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7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22.xml" ContentType="application/vnd.openxmlformats-officedocument.drawing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omments8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8655" yWindow="0" windowWidth="21540" windowHeight="10110" tabRatio="978" firstSheet="1" activeTab="1"/>
  </bookViews>
  <sheets>
    <sheet name="예결심의" sheetId="88" state="hidden" r:id="rId1"/>
    <sheet name="2012-13'세입예결산(안)" sheetId="77" r:id="rId2"/>
    <sheet name="2012-13'세출예결산개요" sheetId="91" r:id="rId3"/>
    <sheet name="2013세출예산(산출기초)" sheetId="63" r:id="rId4"/>
    <sheet name="2012-수입내역서" sheetId="93" state="hidden" r:id="rId5"/>
    <sheet name="2012-지출내역서" sheetId="94" state="hidden" r:id="rId6"/>
    <sheet name="2013급여" sheetId="89" state="hidden" r:id="rId7"/>
    <sheet name="1213급여-산출기초 (2)" sheetId="92" state="hidden" r:id="rId8"/>
    <sheet name="1212급여-산출기초" sheetId="85" state="hidden" r:id="rId9"/>
    <sheet name="2012세출개요" sheetId="82" state="hidden" r:id="rId10"/>
    <sheet name="11'세출예산(산출기초종합) (2)" sheetId="84" state="hidden" r:id="rId11"/>
    <sheet name="세입예산 (개요10)" sheetId="68" state="hidden" r:id="rId12"/>
    <sheet name="세출예산 (총괄)" sheetId="66" state="hidden" r:id="rId13"/>
    <sheet name="09년대비총괄표" sheetId="52" state="hidden" r:id="rId14"/>
    <sheet name="세출 (보건소항목)" sheetId="65" state="hidden" r:id="rId15"/>
    <sheet name="이사,실행위" sheetId="64" state="hidden" r:id="rId16"/>
    <sheet name="산출기초(운영)" sheetId="70" state="hidden" r:id="rId17"/>
    <sheet name="산출기초(어르신)" sheetId="69" state="hidden" r:id="rId18"/>
    <sheet name="산출기초(아동)" sheetId="71" state="hidden" r:id="rId19"/>
    <sheet name="산출기초(영유아)" sheetId="72" state="hidden" r:id="rId20"/>
    <sheet name="산출기초(회원)" sheetId="73" state="hidden" r:id="rId21"/>
    <sheet name="2012세출(산출기초) (2)" sheetId="90" state="hidden" r:id="rId22"/>
    <sheet name="11'세입예결산" sheetId="37" state="hidden" r:id="rId23"/>
    <sheet name="급여계산(2010)" sheetId="67" state="hidden" r:id="rId24"/>
    <sheet name="급여계산 (2011)" sheetId="76" state="hidden" r:id="rId25"/>
    <sheet name="카드번호" sheetId="74" state="hidden" r:id="rId26"/>
    <sheet name="11세출개요(1)" sheetId="80" state="hidden" r:id="rId27"/>
    <sheet name="1212급여-상여달" sheetId="87" state="hidden" r:id="rId28"/>
    <sheet name="퇴직금" sheetId="86" state="hidden" r:id="rId29"/>
    <sheet name="Sheet3" sheetId="95" state="hidden" r:id="rId30"/>
    <sheet name="Sheet2" sheetId="97" state="hidden" r:id="rId31"/>
    <sheet name="Sheet4" sheetId="99" state="hidden" r:id="rId32"/>
    <sheet name="Sheet1" sheetId="100" state="hidden" r:id="rId33"/>
  </sheets>
  <externalReferences>
    <externalReference r:id="rId34"/>
    <externalReference r:id="rId35"/>
    <externalReference r:id="rId36"/>
  </externalReferences>
  <definedNames>
    <definedName name="_9._기타의_사업" localSheetId="27">'1212급여-상여달'!$E$26</definedName>
    <definedName name="_9._기타의_사업" localSheetId="7">'1213급여-산출기초 (2)'!$E$26</definedName>
    <definedName name="_9._기타의_사업">'1212급여-산출기초'!$E$26</definedName>
    <definedName name="_xlnm._FilterDatabase" localSheetId="27" hidden="1">#REF!</definedName>
    <definedName name="_xlnm._FilterDatabase" localSheetId="7" hidden="1">#REF!</definedName>
    <definedName name="_xlnm._FilterDatabase" localSheetId="2" hidden="1">#REF!</definedName>
    <definedName name="_xlnm._FilterDatabase" localSheetId="21" hidden="1">#REF!</definedName>
    <definedName name="_xlnm._FilterDatabase" localSheetId="4" hidden="1">'2012-수입내역서'!$A$1:$K$343</definedName>
    <definedName name="_xlnm._FilterDatabase" localSheetId="5" hidden="1">'2012-지출내역서'!$A$1:$R$915</definedName>
    <definedName name="_xlnm._FilterDatabase" hidden="1">#REF!</definedName>
    <definedName name="bizforms">"bizforms.co.kr"</definedName>
    <definedName name="dddd" hidden="1">#REF!</definedName>
    <definedName name="_xlnm.Print_Area" localSheetId="22">'11''세입예결산'!$C$1:$X$29</definedName>
    <definedName name="_xlnm.Print_Area" localSheetId="26">'11세출개요(1)'!$A$2:$W$103</definedName>
    <definedName name="_xlnm.Print_Area" localSheetId="10">'11''세출예산(산출기초종합) (2)'!$A$5:$AL$141</definedName>
    <definedName name="_xlnm.Print_Area" localSheetId="8">'1212급여-산출기초'!$A$6:$X$41</definedName>
    <definedName name="_xlnm.Print_Area" localSheetId="27">'1212급여-상여달'!$A$6:$X$41</definedName>
    <definedName name="_xlnm.Print_Area" localSheetId="7">'1213급여-산출기초 (2)'!$A$8:$AB$42</definedName>
    <definedName name="_xlnm.Print_Area" localSheetId="1">'2012-13''세입예결산(안)'!$C$75:$X$162</definedName>
    <definedName name="_xlnm.Print_Area" localSheetId="2">'2012-13''세출예결산개요'!$A$2:$AC$166</definedName>
    <definedName name="_xlnm.Print_Area" localSheetId="21">'2012세출(산출기초) (2)'!$A$1:$AT$142</definedName>
    <definedName name="_xlnm.Print_Area" localSheetId="9">'2012세출개요'!$A$1:$Z$134</definedName>
    <definedName name="_xlnm.Print_Area" localSheetId="4">'2012-수입내역서'!$C$1:$K$338</definedName>
    <definedName name="_xlnm.Print_Area" localSheetId="5">'2012-지출내역서'!$C$1:$Q$905</definedName>
    <definedName name="_xlnm.Print_Area" localSheetId="6">'2013급여'!$D$1:$U$36</definedName>
    <definedName name="_xlnm.Print_Area" localSheetId="3">'2013세출예산(산출기초)'!$A$1:$AT$142</definedName>
    <definedName name="_xlnm.Print_Area" localSheetId="24">'급여계산 (2011)'!$A$168:$H$227</definedName>
    <definedName name="_xlnm.Print_Area" localSheetId="23">'급여계산(2010)'!$A$165:$H$214</definedName>
    <definedName name="_xlnm.Print_Area" localSheetId="18">'산출기초(아동)'!$A$1:$AB$119</definedName>
    <definedName name="_xlnm.Print_Area" localSheetId="17">'산출기초(어르신)'!$A$1:$U$119</definedName>
    <definedName name="_xlnm.Print_Area" localSheetId="19">'산출기초(영유아)'!$A$1:$AG$119</definedName>
    <definedName name="_xlnm.Print_Area" localSheetId="16">'산출기초(운영)'!$A$1:$N$119</definedName>
    <definedName name="_xlnm.Print_Area" localSheetId="20">'산출기초(회원)'!$A$1:$AL$119</definedName>
    <definedName name="_xlnm.Print_Area" localSheetId="11">'세입예산 (개요10)'!$A$1:$BI$135</definedName>
    <definedName name="_xlnm.Print_Area" localSheetId="14">'세출 (보건소항목)'!$A$1:$Q$139</definedName>
    <definedName name="_xlnm.Print_Area" localSheetId="12">'세출예산 (총괄)'!$A$4:$F$120</definedName>
    <definedName name="_xlnm.Print_Area" localSheetId="0">예결심의!$AA$5:$AF$66</definedName>
    <definedName name="_xlnm.Print_Area" localSheetId="15">'이사,실행위'!$C$1:$G$22</definedName>
    <definedName name="_xlnm.Print_Titles" localSheetId="22">'11''세입예결산'!$1:$4</definedName>
    <definedName name="_xlnm.Print_Titles" localSheetId="10">'11''세출예산(산출기초종합) (2)'!$1:$6</definedName>
    <definedName name="_xlnm.Print_Titles" localSheetId="8">'1212급여-산출기초'!$7:$9</definedName>
    <definedName name="_xlnm.Print_Titles" localSheetId="27">'1212급여-상여달'!$7:$9</definedName>
    <definedName name="_xlnm.Print_Titles" localSheetId="7">'1213급여-산출기초 (2)'!$7:$9</definedName>
    <definedName name="_xlnm.Print_Titles" localSheetId="1">'2012-13''세입예결산(안)'!$37:$50</definedName>
    <definedName name="_xlnm.Print_Titles" localSheetId="21">'2012세출(산출기초) (2)'!$1:$6</definedName>
    <definedName name="_xlnm.Print_Titles" localSheetId="3">'2013세출예산(산출기초)'!$1:$6</definedName>
    <definedName name="_xlnm.Print_Titles" localSheetId="18">'산출기초(아동)'!$1:$6</definedName>
    <definedName name="_xlnm.Print_Titles" localSheetId="17">'산출기초(어르신)'!$1:$6</definedName>
    <definedName name="_xlnm.Print_Titles" localSheetId="19">'산출기초(영유아)'!$1:$6</definedName>
    <definedName name="_xlnm.Print_Titles" localSheetId="16">'산출기초(운영)'!$1:$6</definedName>
    <definedName name="_xlnm.Print_Titles" localSheetId="20">'산출기초(회원)'!$1:$6</definedName>
    <definedName name="_xlnm.Print_Titles" localSheetId="11">'세입예산 (개요10)'!$1:$6</definedName>
    <definedName name="_xlnm.Print_Titles" localSheetId="14">'세출 (보건소항목)'!$1:$6</definedName>
    <definedName name="_xlnm.Print_Titles" localSheetId="12">'세출예산 (총괄)'!$1:$5</definedName>
    <definedName name="가족수" localSheetId="27">'[1]소득세 2011'!#REF!</definedName>
    <definedName name="가족수" localSheetId="7">'[1]소득세 2011'!#REF!</definedName>
    <definedName name="가족수" localSheetId="2">'[1]소득세 2011'!#REF!</definedName>
    <definedName name="가족수" localSheetId="21">'[1]소득세 2011'!#REF!</definedName>
    <definedName name="가족수" localSheetId="4">'[1]소득세 2011'!#REF!</definedName>
    <definedName name="가족수" localSheetId="5">'[1]소득세 2011'!#REF!</definedName>
    <definedName name="가족수">'[1]소득세 2011'!#REF!</definedName>
    <definedName name="갑근세">'[1]소득세 2011'!$A$8:$M$654</definedName>
    <definedName name="급여대장" localSheetId="27">'1212급여-상여달'!$B$10:$X$307</definedName>
    <definedName name="급여대장" localSheetId="7">'1213급여-산출기초 (2)'!$B$10:$X$307</definedName>
    <definedName name="급여대장">'1212급여-산출기초'!$B$10:$X$307</definedName>
    <definedName name="성명" localSheetId="27">'1212급여-상여달'!$B$10:$B$307</definedName>
    <definedName name="성명" localSheetId="7">'1213급여-산출기초 (2)'!$B$10:$B$307</definedName>
    <definedName name="성명">'1212급여-산출기초'!$B$10:$B$307</definedName>
    <definedName name="성명목록" localSheetId="27">OFFSET('1212급여-상여달'!$B$10,0,0,COUNTA('1212급여-상여달'!$B$10:$B$39),1)</definedName>
    <definedName name="성명목록" localSheetId="7">OFFSET('1213급여-산출기초 (2)'!$B$10,0,0,COUNTA('1213급여-산출기초 (2)'!$B$10:$B$39),1)</definedName>
    <definedName name="성명목록" localSheetId="4">OFFSET('[2]1212급여-산출기초'!$B$10,0,0,COUNTA('[2]1212급여-산출기초'!$B$10:$B$39),1)</definedName>
    <definedName name="성명목록" localSheetId="5">OFFSET('[2]1212급여-산출기초'!$B$10,0,0,COUNTA('[2]1212급여-산출기초'!$B$10:$B$39),1)</definedName>
    <definedName name="성명목록">OFFSET('1212급여-산출기초'!$B$10,0,0,COUNTA('1212급여-산출기초'!$B$10:$B$39),1)</definedName>
  </definedNames>
  <calcPr calcId="145621"/>
</workbook>
</file>

<file path=xl/calcChain.xml><?xml version="1.0" encoding="utf-8"?>
<calcChain xmlns="http://schemas.openxmlformats.org/spreadsheetml/2006/main">
  <c r="F166" i="91" l="1"/>
  <c r="F37" i="97" l="1"/>
  <c r="H37" i="99" l="1"/>
  <c r="I37" i="99"/>
  <c r="J37" i="99"/>
  <c r="K37" i="99"/>
  <c r="L37" i="99"/>
  <c r="G37" i="99"/>
  <c r="M37" i="99"/>
  <c r="N37" i="99" s="1"/>
  <c r="F37" i="99"/>
  <c r="M15" i="99"/>
  <c r="C37" i="99"/>
  <c r="E68" i="91"/>
  <c r="I144" i="77"/>
  <c r="E86" i="91"/>
  <c r="H38" i="97" l="1"/>
  <c r="M38" i="97" s="1"/>
  <c r="N38" i="97" s="1"/>
  <c r="I38" i="97"/>
  <c r="J38" i="97"/>
  <c r="K38" i="97"/>
  <c r="L38" i="97"/>
  <c r="G38" i="97"/>
  <c r="C22" i="97"/>
  <c r="H138" i="91"/>
  <c r="S176" i="77" l="1"/>
  <c r="R176" i="77"/>
  <c r="P176" i="77"/>
  <c r="O176" i="77"/>
  <c r="M173" i="77"/>
  <c r="M172" i="77"/>
  <c r="M170" i="77"/>
  <c r="M171" i="77"/>
  <c r="E90" i="91" l="1"/>
  <c r="AG69" i="63"/>
  <c r="AG68" i="63" s="1"/>
  <c r="G68" i="63" s="1"/>
  <c r="E94" i="91"/>
  <c r="E88" i="91"/>
  <c r="E89" i="91"/>
  <c r="E91" i="91"/>
  <c r="E92" i="91"/>
  <c r="E93" i="91"/>
  <c r="E95" i="91"/>
  <c r="E96" i="91"/>
  <c r="E97" i="91"/>
  <c r="E98" i="91"/>
  <c r="E99" i="91"/>
  <c r="E100" i="91"/>
  <c r="E101" i="91"/>
  <c r="AF47" i="92" l="1"/>
  <c r="AF46" i="92"/>
  <c r="AF45" i="92"/>
  <c r="P11" i="85"/>
  <c r="AB45" i="85" s="1"/>
  <c r="K86" i="91" l="1"/>
  <c r="K68" i="91" s="1"/>
  <c r="D101" i="91" l="1"/>
  <c r="D100" i="91"/>
  <c r="D99" i="91"/>
  <c r="K137" i="91"/>
  <c r="H75" i="91"/>
  <c r="I44" i="91"/>
  <c r="D87" i="91" l="1"/>
  <c r="I55" i="91"/>
  <c r="I43" i="91"/>
  <c r="I53" i="91"/>
  <c r="I61" i="91" s="1"/>
  <c r="D86" i="91" l="1"/>
  <c r="D69" i="91"/>
  <c r="D68" i="91" s="1"/>
  <c r="M164" i="77"/>
  <c r="M166" i="77" s="1"/>
  <c r="M144" i="77"/>
  <c r="N165" i="77" s="1"/>
  <c r="M149" i="77"/>
  <c r="M143" i="77"/>
  <c r="H343" i="93"/>
  <c r="H341" i="93"/>
  <c r="H344" i="93" s="1"/>
  <c r="AK52" i="91" l="1"/>
  <c r="AK51" i="91"/>
  <c r="AK50" i="91"/>
  <c r="I137" i="91" l="1"/>
  <c r="F137" i="91"/>
  <c r="I122" i="91"/>
  <c r="F73" i="91" l="1"/>
  <c r="F91" i="91"/>
  <c r="F90" i="91"/>
  <c r="F88" i="91"/>
  <c r="E137" i="91"/>
  <c r="M44" i="91"/>
  <c r="G42" i="91" l="1"/>
  <c r="I122" i="77" l="1"/>
  <c r="AN15" i="91" l="1"/>
  <c r="AN14" i="91"/>
  <c r="AN13" i="91"/>
  <c r="AN12" i="91"/>
  <c r="AN11" i="91"/>
  <c r="AN10" i="91"/>
  <c r="AN9" i="91"/>
  <c r="AN8" i="91"/>
  <c r="AN7" i="91"/>
  <c r="AN6" i="91"/>
  <c r="AO16" i="91"/>
  <c r="AO53" i="91"/>
  <c r="AN52" i="91" s="1"/>
  <c r="J244" i="77"/>
  <c r="I146" i="91"/>
  <c r="I138" i="91"/>
  <c r="I125" i="91"/>
  <c r="J122" i="91"/>
  <c r="K941" i="94"/>
  <c r="AN45" i="91" l="1"/>
  <c r="AN49" i="91"/>
  <c r="AN43" i="91"/>
  <c r="AN47" i="91"/>
  <c r="AN51" i="91"/>
  <c r="AN44" i="91"/>
  <c r="AN46" i="91"/>
  <c r="AN48" i="91"/>
  <c r="AN50" i="91"/>
  <c r="AN16" i="91"/>
  <c r="H59" i="91"/>
  <c r="H57" i="91"/>
  <c r="H56" i="91"/>
  <c r="H165" i="91"/>
  <c r="I165" i="91" s="1"/>
  <c r="AC55" i="91"/>
  <c r="AC54" i="91"/>
  <c r="AN53" i="91" l="1"/>
  <c r="AF59" i="91"/>
  <c r="AF58" i="91"/>
  <c r="AF57" i="91"/>
  <c r="AE59" i="91"/>
  <c r="AE58" i="91"/>
  <c r="AE57" i="91"/>
  <c r="AE56" i="91"/>
  <c r="AF56" i="91"/>
  <c r="AF50" i="91"/>
  <c r="J247" i="77"/>
  <c r="J253" i="77" s="1"/>
  <c r="J246" i="77"/>
  <c r="J252" i="77" s="1"/>
  <c r="J245" i="77"/>
  <c r="J251" i="77" s="1"/>
  <c r="J243" i="77"/>
  <c r="J242" i="77"/>
  <c r="I244" i="77"/>
  <c r="G59" i="91" l="1"/>
  <c r="G56" i="91"/>
  <c r="G57" i="91"/>
  <c r="G58" i="91"/>
  <c r="G45" i="91"/>
  <c r="G46" i="91"/>
  <c r="G47" i="91"/>
  <c r="G48" i="91"/>
  <c r="G49" i="91"/>
  <c r="G50" i="91"/>
  <c r="G51" i="91"/>
  <c r="AF48" i="91"/>
  <c r="AC49" i="91"/>
  <c r="AF47" i="91"/>
  <c r="AF46" i="91"/>
  <c r="AF45" i="91"/>
  <c r="AF44" i="91"/>
  <c r="AF43" i="91"/>
  <c r="AF42" i="91"/>
  <c r="AF55" i="91"/>
  <c r="H45" i="91"/>
  <c r="H46" i="91"/>
  <c r="H47" i="91"/>
  <c r="H48" i="91"/>
  <c r="H49" i="91"/>
  <c r="H50" i="91"/>
  <c r="H51" i="91"/>
  <c r="AF54" i="91"/>
  <c r="AF53" i="91"/>
  <c r="AF52" i="91"/>
  <c r="AF51" i="91"/>
  <c r="AE55" i="91"/>
  <c r="AE54" i="91"/>
  <c r="AE53" i="91"/>
  <c r="AE52" i="91"/>
  <c r="AE51" i="91"/>
  <c r="AE50" i="91"/>
  <c r="AF49" i="91" l="1"/>
  <c r="AE48" i="91" s="1"/>
  <c r="O162" i="77"/>
  <c r="O161" i="77"/>
  <c r="N162" i="77"/>
  <c r="N161" i="77"/>
  <c r="AE45" i="91" l="1"/>
  <c r="AE46" i="91"/>
  <c r="AE47" i="91"/>
  <c r="AE43" i="91"/>
  <c r="AE44" i="91"/>
  <c r="J71" i="91"/>
  <c r="J72" i="91"/>
  <c r="I71" i="91"/>
  <c r="I72" i="91"/>
  <c r="I74" i="91"/>
  <c r="H88" i="91"/>
  <c r="I88" i="91" s="1"/>
  <c r="J166" i="91"/>
  <c r="I166" i="91"/>
  <c r="J140" i="91"/>
  <c r="J141" i="91"/>
  <c r="J142" i="91"/>
  <c r="J143" i="91"/>
  <c r="J144" i="91"/>
  <c r="J145" i="91"/>
  <c r="J146" i="91"/>
  <c r="J147" i="91"/>
  <c r="J139" i="91"/>
  <c r="J138" i="91"/>
  <c r="J124" i="91"/>
  <c r="J125" i="91"/>
  <c r="J126" i="91"/>
  <c r="J123" i="91"/>
  <c r="I140" i="91"/>
  <c r="I141" i="91"/>
  <c r="I142" i="91"/>
  <c r="I143" i="91"/>
  <c r="I144" i="91"/>
  <c r="I145" i="91"/>
  <c r="I147" i="91"/>
  <c r="I148" i="91"/>
  <c r="I139" i="91"/>
  <c r="I124" i="91"/>
  <c r="I126" i="91"/>
  <c r="I123" i="91"/>
  <c r="J88" i="91"/>
  <c r="R87" i="91"/>
  <c r="O146" i="77"/>
  <c r="O147" i="77"/>
  <c r="O150" i="77"/>
  <c r="O151" i="77"/>
  <c r="O152" i="77"/>
  <c r="O153" i="77"/>
  <c r="O154" i="77"/>
  <c r="O155" i="77"/>
  <c r="O156" i="77"/>
  <c r="O159" i="77"/>
  <c r="L146" i="77"/>
  <c r="L147" i="77"/>
  <c r="L150" i="77"/>
  <c r="L151" i="77"/>
  <c r="L152" i="77"/>
  <c r="L153" i="77"/>
  <c r="L154" i="77"/>
  <c r="L155" i="77"/>
  <c r="L161" i="77"/>
  <c r="L162" i="77"/>
  <c r="J149" i="77"/>
  <c r="K161" i="77"/>
  <c r="AF41" i="91" l="1"/>
  <c r="H44" i="91"/>
  <c r="G44" i="91"/>
  <c r="AE41" i="91"/>
  <c r="AE42" i="91" l="1"/>
  <c r="AH41" i="91"/>
  <c r="AG41" i="91"/>
  <c r="K162" i="77"/>
  <c r="E75" i="91"/>
  <c r="AM142" i="63"/>
  <c r="E87" i="91"/>
  <c r="M137" i="91"/>
  <c r="M87" i="91"/>
  <c r="H89" i="91"/>
  <c r="H90" i="91"/>
  <c r="H91" i="91"/>
  <c r="H92" i="91"/>
  <c r="H93" i="91"/>
  <c r="I93" i="91" s="1"/>
  <c r="H94" i="91"/>
  <c r="I94" i="91" s="1"/>
  <c r="H95" i="91"/>
  <c r="I95" i="91" s="1"/>
  <c r="H96" i="91"/>
  <c r="H97" i="91"/>
  <c r="H98" i="91"/>
  <c r="I98" i="91" s="1"/>
  <c r="H99" i="91"/>
  <c r="H100" i="91"/>
  <c r="H101" i="91"/>
  <c r="AB87" i="91"/>
  <c r="AB69" i="91" s="1"/>
  <c r="AA87" i="91"/>
  <c r="S73" i="91"/>
  <c r="H58" i="91"/>
  <c r="M55" i="91"/>
  <c r="G55" i="91" s="1"/>
  <c r="K55" i="91"/>
  <c r="N940" i="94"/>
  <c r="K917" i="94"/>
  <c r="N915" i="94"/>
  <c r="Q909" i="94"/>
  <c r="K908" i="94"/>
  <c r="K907" i="94"/>
  <c r="G907" i="94"/>
  <c r="K44" i="91"/>
  <c r="J122" i="77"/>
  <c r="J127" i="77"/>
  <c r="I247" i="77" s="1"/>
  <c r="I253" i="77" s="1"/>
  <c r="J126" i="77"/>
  <c r="I246" i="77" s="1"/>
  <c r="I252" i="77" s="1"/>
  <c r="J125" i="77"/>
  <c r="I245" i="77" s="1"/>
  <c r="I251" i="77" s="1"/>
  <c r="N150" i="77"/>
  <c r="N151" i="77"/>
  <c r="N152" i="77"/>
  <c r="N153" i="77"/>
  <c r="N154" i="77"/>
  <c r="N155" i="77"/>
  <c r="N156" i="77"/>
  <c r="N158" i="77"/>
  <c r="N159" i="77"/>
  <c r="N147" i="77"/>
  <c r="M145" i="77"/>
  <c r="J121" i="77" s="1"/>
  <c r="M157" i="77"/>
  <c r="N146" i="77"/>
  <c r="I149" i="77"/>
  <c r="I359" i="93"/>
  <c r="H359" i="93"/>
  <c r="K360" i="93" s="1"/>
  <c r="Q358" i="93"/>
  <c r="Q357" i="93"/>
  <c r="Q356" i="93"/>
  <c r="Q355" i="93"/>
  <c r="Q354" i="93"/>
  <c r="Q353" i="93"/>
  <c r="A353" i="93"/>
  <c r="Q352" i="93"/>
  <c r="Q351" i="93"/>
  <c r="Q350" i="93"/>
  <c r="Q349" i="93"/>
  <c r="Q348" i="93"/>
  <c r="Q359" i="93" s="1"/>
  <c r="Q347" i="93"/>
  <c r="I242" i="77" l="1"/>
  <c r="I121" i="77"/>
  <c r="K916" i="94"/>
  <c r="N921" i="94" s="1"/>
  <c r="I100" i="91"/>
  <c r="J100" i="91"/>
  <c r="I96" i="91"/>
  <c r="J96" i="91"/>
  <c r="I92" i="91"/>
  <c r="J92" i="91"/>
  <c r="I90" i="91"/>
  <c r="J90" i="91"/>
  <c r="I101" i="91"/>
  <c r="J101" i="91"/>
  <c r="I99" i="91"/>
  <c r="J99" i="91"/>
  <c r="I97" i="91"/>
  <c r="J97" i="91"/>
  <c r="I91" i="91"/>
  <c r="J91" i="91"/>
  <c r="I89" i="91"/>
  <c r="J89" i="91"/>
  <c r="J87" i="91"/>
  <c r="J75" i="91"/>
  <c r="I75" i="91"/>
  <c r="I243" i="77"/>
  <c r="J120" i="77"/>
  <c r="J124" i="77"/>
  <c r="BE36" i="77" s="1"/>
  <c r="BE34" i="77" s="1"/>
  <c r="H127" i="77"/>
  <c r="I127" i="77"/>
  <c r="O149" i="77"/>
  <c r="L149" i="77"/>
  <c r="I126" i="77"/>
  <c r="H126" i="77"/>
  <c r="H122" i="77"/>
  <c r="AB86" i="91"/>
  <c r="AB68" i="91" s="1"/>
  <c r="H55" i="91"/>
  <c r="H207" i="77"/>
  <c r="H87" i="91"/>
  <c r="I87" i="91" s="1"/>
  <c r="N907" i="94"/>
  <c r="Q915" i="94" s="1"/>
  <c r="N149" i="77"/>
  <c r="K359" i="93"/>
  <c r="P359" i="93" s="1"/>
  <c r="H144" i="63"/>
  <c r="BE74" i="77" l="1"/>
  <c r="BE33" i="77" s="1"/>
  <c r="H120" i="77"/>
  <c r="J119" i="77"/>
  <c r="H119" i="77" s="1"/>
  <c r="I120" i="77"/>
  <c r="H69" i="91"/>
  <c r="H361" i="93"/>
  <c r="AB41" i="92"/>
  <c r="AB40" i="92"/>
  <c r="U11" i="92"/>
  <c r="R11" i="92"/>
  <c r="P11" i="92"/>
  <c r="AD45" i="92" s="1"/>
  <c r="AB12" i="92"/>
  <c r="AB11" i="92"/>
  <c r="O11" i="92"/>
  <c r="O45" i="92"/>
  <c r="O46" i="92"/>
  <c r="O12" i="92"/>
  <c r="P12" i="92" s="1"/>
  <c r="AD46" i="92" s="1"/>
  <c r="O10" i="92"/>
  <c r="R10" i="92" s="1"/>
  <c r="AA41" i="92"/>
  <c r="AA42" i="92" s="1"/>
  <c r="Z40" i="92"/>
  <c r="Z41" i="92" s="1"/>
  <c r="Z42" i="92" s="1"/>
  <c r="N40" i="92"/>
  <c r="N41" i="92" s="1"/>
  <c r="N42" i="92" s="1"/>
  <c r="M40" i="92"/>
  <c r="L40" i="92"/>
  <c r="L41" i="92" s="1"/>
  <c r="L42" i="92" s="1"/>
  <c r="K40" i="92"/>
  <c r="J40" i="92"/>
  <c r="J41" i="92" s="1"/>
  <c r="J42" i="92" s="1"/>
  <c r="I40" i="92"/>
  <c r="I41" i="92" s="1"/>
  <c r="I42" i="92" s="1"/>
  <c r="H40" i="92"/>
  <c r="H41" i="92" s="1"/>
  <c r="H42" i="92" s="1"/>
  <c r="G40" i="92"/>
  <c r="F40" i="92"/>
  <c r="F41" i="92" s="1"/>
  <c r="F42" i="92" s="1"/>
  <c r="E40" i="92"/>
  <c r="D40" i="92"/>
  <c r="D41" i="92" s="1"/>
  <c r="D42" i="92" s="1"/>
  <c r="U39" i="92"/>
  <c r="T39" i="92"/>
  <c r="R39" i="92"/>
  <c r="O39" i="92"/>
  <c r="P39" i="92" s="1"/>
  <c r="A39" i="92"/>
  <c r="U38" i="92"/>
  <c r="T38" i="92"/>
  <c r="R38" i="92"/>
  <c r="O38" i="92"/>
  <c r="P38" i="92" s="1"/>
  <c r="A38" i="92"/>
  <c r="U37" i="92"/>
  <c r="T37" i="92"/>
  <c r="R37" i="92"/>
  <c r="O37" i="92"/>
  <c r="P37" i="92" s="1"/>
  <c r="A37" i="92"/>
  <c r="U36" i="92"/>
  <c r="T36" i="92"/>
  <c r="R36" i="92"/>
  <c r="O36" i="92"/>
  <c r="P36" i="92" s="1"/>
  <c r="A36" i="92"/>
  <c r="U35" i="92"/>
  <c r="T35" i="92"/>
  <c r="R35" i="92"/>
  <c r="O35" i="92"/>
  <c r="P35" i="92" s="1"/>
  <c r="A35" i="92"/>
  <c r="U34" i="92"/>
  <c r="T34" i="92"/>
  <c r="R34" i="92"/>
  <c r="O34" i="92"/>
  <c r="P34" i="92" s="1"/>
  <c r="A34" i="92"/>
  <c r="U33" i="92"/>
  <c r="T33" i="92"/>
  <c r="R33" i="92"/>
  <c r="O33" i="92"/>
  <c r="P33" i="92" s="1"/>
  <c r="A33" i="92"/>
  <c r="U32" i="92"/>
  <c r="T32" i="92"/>
  <c r="R32" i="92"/>
  <c r="O32" i="92"/>
  <c r="P32" i="92" s="1"/>
  <c r="A32" i="92"/>
  <c r="U31" i="92"/>
  <c r="T31" i="92"/>
  <c r="R31" i="92"/>
  <c r="O31" i="92"/>
  <c r="P31" i="92" s="1"/>
  <c r="A31" i="92"/>
  <c r="U30" i="92"/>
  <c r="T30" i="92"/>
  <c r="R30" i="92"/>
  <c r="O30" i="92"/>
  <c r="P30" i="92" s="1"/>
  <c r="A30" i="92"/>
  <c r="U29" i="92"/>
  <c r="T29" i="92"/>
  <c r="R29" i="92"/>
  <c r="O29" i="92"/>
  <c r="P29" i="92" s="1"/>
  <c r="A29" i="92"/>
  <c r="U28" i="92"/>
  <c r="T28" i="92"/>
  <c r="R28" i="92"/>
  <c r="O28" i="92"/>
  <c r="P28" i="92" s="1"/>
  <c r="A28" i="92"/>
  <c r="U27" i="92"/>
  <c r="T27" i="92"/>
  <c r="R27" i="92"/>
  <c r="O27" i="92"/>
  <c r="P27" i="92" s="1"/>
  <c r="A27" i="92"/>
  <c r="U26" i="92"/>
  <c r="T26" i="92"/>
  <c r="R26" i="92"/>
  <c r="O26" i="92"/>
  <c r="P26" i="92" s="1"/>
  <c r="A26" i="92"/>
  <c r="U25" i="92"/>
  <c r="T25" i="92"/>
  <c r="R25" i="92"/>
  <c r="O25" i="92"/>
  <c r="P25" i="92" s="1"/>
  <c r="A25" i="92"/>
  <c r="U24" i="92"/>
  <c r="T24" i="92"/>
  <c r="R24" i="92"/>
  <c r="O24" i="92"/>
  <c r="P24" i="92" s="1"/>
  <c r="A24" i="92"/>
  <c r="U23" i="92"/>
  <c r="T23" i="92"/>
  <c r="R23" i="92"/>
  <c r="O23" i="92"/>
  <c r="P23" i="92" s="1"/>
  <c r="A23" i="92"/>
  <c r="U22" i="92"/>
  <c r="T22" i="92"/>
  <c r="R22" i="92"/>
  <c r="O22" i="92"/>
  <c r="P22" i="92" s="1"/>
  <c r="A22" i="92"/>
  <c r="U21" i="92"/>
  <c r="T21" i="92"/>
  <c r="R21" i="92"/>
  <c r="O21" i="92"/>
  <c r="P21" i="92" s="1"/>
  <c r="A21" i="92"/>
  <c r="U20" i="92"/>
  <c r="T20" i="92"/>
  <c r="R20" i="92"/>
  <c r="O20" i="92"/>
  <c r="P20" i="92" s="1"/>
  <c r="A20" i="92"/>
  <c r="U19" i="92"/>
  <c r="T19" i="92"/>
  <c r="R19" i="92"/>
  <c r="O19" i="92"/>
  <c r="A19" i="92"/>
  <c r="U18" i="92"/>
  <c r="T18" i="92"/>
  <c r="R18" i="92"/>
  <c r="O18" i="92"/>
  <c r="P18" i="92" s="1"/>
  <c r="A18" i="92"/>
  <c r="U17" i="92"/>
  <c r="T17" i="92"/>
  <c r="R17" i="92"/>
  <c r="O17" i="92"/>
  <c r="P17" i="92" s="1"/>
  <c r="A17" i="92"/>
  <c r="U16" i="92"/>
  <c r="T16" i="92"/>
  <c r="R16" i="92"/>
  <c r="O16" i="92"/>
  <c r="P16" i="92" s="1"/>
  <c r="A16" i="92"/>
  <c r="U15" i="92"/>
  <c r="T15" i="92"/>
  <c r="R15" i="92"/>
  <c r="O15" i="92"/>
  <c r="P15" i="92" s="1"/>
  <c r="A15" i="92"/>
  <c r="U14" i="92"/>
  <c r="T14" i="92"/>
  <c r="R14" i="92"/>
  <c r="P14" i="92"/>
  <c r="O14" i="92"/>
  <c r="V14" i="92" s="1"/>
  <c r="A14" i="92"/>
  <c r="U13" i="92"/>
  <c r="T13" i="92"/>
  <c r="R13" i="92"/>
  <c r="P13" i="92"/>
  <c r="Q13" i="92" s="1"/>
  <c r="O13" i="92"/>
  <c r="A13" i="92"/>
  <c r="U10" i="92"/>
  <c r="A10" i="92"/>
  <c r="AD47" i="92" l="1"/>
  <c r="T12" i="92"/>
  <c r="T11" i="92"/>
  <c r="P10" i="92"/>
  <c r="U12" i="92"/>
  <c r="R12" i="92"/>
  <c r="P19" i="92"/>
  <c r="V19" i="92"/>
  <c r="Q20" i="92"/>
  <c r="Q22" i="92"/>
  <c r="Q24" i="92"/>
  <c r="Q26" i="92"/>
  <c r="Q28" i="92"/>
  <c r="Q30" i="92"/>
  <c r="Q32" i="92"/>
  <c r="Q34" i="92"/>
  <c r="Q36" i="92"/>
  <c r="Q38" i="92"/>
  <c r="O40" i="92"/>
  <c r="O41" i="92" s="1"/>
  <c r="T10" i="92"/>
  <c r="Q11" i="92"/>
  <c r="Q12" i="92"/>
  <c r="V13" i="92"/>
  <c r="Q14" i="92"/>
  <c r="W14" i="92" s="1"/>
  <c r="X14" i="92" s="1"/>
  <c r="Q15" i="92"/>
  <c r="W15" i="92" s="1"/>
  <c r="X15" i="92" s="1"/>
  <c r="V15" i="92"/>
  <c r="Q16" i="92"/>
  <c r="W16" i="92" s="1"/>
  <c r="X16" i="92" s="1"/>
  <c r="V16" i="92"/>
  <c r="Q17" i="92"/>
  <c r="W17" i="92" s="1"/>
  <c r="X17" i="92" s="1"/>
  <c r="V17" i="92"/>
  <c r="Q18" i="92"/>
  <c r="W18" i="92" s="1"/>
  <c r="X18" i="92" s="1"/>
  <c r="V18" i="92"/>
  <c r="Q21" i="92"/>
  <c r="Q23" i="92"/>
  <c r="Q25" i="92"/>
  <c r="Q27" i="92"/>
  <c r="Q29" i="92"/>
  <c r="Q31" i="92"/>
  <c r="Q33" i="92"/>
  <c r="Q35" i="92"/>
  <c r="Q37" i="92"/>
  <c r="Q39" i="92"/>
  <c r="O42" i="92"/>
  <c r="V20" i="92"/>
  <c r="V21" i="92"/>
  <c r="W21" i="92" s="1"/>
  <c r="X21" i="92" s="1"/>
  <c r="V22" i="92"/>
  <c r="W22" i="92" s="1"/>
  <c r="X22" i="92" s="1"/>
  <c r="V23" i="92"/>
  <c r="V24" i="92"/>
  <c r="V25" i="92"/>
  <c r="W25" i="92" s="1"/>
  <c r="X25" i="92" s="1"/>
  <c r="V26" i="92"/>
  <c r="W26" i="92" s="1"/>
  <c r="X26" i="92" s="1"/>
  <c r="V27" i="92"/>
  <c r="V28" i="92"/>
  <c r="V29" i="92"/>
  <c r="W29" i="92" s="1"/>
  <c r="X29" i="92" s="1"/>
  <c r="V30" i="92"/>
  <c r="W30" i="92" s="1"/>
  <c r="X30" i="92" s="1"/>
  <c r="V31" i="92"/>
  <c r="V32" i="92"/>
  <c r="V33" i="92"/>
  <c r="W33" i="92" s="1"/>
  <c r="X33" i="92" s="1"/>
  <c r="V34" i="92"/>
  <c r="W34" i="92" s="1"/>
  <c r="X34" i="92" s="1"/>
  <c r="V35" i="92"/>
  <c r="V36" i="92"/>
  <c r="V37" i="92"/>
  <c r="W37" i="92" s="1"/>
  <c r="X37" i="92" s="1"/>
  <c r="V38" i="92"/>
  <c r="W38" i="92" s="1"/>
  <c r="X38" i="92" s="1"/>
  <c r="V39" i="92"/>
  <c r="E41" i="92"/>
  <c r="E42" i="92" s="1"/>
  <c r="G41" i="92"/>
  <c r="G42" i="92" s="1"/>
  <c r="K41" i="92"/>
  <c r="K42" i="92" s="1"/>
  <c r="M41" i="92"/>
  <c r="M42" i="92" s="1"/>
  <c r="P40" i="92" l="1"/>
  <c r="P41" i="92" s="1"/>
  <c r="W12" i="92"/>
  <c r="X12" i="92" s="1"/>
  <c r="AE46" i="92"/>
  <c r="W11" i="92"/>
  <c r="X11" i="92" s="1"/>
  <c r="AE45" i="92"/>
  <c r="AE47" i="92" s="1"/>
  <c r="AE48" i="92" s="1"/>
  <c r="W39" i="92"/>
  <c r="X39" i="92" s="1"/>
  <c r="W35" i="92"/>
  <c r="X35" i="92" s="1"/>
  <c r="W31" i="92"/>
  <c r="X31" i="92" s="1"/>
  <c r="W27" i="92"/>
  <c r="X27" i="92" s="1"/>
  <c r="W23" i="92"/>
  <c r="X23" i="92" s="1"/>
  <c r="Q10" i="92"/>
  <c r="W36" i="92"/>
  <c r="X36" i="92" s="1"/>
  <c r="W32" i="92"/>
  <c r="X32" i="92" s="1"/>
  <c r="W28" i="92"/>
  <c r="X28" i="92" s="1"/>
  <c r="W24" i="92"/>
  <c r="X24" i="92" s="1"/>
  <c r="W20" i="92"/>
  <c r="X20" i="92" s="1"/>
  <c r="U40" i="92"/>
  <c r="U41" i="92" s="1"/>
  <c r="T40" i="92"/>
  <c r="T41" i="92" s="1"/>
  <c r="R40" i="92"/>
  <c r="R41" i="92" s="1"/>
  <c r="V41" i="92"/>
  <c r="V40" i="92"/>
  <c r="Q19" i="92"/>
  <c r="W19" i="92" s="1"/>
  <c r="X19" i="92" s="1"/>
  <c r="W13" i="92"/>
  <c r="X13" i="92" s="1"/>
  <c r="W10" i="92"/>
  <c r="Q40" i="92" l="1"/>
  <c r="Q41" i="92" s="1"/>
  <c r="W40" i="92"/>
  <c r="W41" i="92" s="1"/>
  <c r="X10" i="92"/>
  <c r="X40" i="92" s="1"/>
  <c r="X41" i="92" s="1"/>
  <c r="O87" i="91" l="1"/>
  <c r="U44" i="63"/>
  <c r="U41" i="63" s="1"/>
  <c r="T26" i="89" l="1"/>
  <c r="T25" i="89"/>
  <c r="R25" i="89"/>
  <c r="K147" i="77" l="1"/>
  <c r="L121" i="91" l="1"/>
  <c r="L70" i="91" s="1"/>
  <c r="AE49" i="88" l="1"/>
  <c r="AE43" i="88"/>
  <c r="AE34" i="88"/>
  <c r="AE32" i="88"/>
  <c r="L137" i="91"/>
  <c r="D137" i="91"/>
  <c r="K121" i="91"/>
  <c r="L73" i="91" l="1"/>
  <c r="R26" i="89"/>
  <c r="F71" i="91" l="1"/>
  <c r="F72" i="91"/>
  <c r="F74" i="91"/>
  <c r="G71" i="91"/>
  <c r="G72" i="91"/>
  <c r="G88" i="91"/>
  <c r="G150" i="91" l="1"/>
  <c r="F122" i="91"/>
  <c r="G122" i="91"/>
  <c r="F123" i="91"/>
  <c r="G123" i="91"/>
  <c r="F125" i="91"/>
  <c r="G125" i="91"/>
  <c r="F126" i="91"/>
  <c r="G126" i="91"/>
  <c r="F127" i="91"/>
  <c r="G127" i="91"/>
  <c r="F89" i="91"/>
  <c r="F92" i="91"/>
  <c r="F93" i="91"/>
  <c r="F94" i="91"/>
  <c r="F95" i="91"/>
  <c r="F96" i="91"/>
  <c r="F97" i="91"/>
  <c r="F98" i="91"/>
  <c r="F99" i="91"/>
  <c r="F100" i="91"/>
  <c r="F101" i="91"/>
  <c r="G89" i="91"/>
  <c r="G90" i="91"/>
  <c r="G91" i="91"/>
  <c r="G92" i="91"/>
  <c r="G93" i="91"/>
  <c r="G94" i="91"/>
  <c r="G95" i="91"/>
  <c r="G96" i="91"/>
  <c r="G97" i="91"/>
  <c r="G98" i="91"/>
  <c r="G99" i="91"/>
  <c r="G100" i="91"/>
  <c r="G101" i="91"/>
  <c r="L87" i="91"/>
  <c r="AA69" i="91"/>
  <c r="R69" i="91"/>
  <c r="Z69" i="91"/>
  <c r="U50" i="90"/>
  <c r="G50" i="90" s="1"/>
  <c r="G166" i="91"/>
  <c r="H150" i="91"/>
  <c r="H149" i="91"/>
  <c r="H148" i="91"/>
  <c r="H147" i="91"/>
  <c r="H146" i="91"/>
  <c r="H145" i="91"/>
  <c r="H144" i="91"/>
  <c r="H143" i="91"/>
  <c r="H142" i="91"/>
  <c r="H141" i="91"/>
  <c r="H140" i="91"/>
  <c r="H139" i="91"/>
  <c r="Q137" i="91"/>
  <c r="Q73" i="91" s="1"/>
  <c r="P137" i="91"/>
  <c r="N137" i="91"/>
  <c r="N73" i="91" s="1"/>
  <c r="K73" i="91"/>
  <c r="H127" i="91"/>
  <c r="H126" i="91"/>
  <c r="H125" i="91"/>
  <c r="H124" i="91"/>
  <c r="H123" i="91"/>
  <c r="H122" i="91"/>
  <c r="X121" i="91"/>
  <c r="U121" i="91"/>
  <c r="U86" i="91" s="1"/>
  <c r="O266" i="91" s="1"/>
  <c r="S121" i="91"/>
  <c r="S70" i="91" s="1"/>
  <c r="P121" i="91"/>
  <c r="P70" i="91" s="1"/>
  <c r="M121" i="91"/>
  <c r="K70" i="91"/>
  <c r="E121" i="91"/>
  <c r="D121" i="91"/>
  <c r="C265" i="91" s="1"/>
  <c r="AH101" i="91"/>
  <c r="AI100" i="91" s="1"/>
  <c r="AI99" i="91"/>
  <c r="AK97" i="91"/>
  <c r="AJ103" i="91" s="1"/>
  <c r="Y87" i="91"/>
  <c r="Y69" i="91" s="1"/>
  <c r="X87" i="91"/>
  <c r="V87" i="91"/>
  <c r="V69" i="91" s="1"/>
  <c r="S87" i="91"/>
  <c r="S69" i="91" s="1"/>
  <c r="Q87" i="91"/>
  <c r="P87" i="91"/>
  <c r="P69" i="91" s="1"/>
  <c r="N87" i="91"/>
  <c r="N69" i="91" s="1"/>
  <c r="M69" i="91"/>
  <c r="K87" i="91"/>
  <c r="Y86" i="91"/>
  <c r="AM70" i="91" s="1"/>
  <c r="W86" i="91"/>
  <c r="W68" i="91" s="1"/>
  <c r="P265" i="91" s="1"/>
  <c r="AL74" i="91"/>
  <c r="AJ75" i="91" s="1"/>
  <c r="D73" i="91"/>
  <c r="AN72" i="91"/>
  <c r="AG70" i="91"/>
  <c r="AF70" i="91"/>
  <c r="AF72" i="91" s="1"/>
  <c r="W69" i="91"/>
  <c r="T69" i="91"/>
  <c r="T68" i="91" s="1"/>
  <c r="O265" i="91" s="1"/>
  <c r="U68" i="91"/>
  <c r="AI67" i="91"/>
  <c r="AG67" i="91"/>
  <c r="AF67" i="91"/>
  <c r="AM142" i="90"/>
  <c r="AM141" i="90"/>
  <c r="N140" i="90"/>
  <c r="AM140" i="90" s="1"/>
  <c r="AT139" i="90"/>
  <c r="AL139" i="90"/>
  <c r="AG139" i="90"/>
  <c r="AB139" i="90"/>
  <c r="U139" i="90"/>
  <c r="N139" i="90"/>
  <c r="G139" i="90" s="1"/>
  <c r="N138" i="90"/>
  <c r="AM138" i="90" s="1"/>
  <c r="L138" i="90"/>
  <c r="N137" i="90"/>
  <c r="L137" i="90"/>
  <c r="N136" i="90"/>
  <c r="AM136" i="90" s="1"/>
  <c r="L136" i="90"/>
  <c r="AT135" i="90"/>
  <c r="AL135" i="90"/>
  <c r="AG135" i="90"/>
  <c r="AB135" i="90"/>
  <c r="U135" i="90"/>
  <c r="AM133" i="90"/>
  <c r="AT132" i="90"/>
  <c r="AL132" i="90"/>
  <c r="AM132" i="90" s="1"/>
  <c r="AG132" i="90"/>
  <c r="AB132" i="90"/>
  <c r="U132" i="90"/>
  <c r="N132" i="90"/>
  <c r="G132" i="90" s="1"/>
  <c r="AM131" i="90"/>
  <c r="N131" i="90"/>
  <c r="N130" i="90"/>
  <c r="AM130" i="90" s="1"/>
  <c r="N129" i="90"/>
  <c r="AM129" i="90" s="1"/>
  <c r="N128" i="90"/>
  <c r="AM128" i="90" s="1"/>
  <c r="AT127" i="90"/>
  <c r="AL127" i="90"/>
  <c r="AG127" i="90"/>
  <c r="U127" i="90"/>
  <c r="AM125" i="90"/>
  <c r="AT124" i="90"/>
  <c r="AL124" i="90"/>
  <c r="AG124" i="90"/>
  <c r="N124" i="90"/>
  <c r="G124" i="90" s="1"/>
  <c r="AM123" i="90"/>
  <c r="U122" i="90"/>
  <c r="AM122" i="90" s="1"/>
  <c r="AT121" i="90"/>
  <c r="AL121" i="90"/>
  <c r="AG121" i="90"/>
  <c r="AM121" i="90" s="1"/>
  <c r="AB121" i="90"/>
  <c r="U121" i="90"/>
  <c r="N121" i="90"/>
  <c r="G121" i="90"/>
  <c r="N120" i="90"/>
  <c r="AM120" i="90" s="1"/>
  <c r="AT119" i="90"/>
  <c r="AL119" i="90"/>
  <c r="AG119" i="90"/>
  <c r="AB119" i="90"/>
  <c r="U119" i="90"/>
  <c r="N117" i="90"/>
  <c r="AM117" i="90" s="1"/>
  <c r="AT116" i="90"/>
  <c r="AL116" i="90"/>
  <c r="AG116" i="90"/>
  <c r="AG98" i="90" s="1"/>
  <c r="AB116" i="90"/>
  <c r="U116" i="90"/>
  <c r="AB114" i="90"/>
  <c r="U114" i="90"/>
  <c r="N114" i="90"/>
  <c r="N113" i="90" s="1"/>
  <c r="AT113" i="90"/>
  <c r="AL113" i="90"/>
  <c r="AG113" i="90"/>
  <c r="U113" i="90"/>
  <c r="AM112" i="90"/>
  <c r="N111" i="90"/>
  <c r="AM111" i="90" s="1"/>
  <c r="AN110" i="90"/>
  <c r="AB110" i="90"/>
  <c r="AB109" i="90" s="1"/>
  <c r="N110" i="90"/>
  <c r="AG109" i="90"/>
  <c r="U109" i="90"/>
  <c r="N107" i="90"/>
  <c r="AM107" i="90" s="1"/>
  <c r="N106" i="90"/>
  <c r="AM106" i="90" s="1"/>
  <c r="N104" i="90"/>
  <c r="AM104" i="90" s="1"/>
  <c r="AT103" i="90"/>
  <c r="AL103" i="90"/>
  <c r="AG103" i="90"/>
  <c r="AB103" i="90"/>
  <c r="U103" i="90"/>
  <c r="N103" i="90"/>
  <c r="G103" i="90" s="1"/>
  <c r="AM101" i="90"/>
  <c r="N101" i="90"/>
  <c r="AM100" i="90"/>
  <c r="N100" i="90"/>
  <c r="AT99" i="90"/>
  <c r="AL99" i="90"/>
  <c r="AG99" i="90"/>
  <c r="AB99" i="90"/>
  <c r="U99" i="90"/>
  <c r="N99" i="90"/>
  <c r="G99" i="90" s="1"/>
  <c r="AT98" i="90"/>
  <c r="AM97" i="90"/>
  <c r="AM96" i="90"/>
  <c r="G96" i="90"/>
  <c r="AM95" i="90"/>
  <c r="G95" i="90"/>
  <c r="AT94" i="90"/>
  <c r="AL94" i="90"/>
  <c r="AG94" i="90"/>
  <c r="AM94" i="90" s="1"/>
  <c r="AB94" i="90"/>
  <c r="U94" i="90"/>
  <c r="G94" i="90" s="1"/>
  <c r="AM93" i="90"/>
  <c r="N93" i="90"/>
  <c r="N92" i="90"/>
  <c r="N91" i="90" s="1"/>
  <c r="G91" i="90" s="1"/>
  <c r="AT91" i="90"/>
  <c r="AL91" i="90"/>
  <c r="AG91" i="90"/>
  <c r="AB91" i="90"/>
  <c r="U91" i="90"/>
  <c r="AM90" i="90"/>
  <c r="I89" i="90"/>
  <c r="N89" i="90" s="1"/>
  <c r="AM89" i="90" s="1"/>
  <c r="N88" i="90"/>
  <c r="AM88" i="90" s="1"/>
  <c r="I88" i="90"/>
  <c r="I87" i="90"/>
  <c r="N87" i="90" s="1"/>
  <c r="AM87" i="90" s="1"/>
  <c r="N85" i="90"/>
  <c r="I86" i="90" s="1"/>
  <c r="N86" i="90" s="1"/>
  <c r="AT84" i="90"/>
  <c r="AL84" i="90"/>
  <c r="AG84" i="90"/>
  <c r="AB84" i="90"/>
  <c r="AB73" i="90" s="1"/>
  <c r="U84" i="90"/>
  <c r="AM83" i="90"/>
  <c r="AB83" i="90"/>
  <c r="AT82" i="90"/>
  <c r="AL82" i="90"/>
  <c r="AM82" i="90" s="1"/>
  <c r="AG82" i="90"/>
  <c r="AB82" i="90"/>
  <c r="U82" i="90"/>
  <c r="N82" i="90"/>
  <c r="G82" i="90" s="1"/>
  <c r="AM81" i="90"/>
  <c r="G81" i="90"/>
  <c r="AM80" i="90"/>
  <c r="N80" i="90"/>
  <c r="AM79" i="90"/>
  <c r="N79" i="90"/>
  <c r="G79" i="90"/>
  <c r="AM78" i="90"/>
  <c r="AM77" i="90"/>
  <c r="N76" i="90"/>
  <c r="AM76" i="90" s="1"/>
  <c r="N75" i="90"/>
  <c r="AM75" i="90" s="1"/>
  <c r="AT74" i="90"/>
  <c r="AT73" i="90" s="1"/>
  <c r="AL74" i="90"/>
  <c r="AG74" i="90"/>
  <c r="AG73" i="90" s="1"/>
  <c r="AB74" i="90"/>
  <c r="U74" i="90"/>
  <c r="U73" i="90" s="1"/>
  <c r="AL73" i="90"/>
  <c r="L70" i="90"/>
  <c r="AB69" i="90"/>
  <c r="AB68" i="90" s="1"/>
  <c r="U69" i="90"/>
  <c r="AT68" i="90"/>
  <c r="AG68" i="90"/>
  <c r="U68" i="90"/>
  <c r="N68" i="90"/>
  <c r="AM67" i="90"/>
  <c r="AM66" i="90"/>
  <c r="L66" i="90"/>
  <c r="AM65" i="90"/>
  <c r="N64" i="90"/>
  <c r="AM64" i="90" s="1"/>
  <c r="L64" i="90"/>
  <c r="AM63" i="90"/>
  <c r="L63" i="90"/>
  <c r="AM62" i="90"/>
  <c r="N62" i="90"/>
  <c r="L62" i="90"/>
  <c r="AT61" i="90"/>
  <c r="AL61" i="90"/>
  <c r="AG61" i="90"/>
  <c r="AB61" i="90"/>
  <c r="U61" i="90"/>
  <c r="N61" i="90"/>
  <c r="G61" i="90" s="1"/>
  <c r="AM60" i="90"/>
  <c r="AM59" i="90"/>
  <c r="AM58" i="90"/>
  <c r="AM57" i="90"/>
  <c r="N57" i="90"/>
  <c r="U56" i="90"/>
  <c r="N56" i="90"/>
  <c r="L56" i="90"/>
  <c r="AT55" i="90"/>
  <c r="AL55" i="90"/>
  <c r="AM55" i="90" s="1"/>
  <c r="U55" i="90"/>
  <c r="N55" i="90"/>
  <c r="L55" i="90"/>
  <c r="AT54" i="90"/>
  <c r="AL54" i="90"/>
  <c r="AG54" i="90"/>
  <c r="AG53" i="90" s="1"/>
  <c r="U54" i="90"/>
  <c r="N54" i="90"/>
  <c r="N53" i="90" s="1"/>
  <c r="L54" i="90"/>
  <c r="AL53" i="90"/>
  <c r="U53" i="90"/>
  <c r="AM52" i="90"/>
  <c r="AB51" i="90"/>
  <c r="U51" i="90"/>
  <c r="AM51" i="90" s="1"/>
  <c r="AG50" i="90"/>
  <c r="AM50" i="90" s="1"/>
  <c r="AB50" i="90"/>
  <c r="N50" i="90"/>
  <c r="AM49" i="90"/>
  <c r="U48" i="90"/>
  <c r="AM48" i="90" s="1"/>
  <c r="AT47" i="90"/>
  <c r="AL47" i="90"/>
  <c r="AG47" i="90"/>
  <c r="AB47" i="90"/>
  <c r="U47" i="90"/>
  <c r="N47" i="90"/>
  <c r="G47" i="90" s="1"/>
  <c r="AM45" i="90"/>
  <c r="U44" i="90"/>
  <c r="AM44" i="90" s="1"/>
  <c r="N44" i="90"/>
  <c r="G44" i="90"/>
  <c r="U42" i="90"/>
  <c r="AM42" i="90" s="1"/>
  <c r="AT41" i="90"/>
  <c r="AL41" i="90"/>
  <c r="AG41" i="90"/>
  <c r="N41" i="90"/>
  <c r="AT40" i="90"/>
  <c r="AL40" i="90"/>
  <c r="AM40" i="90" s="1"/>
  <c r="AM39" i="90"/>
  <c r="AM38" i="90"/>
  <c r="AT37" i="90"/>
  <c r="AM37" i="90"/>
  <c r="AL37" i="90"/>
  <c r="AM36" i="90"/>
  <c r="U35" i="90"/>
  <c r="AM35" i="90" s="1"/>
  <c r="AG34" i="90"/>
  <c r="AB34" i="90"/>
  <c r="U34" i="90"/>
  <c r="N34" i="90"/>
  <c r="G34" i="90" s="1"/>
  <c r="AB32" i="90"/>
  <c r="AM32" i="90" s="1"/>
  <c r="AT31" i="90"/>
  <c r="AL31" i="90"/>
  <c r="AG31" i="90"/>
  <c r="U31" i="90"/>
  <c r="N31" i="90"/>
  <c r="AM29" i="90"/>
  <c r="U28" i="90"/>
  <c r="AM28" i="90" s="1"/>
  <c r="AT27" i="90"/>
  <c r="AL27" i="90"/>
  <c r="AG27" i="90"/>
  <c r="U27" i="90"/>
  <c r="N27" i="90"/>
  <c r="G27" i="90"/>
  <c r="AM25" i="90"/>
  <c r="AT24" i="90"/>
  <c r="AL24" i="90"/>
  <c r="AG24" i="90"/>
  <c r="AB24" i="90"/>
  <c r="U24" i="90"/>
  <c r="N24" i="90"/>
  <c r="G24" i="90" s="1"/>
  <c r="AM22" i="90"/>
  <c r="AM21" i="90"/>
  <c r="AT20" i="90"/>
  <c r="AL20" i="90"/>
  <c r="AG20" i="90"/>
  <c r="AB20" i="90"/>
  <c r="U20" i="90"/>
  <c r="N20" i="90"/>
  <c r="G20" i="90" s="1"/>
  <c r="AB18" i="90"/>
  <c r="U18" i="90"/>
  <c r="AM18" i="90" s="1"/>
  <c r="AT17" i="90"/>
  <c r="AL17" i="90"/>
  <c r="AG17" i="90"/>
  <c r="AB17" i="90"/>
  <c r="U17" i="90"/>
  <c r="N17" i="90"/>
  <c r="G17" i="90"/>
  <c r="AM16" i="90"/>
  <c r="AM15" i="90"/>
  <c r="AB15" i="90"/>
  <c r="AG14" i="90"/>
  <c r="AB14" i="90"/>
  <c r="AM14" i="90" s="1"/>
  <c r="U14" i="90"/>
  <c r="AT13" i="90"/>
  <c r="AT8" i="90" s="1"/>
  <c r="AL13" i="90"/>
  <c r="AG13" i="90"/>
  <c r="U13" i="90"/>
  <c r="N13" i="90"/>
  <c r="AB11" i="90"/>
  <c r="U11" i="90"/>
  <c r="AB10" i="90"/>
  <c r="AM10" i="90" s="1"/>
  <c r="U10" i="90"/>
  <c r="AT9" i="90"/>
  <c r="AL9" i="90"/>
  <c r="AG9" i="90"/>
  <c r="U9" i="90"/>
  <c r="N9" i="90"/>
  <c r="I149" i="91" l="1"/>
  <c r="J149" i="91"/>
  <c r="K69" i="91"/>
  <c r="AI98" i="91"/>
  <c r="I150" i="91"/>
  <c r="J150" i="91"/>
  <c r="M43" i="91"/>
  <c r="J121" i="91"/>
  <c r="J127" i="91"/>
  <c r="I127" i="91"/>
  <c r="E70" i="91"/>
  <c r="G70" i="91" s="1"/>
  <c r="M42" i="91"/>
  <c r="P73" i="91"/>
  <c r="H137" i="91"/>
  <c r="H73" i="91" s="1"/>
  <c r="AF40" i="91" s="1"/>
  <c r="K43" i="91"/>
  <c r="AI70" i="91"/>
  <c r="AI72" i="91" s="1"/>
  <c r="M73" i="91"/>
  <c r="D70" i="91"/>
  <c r="AH70" i="91"/>
  <c r="AH72" i="91" s="1"/>
  <c r="M70" i="91"/>
  <c r="L69" i="91"/>
  <c r="L68" i="91" s="1"/>
  <c r="L86" i="91"/>
  <c r="Q86" i="91"/>
  <c r="AK67" i="91" s="1"/>
  <c r="R86" i="91"/>
  <c r="F75" i="91"/>
  <c r="G75" i="91"/>
  <c r="S86" i="91"/>
  <c r="N266" i="91" s="1"/>
  <c r="O86" i="91"/>
  <c r="O69" i="91" s="1"/>
  <c r="O68" i="91" s="1"/>
  <c r="R68" i="91"/>
  <c r="N68" i="91"/>
  <c r="M265" i="91" s="1"/>
  <c r="X86" i="91"/>
  <c r="P266" i="91" s="1"/>
  <c r="AA86" i="91"/>
  <c r="AA68" i="91" s="1"/>
  <c r="G87" i="91"/>
  <c r="E69" i="91"/>
  <c r="F265" i="91"/>
  <c r="F269" i="91" s="1"/>
  <c r="X79" i="91"/>
  <c r="Y79" i="91" s="1"/>
  <c r="P68" i="91"/>
  <c r="AJ104" i="91"/>
  <c r="F87" i="91"/>
  <c r="AJ102" i="91"/>
  <c r="T86" i="91"/>
  <c r="U79" i="91" s="1"/>
  <c r="V79" i="91" s="1"/>
  <c r="Z86" i="91"/>
  <c r="Z68" i="91" s="1"/>
  <c r="F149" i="91"/>
  <c r="G149" i="91"/>
  <c r="V68" i="91"/>
  <c r="Y68" i="91"/>
  <c r="G121" i="91"/>
  <c r="F121" i="91"/>
  <c r="AH67" i="91"/>
  <c r="K78" i="91"/>
  <c r="D76" i="91"/>
  <c r="M86" i="91"/>
  <c r="L266" i="91" s="1"/>
  <c r="S68" i="91"/>
  <c r="Q69" i="91"/>
  <c r="Q68" i="91" s="1"/>
  <c r="N86" i="91"/>
  <c r="P86" i="91"/>
  <c r="V86" i="91"/>
  <c r="AL70" i="91" s="1"/>
  <c r="AL72" i="91" s="1"/>
  <c r="H121" i="91"/>
  <c r="H86" i="91" s="1"/>
  <c r="I86" i="91" s="1"/>
  <c r="AL98" i="90"/>
  <c r="AI75" i="91"/>
  <c r="AK75" i="91"/>
  <c r="B265" i="91"/>
  <c r="AG72" i="91"/>
  <c r="AM72" i="91"/>
  <c r="D265" i="91"/>
  <c r="G13" i="90"/>
  <c r="AB13" i="90"/>
  <c r="AM13" i="90"/>
  <c r="AM139" i="90"/>
  <c r="AM135" i="90"/>
  <c r="N135" i="90"/>
  <c r="G135" i="90" s="1"/>
  <c r="N127" i="90"/>
  <c r="G127" i="90" s="1"/>
  <c r="AM124" i="90"/>
  <c r="AM114" i="90"/>
  <c r="U98" i="90"/>
  <c r="N109" i="90"/>
  <c r="AM109" i="90" s="1"/>
  <c r="AM103" i="90"/>
  <c r="AM99" i="90"/>
  <c r="AM85" i="90"/>
  <c r="AT7" i="90"/>
  <c r="G68" i="90"/>
  <c r="AM61" i="90"/>
  <c r="G9" i="90"/>
  <c r="AB9" i="90"/>
  <c r="AM9" i="90"/>
  <c r="AM11" i="90"/>
  <c r="AM17" i="90"/>
  <c r="AM20" i="90"/>
  <c r="AM27" i="90"/>
  <c r="AM24" i="90"/>
  <c r="AM34" i="90"/>
  <c r="AM47" i="90"/>
  <c r="AG8" i="90"/>
  <c r="AG7" i="90" s="1"/>
  <c r="N8" i="90"/>
  <c r="G53" i="90"/>
  <c r="AM53" i="90"/>
  <c r="AL8" i="90"/>
  <c r="AM54" i="90"/>
  <c r="AM56" i="90"/>
  <c r="AM86" i="90"/>
  <c r="N84" i="90"/>
  <c r="G84" i="90" s="1"/>
  <c r="G109" i="90"/>
  <c r="AM41" i="90"/>
  <c r="G41" i="90"/>
  <c r="AM68" i="90"/>
  <c r="AM91" i="90"/>
  <c r="AB31" i="90"/>
  <c r="U41" i="90"/>
  <c r="U8" i="90" s="1"/>
  <c r="N74" i="90"/>
  <c r="G106" i="90"/>
  <c r="AB113" i="90"/>
  <c r="AB98" i="90" s="1"/>
  <c r="N116" i="90"/>
  <c r="G116" i="90" s="1"/>
  <c r="N119" i="90"/>
  <c r="G119" i="90" s="1"/>
  <c r="N68" i="63"/>
  <c r="AB20" i="63"/>
  <c r="U35" i="63"/>
  <c r="U34" i="63" s="1"/>
  <c r="U24" i="63"/>
  <c r="U55" i="63"/>
  <c r="U54" i="63"/>
  <c r="N130" i="63"/>
  <c r="N129" i="63"/>
  <c r="N137" i="63"/>
  <c r="L137" i="63"/>
  <c r="N136" i="63"/>
  <c r="L136" i="63"/>
  <c r="AB11" i="63"/>
  <c r="U11" i="63"/>
  <c r="U56" i="63"/>
  <c r="N124" i="63"/>
  <c r="AB51" i="63"/>
  <c r="AB50" i="63" s="1"/>
  <c r="U51" i="63"/>
  <c r="U50" i="63" s="1"/>
  <c r="I89" i="63"/>
  <c r="I88" i="63"/>
  <c r="I87" i="63"/>
  <c r="N76" i="63"/>
  <c r="N75" i="63"/>
  <c r="F86" i="91" l="1"/>
  <c r="I69" i="91"/>
  <c r="J69" i="91"/>
  <c r="J137" i="91"/>
  <c r="G43" i="91"/>
  <c r="AE40" i="91"/>
  <c r="H43" i="91"/>
  <c r="AK70" i="91"/>
  <c r="AK72" i="91" s="1"/>
  <c r="M53" i="91"/>
  <c r="AE39" i="91"/>
  <c r="I121" i="91"/>
  <c r="J86" i="91"/>
  <c r="F70" i="91"/>
  <c r="L265" i="91"/>
  <c r="L268" i="91" s="1"/>
  <c r="K42" i="91"/>
  <c r="H70" i="91"/>
  <c r="I70" i="91" s="1"/>
  <c r="N74" i="63"/>
  <c r="M68" i="91"/>
  <c r="G265" i="91"/>
  <c r="G269" i="91" s="1"/>
  <c r="R79" i="91"/>
  <c r="S79" i="91" s="1"/>
  <c r="Q79" i="91"/>
  <c r="M78" i="91"/>
  <c r="K79" i="91"/>
  <c r="L79" i="91" s="1"/>
  <c r="M268" i="91"/>
  <c r="F69" i="91"/>
  <c r="G69" i="91"/>
  <c r="P268" i="91"/>
  <c r="E265" i="91"/>
  <c r="F148" i="91"/>
  <c r="M79" i="91"/>
  <c r="P79" i="91"/>
  <c r="N79" i="91"/>
  <c r="O79" i="91" s="1"/>
  <c r="AJ67" i="91"/>
  <c r="AO67" i="91" s="1"/>
  <c r="AN68" i="91" s="1"/>
  <c r="M266" i="91"/>
  <c r="AJ70" i="91"/>
  <c r="N265" i="91"/>
  <c r="AL7" i="90"/>
  <c r="O268" i="91"/>
  <c r="AM127" i="90"/>
  <c r="U7" i="90"/>
  <c r="AM116" i="90"/>
  <c r="N73" i="90"/>
  <c r="G74" i="90"/>
  <c r="G73" i="90" s="1"/>
  <c r="AB8" i="90"/>
  <c r="G31" i="90"/>
  <c r="G8" i="90" s="1"/>
  <c r="AM74" i="90"/>
  <c r="N98" i="90"/>
  <c r="AM98" i="90" s="1"/>
  <c r="AM119" i="90"/>
  <c r="AM113" i="90"/>
  <c r="AM31" i="90"/>
  <c r="AM84" i="90"/>
  <c r="G113" i="90"/>
  <c r="G98" i="90" s="1"/>
  <c r="AL54" i="63"/>
  <c r="N57" i="63"/>
  <c r="AB18" i="63"/>
  <c r="AB17" i="63" s="1"/>
  <c r="AB34" i="63"/>
  <c r="F54" i="82"/>
  <c r="M61" i="91" l="1"/>
  <c r="AC50" i="91"/>
  <c r="AH40" i="91"/>
  <c r="AG40" i="91"/>
  <c r="J70" i="91"/>
  <c r="AE38" i="91"/>
  <c r="I42" i="91"/>
  <c r="H68" i="91"/>
  <c r="K53" i="91"/>
  <c r="H265" i="91"/>
  <c r="E269" i="91"/>
  <c r="T79" i="91"/>
  <c r="AM68" i="91"/>
  <c r="AI68" i="91"/>
  <c r="F147" i="91"/>
  <c r="G147" i="91"/>
  <c r="AK68" i="91"/>
  <c r="AF68" i="91"/>
  <c r="AL68" i="91"/>
  <c r="AG68" i="91"/>
  <c r="AJ68" i="91"/>
  <c r="AH68" i="91"/>
  <c r="O269" i="91"/>
  <c r="N269" i="91"/>
  <c r="P269" i="91"/>
  <c r="L269" i="91"/>
  <c r="M269" i="91"/>
  <c r="Q266" i="91"/>
  <c r="Q265" i="91"/>
  <c r="N268" i="91"/>
  <c r="AJ72" i="91"/>
  <c r="AO70" i="91"/>
  <c r="G7" i="90"/>
  <c r="G147" i="90" s="1"/>
  <c r="G148" i="90" s="1"/>
  <c r="H147" i="90" s="1"/>
  <c r="AB7" i="90"/>
  <c r="AM8" i="90"/>
  <c r="AU8" i="90"/>
  <c r="N7" i="90"/>
  <c r="AM73" i="90"/>
  <c r="K160" i="77"/>
  <c r="L160" i="77" s="1"/>
  <c r="K159" i="77"/>
  <c r="L159" i="77" s="1"/>
  <c r="K158" i="77"/>
  <c r="I157" i="77"/>
  <c r="K156" i="77"/>
  <c r="L156" i="77" s="1"/>
  <c r="K155" i="77"/>
  <c r="K154" i="77"/>
  <c r="K153" i="77"/>
  <c r="K152" i="77"/>
  <c r="AK151" i="77"/>
  <c r="K151" i="77"/>
  <c r="AK150" i="77"/>
  <c r="AA150" i="77"/>
  <c r="K150" i="77"/>
  <c r="AQ146" i="77"/>
  <c r="AP146" i="77"/>
  <c r="AO146" i="77"/>
  <c r="AN146" i="77"/>
  <c r="AA146" i="77"/>
  <c r="K146" i="77"/>
  <c r="J145" i="77"/>
  <c r="J144" i="77" s="1"/>
  <c r="J143" i="77" s="1"/>
  <c r="I145" i="77"/>
  <c r="AL142" i="77"/>
  <c r="AK142" i="77"/>
  <c r="AJ142" i="77"/>
  <c r="J57" i="77"/>
  <c r="J53" i="77"/>
  <c r="K66" i="77"/>
  <c r="N66" i="77"/>
  <c r="O66" i="77"/>
  <c r="M65" i="77"/>
  <c r="N58" i="77"/>
  <c r="K58" i="77"/>
  <c r="K59" i="77"/>
  <c r="K60" i="77"/>
  <c r="K61" i="77"/>
  <c r="K62" i="77"/>
  <c r="K63" i="77"/>
  <c r="K64" i="77"/>
  <c r="K67" i="77"/>
  <c r="K68" i="77"/>
  <c r="L121" i="77"/>
  <c r="I57" i="77"/>
  <c r="I53" i="77"/>
  <c r="L125" i="77"/>
  <c r="L124" i="77" s="1"/>
  <c r="K122" i="77"/>
  <c r="K120" i="77" s="1"/>
  <c r="I65" i="77"/>
  <c r="L123" i="77" s="1"/>
  <c r="I123" i="77" s="1"/>
  <c r="K125" i="77"/>
  <c r="K124" i="77" s="1"/>
  <c r="K119" i="77" s="1"/>
  <c r="J128" i="77"/>
  <c r="J70" i="77"/>
  <c r="J69" i="77" s="1"/>
  <c r="R41" i="89"/>
  <c r="R40" i="89"/>
  <c r="H36" i="89"/>
  <c r="G35" i="89"/>
  <c r="G34" i="89"/>
  <c r="G36" i="89" s="1"/>
  <c r="N31" i="89"/>
  <c r="M31" i="89"/>
  <c r="J31" i="89"/>
  <c r="I31" i="89"/>
  <c r="H31" i="89"/>
  <c r="G31" i="89"/>
  <c r="B31" i="89"/>
  <c r="F31" i="89" s="1"/>
  <c r="Q31" i="89" s="1"/>
  <c r="N30" i="89"/>
  <c r="M30" i="89"/>
  <c r="J30" i="89"/>
  <c r="I30" i="89"/>
  <c r="H30" i="89"/>
  <c r="G30" i="89"/>
  <c r="B30" i="89"/>
  <c r="F30" i="89" s="1"/>
  <c r="Q30" i="89" s="1"/>
  <c r="G26" i="89"/>
  <c r="G25" i="89"/>
  <c r="G27" i="89" s="1"/>
  <c r="R22" i="89"/>
  <c r="H26" i="89" s="1"/>
  <c r="Q22" i="89"/>
  <c r="F26" i="89" s="1"/>
  <c r="Q21" i="89"/>
  <c r="F25" i="89" s="1"/>
  <c r="X20" i="89"/>
  <c r="H18" i="89"/>
  <c r="G17" i="89"/>
  <c r="G16" i="89"/>
  <c r="G18" i="89" s="1"/>
  <c r="G13" i="89"/>
  <c r="F13" i="89"/>
  <c r="Q13" i="89" s="1"/>
  <c r="G12" i="89"/>
  <c r="F12" i="89"/>
  <c r="Q12" i="89" s="1"/>
  <c r="H9" i="89"/>
  <c r="G8" i="89"/>
  <c r="F8" i="89"/>
  <c r="G7" i="89"/>
  <c r="G9" i="89" s="1"/>
  <c r="F7" i="89"/>
  <c r="F9" i="89" s="1"/>
  <c r="I9" i="89" s="1"/>
  <c r="W9" i="89" s="1"/>
  <c r="W11" i="89" s="1"/>
  <c r="R4" i="89"/>
  <c r="T4" i="89" s="1"/>
  <c r="T3" i="89"/>
  <c r="R3" i="89"/>
  <c r="AF111" i="88"/>
  <c r="AF93" i="88"/>
  <c r="AH92" i="88"/>
  <c r="AH93" i="88" s="1"/>
  <c r="AH87" i="88"/>
  <c r="L82" i="88"/>
  <c r="L81" i="88"/>
  <c r="L80" i="88"/>
  <c r="M79" i="88"/>
  <c r="I79" i="88"/>
  <c r="H79" i="88"/>
  <c r="G79" i="88"/>
  <c r="F79" i="88"/>
  <c r="E79" i="88"/>
  <c r="D79" i="88"/>
  <c r="L78" i="88"/>
  <c r="K78" i="88" s="1"/>
  <c r="J78" i="88"/>
  <c r="L77" i="88"/>
  <c r="K77" i="88"/>
  <c r="J77" i="88"/>
  <c r="L76" i="88"/>
  <c r="K76" i="88" s="1"/>
  <c r="J76" i="88"/>
  <c r="L75" i="88"/>
  <c r="K75" i="88"/>
  <c r="J75" i="88"/>
  <c r="L74" i="88"/>
  <c r="K74" i="88" s="1"/>
  <c r="J74" i="88"/>
  <c r="L73" i="88"/>
  <c r="K73" i="88"/>
  <c r="J73" i="88"/>
  <c r="L72" i="88"/>
  <c r="K72" i="88" s="1"/>
  <c r="J72" i="88"/>
  <c r="L71" i="88"/>
  <c r="K71" i="88"/>
  <c r="J71" i="88"/>
  <c r="K70" i="88"/>
  <c r="J70" i="88"/>
  <c r="M70" i="88" s="1"/>
  <c r="M66" i="88" s="1"/>
  <c r="K69" i="88"/>
  <c r="J69" i="88"/>
  <c r="L68" i="88"/>
  <c r="K68" i="88"/>
  <c r="J68" i="88"/>
  <c r="L67" i="88"/>
  <c r="K67" i="88" s="1"/>
  <c r="J67" i="88"/>
  <c r="L66" i="88"/>
  <c r="K66" i="88" s="1"/>
  <c r="J66" i="88"/>
  <c r="L65" i="88"/>
  <c r="K65" i="88"/>
  <c r="J65" i="88"/>
  <c r="L64" i="88"/>
  <c r="K64" i="88" s="1"/>
  <c r="J64" i="88"/>
  <c r="L63" i="88"/>
  <c r="K63" i="88"/>
  <c r="J63" i="88"/>
  <c r="L62" i="88"/>
  <c r="K62" i="88" s="1"/>
  <c r="J62" i="88"/>
  <c r="L61" i="88"/>
  <c r="K61" i="88"/>
  <c r="J61" i="88"/>
  <c r="L60" i="88"/>
  <c r="J60" i="88"/>
  <c r="L59" i="88"/>
  <c r="J59" i="88"/>
  <c r="L58" i="88"/>
  <c r="K58" i="88" s="1"/>
  <c r="J58" i="88"/>
  <c r="L57" i="88"/>
  <c r="K57" i="88"/>
  <c r="J57" i="88"/>
  <c r="Y56" i="88"/>
  <c r="Y55" i="88" s="1"/>
  <c r="Y79" i="88" s="1"/>
  <c r="Y82" i="88" s="1"/>
  <c r="M56" i="88"/>
  <c r="L56" i="88"/>
  <c r="K56" i="88" s="1"/>
  <c r="J56" i="88"/>
  <c r="L55" i="88"/>
  <c r="L79" i="88" s="1"/>
  <c r="K79" i="88" s="1"/>
  <c r="J55" i="88"/>
  <c r="L54" i="88"/>
  <c r="K54" i="88"/>
  <c r="J54" i="88"/>
  <c r="L53" i="88"/>
  <c r="K53" i="88" s="1"/>
  <c r="J53" i="88"/>
  <c r="L52" i="88"/>
  <c r="K52" i="88"/>
  <c r="J52" i="88"/>
  <c r="L51" i="88"/>
  <c r="J51" i="88"/>
  <c r="L50" i="88"/>
  <c r="J50" i="88"/>
  <c r="L49" i="88"/>
  <c r="K49" i="88" s="1"/>
  <c r="J49" i="88"/>
  <c r="AB47" i="88"/>
  <c r="L47" i="88"/>
  <c r="J47" i="88"/>
  <c r="AB46" i="88"/>
  <c r="AB45" i="88"/>
  <c r="AB44" i="88"/>
  <c r="AD43" i="88"/>
  <c r="AC43" i="88"/>
  <c r="AI42" i="88"/>
  <c r="AI41" i="88"/>
  <c r="AI40" i="88"/>
  <c r="AB40" i="88"/>
  <c r="AI39" i="88"/>
  <c r="AB39" i="88"/>
  <c r="L39" i="88"/>
  <c r="K39" i="88" s="1"/>
  <c r="J39" i="88"/>
  <c r="AI38" i="88"/>
  <c r="AB38" i="88"/>
  <c r="L38" i="88"/>
  <c r="K38" i="88"/>
  <c r="J38" i="88"/>
  <c r="AI37" i="88"/>
  <c r="AB37" i="88"/>
  <c r="L37" i="88"/>
  <c r="J37" i="88"/>
  <c r="AI36" i="88"/>
  <c r="AB36" i="88"/>
  <c r="L36" i="88"/>
  <c r="K36" i="88" s="1"/>
  <c r="J36" i="88"/>
  <c r="AB35" i="88"/>
  <c r="L35" i="88"/>
  <c r="K35" i="88" s="1"/>
  <c r="J35" i="88"/>
  <c r="AD34" i="88"/>
  <c r="AC34" i="88"/>
  <c r="AB34" i="88"/>
  <c r="L32" i="88"/>
  <c r="K32" i="88"/>
  <c r="J32" i="88"/>
  <c r="AI31" i="88"/>
  <c r="AE31" i="88"/>
  <c r="AD31" i="88"/>
  <c r="AD32" i="88" s="1"/>
  <c r="AC31" i="88"/>
  <c r="AC32" i="88" s="1"/>
  <c r="AB31" i="88"/>
  <c r="L31" i="88"/>
  <c r="K31" i="88"/>
  <c r="J31" i="88"/>
  <c r="AI30" i="88"/>
  <c r="AB30" i="88"/>
  <c r="L30" i="88"/>
  <c r="K30" i="88" s="1"/>
  <c r="J30" i="88"/>
  <c r="AI29" i="88"/>
  <c r="AB29" i="88"/>
  <c r="Y29" i="88"/>
  <c r="L29" i="88"/>
  <c r="K29" i="88" s="1"/>
  <c r="J29" i="88"/>
  <c r="J28" i="88" s="1"/>
  <c r="Y28" i="88"/>
  <c r="L28" i="88"/>
  <c r="K28" i="88" s="1"/>
  <c r="M26" i="88"/>
  <c r="L25" i="88"/>
  <c r="L24" i="88"/>
  <c r="K24" i="88"/>
  <c r="Y23" i="88"/>
  <c r="Y26" i="88" s="1"/>
  <c r="L23" i="88"/>
  <c r="L26" i="88" s="1"/>
  <c r="K26" i="88" s="1"/>
  <c r="J23" i="88"/>
  <c r="L22" i="88"/>
  <c r="K22" i="88"/>
  <c r="L21" i="88"/>
  <c r="K21" i="88"/>
  <c r="L20" i="88"/>
  <c r="L19" i="88"/>
  <c r="K19" i="88" s="1"/>
  <c r="L18" i="88"/>
  <c r="K18" i="88" s="1"/>
  <c r="L17" i="88"/>
  <c r="K17" i="88" s="1"/>
  <c r="L16" i="88"/>
  <c r="K16" i="88" s="1"/>
  <c r="Y15" i="88"/>
  <c r="K15" i="88" s="1"/>
  <c r="L15" i="88"/>
  <c r="J15" i="88"/>
  <c r="J26" i="88" s="1"/>
  <c r="AE14" i="88"/>
  <c r="AE15" i="88" s="1"/>
  <c r="AD14" i="88"/>
  <c r="AD15" i="88" s="1"/>
  <c r="AC14" i="88"/>
  <c r="AC15" i="88" s="1"/>
  <c r="AB13" i="88"/>
  <c r="AB12" i="88"/>
  <c r="AB11" i="88"/>
  <c r="AE10" i="88"/>
  <c r="AD10" i="88"/>
  <c r="AB10" i="88" s="1"/>
  <c r="AC10" i="88"/>
  <c r="AI9" i="88"/>
  <c r="AB9" i="88"/>
  <c r="L9" i="88"/>
  <c r="K9" i="88"/>
  <c r="AI8" i="88"/>
  <c r="AB8" i="88"/>
  <c r="L8" i="88"/>
  <c r="K8" i="88"/>
  <c r="AI7" i="88"/>
  <c r="AB7" i="88"/>
  <c r="Y7" i="88"/>
  <c r="L7" i="88"/>
  <c r="K7" i="88" s="1"/>
  <c r="J7" i="88"/>
  <c r="AF39" i="91" l="1"/>
  <c r="H42" i="91"/>
  <c r="H124" i="77"/>
  <c r="I124" i="77"/>
  <c r="L120" i="77"/>
  <c r="L119" i="77" s="1"/>
  <c r="H121" i="77"/>
  <c r="L145" i="77"/>
  <c r="O145" i="77"/>
  <c r="AR146" i="77"/>
  <c r="AO147" i="77" s="1"/>
  <c r="N157" i="77"/>
  <c r="O157" i="77"/>
  <c r="H123" i="77"/>
  <c r="H125" i="77"/>
  <c r="I125" i="77"/>
  <c r="G53" i="91"/>
  <c r="H53" i="91"/>
  <c r="K61" i="91"/>
  <c r="E266" i="91"/>
  <c r="G266" i="91"/>
  <c r="F266" i="91"/>
  <c r="AL152" i="77"/>
  <c r="AM152" i="77" s="1"/>
  <c r="AA156" i="77"/>
  <c r="AA158" i="77" s="1"/>
  <c r="AL141" i="77"/>
  <c r="AL143" i="77" s="1"/>
  <c r="AM142" i="77" s="1"/>
  <c r="G146" i="91"/>
  <c r="F146" i="91"/>
  <c r="AG73" i="91"/>
  <c r="AK73" i="91"/>
  <c r="AF73" i="91"/>
  <c r="AH73" i="91"/>
  <c r="AL73" i="91"/>
  <c r="AI73" i="91"/>
  <c r="AM73" i="91"/>
  <c r="AJ73" i="91"/>
  <c r="N145" i="90"/>
  <c r="N143" i="90"/>
  <c r="N144" i="90" s="1"/>
  <c r="AM7" i="90"/>
  <c r="AN7" i="90" s="1"/>
  <c r="K145" i="77"/>
  <c r="K149" i="77"/>
  <c r="AL150" i="77"/>
  <c r="K157" i="77"/>
  <c r="L157" i="77" s="1"/>
  <c r="K128" i="77"/>
  <c r="K57" i="77"/>
  <c r="J52" i="77"/>
  <c r="L128" i="77"/>
  <c r="I52" i="77"/>
  <c r="K65" i="77"/>
  <c r="I128" i="77"/>
  <c r="AB15" i="88"/>
  <c r="AC49" i="88"/>
  <c r="F16" i="89"/>
  <c r="R12" i="89"/>
  <c r="T12" i="89" s="1"/>
  <c r="U12" i="89" s="1"/>
  <c r="F17" i="89"/>
  <c r="R13" i="89"/>
  <c r="T13" i="89" s="1"/>
  <c r="U13" i="89" s="1"/>
  <c r="F27" i="89"/>
  <c r="F35" i="89"/>
  <c r="R31" i="89"/>
  <c r="T31" i="89" s="1"/>
  <c r="U31" i="89" s="1"/>
  <c r="J81" i="88"/>
  <c r="AB32" i="88"/>
  <c r="AD49" i="88"/>
  <c r="J79" i="88"/>
  <c r="F34" i="89"/>
  <c r="F36" i="89" s="1"/>
  <c r="I36" i="89" s="1"/>
  <c r="R30" i="89"/>
  <c r="T30" i="89" s="1"/>
  <c r="U30" i="89" s="1"/>
  <c r="AB14" i="88"/>
  <c r="K23" i="88"/>
  <c r="AB43" i="88"/>
  <c r="AI43" i="88"/>
  <c r="K55" i="88"/>
  <c r="R21" i="89"/>
  <c r="T22" i="89"/>
  <c r="U22" i="89" s="1"/>
  <c r="AF38" i="91" l="1"/>
  <c r="AG39" i="91"/>
  <c r="AH39" i="91"/>
  <c r="I119" i="77"/>
  <c r="AQ147" i="77"/>
  <c r="AN147" i="77"/>
  <c r="AP147" i="77"/>
  <c r="N144" i="77"/>
  <c r="N145" i="77"/>
  <c r="K144" i="77"/>
  <c r="O144" i="77"/>
  <c r="L144" i="77"/>
  <c r="G61" i="91"/>
  <c r="H61" i="91"/>
  <c r="H266" i="91"/>
  <c r="F145" i="91"/>
  <c r="G145" i="91"/>
  <c r="AM141" i="77"/>
  <c r="V36" i="89"/>
  <c r="W34" i="89"/>
  <c r="W35" i="89" s="1"/>
  <c r="H25" i="89"/>
  <c r="H27" i="89" s="1"/>
  <c r="T21" i="89"/>
  <c r="U21" i="89" s="1"/>
  <c r="I27" i="89"/>
  <c r="F18" i="89"/>
  <c r="I18" i="89" s="1"/>
  <c r="AB49" i="88"/>
  <c r="G144" i="91" l="1"/>
  <c r="F144" i="91"/>
  <c r="V27" i="89"/>
  <c r="W29" i="89"/>
  <c r="W3" i="89"/>
  <c r="W21" i="89"/>
  <c r="W20" i="89"/>
  <c r="W22" i="89" s="1"/>
  <c r="X2" i="89"/>
  <c r="G143" i="91" l="1"/>
  <c r="D20" i="86"/>
  <c r="F2" i="86"/>
  <c r="F1" i="86"/>
  <c r="G1" i="86" s="1"/>
  <c r="H1" i="86" s="1"/>
  <c r="G142" i="91" l="1"/>
  <c r="F142" i="91"/>
  <c r="B8" i="86"/>
  <c r="I1" i="86"/>
  <c r="B5" i="86" s="1"/>
  <c r="C8" i="86" s="1"/>
  <c r="F141" i="91" l="1"/>
  <c r="G141" i="91"/>
  <c r="D8" i="86"/>
  <c r="BB43" i="82"/>
  <c r="BA32" i="82"/>
  <c r="AZ32" i="82"/>
  <c r="AY32" i="82"/>
  <c r="AX32" i="82"/>
  <c r="AW32" i="82"/>
  <c r="AV32" i="82"/>
  <c r="AU32" i="82"/>
  <c r="AT32" i="82"/>
  <c r="M57" i="77"/>
  <c r="G140" i="91" l="1"/>
  <c r="D55" i="82"/>
  <c r="F139" i="91" l="1"/>
  <c r="G139" i="91"/>
  <c r="E105" i="82"/>
  <c r="G138" i="91" l="1"/>
  <c r="AY65" i="82"/>
  <c r="AX72" i="82" s="1"/>
  <c r="AV69" i="82"/>
  <c r="AW68" i="82" s="1"/>
  <c r="G137" i="91" l="1"/>
  <c r="E73" i="91"/>
  <c r="F68" i="91" s="1"/>
  <c r="AX71" i="82"/>
  <c r="AW67" i="82"/>
  <c r="AW66" i="82"/>
  <c r="AX70" i="82"/>
  <c r="H108" i="82"/>
  <c r="H116" i="82"/>
  <c r="H64" i="82"/>
  <c r="AU41" i="82"/>
  <c r="AU43" i="82" s="1"/>
  <c r="AT41" i="82"/>
  <c r="AT43" i="82" s="1"/>
  <c r="K89" i="82"/>
  <c r="AV38" i="82" s="1"/>
  <c r="AU38" i="82"/>
  <c r="AT38" i="82"/>
  <c r="H69" i="82"/>
  <c r="H94" i="82"/>
  <c r="H39" i="82"/>
  <c r="P55" i="82"/>
  <c r="AQ54" i="77"/>
  <c r="AO54" i="77"/>
  <c r="AN54" i="77"/>
  <c r="AP54" i="77"/>
  <c r="N61" i="77"/>
  <c r="O61" i="77"/>
  <c r="M89" i="82"/>
  <c r="M41" i="82" s="1"/>
  <c r="D89" i="82"/>
  <c r="N55" i="82"/>
  <c r="J73" i="91" l="1"/>
  <c r="I73" i="91"/>
  <c r="G73" i="91"/>
  <c r="E76" i="91"/>
  <c r="G86" i="91"/>
  <c r="AK42" i="77"/>
  <c r="AR54" i="77"/>
  <c r="AP55" i="77" s="1"/>
  <c r="AV41" i="82"/>
  <c r="AV43" i="82" s="1"/>
  <c r="J68" i="91" l="1"/>
  <c r="I68" i="91"/>
  <c r="G68" i="91"/>
  <c r="G76" i="91"/>
  <c r="F76" i="91"/>
  <c r="AQ55" i="77"/>
  <c r="AO55" i="77"/>
  <c r="AN55" i="77"/>
  <c r="H56" i="82"/>
  <c r="M105" i="82"/>
  <c r="H57" i="82"/>
  <c r="H58" i="82"/>
  <c r="H59" i="82"/>
  <c r="I59" i="82" s="1"/>
  <c r="J59" i="82" s="1"/>
  <c r="H60" i="82"/>
  <c r="H61" i="82"/>
  <c r="H62" i="82"/>
  <c r="H63" i="82"/>
  <c r="H65" i="82"/>
  <c r="H66" i="82"/>
  <c r="H67" i="82"/>
  <c r="H68" i="82"/>
  <c r="AW41" i="82" l="1"/>
  <c r="AW43" i="82" s="1"/>
  <c r="N85" i="63"/>
  <c r="G96" i="63"/>
  <c r="N92" i="63"/>
  <c r="AA41" i="87"/>
  <c r="AA42" i="87" s="1"/>
  <c r="Z40" i="87"/>
  <c r="Z41" i="87" s="1"/>
  <c r="Z42" i="87" s="1"/>
  <c r="N40" i="87"/>
  <c r="N41" i="87" s="1"/>
  <c r="M40" i="87"/>
  <c r="L40" i="87"/>
  <c r="L41" i="87" s="1"/>
  <c r="K40" i="87"/>
  <c r="J40" i="87"/>
  <c r="J41" i="87" s="1"/>
  <c r="I40" i="87"/>
  <c r="I41" i="87" s="1"/>
  <c r="I42" i="87" s="1"/>
  <c r="H40" i="87"/>
  <c r="H41" i="87" s="1"/>
  <c r="G40" i="87"/>
  <c r="F40" i="87"/>
  <c r="F41" i="87" s="1"/>
  <c r="E40" i="87"/>
  <c r="D40" i="87"/>
  <c r="D41" i="87" s="1"/>
  <c r="D42" i="87" s="1"/>
  <c r="U39" i="87"/>
  <c r="T39" i="87"/>
  <c r="R39" i="87"/>
  <c r="P39" i="87"/>
  <c r="O39" i="87"/>
  <c r="A39" i="87"/>
  <c r="U38" i="87"/>
  <c r="T38" i="87"/>
  <c r="R38" i="87"/>
  <c r="P38" i="87"/>
  <c r="O38" i="87"/>
  <c r="A38" i="87"/>
  <c r="U37" i="87"/>
  <c r="T37" i="87"/>
  <c r="R37" i="87"/>
  <c r="P37" i="87"/>
  <c r="O37" i="87"/>
  <c r="A37" i="87"/>
  <c r="U36" i="87"/>
  <c r="T36" i="87"/>
  <c r="R36" i="87"/>
  <c r="P36" i="87"/>
  <c r="O36" i="87"/>
  <c r="A36" i="87"/>
  <c r="U35" i="87"/>
  <c r="T35" i="87"/>
  <c r="R35" i="87"/>
  <c r="P35" i="87"/>
  <c r="O35" i="87"/>
  <c r="A35" i="87"/>
  <c r="U34" i="87"/>
  <c r="T34" i="87"/>
  <c r="R34" i="87"/>
  <c r="P34" i="87"/>
  <c r="O34" i="87"/>
  <c r="A34" i="87"/>
  <c r="U33" i="87"/>
  <c r="T33" i="87"/>
  <c r="R33" i="87"/>
  <c r="P33" i="87"/>
  <c r="O33" i="87"/>
  <c r="A33" i="87"/>
  <c r="U32" i="87"/>
  <c r="T32" i="87"/>
  <c r="R32" i="87"/>
  <c r="P32" i="87"/>
  <c r="O32" i="87"/>
  <c r="A32" i="87"/>
  <c r="U31" i="87"/>
  <c r="T31" i="87"/>
  <c r="R31" i="87"/>
  <c r="P31" i="87"/>
  <c r="O31" i="87"/>
  <c r="A31" i="87"/>
  <c r="U30" i="87"/>
  <c r="T30" i="87"/>
  <c r="R30" i="87"/>
  <c r="P30" i="87"/>
  <c r="O30" i="87"/>
  <c r="A30" i="87"/>
  <c r="U29" i="87"/>
  <c r="T29" i="87"/>
  <c r="R29" i="87"/>
  <c r="P29" i="87"/>
  <c r="O29" i="87"/>
  <c r="A29" i="87"/>
  <c r="U28" i="87"/>
  <c r="T28" i="87"/>
  <c r="R28" i="87"/>
  <c r="P28" i="87"/>
  <c r="O28" i="87"/>
  <c r="A28" i="87"/>
  <c r="U27" i="87"/>
  <c r="T27" i="87"/>
  <c r="R27" i="87"/>
  <c r="P27" i="87"/>
  <c r="O27" i="87"/>
  <c r="A27" i="87"/>
  <c r="U26" i="87"/>
  <c r="T26" i="87"/>
  <c r="R26" i="87"/>
  <c r="P26" i="87"/>
  <c r="Q26" i="87" s="1"/>
  <c r="O26" i="87"/>
  <c r="A26" i="87"/>
  <c r="U25" i="87"/>
  <c r="T25" i="87"/>
  <c r="R25" i="87"/>
  <c r="P25" i="87"/>
  <c r="Q25" i="87" s="1"/>
  <c r="O25" i="87"/>
  <c r="A25" i="87"/>
  <c r="U24" i="87"/>
  <c r="T24" i="87"/>
  <c r="R24" i="87"/>
  <c r="P24" i="87"/>
  <c r="Q24" i="87" s="1"/>
  <c r="O24" i="87"/>
  <c r="A24" i="87"/>
  <c r="U23" i="87"/>
  <c r="T23" i="87"/>
  <c r="R23" i="87"/>
  <c r="P23" i="87"/>
  <c r="Q23" i="87" s="1"/>
  <c r="O23" i="87"/>
  <c r="A23" i="87"/>
  <c r="U22" i="87"/>
  <c r="T22" i="87"/>
  <c r="R22" i="87"/>
  <c r="P22" i="87"/>
  <c r="Q22" i="87" s="1"/>
  <c r="O22" i="87"/>
  <c r="A22" i="87"/>
  <c r="U21" i="87"/>
  <c r="T21" i="87"/>
  <c r="R21" i="87"/>
  <c r="P21" i="87"/>
  <c r="Q21" i="87" s="1"/>
  <c r="O21" i="87"/>
  <c r="A21" i="87"/>
  <c r="U20" i="87"/>
  <c r="T20" i="87"/>
  <c r="R20" i="87"/>
  <c r="P20" i="87"/>
  <c r="Q20" i="87" s="1"/>
  <c r="O20" i="87"/>
  <c r="A20" i="87"/>
  <c r="U19" i="87"/>
  <c r="T19" i="87"/>
  <c r="R19" i="87"/>
  <c r="O19" i="87"/>
  <c r="P19" i="87" s="1"/>
  <c r="A19" i="87"/>
  <c r="U18" i="87"/>
  <c r="T18" i="87"/>
  <c r="R18" i="87"/>
  <c r="O18" i="87"/>
  <c r="A18" i="87"/>
  <c r="U17" i="87"/>
  <c r="T17" i="87"/>
  <c r="R17" i="87"/>
  <c r="O17" i="87"/>
  <c r="A17" i="87"/>
  <c r="U16" i="87"/>
  <c r="T16" i="87"/>
  <c r="R16" i="87"/>
  <c r="O16" i="87"/>
  <c r="A16" i="87"/>
  <c r="U15" i="87"/>
  <c r="T15" i="87"/>
  <c r="R15" i="87"/>
  <c r="P15" i="87"/>
  <c r="Q15" i="87" s="1"/>
  <c r="O15" i="87"/>
  <c r="A15" i="87"/>
  <c r="U14" i="87"/>
  <c r="T14" i="87"/>
  <c r="R14" i="87"/>
  <c r="P14" i="87"/>
  <c r="Q14" i="87" s="1"/>
  <c r="O14" i="87"/>
  <c r="A14" i="87"/>
  <c r="U13" i="87"/>
  <c r="T13" i="87"/>
  <c r="R13" i="87"/>
  <c r="P13" i="87"/>
  <c r="Q13" i="87" s="1"/>
  <c r="O13" i="87"/>
  <c r="A13" i="87"/>
  <c r="O12" i="87"/>
  <c r="T12" i="87" s="1"/>
  <c r="A12" i="87"/>
  <c r="U11" i="87"/>
  <c r="P11" i="87"/>
  <c r="O11" i="87"/>
  <c r="T11" i="87" s="1"/>
  <c r="A11" i="87"/>
  <c r="O10" i="87"/>
  <c r="O40" i="87" s="1"/>
  <c r="O41" i="87" s="1"/>
  <c r="A10" i="87"/>
  <c r="AA41" i="85"/>
  <c r="AA42" i="85" s="1"/>
  <c r="Z40" i="85"/>
  <c r="Z41" i="85" s="1"/>
  <c r="Z42" i="85" s="1"/>
  <c r="I86" i="63" l="1"/>
  <c r="R10" i="87"/>
  <c r="R12" i="87"/>
  <c r="P10" i="87"/>
  <c r="Q10" i="87" s="1"/>
  <c r="U10" i="87"/>
  <c r="R11" i="87"/>
  <c r="P12" i="87"/>
  <c r="Q12" i="87" s="1"/>
  <c r="U12" i="87"/>
  <c r="O42" i="87"/>
  <c r="Q19" i="87"/>
  <c r="P16" i="87"/>
  <c r="P17" i="87"/>
  <c r="P18" i="87"/>
  <c r="T10" i="87"/>
  <c r="T40" i="87" s="1"/>
  <c r="T41" i="87" s="1"/>
  <c r="Q11" i="87"/>
  <c r="W11" i="87" s="1"/>
  <c r="X11" i="87" s="1"/>
  <c r="AB11" i="87" s="1"/>
  <c r="V13" i="87"/>
  <c r="W13" i="87" s="1"/>
  <c r="X13" i="87" s="1"/>
  <c r="V14" i="87"/>
  <c r="W14" i="87" s="1"/>
  <c r="X14" i="87" s="1"/>
  <c r="V15" i="87"/>
  <c r="W15" i="87" s="1"/>
  <c r="X15" i="87" s="1"/>
  <c r="V16" i="87"/>
  <c r="V17" i="87"/>
  <c r="V18" i="87"/>
  <c r="V19" i="87"/>
  <c r="V20" i="87"/>
  <c r="W20" i="87" s="1"/>
  <c r="X20" i="87" s="1"/>
  <c r="V21" i="87"/>
  <c r="W21" i="87" s="1"/>
  <c r="X21" i="87" s="1"/>
  <c r="V22" i="87"/>
  <c r="W22" i="87" s="1"/>
  <c r="X22" i="87" s="1"/>
  <c r="V23" i="87"/>
  <c r="W23" i="87" s="1"/>
  <c r="X23" i="87" s="1"/>
  <c r="V24" i="87"/>
  <c r="W24" i="87" s="1"/>
  <c r="X24" i="87" s="1"/>
  <c r="V25" i="87"/>
  <c r="W25" i="87" s="1"/>
  <c r="X25" i="87" s="1"/>
  <c r="V26" i="87"/>
  <c r="W26" i="87" s="1"/>
  <c r="X26" i="87" s="1"/>
  <c r="Q27" i="87"/>
  <c r="W27" i="87" s="1"/>
  <c r="X27" i="87" s="1"/>
  <c r="V27" i="87"/>
  <c r="Q28" i="87"/>
  <c r="W28" i="87" s="1"/>
  <c r="X28" i="87" s="1"/>
  <c r="V28" i="87"/>
  <c r="Q29" i="87"/>
  <c r="W29" i="87" s="1"/>
  <c r="X29" i="87" s="1"/>
  <c r="V29" i="87"/>
  <c r="Q30" i="87"/>
  <c r="W30" i="87" s="1"/>
  <c r="X30" i="87" s="1"/>
  <c r="V30" i="87"/>
  <c r="Q31" i="87"/>
  <c r="W31" i="87" s="1"/>
  <c r="X31" i="87" s="1"/>
  <c r="V31" i="87"/>
  <c r="Q32" i="87"/>
  <c r="W32" i="87" s="1"/>
  <c r="X32" i="87" s="1"/>
  <c r="V32" i="87"/>
  <c r="Q33" i="87"/>
  <c r="W33" i="87" s="1"/>
  <c r="X33" i="87" s="1"/>
  <c r="V33" i="87"/>
  <c r="Q34" i="87"/>
  <c r="W34" i="87" s="1"/>
  <c r="X34" i="87" s="1"/>
  <c r="V34" i="87"/>
  <c r="Q35" i="87"/>
  <c r="W35" i="87" s="1"/>
  <c r="X35" i="87" s="1"/>
  <c r="V35" i="87"/>
  <c r="Q36" i="87"/>
  <c r="W36" i="87" s="1"/>
  <c r="X36" i="87" s="1"/>
  <c r="V36" i="87"/>
  <c r="Q37" i="87"/>
  <c r="W37" i="87" s="1"/>
  <c r="X37" i="87" s="1"/>
  <c r="V37" i="87"/>
  <c r="Q38" i="87"/>
  <c r="W38" i="87" s="1"/>
  <c r="X38" i="87" s="1"/>
  <c r="V38" i="87"/>
  <c r="Q39" i="87"/>
  <c r="W39" i="87" s="1"/>
  <c r="X39" i="87" s="1"/>
  <c r="V39" i="87"/>
  <c r="E41" i="87"/>
  <c r="E42" i="87" s="1"/>
  <c r="G41" i="87"/>
  <c r="G42" i="87" s="1"/>
  <c r="K41" i="87"/>
  <c r="K42" i="87" s="1"/>
  <c r="M41" i="87"/>
  <c r="M42" i="87" s="1"/>
  <c r="F42" i="87"/>
  <c r="H42" i="87"/>
  <c r="J42" i="87"/>
  <c r="L42" i="87"/>
  <c r="N42" i="87"/>
  <c r="W12" i="87" l="1"/>
  <c r="X12" i="87" s="1"/>
  <c r="AB12" i="87" s="1"/>
  <c r="U40" i="87"/>
  <c r="U41" i="87" s="1"/>
  <c r="W19" i="87"/>
  <c r="X19" i="87" s="1"/>
  <c r="R40" i="87"/>
  <c r="R41" i="87" s="1"/>
  <c r="W10" i="87"/>
  <c r="Q17" i="87"/>
  <c r="W17" i="87" s="1"/>
  <c r="X17" i="87" s="1"/>
  <c r="V41" i="87"/>
  <c r="V40" i="87"/>
  <c r="Q18" i="87"/>
  <c r="W18" i="87" s="1"/>
  <c r="X18" i="87" s="1"/>
  <c r="Q16" i="87"/>
  <c r="P40" i="87"/>
  <c r="P41" i="87" s="1"/>
  <c r="Q40" i="87" l="1"/>
  <c r="Q41" i="87" s="1"/>
  <c r="W16" i="87"/>
  <c r="X16" i="87" s="1"/>
  <c r="X10" i="87"/>
  <c r="Q55" i="82"/>
  <c r="O55" i="82"/>
  <c r="D105" i="82"/>
  <c r="D54" i="82" s="1"/>
  <c r="AZ45" i="82"/>
  <c r="AW46" i="82" s="1"/>
  <c r="D40" i="82"/>
  <c r="Z105" i="82"/>
  <c r="Z89" i="82"/>
  <c r="Z40" i="82"/>
  <c r="U39" i="82"/>
  <c r="AB61" i="63"/>
  <c r="AT139" i="63"/>
  <c r="AT135" i="63"/>
  <c r="AT132" i="63"/>
  <c r="AT127" i="63"/>
  <c r="AT124" i="63"/>
  <c r="AT121" i="63"/>
  <c r="AT119" i="63"/>
  <c r="AT116" i="63"/>
  <c r="AT113" i="63"/>
  <c r="AT103" i="63"/>
  <c r="AT99" i="63"/>
  <c r="AT94" i="63"/>
  <c r="AT91" i="63"/>
  <c r="AT84" i="63"/>
  <c r="AT82" i="63"/>
  <c r="AT74" i="63"/>
  <c r="AT68" i="63"/>
  <c r="AT61" i="63"/>
  <c r="AT55" i="63"/>
  <c r="AT54" i="63"/>
  <c r="AT47" i="63"/>
  <c r="AT41" i="63"/>
  <c r="AT40" i="63"/>
  <c r="AT37" i="63"/>
  <c r="AT31" i="63"/>
  <c r="AT27" i="63"/>
  <c r="AT24" i="63"/>
  <c r="AT20" i="63"/>
  <c r="AT17" i="63"/>
  <c r="AT13" i="63"/>
  <c r="AT9" i="63"/>
  <c r="AT98" i="63" l="1"/>
  <c r="AT73" i="63"/>
  <c r="Z54" i="82"/>
  <c r="Z39" i="82" s="1"/>
  <c r="W40" i="87"/>
  <c r="W41" i="87" s="1"/>
  <c r="X40" i="87"/>
  <c r="X41" i="87" s="1"/>
  <c r="AB10" i="87"/>
  <c r="AB40" i="87" s="1"/>
  <c r="AB41" i="87" s="1"/>
  <c r="AT8" i="63"/>
  <c r="D5" i="86"/>
  <c r="AT7" i="63" l="1"/>
  <c r="N40" i="85"/>
  <c r="M40" i="85"/>
  <c r="L40" i="85"/>
  <c r="K40" i="85"/>
  <c r="J40" i="85"/>
  <c r="I40" i="85"/>
  <c r="I41" i="85" s="1"/>
  <c r="I42" i="85" s="1"/>
  <c r="H40" i="85"/>
  <c r="G40" i="85"/>
  <c r="F40" i="85"/>
  <c r="E40" i="85"/>
  <c r="D40" i="85"/>
  <c r="D41" i="85" s="1"/>
  <c r="D42" i="85" s="1"/>
  <c r="O42" i="85" s="1"/>
  <c r="U39" i="85"/>
  <c r="T39" i="85"/>
  <c r="R39" i="85"/>
  <c r="P39" i="85"/>
  <c r="Q39" i="85" s="1"/>
  <c r="O39" i="85"/>
  <c r="A39" i="85"/>
  <c r="U38" i="85"/>
  <c r="T38" i="85"/>
  <c r="R38" i="85"/>
  <c r="P38" i="85"/>
  <c r="Q38" i="85" s="1"/>
  <c r="O38" i="85"/>
  <c r="A38" i="85"/>
  <c r="U37" i="85"/>
  <c r="T37" i="85"/>
  <c r="R37" i="85"/>
  <c r="P37" i="85"/>
  <c r="Q37" i="85" s="1"/>
  <c r="O37" i="85"/>
  <c r="A37" i="85"/>
  <c r="U36" i="85"/>
  <c r="T36" i="85"/>
  <c r="R36" i="85"/>
  <c r="P36" i="85"/>
  <c r="Q36" i="85" s="1"/>
  <c r="O36" i="85"/>
  <c r="A36" i="85"/>
  <c r="U35" i="85"/>
  <c r="T35" i="85"/>
  <c r="R35" i="85"/>
  <c r="P35" i="85"/>
  <c r="Q35" i="85" s="1"/>
  <c r="O35" i="85"/>
  <c r="A35" i="85"/>
  <c r="U34" i="85"/>
  <c r="T34" i="85"/>
  <c r="R34" i="85"/>
  <c r="P34" i="85"/>
  <c r="Q34" i="85" s="1"/>
  <c r="O34" i="85"/>
  <c r="A34" i="85"/>
  <c r="U33" i="85"/>
  <c r="T33" i="85"/>
  <c r="R33" i="85"/>
  <c r="P33" i="85"/>
  <c r="Q33" i="85" s="1"/>
  <c r="O33" i="85"/>
  <c r="A33" i="85"/>
  <c r="U32" i="85"/>
  <c r="T32" i="85"/>
  <c r="R32" i="85"/>
  <c r="P32" i="85"/>
  <c r="Q32" i="85" s="1"/>
  <c r="O32" i="85"/>
  <c r="A32" i="85"/>
  <c r="U31" i="85"/>
  <c r="T31" i="85"/>
  <c r="R31" i="85"/>
  <c r="P31" i="85"/>
  <c r="Q31" i="85" s="1"/>
  <c r="O31" i="85"/>
  <c r="A31" i="85"/>
  <c r="U30" i="85"/>
  <c r="T30" i="85"/>
  <c r="R30" i="85"/>
  <c r="P30" i="85"/>
  <c r="Q30" i="85" s="1"/>
  <c r="O30" i="85"/>
  <c r="A30" i="85"/>
  <c r="U29" i="85"/>
  <c r="T29" i="85"/>
  <c r="R29" i="85"/>
  <c r="P29" i="85"/>
  <c r="Q29" i="85" s="1"/>
  <c r="O29" i="85"/>
  <c r="A29" i="85"/>
  <c r="U28" i="85"/>
  <c r="T28" i="85"/>
  <c r="R28" i="85"/>
  <c r="P28" i="85"/>
  <c r="Q28" i="85" s="1"/>
  <c r="O28" i="85"/>
  <c r="A28" i="85"/>
  <c r="U27" i="85"/>
  <c r="T27" i="85"/>
  <c r="R27" i="85"/>
  <c r="P27" i="85"/>
  <c r="Q27" i="85" s="1"/>
  <c r="O27" i="85"/>
  <c r="A27" i="85"/>
  <c r="U26" i="85"/>
  <c r="T26" i="85"/>
  <c r="R26" i="85"/>
  <c r="P26" i="85"/>
  <c r="Q26" i="85" s="1"/>
  <c r="O26" i="85"/>
  <c r="A26" i="85"/>
  <c r="U25" i="85"/>
  <c r="T25" i="85"/>
  <c r="R25" i="85"/>
  <c r="P25" i="85"/>
  <c r="Q25" i="85" s="1"/>
  <c r="O25" i="85"/>
  <c r="A25" i="85"/>
  <c r="U24" i="85"/>
  <c r="T24" i="85"/>
  <c r="R24" i="85"/>
  <c r="P24" i="85"/>
  <c r="Q24" i="85" s="1"/>
  <c r="O24" i="85"/>
  <c r="A24" i="85"/>
  <c r="U23" i="85"/>
  <c r="T23" i="85"/>
  <c r="R23" i="85"/>
  <c r="P23" i="85"/>
  <c r="Q23" i="85" s="1"/>
  <c r="O23" i="85"/>
  <c r="A23" i="85"/>
  <c r="U22" i="85"/>
  <c r="T22" i="85"/>
  <c r="R22" i="85"/>
  <c r="P22" i="85"/>
  <c r="Q22" i="85" s="1"/>
  <c r="O22" i="85"/>
  <c r="A22" i="85"/>
  <c r="U21" i="85"/>
  <c r="T21" i="85"/>
  <c r="R21" i="85"/>
  <c r="P21" i="85"/>
  <c r="Q21" i="85" s="1"/>
  <c r="O21" i="85"/>
  <c r="A21" i="85"/>
  <c r="U20" i="85"/>
  <c r="T20" i="85"/>
  <c r="R20" i="85"/>
  <c r="P20" i="85"/>
  <c r="Q20" i="85" s="1"/>
  <c r="O20" i="85"/>
  <c r="A20" i="85"/>
  <c r="U19" i="85"/>
  <c r="T19" i="85"/>
  <c r="R19" i="85"/>
  <c r="P19" i="85"/>
  <c r="Q19" i="85" s="1"/>
  <c r="O19" i="85"/>
  <c r="A19" i="85"/>
  <c r="U18" i="85"/>
  <c r="T18" i="85"/>
  <c r="R18" i="85"/>
  <c r="P18" i="85"/>
  <c r="Q18" i="85" s="1"/>
  <c r="O18" i="85"/>
  <c r="A18" i="85"/>
  <c r="U17" i="85"/>
  <c r="T17" i="85"/>
  <c r="R17" i="85"/>
  <c r="P17" i="85"/>
  <c r="Q17" i="85" s="1"/>
  <c r="O17" i="85"/>
  <c r="A17" i="85"/>
  <c r="U16" i="85"/>
  <c r="T16" i="85"/>
  <c r="R16" i="85"/>
  <c r="O16" i="85"/>
  <c r="A16" i="85"/>
  <c r="U15" i="85"/>
  <c r="T15" i="85"/>
  <c r="R15" i="85"/>
  <c r="O15" i="85"/>
  <c r="P15" i="85" s="1"/>
  <c r="A15" i="85"/>
  <c r="U14" i="85"/>
  <c r="T14" i="85"/>
  <c r="R14" i="85"/>
  <c r="O14" i="85"/>
  <c r="P14" i="85" s="1"/>
  <c r="A14" i="85"/>
  <c r="U13" i="85"/>
  <c r="T13" i="85"/>
  <c r="R13" i="85"/>
  <c r="O13" i="85"/>
  <c r="P13" i="85" s="1"/>
  <c r="A13" i="85"/>
  <c r="O12" i="85"/>
  <c r="A12" i="85"/>
  <c r="O11" i="85"/>
  <c r="U11" i="85" s="1"/>
  <c r="A11" i="85"/>
  <c r="O10" i="85"/>
  <c r="A10" i="85"/>
  <c r="U10" i="85" l="1"/>
  <c r="O40" i="85"/>
  <c r="O41" i="85" s="1"/>
  <c r="T12" i="85"/>
  <c r="U12" i="85"/>
  <c r="E41" i="85"/>
  <c r="E42" i="85"/>
  <c r="G41" i="85"/>
  <c r="G42" i="85"/>
  <c r="K41" i="85"/>
  <c r="K42" i="85"/>
  <c r="M41" i="85"/>
  <c r="M42" i="85"/>
  <c r="F41" i="85"/>
  <c r="F42" i="85"/>
  <c r="H41" i="85"/>
  <c r="H42" i="85"/>
  <c r="J41" i="85"/>
  <c r="J42" i="85"/>
  <c r="L41" i="85"/>
  <c r="L42" i="85"/>
  <c r="N41" i="85"/>
  <c r="N42" i="85"/>
  <c r="R12" i="85"/>
  <c r="P12" i="85"/>
  <c r="R10" i="85"/>
  <c r="P10" i="85"/>
  <c r="Q10" i="85" s="1"/>
  <c r="Q13" i="85"/>
  <c r="Q15" i="85"/>
  <c r="W15" i="85" s="1"/>
  <c r="X15" i="85" s="1"/>
  <c r="Q14" i="85"/>
  <c r="T11" i="85"/>
  <c r="V13" i="85"/>
  <c r="V14" i="85"/>
  <c r="V15" i="85"/>
  <c r="V16" i="85"/>
  <c r="T10" i="85"/>
  <c r="R11" i="85"/>
  <c r="R40" i="85" s="1"/>
  <c r="R41" i="85" s="1"/>
  <c r="P16" i="85"/>
  <c r="V17" i="85"/>
  <c r="W17" i="85" s="1"/>
  <c r="X17" i="85" s="1"/>
  <c r="V18" i="85"/>
  <c r="W18" i="85" s="1"/>
  <c r="X18" i="85" s="1"/>
  <c r="V19" i="85"/>
  <c r="W19" i="85" s="1"/>
  <c r="X19" i="85" s="1"/>
  <c r="V20" i="85"/>
  <c r="W20" i="85" s="1"/>
  <c r="X20" i="85" s="1"/>
  <c r="V21" i="85"/>
  <c r="W21" i="85" s="1"/>
  <c r="X21" i="85" s="1"/>
  <c r="V22" i="85"/>
  <c r="W22" i="85" s="1"/>
  <c r="X22" i="85" s="1"/>
  <c r="V23" i="85"/>
  <c r="W23" i="85" s="1"/>
  <c r="X23" i="85" s="1"/>
  <c r="V24" i="85"/>
  <c r="W24" i="85" s="1"/>
  <c r="X24" i="85" s="1"/>
  <c r="V25" i="85"/>
  <c r="W25" i="85" s="1"/>
  <c r="X25" i="85" s="1"/>
  <c r="V26" i="85"/>
  <c r="W26" i="85" s="1"/>
  <c r="X26" i="85" s="1"/>
  <c r="V27" i="85"/>
  <c r="W27" i="85" s="1"/>
  <c r="X27" i="85" s="1"/>
  <c r="V28" i="85"/>
  <c r="W28" i="85" s="1"/>
  <c r="X28" i="85" s="1"/>
  <c r="V29" i="85"/>
  <c r="W29" i="85" s="1"/>
  <c r="X29" i="85" s="1"/>
  <c r="V30" i="85"/>
  <c r="W30" i="85" s="1"/>
  <c r="X30" i="85" s="1"/>
  <c r="V31" i="85"/>
  <c r="W31" i="85" s="1"/>
  <c r="X31" i="85" s="1"/>
  <c r="V32" i="85"/>
  <c r="W32" i="85" s="1"/>
  <c r="X32" i="85" s="1"/>
  <c r="V33" i="85"/>
  <c r="W33" i="85" s="1"/>
  <c r="X33" i="85" s="1"/>
  <c r="V34" i="85"/>
  <c r="W34" i="85" s="1"/>
  <c r="X34" i="85" s="1"/>
  <c r="V35" i="85"/>
  <c r="W35" i="85" s="1"/>
  <c r="X35" i="85" s="1"/>
  <c r="V36" i="85"/>
  <c r="W36" i="85" s="1"/>
  <c r="X36" i="85" s="1"/>
  <c r="V37" i="85"/>
  <c r="W37" i="85" s="1"/>
  <c r="X37" i="85" s="1"/>
  <c r="V38" i="85"/>
  <c r="W38" i="85" s="1"/>
  <c r="X38" i="85" s="1"/>
  <c r="V39" i="85"/>
  <c r="W39" i="85" s="1"/>
  <c r="X39" i="85" s="1"/>
  <c r="Q12" i="85" l="1"/>
  <c r="AC46" i="85" s="1"/>
  <c r="AB46" i="85"/>
  <c r="W14" i="85"/>
  <c r="X14" i="85" s="1"/>
  <c r="T40" i="85"/>
  <c r="T41" i="85" s="1"/>
  <c r="W13" i="85"/>
  <c r="X13" i="85" s="1"/>
  <c r="U40" i="85"/>
  <c r="U41" i="85" s="1"/>
  <c r="Q11" i="85"/>
  <c r="Q16" i="85"/>
  <c r="W16" i="85" s="1"/>
  <c r="X16" i="85" s="1"/>
  <c r="W10" i="85"/>
  <c r="X10" i="85" s="1"/>
  <c r="AB10" i="85" s="1"/>
  <c r="V40" i="85"/>
  <c r="V41" i="85" s="1"/>
  <c r="P40" i="85"/>
  <c r="P41" i="85" s="1"/>
  <c r="W12" i="85" l="1"/>
  <c r="X12" i="85" s="1"/>
  <c r="AB12" i="85" s="1"/>
  <c r="W11" i="85"/>
  <c r="X11" i="85" s="1"/>
  <c r="AB11" i="85" s="1"/>
  <c r="AC45" i="85"/>
  <c r="AB40" i="85"/>
  <c r="AB41" i="85" s="1"/>
  <c r="Q40" i="85"/>
  <c r="Q41" i="85" s="1"/>
  <c r="W40" i="85"/>
  <c r="W41" i="85" s="1"/>
  <c r="X40" i="85" l="1"/>
  <c r="X41" i="85" s="1"/>
  <c r="N105" i="82"/>
  <c r="K41" i="82"/>
  <c r="K55" i="82"/>
  <c r="K40" i="82" s="1"/>
  <c r="AY46" i="82"/>
  <c r="W40" i="82"/>
  <c r="T40" i="82"/>
  <c r="T39" i="82" s="1"/>
  <c r="R41" i="82"/>
  <c r="Q41" i="82"/>
  <c r="Q40" i="82"/>
  <c r="N40" i="82"/>
  <c r="Q105" i="82"/>
  <c r="Q54" i="82" s="1"/>
  <c r="AY38" i="82" s="1"/>
  <c r="AL41" i="77"/>
  <c r="AX46" i="82" l="1"/>
  <c r="D41" i="82"/>
  <c r="N44" i="82"/>
  <c r="Q44" i="82"/>
  <c r="Q39" i="82" s="1"/>
  <c r="F118" i="82"/>
  <c r="F116" i="82"/>
  <c r="F117" i="82"/>
  <c r="F90" i="82"/>
  <c r="F91" i="82"/>
  <c r="F93" i="82"/>
  <c r="F94" i="82"/>
  <c r="F95" i="82"/>
  <c r="L89" i="82"/>
  <c r="E89" i="82"/>
  <c r="E41" i="82" s="1"/>
  <c r="E44" i="82" l="1"/>
  <c r="E55" i="82"/>
  <c r="E40" i="82" l="1"/>
  <c r="F55" i="82"/>
  <c r="G55" i="82" s="1"/>
  <c r="F89" i="82"/>
  <c r="K105" i="82"/>
  <c r="AW38" i="82" s="1"/>
  <c r="G118" i="82"/>
  <c r="G117" i="82"/>
  <c r="F106" i="82"/>
  <c r="G106" i="82" s="1"/>
  <c r="F107" i="82"/>
  <c r="G107" i="82" s="1"/>
  <c r="F108" i="82"/>
  <c r="G108" i="82" s="1"/>
  <c r="F109" i="82"/>
  <c r="G109" i="82" s="1"/>
  <c r="F110" i="82"/>
  <c r="G110" i="82" s="1"/>
  <c r="F111" i="82"/>
  <c r="G111" i="82" s="1"/>
  <c r="F112" i="82"/>
  <c r="G112" i="82" s="1"/>
  <c r="F113" i="82"/>
  <c r="G113" i="82" s="1"/>
  <c r="F114" i="82"/>
  <c r="G114" i="82" s="1"/>
  <c r="F115" i="82"/>
  <c r="G115" i="82" s="1"/>
  <c r="E134" i="82"/>
  <c r="E54" i="82" s="1"/>
  <c r="AM141" i="84"/>
  <c r="AM140" i="84"/>
  <c r="G140" i="84"/>
  <c r="N139" i="84"/>
  <c r="AM139" i="84" s="1"/>
  <c r="AL138" i="84"/>
  <c r="AG138" i="84"/>
  <c r="AB138" i="84"/>
  <c r="U138" i="84"/>
  <c r="N138" i="84"/>
  <c r="G138" i="84" s="1"/>
  <c r="N137" i="84"/>
  <c r="AM137" i="84" s="1"/>
  <c r="L137" i="84"/>
  <c r="N136" i="84"/>
  <c r="L136" i="84"/>
  <c r="N135" i="84"/>
  <c r="AM135" i="84" s="1"/>
  <c r="AL134" i="84"/>
  <c r="AG134" i="84"/>
  <c r="AB134" i="84"/>
  <c r="U134" i="84"/>
  <c r="AM132" i="84"/>
  <c r="AL131" i="84"/>
  <c r="AG131" i="84"/>
  <c r="AB131" i="84"/>
  <c r="U131" i="84"/>
  <c r="N131" i="84"/>
  <c r="N130" i="84"/>
  <c r="AM130" i="84" s="1"/>
  <c r="N129" i="84"/>
  <c r="AM129" i="84" s="1"/>
  <c r="AM128" i="84"/>
  <c r="N127" i="84"/>
  <c r="AM127" i="84" s="1"/>
  <c r="AL126" i="84"/>
  <c r="AG126" i="84"/>
  <c r="U126" i="84"/>
  <c r="N124" i="84"/>
  <c r="AM124" i="84" s="1"/>
  <c r="AL123" i="84"/>
  <c r="AG123" i="84"/>
  <c r="AB123" i="84"/>
  <c r="U123" i="84"/>
  <c r="AM122" i="84"/>
  <c r="U121" i="84"/>
  <c r="AM121" i="84" s="1"/>
  <c r="AL120" i="84"/>
  <c r="AG120" i="84"/>
  <c r="AB120" i="84"/>
  <c r="N120" i="84"/>
  <c r="N119" i="84"/>
  <c r="AM119" i="84" s="1"/>
  <c r="AL118" i="84"/>
  <c r="AG118" i="84"/>
  <c r="AB118" i="84"/>
  <c r="U118" i="84"/>
  <c r="N116" i="84"/>
  <c r="AM116" i="84" s="1"/>
  <c r="AL115" i="84"/>
  <c r="AG115" i="84"/>
  <c r="AB115" i="84"/>
  <c r="U115" i="84"/>
  <c r="AB113" i="84"/>
  <c r="AB112" i="84" s="1"/>
  <c r="U113" i="84"/>
  <c r="N113" i="84"/>
  <c r="N112" i="84" s="1"/>
  <c r="G112" i="84" s="1"/>
  <c r="AL112" i="84"/>
  <c r="AG112" i="84"/>
  <c r="U112" i="84"/>
  <c r="AM111" i="84"/>
  <c r="AM110" i="84"/>
  <c r="N110" i="84"/>
  <c r="AN109" i="84"/>
  <c r="AB109" i="84"/>
  <c r="N109" i="84"/>
  <c r="N108" i="84" s="1"/>
  <c r="G108" i="84" s="1"/>
  <c r="AG108" i="84"/>
  <c r="AB108" i="84"/>
  <c r="U108" i="84"/>
  <c r="N106" i="84"/>
  <c r="AM106" i="84" s="1"/>
  <c r="N103" i="84"/>
  <c r="AM103" i="84" s="1"/>
  <c r="AL102" i="84"/>
  <c r="AG102" i="84"/>
  <c r="AB102" i="84"/>
  <c r="U102" i="84"/>
  <c r="N100" i="84"/>
  <c r="AM100" i="84" s="1"/>
  <c r="N99" i="84"/>
  <c r="AM99" i="84" s="1"/>
  <c r="AL98" i="84"/>
  <c r="AG98" i="84"/>
  <c r="AB98" i="84"/>
  <c r="U98" i="84"/>
  <c r="N98" i="84"/>
  <c r="G98" i="84" s="1"/>
  <c r="AM96" i="84"/>
  <c r="AM95" i="84"/>
  <c r="G95" i="84"/>
  <c r="AM94" i="84"/>
  <c r="G94" i="84"/>
  <c r="AL93" i="84"/>
  <c r="AG93" i="84"/>
  <c r="AB93" i="84"/>
  <c r="U93" i="84"/>
  <c r="G93" i="84" s="1"/>
  <c r="N92" i="84"/>
  <c r="AM92" i="84" s="1"/>
  <c r="AL91" i="84"/>
  <c r="AG91" i="84"/>
  <c r="AB91" i="84"/>
  <c r="U91" i="84"/>
  <c r="N91" i="84"/>
  <c r="G91" i="84"/>
  <c r="AM90" i="84"/>
  <c r="AL84" i="84"/>
  <c r="AG84" i="84"/>
  <c r="AB84" i="84"/>
  <c r="U84" i="84"/>
  <c r="AM83" i="84"/>
  <c r="AB83" i="84"/>
  <c r="AL82" i="84"/>
  <c r="AG82" i="84"/>
  <c r="AB82" i="84"/>
  <c r="U82" i="84"/>
  <c r="N82" i="84"/>
  <c r="G82" i="84" s="1"/>
  <c r="AM81" i="84"/>
  <c r="G81" i="84"/>
  <c r="N80" i="84"/>
  <c r="AM80" i="84" s="1"/>
  <c r="AM78" i="84"/>
  <c r="N77" i="84"/>
  <c r="AM77" i="84" s="1"/>
  <c r="N76" i="84"/>
  <c r="AM76" i="84" s="1"/>
  <c r="N75" i="84"/>
  <c r="AM75" i="84" s="1"/>
  <c r="AL74" i="84"/>
  <c r="AG74" i="84"/>
  <c r="AB74" i="84"/>
  <c r="AB73" i="84" s="1"/>
  <c r="U74" i="84"/>
  <c r="N74" i="84"/>
  <c r="I88" i="84" s="1"/>
  <c r="N88" i="84" s="1"/>
  <c r="AM88" i="84" s="1"/>
  <c r="AG73" i="84"/>
  <c r="U73" i="84"/>
  <c r="N70" i="84"/>
  <c r="L70" i="84"/>
  <c r="AL69" i="84"/>
  <c r="AG69" i="84"/>
  <c r="AG68" i="84" s="1"/>
  <c r="AB69" i="84"/>
  <c r="U69" i="84"/>
  <c r="U68" i="84" s="1"/>
  <c r="N69" i="84"/>
  <c r="AL68" i="84"/>
  <c r="AB68" i="84"/>
  <c r="N68" i="84"/>
  <c r="G68" i="84" s="1"/>
  <c r="AM67" i="84"/>
  <c r="AM66" i="84"/>
  <c r="L66" i="84"/>
  <c r="AM65" i="84"/>
  <c r="L65" i="84"/>
  <c r="N64" i="84"/>
  <c r="AM64" i="84" s="1"/>
  <c r="L64" i="84"/>
  <c r="AM63" i="84"/>
  <c r="L63" i="84"/>
  <c r="N62" i="84"/>
  <c r="AM62" i="84" s="1"/>
  <c r="L62" i="84"/>
  <c r="AL61" i="84"/>
  <c r="AG61" i="84"/>
  <c r="U61" i="84"/>
  <c r="AM60" i="84"/>
  <c r="AM59" i="84"/>
  <c r="AM58" i="84"/>
  <c r="AM57" i="84"/>
  <c r="AM56" i="84"/>
  <c r="N56" i="84"/>
  <c r="L56" i="84"/>
  <c r="AL55" i="84"/>
  <c r="N55" i="84"/>
  <c r="N53" i="84" s="1"/>
  <c r="G53" i="84" s="1"/>
  <c r="L55" i="84"/>
  <c r="AL54" i="84"/>
  <c r="AM54" i="84" s="1"/>
  <c r="N54" i="84"/>
  <c r="L54" i="84"/>
  <c r="AG53" i="84"/>
  <c r="U53" i="84"/>
  <c r="AM52" i="84"/>
  <c r="AM51" i="84"/>
  <c r="AG50" i="84"/>
  <c r="N50" i="84"/>
  <c r="AM49" i="84"/>
  <c r="U48" i="84"/>
  <c r="AM48" i="84" s="1"/>
  <c r="AL47" i="84"/>
  <c r="AG47" i="84"/>
  <c r="AB47" i="84"/>
  <c r="N47" i="84"/>
  <c r="AM45" i="84"/>
  <c r="U44" i="84"/>
  <c r="N44" i="84"/>
  <c r="G44" i="84"/>
  <c r="U42" i="84"/>
  <c r="AM42" i="84" s="1"/>
  <c r="AL41" i="84"/>
  <c r="AG41" i="84"/>
  <c r="U41" i="84"/>
  <c r="N41" i="84"/>
  <c r="G41" i="84"/>
  <c r="AL40" i="84"/>
  <c r="AM40" i="84" s="1"/>
  <c r="AM39" i="84"/>
  <c r="AM38" i="84"/>
  <c r="AL37" i="84"/>
  <c r="AM37" i="84" s="1"/>
  <c r="AM36" i="84"/>
  <c r="AM35" i="84"/>
  <c r="AG34" i="84"/>
  <c r="U34" i="84"/>
  <c r="N34" i="84"/>
  <c r="AB32" i="84"/>
  <c r="AM32" i="84" s="1"/>
  <c r="AL31" i="84"/>
  <c r="AG31" i="84"/>
  <c r="AB31" i="84"/>
  <c r="U31" i="84"/>
  <c r="AM29" i="84"/>
  <c r="U28" i="84"/>
  <c r="AM28" i="84" s="1"/>
  <c r="AL27" i="84"/>
  <c r="AG27" i="84"/>
  <c r="AM25" i="84"/>
  <c r="U25" i="84"/>
  <c r="AL24" i="84"/>
  <c r="AG24" i="84"/>
  <c r="AB24" i="84"/>
  <c r="U24" i="84"/>
  <c r="AB22" i="84"/>
  <c r="AM22" i="84" s="1"/>
  <c r="AB21" i="84"/>
  <c r="AM21" i="84" s="1"/>
  <c r="AL20" i="84"/>
  <c r="AG20" i="84"/>
  <c r="U20" i="84"/>
  <c r="AM18" i="84"/>
  <c r="U18" i="84"/>
  <c r="AL17" i="84"/>
  <c r="AG17" i="84"/>
  <c r="U17" i="84"/>
  <c r="N17" i="84"/>
  <c r="G17" i="84" s="1"/>
  <c r="AM16" i="84"/>
  <c r="AB15" i="84"/>
  <c r="AM15" i="84" s="1"/>
  <c r="AG14" i="84"/>
  <c r="AB14" i="84"/>
  <c r="U14" i="84"/>
  <c r="AL13" i="84"/>
  <c r="U13" i="84"/>
  <c r="N13" i="84"/>
  <c r="U11" i="84"/>
  <c r="AM11" i="84" s="1"/>
  <c r="AB10" i="84"/>
  <c r="AM10" i="84" s="1"/>
  <c r="U10" i="84"/>
  <c r="AL9" i="84"/>
  <c r="AG9" i="84"/>
  <c r="U9" i="84"/>
  <c r="N9" i="84"/>
  <c r="AL8" i="84"/>
  <c r="N100" i="63"/>
  <c r="N101" i="63"/>
  <c r="N104" i="63"/>
  <c r="N103" i="63" s="1"/>
  <c r="N107" i="63"/>
  <c r="N106" i="63" s="1"/>
  <c r="N110" i="63"/>
  <c r="N111" i="63"/>
  <c r="R105" i="82"/>
  <c r="R44" i="82" s="1"/>
  <c r="O105" i="82"/>
  <c r="L105" i="82"/>
  <c r="F56" i="82"/>
  <c r="G56" i="82" s="1"/>
  <c r="F57" i="82"/>
  <c r="G57" i="82" s="1"/>
  <c r="F58" i="82"/>
  <c r="G58" i="82" s="1"/>
  <c r="F59" i="82"/>
  <c r="G59" i="82" s="1"/>
  <c r="F60" i="82"/>
  <c r="G60" i="82" s="1"/>
  <c r="F61" i="82"/>
  <c r="G61" i="82" s="1"/>
  <c r="F62" i="82"/>
  <c r="G62" i="82" s="1"/>
  <c r="F63" i="82"/>
  <c r="G63" i="82" s="1"/>
  <c r="F64" i="82"/>
  <c r="G64" i="82" s="1"/>
  <c r="F65" i="82"/>
  <c r="G65" i="82" s="1"/>
  <c r="F66" i="82"/>
  <c r="G66" i="82" s="1"/>
  <c r="F67" i="82"/>
  <c r="G67" i="82" s="1"/>
  <c r="F68" i="82"/>
  <c r="G68" i="82" s="1"/>
  <c r="F69" i="82"/>
  <c r="G69" i="82" s="1"/>
  <c r="X55" i="82"/>
  <c r="R55" i="82"/>
  <c r="R40" i="82" s="1"/>
  <c r="L55" i="82"/>
  <c r="U10" i="63"/>
  <c r="U9" i="63" s="1"/>
  <c r="AB114" i="63"/>
  <c r="U114" i="63"/>
  <c r="AN110" i="63"/>
  <c r="AL55" i="63"/>
  <c r="N56" i="63"/>
  <c r="L56" i="63"/>
  <c r="N80" i="63"/>
  <c r="N79" i="63" s="1"/>
  <c r="G79" i="63" s="1"/>
  <c r="N64" i="63"/>
  <c r="O225" i="76"/>
  <c r="L225" i="76"/>
  <c r="AM68" i="84" l="1"/>
  <c r="AL53" i="63"/>
  <c r="U27" i="84"/>
  <c r="G34" i="84"/>
  <c r="AM34" i="84"/>
  <c r="AM74" i="84"/>
  <c r="AM91" i="84"/>
  <c r="AM93" i="84"/>
  <c r="N102" i="84"/>
  <c r="G102" i="84" s="1"/>
  <c r="N118" i="84"/>
  <c r="G118" i="84" s="1"/>
  <c r="AM17" i="84"/>
  <c r="AM41" i="84"/>
  <c r="AM44" i="84"/>
  <c r="G50" i="84"/>
  <c r="AM53" i="84"/>
  <c r="AM55" i="84"/>
  <c r="N61" i="84"/>
  <c r="G61" i="84" s="1"/>
  <c r="AM61" i="84"/>
  <c r="N79" i="84"/>
  <c r="AM79" i="84" s="1"/>
  <c r="AM82" i="84"/>
  <c r="G131" i="84"/>
  <c r="N134" i="84"/>
  <c r="G134" i="84" s="1"/>
  <c r="R39" i="82"/>
  <c r="N109" i="63"/>
  <c r="N99" i="63"/>
  <c r="K44" i="82"/>
  <c r="K54" i="82"/>
  <c r="L54" i="82"/>
  <c r="R54" i="82"/>
  <c r="D44" i="82"/>
  <c r="D39" i="82" s="1"/>
  <c r="F105" i="82"/>
  <c r="G105" i="82" s="1"/>
  <c r="E46" i="82"/>
  <c r="E39" i="82" s="1"/>
  <c r="F134" i="82"/>
  <c r="G54" i="82"/>
  <c r="AB97" i="84"/>
  <c r="AM98" i="84"/>
  <c r="AM112" i="84"/>
  <c r="AM131" i="84"/>
  <c r="AM134" i="84"/>
  <c r="AG97" i="84"/>
  <c r="AM102" i="84"/>
  <c r="N105" i="84"/>
  <c r="AM113" i="84"/>
  <c r="N115" i="84"/>
  <c r="G115" i="84" s="1"/>
  <c r="AM115" i="84"/>
  <c r="AM118" i="84"/>
  <c r="N123" i="84"/>
  <c r="G123" i="84" s="1"/>
  <c r="AM138" i="84"/>
  <c r="AB9" i="84"/>
  <c r="AB13" i="84"/>
  <c r="AM14" i="84"/>
  <c r="AG13" i="84"/>
  <c r="AG8" i="84" s="1"/>
  <c r="AB20" i="84"/>
  <c r="AM108" i="84"/>
  <c r="AM50" i="84"/>
  <c r="I85" i="84"/>
  <c r="N85" i="84" s="1"/>
  <c r="I87" i="84"/>
  <c r="N87" i="84" s="1"/>
  <c r="AM87" i="84" s="1"/>
  <c r="I89" i="84"/>
  <c r="N89" i="84" s="1"/>
  <c r="AM89" i="84" s="1"/>
  <c r="N31" i="84"/>
  <c r="U47" i="84"/>
  <c r="U8" i="84" s="1"/>
  <c r="AL73" i="84"/>
  <c r="G74" i="84"/>
  <c r="G79" i="84"/>
  <c r="AL97" i="84"/>
  <c r="U120" i="84"/>
  <c r="U97" i="84" s="1"/>
  <c r="N126" i="84"/>
  <c r="G126" i="84" s="1"/>
  <c r="AK70" i="77"/>
  <c r="AL50" i="77"/>
  <c r="L68" i="77"/>
  <c r="G97" i="84" l="1"/>
  <c r="AM105" i="84"/>
  <c r="G105" i="84"/>
  <c r="G120" i="84"/>
  <c r="I44" i="82"/>
  <c r="J44" i="82" s="1"/>
  <c r="L63" i="77"/>
  <c r="K39" i="82"/>
  <c r="K50" i="82"/>
  <c r="L50" i="82" s="1"/>
  <c r="U7" i="84"/>
  <c r="AM123" i="84"/>
  <c r="AG7" i="84"/>
  <c r="AL7" i="84"/>
  <c r="I86" i="84"/>
  <c r="N86" i="84" s="1"/>
  <c r="AM86" i="84" s="1"/>
  <c r="AM85" i="84"/>
  <c r="N84" i="84"/>
  <c r="AM126" i="84"/>
  <c r="G9" i="84"/>
  <c r="AB8" i="84"/>
  <c r="AB7" i="84" s="1"/>
  <c r="AM47" i="84"/>
  <c r="AM9" i="84"/>
  <c r="G31" i="84"/>
  <c r="N27" i="84"/>
  <c r="G47" i="84"/>
  <c r="G13" i="84"/>
  <c r="AM120" i="84"/>
  <c r="N97" i="84"/>
  <c r="AM97" i="84" s="1"/>
  <c r="AM31" i="84"/>
  <c r="AM13" i="84"/>
  <c r="G27" i="84" l="1"/>
  <c r="N24" i="84"/>
  <c r="AM27" i="84"/>
  <c r="G84" i="84"/>
  <c r="G73" i="84" s="1"/>
  <c r="AM84" i="84"/>
  <c r="N73" i="84"/>
  <c r="AM73" i="84" s="1"/>
  <c r="E177" i="76"/>
  <c r="F255" i="76"/>
  <c r="F256" i="76" s="1"/>
  <c r="G24" i="84" l="1"/>
  <c r="N20" i="84"/>
  <c r="AM24" i="84"/>
  <c r="E179" i="76"/>
  <c r="E178" i="76"/>
  <c r="F176" i="76"/>
  <c r="F175" i="76"/>
  <c r="F171" i="76"/>
  <c r="H217" i="67"/>
  <c r="I217" i="67" s="1"/>
  <c r="G20" i="84" l="1"/>
  <c r="G8" i="84" s="1"/>
  <c r="N8" i="84"/>
  <c r="AM20" i="84"/>
  <c r="I46" i="82"/>
  <c r="J46" i="82" s="1"/>
  <c r="F46" i="82"/>
  <c r="G46" i="82" s="1"/>
  <c r="N7" i="84" l="1"/>
  <c r="AM7" i="84" s="1"/>
  <c r="AN7" i="84" s="1"/>
  <c r="AM8" i="84"/>
  <c r="G7" i="84"/>
  <c r="H4" i="84" s="1"/>
  <c r="J222" i="77"/>
  <c r="J221" i="77"/>
  <c r="J220" i="77"/>
  <c r="J219" i="77"/>
  <c r="J218" i="77"/>
  <c r="J217" i="77"/>
  <c r="J216" i="77"/>
  <c r="J215" i="77"/>
  <c r="J214" i="77"/>
  <c r="L214" i="77" s="1"/>
  <c r="N144" i="84" l="1"/>
  <c r="N142" i="84"/>
  <c r="N143" i="84" s="1"/>
  <c r="H1" i="84"/>
  <c r="G234" i="82"/>
  <c r="F234" i="82" l="1"/>
  <c r="E234" i="82"/>
  <c r="L39" i="82"/>
  <c r="L233" i="82"/>
  <c r="B233" i="82"/>
  <c r="M55" i="82"/>
  <c r="N93" i="63"/>
  <c r="N91" i="63" s="1"/>
  <c r="N131" i="63"/>
  <c r="U42" i="63"/>
  <c r="N138" i="63"/>
  <c r="L138" i="63"/>
  <c r="L70" i="63"/>
  <c r="N62" i="63"/>
  <c r="N61" i="63" s="1"/>
  <c r="L66" i="63"/>
  <c r="L64" i="63"/>
  <c r="L63" i="63"/>
  <c r="L62" i="63"/>
  <c r="N55" i="63"/>
  <c r="L55" i="63"/>
  <c r="L54" i="63"/>
  <c r="H234" i="82" l="1"/>
  <c r="N135" i="63"/>
  <c r="U53" i="63"/>
  <c r="O73" i="77"/>
  <c r="O71" i="77"/>
  <c r="K214" i="77"/>
  <c r="AA58" i="77"/>
  <c r="L73" i="77"/>
  <c r="X211" i="77"/>
  <c r="L236" i="82" l="1"/>
  <c r="O233" i="82"/>
  <c r="O236" i="82" s="1"/>
  <c r="N233" i="82"/>
  <c r="N236" i="82" s="1"/>
  <c r="M53" i="77" l="1"/>
  <c r="M52" i="77" l="1"/>
  <c r="O60" i="77"/>
  <c r="H106" i="82"/>
  <c r="I106" i="82" s="1"/>
  <c r="J106" i="82" s="1"/>
  <c r="H90" i="82"/>
  <c r="I90" i="82" s="1"/>
  <c r="J90" i="82" s="1"/>
  <c r="H91" i="82"/>
  <c r="I91" i="82" s="1"/>
  <c r="J91" i="82" s="1"/>
  <c r="Y55" i="82"/>
  <c r="Y40" i="82" s="1"/>
  <c r="M44" i="82" l="1"/>
  <c r="M39" i="82" s="1"/>
  <c r="M54" i="82"/>
  <c r="L234" i="82" s="1"/>
  <c r="F235" i="76"/>
  <c r="F233" i="76"/>
  <c r="F259" i="76"/>
  <c r="G259" i="76"/>
  <c r="F244" i="76"/>
  <c r="G134" i="82" l="1"/>
  <c r="H133" i="82"/>
  <c r="E133" i="82"/>
  <c r="H118" i="82"/>
  <c r="I118" i="82" s="1"/>
  <c r="J118" i="82" s="1"/>
  <c r="H117" i="82"/>
  <c r="I117" i="82" s="1"/>
  <c r="J117" i="82" s="1"/>
  <c r="I116" i="82"/>
  <c r="H115" i="82"/>
  <c r="I115" i="82" s="1"/>
  <c r="J115" i="82" s="1"/>
  <c r="H114" i="82"/>
  <c r="I114" i="82" s="1"/>
  <c r="J114" i="82" s="1"/>
  <c r="H113" i="82"/>
  <c r="I113" i="82" s="1"/>
  <c r="J113" i="82" s="1"/>
  <c r="H112" i="82"/>
  <c r="I112" i="82" s="1"/>
  <c r="J112" i="82" s="1"/>
  <c r="H111" i="82"/>
  <c r="I111" i="82" s="1"/>
  <c r="J111" i="82" s="1"/>
  <c r="H110" i="82"/>
  <c r="I110" i="82" s="1"/>
  <c r="J110" i="82" s="1"/>
  <c r="H109" i="82"/>
  <c r="I109" i="82" s="1"/>
  <c r="J109" i="82" s="1"/>
  <c r="I108" i="82"/>
  <c r="J108" i="82" s="1"/>
  <c r="H107" i="82"/>
  <c r="I107" i="82" s="1"/>
  <c r="J107" i="82" s="1"/>
  <c r="Y105" i="82"/>
  <c r="Y44" i="82" s="1"/>
  <c r="X105" i="82"/>
  <c r="W105" i="82"/>
  <c r="V105" i="82"/>
  <c r="V44" i="82" s="1"/>
  <c r="U105" i="82"/>
  <c r="T105" i="82"/>
  <c r="S105" i="82"/>
  <c r="S44" i="82" s="1"/>
  <c r="P105" i="82"/>
  <c r="H105" i="82" s="1"/>
  <c r="H95" i="82"/>
  <c r="I95" i="82" s="1"/>
  <c r="J95" i="82" s="1"/>
  <c r="G95" i="82"/>
  <c r="I94" i="82"/>
  <c r="J94" i="82" s="1"/>
  <c r="G94" i="82"/>
  <c r="H93" i="82"/>
  <c r="I93" i="82" s="1"/>
  <c r="J93" i="82" s="1"/>
  <c r="G93" i="82"/>
  <c r="H92" i="82"/>
  <c r="G91" i="82"/>
  <c r="G90" i="82"/>
  <c r="Y89" i="82"/>
  <c r="Y41" i="82" s="1"/>
  <c r="X89" i="82"/>
  <c r="W89" i="82"/>
  <c r="V89" i="82"/>
  <c r="V41" i="82" s="1"/>
  <c r="U89" i="82"/>
  <c r="T89" i="82"/>
  <c r="S89" i="82"/>
  <c r="S41" i="82" s="1"/>
  <c r="P89" i="82"/>
  <c r="O89" i="82"/>
  <c r="N89" i="82"/>
  <c r="N54" i="82" s="1"/>
  <c r="AX38" i="82" s="1"/>
  <c r="I68" i="82"/>
  <c r="J68" i="82" s="1"/>
  <c r="I67" i="82"/>
  <c r="J67" i="82" s="1"/>
  <c r="I66" i="82"/>
  <c r="J66" i="82" s="1"/>
  <c r="I65" i="82"/>
  <c r="J65" i="82" s="1"/>
  <c r="I64" i="82"/>
  <c r="J64" i="82" s="1"/>
  <c r="I63" i="82"/>
  <c r="J63" i="82" s="1"/>
  <c r="I62" i="82"/>
  <c r="J62" i="82" s="1"/>
  <c r="I61" i="82"/>
  <c r="J61" i="82" s="1"/>
  <c r="I60" i="82"/>
  <c r="J60" i="82" s="1"/>
  <c r="I58" i="82"/>
  <c r="J58" i="82" s="1"/>
  <c r="I57" i="82"/>
  <c r="J57" i="82" s="1"/>
  <c r="I56" i="82"/>
  <c r="J56" i="82" s="1"/>
  <c r="V55" i="82"/>
  <c r="S55" i="82"/>
  <c r="S40" i="82" s="1"/>
  <c r="P40" i="82"/>
  <c r="D58" i="80"/>
  <c r="E58" i="80"/>
  <c r="H44" i="80"/>
  <c r="BN288" i="68"/>
  <c r="BN285" i="68"/>
  <c r="BN279" i="68"/>
  <c r="BN274" i="68"/>
  <c r="BN272" i="68"/>
  <c r="BN269" i="68"/>
  <c r="BN267" i="68"/>
  <c r="BN265" i="68"/>
  <c r="BN263" i="68"/>
  <c r="BN259" i="68"/>
  <c r="BN257" i="68"/>
  <c r="BN255" i="68"/>
  <c r="BN252" i="68"/>
  <c r="I289" i="68"/>
  <c r="I286" i="68"/>
  <c r="I280" i="68"/>
  <c r="I275" i="68"/>
  <c r="I273" i="68"/>
  <c r="I270" i="68"/>
  <c r="I268" i="68"/>
  <c r="I266" i="68"/>
  <c r="I264" i="68"/>
  <c r="I260" i="68"/>
  <c r="I258" i="68"/>
  <c r="I256" i="68"/>
  <c r="I253" i="68"/>
  <c r="J88" i="80"/>
  <c r="V88" i="80"/>
  <c r="O88" i="80"/>
  <c r="L88" i="80"/>
  <c r="D43" i="80"/>
  <c r="B125" i="80" s="1"/>
  <c r="I43" i="80"/>
  <c r="M88" i="80"/>
  <c r="N88" i="80"/>
  <c r="P88" i="80"/>
  <c r="Q88" i="80"/>
  <c r="R88" i="80"/>
  <c r="S88" i="80"/>
  <c r="T88" i="80"/>
  <c r="U88" i="80"/>
  <c r="W88" i="80"/>
  <c r="K88" i="80"/>
  <c r="P75" i="80"/>
  <c r="K75" i="80"/>
  <c r="L75" i="80"/>
  <c r="M75" i="80"/>
  <c r="N75" i="80"/>
  <c r="O75" i="80"/>
  <c r="Q75" i="80"/>
  <c r="R75" i="80"/>
  <c r="S75" i="80"/>
  <c r="T75" i="80"/>
  <c r="U75" i="80"/>
  <c r="V75" i="80"/>
  <c r="W75" i="80"/>
  <c r="L43" i="80"/>
  <c r="M43" i="80"/>
  <c r="N43" i="80"/>
  <c r="O43" i="80"/>
  <c r="P43" i="80"/>
  <c r="Q43" i="80"/>
  <c r="R43" i="80"/>
  <c r="S43" i="80"/>
  <c r="T43" i="80"/>
  <c r="U43" i="80"/>
  <c r="V43" i="80"/>
  <c r="V42" i="80" s="1"/>
  <c r="N126" i="80" s="1"/>
  <c r="W43" i="80"/>
  <c r="J75" i="80"/>
  <c r="J43" i="80"/>
  <c r="K43" i="80"/>
  <c r="K42" i="80" s="1"/>
  <c r="I88" i="80"/>
  <c r="I75" i="80"/>
  <c r="H45" i="80"/>
  <c r="H46" i="80"/>
  <c r="H47" i="80"/>
  <c r="H48" i="80"/>
  <c r="H49" i="80"/>
  <c r="H50" i="80"/>
  <c r="H51" i="80"/>
  <c r="H52" i="80"/>
  <c r="H53" i="80"/>
  <c r="H54" i="80"/>
  <c r="H55" i="80"/>
  <c r="H56" i="80"/>
  <c r="H57" i="80"/>
  <c r="H58" i="80"/>
  <c r="H76" i="80"/>
  <c r="H77" i="80"/>
  <c r="H78" i="80"/>
  <c r="H79" i="80"/>
  <c r="H80" i="80"/>
  <c r="H81" i="80"/>
  <c r="H89" i="80"/>
  <c r="H90" i="80"/>
  <c r="H91" i="80"/>
  <c r="H92" i="80"/>
  <c r="H93" i="80"/>
  <c r="H94" i="80"/>
  <c r="H95" i="80"/>
  <c r="H96" i="80"/>
  <c r="H97" i="80"/>
  <c r="H98" i="80"/>
  <c r="H99" i="80"/>
  <c r="H100" i="80"/>
  <c r="H101" i="80"/>
  <c r="H102" i="80"/>
  <c r="H103" i="80"/>
  <c r="E103" i="80"/>
  <c r="F103" i="80" s="1"/>
  <c r="G103" i="80" s="1"/>
  <c r="E76" i="80"/>
  <c r="F76" i="80" s="1"/>
  <c r="G76" i="80" s="1"/>
  <c r="E77" i="80"/>
  <c r="F77" i="80" s="1"/>
  <c r="G77" i="80" s="1"/>
  <c r="E78" i="80"/>
  <c r="F78" i="80" s="1"/>
  <c r="G78" i="80" s="1"/>
  <c r="E79" i="80"/>
  <c r="F79" i="80" s="1"/>
  <c r="G79" i="80" s="1"/>
  <c r="E80" i="80"/>
  <c r="F80" i="80" s="1"/>
  <c r="G80" i="80" s="1"/>
  <c r="E81" i="80"/>
  <c r="F81" i="80" s="1"/>
  <c r="G81" i="80" s="1"/>
  <c r="E89" i="80"/>
  <c r="F89" i="80" s="1"/>
  <c r="G89" i="80" s="1"/>
  <c r="E90" i="80"/>
  <c r="F90" i="80" s="1"/>
  <c r="G90" i="80" s="1"/>
  <c r="E91" i="80"/>
  <c r="F91" i="80" s="1"/>
  <c r="G91" i="80" s="1"/>
  <c r="E92" i="80"/>
  <c r="F92" i="80" s="1"/>
  <c r="G92" i="80" s="1"/>
  <c r="E93" i="80"/>
  <c r="F93" i="80" s="1"/>
  <c r="G93" i="80" s="1"/>
  <c r="E94" i="80"/>
  <c r="F94" i="80" s="1"/>
  <c r="G94" i="80" s="1"/>
  <c r="E95" i="80"/>
  <c r="F95" i="80" s="1"/>
  <c r="G95" i="80" s="1"/>
  <c r="E96" i="80"/>
  <c r="F96" i="80" s="1"/>
  <c r="G96" i="80" s="1"/>
  <c r="E97" i="80"/>
  <c r="F97" i="80" s="1"/>
  <c r="G97" i="80" s="1"/>
  <c r="E98" i="80"/>
  <c r="F98" i="80" s="1"/>
  <c r="G98" i="80" s="1"/>
  <c r="E99" i="80"/>
  <c r="F99" i="80" s="1"/>
  <c r="G99" i="80" s="1"/>
  <c r="E100" i="80"/>
  <c r="F100" i="80" s="1"/>
  <c r="G100" i="80" s="1"/>
  <c r="E101" i="80"/>
  <c r="F101" i="80" s="1"/>
  <c r="G101" i="80" s="1"/>
  <c r="E102" i="80"/>
  <c r="F102" i="80" s="1"/>
  <c r="G102" i="80" s="1"/>
  <c r="E44" i="80"/>
  <c r="F44" i="80" s="1"/>
  <c r="G44" i="80" s="1"/>
  <c r="E45" i="80"/>
  <c r="E46" i="80"/>
  <c r="F46" i="80" s="1"/>
  <c r="G46" i="80" s="1"/>
  <c r="E47" i="80"/>
  <c r="F47" i="80" s="1"/>
  <c r="G47" i="80" s="1"/>
  <c r="E48" i="80"/>
  <c r="F48" i="80" s="1"/>
  <c r="G48" i="80" s="1"/>
  <c r="E49" i="80"/>
  <c r="F49" i="80" s="1"/>
  <c r="G49" i="80" s="1"/>
  <c r="E50" i="80"/>
  <c r="F50" i="80" s="1"/>
  <c r="E51" i="80"/>
  <c r="F51" i="80" s="1"/>
  <c r="G51" i="80" s="1"/>
  <c r="E52" i="80"/>
  <c r="F52" i="80" s="1"/>
  <c r="G52" i="80" s="1"/>
  <c r="E53" i="80"/>
  <c r="F53" i="80" s="1"/>
  <c r="G53" i="80" s="1"/>
  <c r="E54" i="80"/>
  <c r="F54" i="80" s="1"/>
  <c r="G54" i="80" s="1"/>
  <c r="E55" i="80"/>
  <c r="F55" i="80" s="1"/>
  <c r="G55" i="80" s="1"/>
  <c r="E56" i="80"/>
  <c r="F56" i="80" s="1"/>
  <c r="G56" i="80" s="1"/>
  <c r="E57" i="80"/>
  <c r="F57" i="80" s="1"/>
  <c r="G57" i="80" s="1"/>
  <c r="F58" i="80"/>
  <c r="G58" i="80" s="1"/>
  <c r="D88" i="80"/>
  <c r="D125" i="80" s="1"/>
  <c r="D75" i="80"/>
  <c r="C125" i="80" s="1"/>
  <c r="AM78" i="63"/>
  <c r="AM81" i="63"/>
  <c r="AM90" i="63"/>
  <c r="AM95" i="63"/>
  <c r="AM96" i="63"/>
  <c r="AM97" i="63"/>
  <c r="AM112" i="63"/>
  <c r="AM123" i="63"/>
  <c r="AM131" i="63"/>
  <c r="AM16" i="63"/>
  <c r="AM49" i="63"/>
  <c r="AM52" i="63"/>
  <c r="AM58" i="63"/>
  <c r="AM59" i="63"/>
  <c r="AM60" i="63"/>
  <c r="AM67" i="63"/>
  <c r="AM141" i="63"/>
  <c r="AM138" i="63"/>
  <c r="P54" i="82" l="1"/>
  <c r="P44" i="82"/>
  <c r="I105" i="82"/>
  <c r="J105" i="82" s="1"/>
  <c r="S39" i="82"/>
  <c r="BC38" i="82"/>
  <c r="AX39" i="82" s="1"/>
  <c r="P41" i="82"/>
  <c r="AX41" i="82"/>
  <c r="AX43" i="82" s="1"/>
  <c r="I69" i="82"/>
  <c r="J69" i="82" s="1"/>
  <c r="H55" i="82"/>
  <c r="T54" i="82"/>
  <c r="W54" i="82"/>
  <c r="W39" i="82" s="1"/>
  <c r="P233" i="82" s="1"/>
  <c r="P236" i="82" s="1"/>
  <c r="N41" i="82"/>
  <c r="N39" i="82" s="1"/>
  <c r="E47" i="82"/>
  <c r="O54" i="82"/>
  <c r="X54" i="82"/>
  <c r="P234" i="82" s="1"/>
  <c r="U54" i="82"/>
  <c r="O234" i="82" s="1"/>
  <c r="AM130" i="63"/>
  <c r="Y39" i="82"/>
  <c r="D233" i="82"/>
  <c r="V54" i="82"/>
  <c r="AZ41" i="82" s="1"/>
  <c r="AZ43" i="82" s="1"/>
  <c r="V40" i="82"/>
  <c r="V39" i="82" s="1"/>
  <c r="C233" i="82"/>
  <c r="S54" i="82"/>
  <c r="AY41" i="82" s="1"/>
  <c r="AY43" i="82" s="1"/>
  <c r="Y54" i="82"/>
  <c r="H89" i="82"/>
  <c r="I89" i="82" s="1"/>
  <c r="J89" i="82" s="1"/>
  <c r="I42" i="80"/>
  <c r="J125" i="80" s="1"/>
  <c r="H75" i="80"/>
  <c r="J42" i="80"/>
  <c r="J126" i="80" s="1"/>
  <c r="O42" i="80"/>
  <c r="R42" i="80"/>
  <c r="E75" i="80"/>
  <c r="T42" i="80"/>
  <c r="L42" i="80"/>
  <c r="D42" i="80"/>
  <c r="F125" i="80" s="1"/>
  <c r="H43" i="80"/>
  <c r="H88" i="80"/>
  <c r="W42" i="80"/>
  <c r="P42" i="80"/>
  <c r="L126" i="80" s="1"/>
  <c r="E43" i="80"/>
  <c r="U42" i="80"/>
  <c r="S42" i="80"/>
  <c r="M126" i="80" s="1"/>
  <c r="Q42" i="80"/>
  <c r="N42" i="80"/>
  <c r="F45" i="80"/>
  <c r="G45" i="80" s="1"/>
  <c r="E88" i="80"/>
  <c r="M42" i="80"/>
  <c r="K126" i="80" s="1"/>
  <c r="P39" i="82" l="1"/>
  <c r="M234" i="82"/>
  <c r="M49" i="82"/>
  <c r="BA41" i="82"/>
  <c r="BA43" i="82" s="1"/>
  <c r="BB39" i="82"/>
  <c r="AT39" i="82"/>
  <c r="AV39" i="82"/>
  <c r="AU39" i="82"/>
  <c r="AW39" i="82"/>
  <c r="BA39" i="82"/>
  <c r="AZ39" i="82"/>
  <c r="AY39" i="82"/>
  <c r="N50" i="82"/>
  <c r="O50" i="82" s="1"/>
  <c r="N234" i="82"/>
  <c r="R50" i="82"/>
  <c r="T50" i="82" s="1"/>
  <c r="M233" i="82"/>
  <c r="K27" i="82"/>
  <c r="G89" i="82"/>
  <c r="K125" i="80"/>
  <c r="L39" i="80"/>
  <c r="M39" i="80" s="1"/>
  <c r="L125" i="80"/>
  <c r="P39" i="80"/>
  <c r="Q39" i="80" s="1"/>
  <c r="Q50" i="82"/>
  <c r="D47" i="82"/>
  <c r="F40" i="82"/>
  <c r="G40" i="82" s="1"/>
  <c r="I40" i="82"/>
  <c r="J40" i="82" s="1"/>
  <c r="N125" i="80"/>
  <c r="N128" i="80" s="1"/>
  <c r="V39" i="80"/>
  <c r="W39" i="80" s="1"/>
  <c r="H42" i="80"/>
  <c r="M125" i="80"/>
  <c r="S39" i="80"/>
  <c r="T39" i="80" s="1"/>
  <c r="I41" i="82"/>
  <c r="J41" i="82" s="1"/>
  <c r="F41" i="82"/>
  <c r="G41" i="82" s="1"/>
  <c r="X50" i="82"/>
  <c r="Y50" i="82" s="1"/>
  <c r="H49" i="82"/>
  <c r="K49" i="82" s="1"/>
  <c r="I55" i="82"/>
  <c r="J55" i="82" s="1"/>
  <c r="E233" i="82"/>
  <c r="H54" i="82"/>
  <c r="P50" i="82"/>
  <c r="M50" i="82"/>
  <c r="U50" i="82"/>
  <c r="V50" i="82" s="1"/>
  <c r="K128" i="80"/>
  <c r="L128" i="80"/>
  <c r="M128" i="80"/>
  <c r="J128" i="80"/>
  <c r="E125" i="80"/>
  <c r="F88" i="80"/>
  <c r="G88" i="80" s="1"/>
  <c r="D126" i="80"/>
  <c r="F43" i="80"/>
  <c r="G43" i="80" s="1"/>
  <c r="B126" i="80"/>
  <c r="G125" i="80"/>
  <c r="F75" i="80"/>
  <c r="G75" i="80" s="1"/>
  <c r="C126" i="80"/>
  <c r="E42" i="80"/>
  <c r="M237" i="82" l="1"/>
  <c r="I54" i="82"/>
  <c r="J54" i="82" s="1"/>
  <c r="BC41" i="82"/>
  <c r="S50" i="82"/>
  <c r="M236" i="82"/>
  <c r="Q233" i="82"/>
  <c r="G47" i="82"/>
  <c r="F47" i="82"/>
  <c r="L237" i="82"/>
  <c r="P237" i="82"/>
  <c r="N237" i="82"/>
  <c r="I39" i="82"/>
  <c r="J39" i="82" s="1"/>
  <c r="F39" i="82"/>
  <c r="G39" i="82" s="1"/>
  <c r="O237" i="82"/>
  <c r="G233" i="82"/>
  <c r="G237" i="82" s="1"/>
  <c r="F233" i="82"/>
  <c r="E237" i="82"/>
  <c r="Q234" i="82"/>
  <c r="F44" i="82"/>
  <c r="G44" i="82" s="1"/>
  <c r="F42" i="80"/>
  <c r="G42" i="80" s="1"/>
  <c r="N130" i="80"/>
  <c r="J130" i="80"/>
  <c r="L130" i="80"/>
  <c r="K130" i="80"/>
  <c r="M130" i="80"/>
  <c r="G126" i="80"/>
  <c r="E126" i="80"/>
  <c r="F126" i="80"/>
  <c r="AT44" i="82" l="1"/>
  <c r="AW44" i="82"/>
  <c r="AU44" i="82"/>
  <c r="AV44" i="82"/>
  <c r="AZ44" i="82"/>
  <c r="AX44" i="82"/>
  <c r="AY44" i="82"/>
  <c r="BA44" i="82"/>
  <c r="H233" i="82"/>
  <c r="F237" i="82"/>
  <c r="AL91" i="63"/>
  <c r="AG91" i="63"/>
  <c r="U91" i="63"/>
  <c r="AM63" i="63"/>
  <c r="U61" i="63"/>
  <c r="U31" i="63"/>
  <c r="U20" i="63"/>
  <c r="N73" i="77"/>
  <c r="K73" i="77"/>
  <c r="M72" i="77"/>
  <c r="N71" i="77"/>
  <c r="M70" i="77"/>
  <c r="J211" i="77"/>
  <c r="I227" i="77"/>
  <c r="L221" i="77"/>
  <c r="L220" i="77"/>
  <c r="L215" i="77"/>
  <c r="L222" i="77"/>
  <c r="L216" i="77"/>
  <c r="L217" i="77"/>
  <c r="L218" i="77"/>
  <c r="L219" i="77"/>
  <c r="K219" i="77"/>
  <c r="K218" i="77"/>
  <c r="K221" i="77"/>
  <c r="K217" i="77"/>
  <c r="K216" i="77"/>
  <c r="K222" i="77"/>
  <c r="K215" i="77"/>
  <c r="K220" i="77"/>
  <c r="I28" i="37"/>
  <c r="AN40" i="77" l="1"/>
  <c r="M69" i="77"/>
  <c r="AJ42" i="77" s="1"/>
  <c r="AA42" i="77" s="1"/>
  <c r="AK50" i="77" s="1"/>
  <c r="M51" i="77"/>
  <c r="AL40" i="77" s="1"/>
  <c r="AK58" i="77"/>
  <c r="AL58" i="77" s="1"/>
  <c r="L71" i="77"/>
  <c r="N54" i="77"/>
  <c r="AK59" i="77"/>
  <c r="K55" i="77"/>
  <c r="L55" i="77" s="1"/>
  <c r="N59" i="77"/>
  <c r="O59" i="77"/>
  <c r="N67" i="77"/>
  <c r="O67" i="77"/>
  <c r="AA54" i="77"/>
  <c r="N64" i="77"/>
  <c r="O64" i="77"/>
  <c r="O72" i="77"/>
  <c r="O58" i="77"/>
  <c r="X70" i="77"/>
  <c r="I69" i="77" s="1"/>
  <c r="I51" i="77" s="1"/>
  <c r="K51" i="77" s="1"/>
  <c r="AM93" i="63"/>
  <c r="AB91" i="63"/>
  <c r="AM91" i="63" s="1"/>
  <c r="N60" i="77"/>
  <c r="N65" i="77"/>
  <c r="L67" i="77"/>
  <c r="K72" i="77"/>
  <c r="L72" i="77" s="1"/>
  <c r="L58" i="77"/>
  <c r="L59" i="77"/>
  <c r="L64" i="77"/>
  <c r="K71" i="77"/>
  <c r="N72" i="77"/>
  <c r="G91" i="63" l="1"/>
  <c r="AL60" i="77"/>
  <c r="AM60" i="77" s="1"/>
  <c r="AJ50" i="77"/>
  <c r="AS40" i="77"/>
  <c r="AN41" i="77" s="1"/>
  <c r="O55" i="77"/>
  <c r="O70" i="77"/>
  <c r="K54" i="77"/>
  <c r="L54" i="77" s="1"/>
  <c r="N55" i="77"/>
  <c r="O54" i="77"/>
  <c r="O69" i="77"/>
  <c r="J210" i="77"/>
  <c r="J212" i="77" s="1"/>
  <c r="L69" i="77"/>
  <c r="I211" i="77"/>
  <c r="O65" i="77"/>
  <c r="L65" i="77"/>
  <c r="AA69" i="77"/>
  <c r="AA64" i="77"/>
  <c r="AA66" i="77" s="1"/>
  <c r="N63" i="77"/>
  <c r="O63" i="77"/>
  <c r="L60" i="77"/>
  <c r="N70" i="77"/>
  <c r="K70" i="77"/>
  <c r="L70" i="77" s="1"/>
  <c r="K69" i="77"/>
  <c r="N53" i="77"/>
  <c r="AJ41" i="77" l="1"/>
  <c r="K53" i="77"/>
  <c r="L53" i="77" s="1"/>
  <c r="AR41" i="77"/>
  <c r="AP41" i="77"/>
  <c r="AQ41" i="77"/>
  <c r="AO41" i="77"/>
  <c r="AL49" i="77"/>
  <c r="I210" i="77"/>
  <c r="I212" i="77" s="1"/>
  <c r="K210" i="77" s="1"/>
  <c r="O57" i="77"/>
  <c r="O53" i="77"/>
  <c r="K52" i="77"/>
  <c r="L52" i="77" s="1"/>
  <c r="L211" i="77"/>
  <c r="L210" i="77"/>
  <c r="L57" i="77"/>
  <c r="N57" i="77"/>
  <c r="N69" i="77"/>
  <c r="L51" i="77" l="1"/>
  <c r="AA41" i="77"/>
  <c r="AK40" i="77" s="1"/>
  <c r="AL51" i="77"/>
  <c r="AM50" i="77" s="1"/>
  <c r="N52" i="77"/>
  <c r="O52" i="77" s="1"/>
  <c r="N51" i="77"/>
  <c r="K211" i="77"/>
  <c r="M28" i="37"/>
  <c r="AL132" i="63"/>
  <c r="AM80" i="63"/>
  <c r="M11" i="37"/>
  <c r="M7" i="37"/>
  <c r="M21" i="37"/>
  <c r="X20" i="37"/>
  <c r="X18" i="37"/>
  <c r="X17" i="37"/>
  <c r="X16" i="37"/>
  <c r="X15" i="37"/>
  <c r="X14" i="37"/>
  <c r="X21" i="37"/>
  <c r="X12" i="37"/>
  <c r="J21" i="37"/>
  <c r="I22" i="37"/>
  <c r="K22" i="37" s="1"/>
  <c r="L22" i="37" s="1"/>
  <c r="I23" i="37"/>
  <c r="K23" i="37" s="1"/>
  <c r="K29" i="37"/>
  <c r="L29" i="37" s="1"/>
  <c r="N54" i="63"/>
  <c r="N53" i="63" s="1"/>
  <c r="AM66" i="63"/>
  <c r="AB32" i="63"/>
  <c r="AB83" i="63"/>
  <c r="AM83" i="63" s="1"/>
  <c r="AL37" i="63"/>
  <c r="AB15" i="63"/>
  <c r="AM56" i="63"/>
  <c r="AM38" i="63"/>
  <c r="AM39" i="63"/>
  <c r="K48" i="77" l="1"/>
  <c r="D215" i="77"/>
  <c r="D216" i="77" s="1"/>
  <c r="AA53" i="77"/>
  <c r="AM40" i="77"/>
  <c r="AJ40" i="77"/>
  <c r="O48" i="77"/>
  <c r="O51" i="77"/>
  <c r="AM49" i="77"/>
  <c r="AM54" i="63"/>
  <c r="AM21" i="63"/>
  <c r="AB132" i="63"/>
  <c r="AM133" i="63"/>
  <c r="AM55" i="63"/>
  <c r="AM37" i="63"/>
  <c r="AB31" i="63"/>
  <c r="AM32" i="63"/>
  <c r="I14" i="37"/>
  <c r="K14" i="37" s="1"/>
  <c r="L14" i="37" s="1"/>
  <c r="M6" i="37"/>
  <c r="N22" i="37"/>
  <c r="O22" i="37" s="1"/>
  <c r="I21" i="37"/>
  <c r="I32" i="37" s="1"/>
  <c r="N23" i="37"/>
  <c r="O23" i="37" s="1"/>
  <c r="AM77" i="63"/>
  <c r="F174" i="76"/>
  <c r="E164" i="76"/>
  <c r="G164" i="76" s="1"/>
  <c r="E163" i="76"/>
  <c r="G163" i="76" s="1"/>
  <c r="E159" i="76"/>
  <c r="F159" i="76" s="1"/>
  <c r="G159" i="76" s="1"/>
  <c r="E158" i="76"/>
  <c r="F158" i="76" s="1"/>
  <c r="G158" i="76" s="1"/>
  <c r="E157" i="76"/>
  <c r="F156" i="76"/>
  <c r="G156" i="76" s="1"/>
  <c r="AM53" i="63" l="1"/>
  <c r="G53" i="63"/>
  <c r="E162" i="76"/>
  <c r="AM76" i="63"/>
  <c r="AM75" i="63"/>
  <c r="F172" i="76"/>
  <c r="C173" i="76"/>
  <c r="F173" i="76" s="1"/>
  <c r="K21" i="37"/>
  <c r="L21" i="37" s="1"/>
  <c r="N21" i="37"/>
  <c r="O21" i="37" s="1"/>
  <c r="F157" i="76"/>
  <c r="G157" i="76" s="1"/>
  <c r="G166" i="76" s="1"/>
  <c r="F162" i="76" l="1"/>
  <c r="F177" i="76"/>
  <c r="G181" i="76" s="1"/>
  <c r="I170" i="76" s="1"/>
  <c r="F195" i="76"/>
  <c r="G195" i="76" s="1"/>
  <c r="F193" i="76"/>
  <c r="G193" i="76" s="1"/>
  <c r="H202" i="76"/>
  <c r="J201" i="76"/>
  <c r="G200" i="76"/>
  <c r="C199" i="76"/>
  <c r="G197" i="76"/>
  <c r="G196" i="76"/>
  <c r="G206" i="76"/>
  <c r="G208" i="76"/>
  <c r="G209" i="76"/>
  <c r="G210" i="76"/>
  <c r="C212" i="76"/>
  <c r="G213" i="76"/>
  <c r="G219" i="76"/>
  <c r="C239" i="76"/>
  <c r="G233" i="76"/>
  <c r="G296" i="76"/>
  <c r="B293" i="76"/>
  <c r="G293" i="76" s="1"/>
  <c r="G286" i="76"/>
  <c r="G285" i="76"/>
  <c r="G284" i="76"/>
  <c r="G282" i="76"/>
  <c r="G279" i="76"/>
  <c r="B276" i="76"/>
  <c r="G276" i="76" s="1"/>
  <c r="G267" i="76"/>
  <c r="G265" i="76"/>
  <c r="M258" i="76"/>
  <c r="N255" i="76"/>
  <c r="C253" i="76"/>
  <c r="L251" i="76"/>
  <c r="G251" i="76"/>
  <c r="G250" i="76"/>
  <c r="G249" i="76"/>
  <c r="G226" i="76"/>
  <c r="C225" i="76"/>
  <c r="G223" i="76"/>
  <c r="G222" i="76"/>
  <c r="G221" i="76"/>
  <c r="C220" i="76"/>
  <c r="O241" i="76"/>
  <c r="O240" i="76"/>
  <c r="G240" i="76"/>
  <c r="O239" i="76"/>
  <c r="G237" i="76"/>
  <c r="G236" i="76"/>
  <c r="C234" i="76"/>
  <c r="H116" i="76"/>
  <c r="F116" i="76"/>
  <c r="H114" i="76"/>
  <c r="F114" i="76"/>
  <c r="R113" i="76"/>
  <c r="H113" i="76"/>
  <c r="BF112" i="76"/>
  <c r="AV112" i="76"/>
  <c r="AL112" i="76"/>
  <c r="AB112" i="76"/>
  <c r="R112" i="76"/>
  <c r="F112" i="76"/>
  <c r="BF111" i="76"/>
  <c r="BF110" i="76"/>
  <c r="R110" i="76"/>
  <c r="R109" i="76" s="1"/>
  <c r="AV109" i="76"/>
  <c r="AL109" i="76"/>
  <c r="AB109" i="76"/>
  <c r="H109" i="76"/>
  <c r="F109" i="76"/>
  <c r="AL107" i="76"/>
  <c r="AL106" i="76"/>
  <c r="AL103" i="76" s="1"/>
  <c r="AL105" i="76"/>
  <c r="AB105" i="76"/>
  <c r="AL104" i="76"/>
  <c r="AB104" i="76"/>
  <c r="AB103" i="76" s="1"/>
  <c r="BF103" i="76"/>
  <c r="AV103" i="76"/>
  <c r="R103" i="76"/>
  <c r="H103" i="76"/>
  <c r="F103" i="76"/>
  <c r="R102" i="76"/>
  <c r="R101" i="76"/>
  <c r="R100" i="76"/>
  <c r="R99" i="76"/>
  <c r="BF98" i="76"/>
  <c r="AV98" i="76"/>
  <c r="AL98" i="76"/>
  <c r="AB98" i="76"/>
  <c r="H98" i="76"/>
  <c r="F98" i="76"/>
  <c r="BF97" i="76"/>
  <c r="BF96" i="76" s="1"/>
  <c r="AL97" i="76"/>
  <c r="AL96" i="76" s="1"/>
  <c r="AB97" i="76"/>
  <c r="AB96" i="76" s="1"/>
  <c r="AV96" i="76"/>
  <c r="R96" i="76"/>
  <c r="H96" i="76"/>
  <c r="F96" i="76"/>
  <c r="AL95" i="76"/>
  <c r="AL94" i="76"/>
  <c r="AB94" i="76"/>
  <c r="BF93" i="76"/>
  <c r="AV93" i="76"/>
  <c r="AB93" i="76"/>
  <c r="R93" i="76"/>
  <c r="H93" i="76"/>
  <c r="F93" i="76"/>
  <c r="R92" i="76"/>
  <c r="R91" i="76" s="1"/>
  <c r="BF91" i="76"/>
  <c r="AV91" i="76"/>
  <c r="AL91" i="76"/>
  <c r="AB91" i="76"/>
  <c r="H91" i="76"/>
  <c r="F91" i="76"/>
  <c r="R90" i="76"/>
  <c r="R89" i="76" s="1"/>
  <c r="BF89" i="76"/>
  <c r="AV89" i="76"/>
  <c r="AL89" i="76"/>
  <c r="AB89" i="76"/>
  <c r="H89" i="76"/>
  <c r="F89" i="76"/>
  <c r="R88" i="76"/>
  <c r="R87" i="76" s="1"/>
  <c r="BF87" i="76"/>
  <c r="AV87" i="76"/>
  <c r="AL87" i="76"/>
  <c r="AB87" i="76"/>
  <c r="H87" i="76"/>
  <c r="F87" i="76"/>
  <c r="R86" i="76"/>
  <c r="R85" i="76"/>
  <c r="BF84" i="76"/>
  <c r="BF83" i="76" s="1"/>
  <c r="AL84" i="76"/>
  <c r="AL83" i="76" s="1"/>
  <c r="R84" i="76"/>
  <c r="AV83" i="76"/>
  <c r="AB83" i="76"/>
  <c r="H83" i="76"/>
  <c r="F83" i="76"/>
  <c r="R82" i="76"/>
  <c r="R81" i="76" s="1"/>
  <c r="H81" i="76"/>
  <c r="F81" i="76"/>
  <c r="R80" i="76"/>
  <c r="R79" i="76" s="1"/>
  <c r="BF79" i="76"/>
  <c r="AV79" i="76"/>
  <c r="AL79" i="76"/>
  <c r="AB79" i="76"/>
  <c r="H79" i="76"/>
  <c r="F79" i="76"/>
  <c r="R78" i="76"/>
  <c r="R77" i="76"/>
  <c r="BF76" i="76"/>
  <c r="AV76" i="76"/>
  <c r="AL76" i="76"/>
  <c r="AB76" i="76"/>
  <c r="H76" i="76"/>
  <c r="F76" i="76"/>
  <c r="AV75" i="76"/>
  <c r="H75" i="76"/>
  <c r="F75" i="76"/>
  <c r="H73" i="76"/>
  <c r="F73" i="76"/>
  <c r="H72" i="76"/>
  <c r="F72" i="76"/>
  <c r="BF71" i="76"/>
  <c r="AV71" i="76"/>
  <c r="AL71" i="76"/>
  <c r="AB71" i="76"/>
  <c r="H71" i="76"/>
  <c r="F71" i="76"/>
  <c r="R70" i="76"/>
  <c r="R69" i="76" s="1"/>
  <c r="BF69" i="76"/>
  <c r="AV69" i="76"/>
  <c r="AL69" i="76"/>
  <c r="AB69" i="76"/>
  <c r="H69" i="76"/>
  <c r="F69" i="76"/>
  <c r="R67" i="76"/>
  <c r="R66" i="76"/>
  <c r="R65" i="76"/>
  <c r="R64" i="76"/>
  <c r="R63" i="76"/>
  <c r="BF62" i="76"/>
  <c r="AV62" i="76"/>
  <c r="AL62" i="76"/>
  <c r="AB62" i="76"/>
  <c r="H62" i="76"/>
  <c r="F62" i="76"/>
  <c r="AL61" i="76"/>
  <c r="AL60" i="76" s="1"/>
  <c r="BF60" i="76"/>
  <c r="AV60" i="76"/>
  <c r="AB60" i="76"/>
  <c r="R60" i="76"/>
  <c r="H60" i="76"/>
  <c r="F60" i="76"/>
  <c r="H59" i="76"/>
  <c r="F59" i="76"/>
  <c r="R58" i="76"/>
  <c r="R57" i="76"/>
  <c r="BF56" i="76"/>
  <c r="AV56" i="76"/>
  <c r="AL56" i="76"/>
  <c r="AB56" i="76"/>
  <c r="H56" i="76"/>
  <c r="F56" i="76"/>
  <c r="R54" i="76"/>
  <c r="R53" i="76"/>
  <c r="R52" i="76"/>
  <c r="R51" i="76" s="1"/>
  <c r="BF51" i="76"/>
  <c r="AV51" i="76"/>
  <c r="AV50" i="76" s="1"/>
  <c r="AL51" i="76"/>
  <c r="AB51" i="76"/>
  <c r="AB50" i="76" s="1"/>
  <c r="H51" i="76"/>
  <c r="F51" i="76"/>
  <c r="H50" i="76"/>
  <c r="F50" i="76"/>
  <c r="H49" i="76"/>
  <c r="BF48" i="76"/>
  <c r="AL48" i="76"/>
  <c r="AL47" i="76" s="1"/>
  <c r="AB48" i="76"/>
  <c r="H48" i="76"/>
  <c r="BF47" i="76"/>
  <c r="AV47" i="76"/>
  <c r="AB47" i="76"/>
  <c r="R47" i="76"/>
  <c r="H47" i="76"/>
  <c r="F47" i="76"/>
  <c r="BF46" i="76"/>
  <c r="H46" i="76"/>
  <c r="F46" i="76"/>
  <c r="BF45" i="76"/>
  <c r="H45" i="76"/>
  <c r="F45" i="76"/>
  <c r="BF44" i="76"/>
  <c r="H44" i="76"/>
  <c r="F44" i="76"/>
  <c r="BF43" i="76"/>
  <c r="AL43" i="76"/>
  <c r="AL42" i="76" s="1"/>
  <c r="H43" i="76"/>
  <c r="F43" i="76"/>
  <c r="AV42" i="76"/>
  <c r="AB42" i="76"/>
  <c r="R42" i="76"/>
  <c r="H42" i="76"/>
  <c r="F42" i="76"/>
  <c r="AL41" i="76"/>
  <c r="H41" i="76"/>
  <c r="F41" i="76"/>
  <c r="AL40" i="76"/>
  <c r="H40" i="76"/>
  <c r="F40" i="76"/>
  <c r="AL39" i="76"/>
  <c r="H39" i="76"/>
  <c r="F39" i="76"/>
  <c r="AL38" i="76"/>
  <c r="H38" i="76"/>
  <c r="F38" i="76"/>
  <c r="AL37" i="76"/>
  <c r="H37" i="76"/>
  <c r="F37" i="76"/>
  <c r="AL36" i="76"/>
  <c r="H36" i="76"/>
  <c r="F36" i="76"/>
  <c r="BF35" i="76"/>
  <c r="AL35" i="76"/>
  <c r="H35" i="76"/>
  <c r="F35" i="76"/>
  <c r="BF34" i="76"/>
  <c r="AB34" i="76"/>
  <c r="R34" i="76"/>
  <c r="H34" i="76"/>
  <c r="F34" i="76"/>
  <c r="AL33" i="76"/>
  <c r="AL32" i="76" s="1"/>
  <c r="H33" i="76"/>
  <c r="F33" i="76"/>
  <c r="BF32" i="76"/>
  <c r="AV32" i="76"/>
  <c r="AB32" i="76"/>
  <c r="R32" i="76"/>
  <c r="H32" i="76"/>
  <c r="F32" i="76"/>
  <c r="AL31" i="76"/>
  <c r="AB31" i="76"/>
  <c r="H31" i="76"/>
  <c r="F31" i="76"/>
  <c r="BF30" i="76"/>
  <c r="AV30" i="76"/>
  <c r="AL30" i="76"/>
  <c r="AB30" i="76"/>
  <c r="R30" i="76"/>
  <c r="H30" i="76"/>
  <c r="F30" i="76"/>
  <c r="AB29" i="76"/>
  <c r="AB28" i="76" s="1"/>
  <c r="H29" i="76"/>
  <c r="F29" i="76"/>
  <c r="R28" i="76"/>
  <c r="H28" i="76"/>
  <c r="F28" i="76"/>
  <c r="AB27" i="76"/>
  <c r="H27" i="76"/>
  <c r="F27" i="76"/>
  <c r="BF26" i="76"/>
  <c r="AV26" i="76"/>
  <c r="AL26" i="76"/>
  <c r="AB26" i="76"/>
  <c r="R26" i="76"/>
  <c r="H26" i="76"/>
  <c r="F26" i="76"/>
  <c r="BF25" i="76"/>
  <c r="H25" i="76"/>
  <c r="F25" i="76"/>
  <c r="BF24" i="76"/>
  <c r="AL24" i="76"/>
  <c r="H24" i="76"/>
  <c r="F24" i="76"/>
  <c r="BF23" i="76"/>
  <c r="AV23" i="76"/>
  <c r="AV22" i="76" s="1"/>
  <c r="AL23" i="76"/>
  <c r="AB23" i="76"/>
  <c r="H23" i="76"/>
  <c r="F23" i="76"/>
  <c r="AB22" i="76"/>
  <c r="R22" i="76"/>
  <c r="R20" i="76" s="1"/>
  <c r="R17" i="76" s="1"/>
  <c r="R15" i="76" s="1"/>
  <c r="R13" i="76" s="1"/>
  <c r="H22" i="76"/>
  <c r="F22" i="76"/>
  <c r="H21" i="76"/>
  <c r="F21" i="76"/>
  <c r="BF20" i="76"/>
  <c r="AV20" i="76"/>
  <c r="AL20" i="76"/>
  <c r="AB20" i="76"/>
  <c r="H20" i="76"/>
  <c r="F20" i="76"/>
  <c r="AB19" i="76"/>
  <c r="F19" i="76"/>
  <c r="AL18" i="76"/>
  <c r="AL17" i="76" s="1"/>
  <c r="AB18" i="76"/>
  <c r="F18" i="76"/>
  <c r="BF17" i="76"/>
  <c r="AV17" i="76"/>
  <c r="H17" i="76"/>
  <c r="F17" i="76"/>
  <c r="AB16" i="76"/>
  <c r="AB15" i="76" s="1"/>
  <c r="F16" i="76"/>
  <c r="BF15" i="76"/>
  <c r="AV15" i="76"/>
  <c r="AL15" i="76"/>
  <c r="H15" i="76"/>
  <c r="F15" i="76"/>
  <c r="AL14" i="76"/>
  <c r="F14" i="76"/>
  <c r="BF13" i="76"/>
  <c r="AV13" i="76"/>
  <c r="AL13" i="76"/>
  <c r="AB13" i="76"/>
  <c r="H13" i="76"/>
  <c r="F13" i="76"/>
  <c r="AB12" i="76"/>
  <c r="AB11" i="76" s="1"/>
  <c r="F12" i="76"/>
  <c r="BF11" i="76"/>
  <c r="AV11" i="76"/>
  <c r="AL11" i="76"/>
  <c r="R11" i="76"/>
  <c r="H11" i="76"/>
  <c r="F11" i="76"/>
  <c r="AB10" i="76"/>
  <c r="AV9" i="76"/>
  <c r="AL9" i="76"/>
  <c r="AL8" i="76" s="1"/>
  <c r="AB9" i="76"/>
  <c r="BF8" i="76"/>
  <c r="AV8" i="76"/>
  <c r="R8" i="76"/>
  <c r="H8" i="76"/>
  <c r="F8" i="76"/>
  <c r="AL7" i="76"/>
  <c r="AL6" i="76"/>
  <c r="BF5" i="76"/>
  <c r="AV5" i="76"/>
  <c r="AB5" i="76"/>
  <c r="R5" i="76"/>
  <c r="H5" i="76"/>
  <c r="F5" i="76"/>
  <c r="H4" i="76"/>
  <c r="F4" i="76"/>
  <c r="M216" i="67"/>
  <c r="L209" i="67"/>
  <c r="N213" i="67"/>
  <c r="F207" i="67"/>
  <c r="G207" i="67" s="1"/>
  <c r="F205" i="67"/>
  <c r="C206" i="67" s="1"/>
  <c r="F206" i="67" s="1"/>
  <c r="G206" i="67" s="1"/>
  <c r="G223" i="67"/>
  <c r="C211" i="67"/>
  <c r="G209" i="67"/>
  <c r="G208" i="67"/>
  <c r="O186" i="67"/>
  <c r="O187" i="67"/>
  <c r="O185" i="67"/>
  <c r="C198" i="67"/>
  <c r="G254" i="67"/>
  <c r="B251" i="67"/>
  <c r="G251" i="67" s="1"/>
  <c r="G244" i="67"/>
  <c r="G243" i="67"/>
  <c r="G242" i="67"/>
  <c r="G240" i="67"/>
  <c r="G237" i="67"/>
  <c r="B234" i="67"/>
  <c r="G234" i="67" s="1"/>
  <c r="G225" i="67"/>
  <c r="H175" i="67"/>
  <c r="F200" i="67"/>
  <c r="F181" i="67"/>
  <c r="F187" i="67" s="1"/>
  <c r="F188" i="67" s="1"/>
  <c r="H188" i="67" s="1"/>
  <c r="G199" i="67"/>
  <c r="G196" i="67"/>
  <c r="G195" i="67"/>
  <c r="G192" i="67"/>
  <c r="R56" i="76" l="1"/>
  <c r="AV4" i="76"/>
  <c r="AV3" i="76" s="1"/>
  <c r="AL5" i="76"/>
  <c r="AB8" i="76"/>
  <c r="F234" i="76"/>
  <c r="F241" i="76" s="1"/>
  <c r="F242" i="76" s="1"/>
  <c r="R4" i="76"/>
  <c r="AB75" i="76"/>
  <c r="R76" i="76"/>
  <c r="C207" i="76"/>
  <c r="I193" i="76"/>
  <c r="L202" i="76"/>
  <c r="C194" i="76"/>
  <c r="F194" i="76" s="1"/>
  <c r="F201" i="76" s="1"/>
  <c r="F202" i="76" s="1"/>
  <c r="F227" i="76"/>
  <c r="F228" i="76" s="1"/>
  <c r="G220" i="76"/>
  <c r="AB17" i="76"/>
  <c r="AB4" i="76" s="1"/>
  <c r="AB3" i="76" s="1"/>
  <c r="AL22" i="76"/>
  <c r="BF22" i="76"/>
  <c r="AL34" i="76"/>
  <c r="BF42" i="76"/>
  <c r="AL50" i="76"/>
  <c r="BF50" i="76"/>
  <c r="R62" i="76"/>
  <c r="R50" i="76" s="1"/>
  <c r="R83" i="76"/>
  <c r="R75" i="76" s="1"/>
  <c r="AL93" i="76"/>
  <c r="AL75" i="76" s="1"/>
  <c r="R98" i="76"/>
  <c r="BF109" i="76"/>
  <c r="BF75" i="76" s="1"/>
  <c r="G227" i="76"/>
  <c r="G228" i="76" s="1"/>
  <c r="F213" i="67"/>
  <c r="L215" i="76"/>
  <c r="AL4" i="76"/>
  <c r="G235" i="76"/>
  <c r="C248" i="76"/>
  <c r="B266" i="76"/>
  <c r="G266" i="76" s="1"/>
  <c r="G270" i="76" s="1"/>
  <c r="B283" i="76"/>
  <c r="G283" i="76" s="1"/>
  <c r="G287" i="76" s="1"/>
  <c r="G247" i="76"/>
  <c r="G205" i="67"/>
  <c r="G213" i="67" s="1"/>
  <c r="B241" i="67"/>
  <c r="G241" i="67" s="1"/>
  <c r="G245" i="67" s="1"/>
  <c r="B224" i="67"/>
  <c r="G224" i="67" s="1"/>
  <c r="G228" i="67" s="1"/>
  <c r="C193" i="67"/>
  <c r="G193" i="67" s="1"/>
  <c r="G194" i="67"/>
  <c r="BF4" i="76" l="1"/>
  <c r="F214" i="76"/>
  <c r="F215" i="76" s="1"/>
  <c r="G234" i="76"/>
  <c r="G241" i="76" s="1"/>
  <c r="G242" i="76" s="1"/>
  <c r="I204" i="67"/>
  <c r="G194" i="76"/>
  <c r="G201" i="76" s="1"/>
  <c r="I202" i="76" s="1"/>
  <c r="K202" i="76" s="1"/>
  <c r="M202" i="76" s="1"/>
  <c r="G248" i="76"/>
  <c r="G255" i="76" s="1"/>
  <c r="G256" i="76" s="1"/>
  <c r="H228" i="76"/>
  <c r="H215" i="76"/>
  <c r="J214" i="76"/>
  <c r="F214" i="67"/>
  <c r="G214" i="67" s="1"/>
  <c r="J216" i="67"/>
  <c r="R3" i="76"/>
  <c r="AL3" i="76"/>
  <c r="BF3" i="76"/>
  <c r="G200" i="67"/>
  <c r="F201" i="67"/>
  <c r="H201" i="67" s="1"/>
  <c r="G202" i="76" l="1"/>
  <c r="F261" i="76"/>
  <c r="G207" i="76"/>
  <c r="G214" i="76" s="1"/>
  <c r="F218" i="67"/>
  <c r="G218" i="67" s="1"/>
  <c r="F217" i="67"/>
  <c r="G217" i="67" s="1"/>
  <c r="J174" i="67"/>
  <c r="G186" i="67"/>
  <c r="C185" i="67"/>
  <c r="G183" i="67"/>
  <c r="G182" i="67"/>
  <c r="G181" i="67"/>
  <c r="G179" i="67"/>
  <c r="G166" i="67"/>
  <c r="G173" i="67"/>
  <c r="G170" i="67"/>
  <c r="G169" i="67"/>
  <c r="F168" i="67"/>
  <c r="G168" i="67" s="1"/>
  <c r="C172" i="67"/>
  <c r="C167" i="67"/>
  <c r="G167" i="67" s="1"/>
  <c r="I250" i="68"/>
  <c r="J250" i="68" s="1"/>
  <c r="I249" i="68"/>
  <c r="J249" i="68" s="1"/>
  <c r="U248" i="68"/>
  <c r="U247" i="68" s="1"/>
  <c r="BI247" i="68"/>
  <c r="AY247" i="68"/>
  <c r="AO247" i="68"/>
  <c r="AE247" i="68"/>
  <c r="BI246" i="68"/>
  <c r="U246" i="68"/>
  <c r="BI245" i="68"/>
  <c r="U245" i="68"/>
  <c r="U244" i="68" s="1"/>
  <c r="BI244" i="68"/>
  <c r="AY244" i="68"/>
  <c r="AO244" i="68"/>
  <c r="AE244" i="68"/>
  <c r="AO242" i="68"/>
  <c r="AO241" i="68"/>
  <c r="AO240" i="68"/>
  <c r="AE240" i="68"/>
  <c r="AO239" i="68"/>
  <c r="AE239" i="68"/>
  <c r="AE238" i="68" s="1"/>
  <c r="BI238" i="68"/>
  <c r="AY238" i="68"/>
  <c r="U238" i="68"/>
  <c r="U237" i="68"/>
  <c r="U236" i="68"/>
  <c r="U235" i="68"/>
  <c r="U234" i="68"/>
  <c r="BI233" i="68"/>
  <c r="AY233" i="68"/>
  <c r="AO233" i="68"/>
  <c r="AE233" i="68"/>
  <c r="BI232" i="68"/>
  <c r="BI231" i="68" s="1"/>
  <c r="AO232" i="68"/>
  <c r="AO231" i="68" s="1"/>
  <c r="AE232" i="68"/>
  <c r="AY231" i="68"/>
  <c r="AE231" i="68"/>
  <c r="U231" i="68"/>
  <c r="AO230" i="68"/>
  <c r="AO229" i="68"/>
  <c r="AE229" i="68"/>
  <c r="AE228" i="68" s="1"/>
  <c r="BI228" i="68"/>
  <c r="AY228" i="68"/>
  <c r="U228" i="68"/>
  <c r="U227" i="68"/>
  <c r="U226" i="68" s="1"/>
  <c r="BI226" i="68"/>
  <c r="AY226" i="68"/>
  <c r="AO226" i="68"/>
  <c r="AE226" i="68"/>
  <c r="U225" i="68"/>
  <c r="U224" i="68" s="1"/>
  <c r="BI224" i="68"/>
  <c r="AY224" i="68"/>
  <c r="AO224" i="68"/>
  <c r="AE224" i="68"/>
  <c r="U223" i="68"/>
  <c r="U222" i="68" s="1"/>
  <c r="BI222" i="68"/>
  <c r="AY222" i="68"/>
  <c r="AO222" i="68"/>
  <c r="AE222" i="68"/>
  <c r="U221" i="68"/>
  <c r="U220" i="68"/>
  <c r="BI219" i="68"/>
  <c r="BI218" i="68" s="1"/>
  <c r="AO219" i="68"/>
  <c r="U219" i="68"/>
  <c r="U218" i="68" s="1"/>
  <c r="AY218" i="68"/>
  <c r="AO218" i="68"/>
  <c r="AE218" i="68"/>
  <c r="U217" i="68"/>
  <c r="U216" i="68" s="1"/>
  <c r="I216" i="68" s="1"/>
  <c r="U215" i="68"/>
  <c r="U214" i="68" s="1"/>
  <c r="BI214" i="68"/>
  <c r="AY214" i="68"/>
  <c r="AO214" i="68"/>
  <c r="AE214" i="68"/>
  <c r="U213" i="68"/>
  <c r="U212" i="68"/>
  <c r="BI211" i="68"/>
  <c r="BI210" i="68" s="1"/>
  <c r="AY211" i="68"/>
  <c r="AO211" i="68"/>
  <c r="AE211" i="68"/>
  <c r="AE210" i="68" s="1"/>
  <c r="U211" i="68"/>
  <c r="AY210" i="68"/>
  <c r="I208" i="68"/>
  <c r="I207" i="68"/>
  <c r="BI206" i="68"/>
  <c r="AY206" i="68"/>
  <c r="AO206" i="68"/>
  <c r="AE206" i="68"/>
  <c r="U205" i="68"/>
  <c r="U204" i="68" s="1"/>
  <c r="BI204" i="68"/>
  <c r="AY204" i="68"/>
  <c r="AO204" i="68"/>
  <c r="AE204" i="68"/>
  <c r="U202" i="68"/>
  <c r="U201" i="68"/>
  <c r="U200" i="68"/>
  <c r="U199" i="68"/>
  <c r="U198" i="68"/>
  <c r="BI197" i="68"/>
  <c r="AY197" i="68"/>
  <c r="AO197" i="68"/>
  <c r="AE197" i="68"/>
  <c r="AO196" i="68"/>
  <c r="AO195" i="68" s="1"/>
  <c r="BI195" i="68"/>
  <c r="AY195" i="68"/>
  <c r="AE195" i="68"/>
  <c r="U195" i="68"/>
  <c r="I194" i="68"/>
  <c r="U193" i="68"/>
  <c r="U192" i="68"/>
  <c r="BI191" i="68"/>
  <c r="AY191" i="68"/>
  <c r="AO191" i="68"/>
  <c r="AE191" i="68"/>
  <c r="U189" i="68"/>
  <c r="U188" i="68"/>
  <c r="U187" i="68"/>
  <c r="BI186" i="68"/>
  <c r="AY186" i="68"/>
  <c r="AO186" i="68"/>
  <c r="AE186" i="68"/>
  <c r="AE185" i="68" s="1"/>
  <c r="AY185" i="68"/>
  <c r="BI183" i="68"/>
  <c r="AO183" i="68"/>
  <c r="AO182" i="68" s="1"/>
  <c r="AE183" i="68"/>
  <c r="K183" i="68"/>
  <c r="BI182" i="68"/>
  <c r="AY182" i="68"/>
  <c r="AE182" i="68"/>
  <c r="U182" i="68"/>
  <c r="BI181" i="68"/>
  <c r="K181" i="68"/>
  <c r="J181" i="68"/>
  <c r="BI180" i="68"/>
  <c r="J180" i="68"/>
  <c r="BI179" i="68"/>
  <c r="K179" i="68"/>
  <c r="J179" i="68"/>
  <c r="BI178" i="68"/>
  <c r="AO178" i="68"/>
  <c r="AO177" i="68" s="1"/>
  <c r="AY177" i="68"/>
  <c r="AE177" i="68"/>
  <c r="U177" i="68"/>
  <c r="AO176" i="68"/>
  <c r="K176" i="68"/>
  <c r="AO175" i="68"/>
  <c r="K175" i="68"/>
  <c r="J175" i="68"/>
  <c r="AO174" i="68"/>
  <c r="AO173" i="68"/>
  <c r="K173" i="68"/>
  <c r="J173" i="68"/>
  <c r="AO172" i="68"/>
  <c r="AO171" i="68"/>
  <c r="K171" i="68"/>
  <c r="J171" i="68"/>
  <c r="BI170" i="68"/>
  <c r="BI169" i="68" s="1"/>
  <c r="AO170" i="68"/>
  <c r="K170" i="68"/>
  <c r="AE169" i="68"/>
  <c r="U169" i="68"/>
  <c r="AO168" i="68"/>
  <c r="AO167" i="68" s="1"/>
  <c r="K168" i="68"/>
  <c r="J168" i="68"/>
  <c r="BI167" i="68"/>
  <c r="AY167" i="68"/>
  <c r="AE167" i="68"/>
  <c r="U167" i="68"/>
  <c r="AO166" i="68"/>
  <c r="AO165" i="68" s="1"/>
  <c r="AE166" i="68"/>
  <c r="AE165" i="68" s="1"/>
  <c r="K166" i="68"/>
  <c r="BI165" i="68"/>
  <c r="AY165" i="68"/>
  <c r="U165" i="68"/>
  <c r="AE164" i="68"/>
  <c r="AE163" i="68" s="1"/>
  <c r="K164" i="68"/>
  <c r="U163" i="68"/>
  <c r="I163" i="68" s="1"/>
  <c r="AE162" i="68"/>
  <c r="K162" i="68"/>
  <c r="J162" i="68"/>
  <c r="BI161" i="68"/>
  <c r="AY161" i="68"/>
  <c r="AO161" i="68"/>
  <c r="AE161" i="68"/>
  <c r="U161" i="68"/>
  <c r="BI160" i="68"/>
  <c r="J160" i="68"/>
  <c r="BI159" i="68"/>
  <c r="AO159" i="68"/>
  <c r="K159" i="68"/>
  <c r="BI158" i="68"/>
  <c r="AY158" i="68"/>
  <c r="AO158" i="68"/>
  <c r="AO157" i="68" s="1"/>
  <c r="AE158" i="68"/>
  <c r="K158" i="68"/>
  <c r="J158" i="68"/>
  <c r="AY157" i="68"/>
  <c r="AE157" i="68"/>
  <c r="U157" i="68"/>
  <c r="J156" i="68"/>
  <c r="BI155" i="68"/>
  <c r="AY155" i="68"/>
  <c r="AO155" i="68"/>
  <c r="AE155" i="68"/>
  <c r="U155" i="68"/>
  <c r="AE154" i="68"/>
  <c r="J154" i="68"/>
  <c r="AO153" i="68"/>
  <c r="AO152" i="68" s="1"/>
  <c r="AE153" i="68"/>
  <c r="J153" i="68"/>
  <c r="BI152" i="68"/>
  <c r="AY152" i="68"/>
  <c r="AE152" i="68"/>
  <c r="AE151" i="68"/>
  <c r="J151" i="68"/>
  <c r="BI150" i="68"/>
  <c r="AY150" i="68"/>
  <c r="AO150" i="68"/>
  <c r="AE150" i="68"/>
  <c r="AO149" i="68"/>
  <c r="AO148" i="68" s="1"/>
  <c r="BI148" i="68"/>
  <c r="AY148" i="68"/>
  <c r="AE148" i="68"/>
  <c r="AE147" i="68"/>
  <c r="BI146" i="68"/>
  <c r="AY146" i="68"/>
  <c r="AO146" i="68"/>
  <c r="AE146" i="68"/>
  <c r="U146" i="68"/>
  <c r="I146" i="68" s="1"/>
  <c r="AE145" i="68"/>
  <c r="AY144" i="68"/>
  <c r="AO144" i="68"/>
  <c r="AE144" i="68"/>
  <c r="BI143" i="68"/>
  <c r="AY143" i="68"/>
  <c r="AO143" i="68"/>
  <c r="AE143" i="68"/>
  <c r="U143" i="68"/>
  <c r="AO142" i="68"/>
  <c r="AO141" i="68"/>
  <c r="BI140" i="68"/>
  <c r="AY140" i="68"/>
  <c r="AE140" i="68"/>
  <c r="U140" i="68"/>
  <c r="X13" i="37"/>
  <c r="X9" i="37"/>
  <c r="X8" i="37"/>
  <c r="I8" i="37" s="1"/>
  <c r="K8" i="37" s="1"/>
  <c r="L8" i="37" s="1"/>
  <c r="G119" i="73"/>
  <c r="G118" i="73"/>
  <c r="N117" i="73"/>
  <c r="G117" i="73" s="1"/>
  <c r="AL116" i="73"/>
  <c r="AG116" i="73"/>
  <c r="AB116" i="73"/>
  <c r="U116" i="73"/>
  <c r="N116" i="73"/>
  <c r="G116" i="73" s="1"/>
  <c r="AL115" i="73"/>
  <c r="N115" i="73"/>
  <c r="AL114" i="73"/>
  <c r="N114" i="73"/>
  <c r="N113" i="73" s="1"/>
  <c r="AL113" i="73"/>
  <c r="AG113" i="73"/>
  <c r="AB113" i="73"/>
  <c r="U113" i="73"/>
  <c r="AB111" i="73"/>
  <c r="AB110" i="73"/>
  <c r="AB107" i="73" s="1"/>
  <c r="AB109" i="73"/>
  <c r="U109" i="73"/>
  <c r="AB108" i="73"/>
  <c r="U108" i="73"/>
  <c r="U107" i="73" s="1"/>
  <c r="AL107" i="73"/>
  <c r="AG107" i="73"/>
  <c r="N107" i="73"/>
  <c r="N106" i="73"/>
  <c r="N105" i="73"/>
  <c r="N104" i="73"/>
  <c r="N103" i="73"/>
  <c r="AL102" i="73"/>
  <c r="AG102" i="73"/>
  <c r="AB102" i="73"/>
  <c r="U102" i="73"/>
  <c r="AL101" i="73"/>
  <c r="AL100" i="73" s="1"/>
  <c r="AB101" i="73"/>
  <c r="U101" i="73"/>
  <c r="AG100" i="73"/>
  <c r="AB100" i="73"/>
  <c r="U100" i="73"/>
  <c r="N100" i="73"/>
  <c r="AB99" i="73"/>
  <c r="AB98" i="73"/>
  <c r="U98" i="73"/>
  <c r="U97" i="73" s="1"/>
  <c r="AL97" i="73"/>
  <c r="AG97" i="73"/>
  <c r="N97" i="73"/>
  <c r="N96" i="73"/>
  <c r="N95" i="73" s="1"/>
  <c r="AL95" i="73"/>
  <c r="AG95" i="73"/>
  <c r="AB95" i="73"/>
  <c r="U95" i="73"/>
  <c r="N94" i="73"/>
  <c r="N93" i="73" s="1"/>
  <c r="AL93" i="73"/>
  <c r="AG93" i="73"/>
  <c r="AB93" i="73"/>
  <c r="U93" i="73"/>
  <c r="N92" i="73"/>
  <c r="AL91" i="73"/>
  <c r="AG91" i="73"/>
  <c r="AB91" i="73"/>
  <c r="U91" i="73"/>
  <c r="N91" i="73"/>
  <c r="G91" i="73" s="1"/>
  <c r="N90" i="73"/>
  <c r="N89" i="73"/>
  <c r="AL88" i="73"/>
  <c r="AL87" i="73" s="1"/>
  <c r="AB88" i="73"/>
  <c r="N88" i="73"/>
  <c r="N87" i="73" s="1"/>
  <c r="AG87" i="73"/>
  <c r="AB87" i="73"/>
  <c r="U87" i="73"/>
  <c r="N86" i="73"/>
  <c r="N85" i="73" s="1"/>
  <c r="G85" i="73" s="1"/>
  <c r="N84" i="73"/>
  <c r="N83" i="73" s="1"/>
  <c r="AL83" i="73"/>
  <c r="AG83" i="73"/>
  <c r="AB83" i="73"/>
  <c r="U83" i="73"/>
  <c r="N82" i="73"/>
  <c r="N81" i="73"/>
  <c r="AL80" i="73"/>
  <c r="AG80" i="73"/>
  <c r="AG79" i="73" s="1"/>
  <c r="AB80" i="73"/>
  <c r="U80" i="73"/>
  <c r="G77" i="73"/>
  <c r="G76" i="73"/>
  <c r="AL75" i="73"/>
  <c r="AG75" i="73"/>
  <c r="AB75" i="73"/>
  <c r="U75" i="73"/>
  <c r="G75" i="73" s="1"/>
  <c r="N74" i="73"/>
  <c r="AL73" i="73"/>
  <c r="AG73" i="73"/>
  <c r="AB73" i="73"/>
  <c r="U73" i="73"/>
  <c r="N73" i="73"/>
  <c r="G73" i="73" s="1"/>
  <c r="N71" i="73"/>
  <c r="N70" i="73"/>
  <c r="N69" i="73"/>
  <c r="N68" i="73"/>
  <c r="N67" i="73"/>
  <c r="AL66" i="73"/>
  <c r="AG66" i="73"/>
  <c r="AB66" i="73"/>
  <c r="U66" i="73"/>
  <c r="AB65" i="73"/>
  <c r="AB64" i="73" s="1"/>
  <c r="AL64" i="73"/>
  <c r="AG64" i="73"/>
  <c r="U64" i="73"/>
  <c r="N64" i="73"/>
  <c r="G63" i="73"/>
  <c r="N62" i="73"/>
  <c r="N61" i="73"/>
  <c r="AL60" i="73"/>
  <c r="AG60" i="73"/>
  <c r="AB60" i="73"/>
  <c r="U60" i="73"/>
  <c r="N60" i="73"/>
  <c r="G60" i="73" s="1"/>
  <c r="N58" i="73"/>
  <c r="N57" i="73"/>
  <c r="N56" i="73"/>
  <c r="AL55" i="73"/>
  <c r="AG55" i="73"/>
  <c r="AB55" i="73"/>
  <c r="U55" i="73"/>
  <c r="AL54" i="73"/>
  <c r="U54" i="73"/>
  <c r="AL52" i="73"/>
  <c r="AL51" i="73" s="1"/>
  <c r="AB52" i="73"/>
  <c r="U52" i="73"/>
  <c r="AG51" i="73"/>
  <c r="AB51" i="73"/>
  <c r="U51" i="73"/>
  <c r="N51" i="73"/>
  <c r="AL50" i="73"/>
  <c r="AL49" i="73"/>
  <c r="AL48" i="73"/>
  <c r="AL47" i="73"/>
  <c r="AB47" i="73"/>
  <c r="AB46" i="73" s="1"/>
  <c r="AG46" i="73"/>
  <c r="U46" i="73"/>
  <c r="N46" i="73"/>
  <c r="AB45" i="73"/>
  <c r="AB44" i="73"/>
  <c r="AB43" i="73"/>
  <c r="AB42" i="73"/>
  <c r="AB41" i="73"/>
  <c r="AB40" i="73"/>
  <c r="AL39" i="73"/>
  <c r="AB39" i="73"/>
  <c r="AL38" i="73"/>
  <c r="AB38" i="73"/>
  <c r="U38" i="73"/>
  <c r="N38" i="73"/>
  <c r="G38" i="73" s="1"/>
  <c r="AB37" i="73"/>
  <c r="AB36" i="73" s="1"/>
  <c r="AL36" i="73"/>
  <c r="AG36" i="73"/>
  <c r="U36" i="73"/>
  <c r="N36" i="73"/>
  <c r="AB35" i="73"/>
  <c r="U35" i="73"/>
  <c r="AL34" i="73"/>
  <c r="AG34" i="73"/>
  <c r="AB34" i="73"/>
  <c r="U34" i="73"/>
  <c r="N34" i="73"/>
  <c r="G34" i="73" s="1"/>
  <c r="U33" i="73"/>
  <c r="U32" i="73" s="1"/>
  <c r="N32" i="73"/>
  <c r="U31" i="73"/>
  <c r="AL30" i="73"/>
  <c r="AG30" i="73"/>
  <c r="AB30" i="73"/>
  <c r="U30" i="73"/>
  <c r="N30" i="73"/>
  <c r="AL29" i="73"/>
  <c r="AL26" i="73" s="1"/>
  <c r="AL28" i="73"/>
  <c r="AB28" i="73"/>
  <c r="AB26" i="73" s="1"/>
  <c r="AL27" i="73"/>
  <c r="AG27" i="73"/>
  <c r="AG26" i="73" s="1"/>
  <c r="AB27" i="73"/>
  <c r="U27" i="73"/>
  <c r="U26" i="73" s="1"/>
  <c r="N26" i="73"/>
  <c r="N24" i="73" s="1"/>
  <c r="G24" i="73" s="1"/>
  <c r="AL24" i="73"/>
  <c r="AG24" i="73"/>
  <c r="AB24" i="73"/>
  <c r="U24" i="73"/>
  <c r="U23" i="73"/>
  <c r="AB22" i="73"/>
  <c r="U22" i="73"/>
  <c r="AL21" i="73"/>
  <c r="AG21" i="73"/>
  <c r="AB21" i="73"/>
  <c r="U21" i="73"/>
  <c r="U20" i="73"/>
  <c r="AL19" i="73"/>
  <c r="AG19" i="73"/>
  <c r="AB19" i="73"/>
  <c r="U19" i="73"/>
  <c r="AB18" i="73"/>
  <c r="AB17" i="73" s="1"/>
  <c r="AL17" i="73"/>
  <c r="AG17" i="73"/>
  <c r="U17" i="73"/>
  <c r="U16" i="73"/>
  <c r="AL15" i="73"/>
  <c r="AG15" i="73"/>
  <c r="AB15" i="73"/>
  <c r="U15" i="73"/>
  <c r="N15" i="73"/>
  <c r="G15" i="73" s="1"/>
  <c r="U14" i="73"/>
  <c r="AG13" i="73"/>
  <c r="AB13" i="73"/>
  <c r="U13" i="73"/>
  <c r="AL12" i="73"/>
  <c r="AG12" i="73"/>
  <c r="AB12" i="73"/>
  <c r="U12" i="73"/>
  <c r="N12" i="73"/>
  <c r="G12" i="73" s="1"/>
  <c r="AB11" i="73"/>
  <c r="AB10" i="73"/>
  <c r="AL9" i="73"/>
  <c r="AG9" i="73"/>
  <c r="U9" i="73"/>
  <c r="N9" i="73"/>
  <c r="G119" i="72"/>
  <c r="G118" i="72"/>
  <c r="N117" i="72"/>
  <c r="G117" i="72" s="1"/>
  <c r="AL116" i="72"/>
  <c r="AG116" i="72"/>
  <c r="AB116" i="72"/>
  <c r="U116" i="72"/>
  <c r="AL115" i="72"/>
  <c r="N115" i="72"/>
  <c r="AL114" i="72"/>
  <c r="N114" i="72"/>
  <c r="N113" i="72" s="1"/>
  <c r="AL113" i="72"/>
  <c r="AG113" i="72"/>
  <c r="AB113" i="72"/>
  <c r="U113" i="72"/>
  <c r="AB111" i="72"/>
  <c r="AB110" i="72"/>
  <c r="AB109" i="72"/>
  <c r="U109" i="72"/>
  <c r="AB108" i="72"/>
  <c r="U108" i="72"/>
  <c r="U107" i="72" s="1"/>
  <c r="AL107" i="72"/>
  <c r="AG107" i="72"/>
  <c r="N107" i="72"/>
  <c r="N106" i="72"/>
  <c r="N105" i="72"/>
  <c r="N104" i="72"/>
  <c r="N103" i="72"/>
  <c r="N102" i="72" s="1"/>
  <c r="AL102" i="72"/>
  <c r="AG102" i="72"/>
  <c r="AB102" i="72"/>
  <c r="U102" i="72"/>
  <c r="AL101" i="72"/>
  <c r="AB101" i="72"/>
  <c r="U101" i="72"/>
  <c r="AL100" i="72"/>
  <c r="AG100" i="72"/>
  <c r="AB100" i="72"/>
  <c r="U100" i="72"/>
  <c r="N100" i="72"/>
  <c r="G100" i="72" s="1"/>
  <c r="AB99" i="72"/>
  <c r="AB98" i="72"/>
  <c r="U98" i="72"/>
  <c r="AL97" i="72"/>
  <c r="AG97" i="72"/>
  <c r="U97" i="72"/>
  <c r="N97" i="72"/>
  <c r="N96" i="72"/>
  <c r="N95" i="72" s="1"/>
  <c r="AL95" i="72"/>
  <c r="AG95" i="72"/>
  <c r="AB95" i="72"/>
  <c r="U95" i="72"/>
  <c r="N94" i="72"/>
  <c r="N93" i="72" s="1"/>
  <c r="AL93" i="72"/>
  <c r="AG93" i="72"/>
  <c r="AB93" i="72"/>
  <c r="U93" i="72"/>
  <c r="N92" i="72"/>
  <c r="N91" i="72" s="1"/>
  <c r="G91" i="72" s="1"/>
  <c r="AL91" i="72"/>
  <c r="AG91" i="72"/>
  <c r="AB91" i="72"/>
  <c r="U91" i="72"/>
  <c r="N90" i="72"/>
  <c r="N89" i="72"/>
  <c r="AL88" i="72"/>
  <c r="AL87" i="72" s="1"/>
  <c r="AB88" i="72"/>
  <c r="AB87" i="72" s="1"/>
  <c r="N88" i="72"/>
  <c r="AG87" i="72"/>
  <c r="U87" i="72"/>
  <c r="N86" i="72"/>
  <c r="N85" i="72"/>
  <c r="G85" i="72" s="1"/>
  <c r="N84" i="72"/>
  <c r="N83" i="72" s="1"/>
  <c r="AL83" i="72"/>
  <c r="AG83" i="72"/>
  <c r="AB83" i="72"/>
  <c r="U83" i="72"/>
  <c r="N82" i="72"/>
  <c r="N81" i="72"/>
  <c r="AL80" i="72"/>
  <c r="AG80" i="72"/>
  <c r="AB80" i="72"/>
  <c r="U80" i="72"/>
  <c r="AG79" i="72"/>
  <c r="G77" i="72"/>
  <c r="G76" i="72"/>
  <c r="AL75" i="72"/>
  <c r="AG75" i="72"/>
  <c r="AB75" i="72"/>
  <c r="U75" i="72"/>
  <c r="N74" i="72"/>
  <c r="N73" i="72" s="1"/>
  <c r="AL73" i="72"/>
  <c r="AG73" i="72"/>
  <c r="AB73" i="72"/>
  <c r="U73" i="72"/>
  <c r="N71" i="72"/>
  <c r="N70" i="72"/>
  <c r="N69" i="72"/>
  <c r="N68" i="72"/>
  <c r="N67" i="72"/>
  <c r="N66" i="72" s="1"/>
  <c r="G66" i="72" s="1"/>
  <c r="AL66" i="72"/>
  <c r="AG66" i="72"/>
  <c r="AB66" i="72"/>
  <c r="U66" i="72"/>
  <c r="AB65" i="72"/>
  <c r="AB64" i="72" s="1"/>
  <c r="AL64" i="72"/>
  <c r="AG64" i="72"/>
  <c r="U64" i="72"/>
  <c r="N64" i="72"/>
  <c r="G63" i="72"/>
  <c r="N62" i="72"/>
  <c r="N61" i="72"/>
  <c r="AL60" i="72"/>
  <c r="AG60" i="72"/>
  <c r="AB60" i="72"/>
  <c r="U60" i="72"/>
  <c r="N58" i="72"/>
  <c r="N57" i="72"/>
  <c r="N56" i="72"/>
  <c r="N55" i="72" s="1"/>
  <c r="AL55" i="72"/>
  <c r="AG55" i="72"/>
  <c r="AG54" i="72" s="1"/>
  <c r="AB55" i="72"/>
  <c r="U55" i="72"/>
  <c r="U54" i="72" s="1"/>
  <c r="AL52" i="72"/>
  <c r="AL51" i="72" s="1"/>
  <c r="AB52" i="72"/>
  <c r="U52" i="72"/>
  <c r="AG51" i="72"/>
  <c r="AB51" i="72"/>
  <c r="U51" i="72"/>
  <c r="N51" i="72"/>
  <c r="AL50" i="72"/>
  <c r="AL49" i="72"/>
  <c r="AL48" i="72"/>
  <c r="AL47" i="72"/>
  <c r="AB47" i="72"/>
  <c r="AB46" i="72" s="1"/>
  <c r="AG46" i="72"/>
  <c r="U46" i="72"/>
  <c r="N46" i="72"/>
  <c r="AB45" i="72"/>
  <c r="AB44" i="72"/>
  <c r="AB43" i="72"/>
  <c r="AB42" i="72"/>
  <c r="AB41" i="72"/>
  <c r="AB38" i="72" s="1"/>
  <c r="AB40" i="72"/>
  <c r="AL39" i="72"/>
  <c r="AB39" i="72"/>
  <c r="AL38" i="72"/>
  <c r="U38" i="72"/>
  <c r="N38" i="72"/>
  <c r="AB37" i="72"/>
  <c r="AB36" i="72" s="1"/>
  <c r="AL36" i="72"/>
  <c r="AG36" i="72"/>
  <c r="U36" i="72"/>
  <c r="N36" i="72"/>
  <c r="AB35" i="72"/>
  <c r="U35" i="72"/>
  <c r="AL34" i="72"/>
  <c r="AG34" i="72"/>
  <c r="AB34" i="72"/>
  <c r="U34" i="72"/>
  <c r="N34" i="72"/>
  <c r="U33" i="72"/>
  <c r="U32" i="72" s="1"/>
  <c r="N32" i="72"/>
  <c r="U31" i="72"/>
  <c r="AL30" i="72"/>
  <c r="AG30" i="72"/>
  <c r="AB30" i="72"/>
  <c r="U30" i="72"/>
  <c r="N30" i="72"/>
  <c r="AL29" i="72"/>
  <c r="AL26" i="72" s="1"/>
  <c r="AL28" i="72"/>
  <c r="AB28" i="72"/>
  <c r="AB26" i="72" s="1"/>
  <c r="AL27" i="72"/>
  <c r="AG27" i="72"/>
  <c r="AG26" i="72" s="1"/>
  <c r="AB27" i="72"/>
  <c r="U27" i="72"/>
  <c r="U26" i="72" s="1"/>
  <c r="N26" i="72"/>
  <c r="N24" i="72" s="1"/>
  <c r="G24" i="72" s="1"/>
  <c r="AL24" i="72"/>
  <c r="AG24" i="72"/>
  <c r="AB24" i="72"/>
  <c r="U24" i="72"/>
  <c r="U23" i="72"/>
  <c r="AB22" i="72"/>
  <c r="U22" i="72"/>
  <c r="AL21" i="72"/>
  <c r="AG21" i="72"/>
  <c r="AB21" i="72"/>
  <c r="U21" i="72"/>
  <c r="U20" i="72"/>
  <c r="AL19" i="72"/>
  <c r="AG19" i="72"/>
  <c r="AB19" i="72"/>
  <c r="U19" i="72"/>
  <c r="AB18" i="72"/>
  <c r="AB17" i="72" s="1"/>
  <c r="AL17" i="72"/>
  <c r="AG17" i="72"/>
  <c r="U17" i="72"/>
  <c r="U16" i="72"/>
  <c r="AL15" i="72"/>
  <c r="AG15" i="72"/>
  <c r="AB15" i="72"/>
  <c r="U15" i="72"/>
  <c r="N15" i="72"/>
  <c r="G15" i="72" s="1"/>
  <c r="U14" i="72"/>
  <c r="U12" i="72" s="1"/>
  <c r="AG13" i="72"/>
  <c r="AB13" i="72"/>
  <c r="U13" i="72"/>
  <c r="AL12" i="72"/>
  <c r="AG12" i="72"/>
  <c r="AB12" i="72"/>
  <c r="N12" i="72"/>
  <c r="AB11" i="72"/>
  <c r="AB10" i="72"/>
  <c r="AL9" i="72"/>
  <c r="AG9" i="72"/>
  <c r="U9" i="72"/>
  <c r="N9" i="72"/>
  <c r="G119" i="71"/>
  <c r="G118" i="71"/>
  <c r="N117" i="71"/>
  <c r="G117" i="71" s="1"/>
  <c r="AL116" i="71"/>
  <c r="AG116" i="71"/>
  <c r="AB116" i="71"/>
  <c r="U116" i="71"/>
  <c r="AL115" i="71"/>
  <c r="N115" i="71"/>
  <c r="AL114" i="71"/>
  <c r="N114" i="71"/>
  <c r="N113" i="71" s="1"/>
  <c r="AL113" i="71"/>
  <c r="AG113" i="71"/>
  <c r="AB113" i="71"/>
  <c r="U113" i="71"/>
  <c r="AB111" i="71"/>
  <c r="AB110" i="71"/>
  <c r="AB109" i="71"/>
  <c r="U109" i="71"/>
  <c r="AB108" i="71"/>
  <c r="U108" i="71"/>
  <c r="AL107" i="71"/>
  <c r="AG107" i="71"/>
  <c r="U107" i="71"/>
  <c r="N107" i="71"/>
  <c r="N106" i="71"/>
  <c r="N105" i="71"/>
  <c r="N104" i="71"/>
  <c r="N103" i="71"/>
  <c r="AL102" i="71"/>
  <c r="AG102" i="71"/>
  <c r="AB102" i="71"/>
  <c r="U102" i="71"/>
  <c r="AL101" i="71"/>
  <c r="AL100" i="71" s="1"/>
  <c r="AB101" i="71"/>
  <c r="U101" i="71"/>
  <c r="U100" i="71" s="1"/>
  <c r="AG100" i="71"/>
  <c r="AB100" i="71"/>
  <c r="N100" i="71"/>
  <c r="AB99" i="71"/>
  <c r="AB98" i="71"/>
  <c r="U98" i="71"/>
  <c r="U97" i="71" s="1"/>
  <c r="AL97" i="71"/>
  <c r="AG97" i="71"/>
  <c r="N97" i="71"/>
  <c r="N96" i="71"/>
  <c r="N95" i="71" s="1"/>
  <c r="G95" i="71" s="1"/>
  <c r="AL95" i="71"/>
  <c r="AG95" i="71"/>
  <c r="AB95" i="71"/>
  <c r="U95" i="71"/>
  <c r="N94" i="71"/>
  <c r="N93" i="71" s="1"/>
  <c r="AL93" i="71"/>
  <c r="AG93" i="71"/>
  <c r="AB93" i="71"/>
  <c r="U93" i="71"/>
  <c r="N92" i="71"/>
  <c r="N91" i="71" s="1"/>
  <c r="AL91" i="71"/>
  <c r="AG91" i="71"/>
  <c r="AB91" i="71"/>
  <c r="U91" i="71"/>
  <c r="N90" i="71"/>
  <c r="N89" i="71"/>
  <c r="AL88" i="71"/>
  <c r="AL87" i="71" s="1"/>
  <c r="AB88" i="71"/>
  <c r="N88" i="71"/>
  <c r="N87" i="71" s="1"/>
  <c r="AG87" i="71"/>
  <c r="AB87" i="71"/>
  <c r="U87" i="71"/>
  <c r="N86" i="71"/>
  <c r="N85" i="71" s="1"/>
  <c r="G85" i="71" s="1"/>
  <c r="N84" i="71"/>
  <c r="N83" i="71" s="1"/>
  <c r="AL83" i="71"/>
  <c r="AG83" i="71"/>
  <c r="AB83" i="71"/>
  <c r="U83" i="71"/>
  <c r="N82" i="71"/>
  <c r="N81" i="71"/>
  <c r="AL80" i="71"/>
  <c r="AG80" i="71"/>
  <c r="AG79" i="71" s="1"/>
  <c r="AB80" i="71"/>
  <c r="U80" i="71"/>
  <c r="G77" i="71"/>
  <c r="G76" i="71"/>
  <c r="AL75" i="71"/>
  <c r="AG75" i="71"/>
  <c r="AB75" i="71"/>
  <c r="U75" i="71"/>
  <c r="G75" i="71" s="1"/>
  <c r="N74" i="71"/>
  <c r="N73" i="71" s="1"/>
  <c r="AL73" i="71"/>
  <c r="AG73" i="71"/>
  <c r="AB73" i="71"/>
  <c r="U73" i="71"/>
  <c r="N71" i="71"/>
  <c r="N70" i="71"/>
  <c r="N69" i="71"/>
  <c r="N68" i="71"/>
  <c r="N67" i="71"/>
  <c r="N66" i="71" s="1"/>
  <c r="AL66" i="71"/>
  <c r="AG66" i="71"/>
  <c r="AB66" i="71"/>
  <c r="U66" i="71"/>
  <c r="AB65" i="71"/>
  <c r="AB64" i="71" s="1"/>
  <c r="AL64" i="71"/>
  <c r="AG64" i="71"/>
  <c r="U64" i="71"/>
  <c r="N64" i="71"/>
  <c r="G63" i="71"/>
  <c r="N62" i="71"/>
  <c r="N61" i="71"/>
  <c r="AL60" i="71"/>
  <c r="AG60" i="71"/>
  <c r="AB60" i="71"/>
  <c r="U60" i="71"/>
  <c r="N60" i="71"/>
  <c r="G60" i="71" s="1"/>
  <c r="N58" i="71"/>
  <c r="N57" i="71"/>
  <c r="N56" i="71"/>
  <c r="AL55" i="71"/>
  <c r="AG55" i="71"/>
  <c r="AB55" i="71"/>
  <c r="U55" i="71"/>
  <c r="AL54" i="71"/>
  <c r="U54" i="71"/>
  <c r="AL52" i="71"/>
  <c r="AL51" i="71" s="1"/>
  <c r="AB52" i="71"/>
  <c r="U52" i="71"/>
  <c r="AG51" i="71"/>
  <c r="AB51" i="71"/>
  <c r="U51" i="71"/>
  <c r="N51" i="71"/>
  <c r="AL50" i="71"/>
  <c r="AL49" i="71"/>
  <c r="AL48" i="71"/>
  <c r="AL47" i="71"/>
  <c r="AB47" i="71"/>
  <c r="AB46" i="71" s="1"/>
  <c r="AG46" i="71"/>
  <c r="U46" i="71"/>
  <c r="N46" i="71"/>
  <c r="AB45" i="71"/>
  <c r="AB44" i="71"/>
  <c r="AB43" i="71"/>
  <c r="AB42" i="71"/>
  <c r="AB41" i="71"/>
  <c r="AB38" i="71" s="1"/>
  <c r="AB40" i="71"/>
  <c r="AL39" i="71"/>
  <c r="AB39" i="71"/>
  <c r="AL38" i="71"/>
  <c r="U38" i="71"/>
  <c r="N38" i="71"/>
  <c r="AB37" i="71"/>
  <c r="AB36" i="71" s="1"/>
  <c r="AL36" i="71"/>
  <c r="AG36" i="71"/>
  <c r="U36" i="71"/>
  <c r="N36" i="71"/>
  <c r="AB35" i="71"/>
  <c r="U35" i="71"/>
  <c r="AL34" i="71"/>
  <c r="AG34" i="71"/>
  <c r="AB34" i="71"/>
  <c r="U34" i="71"/>
  <c r="N34" i="71"/>
  <c r="U33" i="71"/>
  <c r="U32" i="71" s="1"/>
  <c r="N32" i="71"/>
  <c r="U31" i="71"/>
  <c r="AL30" i="71"/>
  <c r="AG30" i="71"/>
  <c r="AB30" i="71"/>
  <c r="U30" i="71"/>
  <c r="N30" i="71"/>
  <c r="AL29" i="71"/>
  <c r="AL28" i="71"/>
  <c r="AB28" i="71"/>
  <c r="AL27" i="71"/>
  <c r="AG27" i="71"/>
  <c r="AG26" i="71" s="1"/>
  <c r="AG8" i="71" s="1"/>
  <c r="AB27" i="71"/>
  <c r="U27" i="71"/>
  <c r="U26" i="71"/>
  <c r="N26" i="71"/>
  <c r="N24" i="71" s="1"/>
  <c r="AL24" i="71"/>
  <c r="AG24" i="71"/>
  <c r="AB24" i="71"/>
  <c r="U24" i="71"/>
  <c r="U23" i="71"/>
  <c r="AB22" i="71"/>
  <c r="U22" i="71"/>
  <c r="AL21" i="71"/>
  <c r="AG21" i="71"/>
  <c r="AB21" i="71"/>
  <c r="U21" i="71"/>
  <c r="U20" i="71"/>
  <c r="AL19" i="71"/>
  <c r="AG19" i="71"/>
  <c r="AB19" i="71"/>
  <c r="U19" i="71"/>
  <c r="AB18" i="71"/>
  <c r="AB17" i="71" s="1"/>
  <c r="AL17" i="71"/>
  <c r="AG17" i="71"/>
  <c r="U17" i="71"/>
  <c r="U16" i="71"/>
  <c r="AL15" i="71"/>
  <c r="AG15" i="71"/>
  <c r="AB15" i="71"/>
  <c r="U15" i="71"/>
  <c r="N15" i="71"/>
  <c r="U14" i="71"/>
  <c r="AG13" i="71"/>
  <c r="AB13" i="71"/>
  <c r="U13" i="71"/>
  <c r="AL12" i="71"/>
  <c r="AG12" i="71"/>
  <c r="AB12" i="71"/>
  <c r="N12" i="71"/>
  <c r="AB11" i="71"/>
  <c r="AB10" i="71"/>
  <c r="AL9" i="71"/>
  <c r="AG9" i="71"/>
  <c r="U9" i="71"/>
  <c r="N9" i="71"/>
  <c r="G119" i="70"/>
  <c r="G118" i="70"/>
  <c r="N117" i="70"/>
  <c r="G117" i="70" s="1"/>
  <c r="AL116" i="70"/>
  <c r="AG116" i="70"/>
  <c r="AB116" i="70"/>
  <c r="U116" i="70"/>
  <c r="AL115" i="70"/>
  <c r="N115" i="70"/>
  <c r="AL114" i="70"/>
  <c r="N114" i="70"/>
  <c r="N113" i="70" s="1"/>
  <c r="AL113" i="70"/>
  <c r="AG113" i="70"/>
  <c r="AB113" i="70"/>
  <c r="U113" i="70"/>
  <c r="AB111" i="70"/>
  <c r="AB110" i="70"/>
  <c r="AB109" i="70"/>
  <c r="U109" i="70"/>
  <c r="AB108" i="70"/>
  <c r="U108" i="70"/>
  <c r="U107" i="70" s="1"/>
  <c r="AL107" i="70"/>
  <c r="AG107" i="70"/>
  <c r="N107" i="70"/>
  <c r="N106" i="70"/>
  <c r="N105" i="70"/>
  <c r="N104" i="70"/>
  <c r="N103" i="70"/>
  <c r="N102" i="70" s="1"/>
  <c r="AL102" i="70"/>
  <c r="AG102" i="70"/>
  <c r="AB102" i="70"/>
  <c r="U102" i="70"/>
  <c r="AL101" i="70"/>
  <c r="AB101" i="70"/>
  <c r="U101" i="70"/>
  <c r="AL100" i="70"/>
  <c r="AG100" i="70"/>
  <c r="AB100" i="70"/>
  <c r="U100" i="70"/>
  <c r="N100" i="70"/>
  <c r="G100" i="70" s="1"/>
  <c r="AB99" i="70"/>
  <c r="AB98" i="70"/>
  <c r="U98" i="70"/>
  <c r="AL97" i="70"/>
  <c r="AG97" i="70"/>
  <c r="U97" i="70"/>
  <c r="N97" i="70"/>
  <c r="N96" i="70"/>
  <c r="N95" i="70" s="1"/>
  <c r="AL95" i="70"/>
  <c r="AG95" i="70"/>
  <c r="AB95" i="70"/>
  <c r="U95" i="70"/>
  <c r="N94" i="70"/>
  <c r="N93" i="70" s="1"/>
  <c r="AL93" i="70"/>
  <c r="AG93" i="70"/>
  <c r="AB93" i="70"/>
  <c r="U93" i="70"/>
  <c r="N92" i="70"/>
  <c r="N91" i="70" s="1"/>
  <c r="G91" i="70" s="1"/>
  <c r="AL91" i="70"/>
  <c r="AG91" i="70"/>
  <c r="AB91" i="70"/>
  <c r="U91" i="70"/>
  <c r="N90" i="70"/>
  <c r="N89" i="70"/>
  <c r="AL88" i="70"/>
  <c r="AL87" i="70" s="1"/>
  <c r="AB88" i="70"/>
  <c r="AB87" i="70" s="1"/>
  <c r="N88" i="70"/>
  <c r="AG87" i="70"/>
  <c r="U87" i="70"/>
  <c r="N86" i="70"/>
  <c r="N85" i="70"/>
  <c r="G85" i="70" s="1"/>
  <c r="N84" i="70"/>
  <c r="N83" i="70" s="1"/>
  <c r="AL83" i="70"/>
  <c r="AG83" i="70"/>
  <c r="AB83" i="70"/>
  <c r="U83" i="70"/>
  <c r="N82" i="70"/>
  <c r="N81" i="70"/>
  <c r="AL80" i="70"/>
  <c r="AG80" i="70"/>
  <c r="AB80" i="70"/>
  <c r="U80" i="70"/>
  <c r="AG79" i="70"/>
  <c r="G77" i="70"/>
  <c r="G76" i="70"/>
  <c r="AL75" i="70"/>
  <c r="AG75" i="70"/>
  <c r="AB75" i="70"/>
  <c r="U75" i="70"/>
  <c r="N74" i="70"/>
  <c r="N73" i="70" s="1"/>
  <c r="AL73" i="70"/>
  <c r="AG73" i="70"/>
  <c r="AB73" i="70"/>
  <c r="U73" i="70"/>
  <c r="N71" i="70"/>
  <c r="N70" i="70"/>
  <c r="N69" i="70"/>
  <c r="N68" i="70"/>
  <c r="N67" i="70"/>
  <c r="N66" i="70" s="1"/>
  <c r="G66" i="70" s="1"/>
  <c r="AL66" i="70"/>
  <c r="AG66" i="70"/>
  <c r="AB66" i="70"/>
  <c r="U66" i="70"/>
  <c r="AB65" i="70"/>
  <c r="AB64" i="70" s="1"/>
  <c r="AL64" i="70"/>
  <c r="AG64" i="70"/>
  <c r="U64" i="70"/>
  <c r="N64" i="70"/>
  <c r="G63" i="70"/>
  <c r="N62" i="70"/>
  <c r="N61" i="70"/>
  <c r="AL60" i="70"/>
  <c r="AG60" i="70"/>
  <c r="AB60" i="70"/>
  <c r="U60" i="70"/>
  <c r="N58" i="70"/>
  <c r="N57" i="70"/>
  <c r="N56" i="70"/>
  <c r="N55" i="70" s="1"/>
  <c r="AL55" i="70"/>
  <c r="AG55" i="70"/>
  <c r="AG54" i="70" s="1"/>
  <c r="AB55" i="70"/>
  <c r="U55" i="70"/>
  <c r="U54" i="70" s="1"/>
  <c r="AL52" i="70"/>
  <c r="AL51" i="70" s="1"/>
  <c r="AB52" i="70"/>
  <c r="U52" i="70"/>
  <c r="AG51" i="70"/>
  <c r="AB51" i="70"/>
  <c r="U51" i="70"/>
  <c r="N51" i="70"/>
  <c r="AL50" i="70"/>
  <c r="AL49" i="70"/>
  <c r="AL48" i="70"/>
  <c r="AL47" i="70"/>
  <c r="AB47" i="70"/>
  <c r="AB46" i="70" s="1"/>
  <c r="AG46" i="70"/>
  <c r="U46" i="70"/>
  <c r="N46" i="70"/>
  <c r="AB45" i="70"/>
  <c r="AB44" i="70"/>
  <c r="AB43" i="70"/>
  <c r="AB42" i="70"/>
  <c r="AB41" i="70"/>
  <c r="AB38" i="70" s="1"/>
  <c r="AB40" i="70"/>
  <c r="AL39" i="70"/>
  <c r="AB39" i="70"/>
  <c r="AL38" i="70"/>
  <c r="U38" i="70"/>
  <c r="N38" i="70"/>
  <c r="AB37" i="70"/>
  <c r="AB36" i="70" s="1"/>
  <c r="AL36" i="70"/>
  <c r="AG36" i="70"/>
  <c r="U36" i="70"/>
  <c r="N36" i="70"/>
  <c r="AB35" i="70"/>
  <c r="U35" i="70"/>
  <c r="AL34" i="70"/>
  <c r="AG34" i="70"/>
  <c r="AB34" i="70"/>
  <c r="U34" i="70"/>
  <c r="N34" i="70"/>
  <c r="U33" i="70"/>
  <c r="U32" i="70" s="1"/>
  <c r="N32" i="70"/>
  <c r="U31" i="70"/>
  <c r="AL30" i="70"/>
  <c r="AG30" i="70"/>
  <c r="AB30" i="70"/>
  <c r="U30" i="70"/>
  <c r="N30" i="70"/>
  <c r="AL29" i="70"/>
  <c r="AL26" i="70" s="1"/>
  <c r="AL28" i="70"/>
  <c r="AB28" i="70"/>
  <c r="AB26" i="70" s="1"/>
  <c r="AL27" i="70"/>
  <c r="AG27" i="70"/>
  <c r="AG26" i="70" s="1"/>
  <c r="AB27" i="70"/>
  <c r="U27" i="70"/>
  <c r="U26" i="70" s="1"/>
  <c r="N26" i="70"/>
  <c r="N24" i="70" s="1"/>
  <c r="G24" i="70" s="1"/>
  <c r="AL24" i="70"/>
  <c r="AG24" i="70"/>
  <c r="AB24" i="70"/>
  <c r="U24" i="70"/>
  <c r="U23" i="70"/>
  <c r="AB22" i="70"/>
  <c r="U22" i="70"/>
  <c r="AL21" i="70"/>
  <c r="AG21" i="70"/>
  <c r="AB21" i="70"/>
  <c r="U21" i="70"/>
  <c r="U20" i="70"/>
  <c r="AL19" i="70"/>
  <c r="AG19" i="70"/>
  <c r="AB19" i="70"/>
  <c r="U19" i="70"/>
  <c r="AB18" i="70"/>
  <c r="AB17" i="70" s="1"/>
  <c r="AL17" i="70"/>
  <c r="AG17" i="70"/>
  <c r="U17" i="70"/>
  <c r="U16" i="70"/>
  <c r="AL15" i="70"/>
  <c r="AG15" i="70"/>
  <c r="AB15" i="70"/>
  <c r="U15" i="70"/>
  <c r="N15" i="70"/>
  <c r="G15" i="70" s="1"/>
  <c r="U14" i="70"/>
  <c r="U12" i="70" s="1"/>
  <c r="AG13" i="70"/>
  <c r="AB13" i="70"/>
  <c r="U13" i="70"/>
  <c r="AL12" i="70"/>
  <c r="AG12" i="70"/>
  <c r="AB12" i="70"/>
  <c r="N12" i="70"/>
  <c r="G12" i="70" s="1"/>
  <c r="AB11" i="70"/>
  <c r="AB10" i="70"/>
  <c r="AL9" i="70"/>
  <c r="AG9" i="70"/>
  <c r="U9" i="70"/>
  <c r="N9" i="70"/>
  <c r="G119" i="69"/>
  <c r="G118" i="69"/>
  <c r="N117" i="69"/>
  <c r="G117" i="69" s="1"/>
  <c r="AL116" i="69"/>
  <c r="AG116" i="69"/>
  <c r="AB116" i="69"/>
  <c r="U116" i="69"/>
  <c r="N116" i="69"/>
  <c r="G116" i="69" s="1"/>
  <c r="AL115" i="69"/>
  <c r="N115" i="69"/>
  <c r="AL114" i="69"/>
  <c r="N114" i="69"/>
  <c r="N113" i="69" s="1"/>
  <c r="AL113" i="69"/>
  <c r="AG113" i="69"/>
  <c r="AB113" i="69"/>
  <c r="U113" i="69"/>
  <c r="AB111" i="69"/>
  <c r="AB110" i="69"/>
  <c r="AB109" i="69"/>
  <c r="U109" i="69"/>
  <c r="AB108" i="69"/>
  <c r="U108" i="69"/>
  <c r="U107" i="69" s="1"/>
  <c r="AL107" i="69"/>
  <c r="AG107" i="69"/>
  <c r="N107" i="69"/>
  <c r="N106" i="69"/>
  <c r="N105" i="69"/>
  <c r="N104" i="69"/>
  <c r="N103" i="69"/>
  <c r="N102" i="69" s="1"/>
  <c r="AL102" i="69"/>
  <c r="AG102" i="69"/>
  <c r="AB102" i="69"/>
  <c r="U102" i="69"/>
  <c r="AL101" i="69"/>
  <c r="AB101" i="69"/>
  <c r="U101" i="69"/>
  <c r="AL100" i="69"/>
  <c r="AG100" i="69"/>
  <c r="AB100" i="69"/>
  <c r="U100" i="69"/>
  <c r="N100" i="69"/>
  <c r="G100" i="69" s="1"/>
  <c r="AB99" i="69"/>
  <c r="AB98" i="69"/>
  <c r="U98" i="69"/>
  <c r="AL97" i="69"/>
  <c r="AG97" i="69"/>
  <c r="U97" i="69"/>
  <c r="N97" i="69"/>
  <c r="N96" i="69"/>
  <c r="N95" i="69" s="1"/>
  <c r="AL95" i="69"/>
  <c r="AG95" i="69"/>
  <c r="AB95" i="69"/>
  <c r="U95" i="69"/>
  <c r="N94" i="69"/>
  <c r="N93" i="69" s="1"/>
  <c r="AL93" i="69"/>
  <c r="AG93" i="69"/>
  <c r="AB93" i="69"/>
  <c r="U93" i="69"/>
  <c r="N92" i="69"/>
  <c r="N91" i="69" s="1"/>
  <c r="G91" i="69" s="1"/>
  <c r="AL91" i="69"/>
  <c r="AG91" i="69"/>
  <c r="AB91" i="69"/>
  <c r="U91" i="69"/>
  <c r="N90" i="69"/>
  <c r="N89" i="69"/>
  <c r="AL88" i="69"/>
  <c r="AL87" i="69" s="1"/>
  <c r="AB88" i="69"/>
  <c r="AB87" i="69" s="1"/>
  <c r="N88" i="69"/>
  <c r="AG87" i="69"/>
  <c r="U87" i="69"/>
  <c r="N86" i="69"/>
  <c r="N85" i="69"/>
  <c r="G85" i="69" s="1"/>
  <c r="N84" i="69"/>
  <c r="N83" i="69" s="1"/>
  <c r="AL83" i="69"/>
  <c r="AG83" i="69"/>
  <c r="AB83" i="69"/>
  <c r="U83" i="69"/>
  <c r="N82" i="69"/>
  <c r="N81" i="69"/>
  <c r="AL80" i="69"/>
  <c r="AG80" i="69"/>
  <c r="AB80" i="69"/>
  <c r="U80" i="69"/>
  <c r="AG79" i="69"/>
  <c r="G77" i="69"/>
  <c r="G76" i="69"/>
  <c r="AL75" i="69"/>
  <c r="AG75" i="69"/>
  <c r="AB75" i="69"/>
  <c r="U75" i="69"/>
  <c r="N74" i="69"/>
  <c r="N73" i="69" s="1"/>
  <c r="AL73" i="69"/>
  <c r="AG73" i="69"/>
  <c r="AB73" i="69"/>
  <c r="U73" i="69"/>
  <c r="N71" i="69"/>
  <c r="N70" i="69"/>
  <c r="N69" i="69"/>
  <c r="N68" i="69"/>
  <c r="N67" i="69"/>
  <c r="N66" i="69" s="1"/>
  <c r="G66" i="69" s="1"/>
  <c r="AL66" i="69"/>
  <c r="AG66" i="69"/>
  <c r="AB66" i="69"/>
  <c r="U66" i="69"/>
  <c r="AB65" i="69"/>
  <c r="AB64" i="69" s="1"/>
  <c r="AL64" i="69"/>
  <c r="AG64" i="69"/>
  <c r="U64" i="69"/>
  <c r="N64" i="69"/>
  <c r="G63" i="69"/>
  <c r="N62" i="69"/>
  <c r="N61" i="69"/>
  <c r="AL60" i="69"/>
  <c r="AG60" i="69"/>
  <c r="AB60" i="69"/>
  <c r="U60" i="69"/>
  <c r="N58" i="69"/>
  <c r="N57" i="69"/>
  <c r="N56" i="69"/>
  <c r="N55" i="69" s="1"/>
  <c r="AL55" i="69"/>
  <c r="AG55" i="69"/>
  <c r="AG54" i="69" s="1"/>
  <c r="AB55" i="69"/>
  <c r="U55" i="69"/>
  <c r="U54" i="69" s="1"/>
  <c r="AL52" i="69"/>
  <c r="AL51" i="69" s="1"/>
  <c r="AB52" i="69"/>
  <c r="U52" i="69"/>
  <c r="AG51" i="69"/>
  <c r="AB51" i="69"/>
  <c r="U51" i="69"/>
  <c r="N51" i="69"/>
  <c r="AL50" i="69"/>
  <c r="AL49" i="69"/>
  <c r="AL48" i="69"/>
  <c r="AL47" i="69"/>
  <c r="AB47" i="69"/>
  <c r="AB46" i="69" s="1"/>
  <c r="AG46" i="69"/>
  <c r="U46" i="69"/>
  <c r="N46" i="69"/>
  <c r="AB45" i="69"/>
  <c r="AB44" i="69"/>
  <c r="AB43" i="69"/>
  <c r="AB42" i="69"/>
  <c r="AB41" i="69"/>
  <c r="AB38" i="69" s="1"/>
  <c r="AB40" i="69"/>
  <c r="AL39" i="69"/>
  <c r="AB39" i="69"/>
  <c r="AL38" i="69"/>
  <c r="U38" i="69"/>
  <c r="N38" i="69"/>
  <c r="AB37" i="69"/>
  <c r="AB36" i="69" s="1"/>
  <c r="AL36" i="69"/>
  <c r="AG36" i="69"/>
  <c r="U36" i="69"/>
  <c r="N36" i="69"/>
  <c r="AB35" i="69"/>
  <c r="AB34" i="69" s="1"/>
  <c r="U35" i="69"/>
  <c r="U34" i="69" s="1"/>
  <c r="AL34" i="69"/>
  <c r="AG34" i="69"/>
  <c r="N34" i="69"/>
  <c r="U33" i="69"/>
  <c r="U32" i="69" s="1"/>
  <c r="N32" i="69"/>
  <c r="G32" i="69" s="1"/>
  <c r="U31" i="69"/>
  <c r="AL30" i="69"/>
  <c r="AG30" i="69"/>
  <c r="AB30" i="69"/>
  <c r="U30" i="69"/>
  <c r="N30" i="69"/>
  <c r="AL29" i="69"/>
  <c r="AL28" i="69"/>
  <c r="AB28" i="69"/>
  <c r="AL27" i="69"/>
  <c r="AG27" i="69"/>
  <c r="AG26" i="69" s="1"/>
  <c r="AB27" i="69"/>
  <c r="U27" i="69"/>
  <c r="U26" i="69"/>
  <c r="N26" i="69"/>
  <c r="AL24" i="69"/>
  <c r="AG24" i="69"/>
  <c r="AB24" i="69"/>
  <c r="U24" i="69"/>
  <c r="N24" i="69"/>
  <c r="G24" i="69" s="1"/>
  <c r="U23" i="69"/>
  <c r="AB22" i="69"/>
  <c r="U22" i="69"/>
  <c r="AL21" i="69"/>
  <c r="AG21" i="69"/>
  <c r="AB21" i="69"/>
  <c r="U21" i="69"/>
  <c r="U20" i="69"/>
  <c r="AL19" i="69"/>
  <c r="AG19" i="69"/>
  <c r="AB19" i="69"/>
  <c r="U19" i="69"/>
  <c r="AB18" i="69"/>
  <c r="AL17" i="69"/>
  <c r="AG17" i="69"/>
  <c r="AB17" i="69"/>
  <c r="U17" i="69"/>
  <c r="U16" i="69"/>
  <c r="AL15" i="69"/>
  <c r="AG15" i="69"/>
  <c r="AB15" i="69"/>
  <c r="U15" i="69"/>
  <c r="N15" i="69"/>
  <c r="G15" i="69"/>
  <c r="U14" i="69"/>
  <c r="AG13" i="69"/>
  <c r="AB13" i="69"/>
  <c r="U13" i="69"/>
  <c r="AL12" i="69"/>
  <c r="AG12" i="69"/>
  <c r="AB12" i="69"/>
  <c r="U12" i="69"/>
  <c r="G12" i="69" s="1"/>
  <c r="N12" i="69"/>
  <c r="AB11" i="69"/>
  <c r="AB10" i="69"/>
  <c r="AL9" i="69"/>
  <c r="AG9" i="69"/>
  <c r="U9" i="69"/>
  <c r="N9" i="69"/>
  <c r="J7" i="37"/>
  <c r="J11" i="37"/>
  <c r="M25" i="37"/>
  <c r="U115" i="68"/>
  <c r="S116" i="66"/>
  <c r="G12" i="72" l="1"/>
  <c r="AG8" i="69"/>
  <c r="AB26" i="69"/>
  <c r="AL26" i="69"/>
  <c r="G38" i="69"/>
  <c r="G51" i="69"/>
  <c r="N60" i="69"/>
  <c r="G60" i="69" s="1"/>
  <c r="AB107" i="69"/>
  <c r="AB9" i="70"/>
  <c r="G34" i="70"/>
  <c r="G38" i="70"/>
  <c r="G51" i="70"/>
  <c r="N60" i="70"/>
  <c r="G60" i="70" s="1"/>
  <c r="AB107" i="70"/>
  <c r="G15" i="71"/>
  <c r="G32" i="71"/>
  <c r="G34" i="71"/>
  <c r="G38" i="71"/>
  <c r="G51" i="71"/>
  <c r="G66" i="71"/>
  <c r="N80" i="71"/>
  <c r="G91" i="71"/>
  <c r="U8" i="72"/>
  <c r="U7" i="72" s="1"/>
  <c r="U79" i="72"/>
  <c r="G95" i="72"/>
  <c r="U8" i="73"/>
  <c r="AG54" i="73"/>
  <c r="N80" i="73"/>
  <c r="U79" i="73"/>
  <c r="I204" i="68"/>
  <c r="I231" i="68"/>
  <c r="U8" i="69"/>
  <c r="G34" i="69"/>
  <c r="U79" i="69"/>
  <c r="G95" i="69"/>
  <c r="U8" i="70"/>
  <c r="U7" i="70" s="1"/>
  <c r="U79" i="70"/>
  <c r="G95" i="70"/>
  <c r="U12" i="71"/>
  <c r="U8" i="71" s="1"/>
  <c r="U7" i="71" s="1"/>
  <c r="AG54" i="71"/>
  <c r="AG7" i="71" s="1"/>
  <c r="U79" i="71"/>
  <c r="AB97" i="71"/>
  <c r="N116" i="71"/>
  <c r="G116" i="71" s="1"/>
  <c r="AB9" i="72"/>
  <c r="G34" i="72"/>
  <c r="G38" i="72"/>
  <c r="G51" i="72"/>
  <c r="N60" i="72"/>
  <c r="G60" i="72" s="1"/>
  <c r="AB107" i="72"/>
  <c r="G113" i="72"/>
  <c r="N116" i="72"/>
  <c r="G116" i="72" s="1"/>
  <c r="AB9" i="73"/>
  <c r="G51" i="73"/>
  <c r="N66" i="73"/>
  <c r="G66" i="73" s="1"/>
  <c r="G95" i="73"/>
  <c r="G100" i="73"/>
  <c r="N102" i="73"/>
  <c r="I143" i="68"/>
  <c r="I244" i="68"/>
  <c r="G215" i="76"/>
  <c r="F260" i="76" s="1"/>
  <c r="G260" i="76" s="1"/>
  <c r="I215" i="76"/>
  <c r="K215" i="76" s="1"/>
  <c r="M215" i="76" s="1"/>
  <c r="AG7" i="69"/>
  <c r="AG8" i="70"/>
  <c r="AG7" i="70" s="1"/>
  <c r="G32" i="70"/>
  <c r="G12" i="71"/>
  <c r="G24" i="71"/>
  <c r="N21" i="71"/>
  <c r="G21" i="71" s="1"/>
  <c r="AB9" i="69"/>
  <c r="N21" i="69"/>
  <c r="G21" i="69" s="1"/>
  <c r="G30" i="69"/>
  <c r="G36" i="69"/>
  <c r="AL46" i="69"/>
  <c r="G46" i="69" s="1"/>
  <c r="AB54" i="69"/>
  <c r="AL54" i="69"/>
  <c r="G64" i="69"/>
  <c r="G75" i="69"/>
  <c r="N80" i="69"/>
  <c r="G83" i="69"/>
  <c r="N87" i="69"/>
  <c r="G87" i="69" s="1"/>
  <c r="AL79" i="69"/>
  <c r="AB97" i="69"/>
  <c r="G97" i="69" s="1"/>
  <c r="N21" i="70"/>
  <c r="G21" i="70" s="1"/>
  <c r="G30" i="70"/>
  <c r="G36" i="70"/>
  <c r="AL46" i="70"/>
  <c r="G46" i="70" s="1"/>
  <c r="AB54" i="70"/>
  <c r="AL54" i="70"/>
  <c r="G64" i="70"/>
  <c r="G75" i="70"/>
  <c r="N80" i="70"/>
  <c r="G83" i="70"/>
  <c r="N87" i="70"/>
  <c r="G87" i="70" s="1"/>
  <c r="AL79" i="70"/>
  <c r="AB97" i="70"/>
  <c r="N116" i="70"/>
  <c r="G116" i="70" s="1"/>
  <c r="AB9" i="71"/>
  <c r="AB26" i="71"/>
  <c r="G26" i="71" s="1"/>
  <c r="AL26" i="71"/>
  <c r="AG8" i="72"/>
  <c r="AG7" i="72" s="1"/>
  <c r="G32" i="72"/>
  <c r="AG8" i="73"/>
  <c r="AG7" i="73" s="1"/>
  <c r="G32" i="73"/>
  <c r="AL8" i="69"/>
  <c r="AL7" i="69" s="1"/>
  <c r="G26" i="69"/>
  <c r="G73" i="69"/>
  <c r="G93" i="69"/>
  <c r="G102" i="69"/>
  <c r="G107" i="69"/>
  <c r="G113" i="69"/>
  <c r="G26" i="70"/>
  <c r="G73" i="70"/>
  <c r="G93" i="70"/>
  <c r="G102" i="70"/>
  <c r="G107" i="70"/>
  <c r="G113" i="70"/>
  <c r="G83" i="71"/>
  <c r="G87" i="71"/>
  <c r="AL79" i="71"/>
  <c r="G26" i="72"/>
  <c r="G73" i="72"/>
  <c r="G93" i="72"/>
  <c r="G102" i="72"/>
  <c r="G107" i="72"/>
  <c r="G26" i="73"/>
  <c r="G83" i="73"/>
  <c r="G87" i="73"/>
  <c r="AL79" i="73"/>
  <c r="AB97" i="73"/>
  <c r="I211" i="68"/>
  <c r="I218" i="68"/>
  <c r="I247" i="68"/>
  <c r="G30" i="71"/>
  <c r="G36" i="71"/>
  <c r="G46" i="71"/>
  <c r="AL46" i="71"/>
  <c r="N55" i="71"/>
  <c r="G73" i="71"/>
  <c r="G93" i="71"/>
  <c r="G100" i="71"/>
  <c r="N102" i="71"/>
  <c r="G102" i="71" s="1"/>
  <c r="AB107" i="71"/>
  <c r="G107" i="71" s="1"/>
  <c r="G113" i="71"/>
  <c r="N21" i="72"/>
  <c r="G21" i="72" s="1"/>
  <c r="G30" i="72"/>
  <c r="G36" i="72"/>
  <c r="G46" i="72"/>
  <c r="AL46" i="72"/>
  <c r="AL8" i="72" s="1"/>
  <c r="AB54" i="72"/>
  <c r="AL54" i="72"/>
  <c r="G64" i="72"/>
  <c r="G75" i="72"/>
  <c r="N80" i="72"/>
  <c r="N79" i="72" s="1"/>
  <c r="G83" i="72"/>
  <c r="N87" i="72"/>
  <c r="G87" i="72" s="1"/>
  <c r="AL79" i="72"/>
  <c r="AB97" i="72"/>
  <c r="AB79" i="72" s="1"/>
  <c r="N21" i="73"/>
  <c r="G21" i="73" s="1"/>
  <c r="G30" i="73"/>
  <c r="G36" i="73"/>
  <c r="G46" i="73"/>
  <c r="AL46" i="73"/>
  <c r="AL8" i="73" s="1"/>
  <c r="AL7" i="73" s="1"/>
  <c r="N55" i="73"/>
  <c r="G55" i="73" s="1"/>
  <c r="G93" i="73"/>
  <c r="G102" i="73"/>
  <c r="G107" i="73"/>
  <c r="G113" i="73"/>
  <c r="AO140" i="68"/>
  <c r="I161" i="68"/>
  <c r="J170" i="68" s="1"/>
  <c r="U186" i="68"/>
  <c r="I186" i="68" s="1"/>
  <c r="I206" i="68"/>
  <c r="I214" i="68"/>
  <c r="I222" i="68"/>
  <c r="I226" i="68"/>
  <c r="AO228" i="68"/>
  <c r="L175" i="67"/>
  <c r="AY139" i="68"/>
  <c r="AY138" i="68" s="1"/>
  <c r="BI157" i="68"/>
  <c r="I155" i="68"/>
  <c r="K172" i="68" s="1"/>
  <c r="I157" i="68"/>
  <c r="J166" i="68" s="1"/>
  <c r="M24" i="37"/>
  <c r="M5" i="37"/>
  <c r="AJ7" i="37" s="1"/>
  <c r="J6" i="37"/>
  <c r="F174" i="67"/>
  <c r="F175" i="67" s="1"/>
  <c r="C180" i="67"/>
  <c r="G180" i="67" s="1"/>
  <c r="G187" i="67" s="1"/>
  <c r="G174" i="67"/>
  <c r="I175" i="67" s="1"/>
  <c r="K175" i="67" s="1"/>
  <c r="M175" i="67" s="1"/>
  <c r="I167" i="68"/>
  <c r="J176" i="68" s="1"/>
  <c r="BI177" i="68"/>
  <c r="BI139" i="68" s="1"/>
  <c r="BI185" i="68"/>
  <c r="U191" i="68"/>
  <c r="AO185" i="68"/>
  <c r="AE139" i="68"/>
  <c r="AO169" i="68"/>
  <c r="I169" i="68" s="1"/>
  <c r="I177" i="68"/>
  <c r="I195" i="68"/>
  <c r="U197" i="68"/>
  <c r="I197" i="68" s="1"/>
  <c r="I224" i="68"/>
  <c r="U233" i="68"/>
  <c r="I233" i="68" s="1"/>
  <c r="AO238" i="68"/>
  <c r="I238" i="68" s="1"/>
  <c r="I248" i="68"/>
  <c r="K248" i="68" s="1"/>
  <c r="I165" i="68"/>
  <c r="J174" i="68" s="1"/>
  <c r="I182" i="68"/>
  <c r="K180" i="68"/>
  <c r="J172" i="68"/>
  <c r="J178" i="68"/>
  <c r="I140" i="68"/>
  <c r="K174" i="68"/>
  <c r="K184" i="68"/>
  <c r="I191" i="68"/>
  <c r="U185" i="68"/>
  <c r="K160" i="68"/>
  <c r="U152" i="68"/>
  <c r="N54" i="73"/>
  <c r="G9" i="73"/>
  <c r="AB8" i="73"/>
  <c r="G64" i="73"/>
  <c r="AB54" i="73"/>
  <c r="G80" i="73"/>
  <c r="N79" i="73"/>
  <c r="G97" i="73"/>
  <c r="AB79" i="73"/>
  <c r="N19" i="73"/>
  <c r="G80" i="72"/>
  <c r="G97" i="72"/>
  <c r="G9" i="72"/>
  <c r="AB8" i="72"/>
  <c r="G55" i="72"/>
  <c r="G54" i="72" s="1"/>
  <c r="N54" i="72"/>
  <c r="N19" i="72"/>
  <c r="G55" i="71"/>
  <c r="N54" i="71"/>
  <c r="G9" i="71"/>
  <c r="AB8" i="71"/>
  <c r="G64" i="71"/>
  <c r="AB54" i="71"/>
  <c r="G80" i="71"/>
  <c r="N79" i="71"/>
  <c r="G97" i="71"/>
  <c r="AB79" i="71"/>
  <c r="N19" i="71"/>
  <c r="G9" i="70"/>
  <c r="AB8" i="70"/>
  <c r="G55" i="70"/>
  <c r="G54" i="70" s="1"/>
  <c r="N54" i="70"/>
  <c r="AL8" i="70"/>
  <c r="AL7" i="70" s="1"/>
  <c r="G80" i="70"/>
  <c r="N79" i="70"/>
  <c r="G97" i="70"/>
  <c r="AB79" i="70"/>
  <c r="N19" i="70"/>
  <c r="AB8" i="69"/>
  <c r="G9" i="69"/>
  <c r="G80" i="69"/>
  <c r="G79" i="69" s="1"/>
  <c r="N79" i="69"/>
  <c r="G55" i="69"/>
  <c r="G54" i="69" s="1"/>
  <c r="N54" i="69"/>
  <c r="N19" i="69"/>
  <c r="AB7" i="72" l="1"/>
  <c r="K178" i="68"/>
  <c r="AL7" i="72"/>
  <c r="AB79" i="69"/>
  <c r="AB7" i="69" s="1"/>
  <c r="AO210" i="68"/>
  <c r="U7" i="69"/>
  <c r="U7" i="73"/>
  <c r="AO139" i="68"/>
  <c r="I228" i="68"/>
  <c r="I210" i="68" s="1"/>
  <c r="J216" i="68" s="1"/>
  <c r="U210" i="68"/>
  <c r="BK210" i="68" s="1"/>
  <c r="AL8" i="71"/>
  <c r="AL7" i="71" s="1"/>
  <c r="J164" i="68"/>
  <c r="BI138" i="68"/>
  <c r="AE138" i="68"/>
  <c r="U150" i="68"/>
  <c r="I152" i="68"/>
  <c r="J149" i="68"/>
  <c r="J147" i="68"/>
  <c r="I185" i="68"/>
  <c r="AO138" i="68"/>
  <c r="G79" i="73"/>
  <c r="G54" i="73"/>
  <c r="G19" i="73"/>
  <c r="N17" i="73"/>
  <c r="AB7" i="73"/>
  <c r="G19" i="72"/>
  <c r="N17" i="72"/>
  <c r="G79" i="72"/>
  <c r="G19" i="71"/>
  <c r="N17" i="71"/>
  <c r="G79" i="71"/>
  <c r="G54" i="71"/>
  <c r="AB7" i="71"/>
  <c r="G19" i="70"/>
  <c r="N17" i="70"/>
  <c r="G79" i="70"/>
  <c r="AB7" i="70"/>
  <c r="G19" i="69"/>
  <c r="N17" i="69"/>
  <c r="AL40" i="63"/>
  <c r="AM40" i="63" s="1"/>
  <c r="AB110" i="63"/>
  <c r="AB69" i="63"/>
  <c r="AB68" i="63" s="1"/>
  <c r="U122" i="63"/>
  <c r="AM122" i="63" s="1"/>
  <c r="U69" i="63"/>
  <c r="U68" i="63" s="1"/>
  <c r="AM42" i="63" l="1"/>
  <c r="J207" i="68"/>
  <c r="J185" i="68"/>
  <c r="J197" i="68"/>
  <c r="J195" i="68"/>
  <c r="J186" i="68"/>
  <c r="J204" i="68"/>
  <c r="J194" i="68"/>
  <c r="J208" i="68"/>
  <c r="J206" i="68"/>
  <c r="U148" i="68"/>
  <c r="I150" i="68"/>
  <c r="J191" i="68"/>
  <c r="J210" i="68"/>
  <c r="J231" i="68"/>
  <c r="J211" i="68"/>
  <c r="J218" i="68"/>
  <c r="J214" i="68"/>
  <c r="J224" i="68"/>
  <c r="J233" i="68"/>
  <c r="J238" i="68"/>
  <c r="J226" i="68"/>
  <c r="J247" i="68"/>
  <c r="J244" i="68"/>
  <c r="J222" i="68"/>
  <c r="J228" i="68"/>
  <c r="G17" i="73"/>
  <c r="G8" i="73" s="1"/>
  <c r="G7" i="73" s="1"/>
  <c r="N8" i="73"/>
  <c r="N7" i="73" s="1"/>
  <c r="AM7" i="73" s="1"/>
  <c r="G17" i="72"/>
  <c r="G8" i="72" s="1"/>
  <c r="G7" i="72" s="1"/>
  <c r="N8" i="72"/>
  <c r="N7" i="72" s="1"/>
  <c r="AM7" i="72" s="1"/>
  <c r="G17" i="71"/>
  <c r="G8" i="71" s="1"/>
  <c r="G7" i="71" s="1"/>
  <c r="N8" i="71"/>
  <c r="N7" i="71" s="1"/>
  <c r="AM7" i="71" s="1"/>
  <c r="G17" i="70"/>
  <c r="G8" i="70" s="1"/>
  <c r="G7" i="70" s="1"/>
  <c r="N8" i="70"/>
  <c r="N7" i="70" s="1"/>
  <c r="AM7" i="70" s="1"/>
  <c r="G17" i="69"/>
  <c r="G8" i="69" s="1"/>
  <c r="G7" i="69" s="1"/>
  <c r="N8" i="69"/>
  <c r="N7" i="69" s="1"/>
  <c r="AM7" i="69" s="1"/>
  <c r="U139" i="68" l="1"/>
  <c r="U138" i="68" s="1"/>
  <c r="BJ138" i="68" s="1"/>
  <c r="I148" i="68"/>
  <c r="J159" i="68"/>
  <c r="I120" i="68"/>
  <c r="I118" i="68"/>
  <c r="U117" i="68"/>
  <c r="U116" i="68" s="1"/>
  <c r="BI116" i="68"/>
  <c r="AY116" i="68"/>
  <c r="AO116" i="68"/>
  <c r="AE116" i="68"/>
  <c r="BI115" i="68"/>
  <c r="BI114" i="68"/>
  <c r="U114" i="68"/>
  <c r="U113" i="68" s="1"/>
  <c r="AY113" i="68"/>
  <c r="AO113" i="68"/>
  <c r="AE113" i="68"/>
  <c r="AO111" i="68"/>
  <c r="AO110" i="68"/>
  <c r="AO109" i="68"/>
  <c r="AE109" i="68"/>
  <c r="AO108" i="68"/>
  <c r="AE108" i="68"/>
  <c r="AE107" i="68" s="1"/>
  <c r="BI107" i="68"/>
  <c r="AY107" i="68"/>
  <c r="U107" i="68"/>
  <c r="U106" i="68"/>
  <c r="U105" i="68"/>
  <c r="U104" i="68"/>
  <c r="U103" i="68"/>
  <c r="BI102" i="68"/>
  <c r="AY102" i="68"/>
  <c r="AO102" i="68"/>
  <c r="AE102" i="68"/>
  <c r="BI101" i="68"/>
  <c r="BI100" i="68" s="1"/>
  <c r="AO101" i="68"/>
  <c r="AO100" i="68" s="1"/>
  <c r="AE101" i="68"/>
  <c r="AE100" i="68" s="1"/>
  <c r="AY100" i="68"/>
  <c r="U100" i="68"/>
  <c r="AO99" i="68"/>
  <c r="AO98" i="68"/>
  <c r="AE98" i="68"/>
  <c r="AE97" i="68" s="1"/>
  <c r="BI97" i="68"/>
  <c r="AY97" i="68"/>
  <c r="U97" i="68"/>
  <c r="U96" i="68"/>
  <c r="U95" i="68" s="1"/>
  <c r="BI95" i="68"/>
  <c r="AY95" i="68"/>
  <c r="AO95" i="68"/>
  <c r="AE95" i="68"/>
  <c r="U94" i="68"/>
  <c r="U93" i="68" s="1"/>
  <c r="BI93" i="68"/>
  <c r="AY93" i="68"/>
  <c r="AO93" i="68"/>
  <c r="AE93" i="68"/>
  <c r="U92" i="68"/>
  <c r="U91" i="68" s="1"/>
  <c r="BI91" i="68"/>
  <c r="AY91" i="68"/>
  <c r="AO91" i="68"/>
  <c r="AE91" i="68"/>
  <c r="U90" i="68"/>
  <c r="U89" i="68"/>
  <c r="BI88" i="68"/>
  <c r="BI87" i="68" s="1"/>
  <c r="AO88" i="68"/>
  <c r="AO87" i="68" s="1"/>
  <c r="U88" i="68"/>
  <c r="AY87" i="68"/>
  <c r="AE87" i="68"/>
  <c r="U86" i="68"/>
  <c r="U85" i="68" s="1"/>
  <c r="I85" i="68" s="1"/>
  <c r="U84" i="68"/>
  <c r="U83" i="68" s="1"/>
  <c r="BI83" i="68"/>
  <c r="AY83" i="68"/>
  <c r="AO83" i="68"/>
  <c r="AE83" i="68"/>
  <c r="U82" i="68"/>
  <c r="U81" i="68"/>
  <c r="BI80" i="68"/>
  <c r="AY80" i="68"/>
  <c r="AO80" i="68"/>
  <c r="AE80" i="68"/>
  <c r="I77" i="68"/>
  <c r="I76" i="68"/>
  <c r="BI75" i="68"/>
  <c r="AY75" i="68"/>
  <c r="AO75" i="68"/>
  <c r="AE75" i="68"/>
  <c r="U74" i="68"/>
  <c r="U73" i="68" s="1"/>
  <c r="BI73" i="68"/>
  <c r="AY73" i="68"/>
  <c r="AO73" i="68"/>
  <c r="AE73" i="68"/>
  <c r="U71" i="68"/>
  <c r="U70" i="68"/>
  <c r="U69" i="68"/>
  <c r="U68" i="68"/>
  <c r="U67" i="68"/>
  <c r="BI66" i="68"/>
  <c r="AY66" i="68"/>
  <c r="AO66" i="68"/>
  <c r="AE66" i="68"/>
  <c r="AO65" i="68"/>
  <c r="AO64" i="68" s="1"/>
  <c r="BI64" i="68"/>
  <c r="AY64" i="68"/>
  <c r="AE64" i="68"/>
  <c r="U64" i="68"/>
  <c r="I63" i="68"/>
  <c r="U62" i="68"/>
  <c r="U61" i="68"/>
  <c r="BI60" i="68"/>
  <c r="AY60" i="68"/>
  <c r="AO60" i="68"/>
  <c r="AE60" i="68"/>
  <c r="U58" i="68"/>
  <c r="U57" i="68"/>
  <c r="U56" i="68"/>
  <c r="BI55" i="68"/>
  <c r="AY55" i="68"/>
  <c r="AY54" i="68" s="1"/>
  <c r="AO55" i="68"/>
  <c r="AE55" i="68"/>
  <c r="BI52" i="68"/>
  <c r="BI51" i="68" s="1"/>
  <c r="AO52" i="68"/>
  <c r="AE52" i="68"/>
  <c r="AE51" i="68" s="1"/>
  <c r="K52" i="68"/>
  <c r="AY51" i="68"/>
  <c r="AO51" i="68"/>
  <c r="U51" i="68"/>
  <c r="BI50" i="68"/>
  <c r="K50" i="68"/>
  <c r="BI49" i="68"/>
  <c r="BI48" i="68"/>
  <c r="K48" i="68"/>
  <c r="BI47" i="68"/>
  <c r="AO47" i="68"/>
  <c r="AO46" i="68" s="1"/>
  <c r="AY46" i="68"/>
  <c r="AE46" i="68"/>
  <c r="U46" i="68"/>
  <c r="AO45" i="68"/>
  <c r="K45" i="68"/>
  <c r="AO44" i="68"/>
  <c r="K44" i="68"/>
  <c r="AO43" i="68"/>
  <c r="AO42" i="68"/>
  <c r="K42" i="68"/>
  <c r="AO41" i="68"/>
  <c r="AO40" i="68"/>
  <c r="K40" i="68"/>
  <c r="BI39" i="68"/>
  <c r="BI38" i="68" s="1"/>
  <c r="AO39" i="68"/>
  <c r="K39" i="68"/>
  <c r="AE38" i="68"/>
  <c r="U38" i="68"/>
  <c r="AO37" i="68"/>
  <c r="AO36" i="68" s="1"/>
  <c r="K37" i="68"/>
  <c r="BI36" i="68"/>
  <c r="AY36" i="68"/>
  <c r="AE36" i="68"/>
  <c r="U36" i="68"/>
  <c r="AO35" i="68"/>
  <c r="AO34" i="68" s="1"/>
  <c r="AE35" i="68"/>
  <c r="AE34" i="68" s="1"/>
  <c r="K35" i="68"/>
  <c r="BI34" i="68"/>
  <c r="AY34" i="68"/>
  <c r="U34" i="68"/>
  <c r="AE33" i="68"/>
  <c r="K33" i="68"/>
  <c r="AE32" i="68"/>
  <c r="U32" i="68"/>
  <c r="AE31" i="68"/>
  <c r="AE30" i="68" s="1"/>
  <c r="K31" i="68"/>
  <c r="BI30" i="68"/>
  <c r="AY30" i="68"/>
  <c r="AO30" i="68"/>
  <c r="U30" i="68"/>
  <c r="BI29" i="68"/>
  <c r="BI28" i="68"/>
  <c r="AO28" i="68"/>
  <c r="K28" i="68"/>
  <c r="BI27" i="68"/>
  <c r="AY27" i="68"/>
  <c r="AO27" i="68"/>
  <c r="AE27" i="68"/>
  <c r="AE26" i="68" s="1"/>
  <c r="K27" i="68"/>
  <c r="AY26" i="68"/>
  <c r="U26" i="68"/>
  <c r="U24" i="68" s="1"/>
  <c r="BI24" i="68"/>
  <c r="AY24" i="68"/>
  <c r="AO24" i="68"/>
  <c r="AE24" i="68"/>
  <c r="AE23" i="68"/>
  <c r="AO22" i="68"/>
  <c r="AO21" i="68" s="1"/>
  <c r="AE22" i="68"/>
  <c r="BI21" i="68"/>
  <c r="AY21" i="68"/>
  <c r="AE20" i="68"/>
  <c r="AE19" i="68" s="1"/>
  <c r="BI19" i="68"/>
  <c r="AY19" i="68"/>
  <c r="AO19" i="68"/>
  <c r="AO18" i="68"/>
  <c r="BI17" i="68"/>
  <c r="AY17" i="68"/>
  <c r="AO17" i="68"/>
  <c r="AE17" i="68"/>
  <c r="AE16" i="68"/>
  <c r="AE15" i="68" s="1"/>
  <c r="BI15" i="68"/>
  <c r="AY15" i="68"/>
  <c r="AO15" i="68"/>
  <c r="U15" i="68"/>
  <c r="AE14" i="68"/>
  <c r="AY13" i="68"/>
  <c r="AO13" i="68"/>
  <c r="AE13" i="68"/>
  <c r="BI12" i="68"/>
  <c r="AY12" i="68"/>
  <c r="AO12" i="68"/>
  <c r="U12" i="68"/>
  <c r="AO11" i="68"/>
  <c r="AO10" i="68"/>
  <c r="BI9" i="68"/>
  <c r="AY9" i="68"/>
  <c r="AE9" i="68"/>
  <c r="U9" i="68"/>
  <c r="F116" i="67"/>
  <c r="F114" i="67"/>
  <c r="R113" i="67"/>
  <c r="R112" i="67" s="1"/>
  <c r="H113" i="67"/>
  <c r="BF112" i="67"/>
  <c r="AV112" i="67"/>
  <c r="AL112" i="67"/>
  <c r="AB112" i="67"/>
  <c r="BF111" i="67"/>
  <c r="BF110" i="67"/>
  <c r="R110" i="67"/>
  <c r="BF109" i="67"/>
  <c r="AV109" i="67"/>
  <c r="AL109" i="67"/>
  <c r="AB109" i="67"/>
  <c r="R109" i="67"/>
  <c r="AL107" i="67"/>
  <c r="AL106" i="67"/>
  <c r="AL105" i="67"/>
  <c r="AB105" i="67"/>
  <c r="AL104" i="67"/>
  <c r="AB104" i="67"/>
  <c r="BF103" i="67"/>
  <c r="AV103" i="67"/>
  <c r="AB103" i="67"/>
  <c r="R103" i="67"/>
  <c r="R102" i="67"/>
  <c r="R101" i="67"/>
  <c r="R100" i="67"/>
  <c r="R99" i="67"/>
  <c r="BF98" i="67"/>
  <c r="AV98" i="67"/>
  <c r="AL98" i="67"/>
  <c r="AB98" i="67"/>
  <c r="BF97" i="67"/>
  <c r="BF96" i="67" s="1"/>
  <c r="AL97" i="67"/>
  <c r="AB97" i="67"/>
  <c r="AB96" i="67" s="1"/>
  <c r="AV96" i="67"/>
  <c r="AL96" i="67"/>
  <c r="R96" i="67"/>
  <c r="AL95" i="67"/>
  <c r="AL94" i="67"/>
  <c r="AB94" i="67"/>
  <c r="AB93" i="67" s="1"/>
  <c r="BF93" i="67"/>
  <c r="AV93" i="67"/>
  <c r="R93" i="67"/>
  <c r="R92" i="67"/>
  <c r="R91" i="67" s="1"/>
  <c r="BF91" i="67"/>
  <c r="AV91" i="67"/>
  <c r="AL91" i="67"/>
  <c r="AB91" i="67"/>
  <c r="R90" i="67"/>
  <c r="R89" i="67" s="1"/>
  <c r="BF89" i="67"/>
  <c r="AV89" i="67"/>
  <c r="AL89" i="67"/>
  <c r="AB89" i="67"/>
  <c r="R88" i="67"/>
  <c r="R87" i="67" s="1"/>
  <c r="BF87" i="67"/>
  <c r="AV87" i="67"/>
  <c r="AL87" i="67"/>
  <c r="AB87" i="67"/>
  <c r="R86" i="67"/>
  <c r="R85" i="67"/>
  <c r="BF84" i="67"/>
  <c r="BF83" i="67" s="1"/>
  <c r="AL84" i="67"/>
  <c r="R84" i="67"/>
  <c r="R83" i="67" s="1"/>
  <c r="AV83" i="67"/>
  <c r="AL83" i="67"/>
  <c r="AB83" i="67"/>
  <c r="R82" i="67"/>
  <c r="R81" i="67" s="1"/>
  <c r="R80" i="67"/>
  <c r="BF79" i="67"/>
  <c r="AV79" i="67"/>
  <c r="AL79" i="67"/>
  <c r="AB79" i="67"/>
  <c r="R79" i="67"/>
  <c r="R78" i="67"/>
  <c r="R77" i="67"/>
  <c r="R76" i="67" s="1"/>
  <c r="BF76" i="67"/>
  <c r="AV76" i="67"/>
  <c r="AL76" i="67"/>
  <c r="AB76" i="67"/>
  <c r="AV75" i="67"/>
  <c r="BF71" i="67"/>
  <c r="AV71" i="67"/>
  <c r="AL71" i="67"/>
  <c r="AB71" i="67"/>
  <c r="R70" i="67"/>
  <c r="BF69" i="67"/>
  <c r="AV69" i="67"/>
  <c r="AL69" i="67"/>
  <c r="AB69" i="67"/>
  <c r="R69" i="67"/>
  <c r="R67" i="67"/>
  <c r="R66" i="67"/>
  <c r="R65" i="67"/>
  <c r="R64" i="67"/>
  <c r="R63" i="67"/>
  <c r="BF62" i="67"/>
  <c r="AV62" i="67"/>
  <c r="AL62" i="67"/>
  <c r="AB62" i="67"/>
  <c r="R62" i="67"/>
  <c r="AL61" i="67"/>
  <c r="BF60" i="67"/>
  <c r="AV60" i="67"/>
  <c r="AL60" i="67"/>
  <c r="AB60" i="67"/>
  <c r="R60" i="67"/>
  <c r="R58" i="67"/>
  <c r="R57" i="67"/>
  <c r="R56" i="67" s="1"/>
  <c r="BF56" i="67"/>
  <c r="AV56" i="67"/>
  <c r="AL56" i="67"/>
  <c r="AB56" i="67"/>
  <c r="R54" i="67"/>
  <c r="R53" i="67"/>
  <c r="R52" i="67"/>
  <c r="BF51" i="67"/>
  <c r="AV51" i="67"/>
  <c r="AV50" i="67" s="1"/>
  <c r="AL51" i="67"/>
  <c r="AB51" i="67"/>
  <c r="AB50" i="67" s="1"/>
  <c r="BF50" i="67"/>
  <c r="AL50" i="67"/>
  <c r="BF48" i="67"/>
  <c r="AL48" i="67"/>
  <c r="AL47" i="67" s="1"/>
  <c r="AB48" i="67"/>
  <c r="H48" i="67"/>
  <c r="BF47" i="67"/>
  <c r="AV47" i="67"/>
  <c r="AB47" i="67"/>
  <c r="R47" i="67"/>
  <c r="BF46" i="67"/>
  <c r="H46" i="67"/>
  <c r="F46" i="67"/>
  <c r="BF45" i="67"/>
  <c r="F45" i="67"/>
  <c r="BF44" i="67"/>
  <c r="BF42" i="67" s="1"/>
  <c r="H44" i="67"/>
  <c r="F44" i="67"/>
  <c r="BF43" i="67"/>
  <c r="AL43" i="67"/>
  <c r="AL42" i="67" s="1"/>
  <c r="AV42" i="67"/>
  <c r="AB42" i="67"/>
  <c r="R42" i="67"/>
  <c r="AL41" i="67"/>
  <c r="H41" i="67"/>
  <c r="AL40" i="67"/>
  <c r="H40" i="67"/>
  <c r="F40" i="67"/>
  <c r="AL39" i="67"/>
  <c r="AL38" i="67"/>
  <c r="H38" i="67"/>
  <c r="F38" i="67"/>
  <c r="AL37" i="67"/>
  <c r="AL36" i="67"/>
  <c r="H36" i="67"/>
  <c r="F36" i="67"/>
  <c r="BF35" i="67"/>
  <c r="BF34" i="67" s="1"/>
  <c r="AL35" i="67"/>
  <c r="H35" i="67"/>
  <c r="AL34" i="67"/>
  <c r="AB34" i="67"/>
  <c r="R34" i="67"/>
  <c r="AL33" i="67"/>
  <c r="H33" i="67"/>
  <c r="F33" i="67"/>
  <c r="BF32" i="67"/>
  <c r="AV32" i="67"/>
  <c r="AL32" i="67"/>
  <c r="AB32" i="67"/>
  <c r="R32" i="67"/>
  <c r="AL31" i="67"/>
  <c r="AB31" i="67"/>
  <c r="AB30" i="67" s="1"/>
  <c r="H31" i="67"/>
  <c r="BF30" i="67"/>
  <c r="AV30" i="67"/>
  <c r="AL30" i="67"/>
  <c r="R30" i="67"/>
  <c r="AB29" i="67"/>
  <c r="AB28" i="67" s="1"/>
  <c r="H29" i="67"/>
  <c r="R28" i="67"/>
  <c r="AB27" i="67"/>
  <c r="H27" i="67"/>
  <c r="F27" i="67"/>
  <c r="BF26" i="67"/>
  <c r="AV26" i="67"/>
  <c r="AL26" i="67"/>
  <c r="AB26" i="67"/>
  <c r="R26" i="67"/>
  <c r="H43" i="67"/>
  <c r="BF25" i="67"/>
  <c r="F25" i="67"/>
  <c r="BF24" i="67"/>
  <c r="BF22" i="67" s="1"/>
  <c r="AL24" i="67"/>
  <c r="H24" i="67"/>
  <c r="BF23" i="67"/>
  <c r="AV23" i="67"/>
  <c r="AV22" i="67" s="1"/>
  <c r="AL23" i="67"/>
  <c r="AB23" i="67"/>
  <c r="AB22" i="67" s="1"/>
  <c r="H23" i="67"/>
  <c r="F23" i="67"/>
  <c r="AL22" i="67"/>
  <c r="R22" i="67"/>
  <c r="F21" i="67"/>
  <c r="BF20" i="67"/>
  <c r="AV20" i="67"/>
  <c r="AL20" i="67"/>
  <c r="AB20" i="67"/>
  <c r="R20" i="67"/>
  <c r="AB19" i="67"/>
  <c r="F19" i="67"/>
  <c r="AL18" i="67"/>
  <c r="AL17" i="67" s="1"/>
  <c r="AB18" i="67"/>
  <c r="F18" i="67"/>
  <c r="BF17" i="67"/>
  <c r="AV17" i="67"/>
  <c r="R17" i="67"/>
  <c r="R15" i="67" s="1"/>
  <c r="R13" i="67" s="1"/>
  <c r="AB16" i="67"/>
  <c r="F16" i="67"/>
  <c r="BF15" i="67"/>
  <c r="AV15" i="67"/>
  <c r="AL15" i="67"/>
  <c r="AB15" i="67"/>
  <c r="AL14" i="67"/>
  <c r="AL13" i="67" s="1"/>
  <c r="BF13" i="67"/>
  <c r="AV13" i="67"/>
  <c r="AB13" i="67"/>
  <c r="AB12" i="67"/>
  <c r="BF11" i="67"/>
  <c r="AV11" i="67"/>
  <c r="AL11" i="67"/>
  <c r="AB11" i="67"/>
  <c r="R11" i="67"/>
  <c r="AB10" i="67"/>
  <c r="AV9" i="67"/>
  <c r="AL9" i="67"/>
  <c r="AB9" i="67"/>
  <c r="BF8" i="67"/>
  <c r="AV8" i="67"/>
  <c r="AL8" i="67"/>
  <c r="R8" i="67"/>
  <c r="H25" i="67"/>
  <c r="AL7" i="67"/>
  <c r="AL6" i="67"/>
  <c r="BF5" i="67"/>
  <c r="AV5" i="67"/>
  <c r="AB5" i="67"/>
  <c r="R5" i="67"/>
  <c r="I26" i="66"/>
  <c r="I27" i="66"/>
  <c r="I30" i="66"/>
  <c r="I32" i="66"/>
  <c r="I34" i="66"/>
  <c r="I36" i="66"/>
  <c r="I38" i="66"/>
  <c r="I39" i="66"/>
  <c r="I41" i="66"/>
  <c r="I43" i="66"/>
  <c r="I44" i="66"/>
  <c r="I47" i="66"/>
  <c r="I49" i="66"/>
  <c r="I51" i="66"/>
  <c r="H19" i="66"/>
  <c r="H21" i="66"/>
  <c r="H22" i="66"/>
  <c r="H24" i="66"/>
  <c r="H26" i="66"/>
  <c r="H28" i="66"/>
  <c r="H30" i="66"/>
  <c r="H36" i="66"/>
  <c r="H39" i="66"/>
  <c r="H41" i="66"/>
  <c r="H43" i="66"/>
  <c r="H47" i="66"/>
  <c r="H48" i="66"/>
  <c r="H49" i="66"/>
  <c r="G120" i="66"/>
  <c r="G119" i="66"/>
  <c r="S118" i="66"/>
  <c r="G118" i="66" s="1"/>
  <c r="I118" i="66" s="1"/>
  <c r="BG117" i="66"/>
  <c r="AW117" i="66"/>
  <c r="AM117" i="66"/>
  <c r="AC117" i="66"/>
  <c r="BG116" i="66"/>
  <c r="BG115" i="66"/>
  <c r="S115" i="66"/>
  <c r="S114" i="66" s="1"/>
  <c r="AW114" i="66"/>
  <c r="AM114" i="66"/>
  <c r="AC114" i="66"/>
  <c r="AM112" i="66"/>
  <c r="AM111" i="66"/>
  <c r="AM110" i="66"/>
  <c r="AC110" i="66"/>
  <c r="AM109" i="66"/>
  <c r="AC109" i="66"/>
  <c r="AC108" i="66" s="1"/>
  <c r="BG108" i="66"/>
  <c r="AW108" i="66"/>
  <c r="S108" i="66"/>
  <c r="S107" i="66"/>
  <c r="S106" i="66"/>
  <c r="S105" i="66"/>
  <c r="S104" i="66"/>
  <c r="BG103" i="66"/>
  <c r="AW103" i="66"/>
  <c r="AM103" i="66"/>
  <c r="AC103" i="66"/>
  <c r="BG102" i="66"/>
  <c r="BG101" i="66" s="1"/>
  <c r="AM102" i="66"/>
  <c r="AM101" i="66" s="1"/>
  <c r="AC102" i="66"/>
  <c r="AW101" i="66"/>
  <c r="AC101" i="66"/>
  <c r="S101" i="66"/>
  <c r="AM100" i="66"/>
  <c r="AM99" i="66"/>
  <c r="AC99" i="66"/>
  <c r="AC98" i="66" s="1"/>
  <c r="BG98" i="66"/>
  <c r="AW98" i="66"/>
  <c r="S98" i="66"/>
  <c r="S97" i="66"/>
  <c r="S96" i="66" s="1"/>
  <c r="BG96" i="66"/>
  <c r="AW96" i="66"/>
  <c r="AM96" i="66"/>
  <c r="AC96" i="66"/>
  <c r="S95" i="66"/>
  <c r="S94" i="66" s="1"/>
  <c r="BG94" i="66"/>
  <c r="AW94" i="66"/>
  <c r="AM94" i="66"/>
  <c r="AC94" i="66"/>
  <c r="S93" i="66"/>
  <c r="S92" i="66" s="1"/>
  <c r="BG92" i="66"/>
  <c r="AW92" i="66"/>
  <c r="AM92" i="66"/>
  <c r="AC92" i="66"/>
  <c r="S91" i="66"/>
  <c r="S90" i="66"/>
  <c r="BG89" i="66"/>
  <c r="BG88" i="66" s="1"/>
  <c r="AM89" i="66"/>
  <c r="AM88" i="66" s="1"/>
  <c r="S89" i="66"/>
  <c r="AW88" i="66"/>
  <c r="AC88" i="66"/>
  <c r="S87" i="66"/>
  <c r="S86" i="66" s="1"/>
  <c r="S85" i="66"/>
  <c r="S84" i="66" s="1"/>
  <c r="BG84" i="66"/>
  <c r="AW84" i="66"/>
  <c r="AM84" i="66"/>
  <c r="AC84" i="66"/>
  <c r="S83" i="66"/>
  <c r="S82" i="66"/>
  <c r="BG81" i="66"/>
  <c r="AW81" i="66"/>
  <c r="AM81" i="66"/>
  <c r="AC81" i="66"/>
  <c r="G78" i="66"/>
  <c r="G77" i="66"/>
  <c r="BG76" i="66"/>
  <c r="AW76" i="66"/>
  <c r="AM76" i="66"/>
  <c r="AC76" i="66"/>
  <c r="S75" i="66"/>
  <c r="S74" i="66" s="1"/>
  <c r="BG74" i="66"/>
  <c r="AW74" i="66"/>
  <c r="AM74" i="66"/>
  <c r="AC74" i="66"/>
  <c r="S72" i="66"/>
  <c r="S71" i="66"/>
  <c r="S70" i="66"/>
  <c r="S69" i="66"/>
  <c r="S68" i="66"/>
  <c r="BG67" i="66"/>
  <c r="AW67" i="66"/>
  <c r="AM67" i="66"/>
  <c r="AC67" i="66"/>
  <c r="AM66" i="66"/>
  <c r="AM65" i="66" s="1"/>
  <c r="BG65" i="66"/>
  <c r="AW65" i="66"/>
  <c r="AC65" i="66"/>
  <c r="S65" i="66"/>
  <c r="G64" i="66"/>
  <c r="S63" i="66"/>
  <c r="S62" i="66"/>
  <c r="BG61" i="66"/>
  <c r="AW61" i="66"/>
  <c r="AM61" i="66"/>
  <c r="AC61" i="66"/>
  <c r="S59" i="66"/>
  <c r="S58" i="66"/>
  <c r="S56" i="66"/>
  <c r="BG54" i="66"/>
  <c r="AW54" i="66"/>
  <c r="AM54" i="66"/>
  <c r="AC54" i="66"/>
  <c r="BG51" i="66"/>
  <c r="BG50" i="66" s="1"/>
  <c r="AM51" i="66"/>
  <c r="AM50" i="66" s="1"/>
  <c r="AC51" i="66"/>
  <c r="AC50" i="66" s="1"/>
  <c r="AW50" i="66"/>
  <c r="S50" i="66"/>
  <c r="BG49" i="66"/>
  <c r="BG48" i="66"/>
  <c r="BG47" i="66"/>
  <c r="BG46" i="66"/>
  <c r="AM46" i="66"/>
  <c r="AM45" i="66" s="1"/>
  <c r="AW45" i="66"/>
  <c r="AC45" i="66"/>
  <c r="S45" i="66"/>
  <c r="AM44" i="66"/>
  <c r="AM43" i="66"/>
  <c r="AM42" i="66"/>
  <c r="AM41" i="66"/>
  <c r="AM40" i="66"/>
  <c r="AM39" i="66"/>
  <c r="BG38" i="66"/>
  <c r="BG37" i="66" s="1"/>
  <c r="AM38" i="66"/>
  <c r="AC37" i="66"/>
  <c r="S37" i="66"/>
  <c r="AM36" i="66"/>
  <c r="AM35" i="66" s="1"/>
  <c r="BG35" i="66"/>
  <c r="AW35" i="66"/>
  <c r="AC35" i="66"/>
  <c r="S35" i="66"/>
  <c r="AM34" i="66"/>
  <c r="AM33" i="66" s="1"/>
  <c r="AC34" i="66"/>
  <c r="AC33" i="66" s="1"/>
  <c r="BG33" i="66"/>
  <c r="AW33" i="66"/>
  <c r="S33" i="66"/>
  <c r="AC32" i="66"/>
  <c r="AC31" i="66" s="1"/>
  <c r="S31" i="66"/>
  <c r="AC30" i="66"/>
  <c r="AC29" i="66" s="1"/>
  <c r="BG29" i="66"/>
  <c r="AW29" i="66"/>
  <c r="AM29" i="66"/>
  <c r="S29" i="66"/>
  <c r="BG28" i="66"/>
  <c r="BG27" i="66"/>
  <c r="AM27" i="66"/>
  <c r="BG26" i="66"/>
  <c r="AW26" i="66"/>
  <c r="AW25" i="66" s="1"/>
  <c r="AM26" i="66"/>
  <c r="AC26" i="66"/>
  <c r="AC25" i="66" s="1"/>
  <c r="S25" i="66"/>
  <c r="S23" i="66" s="1"/>
  <c r="BG23" i="66"/>
  <c r="AW23" i="66"/>
  <c r="AM23" i="66"/>
  <c r="AC23" i="66"/>
  <c r="AC22" i="66"/>
  <c r="AM21" i="66"/>
  <c r="AC21" i="66"/>
  <c r="BG20" i="66"/>
  <c r="AW20" i="66"/>
  <c r="AM20" i="66"/>
  <c r="AC20" i="66"/>
  <c r="AC19" i="66"/>
  <c r="BG18" i="66"/>
  <c r="AW18" i="66"/>
  <c r="AM18" i="66"/>
  <c r="AC18" i="66"/>
  <c r="AM17" i="66"/>
  <c r="AM16" i="66" s="1"/>
  <c r="BG16" i="66"/>
  <c r="AW16" i="66"/>
  <c r="AC16" i="66"/>
  <c r="AC15" i="66"/>
  <c r="BG14" i="66"/>
  <c r="AW14" i="66"/>
  <c r="AM14" i="66"/>
  <c r="AC14" i="66"/>
  <c r="S14" i="66"/>
  <c r="AC13" i="66"/>
  <c r="AW12" i="66"/>
  <c r="AM12" i="66"/>
  <c r="AC12" i="66"/>
  <c r="BG11" i="66"/>
  <c r="AW11" i="66"/>
  <c r="AM11" i="66"/>
  <c r="S11" i="66"/>
  <c r="AM10" i="66"/>
  <c r="AM9" i="66"/>
  <c r="BG8" i="66"/>
  <c r="AW8" i="66"/>
  <c r="AC8" i="66"/>
  <c r="S8" i="66"/>
  <c r="R51" i="67" l="1"/>
  <c r="R50" i="67" s="1"/>
  <c r="AO9" i="68"/>
  <c r="R4" i="67"/>
  <c r="BF75" i="67"/>
  <c r="AB8" i="67"/>
  <c r="AV4" i="67"/>
  <c r="AV3" i="67" s="1"/>
  <c r="AB17" i="67"/>
  <c r="BF4" i="67"/>
  <c r="BF3" i="67" s="1"/>
  <c r="AB75" i="67"/>
  <c r="AL93" i="67"/>
  <c r="AL103" i="67"/>
  <c r="AL5" i="67"/>
  <c r="R98" i="67"/>
  <c r="S103" i="66"/>
  <c r="AM8" i="66"/>
  <c r="G14" i="66"/>
  <c r="I9" i="68"/>
  <c r="AE12" i="68"/>
  <c r="U66" i="68"/>
  <c r="I66" i="68" s="1"/>
  <c r="I24" i="68"/>
  <c r="U21" i="68"/>
  <c r="U19" i="68" s="1"/>
  <c r="I32" i="68"/>
  <c r="AE54" i="68"/>
  <c r="U60" i="68"/>
  <c r="I139" i="68"/>
  <c r="AC11" i="66"/>
  <c r="G11" i="66" s="1"/>
  <c r="I28" i="66" s="1"/>
  <c r="AM37" i="66"/>
  <c r="G37" i="66" s="1"/>
  <c r="H46" i="66" s="1"/>
  <c r="BG45" i="66"/>
  <c r="AC53" i="66"/>
  <c r="BG53" i="66"/>
  <c r="AM108" i="66"/>
  <c r="G108" i="66" s="1"/>
  <c r="G84" i="66"/>
  <c r="G94" i="66"/>
  <c r="I60" i="68"/>
  <c r="I91" i="68"/>
  <c r="I75" i="68"/>
  <c r="AY79" i="68"/>
  <c r="I117" i="68"/>
  <c r="K117" i="68" s="1"/>
  <c r="U80" i="68"/>
  <c r="I95" i="68"/>
  <c r="AO97" i="68"/>
  <c r="BG114" i="66"/>
  <c r="AO38" i="68"/>
  <c r="I34" i="68"/>
  <c r="G23" i="66"/>
  <c r="I40" i="66" s="1"/>
  <c r="S20" i="66"/>
  <c r="G8" i="66"/>
  <c r="H17" i="66" s="1"/>
  <c r="AM25" i="66"/>
  <c r="BG25" i="66"/>
  <c r="BG7" i="66" s="1"/>
  <c r="G45" i="66"/>
  <c r="G50" i="66"/>
  <c r="S67" i="66"/>
  <c r="G67" i="66" s="1"/>
  <c r="G76" i="66"/>
  <c r="S81" i="66"/>
  <c r="S88" i="66"/>
  <c r="AM98" i="66"/>
  <c r="S117" i="66"/>
  <c r="G117" i="66" s="1"/>
  <c r="G33" i="66"/>
  <c r="G29" i="66"/>
  <c r="H120" i="66"/>
  <c r="H119" i="66"/>
  <c r="BI46" i="68"/>
  <c r="I51" i="68"/>
  <c r="AE79" i="68"/>
  <c r="I30" i="68"/>
  <c r="U87" i="68"/>
  <c r="BI113" i="68"/>
  <c r="I116" i="68"/>
  <c r="I93" i="68"/>
  <c r="I100" i="68"/>
  <c r="U102" i="68"/>
  <c r="I102" i="68" s="1"/>
  <c r="AO107" i="68"/>
  <c r="I107" i="68" s="1"/>
  <c r="I83" i="68"/>
  <c r="I87" i="68"/>
  <c r="BI79" i="68"/>
  <c r="I97" i="68"/>
  <c r="I113" i="68"/>
  <c r="U55" i="68"/>
  <c r="I73" i="68"/>
  <c r="AO54" i="68"/>
  <c r="BI54" i="68"/>
  <c r="I64" i="68"/>
  <c r="I15" i="68"/>
  <c r="AE21" i="68"/>
  <c r="I21" i="68" s="1"/>
  <c r="AY8" i="68"/>
  <c r="AY7" i="68" s="1"/>
  <c r="BI26" i="68"/>
  <c r="I38" i="68"/>
  <c r="AE8" i="68"/>
  <c r="AE7" i="68" s="1"/>
  <c r="AO26" i="68"/>
  <c r="I26" i="68" s="1"/>
  <c r="I36" i="68"/>
  <c r="K53" i="68" s="1"/>
  <c r="I46" i="68"/>
  <c r="U54" i="68"/>
  <c r="I55" i="68"/>
  <c r="I12" i="68"/>
  <c r="BI8" i="68"/>
  <c r="BI7" i="68" s="1"/>
  <c r="K47" i="68"/>
  <c r="U79" i="68"/>
  <c r="I80" i="68"/>
  <c r="K41" i="68"/>
  <c r="K49" i="68"/>
  <c r="AL4" i="67"/>
  <c r="AB4" i="67"/>
  <c r="AB3" i="67" s="1"/>
  <c r="AL75" i="67"/>
  <c r="F29" i="67"/>
  <c r="H37" i="67"/>
  <c r="H39" i="67"/>
  <c r="F31" i="67"/>
  <c r="F39" i="67"/>
  <c r="H49" i="67"/>
  <c r="F41" i="67"/>
  <c r="R75" i="67"/>
  <c r="R3" i="67" s="1"/>
  <c r="F60" i="67"/>
  <c r="F69" i="67"/>
  <c r="F72" i="67"/>
  <c r="F24" i="67"/>
  <c r="F35" i="67"/>
  <c r="F43" i="67"/>
  <c r="F56" i="67"/>
  <c r="F59" i="67"/>
  <c r="F62" i="67"/>
  <c r="F71" i="67"/>
  <c r="F73" i="67"/>
  <c r="AC7" i="66"/>
  <c r="S61" i="66"/>
  <c r="G61" i="66" s="1"/>
  <c r="AM53" i="66"/>
  <c r="G65" i="66"/>
  <c r="G74" i="66"/>
  <c r="G81" i="66"/>
  <c r="G88" i="66"/>
  <c r="AW80" i="66"/>
  <c r="AM80" i="66"/>
  <c r="G96" i="66"/>
  <c r="AC80" i="66"/>
  <c r="BG80" i="66"/>
  <c r="G101" i="66"/>
  <c r="G103" i="66"/>
  <c r="G114" i="66"/>
  <c r="H32" i="66"/>
  <c r="AW7" i="66"/>
  <c r="G35" i="66"/>
  <c r="AW53" i="66"/>
  <c r="H15" i="66"/>
  <c r="I46" i="66"/>
  <c r="G20" i="66"/>
  <c r="S54" i="66"/>
  <c r="G54" i="66" s="1"/>
  <c r="G98" i="66"/>
  <c r="H42" i="66"/>
  <c r="H38" i="66"/>
  <c r="G92" i="66"/>
  <c r="G31" i="66"/>
  <c r="AM7" i="66"/>
  <c r="S18" i="66"/>
  <c r="G18" i="66" s="1"/>
  <c r="G86" i="66"/>
  <c r="AO8" i="68" l="1"/>
  <c r="S80" i="66"/>
  <c r="AM6" i="66"/>
  <c r="AC6" i="66"/>
  <c r="BG6" i="66"/>
  <c r="G25" i="66"/>
  <c r="H34" i="66" s="1"/>
  <c r="I19" i="68"/>
  <c r="U17" i="68"/>
  <c r="J139" i="68"/>
  <c r="I138" i="68"/>
  <c r="K139" i="68" s="1"/>
  <c r="K156" i="68"/>
  <c r="J163" i="68"/>
  <c r="J169" i="68"/>
  <c r="J165" i="68"/>
  <c r="J167" i="68"/>
  <c r="J177" i="68"/>
  <c r="J155" i="68"/>
  <c r="J157" i="68"/>
  <c r="J182" i="68"/>
  <c r="J143" i="68"/>
  <c r="J146" i="68"/>
  <c r="J161" i="68"/>
  <c r="J140" i="68"/>
  <c r="J152" i="68"/>
  <c r="J150" i="68"/>
  <c r="J148" i="68"/>
  <c r="I42" i="66"/>
  <c r="S53" i="66"/>
  <c r="AO79" i="68"/>
  <c r="AO7" i="68" s="1"/>
  <c r="I79" i="68"/>
  <c r="K29" i="68"/>
  <c r="I54" i="68"/>
  <c r="K43" i="68"/>
  <c r="F93" i="67"/>
  <c r="F50" i="67"/>
  <c r="F14" i="67"/>
  <c r="F12" i="67"/>
  <c r="F51" i="67"/>
  <c r="F37" i="67"/>
  <c r="F28" i="67"/>
  <c r="H45" i="67"/>
  <c r="AL3" i="67"/>
  <c r="S16" i="66"/>
  <c r="S7" i="66" s="1"/>
  <c r="H27" i="66"/>
  <c r="H40" i="66"/>
  <c r="I48" i="66"/>
  <c r="I52" i="66"/>
  <c r="H44" i="66"/>
  <c r="G53" i="66"/>
  <c r="H54" i="66" s="1"/>
  <c r="AW6" i="66"/>
  <c r="G80" i="66"/>
  <c r="H92" i="66" s="1"/>
  <c r="G16" i="66" l="1"/>
  <c r="S6" i="66"/>
  <c r="BH6" i="66" s="1"/>
  <c r="H61" i="66"/>
  <c r="I17" i="68"/>
  <c r="I8" i="68" s="1"/>
  <c r="I7" i="68" s="1"/>
  <c r="U8" i="68"/>
  <c r="U7" i="68" s="1"/>
  <c r="BJ7" i="68" s="1"/>
  <c r="K163" i="68"/>
  <c r="K177" i="68"/>
  <c r="K195" i="68"/>
  <c r="K214" i="68"/>
  <c r="K224" i="68"/>
  <c r="K233" i="68"/>
  <c r="K238" i="68"/>
  <c r="K244" i="68"/>
  <c r="K157" i="68"/>
  <c r="K165" i="68"/>
  <c r="K182" i="68"/>
  <c r="K204" i="68"/>
  <c r="K211" i="68"/>
  <c r="K226" i="68"/>
  <c r="K169" i="68"/>
  <c r="K197" i="68"/>
  <c r="K231" i="68"/>
  <c r="K207" i="68"/>
  <c r="K249" i="68"/>
  <c r="K155" i="68"/>
  <c r="K167" i="68"/>
  <c r="K186" i="68"/>
  <c r="K218" i="68"/>
  <c r="K146" i="68"/>
  <c r="K161" i="68"/>
  <c r="K194" i="68"/>
  <c r="K208" i="68"/>
  <c r="K143" i="68"/>
  <c r="K206" i="68"/>
  <c r="K222" i="68"/>
  <c r="K250" i="68"/>
  <c r="K140" i="68"/>
  <c r="K191" i="68"/>
  <c r="K216" i="68"/>
  <c r="K228" i="68"/>
  <c r="K210" i="68"/>
  <c r="K152" i="68"/>
  <c r="K185" i="68"/>
  <c r="K150" i="68"/>
  <c r="K148" i="68"/>
  <c r="K25" i="68"/>
  <c r="H88" i="66"/>
  <c r="H114" i="66"/>
  <c r="H81" i="66"/>
  <c r="H103" i="66"/>
  <c r="H80" i="66"/>
  <c r="H108" i="66"/>
  <c r="H94" i="66"/>
  <c r="H84" i="66"/>
  <c r="H101" i="66"/>
  <c r="H117" i="66"/>
  <c r="H86" i="66"/>
  <c r="H96" i="66"/>
  <c r="H98" i="66"/>
  <c r="J93" i="68"/>
  <c r="J102" i="68"/>
  <c r="J107" i="68"/>
  <c r="J83" i="68"/>
  <c r="J87" i="68"/>
  <c r="J97" i="68"/>
  <c r="J113" i="68"/>
  <c r="J85" i="68"/>
  <c r="J91" i="68"/>
  <c r="J100" i="68"/>
  <c r="J95" i="68"/>
  <c r="J116" i="68"/>
  <c r="J80" i="68"/>
  <c r="H21" i="67"/>
  <c r="F4" i="67"/>
  <c r="F22" i="67"/>
  <c r="F11" i="67"/>
  <c r="F15" i="67"/>
  <c r="F34" i="67"/>
  <c r="F42" i="67"/>
  <c r="F20" i="67"/>
  <c r="F30" i="67"/>
  <c r="F32" i="67"/>
  <c r="F8" i="67"/>
  <c r="F13" i="67"/>
  <c r="F17" i="67"/>
  <c r="F26" i="67"/>
  <c r="F47" i="67"/>
  <c r="F75" i="67"/>
  <c r="H75" i="67"/>
  <c r="F83" i="67"/>
  <c r="F76" i="67"/>
  <c r="F96" i="67"/>
  <c r="F103" i="67"/>
  <c r="F112" i="67"/>
  <c r="F91" i="67"/>
  <c r="F79" i="67"/>
  <c r="F98" i="67"/>
  <c r="F89" i="67"/>
  <c r="F109" i="67"/>
  <c r="F87" i="67"/>
  <c r="F5" i="67"/>
  <c r="F81" i="67"/>
  <c r="H53" i="66"/>
  <c r="H67" i="66"/>
  <c r="H74" i="66"/>
  <c r="H76" i="66"/>
  <c r="H65" i="66"/>
  <c r="H64" i="66"/>
  <c r="H77" i="66"/>
  <c r="H78" i="66"/>
  <c r="G7" i="66"/>
  <c r="F292" i="68" l="1"/>
  <c r="F290" i="68"/>
  <c r="F288" i="68"/>
  <c r="F291" i="68"/>
  <c r="F289" i="68"/>
  <c r="K66" i="68"/>
  <c r="K85" i="68"/>
  <c r="K91" i="68"/>
  <c r="K100" i="68"/>
  <c r="K77" i="68"/>
  <c r="K9" i="68"/>
  <c r="K21" i="68"/>
  <c r="K51" i="68"/>
  <c r="K60" i="68"/>
  <c r="K75" i="68"/>
  <c r="K95" i="68"/>
  <c r="K24" i="68"/>
  <c r="K120" i="68"/>
  <c r="K34" i="68"/>
  <c r="K15" i="68"/>
  <c r="K38" i="68"/>
  <c r="K73" i="68"/>
  <c r="K93" i="68"/>
  <c r="K102" i="68"/>
  <c r="K107" i="68"/>
  <c r="K63" i="68"/>
  <c r="K118" i="68"/>
  <c r="K17" i="68"/>
  <c r="K19" i="68"/>
  <c r="K30" i="68"/>
  <c r="K36" i="68"/>
  <c r="K46" i="68"/>
  <c r="K64" i="68"/>
  <c r="K83" i="68"/>
  <c r="K87" i="68"/>
  <c r="K97" i="68"/>
  <c r="K113" i="68"/>
  <c r="K76" i="68"/>
  <c r="K32" i="68"/>
  <c r="K8" i="68"/>
  <c r="K12" i="68"/>
  <c r="K26" i="68"/>
  <c r="K80" i="68"/>
  <c r="K55" i="68"/>
  <c r="K79" i="68"/>
  <c r="K54" i="68"/>
  <c r="H42" i="67"/>
  <c r="H51" i="67"/>
  <c r="H91" i="67"/>
  <c r="H11" i="67"/>
  <c r="H17" i="67"/>
  <c r="H59" i="67"/>
  <c r="H71" i="67"/>
  <c r="H87" i="67"/>
  <c r="H30" i="67"/>
  <c r="H32" i="67"/>
  <c r="H98" i="67"/>
  <c r="H34" i="67"/>
  <c r="H60" i="67"/>
  <c r="H69" i="67"/>
  <c r="H76" i="67"/>
  <c r="H103" i="67"/>
  <c r="H26" i="67"/>
  <c r="H83" i="67"/>
  <c r="H15" i="67"/>
  <c r="H56" i="67"/>
  <c r="H62" i="67"/>
  <c r="H73" i="67"/>
  <c r="H114" i="67"/>
  <c r="H20" i="67"/>
  <c r="H22" i="67"/>
  <c r="H96" i="67"/>
  <c r="H13" i="67"/>
  <c r="H47" i="67"/>
  <c r="H79" i="67"/>
  <c r="H89" i="67"/>
  <c r="H109" i="67"/>
  <c r="H8" i="67"/>
  <c r="H72" i="67"/>
  <c r="H116" i="67"/>
  <c r="H5" i="67"/>
  <c r="H81" i="67"/>
  <c r="H93" i="67"/>
  <c r="H50" i="67"/>
  <c r="H28" i="67"/>
  <c r="H4" i="67"/>
  <c r="I24" i="66"/>
  <c r="H25" i="66"/>
  <c r="H33" i="66"/>
  <c r="H50" i="66"/>
  <c r="G6" i="66"/>
  <c r="H29" i="66"/>
  <c r="H23" i="66"/>
  <c r="H45" i="66"/>
  <c r="H37" i="66"/>
  <c r="H18" i="66"/>
  <c r="H31" i="66"/>
  <c r="H35" i="66"/>
  <c r="H20" i="66"/>
  <c r="H16" i="66"/>
  <c r="H11" i="66"/>
  <c r="H14" i="66"/>
  <c r="H8" i="66"/>
  <c r="H7" i="66"/>
  <c r="I7" i="66" l="1"/>
  <c r="I114" i="66"/>
  <c r="I103" i="66"/>
  <c r="I98" i="66"/>
  <c r="I94" i="66"/>
  <c r="I88" i="66"/>
  <c r="I84" i="66"/>
  <c r="I80" i="66"/>
  <c r="I77" i="66"/>
  <c r="I74" i="66"/>
  <c r="I65" i="66"/>
  <c r="I61" i="66"/>
  <c r="I53" i="66"/>
  <c r="I108" i="66"/>
  <c r="I101" i="66"/>
  <c r="I96" i="66"/>
  <c r="I92" i="66"/>
  <c r="I86" i="66"/>
  <c r="I81" i="66"/>
  <c r="I78" i="66"/>
  <c r="I76" i="66"/>
  <c r="I67" i="66"/>
  <c r="I64" i="66"/>
  <c r="I54" i="66"/>
  <c r="I120" i="66"/>
  <c r="I119" i="66"/>
  <c r="I8" i="66"/>
  <c r="I23" i="66"/>
  <c r="I45" i="66"/>
  <c r="I14" i="66"/>
  <c r="I33" i="66"/>
  <c r="I50" i="66"/>
  <c r="I25" i="66"/>
  <c r="I11" i="66"/>
  <c r="I29" i="66"/>
  <c r="I37" i="66"/>
  <c r="I31" i="66"/>
  <c r="I35" i="66"/>
  <c r="I20" i="66"/>
  <c r="I18" i="66"/>
  <c r="I16" i="66"/>
  <c r="X28" i="37" l="1"/>
  <c r="I9" i="37"/>
  <c r="I20" i="37"/>
  <c r="I12" i="37"/>
  <c r="N9" i="37" l="1"/>
  <c r="O9" i="37" s="1"/>
  <c r="K9" i="37"/>
  <c r="L9" i="37" s="1"/>
  <c r="N12" i="37"/>
  <c r="O12" i="37" s="1"/>
  <c r="N20" i="37"/>
  <c r="O20" i="37" s="1"/>
  <c r="K20" i="37"/>
  <c r="L20" i="37" s="1"/>
  <c r="N29" i="37"/>
  <c r="I13" i="37"/>
  <c r="K12" i="37"/>
  <c r="L12" i="37" s="1"/>
  <c r="N14" i="37"/>
  <c r="O14" i="37" s="1"/>
  <c r="I17" i="37"/>
  <c r="N17" i="37" s="1"/>
  <c r="O17" i="37" s="1"/>
  <c r="I11" i="37" l="1"/>
  <c r="K13" i="37"/>
  <c r="L13" i="37" s="1"/>
  <c r="N13" i="37"/>
  <c r="O13" i="37" s="1"/>
  <c r="K17" i="37"/>
  <c r="L17" i="37" s="1"/>
  <c r="K11" i="37" l="1"/>
  <c r="L11" i="37" s="1"/>
  <c r="N11" i="37"/>
  <c r="G95" i="63"/>
  <c r="G81" i="63"/>
  <c r="AM68" i="63"/>
  <c r="AG61" i="63"/>
  <c r="AG50" i="63"/>
  <c r="AL47" i="63"/>
  <c r="AG47" i="63"/>
  <c r="N50" i="63"/>
  <c r="N47" i="63"/>
  <c r="N44" i="63"/>
  <c r="AL41" i="63"/>
  <c r="AG41" i="63"/>
  <c r="N41" i="63"/>
  <c r="N34" i="63"/>
  <c r="N31" i="63" s="1"/>
  <c r="N27" i="63" s="1"/>
  <c r="N24" i="63" s="1"/>
  <c r="N20" i="63" s="1"/>
  <c r="AM36" i="63"/>
  <c r="AL31" i="63"/>
  <c r="AG31" i="63"/>
  <c r="AL27" i="63"/>
  <c r="AG27" i="63"/>
  <c r="AL24" i="63"/>
  <c r="AG24" i="63"/>
  <c r="AB24" i="63"/>
  <c r="AL20" i="63"/>
  <c r="AG20" i="63"/>
  <c r="AL17" i="63"/>
  <c r="AG17" i="63"/>
  <c r="U18" i="63"/>
  <c r="U17" i="63" s="1"/>
  <c r="N17" i="63"/>
  <c r="AL13" i="63"/>
  <c r="N13" i="63"/>
  <c r="AL9" i="63"/>
  <c r="AG9" i="63"/>
  <c r="N9" i="63"/>
  <c r="AL139" i="63"/>
  <c r="AG139" i="63"/>
  <c r="AB139" i="63"/>
  <c r="U139" i="63"/>
  <c r="AG135" i="63"/>
  <c r="AB135" i="63"/>
  <c r="U135" i="63"/>
  <c r="AG132" i="63"/>
  <c r="N132" i="63"/>
  <c r="AL127" i="63"/>
  <c r="AG127" i="63"/>
  <c r="U127" i="63"/>
  <c r="AG124" i="63"/>
  <c r="AL121" i="63"/>
  <c r="AG121" i="63"/>
  <c r="AL119" i="63"/>
  <c r="AG119" i="63"/>
  <c r="AB119" i="63"/>
  <c r="U119" i="63"/>
  <c r="AL116" i="63"/>
  <c r="AG116" i="63"/>
  <c r="AB116" i="63"/>
  <c r="U116" i="63"/>
  <c r="AG113" i="63"/>
  <c r="AL113" i="63"/>
  <c r="AB113" i="63"/>
  <c r="U113" i="63"/>
  <c r="AG109" i="63"/>
  <c r="U109" i="63"/>
  <c r="AL103" i="63"/>
  <c r="AG103" i="63"/>
  <c r="AB103" i="63"/>
  <c r="U103" i="63"/>
  <c r="AL99" i="63"/>
  <c r="AG99" i="63"/>
  <c r="AB99" i="63"/>
  <c r="U99" i="63"/>
  <c r="AL94" i="63"/>
  <c r="AG94" i="63"/>
  <c r="AB94" i="63"/>
  <c r="U94" i="63"/>
  <c r="AL84" i="63"/>
  <c r="AG84" i="63"/>
  <c r="AB84" i="63"/>
  <c r="U84" i="63"/>
  <c r="AL82" i="63"/>
  <c r="AG82" i="63"/>
  <c r="U82" i="63"/>
  <c r="AL74" i="63"/>
  <c r="AG74" i="63"/>
  <c r="AB74" i="63"/>
  <c r="U74" i="63"/>
  <c r="N121" i="63"/>
  <c r="N82" i="63"/>
  <c r="U121" i="63"/>
  <c r="N120" i="63"/>
  <c r="N119" i="63" s="1"/>
  <c r="AM65" i="63"/>
  <c r="AG34" i="63"/>
  <c r="AG14" i="63"/>
  <c r="AB82" i="63"/>
  <c r="AM64" i="63"/>
  <c r="AM136" i="63"/>
  <c r="AL124" i="63"/>
  <c r="AB109" i="63"/>
  <c r="N140" i="63"/>
  <c r="N114" i="63"/>
  <c r="N113" i="63" s="1"/>
  <c r="N117" i="63"/>
  <c r="N116" i="63" s="1"/>
  <c r="AM100" i="63"/>
  <c r="AM15" i="63"/>
  <c r="U48" i="63"/>
  <c r="U47" i="63" s="1"/>
  <c r="AM11" i="63"/>
  <c r="AB10" i="63"/>
  <c r="AB14" i="63"/>
  <c r="AB13" i="63" s="1"/>
  <c r="U14" i="63"/>
  <c r="U13" i="63" s="1"/>
  <c r="AM29" i="63"/>
  <c r="U28" i="63"/>
  <c r="U27" i="63" s="1"/>
  <c r="Q139" i="65"/>
  <c r="Q138" i="65" s="1"/>
  <c r="Q137" i="65" s="1"/>
  <c r="G139" i="65"/>
  <c r="F139" i="65"/>
  <c r="F138" i="65" s="1"/>
  <c r="E138" i="65"/>
  <c r="D138" i="65"/>
  <c r="E137" i="65"/>
  <c r="Q135" i="65"/>
  <c r="D136" i="65" s="1"/>
  <c r="E135" i="65"/>
  <c r="E134" i="65"/>
  <c r="Q133" i="65"/>
  <c r="Q132" i="65" s="1"/>
  <c r="D132" i="65" s="1"/>
  <c r="Q131" i="65"/>
  <c r="Q130" i="65" s="1"/>
  <c r="D130" i="65" s="1"/>
  <c r="T129" i="65"/>
  <c r="E129" i="65"/>
  <c r="Q128" i="65"/>
  <c r="Q127" i="65"/>
  <c r="Q126" i="65"/>
  <c r="Q125" i="65"/>
  <c r="Q124" i="65" s="1"/>
  <c r="D124" i="65" s="1"/>
  <c r="Q122" i="65"/>
  <c r="Q121" i="65" s="1"/>
  <c r="D121" i="65" s="1"/>
  <c r="Q119" i="65"/>
  <c r="Q118" i="65" s="1"/>
  <c r="D118" i="65" s="1"/>
  <c r="T117" i="65"/>
  <c r="E117" i="65"/>
  <c r="Q116" i="65"/>
  <c r="Q115" i="65"/>
  <c r="Q114" i="65"/>
  <c r="Q107" i="65" s="1"/>
  <c r="D107" i="65" s="1"/>
  <c r="Q113" i="65"/>
  <c r="Q112" i="65"/>
  <c r="Q111" i="65"/>
  <c r="Q110" i="65"/>
  <c r="Q109" i="65"/>
  <c r="Q108" i="65"/>
  <c r="Q106" i="65"/>
  <c r="Q105" i="65"/>
  <c r="Q104" i="65"/>
  <c r="Q103" i="65"/>
  <c r="Q102" i="65"/>
  <c r="Q101" i="65"/>
  <c r="Q100" i="65"/>
  <c r="Q99" i="65"/>
  <c r="Q98" i="65"/>
  <c r="Q97" i="65"/>
  <c r="Q96" i="65"/>
  <c r="Q95" i="65"/>
  <c r="D95" i="65" s="1"/>
  <c r="Q94" i="65"/>
  <c r="Q93" i="65"/>
  <c r="Q92" i="65" s="1"/>
  <c r="D92" i="65" s="1"/>
  <c r="F92" i="65" s="1"/>
  <c r="Q91" i="65"/>
  <c r="Q90" i="65"/>
  <c r="Q89" i="65" s="1"/>
  <c r="D89" i="65" s="1"/>
  <c r="F89" i="65" s="1"/>
  <c r="Q88" i="65"/>
  <c r="Q87" i="65"/>
  <c r="Q86" i="65"/>
  <c r="Q85" i="65"/>
  <c r="Q84" i="65"/>
  <c r="T82" i="65"/>
  <c r="E82" i="65"/>
  <c r="Q81" i="65"/>
  <c r="Q80" i="65" s="1"/>
  <c r="D80" i="65" s="1"/>
  <c r="Q78" i="65"/>
  <c r="Q77" i="65" s="1"/>
  <c r="D77" i="65" s="1"/>
  <c r="Q75" i="65"/>
  <c r="Q74" i="65" s="1"/>
  <c r="D74" i="65" s="1"/>
  <c r="Q71" i="65"/>
  <c r="Q70" i="65" s="1"/>
  <c r="Q68" i="65"/>
  <c r="Q67" i="65"/>
  <c r="Q66" i="65"/>
  <c r="Q65" i="65"/>
  <c r="Q64" i="65"/>
  <c r="E62" i="65"/>
  <c r="E61" i="65" s="1"/>
  <c r="Q59" i="65"/>
  <c r="Q58" i="65"/>
  <c r="Q57" i="65" s="1"/>
  <c r="D57" i="65" s="1"/>
  <c r="E56" i="65"/>
  <c r="Q55" i="65"/>
  <c r="Q54" i="65"/>
  <c r="Q53" i="65"/>
  <c r="Q52" i="65"/>
  <c r="D52" i="65" s="1"/>
  <c r="Q50" i="65"/>
  <c r="Q49" i="65"/>
  <c r="Q48" i="65"/>
  <c r="Q47" i="65"/>
  <c r="Q46" i="65" s="1"/>
  <c r="D46" i="65" s="1"/>
  <c r="G46" i="65" s="1"/>
  <c r="Q44" i="65"/>
  <c r="Q43" i="65" s="1"/>
  <c r="Q41" i="65"/>
  <c r="Q40" i="65"/>
  <c r="Q39" i="65"/>
  <c r="Q38" i="65" s="1"/>
  <c r="D38" i="65" s="1"/>
  <c r="Q36" i="65"/>
  <c r="Q35" i="65"/>
  <c r="Q34" i="65" s="1"/>
  <c r="D34" i="65" s="1"/>
  <c r="G34" i="65" s="1"/>
  <c r="T33" i="65"/>
  <c r="E33" i="65"/>
  <c r="E32" i="65"/>
  <c r="Q31" i="65"/>
  <c r="Q30" i="65"/>
  <c r="D30" i="65" s="1"/>
  <c r="F30" i="65" s="1"/>
  <c r="U23" i="65"/>
  <c r="U22" i="65"/>
  <c r="U21" i="65"/>
  <c r="S17" i="65"/>
  <c r="S30" i="65" s="1"/>
  <c r="Q17" i="65"/>
  <c r="T16" i="65"/>
  <c r="Q16" i="65"/>
  <c r="T15" i="65"/>
  <c r="Q15" i="65"/>
  <c r="D15" i="65" s="1"/>
  <c r="T14" i="65"/>
  <c r="T13" i="65"/>
  <c r="Q13" i="65"/>
  <c r="X12" i="65"/>
  <c r="Q12" i="65"/>
  <c r="X11" i="65"/>
  <c r="Q11" i="65"/>
  <c r="Q10" i="65" s="1"/>
  <c r="X10" i="65"/>
  <c r="X13" i="65" s="1"/>
  <c r="Y13" i="65" s="1"/>
  <c r="E9" i="65"/>
  <c r="E8" i="65" s="1"/>
  <c r="T8" i="65"/>
  <c r="U8" i="63" l="1"/>
  <c r="G124" i="63"/>
  <c r="N8" i="63"/>
  <c r="AM10" i="63"/>
  <c r="AB9" i="63"/>
  <c r="S10" i="65"/>
  <c r="I24" i="65" s="1"/>
  <c r="Q24" i="65" s="1"/>
  <c r="Q23" i="65" s="1"/>
  <c r="D23" i="65" s="1"/>
  <c r="U24" i="65"/>
  <c r="Q63" i="65"/>
  <c r="D63" i="65" s="1"/>
  <c r="G138" i="65"/>
  <c r="G74" i="63"/>
  <c r="AM101" i="63"/>
  <c r="AM140" i="63"/>
  <c r="N139" i="63"/>
  <c r="G139" i="63" s="1"/>
  <c r="E7" i="65"/>
  <c r="Q56" i="65"/>
  <c r="Q83" i="65"/>
  <c r="D137" i="65"/>
  <c r="G137" i="65" s="1"/>
  <c r="AM31" i="63"/>
  <c r="G41" i="63"/>
  <c r="AM125" i="63"/>
  <c r="AM113" i="63"/>
  <c r="AM114" i="63"/>
  <c r="AM116" i="63"/>
  <c r="AM117" i="63"/>
  <c r="AM119" i="63"/>
  <c r="AM120" i="63"/>
  <c r="AM124" i="63"/>
  <c r="AM82" i="63"/>
  <c r="AM94" i="63"/>
  <c r="AM74" i="63"/>
  <c r="AM79" i="63"/>
  <c r="AM57" i="63"/>
  <c r="AB47" i="63"/>
  <c r="AM47" i="63" s="1"/>
  <c r="AM48" i="63"/>
  <c r="AM28" i="63"/>
  <c r="AM50" i="63"/>
  <c r="AM51" i="63"/>
  <c r="AM17" i="63"/>
  <c r="AM18" i="63"/>
  <c r="AM20" i="63"/>
  <c r="AM22" i="63"/>
  <c r="AM35" i="63"/>
  <c r="G24" i="63"/>
  <c r="AM25" i="63"/>
  <c r="AG13" i="63"/>
  <c r="AG8" i="63" s="1"/>
  <c r="AM14" i="63"/>
  <c r="AM45" i="63"/>
  <c r="AM24" i="63"/>
  <c r="AM41" i="63"/>
  <c r="AM62" i="63"/>
  <c r="AB73" i="63"/>
  <c r="AL61" i="63"/>
  <c r="AL8" i="63" s="1"/>
  <c r="O11" i="37"/>
  <c r="AL73" i="63"/>
  <c r="G113" i="63"/>
  <c r="AG98" i="63"/>
  <c r="G82" i="63"/>
  <c r="U73" i="63"/>
  <c r="AG73" i="63"/>
  <c r="AL135" i="63"/>
  <c r="AM135" i="63" s="1"/>
  <c r="U132" i="63"/>
  <c r="AM132" i="63" s="1"/>
  <c r="AB121" i="63"/>
  <c r="AM121" i="63" s="1"/>
  <c r="F23" i="65"/>
  <c r="G23" i="65"/>
  <c r="D10" i="65"/>
  <c r="G15" i="65"/>
  <c r="F15" i="65"/>
  <c r="G52" i="65"/>
  <c r="F52" i="65"/>
  <c r="G57" i="65"/>
  <c r="F57" i="65"/>
  <c r="D56" i="65"/>
  <c r="G74" i="65"/>
  <c r="F74" i="65"/>
  <c r="F77" i="65"/>
  <c r="G77" i="65"/>
  <c r="F107" i="65"/>
  <c r="G107" i="65"/>
  <c r="G124" i="65"/>
  <c r="F124" i="65"/>
  <c r="G136" i="65"/>
  <c r="F136" i="65"/>
  <c r="D135" i="65"/>
  <c r="G38" i="65"/>
  <c r="F38" i="65"/>
  <c r="Q33" i="65"/>
  <c r="Q32" i="65" s="1"/>
  <c r="D43" i="65"/>
  <c r="D33" i="65" s="1"/>
  <c r="G63" i="65"/>
  <c r="F63" i="65"/>
  <c r="D70" i="65"/>
  <c r="D62" i="65" s="1"/>
  <c r="Q62" i="65"/>
  <c r="G80" i="65"/>
  <c r="F80" i="65"/>
  <c r="D83" i="65"/>
  <c r="Q82" i="65"/>
  <c r="G118" i="65"/>
  <c r="D117" i="65"/>
  <c r="F118" i="65"/>
  <c r="F121" i="65"/>
  <c r="G121" i="65"/>
  <c r="G130" i="65"/>
  <c r="D129" i="65"/>
  <c r="F130" i="65"/>
  <c r="F132" i="65"/>
  <c r="G132" i="65"/>
  <c r="I20" i="65"/>
  <c r="Q20" i="65" s="1"/>
  <c r="I21" i="65"/>
  <c r="Q21" i="65" s="1"/>
  <c r="I27" i="65"/>
  <c r="Q27" i="65" s="1"/>
  <c r="I28" i="65"/>
  <c r="Q28" i="65" s="1"/>
  <c r="G30" i="65"/>
  <c r="F34" i="65"/>
  <c r="F46" i="65"/>
  <c r="F137" i="65"/>
  <c r="Q117" i="65"/>
  <c r="Q129" i="65"/>
  <c r="Q134" i="65"/>
  <c r="AB8" i="63" l="1"/>
  <c r="AM44" i="63"/>
  <c r="Q26" i="65"/>
  <c r="D26" i="65" s="1"/>
  <c r="Q19" i="65"/>
  <c r="D19" i="65" s="1"/>
  <c r="G13" i="63"/>
  <c r="G61" i="63"/>
  <c r="G119" i="63"/>
  <c r="G116" i="63"/>
  <c r="AM99" i="63"/>
  <c r="G99" i="63"/>
  <c r="G50" i="63"/>
  <c r="G17" i="63"/>
  <c r="G8" i="63" s="1"/>
  <c r="AM9" i="63"/>
  <c r="G9" i="63"/>
  <c r="G20" i="63"/>
  <c r="AM27" i="63"/>
  <c r="AG7" i="63"/>
  <c r="G27" i="63"/>
  <c r="G47" i="63"/>
  <c r="AM139" i="63"/>
  <c r="AM34" i="63"/>
  <c r="AM13" i="63"/>
  <c r="AM61" i="63"/>
  <c r="G135" i="63"/>
  <c r="AL98" i="63"/>
  <c r="AL7" i="63" s="1"/>
  <c r="G121" i="63"/>
  <c r="AB98" i="63"/>
  <c r="N28" i="37"/>
  <c r="G34" i="63"/>
  <c r="G132" i="63"/>
  <c r="U98" i="63"/>
  <c r="U7" i="63" s="1"/>
  <c r="F26" i="65"/>
  <c r="G26" i="65"/>
  <c r="F19" i="65"/>
  <c r="G19" i="65"/>
  <c r="F129" i="65"/>
  <c r="G129" i="65"/>
  <c r="F83" i="65"/>
  <c r="G83" i="65"/>
  <c r="D82" i="65"/>
  <c r="D61" i="65" s="1"/>
  <c r="F70" i="65"/>
  <c r="G70" i="65"/>
  <c r="F43" i="65"/>
  <c r="G43" i="65"/>
  <c r="G56" i="65"/>
  <c r="F56" i="65"/>
  <c r="Q9" i="65"/>
  <c r="F117" i="65"/>
  <c r="G117" i="65"/>
  <c r="G62" i="65"/>
  <c r="F62" i="65"/>
  <c r="F33" i="65"/>
  <c r="G33" i="65"/>
  <c r="D32" i="65"/>
  <c r="G135" i="65"/>
  <c r="D134" i="65"/>
  <c r="F135" i="65"/>
  <c r="F10" i="65"/>
  <c r="D9" i="65"/>
  <c r="G10" i="65"/>
  <c r="Q61" i="65"/>
  <c r="AB7" i="63" l="1"/>
  <c r="AU8" i="63"/>
  <c r="AM8" i="63"/>
  <c r="Q7" i="65"/>
  <c r="F134" i="65"/>
  <c r="G134" i="65"/>
  <c r="G32" i="65"/>
  <c r="F32" i="65"/>
  <c r="F61" i="65"/>
  <c r="G61" i="65"/>
  <c r="F9" i="65"/>
  <c r="D8" i="65"/>
  <c r="G9" i="65"/>
  <c r="G82" i="65"/>
  <c r="F82" i="65"/>
  <c r="D30" i="52"/>
  <c r="D13" i="52"/>
  <c r="D10" i="52"/>
  <c r="F10" i="52" s="1"/>
  <c r="F30" i="52" l="1"/>
  <c r="G8" i="65"/>
  <c r="D7" i="65"/>
  <c r="F8" i="65"/>
  <c r="G13" i="52"/>
  <c r="J12" i="52"/>
  <c r="F13" i="52"/>
  <c r="F7" i="65" l="1"/>
  <c r="G7" i="65"/>
  <c r="D29" i="52"/>
  <c r="F29" i="52" s="1"/>
  <c r="AM129" i="63"/>
  <c r="N128" i="63"/>
  <c r="N127" i="63" s="1"/>
  <c r="N98" i="63" s="1"/>
  <c r="AG13" i="37"/>
  <c r="AA9" i="37"/>
  <c r="AC9" i="37"/>
  <c r="X27" i="37"/>
  <c r="X26" i="37"/>
  <c r="I26" i="37" s="1"/>
  <c r="N26" i="37" s="1"/>
  <c r="O26" i="37" s="1"/>
  <c r="AM107" i="63" l="1"/>
  <c r="AM111" i="63"/>
  <c r="AM103" i="63"/>
  <c r="AM104" i="63"/>
  <c r="AM128" i="63"/>
  <c r="AM127" i="63"/>
  <c r="G103" i="63"/>
  <c r="K26" i="37"/>
  <c r="L26" i="37" s="1"/>
  <c r="D11" i="52"/>
  <c r="G127" i="63"/>
  <c r="D26" i="52"/>
  <c r="G26" i="52" s="1"/>
  <c r="D31" i="52"/>
  <c r="D39" i="52"/>
  <c r="F39" i="52" s="1"/>
  <c r="D28" i="52"/>
  <c r="B29" i="52" s="1"/>
  <c r="D33" i="52"/>
  <c r="G33" i="52" s="1"/>
  <c r="D35" i="52"/>
  <c r="G35" i="52" s="1"/>
  <c r="D45" i="52"/>
  <c r="G45" i="52" s="1"/>
  <c r="D25" i="52"/>
  <c r="G25" i="52" s="1"/>
  <c r="D34" i="52"/>
  <c r="G34" i="52" s="1"/>
  <c r="D42" i="52"/>
  <c r="G42" i="52" s="1"/>
  <c r="D47" i="52"/>
  <c r="J21" i="52" s="1"/>
  <c r="X25" i="37"/>
  <c r="D38" i="52"/>
  <c r="N89" i="63"/>
  <c r="AM89" i="63" s="1"/>
  <c r="N88" i="63"/>
  <c r="G109" i="63" l="1"/>
  <c r="AM109" i="63"/>
  <c r="D21" i="52"/>
  <c r="G21" i="52" s="1"/>
  <c r="AM88" i="63"/>
  <c r="G106" i="63"/>
  <c r="G98" i="63" s="1"/>
  <c r="AM106" i="63"/>
  <c r="K27" i="37"/>
  <c r="L27" i="37" s="1"/>
  <c r="N27" i="37"/>
  <c r="G11" i="52"/>
  <c r="F11" i="52"/>
  <c r="D12" i="52"/>
  <c r="A12" i="52" s="1"/>
  <c r="J11" i="52" s="1"/>
  <c r="D5" i="52"/>
  <c r="G5" i="52" s="1"/>
  <c r="D22" i="52"/>
  <c r="F22" i="52" s="1"/>
  <c r="D18" i="52"/>
  <c r="G18" i="52" s="1"/>
  <c r="D27" i="52"/>
  <c r="F27" i="52" s="1"/>
  <c r="F34" i="52"/>
  <c r="N87" i="63"/>
  <c r="F42" i="52"/>
  <c r="F35" i="52"/>
  <c r="F26" i="52"/>
  <c r="F25" i="52"/>
  <c r="F33" i="52"/>
  <c r="F45" i="52"/>
  <c r="F31" i="52"/>
  <c r="G31" i="52"/>
  <c r="D36" i="52"/>
  <c r="F36" i="52" s="1"/>
  <c r="D44" i="52"/>
  <c r="B45" i="52" s="1"/>
  <c r="D41" i="52"/>
  <c r="G41" i="52" s="1"/>
  <c r="D43" i="52"/>
  <c r="G43" i="52" s="1"/>
  <c r="G47" i="52"/>
  <c r="F38" i="52"/>
  <c r="G38" i="52"/>
  <c r="G28" i="52"/>
  <c r="F28" i="52"/>
  <c r="D46" i="52"/>
  <c r="J20" i="52" s="1"/>
  <c r="D32" i="52"/>
  <c r="B33" i="52" s="1"/>
  <c r="D37" i="52"/>
  <c r="D24" i="52"/>
  <c r="D40" i="52"/>
  <c r="AM85" i="63" l="1"/>
  <c r="AM98" i="63"/>
  <c r="F21" i="52"/>
  <c r="D20" i="52"/>
  <c r="G20" i="52" s="1"/>
  <c r="AM87" i="63"/>
  <c r="D17" i="52"/>
  <c r="G17" i="52" s="1"/>
  <c r="N86" i="63"/>
  <c r="F5" i="52"/>
  <c r="F18" i="52"/>
  <c r="G27" i="52"/>
  <c r="G22" i="52"/>
  <c r="F12" i="52"/>
  <c r="G12" i="52"/>
  <c r="B42" i="52"/>
  <c r="G44" i="52"/>
  <c r="F43" i="52"/>
  <c r="F41" i="52"/>
  <c r="G36" i="52"/>
  <c r="F44" i="52"/>
  <c r="B38" i="52"/>
  <c r="F32" i="52"/>
  <c r="G32" i="52"/>
  <c r="G46" i="52"/>
  <c r="F46" i="52"/>
  <c r="G40" i="52"/>
  <c r="F40" i="52"/>
  <c r="G24" i="52"/>
  <c r="F24" i="52"/>
  <c r="G37" i="52"/>
  <c r="F37" i="52"/>
  <c r="AM86" i="63" l="1"/>
  <c r="N84" i="63"/>
  <c r="N73" i="63" s="1"/>
  <c r="N7" i="63" s="1"/>
  <c r="F17" i="52"/>
  <c r="F20" i="52"/>
  <c r="A32" i="52"/>
  <c r="J19" i="52" s="1"/>
  <c r="G84" i="63" l="1"/>
  <c r="G73" i="63" s="1"/>
  <c r="AM7" i="63"/>
  <c r="AN7" i="63" s="1"/>
  <c r="AM84" i="63"/>
  <c r="G7" i="63" l="1"/>
  <c r="G145" i="63" s="1"/>
  <c r="D19" i="52"/>
  <c r="G19" i="52" s="1"/>
  <c r="AM73" i="63"/>
  <c r="G147" i="63" l="1"/>
  <c r="G148" i="63" s="1"/>
  <c r="H147" i="63" s="1"/>
  <c r="B18" i="52"/>
  <c r="A18" i="52" s="1"/>
  <c r="J17" i="52" s="1"/>
  <c r="F19" i="52"/>
  <c r="D48" i="52"/>
  <c r="K20" i="52" s="1"/>
  <c r="E14" i="52"/>
  <c r="I25" i="37"/>
  <c r="N8" i="37"/>
  <c r="O8" i="37" s="1"/>
  <c r="J25" i="37"/>
  <c r="J28" i="37"/>
  <c r="K28" i="37" s="1"/>
  <c r="L28" i="37" s="1"/>
  <c r="K21" i="52" l="1"/>
  <c r="A33" i="52"/>
  <c r="K19" i="52" s="1"/>
  <c r="A19" i="52"/>
  <c r="K17" i="52" s="1"/>
  <c r="J24" i="37"/>
  <c r="J5" i="37"/>
  <c r="I24" i="37"/>
  <c r="N25" i="37"/>
  <c r="K25" i="37"/>
  <c r="L25" i="37" s="1"/>
  <c r="I7" i="37"/>
  <c r="I5" i="37" s="1"/>
  <c r="D3" i="52"/>
  <c r="D7" i="52"/>
  <c r="G7" i="52" s="1"/>
  <c r="F47" i="52"/>
  <c r="D9" i="52"/>
  <c r="E48" i="52"/>
  <c r="K24" i="37" l="1"/>
  <c r="L24" i="37" s="1"/>
  <c r="I31" i="37"/>
  <c r="I6" i="37"/>
  <c r="K6" i="37" s="1"/>
  <c r="L6" i="37" s="1"/>
  <c r="O25" i="37"/>
  <c r="N24" i="37"/>
  <c r="O24" i="37" s="1"/>
  <c r="K7" i="37"/>
  <c r="L7" i="37" s="1"/>
  <c r="N7" i="37"/>
  <c r="F7" i="52"/>
  <c r="D6" i="52"/>
  <c r="F6" i="52" s="1"/>
  <c r="G48" i="52"/>
  <c r="D8" i="52"/>
  <c r="D4" i="52"/>
  <c r="A4" i="52" s="1"/>
  <c r="G3" i="52"/>
  <c r="F3" i="52"/>
  <c r="G9" i="52"/>
  <c r="F9" i="52"/>
  <c r="G6" i="52"/>
  <c r="I33" i="37" l="1"/>
  <c r="J32" i="37" s="1"/>
  <c r="O7" i="37"/>
  <c r="N6" i="37"/>
  <c r="O6" i="37" s="1"/>
  <c r="K5" i="37"/>
  <c r="L5" i="37" s="1"/>
  <c r="N5" i="37"/>
  <c r="O5" i="37" s="1"/>
  <c r="A6" i="52"/>
  <c r="J10" i="52" s="1"/>
  <c r="J9" i="52"/>
  <c r="D14" i="52"/>
  <c r="B4" i="52" s="1"/>
  <c r="K9" i="52" s="1"/>
  <c r="G8" i="52"/>
  <c r="F8" i="52"/>
  <c r="G4" i="52"/>
  <c r="F4" i="52"/>
  <c r="J31" i="37" l="1"/>
  <c r="G14" i="52"/>
  <c r="K12" i="52"/>
  <c r="B12" i="52"/>
  <c r="K11" i="52" s="1"/>
  <c r="B6" i="52"/>
  <c r="K10" i="52" s="1"/>
  <c r="F14" i="52"/>
  <c r="F48" i="52" l="1"/>
  <c r="D23" i="52" l="1"/>
  <c r="F23" i="52" s="1"/>
  <c r="G23" i="52" l="1"/>
  <c r="B24" i="52"/>
  <c r="A24" i="52" s="1"/>
  <c r="J18" i="52" l="1"/>
  <c r="A25" i="52"/>
  <c r="K18" i="52" s="1"/>
  <c r="N145" i="63" l="1"/>
  <c r="N143" i="63" l="1"/>
  <c r="N144" i="63" s="1"/>
  <c r="I143" i="77" l="1"/>
  <c r="K143" i="77" s="1"/>
  <c r="O143" i="77" l="1"/>
  <c r="L143" i="77"/>
  <c r="N143" i="77"/>
  <c r="AA145" i="77"/>
</calcChain>
</file>

<file path=xl/comments1.xml><?xml version="1.0" encoding="utf-8"?>
<comments xmlns="http://schemas.openxmlformats.org/spreadsheetml/2006/main">
  <authors>
    <author>user</author>
    <author>진혜료</author>
  </authors>
  <commentList>
    <comment ref="AA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9,10,11</t>
        </r>
        <r>
          <rPr>
            <sz val="9"/>
            <color indexed="81"/>
            <rFont val="돋움"/>
            <family val="3"/>
            <charset val="129"/>
          </rPr>
          <t>월분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입금
</t>
        </r>
      </text>
    </comment>
    <comment ref="AA1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AA1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목적후원금은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치료비지급하고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병원에서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후원해주면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기부금처리해주는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수입처리</t>
        </r>
      </text>
    </comment>
    <comment ref="AF2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</t>
        </r>
        <r>
          <rPr>
            <sz val="9"/>
            <color indexed="81"/>
            <rFont val="돋움"/>
            <family val="3"/>
            <charset val="129"/>
          </rPr>
          <t>명분</t>
        </r>
        <r>
          <rPr>
            <sz val="9"/>
            <color indexed="81"/>
            <rFont val="Tahoma"/>
            <family val="2"/>
          </rPr>
          <t>5,000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
800(</t>
        </r>
        <r>
          <rPr>
            <sz val="9"/>
            <color indexed="81"/>
            <rFont val="돋움"/>
            <family val="3"/>
            <charset val="129"/>
          </rPr>
          <t>퇴직금</t>
        </r>
        <r>
          <rPr>
            <sz val="9"/>
            <color indexed="81"/>
            <rFont val="Tahoma"/>
            <family val="2"/>
          </rPr>
          <t>200,1~2</t>
        </r>
        <r>
          <rPr>
            <sz val="9"/>
            <color indexed="81"/>
            <rFont val="돋움"/>
            <family val="3"/>
            <charset val="129"/>
          </rPr>
          <t>월급여</t>
        </r>
        <r>
          <rPr>
            <sz val="9"/>
            <color indexed="81"/>
            <rFont val="Tahoma"/>
            <family val="2"/>
          </rPr>
          <t>400,</t>
        </r>
        <r>
          <rPr>
            <sz val="9"/>
            <color indexed="81"/>
            <rFont val="돋움"/>
            <family val="3"/>
            <charset val="129"/>
          </rPr>
          <t>복리후생</t>
        </r>
        <r>
          <rPr>
            <sz val="9"/>
            <color indexed="81"/>
            <rFont val="Tahoma"/>
            <family val="2"/>
          </rPr>
          <t xml:space="preserve">200)
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user:</t>
        </r>
      </text>
    </comment>
    <comment ref="K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강북보건소에서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하반기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</t>
        </r>
        <r>
          <rPr>
            <sz val="9"/>
            <color indexed="81"/>
            <rFont val="Tahoma"/>
            <family val="2"/>
          </rPr>
          <t xml:space="preserve"> : 1</t>
        </r>
        <r>
          <rPr>
            <sz val="9"/>
            <color indexed="81"/>
            <rFont val="돋움"/>
            <family val="3"/>
            <charset val="129"/>
          </rPr>
          <t>천만원자부담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천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백만원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보건소</t>
        </r>
      </text>
    </comment>
    <comment ref="E5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서울시재정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의료물품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구입비</t>
        </r>
      </text>
    </comment>
    <comment ref="H5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의료학교진행비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도서구입비</t>
        </r>
        <r>
          <rPr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돋움"/>
            <family val="3"/>
            <charset val="129"/>
          </rPr>
          <t>서울시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K5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홈페이지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후원자의밤예산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미지출
</t>
        </r>
        <r>
          <rPr>
            <sz val="9"/>
            <color indexed="81"/>
            <rFont val="Tahoma"/>
            <family val="2"/>
          </rPr>
          <t>11</t>
        </r>
        <r>
          <rPr>
            <sz val="9"/>
            <color indexed="81"/>
            <rFont val="돋움"/>
            <family val="3"/>
            <charset val="129"/>
          </rPr>
          <t>월에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달력제작지출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미포함</t>
        </r>
      </text>
    </comment>
    <comment ref="D6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독감</t>
        </r>
      </text>
    </comment>
    <comment ref="D7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차량보험료
</t>
        </r>
      </text>
    </comment>
    <comment ref="D78" authorId="1">
      <text>
        <r>
          <rPr>
            <b/>
            <sz val="9"/>
            <color indexed="8"/>
            <rFont val="돋움"/>
            <family val="3"/>
            <charset val="129"/>
          </rPr>
          <t>진혜료</t>
        </r>
        <r>
          <rPr>
            <b/>
            <sz val="9"/>
            <color indexed="8"/>
            <rFont val="Tahoma"/>
            <family val="2"/>
          </rPr>
          <t>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돋움"/>
            <family val="3"/>
            <charset val="129"/>
          </rPr>
          <t>의자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sz val="9"/>
            <color indexed="8"/>
            <rFont val="돋움"/>
            <family val="3"/>
            <charset val="129"/>
          </rPr>
          <t>환불비</t>
        </r>
      </text>
    </comment>
    <comment ref="J78" authorId="1">
      <text>
        <r>
          <rPr>
            <b/>
            <sz val="9"/>
            <color indexed="8"/>
            <rFont val="돋움"/>
            <family val="3"/>
            <charset val="129"/>
          </rPr>
          <t>진혜료</t>
        </r>
        <r>
          <rPr>
            <b/>
            <sz val="9"/>
            <color indexed="8"/>
            <rFont val="Tahoma"/>
            <family val="2"/>
          </rPr>
          <t>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돋움"/>
            <family val="3"/>
            <charset val="129"/>
          </rPr>
          <t>의자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sz val="9"/>
            <color indexed="8"/>
            <rFont val="돋움"/>
            <family val="3"/>
            <charset val="129"/>
          </rPr>
          <t>환불비</t>
        </r>
      </text>
    </comment>
    <comment ref="L78" authorId="1">
      <text>
        <r>
          <rPr>
            <b/>
            <sz val="9"/>
            <color indexed="8"/>
            <rFont val="돋움"/>
            <family val="3"/>
            <charset val="129"/>
          </rPr>
          <t>진혜료</t>
        </r>
        <r>
          <rPr>
            <b/>
            <sz val="9"/>
            <color indexed="8"/>
            <rFont val="Tahoma"/>
            <family val="2"/>
          </rPr>
          <t>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돋움"/>
            <family val="3"/>
            <charset val="129"/>
          </rPr>
          <t>의자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sz val="9"/>
            <color indexed="8"/>
            <rFont val="돋움"/>
            <family val="3"/>
            <charset val="129"/>
          </rPr>
          <t>환불비</t>
        </r>
      </text>
    </comment>
    <comment ref="M78" authorId="1">
      <text>
        <r>
          <rPr>
            <b/>
            <sz val="9"/>
            <color indexed="8"/>
            <rFont val="돋움"/>
            <family val="3"/>
            <charset val="129"/>
          </rPr>
          <t>진혜료</t>
        </r>
        <r>
          <rPr>
            <b/>
            <sz val="9"/>
            <color indexed="8"/>
            <rFont val="Tahoma"/>
            <family val="2"/>
          </rPr>
          <t>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sz val="9"/>
            <color indexed="8"/>
            <rFont val="돋움"/>
            <family val="3"/>
            <charset val="129"/>
          </rPr>
          <t>의자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sz val="9"/>
            <color indexed="8"/>
            <rFont val="돋움"/>
            <family val="3"/>
            <charset val="129"/>
          </rPr>
          <t>환불비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C11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C12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C12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C12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  <comment ref="H12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돋움"/>
            <family val="3"/>
            <charset val="129"/>
          </rPr>
          <t>동남아사업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항공비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체류비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수입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외부치과연계
</t>
        </r>
        <r>
          <rPr>
            <sz val="9"/>
            <color indexed="81"/>
            <rFont val="Tahoma"/>
            <family val="2"/>
          </rPr>
          <t>800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순수자부담
</t>
        </r>
      </text>
    </comment>
    <comment ref="N9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1,920,000
2,280,000
……………4,200,000</t>
        </r>
      </text>
    </comment>
  </commentList>
</comments>
</file>

<file path=xl/comments4.xml><?xml version="1.0" encoding="utf-8"?>
<comments xmlns="http://schemas.openxmlformats.org/spreadsheetml/2006/main">
  <authors>
    <author>김기호</author>
  </authors>
  <commentList>
    <comment ref="S9" authorId="0">
      <text>
        <r>
          <rPr>
            <sz val="9"/>
            <color indexed="10"/>
            <rFont val="굴림"/>
            <family val="3"/>
            <charset val="129"/>
          </rPr>
          <t>※ 경감대상자일 경우
    체크해 주세요!</t>
        </r>
      </text>
    </comment>
  </commentList>
</comments>
</file>

<file path=xl/comments5.xml><?xml version="1.0" encoding="utf-8"?>
<comments xmlns="http://schemas.openxmlformats.org/spreadsheetml/2006/main">
  <authors>
    <author>김기호</author>
  </authors>
  <commentList>
    <comment ref="S9" authorId="0">
      <text>
        <r>
          <rPr>
            <sz val="9"/>
            <color indexed="10"/>
            <rFont val="굴림"/>
            <family val="3"/>
            <charset val="129"/>
          </rPr>
          <t>※ 경감대상자일 경우
    체크해 주세요!</t>
        </r>
      </text>
    </comment>
  </commentList>
</comments>
</file>

<file path=xl/comments6.xml><?xml version="1.0" encoding="utf-8"?>
<comments xmlns="http://schemas.openxmlformats.org/spreadsheetml/2006/main">
  <authors>
    <author>진혜료</author>
  </authors>
  <commentList>
    <comment ref="K59" authorId="0">
      <text>
        <r>
          <rPr>
            <b/>
            <sz val="9"/>
            <color indexed="81"/>
            <rFont val="돋움"/>
            <family val="3"/>
            <charset val="129"/>
          </rPr>
          <t>진혜료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20102~12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근무기간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G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외부치과연계
</t>
        </r>
        <r>
          <rPr>
            <sz val="9"/>
            <color indexed="81"/>
            <rFont val="Tahoma"/>
            <family val="2"/>
          </rPr>
          <t>800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순수자부담
</t>
        </r>
      </text>
    </comment>
    <comment ref="N9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1,920,000
2,280,000
……………4,200,000</t>
        </r>
      </text>
    </comment>
  </commentList>
</comments>
</file>

<file path=xl/comments8.xml><?xml version="1.0" encoding="utf-8"?>
<comments xmlns="http://schemas.openxmlformats.org/spreadsheetml/2006/main">
  <authors>
    <author>김기호</author>
  </authors>
  <commentList>
    <comment ref="S9" authorId="0">
      <text>
        <r>
          <rPr>
            <sz val="9"/>
            <color indexed="10"/>
            <rFont val="굴림"/>
            <family val="3"/>
            <charset val="129"/>
          </rPr>
          <t>※ 경감대상자일 경우
    체크해 주세요!</t>
        </r>
      </text>
    </comment>
  </commentList>
</comments>
</file>

<file path=xl/sharedStrings.xml><?xml version="1.0" encoding="utf-8"?>
<sst xmlns="http://schemas.openxmlformats.org/spreadsheetml/2006/main" count="24300" uniqueCount="5189">
  <si>
    <t>목</t>
    <phoneticPr fontId="5" type="noConversion"/>
  </si>
  <si>
    <t>(B)</t>
    <phoneticPr fontId="5" type="noConversion"/>
  </si>
  <si>
    <t>액수</t>
    <phoneticPr fontId="5" type="noConversion"/>
  </si>
  <si>
    <t>합       계</t>
    <phoneticPr fontId="5" type="noConversion"/>
  </si>
  <si>
    <t>1)급여</t>
    <phoneticPr fontId="5" type="noConversion"/>
  </si>
  <si>
    <t>과              목</t>
    <phoneticPr fontId="5" type="noConversion"/>
  </si>
  <si>
    <t>1.인건비</t>
    <phoneticPr fontId="5" type="noConversion"/>
  </si>
  <si>
    <t>×</t>
    <phoneticPr fontId="5" type="noConversion"/>
  </si>
  <si>
    <t>＝</t>
    <phoneticPr fontId="5" type="noConversion"/>
  </si>
  <si>
    <t>예산산출내역</t>
    <phoneticPr fontId="5" type="noConversion"/>
  </si>
  <si>
    <t>소   계</t>
    <phoneticPr fontId="5" type="noConversion"/>
  </si>
  <si>
    <t>이월금</t>
    <phoneticPr fontId="5" type="noConversion"/>
  </si>
  <si>
    <t>2)제수당</t>
    <phoneticPr fontId="5" type="noConversion"/>
  </si>
  <si>
    <t>6)기타후생경비</t>
    <phoneticPr fontId="5" type="noConversion"/>
  </si>
  <si>
    <t>5)소모품비</t>
    <phoneticPr fontId="5" type="noConversion"/>
  </si>
  <si>
    <t>여름휴가비</t>
    <phoneticPr fontId="5" type="noConversion"/>
  </si>
  <si>
    <t>건강보험료</t>
    <phoneticPr fontId="5" type="noConversion"/>
  </si>
  <si>
    <t xml:space="preserve">산재보험료 </t>
    <phoneticPr fontId="5" type="noConversion"/>
  </si>
  <si>
    <t xml:space="preserve">자동차보험료 </t>
    <phoneticPr fontId="5" type="noConversion"/>
  </si>
  <si>
    <t xml:space="preserve">자동차세 </t>
    <phoneticPr fontId="5" type="noConversion"/>
  </si>
  <si>
    <t>정수기관리비</t>
    <phoneticPr fontId="5" type="noConversion"/>
  </si>
  <si>
    <t>+</t>
    <phoneticPr fontId="5" type="noConversion"/>
  </si>
  <si>
    <t>합 계</t>
    <phoneticPr fontId="5" type="noConversion"/>
  </si>
  <si>
    <t>1)공공요금</t>
    <phoneticPr fontId="5" type="noConversion"/>
  </si>
  <si>
    <t>3)정수기관리비</t>
    <phoneticPr fontId="5" type="noConversion"/>
  </si>
  <si>
    <t>4)차량유지비</t>
    <phoneticPr fontId="5" type="noConversion"/>
  </si>
  <si>
    <t>2.시설비</t>
    <phoneticPr fontId="5" type="noConversion"/>
  </si>
  <si>
    <t>1)임차료</t>
    <phoneticPr fontId="5" type="noConversion"/>
  </si>
  <si>
    <t>1)방문진료1</t>
    <phoneticPr fontId="5" type="noConversion"/>
  </si>
  <si>
    <t>3)의료비지원1</t>
    <phoneticPr fontId="5" type="noConversion"/>
  </si>
  <si>
    <t>총         계</t>
    <phoneticPr fontId="5" type="noConversion"/>
  </si>
  <si>
    <t>방문진료교통비</t>
    <phoneticPr fontId="5" type="noConversion"/>
  </si>
  <si>
    <t>방문선물구입비</t>
    <phoneticPr fontId="5" type="noConversion"/>
  </si>
  <si>
    <t>명절선물구입비(설,추석)</t>
    <phoneticPr fontId="5" type="noConversion"/>
  </si>
  <si>
    <t>방문진료용품구입</t>
    <phoneticPr fontId="5" type="noConversion"/>
  </si>
  <si>
    <t>2009년예산</t>
    <phoneticPr fontId="5" type="noConversion"/>
  </si>
  <si>
    <t>2.운영비</t>
    <phoneticPr fontId="5" type="noConversion"/>
  </si>
  <si>
    <t>1.의료
취약계층
방문진료</t>
    <phoneticPr fontId="5" type="noConversion"/>
  </si>
  <si>
    <t>증감(A)-(B)</t>
    <phoneticPr fontId="5" type="noConversion"/>
  </si>
  <si>
    <t>(A)</t>
    <phoneticPr fontId="5" type="noConversion"/>
  </si>
  <si>
    <t>비율(%)</t>
    <phoneticPr fontId="5" type="noConversion"/>
  </si>
  <si>
    <t>관</t>
    <phoneticPr fontId="5" type="noConversion"/>
  </si>
  <si>
    <t>항</t>
    <phoneticPr fontId="5" type="noConversion"/>
  </si>
  <si>
    <t>3.사업비</t>
    <phoneticPr fontId="5" type="noConversion"/>
  </si>
  <si>
    <t>총합계</t>
    <phoneticPr fontId="5" type="noConversion"/>
  </si>
  <si>
    <t>간사1(9호봉)</t>
    <phoneticPr fontId="5" type="noConversion"/>
  </si>
  <si>
    <t>간사2(6호봉)</t>
    <phoneticPr fontId="5" type="noConversion"/>
  </si>
  <si>
    <t>2010년예산</t>
    <phoneticPr fontId="5" type="noConversion"/>
  </si>
  <si>
    <t>sk통신</t>
    <phoneticPr fontId="5" type="noConversion"/>
  </si>
  <si>
    <t>삼성N</t>
    <phoneticPr fontId="5" type="noConversion"/>
  </si>
  <si>
    <t>기관연계및네트워크</t>
    <phoneticPr fontId="5" type="noConversion"/>
  </si>
  <si>
    <t>주유비(공부방교통비포함)</t>
    <phoneticPr fontId="5" type="noConversion"/>
  </si>
  <si>
    <t>우편료(공부방우편료포함)</t>
    <phoneticPr fontId="5" type="noConversion"/>
  </si>
  <si>
    <t>신규간사급여</t>
    <phoneticPr fontId="5" type="noConversion"/>
  </si>
  <si>
    <t>(퇴직적립,보험금포함 )</t>
    <phoneticPr fontId="5" type="noConversion"/>
  </si>
  <si>
    <t>*월고정지출평균</t>
    <phoneticPr fontId="5" type="noConversion"/>
  </si>
  <si>
    <t>5월 등 행사비 제외</t>
    <phoneticPr fontId="5" type="noConversion"/>
  </si>
  <si>
    <t>(인건비자부담)</t>
    <phoneticPr fontId="5" type="noConversion"/>
  </si>
  <si>
    <t>780만</t>
    <phoneticPr fontId="5" type="noConversion"/>
  </si>
  <si>
    <t>단체</t>
    <phoneticPr fontId="5" type="noConversion"/>
  </si>
  <si>
    <t>푸른마을 지원금</t>
    <phoneticPr fontId="5" type="noConversion"/>
  </si>
  <si>
    <t>임차료감소</t>
    <phoneticPr fontId="5" type="noConversion"/>
  </si>
  <si>
    <r>
      <t>▼ 50만</t>
    </r>
    <r>
      <rPr>
        <sz val="11"/>
        <color theme="1"/>
        <rFont val="맑은 고딕"/>
        <family val="2"/>
        <charset val="129"/>
        <scheme val="minor"/>
      </rPr>
      <t/>
    </r>
    <phoneticPr fontId="5" type="noConversion"/>
  </si>
  <si>
    <r>
      <t>▼ 45만</t>
    </r>
    <r>
      <rPr>
        <sz val="11"/>
        <color theme="1"/>
        <rFont val="맑은 고딕"/>
        <family val="2"/>
        <charset val="129"/>
        <scheme val="minor"/>
      </rPr>
      <t/>
    </r>
    <phoneticPr fontId="5" type="noConversion"/>
  </si>
  <si>
    <t xml:space="preserve">후원자 </t>
    <phoneticPr fontId="5" type="noConversion"/>
  </si>
  <si>
    <t>2009년</t>
    <phoneticPr fontId="5" type="noConversion"/>
  </si>
  <si>
    <t>2010년</t>
    <phoneticPr fontId="5" type="noConversion"/>
  </si>
  <si>
    <t>110만원</t>
    <phoneticPr fontId="5" type="noConversion"/>
  </si>
  <si>
    <t>160만원</t>
    <phoneticPr fontId="5" type="noConversion"/>
  </si>
  <si>
    <t>780만원</t>
    <phoneticPr fontId="5" type="noConversion"/>
  </si>
  <si>
    <t>간사3(1호봉)</t>
    <phoneticPr fontId="5" type="noConversion"/>
  </si>
  <si>
    <t>2.67%</t>
    <phoneticPr fontId="5" type="noConversion"/>
  </si>
  <si>
    <t>0.33%</t>
    <phoneticPr fontId="5" type="noConversion"/>
  </si>
  <si>
    <t>구입1</t>
    <phoneticPr fontId="5" type="noConversion"/>
  </si>
  <si>
    <t>2)의료용품</t>
    <phoneticPr fontId="5" type="noConversion"/>
  </si>
  <si>
    <t>임차료(관리비포함)</t>
    <phoneticPr fontId="5" type="noConversion"/>
  </si>
  <si>
    <t>전세보증금</t>
    <phoneticPr fontId="5" type="noConversion"/>
  </si>
  <si>
    <t>이사비용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</si>
  <si>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</si>
  <si>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</si>
  <si>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</si>
  <si>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 xml:space="preserve"> </t>
    <phoneticPr fontId="5" type="noConversion"/>
  </si>
  <si>
    <t>(단위:원)</t>
    <phoneticPr fontId="5" type="noConversion"/>
  </si>
  <si>
    <t>신규</t>
    <phoneticPr fontId="5" type="noConversion"/>
  </si>
  <si>
    <t>▲ 75만</t>
    <phoneticPr fontId="5" type="noConversion"/>
  </si>
  <si>
    <t>증 감</t>
    <phoneticPr fontId="5" type="noConversion"/>
  </si>
  <si>
    <t>1.회   비</t>
    <phoneticPr fontId="5" type="noConversion"/>
  </si>
  <si>
    <t>회   비</t>
    <phoneticPr fontId="5" type="noConversion"/>
  </si>
  <si>
    <t>개인회비</t>
    <phoneticPr fontId="5" type="noConversion"/>
  </si>
  <si>
    <t>단체회비</t>
    <phoneticPr fontId="5" type="noConversion"/>
  </si>
  <si>
    <t>2.후원금</t>
    <phoneticPr fontId="5" type="noConversion"/>
  </si>
  <si>
    <t>후원금</t>
    <phoneticPr fontId="5" type="noConversion"/>
  </si>
  <si>
    <t>개인후원금</t>
    <phoneticPr fontId="5" type="noConversion"/>
  </si>
  <si>
    <t>후원저금통</t>
    <phoneticPr fontId="5" type="noConversion"/>
  </si>
  <si>
    <t>목적후원금</t>
    <phoneticPr fontId="5" type="noConversion"/>
  </si>
  <si>
    <t>기타후원금</t>
    <phoneticPr fontId="5" type="noConversion"/>
  </si>
  <si>
    <t>단체후원금</t>
    <phoneticPr fontId="5" type="noConversion"/>
  </si>
  <si>
    <t>공동모금회</t>
    <phoneticPr fontId="5" type="noConversion"/>
  </si>
  <si>
    <t>3.기타수입</t>
    <phoneticPr fontId="5" type="noConversion"/>
  </si>
  <si>
    <t>기타수입</t>
    <phoneticPr fontId="5" type="noConversion"/>
  </si>
  <si>
    <t>예금이자</t>
    <phoneticPr fontId="5" type="noConversion"/>
  </si>
  <si>
    <t>기타잡수입</t>
    <phoneticPr fontId="5" type="noConversion"/>
  </si>
  <si>
    <t>4.이월금</t>
    <phoneticPr fontId="5" type="noConversion"/>
  </si>
  <si>
    <t>이월금</t>
    <phoneticPr fontId="5" type="noConversion"/>
  </si>
  <si>
    <t>1.인건비</t>
    <phoneticPr fontId="5" type="noConversion"/>
  </si>
  <si>
    <t>인건비</t>
    <phoneticPr fontId="5" type="noConversion"/>
  </si>
  <si>
    <t>급여</t>
    <phoneticPr fontId="5" type="noConversion"/>
  </si>
  <si>
    <t>제수당</t>
    <phoneticPr fontId="5" type="noConversion"/>
  </si>
  <si>
    <t>건강보험료</t>
    <phoneticPr fontId="5" type="noConversion"/>
  </si>
  <si>
    <t>국민연금</t>
    <phoneticPr fontId="5" type="noConversion"/>
  </si>
  <si>
    <t>고용산재</t>
    <phoneticPr fontId="5" type="noConversion"/>
  </si>
  <si>
    <t>기타후생경비</t>
    <phoneticPr fontId="5" type="noConversion"/>
  </si>
  <si>
    <t>2.운영비</t>
    <phoneticPr fontId="5" type="noConversion"/>
  </si>
  <si>
    <t>사무비</t>
    <phoneticPr fontId="5" type="noConversion"/>
  </si>
  <si>
    <t>공공요금</t>
    <phoneticPr fontId="5" type="noConversion"/>
  </si>
  <si>
    <t>우편통신비</t>
    <phoneticPr fontId="5" type="noConversion"/>
  </si>
  <si>
    <t>정수기관리비</t>
    <phoneticPr fontId="5" type="noConversion"/>
  </si>
  <si>
    <t>차량유지비</t>
    <phoneticPr fontId="5" type="noConversion"/>
  </si>
  <si>
    <t>소모품비</t>
    <phoneticPr fontId="5" type="noConversion"/>
  </si>
  <si>
    <t>시설비</t>
    <phoneticPr fontId="5" type="noConversion"/>
  </si>
  <si>
    <t>임차료</t>
    <phoneticPr fontId="5" type="noConversion"/>
  </si>
  <si>
    <t>전세비</t>
    <phoneticPr fontId="5" type="noConversion"/>
  </si>
  <si>
    <t>이사비</t>
    <phoneticPr fontId="5" type="noConversion"/>
  </si>
  <si>
    <t>3.사업비</t>
    <phoneticPr fontId="5" type="noConversion"/>
  </si>
  <si>
    <t>의료취약계층</t>
    <phoneticPr fontId="5" type="noConversion"/>
  </si>
  <si>
    <t>방문진료1</t>
    <phoneticPr fontId="5" type="noConversion"/>
  </si>
  <si>
    <t>방문진료</t>
    <phoneticPr fontId="5" type="noConversion"/>
  </si>
  <si>
    <t>의료용품구입1</t>
    <phoneticPr fontId="5" type="noConversion"/>
  </si>
  <si>
    <t>의료비지원1</t>
    <phoneticPr fontId="5" type="noConversion"/>
  </si>
  <si>
    <t>장례비지원1</t>
    <phoneticPr fontId="5" type="noConversion"/>
  </si>
  <si>
    <t>영양지원1</t>
    <phoneticPr fontId="5" type="noConversion"/>
  </si>
  <si>
    <t>공부방아동</t>
    <phoneticPr fontId="5" type="noConversion"/>
  </si>
  <si>
    <t>건강검진</t>
    <phoneticPr fontId="5" type="noConversion"/>
  </si>
  <si>
    <t>교사아동건강관리역량강화</t>
    <phoneticPr fontId="5" type="noConversion"/>
  </si>
  <si>
    <t>지역사회네트워크</t>
    <phoneticPr fontId="5" type="noConversion"/>
  </si>
  <si>
    <t>예방및치료지원</t>
    <phoneticPr fontId="5" type="noConversion"/>
  </si>
  <si>
    <t>후원자관리</t>
    <phoneticPr fontId="5" type="noConversion"/>
  </si>
  <si>
    <t>CMS수수료</t>
    <phoneticPr fontId="5" type="noConversion"/>
  </si>
  <si>
    <t>CMS사용료</t>
    <phoneticPr fontId="5" type="noConversion"/>
  </si>
  <si>
    <t>사업홍보비</t>
    <phoneticPr fontId="5" type="noConversion"/>
  </si>
  <si>
    <t>자원활동가관리</t>
    <phoneticPr fontId="5" type="noConversion"/>
  </si>
  <si>
    <t>감사장전달</t>
    <phoneticPr fontId="5" type="noConversion"/>
  </si>
  <si>
    <t>활동위로</t>
    <phoneticPr fontId="5" type="noConversion"/>
  </si>
  <si>
    <t>4.퇴직적립금</t>
    <phoneticPr fontId="5" type="noConversion"/>
  </si>
  <si>
    <t>퇴직적립금</t>
    <phoneticPr fontId="5" type="noConversion"/>
  </si>
  <si>
    <t>5.예비비</t>
    <phoneticPr fontId="5" type="noConversion"/>
  </si>
  <si>
    <t>예비비</t>
    <phoneticPr fontId="5" type="noConversion"/>
  </si>
  <si>
    <t>총합계</t>
    <phoneticPr fontId="5" type="noConversion"/>
  </si>
  <si>
    <t>830만원</t>
    <phoneticPr fontId="5" type="noConversion"/>
  </si>
  <si>
    <t>명절휴가비(설,추석)</t>
    <phoneticPr fontId="5" type="noConversion"/>
  </si>
  <si>
    <t>장기요양보험료</t>
    <phoneticPr fontId="5" type="noConversion"/>
  </si>
  <si>
    <t>4.5%</t>
    <phoneticPr fontId="5" type="noConversion"/>
  </si>
  <si>
    <t xml:space="preserve">고용보험료 </t>
    <phoneticPr fontId="5" type="noConversion"/>
  </si>
  <si>
    <t>1.3%</t>
    <phoneticPr fontId="5" type="noConversion"/>
  </si>
  <si>
    <t>0.7%</t>
    <phoneticPr fontId="5" type="noConversion"/>
  </si>
  <si>
    <t>교육비</t>
    <phoneticPr fontId="5" type="noConversion"/>
  </si>
  <si>
    <t>1.사무비</t>
    <phoneticPr fontId="5" type="noConversion"/>
  </si>
  <si>
    <t>2)우편통신비</t>
    <phoneticPr fontId="5" type="noConversion"/>
  </si>
  <si>
    <t>관리비(검사,수리,교체)</t>
    <phoneticPr fontId="5" type="noConversion"/>
  </si>
  <si>
    <t>소모품비1(사무용품외)
-전산용품,토너,용지,문구등</t>
    <phoneticPr fontId="5" type="noConversion"/>
  </si>
  <si>
    <t>소모품비2(생활용품외)
-화장지,커피등</t>
    <phoneticPr fontId="5" type="noConversion"/>
  </si>
  <si>
    <t>소모품비3(비품구입)
-책장,난방용품등</t>
    <phoneticPr fontId="5" type="noConversion"/>
  </si>
  <si>
    <t>활동비(식대)</t>
    <phoneticPr fontId="5" type="noConversion"/>
  </si>
  <si>
    <t>의료비지원</t>
    <phoneticPr fontId="5" type="noConversion"/>
  </si>
  <si>
    <t>4)장례비지원1</t>
    <phoneticPr fontId="5" type="noConversion"/>
  </si>
  <si>
    <t>장례비지원</t>
    <phoneticPr fontId="5" type="noConversion"/>
  </si>
  <si>
    <t>5)영양지원1</t>
    <phoneticPr fontId="5" type="noConversion"/>
  </si>
  <si>
    <t>영양보충제(뉴케어)</t>
    <phoneticPr fontId="5" type="noConversion"/>
  </si>
  <si>
    <t>2.공부방아동검진사업</t>
    <phoneticPr fontId="5" type="noConversion"/>
  </si>
  <si>
    <t>1)건강검진</t>
    <phoneticPr fontId="5" type="noConversion"/>
  </si>
  <si>
    <t>검진물품구입비</t>
    <phoneticPr fontId="5" type="noConversion"/>
  </si>
  <si>
    <t>사업평가회</t>
    <phoneticPr fontId="5" type="noConversion"/>
  </si>
  <si>
    <t>봉사자식대</t>
    <phoneticPr fontId="5" type="noConversion"/>
  </si>
  <si>
    <t>건강검진시약</t>
    <phoneticPr fontId="5" type="noConversion"/>
  </si>
  <si>
    <t>업무추진비</t>
    <phoneticPr fontId="5" type="noConversion"/>
  </si>
  <si>
    <t>2)아동건강</t>
    <phoneticPr fontId="5" type="noConversion"/>
  </si>
  <si>
    <t>행태개선</t>
    <phoneticPr fontId="5" type="noConversion"/>
  </si>
  <si>
    <t>건강체크표</t>
    <phoneticPr fontId="5" type="noConversion"/>
  </si>
  <si>
    <t>우수아동선물</t>
    <phoneticPr fontId="5" type="noConversion"/>
  </si>
  <si>
    <t>3)교사아동</t>
    <phoneticPr fontId="5" type="noConversion"/>
  </si>
  <si>
    <t>건강관리</t>
    <phoneticPr fontId="5" type="noConversion"/>
  </si>
  <si>
    <t>강사비1</t>
    <phoneticPr fontId="5" type="noConversion"/>
  </si>
  <si>
    <t>역량강화</t>
    <phoneticPr fontId="5" type="noConversion"/>
  </si>
  <si>
    <t>교육행사준비비</t>
    <phoneticPr fontId="5" type="noConversion"/>
  </si>
  <si>
    <t>4)지역사회</t>
    <phoneticPr fontId="5" type="noConversion"/>
  </si>
  <si>
    <t>네트워크</t>
    <phoneticPr fontId="5" type="noConversion"/>
  </si>
  <si>
    <t>기관방문비</t>
    <phoneticPr fontId="5" type="noConversion"/>
  </si>
  <si>
    <t>교사간담회식비</t>
    <phoneticPr fontId="5" type="noConversion"/>
  </si>
  <si>
    <t>교사간담회준비비</t>
    <phoneticPr fontId="5" type="noConversion"/>
  </si>
  <si>
    <t>협약식비</t>
    <phoneticPr fontId="5" type="noConversion"/>
  </si>
  <si>
    <t>자문위원회식비</t>
    <phoneticPr fontId="5" type="noConversion"/>
  </si>
  <si>
    <t>자문위원참석비</t>
    <phoneticPr fontId="5" type="noConversion"/>
  </si>
  <si>
    <t>자문위다과비</t>
    <phoneticPr fontId="5" type="noConversion"/>
  </si>
  <si>
    <t>리플렛제작비</t>
    <phoneticPr fontId="5" type="noConversion"/>
  </si>
  <si>
    <t>워크샾(장소사용료)</t>
    <phoneticPr fontId="5" type="noConversion"/>
  </si>
  <si>
    <t>워크샾(행사준비비)</t>
    <phoneticPr fontId="5" type="noConversion"/>
  </si>
  <si>
    <t>워크샾(다과비)</t>
    <phoneticPr fontId="5" type="noConversion"/>
  </si>
  <si>
    <t>5)예방 및</t>
    <phoneticPr fontId="5" type="noConversion"/>
  </si>
  <si>
    <t>치료지원</t>
    <phoneticPr fontId="5" type="noConversion"/>
  </si>
  <si>
    <t>일반의료비지원</t>
    <phoneticPr fontId="5" type="noConversion"/>
  </si>
  <si>
    <t>치과치료비지원1</t>
    <phoneticPr fontId="5" type="noConversion"/>
  </si>
  <si>
    <t>심리검사비지원</t>
    <phoneticPr fontId="5" type="noConversion"/>
  </si>
  <si>
    <t>3.후원자관리</t>
    <phoneticPr fontId="5" type="noConversion"/>
  </si>
  <si>
    <t>1)CMS수수료</t>
    <phoneticPr fontId="5" type="noConversion"/>
  </si>
  <si>
    <t>2)CMS사용료</t>
    <phoneticPr fontId="5" type="noConversion"/>
  </si>
  <si>
    <t>3)사업홍보비</t>
    <phoneticPr fontId="5" type="noConversion"/>
  </si>
  <si>
    <t>홈페이지관리</t>
    <phoneticPr fontId="5" type="noConversion"/>
  </si>
  <si>
    <t>사진인화 및 기타홍보물</t>
    <phoneticPr fontId="5" type="noConversion"/>
  </si>
  <si>
    <t>후원자의밤행사</t>
    <phoneticPr fontId="5" type="noConversion"/>
  </si>
  <si>
    <t>달력제작</t>
    <phoneticPr fontId="5" type="noConversion"/>
  </si>
  <si>
    <t>4.자원활동가관리</t>
    <phoneticPr fontId="5" type="noConversion"/>
  </si>
  <si>
    <t>1)감사장전달</t>
    <phoneticPr fontId="5" type="noConversion"/>
  </si>
  <si>
    <t>감사패전달</t>
    <phoneticPr fontId="5" type="noConversion"/>
  </si>
  <si>
    <t>2)활동위로</t>
    <phoneticPr fontId="5" type="noConversion"/>
  </si>
  <si>
    <t>활동위로(여행권)</t>
    <phoneticPr fontId="5" type="noConversion"/>
  </si>
  <si>
    <t>4.퇴직</t>
    <phoneticPr fontId="5" type="noConversion"/>
  </si>
  <si>
    <t>적립금</t>
    <phoneticPr fontId="5" type="noConversion"/>
  </si>
  <si>
    <t>1.퇴직</t>
    <phoneticPr fontId="5" type="noConversion"/>
  </si>
  <si>
    <t>1)퇴직적립금</t>
    <phoneticPr fontId="5" type="noConversion"/>
  </si>
  <si>
    <t>1.예비비</t>
    <phoneticPr fontId="5" type="noConversion"/>
  </si>
  <si>
    <t>1)예비비</t>
    <phoneticPr fontId="5" type="noConversion"/>
  </si>
  <si>
    <t>09"1월초지출
(급여,임차료등)</t>
    <phoneticPr fontId="5" type="noConversion"/>
  </si>
  <si>
    <t>년간 지출예산</t>
    <phoneticPr fontId="5" type="noConversion"/>
  </si>
  <si>
    <t>증 감</t>
    <phoneticPr fontId="5" type="noConversion"/>
  </si>
  <si>
    <t>2010년 (A)</t>
    <phoneticPr fontId="5" type="noConversion"/>
  </si>
  <si>
    <t>2009년 (B)</t>
    <phoneticPr fontId="5" type="noConversion"/>
  </si>
  <si>
    <t>A-B(원)</t>
    <phoneticPr fontId="5" type="noConversion"/>
  </si>
  <si>
    <t>A-B(%)</t>
    <phoneticPr fontId="5" type="noConversion"/>
  </si>
  <si>
    <t xml:space="preserve">2010년 - 세출 예산서 </t>
    <phoneticPr fontId="5" type="noConversion"/>
  </si>
  <si>
    <t>(2010.  1. 1  -  12.  31)</t>
    <phoneticPr fontId="5" type="noConversion"/>
  </si>
  <si>
    <t>치과치료비지원2(지정병원)</t>
    <phoneticPr fontId="5" type="noConversion"/>
  </si>
  <si>
    <t>간염예방접종</t>
    <phoneticPr fontId="5" type="noConversion"/>
  </si>
  <si>
    <t>Td예방접종</t>
    <phoneticPr fontId="5" type="noConversion"/>
  </si>
  <si>
    <t>독감예방접종</t>
    <phoneticPr fontId="5" type="noConversion"/>
  </si>
  <si>
    <t>불소도포겔</t>
    <phoneticPr fontId="5" type="noConversion"/>
  </si>
  <si>
    <t>치아홈메우기</t>
    <phoneticPr fontId="5" type="noConversion"/>
  </si>
  <si>
    <t>수입예산 관별 비율(%)</t>
    <phoneticPr fontId="5" type="noConversion"/>
  </si>
  <si>
    <t>회비</t>
    <phoneticPr fontId="5" type="noConversion"/>
  </si>
  <si>
    <t>후원금</t>
    <phoneticPr fontId="5" type="noConversion"/>
  </si>
  <si>
    <t>기타수입</t>
    <phoneticPr fontId="5" type="noConversion"/>
  </si>
  <si>
    <t>이월금</t>
    <phoneticPr fontId="5" type="noConversion"/>
  </si>
  <si>
    <t>지출예산 관별 비율(%)</t>
    <phoneticPr fontId="5" type="noConversion"/>
  </si>
  <si>
    <t>인건비</t>
    <phoneticPr fontId="5" type="noConversion"/>
  </si>
  <si>
    <t>운영비</t>
    <phoneticPr fontId="5" type="noConversion"/>
  </si>
  <si>
    <t>사업비</t>
    <phoneticPr fontId="5" type="noConversion"/>
  </si>
  <si>
    <t>퇴직적립금</t>
    <phoneticPr fontId="5" type="noConversion"/>
  </si>
  <si>
    <t>예비비</t>
    <phoneticPr fontId="5" type="noConversion"/>
  </si>
  <si>
    <r>
      <t>년간 수입예산</t>
    </r>
    <r>
      <rPr>
        <sz val="8"/>
        <rFont val="맑은 고딕"/>
        <family val="3"/>
        <charset val="129"/>
        <scheme val="minor"/>
      </rPr>
      <t>(단위:원)</t>
    </r>
    <phoneticPr fontId="5" type="noConversion"/>
  </si>
  <si>
    <t xml:space="preserve"> * 2009년 예산 대비 
2010년 예산(안)비교</t>
    <phoneticPr fontId="5" type="noConversion"/>
  </si>
  <si>
    <t>나눔과셈</t>
    <phoneticPr fontId="5" type="noConversion"/>
  </si>
  <si>
    <t>전기및 가스요금</t>
    <phoneticPr fontId="5" type="noConversion"/>
  </si>
  <si>
    <t>4)국민연금</t>
    <phoneticPr fontId="5" type="noConversion"/>
  </si>
  <si>
    <t>5)고용,산재</t>
    <phoneticPr fontId="5" type="noConversion"/>
  </si>
  <si>
    <t>3)건강보험료</t>
    <phoneticPr fontId="5" type="noConversion"/>
  </si>
  <si>
    <t>아동건강행태개선</t>
    <phoneticPr fontId="5" type="noConversion"/>
  </si>
  <si>
    <t>기관운영</t>
    <phoneticPr fontId="5" type="noConversion"/>
  </si>
  <si>
    <t>가정방문보건의료</t>
    <phoneticPr fontId="5" type="noConversion"/>
  </si>
  <si>
    <t>공부방아동건강검진</t>
    <phoneticPr fontId="5" type="noConversion"/>
  </si>
  <si>
    <t>영유아건강증진</t>
    <phoneticPr fontId="5" type="noConversion"/>
  </si>
  <si>
    <t>×</t>
    <phoneticPr fontId="5" type="noConversion"/>
  </si>
  <si>
    <t>＝</t>
    <phoneticPr fontId="5" type="noConversion"/>
  </si>
  <si>
    <t>방문진료용품구입</t>
    <phoneticPr fontId="5" type="noConversion"/>
  </si>
  <si>
    <t>자문위원회의</t>
    <phoneticPr fontId="5" type="noConversion"/>
  </si>
  <si>
    <t>검진결과발송외</t>
    <phoneticPr fontId="5" type="noConversion"/>
  </si>
  <si>
    <t>임차료(관리비포함)</t>
    <phoneticPr fontId="5" type="noConversion"/>
  </si>
  <si>
    <t>우편료</t>
    <phoneticPr fontId="5" type="noConversion"/>
  </si>
  <si>
    <t>sk통신</t>
    <phoneticPr fontId="5" type="noConversion"/>
  </si>
  <si>
    <t>삼성N</t>
    <phoneticPr fontId="5" type="noConversion"/>
  </si>
  <si>
    <t xml:space="preserve">자동차보험료 </t>
    <phoneticPr fontId="5" type="noConversion"/>
  </si>
  <si>
    <t xml:space="preserve">자동차세 </t>
    <phoneticPr fontId="5" type="noConversion"/>
  </si>
  <si>
    <t>주유비(공부방교통비포함)</t>
    <phoneticPr fontId="5" type="noConversion"/>
  </si>
  <si>
    <t>토너외</t>
    <phoneticPr fontId="5" type="noConversion"/>
  </si>
  <si>
    <t>생활용품외</t>
    <phoneticPr fontId="5" type="noConversion"/>
  </si>
  <si>
    <t>책장외</t>
    <phoneticPr fontId="5" type="noConversion"/>
  </si>
  <si>
    <t>달력,소득공제영수증 외</t>
    <phoneticPr fontId="5" type="noConversion"/>
  </si>
  <si>
    <t>감사패</t>
    <phoneticPr fontId="5" type="noConversion"/>
  </si>
  <si>
    <t>활동위로(상품권)</t>
    <phoneticPr fontId="5" type="noConversion"/>
  </si>
  <si>
    <t>현판제작등</t>
    <phoneticPr fontId="5" type="noConversion"/>
  </si>
  <si>
    <t>도서구입</t>
    <phoneticPr fontId="5" type="noConversion"/>
  </si>
  <si>
    <t>인쇄비(자가체크표외)</t>
    <phoneticPr fontId="5" type="noConversion"/>
  </si>
  <si>
    <t>평가회의</t>
    <phoneticPr fontId="5" type="noConversion"/>
  </si>
  <si>
    <t>강사비1(교사교육)</t>
    <phoneticPr fontId="5" type="noConversion"/>
  </si>
  <si>
    <t>아동및 가족원</t>
    <phoneticPr fontId="5" type="noConversion"/>
  </si>
  <si>
    <t>생필품외</t>
    <phoneticPr fontId="5" type="noConversion"/>
  </si>
  <si>
    <t>지팡이외</t>
    <phoneticPr fontId="5" type="noConversion"/>
  </si>
  <si>
    <t>기타물품</t>
    <phoneticPr fontId="5" type="noConversion"/>
  </si>
  <si>
    <t>신입회원안내책자</t>
    <phoneticPr fontId="5" type="noConversion"/>
  </si>
  <si>
    <t>간사1(9호봉)</t>
    <phoneticPr fontId="5" type="noConversion"/>
  </si>
  <si>
    <t>간사2(6호봉)</t>
    <phoneticPr fontId="5" type="noConversion"/>
  </si>
  <si>
    <t>간사3(1호봉)</t>
    <phoneticPr fontId="5" type="noConversion"/>
  </si>
  <si>
    <t>2.67%</t>
    <phoneticPr fontId="5" type="noConversion"/>
  </si>
  <si>
    <t>0.33%</t>
    <phoneticPr fontId="5" type="noConversion"/>
  </si>
  <si>
    <t xml:space="preserve">산재보험료 </t>
    <phoneticPr fontId="5" type="noConversion"/>
  </si>
  <si>
    <t>퇴직급여전입</t>
    <phoneticPr fontId="5" type="noConversion"/>
  </si>
  <si>
    <t>수선비</t>
    <phoneticPr fontId="5" type="noConversion"/>
  </si>
  <si>
    <t>치지원1</t>
    <phoneticPr fontId="5" type="noConversion"/>
  </si>
  <si>
    <t>지원2(지정)</t>
    <phoneticPr fontId="5" type="noConversion"/>
  </si>
  <si>
    <t>외래치료및검사</t>
    <phoneticPr fontId="5" type="noConversion"/>
  </si>
  <si>
    <t>입원및수술비</t>
    <phoneticPr fontId="5" type="noConversion"/>
  </si>
  <si>
    <t>심리검사비</t>
    <phoneticPr fontId="5" type="noConversion"/>
  </si>
  <si>
    <t>명절선물구입</t>
    <phoneticPr fontId="5" type="noConversion"/>
  </si>
  <si>
    <t>기관연계</t>
    <phoneticPr fontId="5" type="noConversion"/>
  </si>
  <si>
    <t>영양보충제</t>
    <phoneticPr fontId="5" type="noConversion"/>
  </si>
  <si>
    <t>명절휴가비</t>
    <phoneticPr fontId="5" type="noConversion"/>
  </si>
  <si>
    <t>교통비</t>
    <phoneticPr fontId="5" type="noConversion"/>
  </si>
  <si>
    <t>안과의료비</t>
    <phoneticPr fontId="5" type="noConversion"/>
  </si>
  <si>
    <t>(단위:원)</t>
    <phoneticPr fontId="5" type="noConversion"/>
  </si>
  <si>
    <t>인화비 및 홍보물</t>
    <phoneticPr fontId="5" type="noConversion"/>
  </si>
  <si>
    <t>관</t>
    <phoneticPr fontId="5" type="noConversion"/>
  </si>
  <si>
    <t>과              목</t>
    <phoneticPr fontId="5" type="noConversion"/>
  </si>
  <si>
    <t>예산산출내역</t>
    <phoneticPr fontId="5" type="noConversion"/>
  </si>
  <si>
    <t>항</t>
    <phoneticPr fontId="5" type="noConversion"/>
  </si>
  <si>
    <t>411-01-00</t>
    <phoneticPr fontId="5" type="noConversion"/>
  </si>
  <si>
    <t>411-01-01</t>
  </si>
  <si>
    <t xml:space="preserve"> </t>
    <phoneticPr fontId="5" type="noConversion"/>
  </si>
  <si>
    <t xml:space="preserve"> 회원</t>
    <phoneticPr fontId="5" type="noConversion"/>
  </si>
  <si>
    <t>후원자</t>
    <phoneticPr fontId="5" type="noConversion"/>
  </si>
  <si>
    <t>예금이자</t>
    <phoneticPr fontId="5" type="noConversion"/>
  </si>
  <si>
    <t>잡수입</t>
    <phoneticPr fontId="5" type="noConversion"/>
  </si>
  <si>
    <t>2010년예산</t>
    <phoneticPr fontId="5" type="noConversion"/>
  </si>
  <si>
    <t>(A)</t>
    <phoneticPr fontId="5" type="noConversion"/>
  </si>
  <si>
    <t>421-01-01</t>
  </si>
  <si>
    <t>421-01-02</t>
  </si>
  <si>
    <t>421-01-03</t>
  </si>
  <si>
    <t>421-01-04</t>
  </si>
  <si>
    <t>목적후원2(안과연계)</t>
    <phoneticPr fontId="5" type="noConversion"/>
  </si>
  <si>
    <t>811-01-00</t>
    <phoneticPr fontId="5" type="noConversion"/>
  </si>
  <si>
    <t>811-58-00</t>
    <phoneticPr fontId="5" type="noConversion"/>
  </si>
  <si>
    <t>잉여금</t>
    <phoneticPr fontId="5" type="noConversion"/>
  </si>
  <si>
    <t>이월잉여금</t>
    <phoneticPr fontId="5" type="noConversion"/>
  </si>
  <si>
    <t>실행위</t>
    <phoneticPr fontId="5" type="noConversion"/>
  </si>
  <si>
    <t>이사/실행위</t>
    <phoneticPr fontId="5" type="noConversion"/>
  </si>
  <si>
    <t>이사</t>
    <phoneticPr fontId="5" type="noConversion"/>
  </si>
  <si>
    <t>감사</t>
    <phoneticPr fontId="5" type="noConversion"/>
  </si>
  <si>
    <t>임열리</t>
    <phoneticPr fontId="5" type="noConversion"/>
  </si>
  <si>
    <t>장원모</t>
    <phoneticPr fontId="5" type="noConversion"/>
  </si>
  <si>
    <t>박영수</t>
    <phoneticPr fontId="5" type="noConversion"/>
  </si>
  <si>
    <t>손홍석</t>
    <phoneticPr fontId="5" type="noConversion"/>
  </si>
  <si>
    <t>이충형</t>
    <phoneticPr fontId="5" type="noConversion"/>
  </si>
  <si>
    <t>김영진</t>
    <phoneticPr fontId="5" type="noConversion"/>
  </si>
  <si>
    <t>홍두호</t>
    <phoneticPr fontId="5" type="noConversion"/>
  </si>
  <si>
    <t>강충원</t>
    <phoneticPr fontId="5" type="noConversion"/>
  </si>
  <si>
    <t>박수현</t>
    <phoneticPr fontId="5" type="noConversion"/>
  </si>
  <si>
    <t>(김창오)</t>
    <phoneticPr fontId="5" type="noConversion"/>
  </si>
  <si>
    <t>박철우</t>
    <phoneticPr fontId="5" type="noConversion"/>
  </si>
  <si>
    <t>백수정</t>
    <phoneticPr fontId="5" type="noConversion"/>
  </si>
  <si>
    <t>권동아</t>
    <phoneticPr fontId="5" type="noConversion"/>
  </si>
  <si>
    <t>김재헌</t>
    <phoneticPr fontId="5" type="noConversion"/>
  </si>
  <si>
    <t>임상순</t>
    <phoneticPr fontId="5" type="noConversion"/>
  </si>
  <si>
    <t>이사/실행위
함께할 때 
총 참석인원</t>
    <phoneticPr fontId="5" type="noConversion"/>
  </si>
  <si>
    <t>추가(영숙,혜원,료)</t>
    <phoneticPr fontId="5" type="noConversion"/>
  </si>
  <si>
    <t>소계</t>
    <phoneticPr fontId="5" type="noConversion"/>
  </si>
  <si>
    <t>개인회비</t>
    <phoneticPr fontId="5" type="noConversion"/>
  </si>
  <si>
    <t>×</t>
    <phoneticPr fontId="5" type="noConversion"/>
  </si>
  <si>
    <t>＝</t>
    <phoneticPr fontId="5" type="noConversion"/>
  </si>
  <si>
    <t>단체회비</t>
    <phoneticPr fontId="5" type="noConversion"/>
  </si>
  <si>
    <t>421-01-00</t>
    <phoneticPr fontId="5" type="noConversion"/>
  </si>
  <si>
    <t>개인후원금</t>
    <phoneticPr fontId="5" type="noConversion"/>
  </si>
  <si>
    <t>후원저금통</t>
    <phoneticPr fontId="5" type="noConversion"/>
  </si>
  <si>
    <t>후원저금통모금</t>
    <phoneticPr fontId="5" type="noConversion"/>
  </si>
  <si>
    <t>목적후원금</t>
    <phoneticPr fontId="5" type="noConversion"/>
  </si>
  <si>
    <t>목적후원1(치과연계)</t>
    <phoneticPr fontId="5" type="noConversion"/>
  </si>
  <si>
    <t>목적후원3(사례연계)</t>
    <phoneticPr fontId="5" type="noConversion"/>
  </si>
  <si>
    <t>기타후원금</t>
    <phoneticPr fontId="5" type="noConversion"/>
  </si>
  <si>
    <t>5주년모금</t>
    <phoneticPr fontId="5" type="noConversion"/>
  </si>
  <si>
    <t>달력판매</t>
    <phoneticPr fontId="5" type="noConversion"/>
  </si>
  <si>
    <t>기타후원</t>
    <phoneticPr fontId="5" type="noConversion"/>
  </si>
  <si>
    <t>단체후원금</t>
    <phoneticPr fontId="5" type="noConversion"/>
  </si>
  <si>
    <t>보조금</t>
    <phoneticPr fontId="5" type="noConversion"/>
  </si>
  <si>
    <t>461-01-00</t>
    <phoneticPr fontId="5" type="noConversion"/>
  </si>
  <si>
    <t>공동모금회</t>
    <phoneticPr fontId="5" type="noConversion"/>
  </si>
  <si>
    <t>사업외수익</t>
    <phoneticPr fontId="5" type="noConversion"/>
  </si>
  <si>
    <t>소     계</t>
    <phoneticPr fontId="5" type="noConversion"/>
  </si>
  <si>
    <t>이자수익</t>
    <phoneticPr fontId="5" type="noConversion"/>
  </si>
  <si>
    <t>371-01-11</t>
    <phoneticPr fontId="5" type="noConversion"/>
  </si>
  <si>
    <t xml:space="preserve"> 단체회원(밝누모)</t>
    <phoneticPr fontId="5" type="noConversion"/>
  </si>
  <si>
    <t>후원단체(서경누가회)</t>
    <phoneticPr fontId="5" type="noConversion"/>
  </si>
  <si>
    <t>732-02-00</t>
    <phoneticPr fontId="5" type="noConversion"/>
  </si>
  <si>
    <t>732-03-00</t>
    <phoneticPr fontId="5" type="noConversion"/>
  </si>
  <si>
    <t>732-04-00</t>
    <phoneticPr fontId="5" type="noConversion"/>
  </si>
  <si>
    <t>732-05-00</t>
    <phoneticPr fontId="5" type="noConversion"/>
  </si>
  <si>
    <t>732-06-00</t>
    <phoneticPr fontId="5" type="noConversion"/>
  </si>
  <si>
    <t>732-07-00</t>
    <phoneticPr fontId="5" type="noConversion"/>
  </si>
  <si>
    <t>732-08-00</t>
    <phoneticPr fontId="5" type="noConversion"/>
  </si>
  <si>
    <t>732-09-00</t>
    <phoneticPr fontId="5" type="noConversion"/>
  </si>
  <si>
    <t>732-10-00</t>
    <phoneticPr fontId="5" type="noConversion"/>
  </si>
  <si>
    <t>732-11-00</t>
    <phoneticPr fontId="5" type="noConversion"/>
  </si>
  <si>
    <t>732-12-00</t>
    <phoneticPr fontId="5" type="noConversion"/>
  </si>
  <si>
    <t>732-13-00</t>
    <phoneticPr fontId="5" type="noConversion"/>
  </si>
  <si>
    <t>732-14-00</t>
    <phoneticPr fontId="5" type="noConversion"/>
  </si>
  <si>
    <t>732-15-00</t>
    <phoneticPr fontId="5" type="noConversion"/>
  </si>
  <si>
    <t>732-01-00</t>
    <phoneticPr fontId="5" type="noConversion"/>
  </si>
  <si>
    <t>총         계</t>
    <phoneticPr fontId="5" type="noConversion"/>
  </si>
  <si>
    <t>사업운영비</t>
    <phoneticPr fontId="5" type="noConversion"/>
  </si>
  <si>
    <t>진행비</t>
    <phoneticPr fontId="5" type="noConversion"/>
  </si>
  <si>
    <t>소   계</t>
    <phoneticPr fontId="5" type="noConversion"/>
  </si>
  <si>
    <t>치과의료지원비</t>
    <phoneticPr fontId="5" type="noConversion"/>
  </si>
  <si>
    <t>의과의료지원비</t>
    <phoneticPr fontId="5" type="noConversion"/>
  </si>
  <si>
    <t>안과의료지원비</t>
    <phoneticPr fontId="5" type="noConversion"/>
  </si>
  <si>
    <t>재가의료용품지원비</t>
    <phoneticPr fontId="5" type="noConversion"/>
  </si>
  <si>
    <t>재가복지용품지원비</t>
    <phoneticPr fontId="5" type="noConversion"/>
  </si>
  <si>
    <t>가정환경지원비</t>
    <phoneticPr fontId="5" type="noConversion"/>
  </si>
  <si>
    <t>선물구입비</t>
    <phoneticPr fontId="5" type="noConversion"/>
  </si>
  <si>
    <t>영양보충비</t>
    <phoneticPr fontId="5" type="noConversion"/>
  </si>
  <si>
    <t>장례지원비</t>
    <phoneticPr fontId="5" type="noConversion"/>
  </si>
  <si>
    <t>의료물품비</t>
    <phoneticPr fontId="5" type="noConversion"/>
  </si>
  <si>
    <t>기타물품비</t>
    <phoneticPr fontId="5" type="noConversion"/>
  </si>
  <si>
    <t>행사준비비</t>
    <phoneticPr fontId="5" type="noConversion"/>
  </si>
  <si>
    <t>활동비</t>
    <phoneticPr fontId="5" type="noConversion"/>
  </si>
  <si>
    <t>1)급여</t>
    <phoneticPr fontId="5" type="noConversion"/>
  </si>
  <si>
    <t>2)상여</t>
    <phoneticPr fontId="5" type="noConversion"/>
  </si>
  <si>
    <t>3)제수당</t>
    <phoneticPr fontId="5" type="noConversion"/>
  </si>
  <si>
    <t>4)강사비</t>
    <phoneticPr fontId="5" type="noConversion"/>
  </si>
  <si>
    <t>5)법정복리비</t>
    <phoneticPr fontId="5" type="noConversion"/>
  </si>
  <si>
    <t>6)기타후생경비</t>
    <phoneticPr fontId="5" type="noConversion"/>
  </si>
  <si>
    <t>771-01-00</t>
    <phoneticPr fontId="5" type="noConversion"/>
  </si>
  <si>
    <t>771-10-01</t>
  </si>
  <si>
    <t>771-10-02</t>
  </si>
  <si>
    <t>회의비</t>
    <phoneticPr fontId="5" type="noConversion"/>
  </si>
  <si>
    <t>예비비</t>
    <phoneticPr fontId="5" type="noConversion"/>
  </si>
  <si>
    <t>zzz</t>
    <phoneticPr fontId="5" type="noConversion"/>
  </si>
  <si>
    <t>zzz-zz-zzz</t>
    <phoneticPr fontId="5" type="noConversion"/>
  </si>
  <si>
    <t>기관연계및네트워크</t>
    <phoneticPr fontId="5" type="noConversion"/>
  </si>
  <si>
    <t>인건비</t>
    <phoneticPr fontId="5" type="noConversion"/>
  </si>
  <si>
    <t>771-02-00</t>
    <phoneticPr fontId="5" type="noConversion"/>
  </si>
  <si>
    <t>771-03-00</t>
    <phoneticPr fontId="5" type="noConversion"/>
  </si>
  <si>
    <t>771-04-00</t>
    <phoneticPr fontId="5" type="noConversion"/>
  </si>
  <si>
    <t>771-05-00</t>
    <phoneticPr fontId="5" type="noConversion"/>
  </si>
  <si>
    <t>771-06-00</t>
    <phoneticPr fontId="5" type="noConversion"/>
  </si>
  <si>
    <t>771-10-00</t>
    <phoneticPr fontId="5" type="noConversion"/>
  </si>
  <si>
    <t>퇴직급여</t>
    <phoneticPr fontId="5" type="noConversion"/>
  </si>
  <si>
    <t xml:space="preserve">  퇴직금지급</t>
    <phoneticPr fontId="5" type="noConversion"/>
  </si>
  <si>
    <t xml:space="preserve">  퇴직급여전입</t>
    <phoneticPr fontId="5" type="noConversion"/>
  </si>
  <si>
    <t>관리비</t>
    <phoneticPr fontId="5" type="noConversion"/>
  </si>
  <si>
    <t>772-01-00</t>
    <phoneticPr fontId="5" type="noConversion"/>
  </si>
  <si>
    <t>772-02-00</t>
    <phoneticPr fontId="5" type="noConversion"/>
  </si>
  <si>
    <t>772-03-00</t>
    <phoneticPr fontId="5" type="noConversion"/>
  </si>
  <si>
    <t>772-04-00</t>
    <phoneticPr fontId="5" type="noConversion"/>
  </si>
  <si>
    <t>772-05-00</t>
    <phoneticPr fontId="5" type="noConversion"/>
  </si>
  <si>
    <t>772-06-00</t>
    <phoneticPr fontId="5" type="noConversion"/>
  </si>
  <si>
    <t>전산소모품비</t>
    <phoneticPr fontId="5" type="noConversion"/>
  </si>
  <si>
    <t>772-07-00</t>
    <phoneticPr fontId="5" type="noConversion"/>
  </si>
  <si>
    <t>772-08-00</t>
    <phoneticPr fontId="5" type="noConversion"/>
  </si>
  <si>
    <t>도서인쇄비</t>
    <phoneticPr fontId="5" type="noConversion"/>
  </si>
  <si>
    <t>772-09-00</t>
    <phoneticPr fontId="5" type="noConversion"/>
  </si>
  <si>
    <t>여비교통비</t>
    <phoneticPr fontId="5" type="noConversion"/>
  </si>
  <si>
    <t>772-10-00</t>
    <phoneticPr fontId="5" type="noConversion"/>
  </si>
  <si>
    <t>772-11-00</t>
    <phoneticPr fontId="5" type="noConversion"/>
  </si>
  <si>
    <t>772-12-00</t>
    <phoneticPr fontId="5" type="noConversion"/>
  </si>
  <si>
    <t>지급수수료</t>
    <phoneticPr fontId="5" type="noConversion"/>
  </si>
  <si>
    <t>772-24-00</t>
    <phoneticPr fontId="5" type="noConversion"/>
  </si>
  <si>
    <t>비품구입비</t>
    <phoneticPr fontId="5" type="noConversion"/>
  </si>
  <si>
    <t>사업외비용</t>
    <phoneticPr fontId="5" type="noConversion"/>
  </si>
  <si>
    <t>911-58-00</t>
    <phoneticPr fontId="5" type="noConversion"/>
  </si>
  <si>
    <t>잡손실</t>
    <phoneticPr fontId="5" type="noConversion"/>
  </si>
  <si>
    <t>구성비(%)</t>
    <phoneticPr fontId="5" type="noConversion"/>
  </si>
  <si>
    <t>가정방문
보건의료</t>
    <phoneticPr fontId="5" type="noConversion"/>
  </si>
  <si>
    <t>공부방아동
건강검진</t>
    <phoneticPr fontId="5" type="noConversion"/>
  </si>
  <si>
    <t>영유아
건강증진</t>
    <phoneticPr fontId="5" type="noConversion"/>
  </si>
  <si>
    <t>연대사업
(회원관리)</t>
    <phoneticPr fontId="5" type="noConversion"/>
  </si>
  <si>
    <t>항계대 비율</t>
    <phoneticPr fontId="5" type="noConversion"/>
  </si>
  <si>
    <t>총계대 비율</t>
    <phoneticPr fontId="5" type="noConversion"/>
  </si>
  <si>
    <t>예산총계</t>
    <phoneticPr fontId="5" type="noConversion"/>
  </si>
  <si>
    <t>zzz</t>
    <phoneticPr fontId="5" type="noConversion"/>
  </si>
  <si>
    <t>zzz-zz-zzz</t>
    <phoneticPr fontId="5" type="noConversion"/>
  </si>
  <si>
    <t>예비비</t>
    <phoneticPr fontId="5" type="noConversion"/>
  </si>
  <si>
    <t>예비비</t>
    <phoneticPr fontId="5" type="noConversion"/>
  </si>
  <si>
    <t>급여</t>
    <phoneticPr fontId="5" type="noConversion"/>
  </si>
  <si>
    <t>상여</t>
    <phoneticPr fontId="5" type="noConversion"/>
  </si>
  <si>
    <t>제수당</t>
    <phoneticPr fontId="5" type="noConversion"/>
  </si>
  <si>
    <t>강사비</t>
    <phoneticPr fontId="5" type="noConversion"/>
  </si>
  <si>
    <t>법정복리비</t>
    <phoneticPr fontId="5" type="noConversion"/>
  </si>
  <si>
    <t>기타후생경비</t>
    <phoneticPr fontId="5" type="noConversion"/>
  </si>
  <si>
    <t>잡손실</t>
    <phoneticPr fontId="5" type="noConversion"/>
  </si>
  <si>
    <t>예비비</t>
    <phoneticPr fontId="5" type="noConversion"/>
  </si>
  <si>
    <t>주유비</t>
    <phoneticPr fontId="5" type="noConversion"/>
  </si>
  <si>
    <t>검사,수리,교체</t>
    <phoneticPr fontId="5" type="noConversion"/>
  </si>
  <si>
    <t>총계대비항별구성비(%)</t>
    <phoneticPr fontId="5" type="noConversion"/>
  </si>
  <si>
    <t>인건비</t>
    <phoneticPr fontId="5" type="noConversion"/>
  </si>
  <si>
    <t>관리비</t>
    <phoneticPr fontId="5" type="noConversion"/>
  </si>
  <si>
    <t>진행비</t>
    <phoneticPr fontId="5" type="noConversion"/>
  </si>
  <si>
    <t>연대사업</t>
    <phoneticPr fontId="5" type="noConversion"/>
  </si>
  <si>
    <t>sk브로드밴드</t>
    <phoneticPr fontId="5" type="noConversion"/>
  </si>
  <si>
    <t>삼성네트워크</t>
    <phoneticPr fontId="5" type="noConversion"/>
  </si>
  <si>
    <t>나눔과셈사용료</t>
    <phoneticPr fontId="5" type="noConversion"/>
  </si>
  <si>
    <t>나눔과셈수수료</t>
    <phoneticPr fontId="5" type="noConversion"/>
  </si>
  <si>
    <t>나눔과셈사용ㄽ</t>
    <phoneticPr fontId="5" type="noConversion"/>
  </si>
  <si>
    <t>나눔과셈수수료</t>
    <phoneticPr fontId="5" type="noConversion"/>
  </si>
  <si>
    <t>총 계</t>
    <phoneticPr fontId="5" type="noConversion"/>
  </si>
  <si>
    <t>2010년</t>
    <phoneticPr fontId="5" type="noConversion"/>
  </si>
  <si>
    <t>2009년</t>
    <phoneticPr fontId="5" type="noConversion"/>
  </si>
  <si>
    <t>구성비 - 총계대 비율(%)</t>
    <phoneticPr fontId="5" type="noConversion"/>
  </si>
  <si>
    <t>수익</t>
    <phoneticPr fontId="5" type="noConversion"/>
  </si>
  <si>
    <t>사업외</t>
    <phoneticPr fontId="5" type="noConversion"/>
  </si>
  <si>
    <t>(C)</t>
    <phoneticPr fontId="5" type="noConversion"/>
  </si>
  <si>
    <t>개인회비</t>
  </si>
  <si>
    <t>단체회비</t>
  </si>
  <si>
    <t>개인후원금</t>
  </si>
  <si>
    <t>후원저금통</t>
  </si>
  <si>
    <t>목적후원금</t>
  </si>
  <si>
    <t>기타후원금</t>
  </si>
  <si>
    <t>단체후원금</t>
  </si>
  <si>
    <t>공동모금회</t>
  </si>
  <si>
    <t>2009예산</t>
    <phoneticPr fontId="5" type="noConversion"/>
  </si>
  <si>
    <t>2009결산</t>
    <phoneticPr fontId="5" type="noConversion"/>
  </si>
  <si>
    <t>2-2. 세출부 (산출기초)</t>
    <phoneticPr fontId="5" type="noConversion"/>
  </si>
  <si>
    <t>사업비(진행비)</t>
    <phoneticPr fontId="5" type="noConversion"/>
  </si>
  <si>
    <t>인건비(인건비)</t>
    <phoneticPr fontId="5" type="noConversion"/>
  </si>
  <si>
    <t>운영비(관리비)</t>
    <phoneticPr fontId="5" type="noConversion"/>
  </si>
  <si>
    <t>2010예산</t>
    <phoneticPr fontId="5" type="noConversion"/>
  </si>
  <si>
    <t>2.  2010예산 - 세출개요</t>
    <phoneticPr fontId="5" type="noConversion"/>
  </si>
  <si>
    <t>2-1.  2010예산 - 세출총괄 (2010.  1. 1  -  12.  31)</t>
    <phoneticPr fontId="5" type="noConversion"/>
  </si>
  <si>
    <t>나눔과셈사료</t>
    <phoneticPr fontId="5" type="noConversion"/>
  </si>
  <si>
    <t>사업자전액부담</t>
    <phoneticPr fontId="5" type="noConversion"/>
  </si>
  <si>
    <t>퇴직적립금</t>
    <phoneticPr fontId="5" type="noConversion"/>
  </si>
  <si>
    <t>사업자부담</t>
    <phoneticPr fontId="5" type="noConversion"/>
  </si>
  <si>
    <t>2.665%</t>
    <phoneticPr fontId="5" type="noConversion"/>
  </si>
  <si>
    <t>(원단위 절세)</t>
    <phoneticPr fontId="5" type="noConversion"/>
  </si>
  <si>
    <t>원천세(소득세)</t>
    <phoneticPr fontId="5" type="noConversion"/>
  </si>
  <si>
    <t>원천세(주민세)</t>
    <phoneticPr fontId="5" type="noConversion"/>
  </si>
  <si>
    <t>예수금총액</t>
    <phoneticPr fontId="5" type="noConversion"/>
  </si>
  <si>
    <t>지금총액</t>
    <phoneticPr fontId="5" type="noConversion"/>
  </si>
  <si>
    <t>정혜원</t>
    <phoneticPr fontId="5" type="noConversion"/>
  </si>
  <si>
    <t>보수총액</t>
    <phoneticPr fontId="5" type="noConversion"/>
  </si>
  <si>
    <t>10.0%</t>
    <phoneticPr fontId="5" type="noConversion"/>
  </si>
  <si>
    <t>최영숙</t>
    <phoneticPr fontId="5" type="noConversion"/>
  </si>
  <si>
    <t>(원단위 절세)</t>
    <phoneticPr fontId="5" type="noConversion"/>
  </si>
  <si>
    <t>진혜료</t>
    <phoneticPr fontId="5" type="noConversion"/>
  </si>
  <si>
    <t>(표준보수월액기준으로 보험료율 보다 적게 나옴)</t>
    <phoneticPr fontId="5" type="noConversion"/>
  </si>
  <si>
    <t>아름다운생명사랑 급여 명세표</t>
    <phoneticPr fontId="5" type="noConversion"/>
  </si>
  <si>
    <t>퇴직적립금</t>
    <phoneticPr fontId="81" type="noConversion"/>
  </si>
  <si>
    <t>건강보험료</t>
    <phoneticPr fontId="5" type="noConversion"/>
  </si>
  <si>
    <t>×</t>
    <phoneticPr fontId="5" type="noConversion"/>
  </si>
  <si>
    <t>2.54%</t>
    <phoneticPr fontId="5" type="noConversion"/>
  </si>
  <si>
    <t>＝</t>
    <phoneticPr fontId="5" type="noConversion"/>
  </si>
  <si>
    <t>장기요양보험료</t>
    <phoneticPr fontId="5" type="noConversion"/>
  </si>
  <si>
    <t>4.78%</t>
    <phoneticPr fontId="5" type="noConversion"/>
  </si>
  <si>
    <t>국민연금</t>
    <phoneticPr fontId="5" type="noConversion"/>
  </si>
  <si>
    <t>4.5%</t>
    <phoneticPr fontId="5" type="noConversion"/>
  </si>
  <si>
    <t xml:space="preserve">고용보험료 </t>
    <phoneticPr fontId="5" type="noConversion"/>
  </si>
  <si>
    <t>1.3%</t>
    <phoneticPr fontId="5" type="noConversion"/>
  </si>
  <si>
    <t xml:space="preserve">산재보험료 </t>
    <phoneticPr fontId="5" type="noConversion"/>
  </si>
  <si>
    <t>0.7%</t>
    <phoneticPr fontId="5" type="noConversion"/>
  </si>
  <si>
    <t>사업자부담금</t>
    <phoneticPr fontId="81" type="noConversion"/>
  </si>
  <si>
    <t>기본금</t>
    <phoneticPr fontId="81" type="noConversion"/>
  </si>
  <si>
    <t>교통수당</t>
    <phoneticPr fontId="81" type="noConversion"/>
  </si>
  <si>
    <t>1호봉</t>
    <phoneticPr fontId="81" type="noConversion"/>
  </si>
  <si>
    <t>사회보험부담금</t>
    <phoneticPr fontId="81" type="noConversion"/>
  </si>
  <si>
    <t>실수령액(연)</t>
    <phoneticPr fontId="81" type="noConversion"/>
  </si>
  <si>
    <t>실수령액(월)</t>
    <phoneticPr fontId="81" type="noConversion"/>
  </si>
  <si>
    <t>694702-01-218539</t>
    <phoneticPr fontId="5" type="noConversion"/>
  </si>
  <si>
    <t>423701-01-091128</t>
    <phoneticPr fontId="5" type="noConversion"/>
  </si>
  <si>
    <t>KB기업카드</t>
    <phoneticPr fontId="5" type="noConversion"/>
  </si>
  <si>
    <t>사업자</t>
    <phoneticPr fontId="5" type="noConversion"/>
  </si>
  <si>
    <t>지급총액(월실수령액)</t>
    <phoneticPr fontId="5" type="noConversion"/>
  </si>
  <si>
    <t>(퇴직적립금포함)</t>
    <phoneticPr fontId="5" type="noConversion"/>
  </si>
  <si>
    <t xml:space="preserve">4대보험포함 </t>
    <phoneticPr fontId="5" type="noConversion"/>
  </si>
  <si>
    <t xml:space="preserve">4대보험포,퇴직적립금 포함 </t>
    <phoneticPr fontId="5" type="noConversion"/>
  </si>
  <si>
    <t>연 총액</t>
    <phoneticPr fontId="5" type="noConversion"/>
  </si>
  <si>
    <t>(월)</t>
    <phoneticPr fontId="5" type="noConversion"/>
  </si>
  <si>
    <t>(연)</t>
    <phoneticPr fontId="5" type="noConversion"/>
  </si>
  <si>
    <t>(11호봉)</t>
    <phoneticPr fontId="5" type="noConversion"/>
  </si>
  <si>
    <t>1999.2월 졸</t>
    <phoneticPr fontId="5" type="noConversion"/>
  </si>
  <si>
    <t>사업장</t>
    <phoneticPr fontId="5" type="noConversion"/>
  </si>
  <si>
    <t>치과의료지원비</t>
    <phoneticPr fontId="5" type="noConversion"/>
  </si>
  <si>
    <t>퇴직적립금</t>
    <phoneticPr fontId="81" type="noConversion"/>
  </si>
  <si>
    <t>신규</t>
    <phoneticPr fontId="5" type="noConversion"/>
  </si>
  <si>
    <t>1호봉</t>
    <phoneticPr fontId="5" type="noConversion"/>
  </si>
  <si>
    <t>정혜원</t>
    <phoneticPr fontId="5" type="noConversion"/>
  </si>
  <si>
    <t>7호봉</t>
    <phoneticPr fontId="5" type="noConversion"/>
  </si>
  <si>
    <t>진혜료</t>
    <phoneticPr fontId="5" type="noConversion"/>
  </si>
  <si>
    <t>423701-01-091128</t>
    <phoneticPr fontId="5" type="noConversion"/>
  </si>
  <si>
    <t>최영숙</t>
    <phoneticPr fontId="5" type="noConversion"/>
  </si>
  <si>
    <t>10호봉</t>
    <phoneticPr fontId="5" type="noConversion"/>
  </si>
  <si>
    <t>694702-01-218539</t>
    <phoneticPr fontId="5" type="noConversion"/>
  </si>
  <si>
    <t>홍두호</t>
    <phoneticPr fontId="5" type="noConversion"/>
  </si>
  <si>
    <t>(12호봉)</t>
    <phoneticPr fontId="5" type="noConversion"/>
  </si>
  <si>
    <t>1999.2월 졸</t>
    <phoneticPr fontId="5" type="noConversion"/>
  </si>
  <si>
    <t>연 총액</t>
    <phoneticPr fontId="5" type="noConversion"/>
  </si>
  <si>
    <t>퇴직적립금</t>
    <phoneticPr fontId="81" type="noConversion"/>
  </si>
  <si>
    <t>건강보험료</t>
    <phoneticPr fontId="5" type="noConversion"/>
  </si>
  <si>
    <t>장기요양보험료</t>
    <phoneticPr fontId="5" type="noConversion"/>
  </si>
  <si>
    <t>국민연금</t>
    <phoneticPr fontId="5" type="noConversion"/>
  </si>
  <si>
    <t xml:space="preserve">고용보험료 </t>
    <phoneticPr fontId="5" type="noConversion"/>
  </si>
  <si>
    <t xml:space="preserve">산재보험료 </t>
    <phoneticPr fontId="5" type="noConversion"/>
  </si>
  <si>
    <t>사업자부담금</t>
    <phoneticPr fontId="81" type="noConversion"/>
  </si>
  <si>
    <t>기본금</t>
    <phoneticPr fontId="81" type="noConversion"/>
  </si>
  <si>
    <t>교통수당</t>
    <phoneticPr fontId="81" type="noConversion"/>
  </si>
  <si>
    <t>1호봉</t>
    <phoneticPr fontId="81" type="noConversion"/>
  </si>
  <si>
    <t>사회보험부담금</t>
    <phoneticPr fontId="81" type="noConversion"/>
  </si>
  <si>
    <t>실수령액(연)</t>
    <phoneticPr fontId="81" type="noConversion"/>
  </si>
  <si>
    <t>실수령액(월)</t>
    <phoneticPr fontId="81" type="noConversion"/>
  </si>
  <si>
    <t>정혜원(7호봉)</t>
    <phoneticPr fontId="81" type="noConversion"/>
  </si>
  <si>
    <t>기본급</t>
    <phoneticPr fontId="81" type="noConversion"/>
  </si>
  <si>
    <t>월</t>
    <phoneticPr fontId="81" type="noConversion"/>
  </si>
  <si>
    <t>연</t>
    <phoneticPr fontId="81" type="noConversion"/>
  </si>
  <si>
    <t>생명사랑총</t>
    <phoneticPr fontId="81" type="noConversion"/>
  </si>
  <si>
    <t>총급여</t>
    <phoneticPr fontId="81" type="noConversion"/>
  </si>
  <si>
    <t>공제액</t>
    <phoneticPr fontId="81" type="noConversion"/>
  </si>
  <si>
    <t>국민건강</t>
    <phoneticPr fontId="81" type="noConversion"/>
  </si>
  <si>
    <t>장기요양</t>
    <phoneticPr fontId="81" type="noConversion"/>
  </si>
  <si>
    <t>국민연금</t>
    <phoneticPr fontId="81" type="noConversion"/>
  </si>
  <si>
    <t>원천세소득</t>
    <phoneticPr fontId="81" type="noConversion"/>
  </si>
  <si>
    <t>원천세주민</t>
    <phoneticPr fontId="81" type="noConversion"/>
  </si>
  <si>
    <t>고용보험</t>
    <phoneticPr fontId="81" type="noConversion"/>
  </si>
  <si>
    <t>산재보험</t>
    <phoneticPr fontId="81" type="noConversion"/>
  </si>
  <si>
    <t>신규(1호봉)</t>
    <phoneticPr fontId="81" type="noConversion"/>
  </si>
  <si>
    <t>사무총장</t>
    <phoneticPr fontId="5" type="noConversion"/>
  </si>
  <si>
    <t>간사1(10호봉)</t>
    <phoneticPr fontId="5" type="noConversion"/>
  </si>
  <si>
    <t>간사2(7호봉)</t>
    <phoneticPr fontId="5" type="noConversion"/>
  </si>
  <si>
    <t>간사3(7호봉)</t>
    <phoneticPr fontId="5" type="noConversion"/>
  </si>
  <si>
    <t>간사4(1호봉/신규)</t>
    <phoneticPr fontId="5" type="noConversion"/>
  </si>
  <si>
    <t>10년'예산총계</t>
    <phoneticPr fontId="5" type="noConversion"/>
  </si>
  <si>
    <t>11년'예산총계</t>
    <phoneticPr fontId="5" type="noConversion"/>
  </si>
  <si>
    <t>정기총회</t>
    <phoneticPr fontId="5" type="noConversion"/>
  </si>
  <si>
    <t>치지원1</t>
    <phoneticPr fontId="5" type="noConversion"/>
  </si>
  <si>
    <t>×</t>
    <phoneticPr fontId="5" type="noConversion"/>
  </si>
  <si>
    <t>심리검사및치료</t>
    <phoneticPr fontId="5" type="noConversion"/>
  </si>
  <si>
    <t>자문회의비</t>
    <phoneticPr fontId="5" type="noConversion"/>
  </si>
  <si>
    <t>심리상담 및 치료</t>
    <phoneticPr fontId="5" type="noConversion"/>
  </si>
  <si>
    <t>도서구입</t>
    <phoneticPr fontId="5" type="noConversion"/>
  </si>
  <si>
    <t>김재환아동</t>
    <phoneticPr fontId="5" type="noConversion"/>
  </si>
  <si>
    <t>2010년결산대비 증감)(A)-©</t>
    <phoneticPr fontId="5" type="noConversion"/>
  </si>
  <si>
    <t>2010년예산대비 증감(A)-(B)</t>
    <phoneticPr fontId="5" type="noConversion"/>
  </si>
  <si>
    <t>2010년예산</t>
    <phoneticPr fontId="5" type="noConversion"/>
  </si>
  <si>
    <t>2010년이월금</t>
    <phoneticPr fontId="5" type="noConversion"/>
  </si>
  <si>
    <t>461-01-01</t>
  </si>
  <si>
    <t>서울시정사업</t>
    <phoneticPr fontId="5" type="noConversion"/>
  </si>
  <si>
    <t>공부방아동사업</t>
    <phoneticPr fontId="5" type="noConversion"/>
  </si>
  <si>
    <t>가정방문보건의료사업</t>
    <phoneticPr fontId="5" type="noConversion"/>
  </si>
  <si>
    <t>신규</t>
    <phoneticPr fontId="5" type="noConversion"/>
  </si>
  <si>
    <t>(2011. 1. 1  -  12. 31)</t>
    <phoneticPr fontId="5" type="noConversion"/>
  </si>
  <si>
    <t>1. 2011 예산 - 세입총괄</t>
    <phoneticPr fontId="5" type="noConversion"/>
  </si>
  <si>
    <t>사업수익</t>
    <phoneticPr fontId="5" type="noConversion"/>
  </si>
  <si>
    <t>생활용품,문구류외</t>
    <phoneticPr fontId="5" type="noConversion"/>
  </si>
  <si>
    <t>2-2. 2011예산 - 세출종합( 산출기초 )</t>
    <phoneticPr fontId="5" type="noConversion"/>
  </si>
  <si>
    <t>자부담</t>
  </si>
  <si>
    <t>자부담</t>
    <phoneticPr fontId="5" type="noConversion"/>
  </si>
  <si>
    <t>보조금</t>
  </si>
  <si>
    <t>보조금</t>
    <phoneticPr fontId="5" type="noConversion"/>
  </si>
  <si>
    <t>총계</t>
    <phoneticPr fontId="5" type="noConversion"/>
  </si>
  <si>
    <t>2011년</t>
    <phoneticPr fontId="5" type="noConversion"/>
  </si>
  <si>
    <t>사업외 수익</t>
    <phoneticPr fontId="5" type="noConversion"/>
  </si>
  <si>
    <t>후원금</t>
    <phoneticPr fontId="5" type="noConversion"/>
  </si>
  <si>
    <t>소계</t>
    <phoneticPr fontId="5" type="noConversion"/>
  </si>
  <si>
    <t>*월고정수입평균</t>
    <phoneticPr fontId="5" type="noConversion"/>
  </si>
  <si>
    <t>780만</t>
    <phoneticPr fontId="5" type="noConversion"/>
  </si>
  <si>
    <t>목적,기타후원 제외</t>
    <phoneticPr fontId="5" type="noConversion"/>
  </si>
  <si>
    <t>(푸른 100기준)</t>
    <phoneticPr fontId="5" type="noConversion"/>
  </si>
  <si>
    <t>회 비</t>
    <phoneticPr fontId="5" type="noConversion"/>
  </si>
  <si>
    <t xml:space="preserve"> 개인</t>
    <phoneticPr fontId="5" type="noConversion"/>
  </si>
  <si>
    <t>620만원</t>
    <phoneticPr fontId="5" type="noConversion"/>
  </si>
  <si>
    <t>720만원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</si>
  <si>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</si>
  <si>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</si>
  <si>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</si>
  <si>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>(A)</t>
    <phoneticPr fontId="5" type="noConversion"/>
  </si>
  <si>
    <t>(B)</t>
    <phoneticPr fontId="5" type="noConversion"/>
  </si>
  <si>
    <t>액수</t>
    <phoneticPr fontId="5" type="noConversion"/>
  </si>
  <si>
    <t>비율(%)</t>
    <phoneticPr fontId="5" type="noConversion"/>
  </si>
  <si>
    <t>(C)</t>
    <phoneticPr fontId="5" type="noConversion"/>
  </si>
  <si>
    <t>2011년예산</t>
    <phoneticPr fontId="5" type="noConversion"/>
  </si>
  <si>
    <t>LG데이콤,삼성</t>
    <phoneticPr fontId="5" type="noConversion"/>
  </si>
  <si>
    <t>과 목</t>
  </si>
  <si>
    <t>기관운영</t>
  </si>
  <si>
    <t>관</t>
  </si>
  <si>
    <t>항</t>
  </si>
  <si>
    <t>목</t>
  </si>
  <si>
    <t>(A)</t>
  </si>
  <si>
    <t>총 계</t>
  </si>
  <si>
    <t>진행비</t>
  </si>
  <si>
    <t>소 계</t>
  </si>
  <si>
    <t>치과의료지원비</t>
  </si>
  <si>
    <t xml:space="preserve">- </t>
  </si>
  <si>
    <t>의과의료지원비</t>
  </si>
  <si>
    <t>안과의료지원비</t>
  </si>
  <si>
    <t>심리검사및치료</t>
  </si>
  <si>
    <t>재가의료용품지원비</t>
  </si>
  <si>
    <t>재가복지용품지원비</t>
  </si>
  <si>
    <t>가정환경지원비</t>
  </si>
  <si>
    <t>선물구입비</t>
  </si>
  <si>
    <t>영양보충비</t>
  </si>
  <si>
    <t>장례지원비</t>
  </si>
  <si>
    <t>의료물품비</t>
  </si>
  <si>
    <t>기타물품비</t>
  </si>
  <si>
    <t>행사준비비</t>
  </si>
  <si>
    <t>사업홍보비</t>
  </si>
  <si>
    <t>활동비</t>
  </si>
  <si>
    <t>운영비</t>
  </si>
  <si>
    <t>인건비</t>
  </si>
  <si>
    <t>급여</t>
  </si>
  <si>
    <t>상여</t>
  </si>
  <si>
    <t>강사비</t>
  </si>
  <si>
    <t>법정복리비</t>
  </si>
  <si>
    <t>기타후생경비</t>
  </si>
  <si>
    <t>퇴직급여전입</t>
  </si>
  <si>
    <t>관리비</t>
  </si>
  <si>
    <t>임차료</t>
  </si>
  <si>
    <t>공공요금</t>
  </si>
  <si>
    <t>정수기관리비</t>
  </si>
  <si>
    <t>우편통신비</t>
  </si>
  <si>
    <t>소모품비</t>
  </si>
  <si>
    <t>전산소모품비</t>
  </si>
  <si>
    <t>수선비</t>
  </si>
  <si>
    <t>도서인쇄비</t>
  </si>
  <si>
    <t>여비교통비</t>
  </si>
  <si>
    <t>차량유지비</t>
  </si>
  <si>
    <t>회의비</t>
  </si>
  <si>
    <t>지급수수료</t>
  </si>
  <si>
    <t>비품구입비</t>
  </si>
  <si>
    <t>사업외비용</t>
  </si>
  <si>
    <t>잡손실</t>
  </si>
  <si>
    <t>예비비</t>
  </si>
  <si>
    <t>가정방문보건의료</t>
  </si>
  <si>
    <t>총계</t>
  </si>
  <si>
    <t>연대/회원</t>
    <phoneticPr fontId="5" type="noConversion"/>
  </si>
  <si>
    <t>총계</t>
    <phoneticPr fontId="5" type="noConversion"/>
  </si>
  <si>
    <t>2010결산(~11.현재)</t>
    <phoneticPr fontId="5" type="noConversion"/>
  </si>
  <si>
    <t>2010결산(~11.현재)</t>
    <phoneticPr fontId="5" type="noConversion"/>
  </si>
  <si>
    <t>2011년
예산</t>
    <phoneticPr fontId="5" type="noConversion"/>
  </si>
  <si>
    <t>2010년
예산</t>
    <phoneticPr fontId="5" type="noConversion"/>
  </si>
  <si>
    <t>2011년예산
(A)</t>
    <phoneticPr fontId="5" type="noConversion"/>
  </si>
  <si>
    <t>2010년예산
(B)</t>
    <phoneticPr fontId="5" type="noConversion"/>
  </si>
  <si>
    <t>2011년
예산</t>
    <phoneticPr fontId="5" type="noConversion"/>
  </si>
  <si>
    <t>2010년예산대비증감(%)</t>
    <phoneticPr fontId="5" type="noConversion"/>
  </si>
  <si>
    <t>(A)-(B)
(단위:원)</t>
    <phoneticPr fontId="5" type="noConversion"/>
  </si>
  <si>
    <t>사업비</t>
  </si>
  <si>
    <r>
      <t xml:space="preserve">생명사랑 자부담 금액은 감소(직접의료비 지원 지양)로 금년대비( 96.2 </t>
    </r>
    <r>
      <rPr>
        <sz val="8"/>
        <color rgb="FF000000"/>
        <rFont val="맑은 고딕"/>
        <family val="3"/>
        <charset val="129"/>
      </rPr>
      <t xml:space="preserve">▼) 감소 </t>
    </r>
    <r>
      <rPr>
        <sz val="8"/>
        <color rgb="FF000000"/>
        <rFont val="맑은 고딕"/>
        <family val="3"/>
        <charset val="129"/>
        <scheme val="minor"/>
      </rPr>
      <t>, 치과연계를 통한 치료비 기부금처리 금액 포함하는 것은 동일하게 진행</t>
    </r>
    <phoneticPr fontId="5" type="noConversion"/>
  </si>
  <si>
    <t xml:space="preserve">직접의료비 지원 지양 &amp; 금년도 본항목의 예산집행율이 낮아 630만원 하향조절 함 (25%  ▼) </t>
    <phoneticPr fontId="5" type="noConversion"/>
  </si>
  <si>
    <t>굿모닝서울안과 사례연계 : 금년도 예산집행율은 낮으나 지속적으로 필요가 있을것으로 예상되어 금년도 예산과 같은 수준으로 책정함</t>
    <phoneticPr fontId="5" type="noConversion"/>
  </si>
  <si>
    <t>사업비는 금년예산 대비 1.5% 증가로 큰 변동 없음</t>
    <phoneticPr fontId="5" type="noConversion"/>
  </si>
  <si>
    <t>금년예산 대비 큰 변동 없음/ 예산대비 지출폭이 큰것은 서울시정사업(예산신규)의 사업비로 1회적 지출이 되었음.(66만)</t>
    <phoneticPr fontId="5" type="noConversion"/>
  </si>
  <si>
    <t xml:space="preserve">금년 예산집행액을 참조하여 하향조절 함 (8.1% ▼) </t>
    <phoneticPr fontId="5" type="noConversion"/>
  </si>
  <si>
    <t xml:space="preserve">금년 예산 신규집행 금액으로 김재환아동(삼육재활원) 지원금 </t>
    <phoneticPr fontId="5" type="noConversion"/>
  </si>
  <si>
    <r>
      <t xml:space="preserve">기관방문,가정방문시 구입하는 선물비로 연대활동활성화 및 공부방사업 사례관리가정방문 계획(신규)에 따라 증액 함. ( 46% </t>
    </r>
    <r>
      <rPr>
        <sz val="8"/>
        <color rgb="FF000000"/>
        <rFont val="맑은 고딕"/>
        <family val="3"/>
        <charset val="129"/>
      </rPr>
      <t>▲</t>
    </r>
    <r>
      <rPr>
        <sz val="8"/>
        <color rgb="FF000000"/>
        <rFont val="맑은 고딕"/>
        <family val="3"/>
        <charset val="129"/>
        <scheme val="minor"/>
      </rPr>
      <t xml:space="preserve">) </t>
    </r>
    <phoneticPr fontId="5" type="noConversion"/>
  </si>
  <si>
    <t xml:space="preserve">공부방아동사업 관련 ; 금년도 검진결과 심리검사및 치료에 대한 필요가 있어 큰 폭으로 증액 함 ( 400% ▲) </t>
    <phoneticPr fontId="5" type="noConversion"/>
  </si>
  <si>
    <t xml:space="preserve">가정방문사업 예산액은 금년과 동일, 공부방아동사업  금년도 검진결과 영양관리 대한 필요가 있어 예산액을 증액 함 ( 291.7% ▲) </t>
    <phoneticPr fontId="5" type="noConversion"/>
  </si>
  <si>
    <t>비정기 집행금액으로 금년과 동일</t>
    <phoneticPr fontId="5" type="noConversion"/>
  </si>
  <si>
    <t xml:space="preserve">예산대비 금년도 집행액 증가로 상향조절 ( 23.5% ▲)  </t>
    <phoneticPr fontId="5" type="noConversion"/>
  </si>
  <si>
    <t xml:space="preserve">금년 예산집행액이 예산을 초과하였으나 1회적 지출항목이 대부분이었고 비품비 등 다른 목으로 전용할 수 있는 품목이어서 하향조절함 (8.1% ▼) </t>
    <phoneticPr fontId="5" type="noConversion"/>
  </si>
  <si>
    <t xml:space="preserve">공부방아동사업 관련 행사비 축소로 하향조절 함, 그 밖에 다른 사업단위의 행사비는 금년과 동일 (8.3% ▼) </t>
    <phoneticPr fontId="5" type="noConversion"/>
  </si>
  <si>
    <r>
      <t xml:space="preserve">회원관리/연대활동의 활성화로 상향조절( 62.7% </t>
    </r>
    <r>
      <rPr>
        <sz val="8"/>
        <color rgb="FF000000"/>
        <rFont val="맑은 고딕"/>
        <family val="3"/>
        <charset val="129"/>
      </rPr>
      <t>▲</t>
    </r>
    <r>
      <rPr>
        <sz val="8"/>
        <color rgb="FF000000"/>
        <rFont val="맑은 고딕"/>
        <family val="3"/>
        <charset val="129"/>
        <scheme val="minor"/>
      </rPr>
      <t xml:space="preserve">)  </t>
    </r>
    <phoneticPr fontId="5" type="noConversion"/>
  </si>
  <si>
    <t>상향조절( 37.7% ▲)</t>
    <phoneticPr fontId="5" type="noConversion"/>
  </si>
  <si>
    <t>공부방사업 전담인력 교육비 지원으로 상향 조절 (서울시사회복지공동모금회 60만원) ( 55.5% ▲)</t>
    <phoneticPr fontId="5" type="noConversion"/>
  </si>
  <si>
    <t xml:space="preserve">가정방문 및 공부방 사업비 조절에 따른 하향조절  (73.9% ▼) </t>
    <phoneticPr fontId="5" type="noConversion"/>
  </si>
  <si>
    <t>홍두호사무총장 및 신규간사1명 충원예정으로 인건비 예산 증액 ( 43.9% ▲)</t>
    <phoneticPr fontId="5" type="noConversion"/>
  </si>
  <si>
    <t xml:space="preserve">홍두호사무총장 및 신규간사4명 충원예정으로 인건비 예산 증액  (43.9% ▲) </t>
    <phoneticPr fontId="5" type="noConversion"/>
  </si>
  <si>
    <t xml:space="preserve">홍두호사무총장 및 신규간사6명 충원예정으로 인건비 예산 증액  (43.2% ▲) </t>
    <phoneticPr fontId="5" type="noConversion"/>
  </si>
  <si>
    <t>신규간사 충원 및 상여금 신규내용 추가 및 증액(신규 : 생일상여 30만,명절 및 휴가비 증액 10만 →30만 ) ( 73.3% ▲)</t>
    <phoneticPr fontId="5" type="noConversion"/>
  </si>
  <si>
    <t>사무실 이전에 따른 진행금액 증액</t>
    <phoneticPr fontId="5" type="noConversion"/>
  </si>
  <si>
    <t xml:space="preserve">CMS수수료 및 문자,메일링 수수료 </t>
    <phoneticPr fontId="5" type="noConversion"/>
  </si>
  <si>
    <t>사업단위별 회의비 예산 감소</t>
    <phoneticPr fontId="5" type="noConversion"/>
  </si>
  <si>
    <t>정기적 지출항목(주유비등)은 변동폭이 없으며 교체 및 수리비용 증가로 금년도 지출이 증가한 것으로(총액의 40%정도) 하향조절 함.</t>
    <phoneticPr fontId="5" type="noConversion"/>
  </si>
  <si>
    <t xml:space="preserve">금년도 사무실 이전으로 지출예상액을 상향하여 책정해놓았음. 현재 지급하고 있는 임차료에 준하여 하향 조절함. (35.7% ▼) </t>
    <phoneticPr fontId="5" type="noConversion"/>
  </si>
  <si>
    <t>금년도 지출액 대비 상향 조절함. (80% ▲)</t>
    <phoneticPr fontId="5" type="noConversion"/>
  </si>
  <si>
    <t>금년과 동일</t>
    <phoneticPr fontId="5" type="noConversion"/>
  </si>
  <si>
    <t xml:space="preserve">하향 조절함. (21.3% ▼) </t>
    <phoneticPr fontId="5" type="noConversion"/>
  </si>
  <si>
    <t>금년도 지출액 대비 상향 조절함. (100% ▲)</t>
    <phoneticPr fontId="5" type="noConversion"/>
  </si>
  <si>
    <t xml:space="preserve">금년도 비품교체에 따른 소모품 교체로 구입비가 줄어들 것으로 예상되어 하향 조절함. (37.5% ▼) </t>
    <phoneticPr fontId="5" type="noConversion"/>
  </si>
  <si>
    <t xml:space="preserve">금년도 지출액에 준하여 하향 조절함. (35.7% ▼) </t>
    <phoneticPr fontId="5" type="noConversion"/>
  </si>
  <si>
    <t>자료구입 및 인쇄물 제작 예정으로 상향 조절함. (80% ▲)</t>
    <phoneticPr fontId="5" type="noConversion"/>
  </si>
  <si>
    <t>2-2. 2011예산 - 세출종합( 개요 )</t>
    <phoneticPr fontId="5" type="noConversion"/>
  </si>
  <si>
    <t>가정방문</t>
    <phoneticPr fontId="5" type="noConversion"/>
  </si>
  <si>
    <t>공부방</t>
    <phoneticPr fontId="5" type="noConversion"/>
  </si>
  <si>
    <t>영유아</t>
    <phoneticPr fontId="5" type="noConversion"/>
  </si>
  <si>
    <t>사업외비용</t>
    <phoneticPr fontId="5" type="noConversion"/>
  </si>
  <si>
    <t>금년 대비 44.9% ▲(약 7,300만원 증가) 
 간사 2인 인건비 추가(홍두호사무총장,신규간사1)
인건비 증액에 따른 총예산액 대비 비율 증가(36.3% →51.2%)</t>
    <phoneticPr fontId="5" type="noConversion"/>
  </si>
  <si>
    <r>
      <t xml:space="preserve">금년 대비 20.7% </t>
    </r>
    <r>
      <rPr>
        <sz val="8"/>
        <rFont val="맑은 고딕"/>
        <family val="3"/>
        <charset val="129"/>
      </rPr>
      <t>▼</t>
    </r>
    <r>
      <rPr>
        <sz val="8"/>
        <rFont val="맑은 고딕"/>
        <family val="3"/>
        <charset val="129"/>
        <scheme val="minor"/>
      </rPr>
      <t xml:space="preserve">(약 600만원 감소) </t>
    </r>
    <phoneticPr fontId="5" type="noConversion"/>
  </si>
  <si>
    <t>인건비 증액에 따른 총예산액 대비 비율 증가(48% →58%)</t>
    <phoneticPr fontId="5" type="noConversion"/>
  </si>
  <si>
    <t>금년 대비 5.8% ▲(약 560만원 증가) ,
인건비 증액에 따른 총예산액 대비 비율 감소(48.1% →39.5%)</t>
    <phoneticPr fontId="5" type="noConversion"/>
  </si>
  <si>
    <t>금년 대비 11.1% ▲(약 370만원 증가) , 금년도와 사업구성 유사</t>
    <phoneticPr fontId="5" type="noConversion"/>
  </si>
  <si>
    <t>금년 대비 4.9% ▲(약 247만원 증가) , 금년도와 사업구성 유사</t>
    <phoneticPr fontId="5" type="noConversion"/>
  </si>
  <si>
    <t>금년 대비 86.6% ▼(약 350만원 감소) , 
금년도 사업비 집행이 저조하여 하향 조정함</t>
    <phoneticPr fontId="5" type="noConversion"/>
  </si>
  <si>
    <t>(단위:원)</t>
  </si>
  <si>
    <t>금년 대비 11.4% ▲(약 147만원 증가) , 연대사업 확대 예정</t>
    <phoneticPr fontId="5" type="noConversion"/>
  </si>
  <si>
    <t>1)진행비</t>
    <phoneticPr fontId="5" type="noConversion"/>
  </si>
  <si>
    <t>2)인건비</t>
    <phoneticPr fontId="5" type="noConversion"/>
  </si>
  <si>
    <t>3)관리비</t>
    <phoneticPr fontId="5" type="noConversion"/>
  </si>
  <si>
    <t>1)기관운영</t>
    <phoneticPr fontId="5" type="noConversion"/>
  </si>
  <si>
    <t>2)가정방문</t>
    <phoneticPr fontId="5" type="noConversion"/>
  </si>
  <si>
    <t>3)공부방</t>
    <phoneticPr fontId="5" type="noConversion"/>
  </si>
  <si>
    <t>4)영유아</t>
    <phoneticPr fontId="5" type="noConversion"/>
  </si>
  <si>
    <t>5)연대/회원</t>
    <phoneticPr fontId="5" type="noConversion"/>
  </si>
  <si>
    <t>(B)</t>
  </si>
  <si>
    <t>(A)-(B)</t>
  </si>
  <si>
    <t>예산</t>
  </si>
  <si>
    <t>개인회비</t>
    <phoneticPr fontId="5" type="noConversion"/>
  </si>
  <si>
    <t>사업외비용</t>
    <phoneticPr fontId="5" type="noConversion"/>
  </si>
  <si>
    <t>2.82%</t>
    <phoneticPr fontId="5" type="noConversion"/>
  </si>
  <si>
    <t>간사</t>
    <phoneticPr fontId="5" type="noConversion"/>
  </si>
  <si>
    <t>비과세40</t>
    <phoneticPr fontId="5" type="noConversion"/>
  </si>
  <si>
    <t>비과세40</t>
    <phoneticPr fontId="5" type="noConversion"/>
  </si>
  <si>
    <t>2010결산</t>
    <phoneticPr fontId="5" type="noConversion"/>
  </si>
  <si>
    <t>금액</t>
    <phoneticPr fontId="5" type="noConversion"/>
  </si>
  <si>
    <t>(장례지원비)</t>
    <phoneticPr fontId="5" type="noConversion"/>
  </si>
  <si>
    <t>(선물구입비)</t>
    <phoneticPr fontId="5" type="noConversion"/>
  </si>
  <si>
    <t>사업
운영비</t>
    <phoneticPr fontId="5" type="noConversion"/>
  </si>
  <si>
    <t>가정환경지원비</t>
    <phoneticPr fontId="5" type="noConversion"/>
  </si>
  <si>
    <t>건강교육용품구입비</t>
    <phoneticPr fontId="5" type="noConversion"/>
  </si>
  <si>
    <t>회 비</t>
    <phoneticPr fontId="5" type="noConversion"/>
  </si>
  <si>
    <t>소계</t>
    <phoneticPr fontId="5" type="noConversion"/>
  </si>
  <si>
    <t>411-01-00</t>
    <phoneticPr fontId="5" type="noConversion"/>
  </si>
  <si>
    <t>개인회비</t>
    <phoneticPr fontId="5" type="noConversion"/>
  </si>
  <si>
    <t>단체회비</t>
    <phoneticPr fontId="5" type="noConversion"/>
  </si>
  <si>
    <t>후원금</t>
    <phoneticPr fontId="5" type="noConversion"/>
  </si>
  <si>
    <t>421-01-00</t>
    <phoneticPr fontId="5" type="noConversion"/>
  </si>
  <si>
    <t>개인후원금</t>
    <phoneticPr fontId="5" type="noConversion"/>
  </si>
  <si>
    <t>후원저금통</t>
    <phoneticPr fontId="5" type="noConversion"/>
  </si>
  <si>
    <t>기타후원금</t>
    <phoneticPr fontId="5" type="noConversion"/>
  </si>
  <si>
    <t>단체후원금</t>
    <phoneticPr fontId="5" type="noConversion"/>
  </si>
  <si>
    <t>보조금</t>
    <phoneticPr fontId="5" type="noConversion"/>
  </si>
  <si>
    <t>소계</t>
    <phoneticPr fontId="5" type="noConversion"/>
  </si>
  <si>
    <t>461-01-00</t>
    <phoneticPr fontId="5" type="noConversion"/>
  </si>
  <si>
    <t>공동모금회</t>
    <phoneticPr fontId="5" type="noConversion"/>
  </si>
  <si>
    <t>서울시정사업</t>
    <phoneticPr fontId="5" type="noConversion"/>
  </si>
  <si>
    <t>사업외 수익</t>
    <phoneticPr fontId="5" type="noConversion"/>
  </si>
  <si>
    <t>소     계</t>
    <phoneticPr fontId="5" type="noConversion"/>
  </si>
  <si>
    <t xml:space="preserve"> </t>
    <phoneticPr fontId="5" type="noConversion"/>
  </si>
  <si>
    <t>수익</t>
    <phoneticPr fontId="5" type="noConversion"/>
  </si>
  <si>
    <t>811-01-00</t>
    <phoneticPr fontId="5" type="noConversion"/>
  </si>
  <si>
    <t>예금이자</t>
    <phoneticPr fontId="5" type="noConversion"/>
  </si>
  <si>
    <t>사무국</t>
    <phoneticPr fontId="5" type="noConversion"/>
  </si>
  <si>
    <t>달력제작</t>
    <phoneticPr fontId="5" type="noConversion"/>
  </si>
  <si>
    <r>
      <t>생명사랑의료 교육</t>
    </r>
    <r>
      <rPr>
        <sz val="8"/>
        <rFont val="맑은 고딕"/>
        <family val="3"/>
        <charset val="129"/>
      </rPr>
      <t>·연구사업</t>
    </r>
    <phoneticPr fontId="5" type="noConversion"/>
  </si>
  <si>
    <t>활동비</t>
    <phoneticPr fontId="5" type="noConversion"/>
  </si>
  <si>
    <t>x</t>
    <phoneticPr fontId="5" type="noConversion"/>
  </si>
  <si>
    <t>사무국</t>
    <phoneticPr fontId="5" type="noConversion"/>
  </si>
  <si>
    <t>활동비(실행위,이사회)</t>
    <phoneticPr fontId="5" type="noConversion"/>
  </si>
  <si>
    <t>주유비</t>
    <phoneticPr fontId="5" type="noConversion"/>
  </si>
  <si>
    <t xml:space="preserve">금년 예산집행액이 예산을 초과하였으나 1회적 지출항목이 대부분이었고 비품비 등 다른 목으로 전용할 수 있는 품목이어서 하향조절함 </t>
    <phoneticPr fontId="5" type="noConversion"/>
  </si>
  <si>
    <t>(A)-(B)
(단위:원)</t>
    <phoneticPr fontId="5" type="noConversion"/>
  </si>
  <si>
    <t>(A)-(C)
(단위:원)</t>
    <phoneticPr fontId="5" type="noConversion"/>
  </si>
  <si>
    <t>2011년
예산</t>
    <phoneticPr fontId="5" type="noConversion"/>
  </si>
  <si>
    <t>2011년예산</t>
    <phoneticPr fontId="5" type="noConversion"/>
  </si>
  <si>
    <t>사업단위별 사업비항목으로 전입</t>
    <phoneticPr fontId="5" type="noConversion"/>
  </si>
  <si>
    <t>1)사무국</t>
    <phoneticPr fontId="5" type="noConversion"/>
  </si>
  <si>
    <t>4)동남아시아</t>
    <phoneticPr fontId="5" type="noConversion"/>
  </si>
  <si>
    <t>5)교육/연구</t>
    <phoneticPr fontId="5" type="noConversion"/>
  </si>
  <si>
    <t>동남아</t>
    <phoneticPr fontId="5" type="noConversion"/>
  </si>
  <si>
    <t>교육/연구</t>
    <phoneticPr fontId="5" type="noConversion"/>
  </si>
  <si>
    <r>
      <t>교육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연구/</t>
    </r>
    <r>
      <rPr>
        <b/>
        <sz val="8"/>
        <rFont val="맑은 고딕"/>
        <family val="3"/>
        <charset val="129"/>
        <scheme val="minor"/>
      </rPr>
      <t>(회원</t>
    </r>
    <r>
      <rPr>
        <b/>
        <sz val="8"/>
        <rFont val="맑은 고딕"/>
        <family val="3"/>
        <charset val="129"/>
      </rPr>
      <t>·연대)</t>
    </r>
    <phoneticPr fontId="5" type="noConversion"/>
  </si>
  <si>
    <t>※ 항목별 구성비 변화</t>
    <phoneticPr fontId="5" type="noConversion"/>
  </si>
  <si>
    <t>※ 사업단위별 구성비 변화</t>
    <phoneticPr fontId="5" type="noConversion"/>
  </si>
  <si>
    <r>
      <t xml:space="preserve">  2. 금년도(2010)예산 대비 
     104,025,683원</t>
    </r>
    <r>
      <rPr>
        <b/>
        <sz val="11"/>
        <color rgb="FFFF0000"/>
        <rFont val="맑은 고딕"/>
        <family val="3"/>
        <charset val="129"/>
        <scheme val="minor"/>
      </rPr>
      <t xml:space="preserve"> (약 </t>
    </r>
    <r>
      <rPr>
        <b/>
        <sz val="12"/>
        <color rgb="FFFF0000"/>
        <rFont val="맑은 고딕"/>
        <family val="3"/>
        <charset val="129"/>
        <scheme val="minor"/>
      </rPr>
      <t>1억4백</t>
    </r>
    <r>
      <rPr>
        <b/>
        <sz val="11"/>
        <color rgb="FFFF0000"/>
        <rFont val="맑은 고딕"/>
        <family val="3"/>
        <charset val="129"/>
        <scheme val="minor"/>
      </rPr>
      <t xml:space="preserve">만원) </t>
    </r>
    <r>
      <rPr>
        <b/>
        <sz val="9"/>
        <rFont val="맑은 고딕"/>
        <family val="3"/>
        <charset val="129"/>
        <scheme val="minor"/>
      </rPr>
      <t xml:space="preserve">증액/ 53.1%
  3. 금년도(2010)결산 대비
     60,674,209원 </t>
    </r>
    <r>
      <rPr>
        <b/>
        <sz val="10"/>
        <color rgb="FFFF0000"/>
        <rFont val="맑은 고딕"/>
        <family val="3"/>
        <charset val="129"/>
        <scheme val="minor"/>
      </rPr>
      <t xml:space="preserve">(약 </t>
    </r>
    <r>
      <rPr>
        <b/>
        <sz val="11"/>
        <color rgb="FFFF0000"/>
        <rFont val="맑은 고딕"/>
        <family val="3"/>
        <charset val="129"/>
        <scheme val="minor"/>
      </rPr>
      <t>7천1백</t>
    </r>
    <r>
      <rPr>
        <b/>
        <sz val="10"/>
        <color rgb="FFFF0000"/>
        <rFont val="맑은 고딕"/>
        <family val="3"/>
        <charset val="129"/>
        <scheme val="minor"/>
      </rPr>
      <t xml:space="preserve">만원) </t>
    </r>
    <r>
      <rPr>
        <b/>
        <sz val="9"/>
        <rFont val="맑은 고딕"/>
        <family val="3"/>
        <charset val="129"/>
        <scheme val="minor"/>
      </rPr>
      <t xml:space="preserve">증액/ 24% </t>
    </r>
    <phoneticPr fontId="5" type="noConversion"/>
  </si>
  <si>
    <t>이월잉여금</t>
    <phoneticPr fontId="5" type="noConversion"/>
  </si>
  <si>
    <t>잉여금</t>
    <phoneticPr fontId="5" type="noConversion"/>
  </si>
  <si>
    <t>사업외</t>
    <phoneticPr fontId="5" type="noConversion"/>
  </si>
  <si>
    <t>사업외수익</t>
    <phoneticPr fontId="5" type="noConversion"/>
  </si>
  <si>
    <t>과 목</t>
    <phoneticPr fontId="5" type="noConversion"/>
  </si>
  <si>
    <t xml:space="preserve"> </t>
    <phoneticPr fontId="5" type="noConversion"/>
  </si>
  <si>
    <t>2011 예산</t>
    <phoneticPr fontId="5" type="noConversion"/>
  </si>
  <si>
    <t>2010 결산</t>
    <phoneticPr fontId="5" type="noConversion"/>
  </si>
  <si>
    <t>사무국</t>
    <phoneticPr fontId="5" type="noConversion"/>
  </si>
  <si>
    <t>동남아시아 
보건의료사업</t>
    <phoneticPr fontId="5" type="noConversion"/>
  </si>
  <si>
    <t>2012년예산</t>
    <phoneticPr fontId="5" type="noConversion"/>
  </si>
  <si>
    <t>개인후원475명</t>
    <phoneticPr fontId="5" type="noConversion"/>
  </si>
  <si>
    <t>461-01-02</t>
  </si>
  <si>
    <t>구정지원사업</t>
    <phoneticPr fontId="5" type="noConversion"/>
  </si>
  <si>
    <t>홈페이지관리,제작</t>
    <phoneticPr fontId="5" type="noConversion"/>
  </si>
  <si>
    <t>기타홍보물제작</t>
    <phoneticPr fontId="5" type="noConversion"/>
  </si>
  <si>
    <t>강북지역복지네트워크분당금</t>
    <phoneticPr fontId="5" type="noConversion"/>
  </si>
  <si>
    <t>사무총장(13호봉)</t>
    <phoneticPr fontId="5" type="noConversion"/>
  </si>
  <si>
    <t>간사1(8호봉)</t>
    <phoneticPr fontId="5" type="noConversion"/>
  </si>
  <si>
    <t>간사2(2호봉)</t>
    <phoneticPr fontId="5" type="noConversion"/>
  </si>
  <si>
    <t>여름,명절2,생일</t>
    <phoneticPr fontId="5" type="noConversion"/>
  </si>
  <si>
    <t>주민세</t>
    <phoneticPr fontId="5" type="noConversion"/>
  </si>
  <si>
    <t>직원연수</t>
    <phoneticPr fontId="5" type="noConversion"/>
  </si>
  <si>
    <t>문자,팩스외</t>
    <phoneticPr fontId="5" type="noConversion"/>
  </si>
  <si>
    <t>컴퓨터 외</t>
    <phoneticPr fontId="5" type="noConversion"/>
  </si>
  <si>
    <t>생명사랑의료학교</t>
    <phoneticPr fontId="5" type="noConversion"/>
  </si>
  <si>
    <t>지역NGO</t>
    <phoneticPr fontId="5" type="noConversion"/>
  </si>
  <si>
    <t>건강교육용품관련</t>
    <phoneticPr fontId="5" type="noConversion"/>
  </si>
  <si>
    <t>민생상담</t>
    <phoneticPr fontId="5" type="noConversion"/>
  </si>
  <si>
    <t>경로당건강교육</t>
    <phoneticPr fontId="5" type="noConversion"/>
  </si>
  <si>
    <t>기관방문비</t>
    <phoneticPr fontId="5" type="noConversion"/>
  </si>
  <si>
    <t>보험료,세금</t>
    <phoneticPr fontId="5" type="noConversion"/>
  </si>
  <si>
    <t>2012년예산
(A)</t>
    <phoneticPr fontId="5" type="noConversion"/>
  </si>
  <si>
    <t>2011년예산
(B)</t>
    <phoneticPr fontId="5" type="noConversion"/>
  </si>
  <si>
    <t>2012년
예산</t>
    <phoneticPr fontId="5" type="noConversion"/>
  </si>
  <si>
    <t>2012년예산</t>
    <phoneticPr fontId="5" type="noConversion"/>
  </si>
  <si>
    <t>2011년예산</t>
    <phoneticPr fontId="5" type="noConversion"/>
  </si>
  <si>
    <t>자부담과 외부 보조금 비율 측면을 보시면 자체 수입이 1억3천정도 되고
보조금이 천칠백만원정도 됩니다.</t>
    <phoneticPr fontId="5" type="noConversion"/>
  </si>
  <si>
    <t>올해 총 예산은 1억5천만원으로 전년도 대비 약 50%정도로 책정될 계획입니다. 예산 감소의 이유는 우선 외부지원금 - 모금회 지원금 7천만원감소 그리고 올해 예산에서 사업확대 및 후원금 증액 등을 계획해서 예산을 공격적으로 상향해서 잡아놓았던 부분을 올해 실제 들어온 수입에 준해서 내년도 예산으로 잡으셨다고 보면 됩니다</t>
    <phoneticPr fontId="5" type="noConversion"/>
  </si>
  <si>
    <t>자부담</t>
    <phoneticPr fontId="5" type="noConversion"/>
  </si>
  <si>
    <t>보조금</t>
    <phoneticPr fontId="5" type="noConversion"/>
  </si>
  <si>
    <t xml:space="preserve">후원금(정기CMS및 계좌) 고정수입 </t>
    <phoneticPr fontId="5" type="noConversion"/>
  </si>
  <si>
    <t>보조금</t>
    <phoneticPr fontId="5" type="noConversion"/>
  </si>
  <si>
    <t>수입항목별 구성비를 보시면 후원금 중 고정수입(개이,단체) 1억1천만원, 기타 비정기 수입이 1천팔백만원 그리고 1천 7백원원이 보조금으로 내년도 예산은 고정적으로 들어오는 정기 후원액 중심으로 운영이 될 예정입니다.
현 예산에 포함되지는 않았지만 보조금의 경우 사업별로 지원가능한 기회가 있으면 지원받아서 예산이 충원될 수도 있습니다.</t>
    <phoneticPr fontId="5" type="noConversion"/>
  </si>
  <si>
    <t xml:space="preserve">cms,계좌 고정후원금 </t>
    <phoneticPr fontId="5" type="noConversion"/>
  </si>
  <si>
    <r>
      <t xml:space="preserve">1. </t>
    </r>
    <r>
      <rPr>
        <b/>
        <sz val="10"/>
        <color rgb="FFFF0000"/>
        <rFont val="맑은 고딕"/>
        <family val="3"/>
        <charset val="129"/>
        <scheme val="minor"/>
      </rPr>
      <t>총예산   150,000,000 (일억오천만원정)</t>
    </r>
    <r>
      <rPr>
        <b/>
        <sz val="10"/>
        <rFont val="맑은 고딕"/>
        <family val="3"/>
        <charset val="129"/>
        <scheme val="minor"/>
      </rPr>
      <t xml:space="preserve">
   --------------------------------------
  자부담   216,154,000 (약 2억1천6백만) / 72.1%
  보조금     83,616,000    (약 8천4백만) /  27.9%</t>
    </r>
    <phoneticPr fontId="5" type="noConversion"/>
  </si>
  <si>
    <t>2012년예산</t>
    <phoneticPr fontId="5" type="noConversion"/>
  </si>
  <si>
    <t>2011년예산</t>
    <phoneticPr fontId="5" type="noConversion"/>
  </si>
  <si>
    <t>2012년
예산</t>
    <phoneticPr fontId="5" type="noConversion"/>
  </si>
  <si>
    <t>금년도 사업 예산 기준</t>
    <phoneticPr fontId="5" type="noConversion"/>
  </si>
  <si>
    <t>회원/ 연대 사업단위를 사무국으로 예산 통합(홍보,후원자의 밤 외)</t>
    <phoneticPr fontId="5" type="noConversion"/>
  </si>
  <si>
    <t>가정방문</t>
    <phoneticPr fontId="5" type="noConversion"/>
  </si>
  <si>
    <t>공부방</t>
    <phoneticPr fontId="5" type="noConversion"/>
  </si>
  <si>
    <t>동남아시아</t>
    <phoneticPr fontId="5" type="noConversion"/>
  </si>
  <si>
    <t>교육·연구</t>
    <phoneticPr fontId="5" type="noConversion"/>
  </si>
  <si>
    <t>관리비</t>
    <phoneticPr fontId="5" type="noConversion"/>
  </si>
  <si>
    <t xml:space="preserve"> </t>
    <phoneticPr fontId="5" type="noConversion"/>
  </si>
  <si>
    <t>인건비</t>
    <phoneticPr fontId="5" type="noConversion"/>
  </si>
  <si>
    <t>금년대비증감(%)</t>
    <phoneticPr fontId="5" type="noConversion"/>
  </si>
  <si>
    <t>생명사랑의료 
교육·연구사업</t>
    <phoneticPr fontId="5" type="noConversion"/>
  </si>
  <si>
    <t>동남아시아 
보건의료사업</t>
    <phoneticPr fontId="5" type="noConversion"/>
  </si>
  <si>
    <t>공부방아동보건의료</t>
    <phoneticPr fontId="5" type="noConversion"/>
  </si>
  <si>
    <t>동남아시아 보건의료</t>
    <phoneticPr fontId="5" type="noConversion"/>
  </si>
  <si>
    <t>지급년도</t>
    <phoneticPr fontId="5" type="noConversion"/>
  </si>
  <si>
    <t>회사명</t>
    <phoneticPr fontId="5" type="noConversion"/>
  </si>
  <si>
    <t>지급월</t>
    <phoneticPr fontId="5" type="noConversion"/>
  </si>
  <si>
    <t>아름다운생명사랑</t>
    <phoneticPr fontId="5" type="noConversion"/>
  </si>
  <si>
    <t>NO</t>
    <phoneticPr fontId="5" type="noConversion"/>
  </si>
  <si>
    <t>성명</t>
    <phoneticPr fontId="5" type="noConversion"/>
  </si>
  <si>
    <t>호봉</t>
    <phoneticPr fontId="5" type="noConversion"/>
  </si>
  <si>
    <t>지  급  내  역</t>
    <phoneticPr fontId="5" type="noConversion"/>
  </si>
  <si>
    <t>지급액</t>
    <phoneticPr fontId="5" type="noConversion"/>
  </si>
  <si>
    <t>공  제  내  역</t>
    <phoneticPr fontId="5" type="noConversion"/>
  </si>
  <si>
    <t>공제계</t>
    <phoneticPr fontId="5" type="noConversion"/>
  </si>
  <si>
    <t>지급총액</t>
    <phoneticPr fontId="5" type="noConversion"/>
  </si>
  <si>
    <t>기본급</t>
    <phoneticPr fontId="5" type="noConversion"/>
  </si>
  <si>
    <t>자격수당</t>
    <phoneticPr fontId="5" type="noConversion"/>
  </si>
  <si>
    <t>직무수당</t>
    <phoneticPr fontId="5" type="noConversion"/>
  </si>
  <si>
    <t>식대</t>
    <phoneticPr fontId="5" type="noConversion"/>
  </si>
  <si>
    <t>월차수당</t>
    <phoneticPr fontId="5" type="noConversion"/>
  </si>
  <si>
    <t>근속수당
(호봉)</t>
    <phoneticPr fontId="5" type="noConversion"/>
  </si>
  <si>
    <t>상여금</t>
    <phoneticPr fontId="5" type="noConversion"/>
  </si>
  <si>
    <t>특별수당</t>
    <phoneticPr fontId="5" type="noConversion"/>
  </si>
  <si>
    <t>퇴직수당</t>
    <phoneticPr fontId="5" type="noConversion"/>
  </si>
  <si>
    <t>기타1</t>
    <phoneticPr fontId="5" type="noConversion"/>
  </si>
  <si>
    <t>기타2</t>
    <phoneticPr fontId="5" type="noConversion"/>
  </si>
  <si>
    <t>소득세</t>
    <phoneticPr fontId="5" type="noConversion"/>
  </si>
  <si>
    <t>주민세</t>
    <phoneticPr fontId="5" type="noConversion"/>
  </si>
  <si>
    <t>국민연금</t>
    <phoneticPr fontId="5" type="noConversion"/>
  </si>
  <si>
    <t>장기요양</t>
    <phoneticPr fontId="5" type="noConversion"/>
  </si>
  <si>
    <t>건강보험</t>
    <phoneticPr fontId="5" type="noConversion"/>
  </si>
  <si>
    <t>고용보험</t>
    <phoneticPr fontId="5" type="noConversion"/>
  </si>
  <si>
    <t>조아라</t>
    <phoneticPr fontId="5" type="noConversion"/>
  </si>
  <si>
    <t>월  합  계</t>
    <phoneticPr fontId="5" type="noConversion"/>
  </si>
  <si>
    <t>연  합  계</t>
    <phoneticPr fontId="5" type="noConversion"/>
  </si>
  <si>
    <t>퇴직전 1년 평균임금</t>
    <phoneticPr fontId="5" type="noConversion"/>
  </si>
  <si>
    <t>*</t>
    <phoneticPr fontId="5" type="noConversion"/>
  </si>
  <si>
    <t>2010.10~2011.10</t>
    <phoneticPr fontId="5" type="noConversion"/>
  </si>
  <si>
    <t>근속기간</t>
    <phoneticPr fontId="5" type="noConversion"/>
  </si>
  <si>
    <t>의료학교</t>
    <phoneticPr fontId="5" type="noConversion"/>
  </si>
  <si>
    <t>북한분유보내기사업</t>
    <phoneticPr fontId="5" type="noConversion"/>
  </si>
  <si>
    <t>모금사업</t>
    <phoneticPr fontId="5" type="noConversion"/>
  </si>
  <si>
    <t>북한분유
보내기</t>
    <phoneticPr fontId="5" type="noConversion"/>
  </si>
  <si>
    <t>치과의료지원비</t>
    <phoneticPr fontId="5" type="noConversion"/>
  </si>
  <si>
    <t>북한분유</t>
    <phoneticPr fontId="5" type="noConversion"/>
  </si>
  <si>
    <t>사업비</t>
    <phoneticPr fontId="5" type="noConversion"/>
  </si>
  <si>
    <t>6)북한분유
보내기사업</t>
    <phoneticPr fontId="5" type="noConversion"/>
  </si>
  <si>
    <t>2012신규 사업으로 1천만원 신규</t>
    <phoneticPr fontId="5" type="noConversion"/>
  </si>
  <si>
    <t xml:space="preserve">금년 대비 31.7%▼ </t>
    <phoneticPr fontId="5" type="noConversion"/>
  </si>
  <si>
    <t>인원감소로 인건비 외 예산 감소 29.3%</t>
    <phoneticPr fontId="5" type="noConversion"/>
  </si>
  <si>
    <t>캄보디아 사업 진행 및 예산확대로 3천만원 증액</t>
    <phoneticPr fontId="5" type="noConversion"/>
  </si>
  <si>
    <t>북한분유보내기</t>
    <phoneticPr fontId="5" type="noConversion"/>
  </si>
  <si>
    <t>신규</t>
    <phoneticPr fontId="5" type="noConversion"/>
  </si>
  <si>
    <t xml:space="preserve"> 비정기</t>
    <phoneticPr fontId="5" type="noConversion"/>
  </si>
  <si>
    <t>동남아후원</t>
    <phoneticPr fontId="5" type="noConversion"/>
  </si>
  <si>
    <t>북한분유</t>
    <phoneticPr fontId="5" type="noConversion"/>
  </si>
  <si>
    <t xml:space="preserve"> 비정기 </t>
    <phoneticPr fontId="5" type="noConversion"/>
  </si>
  <si>
    <t>북한분유후원</t>
    <phoneticPr fontId="5" type="noConversion"/>
  </si>
  <si>
    <t>동남아후원</t>
    <phoneticPr fontId="5" type="noConversion"/>
  </si>
  <si>
    <t>사업비</t>
    <phoneticPr fontId="5" type="noConversion"/>
  </si>
  <si>
    <t>사업외</t>
    <phoneticPr fontId="5" type="noConversion"/>
  </si>
  <si>
    <t>1)진행비: 금년 대비 34% ▼(약 4천9백만원 감소)</t>
    <phoneticPr fontId="5" type="noConversion"/>
  </si>
  <si>
    <t>2)인건비:금년 대비 37.4% ▼(약 4천8백만원 감소) 
간사 2인 사직으로 인건비 감소</t>
    <phoneticPr fontId="5" type="noConversion"/>
  </si>
  <si>
    <r>
      <t xml:space="preserve">3)관리비: 금년 대비 8.2% </t>
    </r>
    <r>
      <rPr>
        <sz val="8"/>
        <rFont val="맑은 고딕"/>
        <family val="3"/>
        <charset val="129"/>
      </rPr>
      <t>▼</t>
    </r>
    <r>
      <rPr>
        <sz val="8"/>
        <rFont val="맑은 고딕"/>
        <family val="3"/>
        <charset val="129"/>
        <scheme val="minor"/>
      </rPr>
      <t>(약 2백만원 감소) 
사무실 유지에 필요한 기본경비 금년과 유사</t>
    </r>
    <phoneticPr fontId="5" type="noConversion"/>
  </si>
  <si>
    <t>사업외</t>
    <phoneticPr fontId="5" type="noConversion"/>
  </si>
  <si>
    <t>금년 대비 54.7%▼(모금회 3차 사업 미신청)</t>
    <phoneticPr fontId="5" type="noConversion"/>
  </si>
  <si>
    <t>신규</t>
    <phoneticPr fontId="5" type="noConversion"/>
  </si>
  <si>
    <t>동남아후원</t>
    <phoneticPr fontId="5" type="noConversion"/>
  </si>
  <si>
    <t>상여금</t>
    <phoneticPr fontId="5" type="noConversion"/>
  </si>
  <si>
    <t>여름휴가</t>
    <phoneticPr fontId="5" type="noConversion"/>
  </si>
  <si>
    <t>월평균
실지급액</t>
    <phoneticPr fontId="5" type="noConversion"/>
  </si>
  <si>
    <t>상여금포함</t>
    <phoneticPr fontId="5" type="noConversion"/>
  </si>
  <si>
    <t>건강보험</t>
    <phoneticPr fontId="5" type="noConversion"/>
  </si>
  <si>
    <t>미신청</t>
    <phoneticPr fontId="5" type="noConversion"/>
  </si>
  <si>
    <t>재가의료용품지원비</t>
    <phoneticPr fontId="5" type="noConversion"/>
  </si>
  <si>
    <t>2011
결산</t>
    <phoneticPr fontId="5" type="noConversion"/>
  </si>
  <si>
    <t>2011
결산</t>
    <phoneticPr fontId="5" type="noConversion"/>
  </si>
  <si>
    <t>예비비(이월금)</t>
    <phoneticPr fontId="5" type="noConversion"/>
  </si>
  <si>
    <t>2011결산
(C)</t>
    <phoneticPr fontId="5" type="noConversion"/>
  </si>
  <si>
    <t>2011결산</t>
    <phoneticPr fontId="5" type="noConversion"/>
  </si>
  <si>
    <t>2011결산</t>
    <phoneticPr fontId="5" type="noConversion"/>
  </si>
  <si>
    <t>2011
예산</t>
    <phoneticPr fontId="5" type="noConversion"/>
  </si>
  <si>
    <t>2012
예산</t>
    <phoneticPr fontId="5" type="noConversion"/>
  </si>
  <si>
    <t>2012
예산</t>
    <phoneticPr fontId="5" type="noConversion"/>
  </si>
  <si>
    <t>2011
예산</t>
    <phoneticPr fontId="5" type="noConversion"/>
  </si>
  <si>
    <t>2012
예산</t>
    <phoneticPr fontId="5" type="noConversion"/>
  </si>
  <si>
    <t>2012
예산</t>
    <phoneticPr fontId="5" type="noConversion"/>
  </si>
  <si>
    <t>2012
예산</t>
    <phoneticPr fontId="5" type="noConversion"/>
  </si>
  <si>
    <t>2011
예산</t>
    <phoneticPr fontId="5" type="noConversion"/>
  </si>
  <si>
    <t>2011
예산</t>
    <phoneticPr fontId="5" type="noConversion"/>
  </si>
  <si>
    <t>2011
결산</t>
    <phoneticPr fontId="5" type="noConversion"/>
  </si>
  <si>
    <t>예산대비증감</t>
    <phoneticPr fontId="5" type="noConversion"/>
  </si>
  <si>
    <t>2011년예산
(B)</t>
    <phoneticPr fontId="5" type="noConversion"/>
  </si>
  <si>
    <t>예산대비 증감(A)-(B)</t>
    <phoneticPr fontId="5" type="noConversion"/>
  </si>
  <si>
    <t>결산대비 증감
(A)-©</t>
    <phoneticPr fontId="5" type="noConversion"/>
  </si>
  <si>
    <t>사업수익</t>
    <phoneticPr fontId="5" type="noConversion"/>
  </si>
  <si>
    <t>사업외수익</t>
    <phoneticPr fontId="5" type="noConversion"/>
  </si>
  <si>
    <t>2011년결산</t>
    <phoneticPr fontId="5" type="noConversion"/>
  </si>
  <si>
    <t>2012년예산</t>
    <phoneticPr fontId="5" type="noConversion"/>
  </si>
  <si>
    <t xml:space="preserve"> 한국누가회</t>
    <phoneticPr fontId="5" type="noConversion"/>
  </si>
  <si>
    <t>서경누가회</t>
    <phoneticPr fontId="5" type="noConversion"/>
  </si>
  <si>
    <t>홍보비</t>
    <phoneticPr fontId="5" type="noConversion"/>
  </si>
  <si>
    <t>행사비</t>
    <phoneticPr fontId="5" type="noConversion"/>
  </si>
  <si>
    <t>인건비</t>
    <phoneticPr fontId="5" type="noConversion"/>
  </si>
  <si>
    <t>사무실관리비</t>
    <phoneticPr fontId="5" type="noConversion"/>
  </si>
  <si>
    <t>북한분유</t>
    <phoneticPr fontId="5" type="noConversion"/>
  </si>
  <si>
    <t>※ 2011-2012년  세출 개요</t>
    <phoneticPr fontId="5" type="noConversion"/>
  </si>
  <si>
    <t>사업비</t>
    <phoneticPr fontId="5" type="noConversion"/>
  </si>
  <si>
    <t>2012
예산</t>
    <phoneticPr fontId="5" type="noConversion"/>
  </si>
  <si>
    <r>
      <t>기관방문 및 아동 건강선물 구입비 ☞건강교육물품비로 비목변경 의결</t>
    </r>
    <r>
      <rPr>
        <b/>
        <i/>
        <sz val="7.5"/>
        <color rgb="FF000000"/>
        <rFont val="맑은 고딕"/>
        <family val="3"/>
        <charset val="129"/>
        <scheme val="minor"/>
      </rPr>
      <t xml:space="preserve"> ( *2010.12.12 이사회)</t>
    </r>
    <phoneticPr fontId="5" type="noConversion"/>
  </si>
  <si>
    <r>
      <t xml:space="preserve">금년도 집행 건수가 발생하지 않아 차기년도 항목 삭제 의결 </t>
    </r>
    <r>
      <rPr>
        <b/>
        <i/>
        <sz val="7.5"/>
        <color rgb="FF000000"/>
        <rFont val="맑은 고딕"/>
        <family val="3"/>
        <charset val="129"/>
        <scheme val="minor"/>
      </rPr>
      <t xml:space="preserve">(* 2010.1212.이사회) </t>
    </r>
    <phoneticPr fontId="5" type="noConversion"/>
  </si>
  <si>
    <r>
      <t>동남아/</t>
    </r>
    <r>
      <rPr>
        <b/>
        <sz val="7"/>
        <rFont val="맑은 고딕"/>
        <family val="3"/>
        <charset val="129"/>
        <scheme val="minor"/>
      </rPr>
      <t>(영유아)</t>
    </r>
    <phoneticPr fontId="5" type="noConversion"/>
  </si>
  <si>
    <t>생명사랑 자부담 금액은 감소(직접의료비 지원 지양) 및 모금회 지원금 중단으로 결산대비( 156.5% ▼  , 지역 치과연계 확대 및 연대 치과 연계를 통해 무료 치료가 가능하도록 진행</t>
    <phoneticPr fontId="5" type="noConversion"/>
  </si>
  <si>
    <t xml:space="preserve">진단을 위한 초기 검사비(실비) 지급의 필요가 있는 사례 증가 등 의료비 지원사례 증가에 따라  (44.9%) 예산 증액 (어르신1인 30만원 X 20명)으로 질병 조기 발견 및 치료연계가 가능하도록 하기 위함  </t>
    <phoneticPr fontId="5" type="noConversion"/>
  </si>
  <si>
    <t xml:space="preserve">타지원처 개발 및 연계의 기회가 있어 사업비 지출 비율을 축소함 </t>
    <phoneticPr fontId="5" type="noConversion"/>
  </si>
  <si>
    <t>공부방아동사업 관련 ; 금년도 검진결과 심리검사및 치료에 대한 필요가 있어 큰 폭으로 증액하여 지출하였으나 모금회 지원 중단 및 사업비 축소로 총 사업비는 감소 : 지역기관 연계 및 추후 공부방 정신건강프로그램으로 프로포절 신청 예정(1~2천만원 예상) :  지원처 확정 시 금년과 유사한 수준에서 지원이 가능할 것으로 보임(공부방이용 아동 중 중증아동 10명 1년간 치료를 목표로 함)</t>
    <phoneticPr fontId="5" type="noConversion"/>
  </si>
  <si>
    <t>직접 의료용품 지원 사례가 적었으나 어르신 대상 재활의료용품 등 서울시 지원금으로 계획하여 지급할 예정</t>
    <phoneticPr fontId="5" type="noConversion"/>
  </si>
  <si>
    <t>금년 예산집행액을 참조하여 하향조절 함, 직접 복지용품 전달은 지양하고 구청,지역복지기관에서 지급하는 재가복지용품 지원 및 서비스 연계를 확대하는 방향으로 진행할 예정(KT&amp;G복지재단 난방비 지원 ,구청 생필품 지원 등)</t>
    <phoneticPr fontId="5" type="noConversion"/>
  </si>
  <si>
    <t>김재환아동(삼육재활원) 지원금, 금년과 동일하게 진행</t>
    <phoneticPr fontId="5" type="noConversion"/>
  </si>
  <si>
    <t>아동영양관리 관련해서는 약사회 의약품 지원받음, 어르신은 필요가 있는 사례 의뢰가 증가하여 추가로 지원할 예정(5명)</t>
    <phoneticPr fontId="5" type="noConversion"/>
  </si>
  <si>
    <t xml:space="preserve">예산대비 금년도 집행액 증가로 상향조절 ( 23.5%증가)  </t>
    <phoneticPr fontId="5" type="noConversion"/>
  </si>
  <si>
    <t>사업홍보비</t>
    <phoneticPr fontId="5" type="noConversion"/>
  </si>
  <si>
    <t>올해 홈페이지 리뉴얼 및 CMS약정서 제작 등 비용 지출이 예정되어 증액함 (결산대비 17.3% 약 200만원)</t>
    <phoneticPr fontId="5" type="noConversion"/>
  </si>
  <si>
    <t>지역복지네트워크 사업비(모금회 지원분) 감소로 결산대비 하향조절(7.3%▼,270만원), 지속적인 비용이 필요한 항목으로 금년 예산대비로는 증액(예산대비 약 600만원)</t>
    <phoneticPr fontId="5" type="noConversion"/>
  </si>
  <si>
    <t xml:space="preserve">가정방문 및 공부방 사업비 조절에 따른 하향조절  (73.9% ▼) </t>
    <phoneticPr fontId="5" type="noConversion"/>
  </si>
  <si>
    <t>연간 6회기 상여금 지급 1회 60만원 X 6월 (1인당 연간 360만원)</t>
    <phoneticPr fontId="5" type="noConversion"/>
  </si>
  <si>
    <t>교육비 및 여름휴가비(30만원)</t>
    <phoneticPr fontId="5" type="noConversion"/>
  </si>
  <si>
    <t>간사 1인 사직, 1인 출산휴가로 인건비 감소</t>
    <phoneticPr fontId="5" type="noConversion"/>
  </si>
  <si>
    <t>간사 1인 사직, 1인 출산휴가로 인건비 감소 ( 36.2% ▼), 기본급여 하향조절(130만원) - 호봉 및 상여금으로 충당(1인당 총 급여 인상액 상여금, 휴가비 포함 월평균 20만원 )</t>
    <phoneticPr fontId="5" type="noConversion"/>
  </si>
  <si>
    <t>2011결산
대비증감</t>
    <phoneticPr fontId="5" type="noConversion"/>
  </si>
  <si>
    <t>금년과 동일</t>
    <phoneticPr fontId="5" type="noConversion"/>
  </si>
  <si>
    <t>하양 조절함</t>
    <phoneticPr fontId="5" type="noConversion"/>
  </si>
  <si>
    <t>하향 조절함</t>
    <phoneticPr fontId="5" type="noConversion"/>
  </si>
  <si>
    <t>기타 행사비로 충당하도록 하여 하향 조절함</t>
    <phoneticPr fontId="5" type="noConversion"/>
  </si>
  <si>
    <t>차량 수리 및 정기 점검으로 금년도 지출 증가, 예산은 하향조절 함</t>
    <phoneticPr fontId="5" type="noConversion"/>
  </si>
  <si>
    <t>교통카드 이용으로 감소할 것으로 예상되어 하향 조절 함</t>
    <phoneticPr fontId="5" type="noConversion"/>
  </si>
  <si>
    <t>CMS수수료 및 문자,메일링 수수료 증가 예상되어 상향 조절함</t>
    <phoneticPr fontId="5" type="noConversion"/>
  </si>
  <si>
    <t xml:space="preserve">하향조절 </t>
    <phoneticPr fontId="5" type="noConversion"/>
  </si>
  <si>
    <t>간사 1인 사직, 1인 출산휴가로 인건비 감소/ 퇴직연금(DC형 - 연말 불입에서 월별불입으로 변경)</t>
    <phoneticPr fontId="5" type="noConversion"/>
  </si>
  <si>
    <t>2011결산</t>
    <phoneticPr fontId="5" type="noConversion"/>
  </si>
  <si>
    <t>2012예산</t>
    <phoneticPr fontId="5" type="noConversion"/>
  </si>
  <si>
    <t>건강교육물품구입비</t>
    <phoneticPr fontId="5" type="noConversion"/>
  </si>
  <si>
    <t>기존 진행해 오던 사업은 금년도 예산에 준하여 집행되었으나 내년도 북한 분유보내기 사업으로 1천만원 예산액 증액 함</t>
    <phoneticPr fontId="5" type="noConversion"/>
  </si>
  <si>
    <t xml:space="preserve"> ※ 전체 (사업)진행비는 전년도예산 대비 30.1%▼ , 결산대비29.3%▼( 약 6천만원 - 모금회 사업 미신청 관련)</t>
    <phoneticPr fontId="5" type="noConversion"/>
  </si>
  <si>
    <t>생명사랑의료
교육·연구</t>
    <phoneticPr fontId="5" type="noConversion"/>
  </si>
  <si>
    <t>동남아시아 
보건의료사업</t>
    <phoneticPr fontId="5" type="noConversion"/>
  </si>
  <si>
    <t>동남아시아 
보건의료</t>
    <phoneticPr fontId="5" type="noConversion"/>
  </si>
  <si>
    <t>생명사랑의료
교육·연구</t>
    <phoneticPr fontId="5" type="noConversion"/>
  </si>
  <si>
    <t>2011결산
대비증감</t>
    <phoneticPr fontId="5" type="noConversion"/>
  </si>
  <si>
    <t>2011결산
대비증감</t>
    <phoneticPr fontId="5" type="noConversion"/>
  </si>
  <si>
    <r>
      <t xml:space="preserve">1) 사업비 : 1억
 * 총액 : 금년 대비 28.9% ▼(약 2천팔백 만원 감소) </t>
    </r>
    <r>
      <rPr>
        <sz val="8"/>
        <rFont val="맑은 고딕"/>
        <family val="3"/>
        <charset val="129"/>
      </rPr>
      <t>→</t>
    </r>
    <r>
      <rPr>
        <sz val="8"/>
        <rFont val="맑은 고딕"/>
        <family val="3"/>
        <charset val="129"/>
        <scheme val="minor"/>
      </rPr>
      <t xml:space="preserve">모금회 3차 미지원
 * 사업비 확대 항목 : 동남아시아보건의료사업 (1천7백만원 지출 → 3천만원으로 확대)
 * 2012년 신규 항목 : 북한 분유보내기 사업( 1천만원)
  </t>
    </r>
    <phoneticPr fontId="5" type="noConversion"/>
  </si>
  <si>
    <t>2)인건비: 8천만원
 * 금년 대비 34.6% ▼(약 2천7백만원 감소) : 간사 1인 사직, 1인 출산휴가로 인건비 감소
 * 기존 활동가 급여체계 변경(상세 내역 참조)</t>
    <phoneticPr fontId="5" type="noConversion"/>
  </si>
  <si>
    <r>
      <t xml:space="preserve">3)관리비: 2천만원
 * 금년 대비 8.2% </t>
    </r>
    <r>
      <rPr>
        <sz val="8"/>
        <rFont val="맑은 고딕"/>
        <family val="3"/>
        <charset val="129"/>
      </rPr>
      <t>▼</t>
    </r>
    <r>
      <rPr>
        <sz val="8"/>
        <rFont val="맑은 고딕"/>
        <family val="3"/>
        <charset val="129"/>
        <scheme val="minor"/>
      </rPr>
      <t>(약 2백만원 감소) : 사무실 유지에 필요한 기본경비 금년과 유사</t>
    </r>
    <phoneticPr fontId="5" type="noConversion"/>
  </si>
  <si>
    <t>2012년</t>
    <phoneticPr fontId="5" type="noConversion"/>
  </si>
  <si>
    <t>증감(원)</t>
    <phoneticPr fontId="5" type="noConversion"/>
  </si>
  <si>
    <t>세부항목</t>
    <phoneticPr fontId="5" type="noConversion"/>
  </si>
  <si>
    <t>2009.7.1~2012.2.29</t>
    <phoneticPr fontId="5" type="noConversion"/>
  </si>
  <si>
    <t>32개월</t>
    <phoneticPr fontId="5" type="noConversion"/>
  </si>
  <si>
    <t>2012년예산</t>
    <phoneticPr fontId="5" type="noConversion"/>
  </si>
  <si>
    <t>5) 재정보고(8월)</t>
    <phoneticPr fontId="5" type="noConversion"/>
  </si>
  <si>
    <t>가. 총수입 :5,032,500 / 총지출 : 10,145,256원(이월금: 16,023,880원)          나. 9월 CMS집금 : 241건 4,333,000원) 9월 4회차 10월로 이월</t>
    <phoneticPr fontId="5" type="noConversion"/>
  </si>
  <si>
    <t>사무국</t>
  </si>
  <si>
    <t xml:space="preserve">                              가정방문                              </t>
  </si>
  <si>
    <t xml:space="preserve">                              공부방                              </t>
  </si>
  <si>
    <t xml:space="preserve">                 동남아시아                 </t>
  </si>
  <si>
    <t xml:space="preserve">교육
연구                 </t>
    <phoneticPr fontId="56" type="noConversion"/>
  </si>
  <si>
    <t>북녘</t>
    <phoneticPr fontId="56" type="noConversion"/>
  </si>
  <si>
    <t xml:space="preserve">                              계                              </t>
  </si>
  <si>
    <t>예산대비누적</t>
  </si>
  <si>
    <t>누적액</t>
  </si>
  <si>
    <t>1-2월</t>
    <phoneticPr fontId="56" type="noConversion"/>
  </si>
  <si>
    <t>예산</t>
    <phoneticPr fontId="56" type="noConversion"/>
  </si>
  <si>
    <t>비고</t>
    <phoneticPr fontId="56" type="noConversion"/>
  </si>
  <si>
    <t>전월이월금</t>
  </si>
  <si>
    <t xml:space="preserve">3) 2013년 예산(안) </t>
    <phoneticPr fontId="56" type="noConversion"/>
  </si>
  <si>
    <t xml:space="preserve"> &lt; 수입계 &gt;</t>
    <phoneticPr fontId="56" type="noConversion"/>
  </si>
  <si>
    <t>사업외수익</t>
  </si>
  <si>
    <t>-</t>
  </si>
  <si>
    <t>순수입</t>
    <phoneticPr fontId="56" type="noConversion"/>
  </si>
  <si>
    <t>예산대비
누적(%)</t>
    <phoneticPr fontId="56" type="noConversion"/>
  </si>
  <si>
    <t>2012'1-10월 
결산(원)</t>
    <phoneticPr fontId="56" type="noConversion"/>
  </si>
  <si>
    <t>2012'예산(원)</t>
    <phoneticPr fontId="56" type="noConversion"/>
  </si>
  <si>
    <t>2013'예산(원)</t>
    <phoneticPr fontId="56" type="noConversion"/>
  </si>
  <si>
    <t>회비</t>
    <phoneticPr fontId="5" type="noConversion"/>
  </si>
  <si>
    <r>
      <rPr>
        <b/>
        <sz val="9"/>
        <color theme="1"/>
        <rFont val="맑은 고딕"/>
        <family val="3"/>
        <charset val="129"/>
        <scheme val="minor"/>
      </rPr>
      <t xml:space="preserve"> 정기후원금</t>
    </r>
    <r>
      <rPr>
        <sz val="9"/>
        <color theme="1"/>
        <rFont val="맑은 고딕"/>
        <family val="3"/>
        <charset val="129"/>
        <scheme val="minor"/>
      </rPr>
      <t xml:space="preserve"> (개인후원금,회비,단체 정기후원)</t>
    </r>
    <phoneticPr fontId="56" type="noConversion"/>
  </si>
  <si>
    <t>고정수입(월1,250만원)</t>
    <phoneticPr fontId="56" type="noConversion"/>
  </si>
  <si>
    <t xml:space="preserve"> 정기후원금</t>
    <phoneticPr fontId="56" type="noConversion"/>
  </si>
  <si>
    <t>회비</t>
  </si>
  <si>
    <t xml:space="preserve">   </t>
  </si>
  <si>
    <r>
      <t xml:space="preserve"> </t>
    </r>
    <r>
      <rPr>
        <b/>
        <sz val="9"/>
        <color theme="1"/>
        <rFont val="맑은 고딕"/>
        <family val="3"/>
        <charset val="129"/>
        <scheme val="minor"/>
      </rPr>
      <t>기타후원금</t>
    </r>
    <r>
      <rPr>
        <sz val="9"/>
        <color theme="1"/>
        <rFont val="맑은 고딕"/>
        <family val="3"/>
        <charset val="129"/>
        <scheme val="minor"/>
      </rPr>
      <t xml:space="preserve"> (개인,기업&amp;단체 비정기, 목적 후원)</t>
    </r>
    <phoneticPr fontId="56" type="noConversion"/>
  </si>
  <si>
    <t>비정기 수입</t>
    <phoneticPr fontId="56" type="noConversion"/>
  </si>
  <si>
    <t xml:space="preserve"> 기타후원금</t>
    <phoneticPr fontId="56" type="noConversion"/>
  </si>
  <si>
    <t>한국누가회 정기후원</t>
    <phoneticPr fontId="56" type="noConversion"/>
  </si>
  <si>
    <r>
      <t xml:space="preserve"> </t>
    </r>
    <r>
      <rPr>
        <b/>
        <sz val="9"/>
        <color theme="1"/>
        <rFont val="맑은 고딕"/>
        <family val="3"/>
        <charset val="129"/>
        <scheme val="minor"/>
      </rPr>
      <t>보조금</t>
    </r>
    <r>
      <rPr>
        <sz val="9"/>
        <color theme="1"/>
        <rFont val="맑은 고딕"/>
        <family val="3"/>
        <charset val="129"/>
        <scheme val="minor"/>
      </rPr>
      <t xml:space="preserve"> (서울시,강북구,모금회 등 외부사업비)</t>
    </r>
    <phoneticPr fontId="56" type="noConversion"/>
  </si>
  <si>
    <t>서울시 공익사업</t>
    <phoneticPr fontId="56" type="noConversion"/>
  </si>
  <si>
    <t xml:space="preserve"> 보조금</t>
    <phoneticPr fontId="56" type="noConversion"/>
  </si>
  <si>
    <t>순수입 총계</t>
    <phoneticPr fontId="56" type="noConversion"/>
  </si>
  <si>
    <t>순수입 : 1억6천만</t>
    <phoneticPr fontId="56" type="noConversion"/>
  </si>
  <si>
    <t xml:space="preserve"> 기타수입(동남아)</t>
    <phoneticPr fontId="56" type="noConversion"/>
  </si>
  <si>
    <t xml:space="preserve"> 기타수입(치과 치료비 기부금처리)</t>
    <phoneticPr fontId="56" type="noConversion"/>
  </si>
  <si>
    <t xml:space="preserve"> 기타수입(북녘)</t>
    <phoneticPr fontId="56" type="noConversion"/>
  </si>
  <si>
    <t>기타수입 총계</t>
    <phoneticPr fontId="56" type="noConversion"/>
  </si>
  <si>
    <t>기타수입 : 5천만</t>
    <phoneticPr fontId="56" type="noConversion"/>
  </si>
  <si>
    <t>후원금</t>
  </si>
  <si>
    <t>수입 총계</t>
    <phoneticPr fontId="56" type="noConversion"/>
  </si>
  <si>
    <t>총수입 : 2억1천만</t>
    <phoneticPr fontId="56" type="noConversion"/>
  </si>
  <si>
    <t>김실,강충원</t>
    <phoneticPr fontId="56" type="noConversion"/>
  </si>
  <si>
    <t>동남아후원</t>
    <phoneticPr fontId="5" type="noConversion"/>
  </si>
  <si>
    <t>캄보디아 항공비 추가 입금분 포함</t>
    <phoneticPr fontId="56" type="noConversion"/>
  </si>
  <si>
    <t>북한분유보내기</t>
    <phoneticPr fontId="5" type="noConversion"/>
  </si>
  <si>
    <t>김예은</t>
    <phoneticPr fontId="56" type="noConversion"/>
  </si>
  <si>
    <t>기타후원금</t>
    <phoneticPr fontId="5" type="noConversion"/>
  </si>
  <si>
    <t>김재철님 후원(300만원), 싸이월드 모금함</t>
    <phoneticPr fontId="56" type="noConversion"/>
  </si>
  <si>
    <t>단체후원금</t>
    <phoneticPr fontId="5" type="noConversion"/>
  </si>
  <si>
    <t>서경누가회 정기후원</t>
    <phoneticPr fontId="56" type="noConversion"/>
  </si>
  <si>
    <t xml:space="preserve"> &lt; 지출계 &gt;</t>
    <phoneticPr fontId="56" type="noConversion"/>
  </si>
  <si>
    <t>보조금</t>
    <phoneticPr fontId="5" type="noConversion"/>
  </si>
  <si>
    <t>지원금</t>
    <phoneticPr fontId="5" type="noConversion"/>
  </si>
  <si>
    <t>서울시정</t>
  </si>
  <si>
    <t>강북구청</t>
    <phoneticPr fontId="5" type="noConversion"/>
  </si>
  <si>
    <t xml:space="preserve">                      - </t>
  </si>
  <si>
    <t>계</t>
  </si>
  <si>
    <t xml:space="preserve"> </t>
  </si>
  <si>
    <t>지출 (순지출 중심으로 표시)</t>
    <phoneticPr fontId="56" type="noConversion"/>
  </si>
  <si>
    <t>예산대비 
누적(%)</t>
    <phoneticPr fontId="56" type="noConversion"/>
  </si>
  <si>
    <t>2012'1-10월
 결산(원)</t>
    <phoneticPr fontId="56" type="noConversion"/>
  </si>
  <si>
    <t>예산(원)</t>
    <phoneticPr fontId="56" type="noConversion"/>
  </si>
  <si>
    <t>진행비</t>
    <phoneticPr fontId="5" type="noConversion"/>
  </si>
  <si>
    <r>
      <t xml:space="preserve"> 인건비 </t>
    </r>
    <r>
      <rPr>
        <sz val="8"/>
        <color theme="1"/>
        <rFont val="맑은 고딕"/>
        <family val="3"/>
        <charset val="129"/>
        <scheme val="minor"/>
      </rPr>
      <t>(급여/퇴직금/보험금/복리후생)</t>
    </r>
    <phoneticPr fontId="56" type="noConversion"/>
  </si>
  <si>
    <t>3명예산/1명분 축소</t>
    <phoneticPr fontId="56" type="noConversion"/>
  </si>
  <si>
    <t xml:space="preserve"> 인건비 </t>
    <phoneticPr fontId="56" type="noConversion"/>
  </si>
  <si>
    <t>치과의료지원비</t>
    <phoneticPr fontId="5" type="noConversion"/>
  </si>
  <si>
    <r>
      <t xml:space="preserve"> 관리비 </t>
    </r>
    <r>
      <rPr>
        <sz val="8"/>
        <color theme="1"/>
        <rFont val="맑은 고딕"/>
        <family val="3"/>
        <charset val="129"/>
        <scheme val="minor"/>
      </rPr>
      <t>(임차료,공공요금,차량,비품,우편통신)</t>
    </r>
    <phoneticPr fontId="56" type="noConversion"/>
  </si>
  <si>
    <t xml:space="preserve"> 관리비 </t>
    <phoneticPr fontId="56" type="noConversion"/>
  </si>
  <si>
    <t>의과의료지원비</t>
    <phoneticPr fontId="5" type="noConversion"/>
  </si>
  <si>
    <r>
      <t xml:space="preserve"> 사업비</t>
    </r>
    <r>
      <rPr>
        <b/>
        <sz val="8"/>
        <color theme="1"/>
        <rFont val="맑은 고딕"/>
        <family val="3"/>
        <charset val="129"/>
        <scheme val="minor"/>
      </rPr>
      <t xml:space="preserve"> </t>
    </r>
    <r>
      <rPr>
        <sz val="8"/>
        <color theme="1"/>
        <rFont val="맑은 고딕"/>
        <family val="3"/>
        <charset val="129"/>
        <scheme val="minor"/>
      </rPr>
      <t>(1. 지역보건 및 주요사업비)</t>
    </r>
    <phoneticPr fontId="56" type="noConversion"/>
  </si>
  <si>
    <t>2. 기타사업비 제외</t>
    <phoneticPr fontId="56" type="noConversion"/>
  </si>
  <si>
    <t xml:space="preserve"> 사업비</t>
    <phoneticPr fontId="56" type="noConversion"/>
  </si>
  <si>
    <t>영양보충비</t>
    <phoneticPr fontId="5" type="noConversion"/>
  </si>
  <si>
    <t>순지출 총계</t>
    <phoneticPr fontId="56" type="noConversion"/>
  </si>
  <si>
    <t>1억6천만</t>
    <phoneticPr fontId="56" type="noConversion"/>
  </si>
  <si>
    <t xml:space="preserve"> 1. 지역보건 및 주요 사업비 세부</t>
    <phoneticPr fontId="56" type="noConversion"/>
  </si>
  <si>
    <t>안과의료지원비</t>
    <phoneticPr fontId="5" type="noConversion"/>
  </si>
  <si>
    <t>공부방아동 안경맞춤비</t>
    <phoneticPr fontId="56" type="noConversion"/>
  </si>
  <si>
    <t xml:space="preserve">      치과치료비(순지출)</t>
    <phoneticPr fontId="56" type="noConversion"/>
  </si>
  <si>
    <t>어르신380만원/비키50만원</t>
    <phoneticPr fontId="56" type="noConversion"/>
  </si>
  <si>
    <t>심리검사및치료</t>
    <phoneticPr fontId="5" type="noConversion"/>
  </si>
  <si>
    <t xml:space="preserve">      공부방 정서치료비</t>
    <phoneticPr fontId="56" type="noConversion"/>
  </si>
  <si>
    <t xml:space="preserve">    치과치료</t>
    <phoneticPr fontId="56" type="noConversion"/>
  </si>
  <si>
    <t>재가의료용품지원비</t>
    <phoneticPr fontId="5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</si>
  <si>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>공부방 기타지출</t>
    </r>
    <r>
      <rPr>
        <sz val="8"/>
        <color theme="1"/>
        <rFont val="맑은 고딕"/>
        <family val="3"/>
        <charset val="129"/>
        <scheme val="minor"/>
      </rPr>
      <t>(의과,안과 외)</t>
    </r>
    <phoneticPr fontId="56" type="noConversion"/>
  </si>
  <si>
    <t xml:space="preserve">    공부방정서치료</t>
    <phoneticPr fontId="56" type="noConversion"/>
  </si>
  <si>
    <t>재가복지용품지원비</t>
    <phoneticPr fontId="5" type="noConversion"/>
  </si>
  <si>
    <r>
      <t xml:space="preserve">     </t>
    </r>
    <r>
      <rPr>
        <b/>
        <sz val="8"/>
        <color theme="1"/>
        <rFont val="맑은 고딕"/>
        <family val="3"/>
        <charset val="129"/>
        <scheme val="minor"/>
      </rPr>
      <t xml:space="preserve"> 독거노인</t>
    </r>
    <r>
      <rPr>
        <sz val="8"/>
        <color theme="1"/>
        <rFont val="맑은 고딕"/>
        <family val="3"/>
        <charset val="129"/>
        <scheme val="minor"/>
      </rPr>
      <t>(의료비,영양보충제/밝누모/사례자문)</t>
    </r>
    <phoneticPr fontId="56" type="noConversion"/>
  </si>
  <si>
    <t>의료비:100만원</t>
    <phoneticPr fontId="56" type="noConversion"/>
  </si>
  <si>
    <r>
      <t xml:space="preserve">    </t>
    </r>
    <r>
      <rPr>
        <b/>
        <sz val="9"/>
        <color theme="1"/>
        <rFont val="맑은 고딕"/>
        <family val="3"/>
        <charset val="129"/>
        <scheme val="minor"/>
      </rPr>
      <t>공부방기타</t>
    </r>
    <phoneticPr fontId="56" type="noConversion"/>
  </si>
  <si>
    <t>가정환경지원비</t>
    <phoneticPr fontId="5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</si>
  <si>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>홍보,행사</t>
    </r>
    <r>
      <rPr>
        <sz val="8"/>
        <color theme="1"/>
        <rFont val="맑은 고딕"/>
        <family val="3"/>
        <charset val="129"/>
        <scheme val="minor"/>
      </rPr>
      <t>(후원자의밤,홍보물,달력,홈페이지,외)</t>
    </r>
    <phoneticPr fontId="56" type="noConversion"/>
  </si>
  <si>
    <t>후원자의밤,홈페이지,달력미결제</t>
    <phoneticPr fontId="56" type="noConversion"/>
  </si>
  <si>
    <r>
      <t xml:space="preserve">   </t>
    </r>
    <r>
      <rPr>
        <b/>
        <sz val="9"/>
        <color theme="1"/>
        <rFont val="맑은 고딕"/>
        <family val="3"/>
        <charset val="129"/>
        <scheme val="minor"/>
      </rPr>
      <t xml:space="preserve"> 독거노인</t>
    </r>
    <phoneticPr fontId="56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</si>
  <si>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>활동비</t>
    </r>
    <r>
      <rPr>
        <sz val="8"/>
        <color theme="1"/>
        <rFont val="맑은 고딕"/>
        <family val="3"/>
        <charset val="129"/>
        <scheme val="minor"/>
      </rPr>
      <t>(활동가식사,기관선물,운영회의비,MT 외)</t>
    </r>
    <phoneticPr fontId="56" type="noConversion"/>
  </si>
  <si>
    <t>동남아,의료학교제외</t>
    <phoneticPr fontId="56" type="noConversion"/>
  </si>
  <si>
    <t>홍보행사</t>
    <phoneticPr fontId="56" type="noConversion"/>
  </si>
  <si>
    <r>
      <t xml:space="preserve">    </t>
    </r>
    <r>
      <rPr>
        <b/>
        <sz val="8"/>
        <color theme="1"/>
        <rFont val="맑은 고딕"/>
        <family val="3"/>
        <charset val="129"/>
        <scheme val="minor"/>
      </rPr>
      <t xml:space="preserve">  예비비</t>
    </r>
    <r>
      <rPr>
        <sz val="8"/>
        <color theme="1"/>
        <rFont val="맑은 고딕"/>
        <family val="3"/>
        <charset val="129"/>
        <scheme val="minor"/>
      </rPr>
      <t>(간사1인인건비,치과&amp;정신보건 외)</t>
    </r>
    <phoneticPr fontId="56" type="noConversion"/>
  </si>
  <si>
    <t>인건비 및 사업비 유동성</t>
    <phoneticPr fontId="56" type="noConversion"/>
  </si>
  <si>
    <t>활동비</t>
    <phoneticPr fontId="56" type="noConversion"/>
  </si>
  <si>
    <t>예비비</t>
    <phoneticPr fontId="56" type="noConversion"/>
  </si>
  <si>
    <t xml:space="preserve"> 2. 기타사업비</t>
    <phoneticPr fontId="56" type="noConversion"/>
  </si>
  <si>
    <t>5천만</t>
    <phoneticPr fontId="56" type="noConversion"/>
  </si>
  <si>
    <t>기타사업(동남아,의료학교,북녘,외부치과)</t>
    <phoneticPr fontId="56" type="noConversion"/>
  </si>
  <si>
    <t xml:space="preserve">     기타사업1치과치료비(기부금처리 분 예산)</t>
    <phoneticPr fontId="56" type="noConversion"/>
  </si>
  <si>
    <t>연말에 병원별로 합산 처리</t>
    <phoneticPr fontId="56" type="noConversion"/>
  </si>
  <si>
    <t xml:space="preserve">     기타사업2(동남아)</t>
    <phoneticPr fontId="56" type="noConversion"/>
  </si>
  <si>
    <t>간사지원,, 학생항공비지원,
환불수수료 외 300만원순지출</t>
    <phoneticPr fontId="56" type="noConversion"/>
  </si>
  <si>
    <r>
      <t>기타사업</t>
    </r>
    <r>
      <rPr>
        <sz val="8"/>
        <color theme="1"/>
        <rFont val="맑은 고딕"/>
        <family val="3"/>
        <charset val="129"/>
        <scheme val="minor"/>
      </rPr>
      <t>(동남아,의료학교,북녘,치과기부금)</t>
    </r>
    <phoneticPr fontId="56" type="noConversion"/>
  </si>
  <si>
    <t xml:space="preserve">     기타사업3(의료학교,실습-강사비,도서,식비)</t>
    <phoneticPr fontId="56" type="noConversion"/>
  </si>
  <si>
    <t>건강교육용품구입비</t>
    <phoneticPr fontId="5" type="noConversion"/>
  </si>
  <si>
    <t xml:space="preserve">     기타사업4(북녘어린이)</t>
    <phoneticPr fontId="56" type="noConversion"/>
  </si>
  <si>
    <t>영양보충비</t>
    <phoneticPr fontId="5" type="noConversion"/>
  </si>
  <si>
    <t>기타사업 포함 지출총계</t>
    <phoneticPr fontId="56" type="noConversion"/>
  </si>
  <si>
    <t>총지출 : 2억1천만</t>
    <phoneticPr fontId="56" type="noConversion"/>
  </si>
  <si>
    <t>기타물품비</t>
    <phoneticPr fontId="5" type="noConversion"/>
  </si>
  <si>
    <t>의료물품비</t>
    <phoneticPr fontId="5" type="noConversion"/>
  </si>
  <si>
    <t>행사준비비</t>
    <phoneticPr fontId="5" type="noConversion"/>
  </si>
  <si>
    <t>경로당 건강상담 강사비(2회기분)</t>
    <phoneticPr fontId="56" type="noConversion"/>
  </si>
  <si>
    <t>사업홍보비</t>
    <phoneticPr fontId="5" type="noConversion"/>
  </si>
  <si>
    <t>홈페이지 호스팅비용 지급</t>
    <phoneticPr fontId="56" type="noConversion"/>
  </si>
  <si>
    <t>가정방문(사례자문비포함), 
캄보디아 물품비(의료,기타), 에프터외 활동비</t>
    <phoneticPr fontId="56" type="noConversion"/>
  </si>
  <si>
    <t>관리
운영비</t>
    <phoneticPr fontId="5" type="noConversion"/>
  </si>
  <si>
    <t>인건비</t>
    <phoneticPr fontId="5" type="noConversion"/>
  </si>
  <si>
    <t>급여</t>
    <phoneticPr fontId="5" type="noConversion"/>
  </si>
  <si>
    <t>상여</t>
    <phoneticPr fontId="5" type="noConversion"/>
  </si>
  <si>
    <t>제수당</t>
    <phoneticPr fontId="5" type="noConversion"/>
  </si>
  <si>
    <t>강사비</t>
    <phoneticPr fontId="5" type="noConversion"/>
  </si>
  <si>
    <t>법정복리비</t>
    <phoneticPr fontId="5" type="noConversion"/>
  </si>
  <si>
    <t>기타후생경비</t>
    <phoneticPr fontId="5" type="noConversion"/>
  </si>
  <si>
    <t>여름휴가비(2인)</t>
    <phoneticPr fontId="56" type="noConversion"/>
  </si>
  <si>
    <t>퇴직급여</t>
    <phoneticPr fontId="5" type="noConversion"/>
  </si>
  <si>
    <t xml:space="preserve">   퇴직금지급</t>
    <phoneticPr fontId="5" type="noConversion"/>
  </si>
  <si>
    <t xml:space="preserve">   퇴직급여전입</t>
    <phoneticPr fontId="5" type="noConversion"/>
  </si>
  <si>
    <t xml:space="preserve"> 퇴직급여 월별 불입</t>
    <phoneticPr fontId="56" type="noConversion"/>
  </si>
  <si>
    <t>관리비</t>
    <phoneticPr fontId="5" type="noConversion"/>
  </si>
  <si>
    <t>소모품비</t>
    <phoneticPr fontId="5" type="noConversion"/>
  </si>
  <si>
    <t>전산소모품비</t>
    <phoneticPr fontId="5" type="noConversion"/>
  </si>
  <si>
    <t>여비교통비</t>
    <phoneticPr fontId="5" type="noConversion"/>
  </si>
  <si>
    <t>도서인쇄비</t>
    <phoneticPr fontId="5" type="noConversion"/>
  </si>
  <si>
    <t>우편통신비</t>
    <phoneticPr fontId="5" type="noConversion"/>
  </si>
  <si>
    <t>전화,인터넷,기부금영수증발송 외</t>
    <phoneticPr fontId="56" type="noConversion"/>
  </si>
  <si>
    <t>정수기관리비</t>
    <phoneticPr fontId="5" type="noConversion"/>
  </si>
  <si>
    <t>차량유지비</t>
    <phoneticPr fontId="5" type="noConversion"/>
  </si>
  <si>
    <t>공공요금</t>
    <phoneticPr fontId="5" type="noConversion"/>
  </si>
  <si>
    <t>전기,도시가스, 주민세 납부</t>
    <phoneticPr fontId="56" type="noConversion"/>
  </si>
  <si>
    <t>임차료</t>
    <phoneticPr fontId="5" type="noConversion"/>
  </si>
  <si>
    <t>지급수수료</t>
    <phoneticPr fontId="56" type="noConversion"/>
  </si>
  <si>
    <t>CMS수수료,팩스사용료 외</t>
    <phoneticPr fontId="56" type="noConversion"/>
  </si>
  <si>
    <t>생명사랑조끼 새탁비 외</t>
    <phoneticPr fontId="56" type="noConversion"/>
  </si>
  <si>
    <t>계</t>
    <phoneticPr fontId="5" type="noConversion"/>
  </si>
  <si>
    <t>차기이월금</t>
  </si>
  <si>
    <t>3)-2  후원품</t>
    <phoneticPr fontId="5" type="noConversion"/>
  </si>
  <si>
    <t xml:space="preserve">                ₩₩!!-             13,707,550                </t>
  </si>
  <si>
    <t>예금</t>
    <phoneticPr fontId="5" type="noConversion"/>
  </si>
  <si>
    <t>계좌</t>
    <phoneticPr fontId="56" type="noConversion"/>
  </si>
  <si>
    <t>이체확인증</t>
    <phoneticPr fontId="56" type="noConversion"/>
  </si>
  <si>
    <t>코엑스여행사</t>
    <phoneticPr fontId="56" type="noConversion"/>
  </si>
  <si>
    <t>○제 목 : 캄보디아 항공권 1차 선급금 
○채 주 : 코엑스여행사
○내 역 : 22명 항공비 중 선급금 지급</t>
    <phoneticPr fontId="56" type="noConversion"/>
  </si>
  <si>
    <t>○제 목 : 캄보디아 항공권 1차 선급금 
○채 주 : 코엑스여행사
○내 역 : 22명 항공비 중 선급금 16,200,000 지급</t>
    <phoneticPr fontId="56" type="noConversion"/>
  </si>
  <si>
    <t>인터넷출금이체</t>
  </si>
  <si>
    <t>수유서</t>
  </si>
  <si>
    <t>코엑스여행사</t>
  </si>
  <si>
    <t>안선영항공비환</t>
  </si>
  <si>
    <t>이혜린항공비환</t>
  </si>
  <si>
    <t>ATM입금</t>
  </si>
  <si>
    <t>코엑스여행</t>
  </si>
  <si>
    <t>&lt; 인건비 세부변경 내역 &gt;</t>
    <phoneticPr fontId="56" type="noConversion"/>
  </si>
  <si>
    <t>아생사 현 기준
(2012예산)</t>
    <phoneticPr fontId="56" type="noConversion"/>
  </si>
  <si>
    <t>기본급</t>
    <phoneticPr fontId="56" type="noConversion"/>
  </si>
  <si>
    <t>호봉</t>
    <phoneticPr fontId="56" type="noConversion"/>
  </si>
  <si>
    <t>상여금</t>
    <phoneticPr fontId="56" type="noConversion"/>
  </si>
  <si>
    <t>연봉</t>
    <phoneticPr fontId="56" type="noConversion"/>
  </si>
  <si>
    <t>월평균
총액</t>
    <phoneticPr fontId="56" type="noConversion"/>
  </si>
  <si>
    <t>월
공제액</t>
    <phoneticPr fontId="56" type="noConversion"/>
  </si>
  <si>
    <t>월평균
실수령</t>
    <phoneticPr fontId="56" type="noConversion"/>
  </si>
  <si>
    <t>사업비,운영비</t>
    <phoneticPr fontId="56" type="noConversion"/>
  </si>
  <si>
    <t>(기본급1,300,000)</t>
    <phoneticPr fontId="56" type="noConversion"/>
  </si>
  <si>
    <t>2호봉</t>
    <phoneticPr fontId="56" type="noConversion"/>
  </si>
  <si>
    <t>인건비</t>
    <phoneticPr fontId="56" type="noConversion"/>
  </si>
  <si>
    <t>(1호봉 40,000)</t>
    <phoneticPr fontId="56" type="noConversion"/>
  </si>
  <si>
    <t>8호봉</t>
    <phoneticPr fontId="56" type="noConversion"/>
  </si>
  <si>
    <t>연봉</t>
    <phoneticPr fontId="56" type="noConversion"/>
  </si>
  <si>
    <t>4대보험</t>
    <phoneticPr fontId="56" type="noConversion"/>
  </si>
  <si>
    <t>퇴직적립</t>
    <phoneticPr fontId="56" type="noConversion"/>
  </si>
  <si>
    <t>2호봉</t>
    <phoneticPr fontId="56" type="noConversion"/>
  </si>
  <si>
    <t>8호봉</t>
    <phoneticPr fontId="56" type="noConversion"/>
  </si>
  <si>
    <t>사업비,운영비</t>
    <phoneticPr fontId="56" type="noConversion"/>
  </si>
  <si>
    <t>총액</t>
    <phoneticPr fontId="56" type="noConversion"/>
  </si>
  <si>
    <t>인건비 비율 31%</t>
    <phoneticPr fontId="56" type="noConversion"/>
  </si>
  <si>
    <t>인건비</t>
    <phoneticPr fontId="56" type="noConversion"/>
  </si>
  <si>
    <t>아생사 현 기준
(2013예산)</t>
    <phoneticPr fontId="56" type="noConversion"/>
  </si>
  <si>
    <t>상여금</t>
    <phoneticPr fontId="56" type="noConversion"/>
  </si>
  <si>
    <t>연봉</t>
    <phoneticPr fontId="56" type="noConversion"/>
  </si>
  <si>
    <t>월
공제액</t>
    <phoneticPr fontId="56" type="noConversion"/>
  </si>
  <si>
    <t>월평균
증액(원)</t>
    <phoneticPr fontId="56" type="noConversion"/>
  </si>
  <si>
    <t>(기본급1,350,000)</t>
    <phoneticPr fontId="56" type="noConversion"/>
  </si>
  <si>
    <t>3호봉</t>
    <phoneticPr fontId="56" type="noConversion"/>
  </si>
  <si>
    <t>(1홍봉 40,000)</t>
    <phoneticPr fontId="56" type="noConversion"/>
  </si>
  <si>
    <t>9호봉</t>
    <phoneticPr fontId="56" type="noConversion"/>
  </si>
  <si>
    <t>4대보험</t>
    <phoneticPr fontId="56" type="noConversion"/>
  </si>
  <si>
    <t>퇴직적립</t>
    <phoneticPr fontId="56" type="noConversion"/>
  </si>
  <si>
    <t>증액: 255만원/ 예산총액 대비 인건비 비율 33%</t>
    <phoneticPr fontId="56" type="noConversion"/>
  </si>
  <si>
    <t>여름휴가비</t>
    <phoneticPr fontId="56" type="noConversion"/>
  </si>
  <si>
    <t>(기본급1,700,000)</t>
    <phoneticPr fontId="56" type="noConversion"/>
  </si>
  <si>
    <t>(1호봉 60,000)</t>
    <phoneticPr fontId="56" type="noConversion"/>
  </si>
  <si>
    <t>증액: 819만원/ 예산총액 대비 인건비 비율 36%</t>
    <phoneticPr fontId="56" type="noConversion"/>
  </si>
  <si>
    <t>본봉(기본급)</t>
    <phoneticPr fontId="56" type="noConversion"/>
  </si>
  <si>
    <t>봉급</t>
    <phoneticPr fontId="56" type="noConversion"/>
  </si>
  <si>
    <t>2012 서울시
사회복지관
종사자 
보수지원기준</t>
    <phoneticPr fontId="56" type="noConversion"/>
  </si>
  <si>
    <t>기말수당
(3,6,9,12)</t>
    <phoneticPr fontId="56" type="noConversion"/>
  </si>
  <si>
    <t>정근수당
(1,7)</t>
    <phoneticPr fontId="56" type="noConversion"/>
  </si>
  <si>
    <t>복지수당</t>
    <phoneticPr fontId="56" type="noConversion"/>
  </si>
  <si>
    <t>직무수당
매월</t>
    <phoneticPr fontId="56" type="noConversion"/>
  </si>
  <si>
    <t>자격
수당</t>
    <phoneticPr fontId="56" type="noConversion"/>
  </si>
  <si>
    <t>가계
보조</t>
    <phoneticPr fontId="56" type="noConversion"/>
  </si>
  <si>
    <t>효도휴가
(2,9)</t>
    <phoneticPr fontId="56" type="noConversion"/>
  </si>
  <si>
    <t>가계안정
(2,11)</t>
    <phoneticPr fontId="56" type="noConversion"/>
  </si>
  <si>
    <t>교통</t>
  </si>
  <si>
    <t>식비</t>
  </si>
  <si>
    <t>월평균</t>
    <phoneticPr fontId="56" type="noConversion"/>
  </si>
  <si>
    <t>공제액</t>
    <phoneticPr fontId="56" type="noConversion"/>
  </si>
  <si>
    <t>(기본급991,890)</t>
    <phoneticPr fontId="56" type="noConversion"/>
  </si>
  <si>
    <t>(기본급1,192,740)</t>
    <phoneticPr fontId="56" type="noConversion"/>
  </si>
  <si>
    <r>
      <t>증액: 1,693만원/ 예산총액 대비 인건비 비율 42</t>
    </r>
    <r>
      <rPr>
        <b/>
        <sz val="10"/>
        <color rgb="FF000000"/>
        <rFont val="맑은 고딕"/>
        <family val="3"/>
        <charset val="129"/>
        <scheme val="minor"/>
      </rPr>
      <t>%</t>
    </r>
    <phoneticPr fontId="56" type="noConversion"/>
  </si>
  <si>
    <t>2013년예산</t>
    <phoneticPr fontId="5" type="noConversion"/>
  </si>
  <si>
    <t>기타수익</t>
    <phoneticPr fontId="5" type="noConversion"/>
  </si>
  <si>
    <t>치과치료후원금</t>
    <phoneticPr fontId="5" type="noConversion"/>
  </si>
  <si>
    <t>전년도이월금</t>
    <phoneticPr fontId="5" type="noConversion"/>
  </si>
  <si>
    <t xml:space="preserve"> 기타(동남아)</t>
    <phoneticPr fontId="56" type="noConversion"/>
  </si>
  <si>
    <t xml:space="preserve"> 기타(북녘)</t>
    <phoneticPr fontId="56" type="noConversion"/>
  </si>
  <si>
    <t xml:space="preserve"> 기타(치과)</t>
    <phoneticPr fontId="56" type="noConversion"/>
  </si>
  <si>
    <t>월30만원</t>
    <phoneticPr fontId="5" type="noConversion"/>
  </si>
  <si>
    <t>월30만원</t>
    <phoneticPr fontId="5" type="noConversion"/>
  </si>
  <si>
    <t>5주년,달력판매,기업후원 외</t>
    <phoneticPr fontId="5" type="noConversion"/>
  </si>
  <si>
    <t>목적후원(치료병원 연계시 치료비 후 기부금 처리 금액 )</t>
    <phoneticPr fontId="5" type="noConversion"/>
  </si>
  <si>
    <t>후원저금통 모금</t>
    <phoneticPr fontId="5" type="noConversion"/>
  </si>
  <si>
    <t xml:space="preserve">   (* 결산 회계년도: 2012. 1. 1  -   2012. 12. 31)</t>
    <phoneticPr fontId="5" type="noConversion"/>
  </si>
  <si>
    <t xml:space="preserve">   (* 예산 회계년도: 2013. 1. 1  -   2013. 12. 31)</t>
    <phoneticPr fontId="5" type="noConversion"/>
  </si>
  <si>
    <t>순수입</t>
  </si>
  <si>
    <t>금년예산대비</t>
  </si>
  <si>
    <t>비율</t>
  </si>
  <si>
    <t>2012'1-11월</t>
  </si>
  <si>
    <t>결산(원)</t>
  </si>
  <si>
    <t>2012'예산(원)</t>
  </si>
  <si>
    <t>2013'예산(원)</t>
  </si>
  <si>
    <t>정기후원금</t>
  </si>
  <si>
    <t>순수입 총계</t>
  </si>
  <si>
    <t>기타(동남아)</t>
  </si>
  <si>
    <t>기타(치과)</t>
  </si>
  <si>
    <t>기타(북녘)</t>
  </si>
  <si>
    <t>기타수입 총계</t>
  </si>
  <si>
    <t>수입 총계</t>
  </si>
  <si>
    <t xml:space="preserve">순수입 </t>
    <phoneticPr fontId="5" type="noConversion"/>
  </si>
  <si>
    <t>기타수입</t>
    <phoneticPr fontId="5" type="noConversion"/>
  </si>
  <si>
    <t>1-2) 2013 세입예산 세부</t>
    <phoneticPr fontId="5" type="noConversion"/>
  </si>
  <si>
    <t>2012'1~11월결산</t>
    <phoneticPr fontId="5" type="noConversion"/>
  </si>
  <si>
    <t>비  고</t>
    <phoneticPr fontId="56" type="noConversion"/>
  </si>
  <si>
    <t>(A)-(B)
(단위:원)</t>
    <phoneticPr fontId="5" type="noConversion"/>
  </si>
  <si>
    <t>행사,회의준비비</t>
    <phoneticPr fontId="5" type="noConversion"/>
  </si>
  <si>
    <t>활동비(실행위,이사회)</t>
    <phoneticPr fontId="5" type="noConversion"/>
  </si>
  <si>
    <t>여름휴가비</t>
    <phoneticPr fontId="5" type="noConversion"/>
  </si>
  <si>
    <t>간사1(9호봉)</t>
    <phoneticPr fontId="5" type="noConversion"/>
  </si>
  <si>
    <t>간사2(3호봉)</t>
    <phoneticPr fontId="5" type="noConversion"/>
  </si>
  <si>
    <t>도서인쇄비</t>
    <phoneticPr fontId="5" type="noConversion"/>
  </si>
  <si>
    <t>기타물품비</t>
    <phoneticPr fontId="5" type="noConversion"/>
  </si>
  <si>
    <t>기관방문비,선물비</t>
    <phoneticPr fontId="5" type="noConversion"/>
  </si>
  <si>
    <t>수선,세탁</t>
    <phoneticPr fontId="5" type="noConversion"/>
  </si>
  <si>
    <t>2-1) 2013년  세출  예산서</t>
    <phoneticPr fontId="5" type="noConversion"/>
  </si>
  <si>
    <t>2-2) 2013년  세출  예산서( 산출기초 )</t>
    <phoneticPr fontId="5" type="noConversion"/>
  </si>
  <si>
    <t>2013년예산</t>
    <phoneticPr fontId="5" type="noConversion"/>
  </si>
  <si>
    <t>2013년
예산</t>
    <phoneticPr fontId="5" type="noConversion"/>
  </si>
  <si>
    <t>2013년예산
(B)</t>
    <phoneticPr fontId="5" type="noConversion"/>
  </si>
  <si>
    <t>2013
예산</t>
    <phoneticPr fontId="5" type="noConversion"/>
  </si>
  <si>
    <t>2012
예산</t>
    <phoneticPr fontId="5" type="noConversion"/>
  </si>
  <si>
    <t>행사,프로그램준비비</t>
    <phoneticPr fontId="5" type="noConversion"/>
  </si>
  <si>
    <t>(B)-(A)
(단위:원)</t>
    <phoneticPr fontId="5" type="noConversion"/>
  </si>
  <si>
    <t>* 금년 대비 10% ▼(약 2백만원 감소) : 사무실 유지에 필요한 기본경비 금년과 유사</t>
    <phoneticPr fontId="5" type="noConversion"/>
  </si>
  <si>
    <t>* 금년과 동일</t>
    <phoneticPr fontId="5" type="noConversion"/>
  </si>
  <si>
    <t>* 4대보험료</t>
    <phoneticPr fontId="5" type="noConversion"/>
  </si>
  <si>
    <t>* 교육 및 복리후생비</t>
    <phoneticPr fontId="5" type="noConversion"/>
  </si>
  <si>
    <t>* 금년 대비 28% ▼ (약 2천2백만원 감소) : 활동가 1인 사직으로로 인건비 감소
* 기존 활동가 급여체계 변경(상세 내역 참조)/ 기본급 170만원 +호봉(1호봉6만원)</t>
    <phoneticPr fontId="5" type="noConversion"/>
  </si>
  <si>
    <t>* 여름휴가비 50만원 X 2명</t>
    <phoneticPr fontId="5" type="noConversion"/>
  </si>
  <si>
    <t>* 금년과 유사</t>
    <phoneticPr fontId="5" type="noConversion"/>
  </si>
  <si>
    <t>* 하향 조절함</t>
    <phoneticPr fontId="5" type="noConversion"/>
  </si>
  <si>
    <t>* 생명사랑 조끼 및 방문진료 가운 세탁비 및 기타수선(A/S비용)</t>
    <phoneticPr fontId="5" type="noConversion"/>
  </si>
  <si>
    <t>* 교통카드 이용으로 감소할 것으로 예상되어 하향 조절 함</t>
    <phoneticPr fontId="5" type="noConversion"/>
  </si>
  <si>
    <t>* 차량 수리 및 정기 점검, 주유비 : 금년 사용량 기준으로 하향조절 함</t>
    <phoneticPr fontId="5" type="noConversion"/>
  </si>
  <si>
    <t>* CMS수수료 및 문자,메일링 수수료/ 금년과 동일</t>
    <phoneticPr fontId="5" type="noConversion"/>
  </si>
  <si>
    <t>비  고</t>
    <phoneticPr fontId="5" type="noConversion"/>
  </si>
  <si>
    <t>비  고</t>
    <phoneticPr fontId="5" type="noConversion"/>
  </si>
  <si>
    <t xml:space="preserve"> ※ 전체 (사업)진행비는 전년도예산과 유사</t>
    <phoneticPr fontId="5" type="noConversion"/>
  </si>
  <si>
    <t>생명사랑의료
교육·연구</t>
    <phoneticPr fontId="5" type="noConversion"/>
  </si>
  <si>
    <t>* 검사비 및 치료비 지원</t>
    <phoneticPr fontId="5" type="noConversion"/>
  </si>
  <si>
    <t>* 굿모닝서울안과 및 안경사와 연계하여 공부방아동 안경맞춤 진행</t>
    <phoneticPr fontId="5" type="noConversion"/>
  </si>
  <si>
    <t>* 보건소 외 외부지원이 있을시 예산 증액</t>
    <phoneticPr fontId="5" type="noConversion"/>
  </si>
  <si>
    <t>* 어르신 대상 재활의료용품 등 서울시 지원금으로 계획하여 지급할 예정</t>
    <phoneticPr fontId="5" type="noConversion"/>
  </si>
  <si>
    <t>* 직접 복지용품 전달은 지양, 타기관에서 지급하는 지원연계를 확대하는 방향으로 진행</t>
    <phoneticPr fontId="5" type="noConversion"/>
  </si>
  <si>
    <t xml:space="preserve">* 일부 교육·연구 행사,프로그램준비비에 포함되어 대비 금년예산 대비 하향조절 </t>
    <phoneticPr fontId="5" type="noConversion"/>
  </si>
  <si>
    <t>* 동남아시아,교육·연구, 북녘사업 활동비 부분을 행사 프로그램준비비로 비목변경</t>
    <phoneticPr fontId="5" type="noConversion"/>
  </si>
  <si>
    <t>* 홈페이지제작비,후원자의밤,달력외 홍보물품 제작비용</t>
    <phoneticPr fontId="5" type="noConversion"/>
  </si>
  <si>
    <t xml:space="preserve">* 기관방문 선물비, 활동가식사비, 손님방문시 다과준비비 </t>
    <phoneticPr fontId="5" type="noConversion"/>
  </si>
  <si>
    <t>* 아동영양관리 관련하여 약사회에서 철분제 지원/ 어르신 영양보충제 자부담</t>
    <phoneticPr fontId="5" type="noConversion"/>
  </si>
  <si>
    <t>2012예산(원)</t>
    <phoneticPr fontId="56" type="noConversion"/>
  </si>
  <si>
    <t>2013예산(원)</t>
    <phoneticPr fontId="56" type="noConversion"/>
  </si>
  <si>
    <t>(원)</t>
    <phoneticPr fontId="56" type="noConversion"/>
  </si>
  <si>
    <t>(%)</t>
    <phoneticPr fontId="56" type="noConversion"/>
  </si>
  <si>
    <t xml:space="preserve">  </t>
    <phoneticPr fontId="56" type="noConversion"/>
  </si>
  <si>
    <t>관리비</t>
    <phoneticPr fontId="56" type="noConversion"/>
  </si>
  <si>
    <t>사업비</t>
    <phoneticPr fontId="56" type="noConversion"/>
  </si>
  <si>
    <r>
      <t xml:space="preserve">    </t>
    </r>
    <r>
      <rPr>
        <b/>
        <sz val="8"/>
        <color theme="1"/>
        <rFont val="맑은 고딕"/>
        <family val="3"/>
        <charset val="129"/>
        <scheme val="minor"/>
      </rPr>
      <t xml:space="preserve">  예비비</t>
    </r>
    <phoneticPr fontId="56" type="noConversion"/>
  </si>
  <si>
    <t>순지출 총계</t>
    <phoneticPr fontId="56" type="noConversion"/>
  </si>
  <si>
    <t>비 고</t>
    <phoneticPr fontId="56" type="noConversion"/>
  </si>
  <si>
    <t>치지원2</t>
    <phoneticPr fontId="5" type="noConversion"/>
  </si>
  <si>
    <t>치과치료</t>
    <phoneticPr fontId="56" type="noConversion"/>
  </si>
  <si>
    <t>홍보,행사</t>
    <phoneticPr fontId="56" type="noConversion"/>
  </si>
  <si>
    <t xml:space="preserve">독거노인 </t>
    <phoneticPr fontId="56" type="noConversion"/>
  </si>
  <si>
    <t xml:space="preserve"> </t>
    <phoneticPr fontId="56" type="noConversion"/>
  </si>
  <si>
    <t>공부방기타치료</t>
    <phoneticPr fontId="56" type="noConversion"/>
  </si>
  <si>
    <t>공부방정서치료</t>
    <phoneticPr fontId="56" type="noConversion"/>
  </si>
  <si>
    <t>* 공부방 어린이 치과사업 , 간사1인 채용시 인건비 등 예산 유동성으로 예비비 상향</t>
    <phoneticPr fontId="5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</si>
  <si>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 인건비</t>
    </r>
    <r>
      <rPr>
        <b/>
        <sz val="9"/>
        <color theme="1"/>
        <rFont val="맑은 고딕"/>
        <family val="3"/>
        <charset val="129"/>
        <scheme val="minor"/>
      </rPr>
      <t xml:space="preserve"> </t>
    </r>
    <r>
      <rPr>
        <sz val="8"/>
        <color theme="1"/>
        <rFont val="맑은 고딕"/>
        <family val="3"/>
        <charset val="129"/>
        <scheme val="minor"/>
      </rPr>
      <t>(급여/퇴직금/보험금/복리후생)</t>
    </r>
    <phoneticPr fontId="56" type="noConversion"/>
  </si>
  <si>
    <r>
      <t xml:space="preserve"> </t>
    </r>
    <r>
      <rPr>
        <b/>
        <sz val="10"/>
        <color theme="1"/>
        <rFont val="맑은 고딕"/>
        <family val="3"/>
        <charset val="129"/>
        <scheme val="minor"/>
      </rPr>
      <t>관리비</t>
    </r>
    <r>
      <rPr>
        <b/>
        <sz val="9"/>
        <color theme="1"/>
        <rFont val="맑은 고딕"/>
        <family val="3"/>
        <charset val="129"/>
        <scheme val="minor"/>
      </rPr>
      <t xml:space="preserve"> </t>
    </r>
    <r>
      <rPr>
        <sz val="8"/>
        <color theme="1"/>
        <rFont val="맑은 고딕"/>
        <family val="3"/>
        <charset val="129"/>
        <scheme val="minor"/>
      </rPr>
      <t>(임차료,공공요금,차량,비품,우편통신)</t>
    </r>
    <phoneticPr fontId="56" type="noConversion"/>
  </si>
  <si>
    <r>
      <t xml:space="preserve"> </t>
    </r>
    <r>
      <rPr>
        <b/>
        <sz val="10"/>
        <color theme="1"/>
        <rFont val="맑은 고딕"/>
        <family val="3"/>
        <charset val="129"/>
        <scheme val="minor"/>
      </rPr>
      <t>기타사업비</t>
    </r>
    <phoneticPr fontId="56" type="noConversion"/>
  </si>
  <si>
    <t>* 총예산: 2억천삼백만(금년과 유사)</t>
    <phoneticPr fontId="5" type="noConversion"/>
  </si>
  <si>
    <t>* 금년 대비 28% ▼ (약 2천2백만원 감소) : 활동가 1인 사직으로로 인건비 감소
* 기존 활동가 급여체계 변경(*상세 내역 참조)</t>
    <phoneticPr fontId="5" type="noConversion"/>
  </si>
  <si>
    <t>* 퇴직급여 적립금</t>
    <phoneticPr fontId="5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</si>
  <si>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 xml:space="preserve">공부방 기타지출 </t>
    </r>
    <r>
      <rPr>
        <sz val="8"/>
        <color theme="1"/>
        <rFont val="맑은 고딕"/>
        <family val="3"/>
        <charset val="129"/>
        <scheme val="minor"/>
      </rPr>
      <t>(의과/ 안과 외)</t>
    </r>
    <phoneticPr fontId="56" type="noConversion"/>
  </si>
  <si>
    <r>
      <t xml:space="preserve">     </t>
    </r>
    <r>
      <rPr>
        <b/>
        <sz val="8"/>
        <color theme="1"/>
        <rFont val="맑은 고딕"/>
        <family val="3"/>
        <charset val="129"/>
        <scheme val="minor"/>
      </rPr>
      <t xml:space="preserve"> 독거노인 </t>
    </r>
    <r>
      <rPr>
        <sz val="8"/>
        <color theme="1"/>
        <rFont val="맑은 고딕"/>
        <family val="3"/>
        <charset val="129"/>
        <scheme val="minor"/>
      </rPr>
      <t>(의료비/ 영양보충제/ 밝누모/ 사례자문)</t>
    </r>
    <phoneticPr fontId="56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</si>
  <si>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>홍보,행사</t>
    </r>
    <r>
      <rPr>
        <sz val="8"/>
        <color theme="1"/>
        <rFont val="맑은 고딕"/>
        <family val="3"/>
        <charset val="129"/>
        <scheme val="minor"/>
      </rPr>
      <t>(후원자의밤/ 홍보물/ 달력/ 홈페이지 외)</t>
    </r>
    <phoneticPr fontId="56" type="noConversion"/>
  </si>
  <si>
    <r>
      <t xml:space="preserve">      </t>
    </r>
    <r>
      <rPr>
        <b/>
        <sz val="8"/>
        <color theme="1"/>
        <rFont val="맑은 고딕"/>
        <family val="3"/>
        <charset val="129"/>
        <scheme val="minor"/>
      </rPr>
      <t>활동비</t>
    </r>
    <r>
      <rPr>
        <sz val="8"/>
        <color theme="1"/>
        <rFont val="맑은 고딕"/>
        <family val="3"/>
        <charset val="129"/>
        <scheme val="minor"/>
      </rPr>
      <t>(활동가식사/ 기관선물/ 운영회의비/ MT 외)</t>
    </r>
    <phoneticPr fontId="56" type="noConversion"/>
  </si>
  <si>
    <t>(단위:원)</t>
    <phoneticPr fontId="56" type="noConversion"/>
  </si>
  <si>
    <t>예비비</t>
    <phoneticPr fontId="56" type="noConversion"/>
  </si>
  <si>
    <t>생명사랑의료 교육·연구사업</t>
    <phoneticPr fontId="5" type="noConversion"/>
  </si>
  <si>
    <t xml:space="preserve"> 퇴직급여전입</t>
    <phoneticPr fontId="5" type="noConversion"/>
  </si>
  <si>
    <t>* 공부방 어린이 치과사업 , 간사1인 채용시 인건비 등 예산 유동성 or 적립금으로 예비비 상향</t>
    <phoneticPr fontId="5" type="noConversion"/>
  </si>
  <si>
    <t>카메라 외</t>
    <phoneticPr fontId="5" type="noConversion"/>
  </si>
  <si>
    <t>* 치과 치료 순수 자부담 800만원/ 외부치과 연계로 기부금처리 1,000만원</t>
    <phoneticPr fontId="5" type="noConversion"/>
  </si>
  <si>
    <t>* 어르신 재활운동 교육 자료 외</t>
    <phoneticPr fontId="56" type="noConversion"/>
  </si>
  <si>
    <t>* 방문진료 의료물품비로 서울시 지원금으로지출 예정</t>
    <phoneticPr fontId="5" type="noConversion"/>
  </si>
  <si>
    <t>휴가비 제외</t>
    <phoneticPr fontId="5" type="noConversion"/>
  </si>
  <si>
    <t>아생사 바뀐기준
(2013예산)</t>
    <phoneticPr fontId="56" type="noConversion"/>
  </si>
  <si>
    <t>후원저금통 모금</t>
    <phoneticPr fontId="5" type="noConversion"/>
  </si>
  <si>
    <t>목적후원(치료병원 연계시 치료비 후 기부금 처리 금액 )</t>
    <phoneticPr fontId="5" type="noConversion"/>
  </si>
  <si>
    <t>아름다운여행 항공비,체류비 후원금처리</t>
    <phoneticPr fontId="5" type="noConversion"/>
  </si>
  <si>
    <t>개인 월정기 CMS 후원</t>
    <phoneticPr fontId="5" type="noConversion"/>
  </si>
  <si>
    <t>영양보충제</t>
    <phoneticPr fontId="5" type="noConversion"/>
  </si>
  <si>
    <t>2)-2. 2013 세입예산 세부</t>
    <phoneticPr fontId="5" type="noConversion"/>
  </si>
  <si>
    <t>2)-4. 2013 세출예산 세부</t>
    <phoneticPr fontId="5" type="noConversion"/>
  </si>
  <si>
    <t>지  급  내  역(과세)</t>
    <phoneticPr fontId="5" type="noConversion"/>
  </si>
  <si>
    <t>지  급  내  역(비과세)</t>
    <phoneticPr fontId="5" type="noConversion"/>
  </si>
  <si>
    <t>활동비지원</t>
    <phoneticPr fontId="5" type="noConversion"/>
  </si>
  <si>
    <t>식비</t>
    <phoneticPr fontId="5" type="noConversion"/>
  </si>
  <si>
    <t>특별수당</t>
    <phoneticPr fontId="5" type="noConversion"/>
  </si>
  <si>
    <t>교통비</t>
    <phoneticPr fontId="5" type="noConversion"/>
  </si>
  <si>
    <t>교육비</t>
    <phoneticPr fontId="5" type="noConversion"/>
  </si>
  <si>
    <t>월평균
총액</t>
    <phoneticPr fontId="5" type="noConversion"/>
  </si>
  <si>
    <t>월평균
지급총액</t>
    <phoneticPr fontId="5" type="noConversion"/>
  </si>
  <si>
    <t>소득세</t>
    <phoneticPr fontId="5" type="noConversion"/>
  </si>
  <si>
    <t>급여(4대보험포함)</t>
    <phoneticPr fontId="5" type="noConversion"/>
  </si>
  <si>
    <t>2012
결산</t>
    <phoneticPr fontId="5" type="noConversion"/>
  </si>
  <si>
    <t>2012결산</t>
    <phoneticPr fontId="5" type="noConversion"/>
  </si>
  <si>
    <t>2012
결산</t>
    <phoneticPr fontId="5" type="noConversion"/>
  </si>
  <si>
    <t>결산</t>
    <phoneticPr fontId="56" type="noConversion"/>
  </si>
  <si>
    <t>2012결산
대비증감</t>
    <phoneticPr fontId="5" type="noConversion"/>
  </si>
  <si>
    <t>2012결산
(C)</t>
  </si>
  <si>
    <t>2012결산
(C)</t>
    <phoneticPr fontId="5" type="noConversion"/>
  </si>
  <si>
    <t>2013
예산</t>
    <phoneticPr fontId="5" type="noConversion"/>
  </si>
  <si>
    <t>2012
예산</t>
    <phoneticPr fontId="5" type="noConversion"/>
  </si>
  <si>
    <t>2012
예산</t>
    <phoneticPr fontId="5" type="noConversion"/>
  </si>
  <si>
    <t>2013
예산</t>
    <phoneticPr fontId="5" type="noConversion"/>
  </si>
  <si>
    <t>2012
결산</t>
    <phoneticPr fontId="5" type="noConversion"/>
  </si>
  <si>
    <t>2012' 
결산(원)</t>
    <phoneticPr fontId="56" type="noConversion"/>
  </si>
  <si>
    <t>2012년결산</t>
    <phoneticPr fontId="5" type="noConversion"/>
  </si>
  <si>
    <t>(C)</t>
    <phoneticPr fontId="5" type="noConversion"/>
  </si>
  <si>
    <t>결의번호</t>
    <phoneticPr fontId="5" type="noConversion"/>
  </si>
  <si>
    <t>작성일</t>
    <phoneticPr fontId="5" type="noConversion"/>
  </si>
  <si>
    <t>수입일</t>
    <phoneticPr fontId="5" type="noConversion"/>
  </si>
  <si>
    <t>제목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</si>
  <si>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</si>
  <si>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</si>
  <si>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</si>
  <si>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 xml:space="preserve">수입금액            </t>
    <phoneticPr fontId="56" type="noConversion"/>
  </si>
  <si>
    <t>수입방법</t>
    <phoneticPr fontId="5" type="noConversion"/>
  </si>
  <si>
    <t>수입계좌</t>
    <phoneticPr fontId="5" type="noConversion"/>
  </si>
  <si>
    <t>내역</t>
    <phoneticPr fontId="5" type="noConversion"/>
  </si>
  <si>
    <t>비고</t>
    <phoneticPr fontId="56" type="noConversion"/>
  </si>
  <si>
    <t>P1201-001</t>
    <phoneticPr fontId="56" type="noConversion"/>
  </si>
  <si>
    <t xml:space="preserve">2012.01.01 </t>
    <phoneticPr fontId="56" type="noConversion"/>
  </si>
  <si>
    <t xml:space="preserve">2012.01.01 </t>
    <phoneticPr fontId="56" type="noConversion"/>
  </si>
  <si>
    <t>기타후원금</t>
    <phoneticPr fontId="56" type="noConversion"/>
  </si>
  <si>
    <t>기타후원금</t>
    <phoneticPr fontId="56" type="noConversion"/>
  </si>
  <si>
    <t>예금</t>
    <phoneticPr fontId="56" type="noConversion"/>
  </si>
  <si>
    <t>284001-04-030606</t>
    <phoneticPr fontId="56" type="noConversion"/>
  </si>
  <si>
    <t>백수정</t>
  </si>
  <si>
    <t>전자금융</t>
  </si>
  <si>
    <t>P1201-002</t>
  </si>
  <si>
    <t xml:space="preserve">2012.01.02 </t>
    <phoneticPr fontId="56" type="noConversion"/>
  </si>
  <si>
    <t xml:space="preserve">2012.01.02 </t>
    <phoneticPr fontId="56" type="noConversion"/>
  </si>
  <si>
    <t>단체후원금</t>
    <phoneticPr fontId="56" type="noConversion"/>
  </si>
  <si>
    <t>후원금</t>
    <phoneticPr fontId="56" type="noConversion"/>
  </si>
  <si>
    <t>후원금</t>
    <phoneticPr fontId="56" type="noConversion"/>
  </si>
  <si>
    <t>단체후원금</t>
    <phoneticPr fontId="56" type="noConversion"/>
  </si>
  <si>
    <t>예금</t>
    <phoneticPr fontId="56" type="noConversion"/>
  </si>
  <si>
    <t>서경누가회</t>
    <phoneticPr fontId="56" type="noConversion"/>
  </si>
  <si>
    <t>P1201-003</t>
  </si>
  <si>
    <t>김지하님 개인후원금</t>
    <phoneticPr fontId="56" type="noConversion"/>
  </si>
  <si>
    <t>개인후원금</t>
    <phoneticPr fontId="56" type="noConversion"/>
  </si>
  <si>
    <t>예금</t>
    <phoneticPr fontId="56" type="noConversion"/>
  </si>
  <si>
    <t>284001-04-030606</t>
    <phoneticPr fontId="56" type="noConversion"/>
  </si>
  <si>
    <t>김지하</t>
  </si>
  <si>
    <t>납부입금</t>
  </si>
  <si>
    <t>P1201-004</t>
  </si>
  <si>
    <t>임영근님 개인후원금</t>
    <phoneticPr fontId="56" type="noConversion"/>
  </si>
  <si>
    <t>개인후원금</t>
    <phoneticPr fontId="56" type="noConversion"/>
  </si>
  <si>
    <t>임영근</t>
  </si>
  <si>
    <t>P1201-005</t>
  </si>
  <si>
    <t>최용민님 개인후원금</t>
    <phoneticPr fontId="56" type="noConversion"/>
  </si>
  <si>
    <t>개인후원금</t>
    <phoneticPr fontId="56" type="noConversion"/>
  </si>
  <si>
    <t>예금</t>
    <phoneticPr fontId="56" type="noConversion"/>
  </si>
  <si>
    <t>지인마취통증의학과의원</t>
    <phoneticPr fontId="56" type="noConversion"/>
  </si>
  <si>
    <t>P1201-006</t>
  </si>
  <si>
    <t xml:space="preserve">2012.01.03 </t>
    <phoneticPr fontId="56" type="noConversion"/>
  </si>
  <si>
    <t xml:space="preserve">2012.01.03 </t>
    <phoneticPr fontId="56" type="noConversion"/>
  </si>
  <si>
    <t>기타후원금</t>
    <phoneticPr fontId="56" type="noConversion"/>
  </si>
  <si>
    <t>조하나</t>
  </si>
  <si>
    <t>P1201-007</t>
  </si>
  <si>
    <t>2012.01.05</t>
  </si>
  <si>
    <t>기타후원금</t>
    <phoneticPr fontId="56" type="noConversion"/>
  </si>
  <si>
    <t>284001-04-030606</t>
    <phoneticPr fontId="56" type="noConversion"/>
  </si>
  <si>
    <t>고옥희</t>
  </si>
  <si>
    <t>P1201-008</t>
  </si>
  <si>
    <t>임주현</t>
  </si>
  <si>
    <t>P1201-009</t>
  </si>
  <si>
    <t>2012.01.06</t>
  </si>
  <si>
    <t>해피빈</t>
  </si>
  <si>
    <t>P1201-010</t>
  </si>
  <si>
    <t>2012.01.09</t>
    <phoneticPr fontId="56" type="noConversion"/>
  </si>
  <si>
    <t>2012.01.09</t>
    <phoneticPr fontId="56" type="noConversion"/>
  </si>
  <si>
    <t>개인후원금 CMS집금</t>
    <phoneticPr fontId="56" type="noConversion"/>
  </si>
  <si>
    <t>예금</t>
    <phoneticPr fontId="56" type="noConversion"/>
  </si>
  <si>
    <t>CMS집금</t>
    <phoneticPr fontId="56" type="noConversion"/>
  </si>
  <si>
    <t>P1201-011</t>
  </si>
  <si>
    <t>개인회비 CMS집금</t>
    <phoneticPr fontId="56" type="noConversion"/>
  </si>
  <si>
    <t>회비</t>
    <phoneticPr fontId="56" type="noConversion"/>
  </si>
  <si>
    <t>개인회비</t>
    <phoneticPr fontId="56" type="noConversion"/>
  </si>
  <si>
    <t>284001-04-030606</t>
    <phoneticPr fontId="56" type="noConversion"/>
  </si>
  <si>
    <t>CMS집금</t>
  </si>
  <si>
    <t>P1201-012</t>
  </si>
  <si>
    <t>2012.01.09</t>
    <phoneticPr fontId="56" type="noConversion"/>
  </si>
  <si>
    <t>기타후원금</t>
    <phoneticPr fontId="56" type="noConversion"/>
  </si>
  <si>
    <t>류태훈</t>
  </si>
  <si>
    <t>P1201-013</t>
  </si>
  <si>
    <t>2012.01.12</t>
    <phoneticPr fontId="56" type="noConversion"/>
  </si>
  <si>
    <t>2012.01.12</t>
    <phoneticPr fontId="56" type="noConversion"/>
  </si>
  <si>
    <t>안경맞춤 후원-이호철</t>
    <phoneticPr fontId="56" type="noConversion"/>
  </si>
  <si>
    <t>목적후원금</t>
    <phoneticPr fontId="56" type="noConversion"/>
  </si>
  <si>
    <t>284001-04-030606</t>
    <phoneticPr fontId="56" type="noConversion"/>
  </si>
  <si>
    <t>이호철</t>
  </si>
  <si>
    <t>안경사회</t>
    <phoneticPr fontId="56" type="noConversion"/>
  </si>
  <si>
    <t>CD 공동</t>
  </si>
  <si>
    <t>P1201-014</t>
  </si>
  <si>
    <t>2012.01.17</t>
    <phoneticPr fontId="56" type="noConversion"/>
  </si>
  <si>
    <t>2012.01.17</t>
    <phoneticPr fontId="56" type="noConversion"/>
  </si>
  <si>
    <t>황희연</t>
  </si>
  <si>
    <t>P1201-015</t>
  </si>
  <si>
    <t>2012.01.18</t>
  </si>
  <si>
    <t>P1201-016</t>
  </si>
  <si>
    <t>목적후원금</t>
    <phoneticPr fontId="56" type="noConversion"/>
  </si>
  <si>
    <t>목적후원금</t>
    <phoneticPr fontId="56" type="noConversion"/>
  </si>
  <si>
    <t>서울우리내과의원</t>
  </si>
  <si>
    <t>P1201-017</t>
  </si>
  <si>
    <t>2012.01.18</t>
    <phoneticPr fontId="56" type="noConversion"/>
  </si>
  <si>
    <t>2012.01.18</t>
    <phoneticPr fontId="56" type="noConversion"/>
  </si>
  <si>
    <t>이경진님 개인후원금</t>
    <phoneticPr fontId="56" type="noConversion"/>
  </si>
  <si>
    <t>이경진</t>
  </si>
  <si>
    <t>P1201-018</t>
  </si>
  <si>
    <t>2012.01.19</t>
  </si>
  <si>
    <t>개인후원금</t>
    <phoneticPr fontId="56" type="noConversion"/>
  </si>
  <si>
    <t>P1201-019</t>
  </si>
  <si>
    <t>회비</t>
    <phoneticPr fontId="56" type="noConversion"/>
  </si>
  <si>
    <t>회비</t>
    <phoneticPr fontId="56" type="noConversion"/>
  </si>
  <si>
    <t>P1201-020</t>
  </si>
  <si>
    <t>김정아 개인후원금</t>
    <phoneticPr fontId="56" type="noConversion"/>
  </si>
  <si>
    <t>김정아</t>
  </si>
  <si>
    <t>P1201-021</t>
  </si>
  <si>
    <t>2012.01.20</t>
  </si>
  <si>
    <t>후원저금통</t>
    <phoneticPr fontId="56" type="noConversion"/>
  </si>
  <si>
    <t>후원금</t>
    <phoneticPr fontId="56" type="noConversion"/>
  </si>
  <si>
    <t>강충원</t>
    <phoneticPr fontId="56" type="noConversion"/>
  </si>
  <si>
    <t>P1201-022</t>
  </si>
  <si>
    <t>김미연님 개인후원금 환급</t>
    <phoneticPr fontId="56" type="noConversion"/>
  </si>
  <si>
    <t>손달형(김미연님환급)</t>
    <phoneticPr fontId="56" type="noConversion"/>
  </si>
  <si>
    <t>김미연님환급</t>
  </si>
  <si>
    <t>P1201-023</t>
  </si>
  <si>
    <t>임헌영 개인후원금 환급</t>
    <phoneticPr fontId="56" type="noConversion"/>
  </si>
  <si>
    <t>개인후원금</t>
    <phoneticPr fontId="56" type="noConversion"/>
  </si>
  <si>
    <t>임헌영후원자 환급</t>
    <phoneticPr fontId="56" type="noConversion"/>
  </si>
  <si>
    <t>임헌영환급</t>
  </si>
  <si>
    <t>P1201-024</t>
  </si>
  <si>
    <t>후원저금통</t>
    <phoneticPr fontId="56" type="noConversion"/>
  </si>
  <si>
    <t>후원금</t>
    <phoneticPr fontId="56" type="noConversion"/>
  </si>
  <si>
    <t>김환희,김진혁</t>
    <phoneticPr fontId="56" type="noConversion"/>
  </si>
  <si>
    <t>P1201-025</t>
  </si>
  <si>
    <t>2012.01.24</t>
    <phoneticPr fontId="56" type="noConversion"/>
  </si>
  <si>
    <t>김종수</t>
  </si>
  <si>
    <t>P1201-026</t>
  </si>
  <si>
    <t>2012.01.25</t>
  </si>
  <si>
    <t>개인후원금CMS집금</t>
    <phoneticPr fontId="56" type="noConversion"/>
  </si>
  <si>
    <t>P1201-027</t>
  </si>
  <si>
    <t>개인회비 CMS집금</t>
    <phoneticPr fontId="56" type="noConversion"/>
  </si>
  <si>
    <t>P1201-028</t>
  </si>
  <si>
    <t xml:space="preserve"> 김태현님 개인후원금</t>
    <phoneticPr fontId="56" type="noConversion"/>
  </si>
  <si>
    <t>김태현(M)</t>
  </si>
  <si>
    <t>P1201-029</t>
  </si>
  <si>
    <t>2012.01.26</t>
  </si>
  <si>
    <t>김연희님 개인후원금</t>
    <phoneticPr fontId="56" type="noConversion"/>
  </si>
  <si>
    <t>김연희</t>
  </si>
  <si>
    <t>P1201-030</t>
  </si>
  <si>
    <t>2012.01.27</t>
  </si>
  <si>
    <t>유명희님 개인후원금</t>
    <phoneticPr fontId="56" type="noConversion"/>
  </si>
  <si>
    <t>유명희</t>
  </si>
  <si>
    <t>P1201-031</t>
  </si>
  <si>
    <t>2012.01.30</t>
    <phoneticPr fontId="56" type="noConversion"/>
  </si>
  <si>
    <t>2012.01.30</t>
    <phoneticPr fontId="56" type="noConversion"/>
  </si>
  <si>
    <t>단체회비</t>
    <phoneticPr fontId="56" type="noConversion"/>
  </si>
  <si>
    <t>회비</t>
    <phoneticPr fontId="56" type="noConversion"/>
  </si>
  <si>
    <t>단체회비</t>
    <phoneticPr fontId="56" type="noConversion"/>
  </si>
  <si>
    <t>예금</t>
    <phoneticPr fontId="56" type="noConversion"/>
  </si>
  <si>
    <t>한국누가회</t>
  </si>
  <si>
    <t>P1201-032</t>
  </si>
  <si>
    <t>2012.01.30</t>
    <phoneticPr fontId="56" type="noConversion"/>
  </si>
  <si>
    <t>2012.01.30</t>
    <phoneticPr fontId="56" type="noConversion"/>
  </si>
  <si>
    <t>개인후원금CMS집금</t>
    <phoneticPr fontId="56" type="noConversion"/>
  </si>
  <si>
    <t>P1201-033</t>
  </si>
  <si>
    <t>P1201-034</t>
  </si>
  <si>
    <t>후원금</t>
    <phoneticPr fontId="56" type="noConversion"/>
  </si>
  <si>
    <t>장원모</t>
    <phoneticPr fontId="56" type="noConversion"/>
  </si>
  <si>
    <t>P1201-035</t>
  </si>
  <si>
    <t>2012.01.31</t>
  </si>
  <si>
    <t>김지하님 개인후원금</t>
    <phoneticPr fontId="56" type="noConversion"/>
  </si>
  <si>
    <t>P1201-036</t>
  </si>
  <si>
    <t>임영근님 개인후원금</t>
    <phoneticPr fontId="56" type="noConversion"/>
  </si>
  <si>
    <t>P1202-001</t>
    <phoneticPr fontId="56" type="noConversion"/>
  </si>
  <si>
    <t>2012.02.01</t>
    <phoneticPr fontId="56" type="noConversion"/>
  </si>
  <si>
    <t>2012.02.01</t>
    <phoneticPr fontId="56" type="noConversion"/>
  </si>
  <si>
    <t>284001-04-030606</t>
    <phoneticPr fontId="56" type="noConversion"/>
  </si>
  <si>
    <t>서경누가회</t>
    <phoneticPr fontId="56" type="noConversion"/>
  </si>
  <si>
    <t>P1202-002</t>
  </si>
  <si>
    <t>2012.02.01</t>
    <phoneticPr fontId="56" type="noConversion"/>
  </si>
  <si>
    <t>개인후원금</t>
    <phoneticPr fontId="56" type="noConversion"/>
  </si>
  <si>
    <t>P1202-003</t>
  </si>
  <si>
    <t>2012.02.02</t>
  </si>
  <si>
    <t xml:space="preserve"> 이나영님 개인(달력)후원금</t>
    <phoneticPr fontId="56" type="noConversion"/>
  </si>
  <si>
    <t>이나영</t>
    <phoneticPr fontId="56" type="noConversion"/>
  </si>
  <si>
    <t>P1202-004</t>
  </si>
  <si>
    <t>2012.02.06</t>
    <phoneticPr fontId="56" type="noConversion"/>
  </si>
  <si>
    <t>2012.02.06</t>
    <phoneticPr fontId="56" type="noConversion"/>
  </si>
  <si>
    <t>P1202-005</t>
  </si>
  <si>
    <t>2012.02.08</t>
    <phoneticPr fontId="56" type="noConversion"/>
  </si>
  <si>
    <t>2012.02.08</t>
    <phoneticPr fontId="56" type="noConversion"/>
  </si>
  <si>
    <t>김수환님 개인후원금 환급</t>
    <phoneticPr fontId="56" type="noConversion"/>
  </si>
  <si>
    <t>김수환님 개인후원금 환급</t>
    <phoneticPr fontId="56" type="noConversion"/>
  </si>
  <si>
    <t>김수환환급</t>
  </si>
  <si>
    <t>P1202-006</t>
  </si>
  <si>
    <t>양현식</t>
    <phoneticPr fontId="56" type="noConversion"/>
  </si>
  <si>
    <t>P1202-007</t>
  </si>
  <si>
    <t>2012.02.09</t>
  </si>
  <si>
    <t>개인후원금CMS집금</t>
    <phoneticPr fontId="56" type="noConversion"/>
  </si>
  <si>
    <t>P1202-008</t>
  </si>
  <si>
    <t>2012.02.09</t>
    <phoneticPr fontId="56" type="noConversion"/>
  </si>
  <si>
    <t>2012.02.09</t>
    <phoneticPr fontId="56" type="noConversion"/>
  </si>
  <si>
    <t>P1202-009</t>
  </si>
  <si>
    <t>2012.02.17</t>
    <phoneticPr fontId="56" type="noConversion"/>
  </si>
  <si>
    <t>2012.02.17</t>
    <phoneticPr fontId="56" type="noConversion"/>
  </si>
  <si>
    <t>P1202-010</t>
  </si>
  <si>
    <t>P1202-011</t>
  </si>
  <si>
    <t>2012.02.19</t>
    <phoneticPr fontId="56" type="noConversion"/>
  </si>
  <si>
    <t>2012.02.19</t>
    <phoneticPr fontId="56" type="noConversion"/>
  </si>
  <si>
    <t>P1202-012</t>
  </si>
  <si>
    <t>2012.02.23</t>
    <phoneticPr fontId="56" type="noConversion"/>
  </si>
  <si>
    <t>2012.02.23</t>
    <phoneticPr fontId="56" type="noConversion"/>
  </si>
  <si>
    <t>P1202-013</t>
  </si>
  <si>
    <t>P1202-014</t>
  </si>
  <si>
    <t>에스케이커뮤니</t>
  </si>
  <si>
    <t>P1202-015</t>
  </si>
  <si>
    <t>2012.02.24</t>
    <phoneticPr fontId="56" type="noConversion"/>
  </si>
  <si>
    <t>2012.02.24</t>
    <phoneticPr fontId="56" type="noConversion"/>
  </si>
  <si>
    <t>김정아님 개인후원금</t>
    <phoneticPr fontId="56" type="noConversion"/>
  </si>
  <si>
    <t>P1202-016</t>
  </si>
  <si>
    <t xml:space="preserve"> 김태현님 개인후원금</t>
    <phoneticPr fontId="56" type="noConversion"/>
  </si>
  <si>
    <t>P1202-017</t>
  </si>
  <si>
    <t>2012.02.27</t>
    <phoneticPr fontId="56" type="noConversion"/>
  </si>
  <si>
    <t>2012.02.27</t>
    <phoneticPr fontId="56" type="noConversion"/>
  </si>
  <si>
    <t>P1202-018</t>
  </si>
  <si>
    <t>유명희님 개인후원금</t>
    <phoneticPr fontId="56" type="noConversion"/>
  </si>
  <si>
    <t>P1202-019</t>
  </si>
  <si>
    <t>2012.02.29</t>
    <phoneticPr fontId="56" type="noConversion"/>
  </si>
  <si>
    <t>2012.02.29</t>
    <phoneticPr fontId="56" type="noConversion"/>
  </si>
  <si>
    <t>P1202-020</t>
  </si>
  <si>
    <t>P1202-021</t>
  </si>
  <si>
    <t>서경누가회</t>
  </si>
  <si>
    <t>P1202-022</t>
  </si>
  <si>
    <t xml:space="preserve"> 김지하님 개인후원금</t>
    <phoneticPr fontId="56" type="noConversion"/>
  </si>
  <si>
    <t>P1203-001</t>
    <phoneticPr fontId="56" type="noConversion"/>
  </si>
  <si>
    <t>2012.03.02</t>
    <phoneticPr fontId="56" type="noConversion"/>
  </si>
  <si>
    <t>2012.03.02</t>
    <phoneticPr fontId="56" type="noConversion"/>
  </si>
  <si>
    <t>개인회비</t>
    <phoneticPr fontId="56" type="noConversion"/>
  </si>
  <si>
    <t>P1203-002</t>
  </si>
  <si>
    <t>2012.03.02</t>
    <phoneticPr fontId="56" type="noConversion"/>
  </si>
  <si>
    <t>P1203-003</t>
  </si>
  <si>
    <t>지인마취통증의학과의원</t>
    <phoneticPr fontId="56" type="noConversion"/>
  </si>
  <si>
    <t>P1203-004</t>
  </si>
  <si>
    <t>2012.03.05</t>
    <phoneticPr fontId="56" type="noConversion"/>
  </si>
  <si>
    <t>2012.03.05</t>
    <phoneticPr fontId="56" type="noConversion"/>
  </si>
  <si>
    <t>P1203-005</t>
  </si>
  <si>
    <t>2012.03.06</t>
    <phoneticPr fontId="56" type="noConversion"/>
  </si>
  <si>
    <t>2012.03.06</t>
    <phoneticPr fontId="56" type="noConversion"/>
  </si>
  <si>
    <t>기타후원금(이은정)</t>
    <phoneticPr fontId="56" type="noConversion"/>
  </si>
  <si>
    <t>이충형</t>
    <phoneticPr fontId="56" type="noConversion"/>
  </si>
  <si>
    <t>P1203-006</t>
  </si>
  <si>
    <t>2012.03.08</t>
    <phoneticPr fontId="56" type="noConversion"/>
  </si>
  <si>
    <t>개인회비</t>
    <phoneticPr fontId="56" type="noConversion"/>
  </si>
  <si>
    <t>개인회비</t>
    <phoneticPr fontId="56" type="noConversion"/>
  </si>
  <si>
    <t>P1203-007</t>
  </si>
  <si>
    <t>P1203-008</t>
  </si>
  <si>
    <t>2012.03.09</t>
  </si>
  <si>
    <t>후원저금통</t>
    <phoneticPr fontId="56" type="noConversion"/>
  </si>
  <si>
    <t>284001-04-030606</t>
    <phoneticPr fontId="56" type="noConversion"/>
  </si>
  <si>
    <t>이충형</t>
    <phoneticPr fontId="56" type="noConversion"/>
  </si>
  <si>
    <t>P1203-009</t>
  </si>
  <si>
    <t>임상순</t>
    <phoneticPr fontId="56" type="noConversion"/>
  </si>
  <si>
    <t>P1203-010</t>
  </si>
  <si>
    <t>2012.03.14</t>
    <phoneticPr fontId="56" type="noConversion"/>
  </si>
  <si>
    <t>신혜진</t>
  </si>
  <si>
    <t>P1203-011</t>
  </si>
  <si>
    <t>2012.03.16</t>
    <phoneticPr fontId="56" type="noConversion"/>
  </si>
  <si>
    <t>권오준</t>
    <phoneticPr fontId="56" type="noConversion"/>
  </si>
  <si>
    <t>권오준</t>
    <phoneticPr fontId="56" type="noConversion"/>
  </si>
  <si>
    <t>P1203-012</t>
  </si>
  <si>
    <t>2012.03.19</t>
    <phoneticPr fontId="56" type="noConversion"/>
  </si>
  <si>
    <t>P1203-013</t>
  </si>
  <si>
    <t>P1203-014</t>
  </si>
  <si>
    <t>2012.03.22</t>
    <phoneticPr fontId="56" type="noConversion"/>
  </si>
  <si>
    <t>P1203-015</t>
  </si>
  <si>
    <t>2012.03.23</t>
  </si>
  <si>
    <t>P1203-016</t>
  </si>
  <si>
    <t>개인회비</t>
    <phoneticPr fontId="56" type="noConversion"/>
  </si>
  <si>
    <t>P1203-017</t>
  </si>
  <si>
    <t>개인후원금</t>
    <phoneticPr fontId="56" type="noConversion"/>
  </si>
  <si>
    <t>P1203-018</t>
  </si>
  <si>
    <t>P1203-019</t>
  </si>
  <si>
    <t>기타후원금(이은정)</t>
    <phoneticPr fontId="56" type="noConversion"/>
  </si>
  <si>
    <t>P1203-020</t>
  </si>
  <si>
    <t>2012.03.26</t>
    <phoneticPr fontId="56" type="noConversion"/>
  </si>
  <si>
    <t>2012.03.26</t>
    <phoneticPr fontId="56" type="noConversion"/>
  </si>
  <si>
    <t>P1203-021</t>
  </si>
  <si>
    <t>김정현</t>
  </si>
  <si>
    <t>P1203-022</t>
  </si>
  <si>
    <t>2012.03.27</t>
  </si>
  <si>
    <t>P1203-023</t>
  </si>
  <si>
    <t>2012.03.29</t>
    <phoneticPr fontId="56" type="noConversion"/>
  </si>
  <si>
    <t>2012.03.29</t>
    <phoneticPr fontId="56" type="noConversion"/>
  </si>
  <si>
    <t>P1203-024</t>
  </si>
  <si>
    <t>2012.03.30</t>
  </si>
  <si>
    <t>P1203-025</t>
  </si>
  <si>
    <t>2012.03.30</t>
    <phoneticPr fontId="56" type="noConversion"/>
  </si>
  <si>
    <t>2012.03.30</t>
    <phoneticPr fontId="56" type="noConversion"/>
  </si>
  <si>
    <t>P1203-026</t>
  </si>
  <si>
    <t>2012.03.31</t>
  </si>
  <si>
    <t>단체후원금</t>
    <phoneticPr fontId="56" type="noConversion"/>
  </si>
  <si>
    <t>P1204-001</t>
    <phoneticPr fontId="56" type="noConversion"/>
  </si>
  <si>
    <t>2012.04.02</t>
    <phoneticPr fontId="56" type="noConversion"/>
  </si>
  <si>
    <t>2012.04.02</t>
    <phoneticPr fontId="56" type="noConversion"/>
  </si>
  <si>
    <t>P1204-002</t>
  </si>
  <si>
    <t>P1204-003</t>
  </si>
  <si>
    <t xml:space="preserve">2012.04.02 </t>
    <phoneticPr fontId="56" type="noConversion"/>
  </si>
  <si>
    <t xml:space="preserve">2012.04.02 </t>
    <phoneticPr fontId="56" type="noConversion"/>
  </si>
  <si>
    <t>P1204-004</t>
  </si>
  <si>
    <t xml:space="preserve">2012.04.02 </t>
    <phoneticPr fontId="56" type="noConversion"/>
  </si>
  <si>
    <t xml:space="preserve">2012.04.02 </t>
    <phoneticPr fontId="56" type="noConversion"/>
  </si>
  <si>
    <t>최용민님 개인후원금</t>
    <phoneticPr fontId="56" type="noConversion"/>
  </si>
  <si>
    <t>P1204-005</t>
  </si>
  <si>
    <t>2012.04.05</t>
    <phoneticPr fontId="56" type="noConversion"/>
  </si>
  <si>
    <t>2012.04.05</t>
    <phoneticPr fontId="56" type="noConversion"/>
  </si>
  <si>
    <t>후원저금통</t>
    <phoneticPr fontId="56" type="noConversion"/>
  </si>
  <si>
    <t>P1204-006</t>
  </si>
  <si>
    <t xml:space="preserve">2012.04.05 </t>
    <phoneticPr fontId="56" type="noConversion"/>
  </si>
  <si>
    <t xml:space="preserve">2012.04.05 </t>
    <phoneticPr fontId="56" type="noConversion"/>
  </si>
  <si>
    <t>P1204-007</t>
  </si>
  <si>
    <t>P1204-008</t>
  </si>
  <si>
    <t>2012.04.06</t>
    <phoneticPr fontId="56" type="noConversion"/>
  </si>
  <si>
    <t>2012.04.06</t>
    <phoneticPr fontId="56" type="noConversion"/>
  </si>
  <si>
    <t>조점례후원자환</t>
  </si>
  <si>
    <t>P1204-009</t>
  </si>
  <si>
    <t xml:space="preserve">2012.04.09 </t>
    <phoneticPr fontId="56" type="noConversion"/>
  </si>
  <si>
    <t xml:space="preserve">2012.04.09 </t>
    <phoneticPr fontId="56" type="noConversion"/>
  </si>
  <si>
    <t>P1204-010</t>
  </si>
  <si>
    <t>P1204-011</t>
  </si>
  <si>
    <t xml:space="preserve">2012.04.10 </t>
    <phoneticPr fontId="56" type="noConversion"/>
  </si>
  <si>
    <t xml:space="preserve">2012.04.10 </t>
    <phoneticPr fontId="56" type="noConversion"/>
  </si>
  <si>
    <t>홍두호</t>
    <phoneticPr fontId="56" type="noConversion"/>
  </si>
  <si>
    <t>P1204-012</t>
  </si>
  <si>
    <t xml:space="preserve">2012.04.12 </t>
    <phoneticPr fontId="56" type="noConversion"/>
  </si>
  <si>
    <t xml:space="preserve">2012.04.12 </t>
    <phoneticPr fontId="56" type="noConversion"/>
  </si>
  <si>
    <t>구오섭(글로리서울안과)</t>
    <phoneticPr fontId="56" type="noConversion"/>
  </si>
  <si>
    <t>P1204-013</t>
  </si>
  <si>
    <t xml:space="preserve">2012.04.19 </t>
    <phoneticPr fontId="56" type="noConversion"/>
  </si>
  <si>
    <t xml:space="preserve">2012.04.19 </t>
    <phoneticPr fontId="56" type="noConversion"/>
  </si>
  <si>
    <t>P1204-014</t>
  </si>
  <si>
    <t>P1204-015</t>
  </si>
  <si>
    <t>P1204-016</t>
  </si>
  <si>
    <t xml:space="preserve">2012.04.23 </t>
    <phoneticPr fontId="56" type="noConversion"/>
  </si>
  <si>
    <t xml:space="preserve">2012.04.23 </t>
    <phoneticPr fontId="56" type="noConversion"/>
  </si>
  <si>
    <t>P1204-017</t>
  </si>
  <si>
    <t>P1204-018</t>
  </si>
  <si>
    <t>P1204-019</t>
  </si>
  <si>
    <t xml:space="preserve">2012.04.25 </t>
    <phoneticPr fontId="56" type="noConversion"/>
  </si>
  <si>
    <t xml:space="preserve">2012.04.25 </t>
    <phoneticPr fontId="56" type="noConversion"/>
  </si>
  <si>
    <t>P1204-020</t>
  </si>
  <si>
    <t>2012.04.26</t>
  </si>
  <si>
    <t>P1204-021</t>
  </si>
  <si>
    <t>P1204-022</t>
  </si>
  <si>
    <t>이소민</t>
  </si>
  <si>
    <t>P1204-023</t>
  </si>
  <si>
    <t>정혜원</t>
  </si>
  <si>
    <t>P1204-024</t>
  </si>
  <si>
    <t>2012.04.27</t>
  </si>
  <si>
    <t>P1204-025</t>
  </si>
  <si>
    <t>연세수치과</t>
    <phoneticPr fontId="56" type="noConversion"/>
  </si>
  <si>
    <t>P1204-026</t>
  </si>
  <si>
    <t>P1204-027</t>
  </si>
  <si>
    <t>2012.04.30</t>
    <phoneticPr fontId="56" type="noConversion"/>
  </si>
  <si>
    <t>2012.04.30</t>
    <phoneticPr fontId="56" type="noConversion"/>
  </si>
  <si>
    <t>P1204-028</t>
  </si>
  <si>
    <t>P1204-029</t>
  </si>
  <si>
    <t>P1204-030</t>
  </si>
  <si>
    <t>P1204-031</t>
  </si>
  <si>
    <t>P1204-032</t>
  </si>
  <si>
    <t>P1205-001</t>
    <phoneticPr fontId="56" type="noConversion"/>
  </si>
  <si>
    <t>2012.05.02</t>
    <phoneticPr fontId="56" type="noConversion"/>
  </si>
  <si>
    <t>2012.05.02</t>
    <phoneticPr fontId="56" type="noConversion"/>
  </si>
  <si>
    <t>최용민님 개인후원금</t>
    <phoneticPr fontId="56" type="noConversion"/>
  </si>
  <si>
    <t>P1205-002</t>
  </si>
  <si>
    <t xml:space="preserve">2012.05.07 </t>
    <phoneticPr fontId="56" type="noConversion"/>
  </si>
  <si>
    <t xml:space="preserve">2012.05.07 </t>
    <phoneticPr fontId="56" type="noConversion"/>
  </si>
  <si>
    <t>P1205-003</t>
  </si>
  <si>
    <t xml:space="preserve">2012.05.10 </t>
    <phoneticPr fontId="56" type="noConversion"/>
  </si>
  <si>
    <t xml:space="preserve">2012.05.10 </t>
    <phoneticPr fontId="56" type="noConversion"/>
  </si>
  <si>
    <t>P1205-004</t>
  </si>
  <si>
    <t>P1205-005</t>
  </si>
  <si>
    <t xml:space="preserve">2012.05.14 </t>
    <phoneticPr fontId="56" type="noConversion"/>
  </si>
  <si>
    <t xml:space="preserve">2012.05.14 </t>
    <phoneticPr fontId="56" type="noConversion"/>
  </si>
  <si>
    <t>서울시정사업 보조금 1차</t>
    <phoneticPr fontId="56" type="noConversion"/>
  </si>
  <si>
    <t>보조금</t>
    <phoneticPr fontId="56" type="noConversion"/>
  </si>
  <si>
    <t>보조금</t>
    <phoneticPr fontId="56" type="noConversion"/>
  </si>
  <si>
    <t>서울시</t>
    <phoneticPr fontId="56" type="noConversion"/>
  </si>
  <si>
    <t>1005-801-650699</t>
    <phoneticPr fontId="56" type="noConversion"/>
  </si>
  <si>
    <t>P1205-006</t>
  </si>
  <si>
    <t>2012.05.17</t>
    <phoneticPr fontId="56" type="noConversion"/>
  </si>
  <si>
    <t>2012.05.17</t>
    <phoneticPr fontId="56" type="noConversion"/>
  </si>
  <si>
    <t>캄보디아 보건의료사업 후원</t>
    <phoneticPr fontId="56" type="noConversion"/>
  </si>
  <si>
    <t>P1205-007</t>
  </si>
  <si>
    <t xml:space="preserve">2012.05.17 </t>
    <phoneticPr fontId="56" type="noConversion"/>
  </si>
  <si>
    <t xml:space="preserve">2012.05.17 </t>
    <phoneticPr fontId="56" type="noConversion"/>
  </si>
  <si>
    <t>캄보디아 보건의료사업 후원</t>
    <phoneticPr fontId="56" type="noConversion"/>
  </si>
  <si>
    <t>P1205-008</t>
  </si>
  <si>
    <t>P1205-009</t>
  </si>
  <si>
    <t>장원모</t>
    <phoneticPr fontId="56" type="noConversion"/>
  </si>
  <si>
    <t>P1205-010</t>
  </si>
  <si>
    <t xml:space="preserve">2012.05.18 </t>
    <phoneticPr fontId="56" type="noConversion"/>
  </si>
  <si>
    <t xml:space="preserve">2012.05.18 </t>
    <phoneticPr fontId="56" type="noConversion"/>
  </si>
  <si>
    <t>의료학교회비</t>
    <phoneticPr fontId="56" type="noConversion"/>
  </si>
  <si>
    <t>P1205-011</t>
  </si>
  <si>
    <t>동남아후원</t>
    <phoneticPr fontId="56" type="noConversion"/>
  </si>
  <si>
    <t>487101-01-309708</t>
    <phoneticPr fontId="56" type="noConversion"/>
  </si>
  <si>
    <t>P1205-012</t>
  </si>
  <si>
    <t xml:space="preserve">2012.05.18 </t>
    <phoneticPr fontId="56" type="noConversion"/>
  </si>
  <si>
    <t xml:space="preserve">2012.05.18 </t>
    <phoneticPr fontId="56" type="noConversion"/>
  </si>
  <si>
    <t>487101-01-309709</t>
  </si>
  <si>
    <t>P1205-013</t>
  </si>
  <si>
    <t xml:space="preserve">2012.05.21 </t>
    <phoneticPr fontId="56" type="noConversion"/>
  </si>
  <si>
    <t xml:space="preserve">2012.05.21 </t>
    <phoneticPr fontId="56" type="noConversion"/>
  </si>
  <si>
    <t>487101-01-309710</t>
  </si>
  <si>
    <t>P1205-014</t>
  </si>
  <si>
    <t xml:space="preserve">2012.05.21 </t>
    <phoneticPr fontId="56" type="noConversion"/>
  </si>
  <si>
    <t xml:space="preserve">2012.05.21 </t>
    <phoneticPr fontId="56" type="noConversion"/>
  </si>
  <si>
    <t>487101-01-309711</t>
  </si>
  <si>
    <t>P1205-015</t>
  </si>
  <si>
    <t>2012.05.24</t>
    <phoneticPr fontId="56" type="noConversion"/>
  </si>
  <si>
    <t>2012.05.24</t>
    <phoneticPr fontId="56" type="noConversion"/>
  </si>
  <si>
    <t>서울시정사업 이자수익</t>
    <phoneticPr fontId="56" type="noConversion"/>
  </si>
  <si>
    <t>P1205-016</t>
  </si>
  <si>
    <t xml:space="preserve">2012.05.24 </t>
    <phoneticPr fontId="56" type="noConversion"/>
  </si>
  <si>
    <t xml:space="preserve">2012.05.24 </t>
    <phoneticPr fontId="56" type="noConversion"/>
  </si>
  <si>
    <t>P1205-017</t>
  </si>
  <si>
    <t>서울시정사업 보조금 2차</t>
    <phoneticPr fontId="56" type="noConversion"/>
  </si>
  <si>
    <t>P1205-018</t>
  </si>
  <si>
    <t>2012.05.25</t>
    <phoneticPr fontId="56" type="noConversion"/>
  </si>
  <si>
    <t>2012.05.25</t>
    <phoneticPr fontId="56" type="noConversion"/>
  </si>
  <si>
    <t>프리패스환급(체크카드 사용 환급비)</t>
    <phoneticPr fontId="56" type="noConversion"/>
  </si>
  <si>
    <t>P1205-019</t>
  </si>
  <si>
    <t xml:space="preserve">2012.05.25 </t>
    <phoneticPr fontId="56" type="noConversion"/>
  </si>
  <si>
    <t xml:space="preserve">2012.05.25 </t>
    <phoneticPr fontId="56" type="noConversion"/>
  </si>
  <si>
    <t>지출통장 이자수익</t>
    <phoneticPr fontId="56" type="noConversion"/>
  </si>
  <si>
    <t>아생사</t>
    <phoneticPr fontId="56" type="noConversion"/>
  </si>
  <si>
    <t>P1205-020</t>
  </si>
  <si>
    <t xml:space="preserve">2012.05.29 </t>
    <phoneticPr fontId="56" type="noConversion"/>
  </si>
  <si>
    <t xml:space="preserve">2012.05.29 </t>
    <phoneticPr fontId="56" type="noConversion"/>
  </si>
  <si>
    <t>구정사업이자수익</t>
    <phoneticPr fontId="56" type="noConversion"/>
  </si>
  <si>
    <t>P1205-021</t>
  </si>
  <si>
    <t>P1205-022</t>
  </si>
  <si>
    <t>에스케이커뮤니티</t>
    <phoneticPr fontId="56" type="noConversion"/>
  </si>
  <si>
    <t>P1205-023</t>
  </si>
  <si>
    <t>김윤숙</t>
  </si>
  <si>
    <t>P1205-024</t>
  </si>
  <si>
    <t>P1205-025</t>
  </si>
  <si>
    <t xml:space="preserve">2012.05.31 </t>
    <phoneticPr fontId="56" type="noConversion"/>
  </si>
  <si>
    <t xml:space="preserve">2012.05.31 </t>
    <phoneticPr fontId="56" type="noConversion"/>
  </si>
  <si>
    <t>P1205-026</t>
  </si>
  <si>
    <t>P1205-027</t>
  </si>
  <si>
    <t>P1206-001</t>
    <phoneticPr fontId="56" type="noConversion"/>
  </si>
  <si>
    <t xml:space="preserve">2012.06.01 </t>
    <phoneticPr fontId="56" type="noConversion"/>
  </si>
  <si>
    <t xml:space="preserve">2012.06.01 </t>
    <phoneticPr fontId="56" type="noConversion"/>
  </si>
  <si>
    <t>P1206-002</t>
  </si>
  <si>
    <t xml:space="preserve">2012.06.01 </t>
    <phoneticPr fontId="56" type="noConversion"/>
  </si>
  <si>
    <t>P1206-003</t>
  </si>
  <si>
    <t>P1206-004</t>
  </si>
  <si>
    <t>P1206-005</t>
  </si>
  <si>
    <t>2012.06.05</t>
  </si>
  <si>
    <t>P1206-006</t>
  </si>
  <si>
    <t xml:space="preserve">2012.06.05 </t>
    <phoneticPr fontId="56" type="noConversion"/>
  </si>
  <si>
    <t xml:space="preserve">2012.06.05 </t>
    <phoneticPr fontId="56" type="noConversion"/>
  </si>
  <si>
    <t>P1206-007</t>
  </si>
  <si>
    <t>P1206-008</t>
  </si>
  <si>
    <t>2012.06.07</t>
    <phoneticPr fontId="56" type="noConversion"/>
  </si>
  <si>
    <t>2012.06.07</t>
    <phoneticPr fontId="56" type="noConversion"/>
  </si>
  <si>
    <t>P1206-009</t>
  </si>
  <si>
    <t>2012.06.08</t>
  </si>
  <si>
    <t>P1206-010</t>
  </si>
  <si>
    <t>P1206-011</t>
  </si>
  <si>
    <t>2012.06.09</t>
  </si>
  <si>
    <t>예금결산이자</t>
    <phoneticPr fontId="56" type="noConversion"/>
  </si>
  <si>
    <t>사업외수익</t>
    <phoneticPr fontId="56" type="noConversion"/>
  </si>
  <si>
    <t>사업외수익</t>
    <phoneticPr fontId="56" type="noConversion"/>
  </si>
  <si>
    <t>이자수익</t>
    <phoneticPr fontId="56" type="noConversion"/>
  </si>
  <si>
    <t>수입통장</t>
    <phoneticPr fontId="56" type="noConversion"/>
  </si>
  <si>
    <t>P1206-012</t>
  </si>
  <si>
    <t xml:space="preserve">2012.06.09 </t>
    <phoneticPr fontId="56" type="noConversion"/>
  </si>
  <si>
    <t xml:space="preserve">2012.06.09 </t>
    <phoneticPr fontId="56" type="noConversion"/>
  </si>
  <si>
    <t>사업외수익</t>
    <phoneticPr fontId="56" type="noConversion"/>
  </si>
  <si>
    <t>이자수익</t>
    <phoneticPr fontId="56" type="noConversion"/>
  </si>
  <si>
    <t>P1206-013</t>
  </si>
  <si>
    <t xml:space="preserve">2012.06.11 </t>
    <phoneticPr fontId="56" type="noConversion"/>
  </si>
  <si>
    <t xml:space="preserve">2012.06.11 </t>
    <phoneticPr fontId="56" type="noConversion"/>
  </si>
  <si>
    <t>P1206-014</t>
  </si>
  <si>
    <t xml:space="preserve">2012.06.15 </t>
    <phoneticPr fontId="56" type="noConversion"/>
  </si>
  <si>
    <t xml:space="preserve">2012.06.15 </t>
    <phoneticPr fontId="56" type="noConversion"/>
  </si>
  <si>
    <t>P1206-015</t>
  </si>
  <si>
    <t xml:space="preserve">2012.06.16 </t>
    <phoneticPr fontId="56" type="noConversion"/>
  </si>
  <si>
    <t xml:space="preserve">2012.06.16 </t>
    <phoneticPr fontId="56" type="noConversion"/>
  </si>
  <si>
    <t>예금결산이자(서울시)</t>
    <phoneticPr fontId="56" type="noConversion"/>
  </si>
  <si>
    <t>서울시정사업 이자수익</t>
    <phoneticPr fontId="56" type="noConversion"/>
  </si>
  <si>
    <t>P1206-016</t>
  </si>
  <si>
    <t>2012.06.18</t>
    <phoneticPr fontId="56" type="noConversion"/>
  </si>
  <si>
    <t>2012.06.18</t>
    <phoneticPr fontId="56" type="noConversion"/>
  </si>
  <si>
    <t>P1206-017</t>
  </si>
  <si>
    <t>P1206-018</t>
  </si>
  <si>
    <t>2012.06.19</t>
  </si>
  <si>
    <t>후원저금통</t>
    <phoneticPr fontId="56" type="noConversion"/>
  </si>
  <si>
    <t>손홍석</t>
    <phoneticPr fontId="56" type="noConversion"/>
  </si>
  <si>
    <t>P1206-019</t>
  </si>
  <si>
    <t>P1206-020</t>
  </si>
  <si>
    <t>2012.06.20</t>
  </si>
  <si>
    <t>P1206-021</t>
  </si>
  <si>
    <t>2012.06.22</t>
    <phoneticPr fontId="56" type="noConversion"/>
  </si>
  <si>
    <t>2012.06.22</t>
    <phoneticPr fontId="56" type="noConversion"/>
  </si>
  <si>
    <t>P1206-022</t>
  </si>
  <si>
    <t>2012.06.25</t>
    <phoneticPr fontId="56" type="noConversion"/>
  </si>
  <si>
    <t>2012.06.25</t>
    <phoneticPr fontId="56" type="noConversion"/>
  </si>
  <si>
    <t>P1206-023</t>
  </si>
  <si>
    <t>P1206-024</t>
  </si>
  <si>
    <t>2012.06.26</t>
  </si>
  <si>
    <t>P1206-025</t>
  </si>
  <si>
    <t>P1206-026</t>
  </si>
  <si>
    <t>P1206-027</t>
  </si>
  <si>
    <t>2012.06.27</t>
  </si>
  <si>
    <t>P1206-028</t>
  </si>
  <si>
    <t>2012.06.29</t>
    <phoneticPr fontId="56" type="noConversion"/>
  </si>
  <si>
    <t>2012.06.29</t>
    <phoneticPr fontId="56" type="noConversion"/>
  </si>
  <si>
    <t>김환희,김진혁</t>
    <phoneticPr fontId="56" type="noConversion"/>
  </si>
  <si>
    <t>P1206-029</t>
  </si>
  <si>
    <t>P1206-030</t>
  </si>
  <si>
    <t>황형택</t>
    <phoneticPr fontId="56" type="noConversion"/>
  </si>
  <si>
    <t>P1207-001</t>
    <phoneticPr fontId="56" type="noConversion"/>
  </si>
  <si>
    <t>2012.07.02</t>
    <phoneticPr fontId="56" type="noConversion"/>
  </si>
  <si>
    <t>2012.07.02</t>
    <phoneticPr fontId="56" type="noConversion"/>
  </si>
  <si>
    <t>P1207-002</t>
  </si>
  <si>
    <t>2012.07.02</t>
    <phoneticPr fontId="56" type="noConversion"/>
  </si>
  <si>
    <t>P1207-003</t>
  </si>
  <si>
    <t xml:space="preserve">2012.07.02 </t>
    <phoneticPr fontId="56" type="noConversion"/>
  </si>
  <si>
    <t xml:space="preserve">2012.07.02 </t>
    <phoneticPr fontId="56" type="noConversion"/>
  </si>
  <si>
    <t>P1207-004</t>
  </si>
  <si>
    <t>P1207-005</t>
  </si>
  <si>
    <t>P1207-006</t>
  </si>
  <si>
    <t xml:space="preserve">2012.07.05 </t>
    <phoneticPr fontId="56" type="noConversion"/>
  </si>
  <si>
    <t xml:space="preserve">2012.07.05 </t>
    <phoneticPr fontId="56" type="noConversion"/>
  </si>
  <si>
    <t>P1207-007</t>
  </si>
  <si>
    <t xml:space="preserve">2012.07.09 </t>
    <phoneticPr fontId="56" type="noConversion"/>
  </si>
  <si>
    <t xml:space="preserve">2012.07.09 </t>
    <phoneticPr fontId="56" type="noConversion"/>
  </si>
  <si>
    <t>P1207-008</t>
  </si>
  <si>
    <t>P1207-009</t>
  </si>
  <si>
    <t xml:space="preserve">2012.07.10 </t>
    <phoneticPr fontId="56" type="noConversion"/>
  </si>
  <si>
    <t xml:space="preserve">2012.07.10 </t>
    <phoneticPr fontId="56" type="noConversion"/>
  </si>
  <si>
    <t>캄보디아 보건의료사업 후원</t>
    <phoneticPr fontId="56" type="noConversion"/>
  </si>
  <si>
    <t>P1207-010</t>
  </si>
  <si>
    <t xml:space="preserve">2012.07.17 </t>
    <phoneticPr fontId="56" type="noConversion"/>
  </si>
  <si>
    <t xml:space="preserve">2012.07.17 </t>
    <phoneticPr fontId="56" type="noConversion"/>
  </si>
  <si>
    <t>P1207-011</t>
  </si>
  <si>
    <t>2012.07.18</t>
    <phoneticPr fontId="56" type="noConversion"/>
  </si>
  <si>
    <t>2012.07.18</t>
    <phoneticPr fontId="56" type="noConversion"/>
  </si>
  <si>
    <t>NGO실습</t>
  </si>
  <si>
    <t>P1207-012</t>
  </si>
  <si>
    <t xml:space="preserve">2012.07.18 </t>
    <phoneticPr fontId="56" type="noConversion"/>
  </si>
  <si>
    <t xml:space="preserve">2012.07.18 </t>
    <phoneticPr fontId="56" type="noConversion"/>
  </si>
  <si>
    <t>P1207-013</t>
  </si>
  <si>
    <t xml:space="preserve">2012.07.19 </t>
    <phoneticPr fontId="56" type="noConversion"/>
  </si>
  <si>
    <t xml:space="preserve">2012.07.19 </t>
    <phoneticPr fontId="56" type="noConversion"/>
  </si>
  <si>
    <t>P1207-014</t>
  </si>
  <si>
    <t>P1207-015</t>
  </si>
  <si>
    <t>장원모</t>
    <phoneticPr fontId="56" type="noConversion"/>
  </si>
  <si>
    <t>P1207-016</t>
  </si>
  <si>
    <t>2012.07.20</t>
  </si>
  <si>
    <t>기타후원금</t>
    <phoneticPr fontId="56" type="noConversion"/>
  </si>
  <si>
    <t>염영희</t>
  </si>
  <si>
    <t>P1207-017</t>
  </si>
  <si>
    <t xml:space="preserve">2012.07.23 </t>
    <phoneticPr fontId="56" type="noConversion"/>
  </si>
  <si>
    <t xml:space="preserve">2012.07.23 </t>
    <phoneticPr fontId="56" type="noConversion"/>
  </si>
  <si>
    <t>P1207-018</t>
  </si>
  <si>
    <t>P1207-019</t>
  </si>
  <si>
    <t>2012.07.25</t>
    <phoneticPr fontId="56" type="noConversion"/>
  </si>
  <si>
    <t>2012.07.25</t>
    <phoneticPr fontId="56" type="noConversion"/>
  </si>
  <si>
    <t>P1207-020</t>
  </si>
  <si>
    <t>P1207-021</t>
  </si>
  <si>
    <t xml:space="preserve">2012.07.26 </t>
    <phoneticPr fontId="56" type="noConversion"/>
  </si>
  <si>
    <t xml:space="preserve">2012.07.26 </t>
    <phoneticPr fontId="56" type="noConversion"/>
  </si>
  <si>
    <t>P1207-022</t>
  </si>
  <si>
    <t xml:space="preserve">2012.07.27 </t>
    <phoneticPr fontId="56" type="noConversion"/>
  </si>
  <si>
    <t xml:space="preserve">2012.07.27 </t>
    <phoneticPr fontId="56" type="noConversion"/>
  </si>
  <si>
    <t>P1207-023</t>
  </si>
  <si>
    <t xml:space="preserve">2012.07.30 </t>
    <phoneticPr fontId="56" type="noConversion"/>
  </si>
  <si>
    <t xml:space="preserve">2012.07.30 </t>
    <phoneticPr fontId="56" type="noConversion"/>
  </si>
  <si>
    <t>P1207-024</t>
  </si>
  <si>
    <t>P1207-025</t>
  </si>
  <si>
    <t>P1207-026</t>
  </si>
  <si>
    <t xml:space="preserve">2012.07.31 </t>
    <phoneticPr fontId="56" type="noConversion"/>
  </si>
  <si>
    <t xml:space="preserve">2012.07.31 </t>
    <phoneticPr fontId="56" type="noConversion"/>
  </si>
  <si>
    <t>P1208-001</t>
    <phoneticPr fontId="56" type="noConversion"/>
  </si>
  <si>
    <t>2012.08.01</t>
    <phoneticPr fontId="56" type="noConversion"/>
  </si>
  <si>
    <t>2012.08.01</t>
    <phoneticPr fontId="56" type="noConversion"/>
  </si>
  <si>
    <t>P1208-002</t>
  </si>
  <si>
    <t xml:space="preserve">2012.08.02 </t>
    <phoneticPr fontId="56" type="noConversion"/>
  </si>
  <si>
    <t xml:space="preserve">2012.08.02 </t>
    <phoneticPr fontId="56" type="noConversion"/>
  </si>
  <si>
    <t>김재철</t>
    <phoneticPr fontId="56" type="noConversion"/>
  </si>
  <si>
    <t>P1208-003</t>
  </si>
  <si>
    <t xml:space="preserve">2012.08.06 </t>
    <phoneticPr fontId="56" type="noConversion"/>
  </si>
  <si>
    <t xml:space="preserve">2012.08.06 </t>
    <phoneticPr fontId="56" type="noConversion"/>
  </si>
  <si>
    <t>P1208-004</t>
  </si>
  <si>
    <t xml:space="preserve">2012.08.09 </t>
    <phoneticPr fontId="56" type="noConversion"/>
  </si>
  <si>
    <t xml:space="preserve">2012.08.09 </t>
    <phoneticPr fontId="56" type="noConversion"/>
  </si>
  <si>
    <t>CMS집금</t>
    <phoneticPr fontId="56" type="noConversion"/>
  </si>
  <si>
    <t>P1208-005</t>
  </si>
  <si>
    <t>CMS집금</t>
    <phoneticPr fontId="56" type="noConversion"/>
  </si>
  <si>
    <t>P1208-006</t>
  </si>
  <si>
    <t xml:space="preserve">2012.08.10 </t>
    <phoneticPr fontId="56" type="noConversion"/>
  </si>
  <si>
    <t xml:space="preserve">2012.08.10 </t>
    <phoneticPr fontId="56" type="noConversion"/>
  </si>
  <si>
    <t>P1208-007</t>
  </si>
  <si>
    <t>P1208-008</t>
  </si>
  <si>
    <t xml:space="preserve">2012.08.13 </t>
    <phoneticPr fontId="56" type="noConversion"/>
  </si>
  <si>
    <t xml:space="preserve">2012.08.13 </t>
    <phoneticPr fontId="56" type="noConversion"/>
  </si>
  <si>
    <t>P1208-009</t>
  </si>
  <si>
    <t xml:space="preserve">2012.08.14 </t>
    <phoneticPr fontId="56" type="noConversion"/>
  </si>
  <si>
    <t xml:space="preserve">2012.08.14 </t>
    <phoneticPr fontId="56" type="noConversion"/>
  </si>
  <si>
    <t>허수영</t>
  </si>
  <si>
    <t>P1208-010</t>
  </si>
  <si>
    <t xml:space="preserve">2012.08.16 </t>
    <phoneticPr fontId="56" type="noConversion"/>
  </si>
  <si>
    <t xml:space="preserve">2012.08.16 </t>
    <phoneticPr fontId="56" type="noConversion"/>
  </si>
  <si>
    <t>P1208-011</t>
  </si>
  <si>
    <t xml:space="preserve">2012.08.17 </t>
    <phoneticPr fontId="56" type="noConversion"/>
  </si>
  <si>
    <t xml:space="preserve">2012.08.17 </t>
    <phoneticPr fontId="56" type="noConversion"/>
  </si>
  <si>
    <t>P1208-012</t>
  </si>
  <si>
    <t>P1208-013</t>
  </si>
  <si>
    <t xml:space="preserve">2012.08.20 </t>
    <phoneticPr fontId="56" type="noConversion"/>
  </si>
  <si>
    <t xml:space="preserve">2012.08.20 </t>
    <phoneticPr fontId="56" type="noConversion"/>
  </si>
  <si>
    <t>김예은/북녘저금통</t>
    <phoneticPr fontId="56" type="noConversion"/>
  </si>
  <si>
    <t>북녘후원금</t>
    <phoneticPr fontId="56" type="noConversion"/>
  </si>
  <si>
    <t>김예은</t>
    <phoneticPr fontId="56" type="noConversion"/>
  </si>
  <si>
    <t>P1208-014</t>
  </si>
  <si>
    <t xml:space="preserve">2012.08.20 </t>
    <phoneticPr fontId="56" type="noConversion"/>
  </si>
  <si>
    <t>북한분유</t>
    <phoneticPr fontId="56" type="noConversion"/>
  </si>
  <si>
    <t>북녘후원금</t>
    <phoneticPr fontId="56" type="noConversion"/>
  </si>
  <si>
    <t>북녘저금통</t>
    <phoneticPr fontId="56" type="noConversion"/>
  </si>
  <si>
    <t>P1208-015</t>
  </si>
  <si>
    <t xml:space="preserve">2012.08.20 </t>
    <phoneticPr fontId="56" type="noConversion"/>
  </si>
  <si>
    <t>후원금</t>
    <phoneticPr fontId="56" type="noConversion"/>
  </si>
  <si>
    <t>후원금</t>
    <phoneticPr fontId="56" type="noConversion"/>
  </si>
  <si>
    <t>P1208-016</t>
  </si>
  <si>
    <t xml:space="preserve">2012.08.22 </t>
    <phoneticPr fontId="56" type="noConversion"/>
  </si>
  <si>
    <t xml:space="preserve">2012.08.22 </t>
    <phoneticPr fontId="56" type="noConversion"/>
  </si>
  <si>
    <t>기타후원금</t>
    <phoneticPr fontId="56" type="noConversion"/>
  </si>
  <si>
    <t>P1208-017</t>
  </si>
  <si>
    <t xml:space="preserve">2012.08.23 </t>
    <phoneticPr fontId="56" type="noConversion"/>
  </si>
  <si>
    <t>P1208-018</t>
  </si>
  <si>
    <t xml:space="preserve">2012.08.23 </t>
    <phoneticPr fontId="56" type="noConversion"/>
  </si>
  <si>
    <t>P1208-019</t>
  </si>
  <si>
    <t xml:space="preserve">2012.08.24 </t>
    <phoneticPr fontId="56" type="noConversion"/>
  </si>
  <si>
    <t>P1208-020</t>
  </si>
  <si>
    <t xml:space="preserve">2012.08.24 </t>
    <phoneticPr fontId="56" type="noConversion"/>
  </si>
  <si>
    <t>서울시</t>
    <phoneticPr fontId="56" type="noConversion"/>
  </si>
  <si>
    <t>1005-801-650699</t>
    <phoneticPr fontId="56" type="noConversion"/>
  </si>
  <si>
    <t>P1208-021</t>
  </si>
  <si>
    <t xml:space="preserve">2012.08.26 </t>
    <phoneticPr fontId="56" type="noConversion"/>
  </si>
  <si>
    <t>P1208-022</t>
  </si>
  <si>
    <t xml:space="preserve">2012.08.27 </t>
    <phoneticPr fontId="56" type="noConversion"/>
  </si>
  <si>
    <t xml:space="preserve">2012.08.27 </t>
    <phoneticPr fontId="56" type="noConversion"/>
  </si>
  <si>
    <t>후원금</t>
    <phoneticPr fontId="56" type="noConversion"/>
  </si>
  <si>
    <t>김연희</t>
    <phoneticPr fontId="56" type="noConversion"/>
  </si>
  <si>
    <t>P1208-023</t>
  </si>
  <si>
    <t>P1208-024</t>
  </si>
  <si>
    <t xml:space="preserve">2012.08.29 </t>
    <phoneticPr fontId="56" type="noConversion"/>
  </si>
  <si>
    <t>P1208-025</t>
  </si>
  <si>
    <t xml:space="preserve">2012.08.29 </t>
    <phoneticPr fontId="56" type="noConversion"/>
  </si>
  <si>
    <t>단체회비</t>
    <phoneticPr fontId="56" type="noConversion"/>
  </si>
  <si>
    <t>회비</t>
    <phoneticPr fontId="56" type="noConversion"/>
  </si>
  <si>
    <t>회비</t>
    <phoneticPr fontId="56" type="noConversion"/>
  </si>
  <si>
    <t>P1208-026</t>
  </si>
  <si>
    <t xml:space="preserve">2012.08.30 </t>
    <phoneticPr fontId="56" type="noConversion"/>
  </si>
  <si>
    <t>P1208-027</t>
  </si>
  <si>
    <t>CMS집금</t>
    <phoneticPr fontId="56" type="noConversion"/>
  </si>
  <si>
    <t>P1208-028</t>
  </si>
  <si>
    <t xml:space="preserve">2012.08.31 </t>
    <phoneticPr fontId="56" type="noConversion"/>
  </si>
  <si>
    <t xml:space="preserve">2012.08.31 </t>
    <phoneticPr fontId="56" type="noConversion"/>
  </si>
  <si>
    <t>P1208-029</t>
  </si>
  <si>
    <t>P1209-001</t>
    <phoneticPr fontId="56" type="noConversion"/>
  </si>
  <si>
    <t xml:space="preserve">2012.09.01 </t>
    <phoneticPr fontId="56" type="noConversion"/>
  </si>
  <si>
    <t>P1209-002</t>
  </si>
  <si>
    <t>2012.09.03</t>
    <phoneticPr fontId="56" type="noConversion"/>
  </si>
  <si>
    <t>2012.09.03</t>
    <phoneticPr fontId="56" type="noConversion"/>
  </si>
  <si>
    <t>최용민님 개인후원금</t>
    <phoneticPr fontId="56" type="noConversion"/>
  </si>
  <si>
    <t>P1209-003</t>
  </si>
  <si>
    <t xml:space="preserve">2012.09.05 </t>
    <phoneticPr fontId="56" type="noConversion"/>
  </si>
  <si>
    <t>P1209-004</t>
  </si>
  <si>
    <t>장원모</t>
  </si>
  <si>
    <t>P1209-005</t>
  </si>
  <si>
    <t xml:space="preserve">2012.09.07 </t>
    <phoneticPr fontId="56" type="noConversion"/>
  </si>
  <si>
    <t xml:space="preserve">2012.09.07 </t>
    <phoneticPr fontId="56" type="noConversion"/>
  </si>
  <si>
    <t>손달형(김미현님환급)</t>
    <phoneticPr fontId="56" type="noConversion"/>
  </si>
  <si>
    <t>P1209-006</t>
  </si>
  <si>
    <t xml:space="preserve">2012.09.10 </t>
    <phoneticPr fontId="56" type="noConversion"/>
  </si>
  <si>
    <t>P1209-007</t>
  </si>
  <si>
    <t>P1209-008</t>
  </si>
  <si>
    <t xml:space="preserve">2012.09.11 </t>
    <phoneticPr fontId="56" type="noConversion"/>
  </si>
  <si>
    <t xml:space="preserve">2012.09.11 </t>
    <phoneticPr fontId="56" type="noConversion"/>
  </si>
  <si>
    <t>임유림자문비후원</t>
    <phoneticPr fontId="56" type="noConversion"/>
  </si>
  <si>
    <t>임유림</t>
    <phoneticPr fontId="56" type="noConversion"/>
  </si>
  <si>
    <t>P1209-009</t>
  </si>
  <si>
    <t xml:space="preserve">2012.09.13 </t>
    <phoneticPr fontId="56" type="noConversion"/>
  </si>
  <si>
    <t>예금</t>
    <phoneticPr fontId="56" type="noConversion"/>
  </si>
  <si>
    <t>284001-04-030606</t>
    <phoneticPr fontId="56" type="noConversion"/>
  </si>
  <si>
    <t>P1209-010</t>
  </si>
  <si>
    <t>2012.09.17</t>
    <phoneticPr fontId="56" type="noConversion"/>
  </si>
  <si>
    <t>P1209-011</t>
  </si>
  <si>
    <t>2012.09.17</t>
    <phoneticPr fontId="56" type="noConversion"/>
  </si>
  <si>
    <t>2012.09.17</t>
    <phoneticPr fontId="56" type="noConversion"/>
  </si>
  <si>
    <t>P1209-012</t>
  </si>
  <si>
    <t xml:space="preserve">2012.09.20 </t>
    <phoneticPr fontId="56" type="noConversion"/>
  </si>
  <si>
    <t>목적후원금</t>
    <phoneticPr fontId="56" type="noConversion"/>
  </si>
  <si>
    <t>P1209-013</t>
  </si>
  <si>
    <t>2012.09.24</t>
    <phoneticPr fontId="56" type="noConversion"/>
  </si>
  <si>
    <t>P1209-014</t>
  </si>
  <si>
    <t>2012.09.24</t>
    <phoneticPr fontId="56" type="noConversion"/>
  </si>
  <si>
    <t>2012.09.24</t>
    <phoneticPr fontId="56" type="noConversion"/>
  </si>
  <si>
    <t>P1209-015</t>
  </si>
  <si>
    <t>2012.09.25</t>
    <phoneticPr fontId="56" type="noConversion"/>
  </si>
  <si>
    <t>P1209-016</t>
  </si>
  <si>
    <t xml:space="preserve">2012.09.25 </t>
    <phoneticPr fontId="56" type="noConversion"/>
  </si>
  <si>
    <t>P1209-017</t>
  </si>
  <si>
    <t xml:space="preserve">2012.09.25 </t>
    <phoneticPr fontId="56" type="noConversion"/>
  </si>
  <si>
    <t xml:space="preserve">2012.09.25 </t>
    <phoneticPr fontId="56" type="noConversion"/>
  </si>
  <si>
    <t>신은혜</t>
  </si>
  <si>
    <t>P1209-018</t>
  </si>
  <si>
    <t>2012.09.26</t>
    <phoneticPr fontId="56" type="noConversion"/>
  </si>
  <si>
    <t>P1209-019</t>
  </si>
  <si>
    <t xml:space="preserve">2012.09.26 </t>
    <phoneticPr fontId="56" type="noConversion"/>
  </si>
  <si>
    <t>P1210-001</t>
    <phoneticPr fontId="56" type="noConversion"/>
  </si>
  <si>
    <t>2012.10.01</t>
    <phoneticPr fontId="56" type="noConversion"/>
  </si>
  <si>
    <t>2012.10.01</t>
    <phoneticPr fontId="56" type="noConversion"/>
  </si>
  <si>
    <t>단체회비</t>
    <phoneticPr fontId="56" type="noConversion"/>
  </si>
  <si>
    <t>284001-04-030606</t>
    <phoneticPr fontId="56" type="noConversion"/>
  </si>
  <si>
    <t>P1210-002</t>
  </si>
  <si>
    <t>2012.10.02</t>
    <phoneticPr fontId="56" type="noConversion"/>
  </si>
  <si>
    <t>회비</t>
    <phoneticPr fontId="56" type="noConversion"/>
  </si>
  <si>
    <t>P1210-003</t>
  </si>
  <si>
    <t>지인마취통증의학과의원</t>
    <phoneticPr fontId="56" type="noConversion"/>
  </si>
  <si>
    <t>P1210-004</t>
  </si>
  <si>
    <t xml:space="preserve">2012.10.02 </t>
    <phoneticPr fontId="56" type="noConversion"/>
  </si>
  <si>
    <t xml:space="preserve">2012.10.02 </t>
    <phoneticPr fontId="56" type="noConversion"/>
  </si>
  <si>
    <t>P1210-005</t>
  </si>
  <si>
    <t xml:space="preserve">2012.10.02 </t>
    <phoneticPr fontId="56" type="noConversion"/>
  </si>
  <si>
    <t>P1210-006</t>
  </si>
  <si>
    <t>P1210-007</t>
  </si>
  <si>
    <t xml:space="preserve">2012.10.04 </t>
    <phoneticPr fontId="56" type="noConversion"/>
  </si>
  <si>
    <t xml:space="preserve">2012.10.04 </t>
    <phoneticPr fontId="56" type="noConversion"/>
  </si>
  <si>
    <t>P1210-008</t>
  </si>
  <si>
    <t>2012.10.05</t>
    <phoneticPr fontId="56" type="noConversion"/>
  </si>
  <si>
    <t>P1210-009</t>
  </si>
  <si>
    <t>P1210-010</t>
  </si>
  <si>
    <t xml:space="preserve">2012.10.08 </t>
    <phoneticPr fontId="56" type="noConversion"/>
  </si>
  <si>
    <t xml:space="preserve">2012.10.08 </t>
    <phoneticPr fontId="56" type="noConversion"/>
  </si>
  <si>
    <t>P1210-011</t>
  </si>
  <si>
    <t xml:space="preserve">2012.10.08 </t>
    <phoneticPr fontId="56" type="noConversion"/>
  </si>
  <si>
    <t>장형모</t>
  </si>
  <si>
    <t>P1210-012</t>
  </si>
  <si>
    <t>2012.10.10</t>
    <phoneticPr fontId="56" type="noConversion"/>
  </si>
  <si>
    <t>프리패스환급
(체크카드 사용 환급비)</t>
    <phoneticPr fontId="56" type="noConversion"/>
  </si>
  <si>
    <t>사업외수익</t>
    <phoneticPr fontId="56" type="noConversion"/>
  </si>
  <si>
    <t>이자수익</t>
    <phoneticPr fontId="56" type="noConversion"/>
  </si>
  <si>
    <t>프리패스환급(체크카드 사용 환급비)</t>
    <phoneticPr fontId="56" type="noConversion"/>
  </si>
  <si>
    <t>P1210-013</t>
  </si>
  <si>
    <t xml:space="preserve">2012.10.11 </t>
    <phoneticPr fontId="56" type="noConversion"/>
  </si>
  <si>
    <t xml:space="preserve">2012.10.11 </t>
    <phoneticPr fontId="56" type="noConversion"/>
  </si>
  <si>
    <t>P1210-014</t>
  </si>
  <si>
    <t xml:space="preserve">2012.10.11 </t>
    <phoneticPr fontId="56" type="noConversion"/>
  </si>
  <si>
    <t>개인후원금</t>
    <phoneticPr fontId="56" type="noConversion"/>
  </si>
  <si>
    <t>예금</t>
    <phoneticPr fontId="56" type="noConversion"/>
  </si>
  <si>
    <t>P1210-015</t>
  </si>
  <si>
    <t xml:space="preserve">2012.10.18 </t>
    <phoneticPr fontId="56" type="noConversion"/>
  </si>
  <si>
    <t>개인회비</t>
    <phoneticPr fontId="56" type="noConversion"/>
  </si>
  <si>
    <t>P1210-016</t>
  </si>
  <si>
    <t xml:space="preserve">2012.10.18 </t>
    <phoneticPr fontId="56" type="noConversion"/>
  </si>
  <si>
    <t>기타후원금</t>
    <phoneticPr fontId="56" type="noConversion"/>
  </si>
  <si>
    <t>P1210-017</t>
  </si>
  <si>
    <t xml:space="preserve">2012.10.19 </t>
    <phoneticPr fontId="56" type="noConversion"/>
  </si>
  <si>
    <t>P1210-018</t>
  </si>
  <si>
    <t xml:space="preserve">2012.10.24 </t>
    <phoneticPr fontId="56" type="noConversion"/>
  </si>
  <si>
    <t>P1210-019</t>
  </si>
  <si>
    <t xml:space="preserve">2012.10.24 </t>
    <phoneticPr fontId="56" type="noConversion"/>
  </si>
  <si>
    <t>개인후원금</t>
    <phoneticPr fontId="56" type="noConversion"/>
  </si>
  <si>
    <t>P1210-020</t>
  </si>
  <si>
    <t xml:space="preserve">2012.10.25 </t>
    <phoneticPr fontId="56" type="noConversion"/>
  </si>
  <si>
    <t>P1210-021</t>
  </si>
  <si>
    <t xml:space="preserve">2012.10.26 </t>
    <phoneticPr fontId="56" type="noConversion"/>
  </si>
  <si>
    <t>P1210-022</t>
  </si>
  <si>
    <t xml:space="preserve">2012.10.26 </t>
    <phoneticPr fontId="56" type="noConversion"/>
  </si>
  <si>
    <t>P1210-023</t>
  </si>
  <si>
    <t>2012.10.29</t>
    <phoneticPr fontId="56" type="noConversion"/>
  </si>
  <si>
    <t>단체회비</t>
    <phoneticPr fontId="56" type="noConversion"/>
  </si>
  <si>
    <t>P1210-024</t>
  </si>
  <si>
    <t xml:space="preserve">2012.10.29 </t>
    <phoneticPr fontId="56" type="noConversion"/>
  </si>
  <si>
    <t>단체후원금</t>
    <phoneticPr fontId="56" type="noConversion"/>
  </si>
  <si>
    <t>서경누가회</t>
    <phoneticPr fontId="56" type="noConversion"/>
  </si>
  <si>
    <t>P1210-025</t>
  </si>
  <si>
    <t>2012.10.31</t>
    <phoneticPr fontId="56" type="noConversion"/>
  </si>
  <si>
    <t>2012.10.31</t>
    <phoneticPr fontId="56" type="noConversion"/>
  </si>
  <si>
    <t>임영근</t>
    <phoneticPr fontId="56" type="noConversion"/>
  </si>
  <si>
    <t>P1210-026</t>
  </si>
  <si>
    <t>P1211-001</t>
    <phoneticPr fontId="56" type="noConversion"/>
  </si>
  <si>
    <t>2012.11.01</t>
    <phoneticPr fontId="56" type="noConversion"/>
  </si>
  <si>
    <t>최용민님 개인후원금</t>
    <phoneticPr fontId="56" type="noConversion"/>
  </si>
  <si>
    <t>지인마취통증의학과의원</t>
    <phoneticPr fontId="56" type="noConversion"/>
  </si>
  <si>
    <t>P1201-218</t>
  </si>
  <si>
    <t xml:space="preserve">2012.11.01 </t>
    <phoneticPr fontId="56" type="noConversion"/>
  </si>
  <si>
    <t xml:space="preserve">2012.11.01 </t>
    <phoneticPr fontId="56" type="noConversion"/>
  </si>
  <si>
    <t>P1201-219</t>
  </si>
  <si>
    <t>P1201-220</t>
  </si>
  <si>
    <t xml:space="preserve">2012.11.02 </t>
    <phoneticPr fontId="56" type="noConversion"/>
  </si>
  <si>
    <t>P1201-221</t>
  </si>
  <si>
    <t xml:space="preserve">2012.11.05 </t>
    <phoneticPr fontId="56" type="noConversion"/>
  </si>
  <si>
    <t xml:space="preserve">2012.11.05 </t>
    <phoneticPr fontId="56" type="noConversion"/>
  </si>
  <si>
    <t>P1201-222</t>
  </si>
  <si>
    <t xml:space="preserve">2012.11.07 </t>
    <phoneticPr fontId="56" type="noConversion"/>
  </si>
  <si>
    <t>북녘후원금</t>
    <phoneticPr fontId="56" type="noConversion"/>
  </si>
  <si>
    <t>임상순</t>
    <phoneticPr fontId="56" type="noConversion"/>
  </si>
  <si>
    <t>P1201-223</t>
  </si>
  <si>
    <t xml:space="preserve">2012.11.08 </t>
    <phoneticPr fontId="56" type="noConversion"/>
  </si>
  <si>
    <t>P1201-224</t>
  </si>
  <si>
    <t xml:space="preserve">2012.11.08 </t>
    <phoneticPr fontId="56" type="noConversion"/>
  </si>
  <si>
    <t>P1201-225</t>
  </si>
  <si>
    <t xml:space="preserve">2012.11.14 </t>
    <phoneticPr fontId="56" type="noConversion"/>
  </si>
  <si>
    <t>이유정</t>
  </si>
  <si>
    <t>P1201-226</t>
  </si>
  <si>
    <t xml:space="preserve">2012.11.19 </t>
    <phoneticPr fontId="56" type="noConversion"/>
  </si>
  <si>
    <t>P1201-227</t>
  </si>
  <si>
    <t xml:space="preserve">2012.11.19 </t>
    <phoneticPr fontId="56" type="noConversion"/>
  </si>
  <si>
    <t>P1201-228</t>
  </si>
  <si>
    <t xml:space="preserve">2012.11.22 </t>
    <phoneticPr fontId="56" type="noConversion"/>
  </si>
  <si>
    <t>P1201-229</t>
  </si>
  <si>
    <t xml:space="preserve">2012.11.23 </t>
    <phoneticPr fontId="56" type="noConversion"/>
  </si>
  <si>
    <t>P1201-230</t>
  </si>
  <si>
    <t xml:space="preserve">2012.11.23 </t>
    <phoneticPr fontId="56" type="noConversion"/>
  </si>
  <si>
    <t>P1201-231</t>
  </si>
  <si>
    <t xml:space="preserve">2012.11.25 </t>
    <phoneticPr fontId="56" type="noConversion"/>
  </si>
  <si>
    <t>P1201-232</t>
  </si>
  <si>
    <t xml:space="preserve">2012.11.26 </t>
    <phoneticPr fontId="56" type="noConversion"/>
  </si>
  <si>
    <t>P1201-233</t>
  </si>
  <si>
    <t xml:space="preserve">2012.11.26 </t>
    <phoneticPr fontId="56" type="noConversion"/>
  </si>
  <si>
    <t>P1201-234</t>
  </si>
  <si>
    <t>P1201-235</t>
  </si>
  <si>
    <t>윤동현</t>
  </si>
  <si>
    <t>P1201-236</t>
  </si>
  <si>
    <t xml:space="preserve">2012.11.29 </t>
    <phoneticPr fontId="56" type="noConversion"/>
  </si>
  <si>
    <t xml:space="preserve">2012.11.29 </t>
    <phoneticPr fontId="56" type="noConversion"/>
  </si>
  <si>
    <t>단체회비</t>
    <phoneticPr fontId="56" type="noConversion"/>
  </si>
  <si>
    <t>P1201-237</t>
  </si>
  <si>
    <t xml:space="preserve">2012.11.30 </t>
    <phoneticPr fontId="56" type="noConversion"/>
  </si>
  <si>
    <t>P1201-238</t>
  </si>
  <si>
    <t>P1201-239</t>
  </si>
  <si>
    <t xml:space="preserve">2012.11.30 </t>
    <phoneticPr fontId="56" type="noConversion"/>
  </si>
  <si>
    <t>P1201-240</t>
  </si>
  <si>
    <t xml:space="preserve">2012.12.01 </t>
    <phoneticPr fontId="56" type="noConversion"/>
  </si>
  <si>
    <t>P1201-241</t>
  </si>
  <si>
    <t xml:space="preserve">2012.12.02 </t>
    <phoneticPr fontId="56" type="noConversion"/>
  </si>
  <si>
    <t>이충형</t>
  </si>
  <si>
    <t>P1201-242</t>
  </si>
  <si>
    <t xml:space="preserve">2012.12.02 </t>
    <phoneticPr fontId="56" type="noConversion"/>
  </si>
  <si>
    <t>최샛별</t>
  </si>
  <si>
    <t>P1201-243</t>
  </si>
  <si>
    <t xml:space="preserve">2012.12.03 </t>
    <phoneticPr fontId="56" type="noConversion"/>
  </si>
  <si>
    <t>P1201-244</t>
  </si>
  <si>
    <t xml:space="preserve">2012.12.03 </t>
    <phoneticPr fontId="56" type="noConversion"/>
  </si>
  <si>
    <t>P1201-245</t>
  </si>
  <si>
    <t xml:space="preserve">2012.12.05 </t>
    <phoneticPr fontId="56" type="noConversion"/>
  </si>
  <si>
    <t xml:space="preserve">2012.12.05 </t>
    <phoneticPr fontId="56" type="noConversion"/>
  </si>
  <si>
    <t>P1201-246</t>
  </si>
  <si>
    <t xml:space="preserve">2012.12.10 </t>
    <phoneticPr fontId="56" type="noConversion"/>
  </si>
  <si>
    <t>P1201-247</t>
  </si>
  <si>
    <t>P1201-248</t>
  </si>
  <si>
    <t xml:space="preserve">2012.12.10 </t>
    <phoneticPr fontId="56" type="noConversion"/>
  </si>
  <si>
    <t xml:space="preserve">2012.12.10 </t>
    <phoneticPr fontId="56" type="noConversion"/>
  </si>
  <si>
    <t>P1201-249</t>
  </si>
  <si>
    <t xml:space="preserve">2012.12.12 </t>
    <phoneticPr fontId="56" type="noConversion"/>
  </si>
  <si>
    <t>서울대4명</t>
  </si>
  <si>
    <t>북녘후원금</t>
    <phoneticPr fontId="56" type="noConversion"/>
  </si>
  <si>
    <t>P1201-250</t>
  </si>
  <si>
    <t xml:space="preserve">2012.12.13 </t>
    <phoneticPr fontId="56" type="noConversion"/>
  </si>
  <si>
    <t>민한나</t>
  </si>
  <si>
    <t>P1201-251</t>
  </si>
  <si>
    <t xml:space="preserve">2012.12.15 </t>
    <phoneticPr fontId="56" type="noConversion"/>
  </si>
  <si>
    <t xml:space="preserve">2012.12.15 </t>
    <phoneticPr fontId="56" type="noConversion"/>
  </si>
  <si>
    <t>지출통장 이자수익</t>
    <phoneticPr fontId="56" type="noConversion"/>
  </si>
  <si>
    <t>사업외수익</t>
    <phoneticPr fontId="56" type="noConversion"/>
  </si>
  <si>
    <t>지출통장 이자수익</t>
    <phoneticPr fontId="56" type="noConversion"/>
  </si>
  <si>
    <t>P1201-252</t>
  </si>
  <si>
    <t xml:space="preserve">2012.12.15 </t>
    <phoneticPr fontId="56" type="noConversion"/>
  </si>
  <si>
    <t>이자세금:원</t>
  </si>
  <si>
    <t>입금통장</t>
    <phoneticPr fontId="56" type="noConversion"/>
  </si>
  <si>
    <t>P1201-253</t>
  </si>
  <si>
    <t xml:space="preserve">2012.12.17 </t>
    <phoneticPr fontId="56" type="noConversion"/>
  </si>
  <si>
    <t>P1201-254</t>
  </si>
  <si>
    <t xml:space="preserve">2012.12.17 </t>
    <phoneticPr fontId="56" type="noConversion"/>
  </si>
  <si>
    <t xml:space="preserve">2012.12.17 </t>
    <phoneticPr fontId="56" type="noConversion"/>
  </si>
  <si>
    <t>P1201-255</t>
  </si>
  <si>
    <t>북녘후원금(성실교회유치부)</t>
    <phoneticPr fontId="56" type="noConversion"/>
  </si>
  <si>
    <t>P1201-256</t>
  </si>
  <si>
    <t>P1201-257</t>
  </si>
  <si>
    <t>생명사랑의료학교 회비</t>
    <phoneticPr fontId="56" type="noConversion"/>
  </si>
  <si>
    <t>생명사랑의료학교 회비</t>
    <phoneticPr fontId="56" type="noConversion"/>
  </si>
  <si>
    <t>P1201-258</t>
  </si>
  <si>
    <t xml:space="preserve">2012.12.18 </t>
    <phoneticPr fontId="56" type="noConversion"/>
  </si>
  <si>
    <t>더북컴퍼니 후원금</t>
    <phoneticPr fontId="56" type="noConversion"/>
  </si>
  <si>
    <t>P1201-259</t>
  </si>
  <si>
    <t>P1201-260</t>
  </si>
  <si>
    <t xml:space="preserve">2012.12.20 </t>
    <phoneticPr fontId="56" type="noConversion"/>
  </si>
  <si>
    <t xml:space="preserve">2012.12.20 </t>
    <phoneticPr fontId="56" type="noConversion"/>
  </si>
  <si>
    <t>안종석1</t>
  </si>
  <si>
    <t>P1201-261</t>
  </si>
  <si>
    <t xml:space="preserve">2012.12.24 </t>
    <phoneticPr fontId="56" type="noConversion"/>
  </si>
  <si>
    <t>김정아</t>
    <phoneticPr fontId="56" type="noConversion"/>
  </si>
  <si>
    <t>P1201-262</t>
  </si>
  <si>
    <t>P1201-263</t>
  </si>
  <si>
    <t xml:space="preserve">2012.12.24 </t>
    <phoneticPr fontId="56" type="noConversion"/>
  </si>
  <si>
    <t xml:space="preserve">2012.12.24 </t>
    <phoneticPr fontId="56" type="noConversion"/>
  </si>
  <si>
    <t>김하람</t>
  </si>
  <si>
    <t>김하람</t>
    <phoneticPr fontId="56" type="noConversion"/>
  </si>
  <si>
    <t>P1201-264</t>
  </si>
  <si>
    <t>P1201-265</t>
  </si>
  <si>
    <t>P1201-266</t>
  </si>
  <si>
    <t>P1201-267</t>
  </si>
  <si>
    <t>2012.12.26</t>
    <phoneticPr fontId="56" type="noConversion"/>
  </si>
  <si>
    <t>P1201-268</t>
  </si>
  <si>
    <t xml:space="preserve">2012.12.26 </t>
    <phoneticPr fontId="56" type="noConversion"/>
  </si>
  <si>
    <t>P1201-269</t>
  </si>
  <si>
    <t>2012.12.27</t>
    <phoneticPr fontId="56" type="noConversion"/>
  </si>
  <si>
    <t>2012.12.27</t>
    <phoneticPr fontId="56" type="noConversion"/>
  </si>
  <si>
    <t>북녘후원금(김진혁,김환희)</t>
    <phoneticPr fontId="56" type="noConversion"/>
  </si>
  <si>
    <t>북녘후원금</t>
    <phoneticPr fontId="56" type="noConversion"/>
  </si>
  <si>
    <t>북녘후원금(김진혁,김환희)</t>
    <phoneticPr fontId="56" type="noConversion"/>
  </si>
  <si>
    <t>P1201-270</t>
  </si>
  <si>
    <t>2012.12.27</t>
    <phoneticPr fontId="56" type="noConversion"/>
  </si>
  <si>
    <t>북녘후원금(손홍석)</t>
    <phoneticPr fontId="56" type="noConversion"/>
  </si>
  <si>
    <t>손홍석</t>
    <phoneticPr fontId="56" type="noConversion"/>
  </si>
  <si>
    <t>P1201-271</t>
  </si>
  <si>
    <t>북녘후원금(임유림,한준희)</t>
    <phoneticPr fontId="56" type="noConversion"/>
  </si>
  <si>
    <t>임유림</t>
    <phoneticPr fontId="56" type="noConversion"/>
  </si>
  <si>
    <t>P1201-272</t>
  </si>
  <si>
    <t>북녘후원금(임유림,한준희)</t>
    <phoneticPr fontId="56" type="noConversion"/>
  </si>
  <si>
    <t>임유림</t>
    <phoneticPr fontId="56" type="noConversion"/>
  </si>
  <si>
    <t>P1201-273</t>
  </si>
  <si>
    <t xml:space="preserve">2012.12.27 </t>
    <phoneticPr fontId="56" type="noConversion"/>
  </si>
  <si>
    <t>북녘후원금(김실,강충원)</t>
    <phoneticPr fontId="56" type="noConversion"/>
  </si>
  <si>
    <t>강충원</t>
    <phoneticPr fontId="56" type="noConversion"/>
  </si>
  <si>
    <t>P1201-274</t>
  </si>
  <si>
    <t>2012.12.28</t>
  </si>
  <si>
    <t>안경맞춤 후원</t>
    <phoneticPr fontId="56" type="noConversion"/>
  </si>
  <si>
    <t>권순창(권박사안경원)</t>
    <phoneticPr fontId="56" type="noConversion"/>
  </si>
  <si>
    <t>P1201-275</t>
  </si>
  <si>
    <t>2012.12.31</t>
    <phoneticPr fontId="56" type="noConversion"/>
  </si>
  <si>
    <t>2012.12.31</t>
    <phoneticPr fontId="56" type="noConversion"/>
  </si>
  <si>
    <t>임영근</t>
    <phoneticPr fontId="56" type="noConversion"/>
  </si>
  <si>
    <t>P1201-276</t>
  </si>
  <si>
    <t>북녘후원금(장원모)</t>
    <phoneticPr fontId="56" type="noConversion"/>
  </si>
  <si>
    <t>장원모</t>
    <phoneticPr fontId="56" type="noConversion"/>
  </si>
  <si>
    <t>P1201-277</t>
  </si>
  <si>
    <t>P1201-278</t>
  </si>
  <si>
    <t>P1201-279</t>
  </si>
  <si>
    <t>P1201-280</t>
  </si>
  <si>
    <t>P1201-338</t>
  </si>
  <si>
    <t>2012.02.31</t>
    <phoneticPr fontId="56" type="noConversion"/>
  </si>
  <si>
    <t>2012.02.31</t>
    <phoneticPr fontId="56" type="noConversion"/>
  </si>
  <si>
    <t>694701-01-371963</t>
    <phoneticPr fontId="56" type="noConversion"/>
  </si>
  <si>
    <t>구정사업이자수익</t>
    <phoneticPr fontId="56" type="noConversion"/>
  </si>
  <si>
    <t>P1201-339</t>
  </si>
  <si>
    <t>모금회이자수익</t>
    <phoneticPr fontId="56" type="noConversion"/>
  </si>
  <si>
    <t>813037-04-003485</t>
    <phoneticPr fontId="56" type="noConversion"/>
  </si>
  <si>
    <t>2011.12.31.결산이월금</t>
    <phoneticPr fontId="56" type="noConversion"/>
  </si>
  <si>
    <t>4회</t>
  </si>
  <si>
    <t>15,755,000원 (530건)</t>
  </si>
  <si>
    <t>6,647,000원 (109건)</t>
  </si>
  <si>
    <t>8,963,075원</t>
  </si>
  <si>
    <t>15,747,000원 (522건)</t>
  </si>
  <si>
    <t>6,434,000원 (110건)</t>
  </si>
  <si>
    <t>9,170,990원</t>
  </si>
  <si>
    <t>15,244,000원 (523건)</t>
  </si>
  <si>
    <t>5,826,000원 (104건)</t>
  </si>
  <si>
    <t>9,274,010원</t>
  </si>
  <si>
    <t>15,451,000원 (535건)</t>
  </si>
  <si>
    <t>6,033,000원 (102건)</t>
  </si>
  <si>
    <t>9,269,500원</t>
  </si>
  <si>
    <t>15,318,000원 (525건)</t>
  </si>
  <si>
    <t>5,420,000원 (108건)</t>
  </si>
  <si>
    <t>9,754,450원</t>
  </si>
  <si>
    <t>15,223,000원 (527건)</t>
  </si>
  <si>
    <t>5,007,000원 (96건)</t>
  </si>
  <si>
    <t>10,068,490원</t>
  </si>
  <si>
    <t>15,202,000원 (528건)</t>
  </si>
  <si>
    <t>4,822,000원 (97건)</t>
  </si>
  <si>
    <t>10,232,435원</t>
  </si>
  <si>
    <t>14,859,000원 (523건)</t>
  </si>
  <si>
    <t>5,031,000원 (99건)</t>
  </si>
  <si>
    <t>9,682,635원</t>
  </si>
  <si>
    <t>14,261,000원 (512건)</t>
  </si>
  <si>
    <t>4,603,000원 (90건)</t>
  </si>
  <si>
    <t>9,513,790원</t>
  </si>
  <si>
    <t>14,236,000원 (512건)</t>
  </si>
  <si>
    <t>4,405,000원 (89건)</t>
  </si>
  <si>
    <t>9,686,515원</t>
  </si>
  <si>
    <t>13,204,000원 (512건)</t>
  </si>
  <si>
    <t>3,870,000원 (86건)</t>
  </si>
  <si>
    <t>9,188,690원</t>
  </si>
  <si>
    <t>13,004,000원 (502건)</t>
  </si>
  <si>
    <t>3,668,000원 (89건)</t>
  </si>
  <si>
    <t>9,194,815원</t>
  </si>
  <si>
    <t>사업외수익</t>
    <phoneticPr fontId="5" type="noConversion"/>
  </si>
  <si>
    <t>백수정</t>
    <phoneticPr fontId="5" type="noConversion"/>
  </si>
  <si>
    <t>치과목적후원금</t>
    <phoneticPr fontId="56" type="noConversion"/>
  </si>
  <si>
    <t>결산대비 증감(A)-©</t>
    <phoneticPr fontId="5" type="noConversion"/>
  </si>
  <si>
    <t>치과(목적)후원금</t>
    <phoneticPr fontId="5" type="noConversion"/>
  </si>
  <si>
    <t xml:space="preserve"> 한국누가회 월 30만원 정기후원</t>
    <phoneticPr fontId="5" type="noConversion"/>
  </si>
  <si>
    <t>서경누가회 월 30만원 정기후원</t>
    <phoneticPr fontId="5" type="noConversion"/>
  </si>
  <si>
    <t>전년도 서울시정사업과 중복으로 지원 취소 : 금년 재신청 예정</t>
    <phoneticPr fontId="5" type="noConversion"/>
  </si>
  <si>
    <r>
      <t>2) 2013 예</t>
    </r>
    <r>
      <rPr>
        <b/>
        <sz val="14"/>
        <rFont val="08서울남산체 M"/>
        <family val="1"/>
        <charset val="129"/>
      </rPr>
      <t>·</t>
    </r>
    <r>
      <rPr>
        <sz val="12"/>
        <rFont val="08서울남산체 M"/>
        <family val="1"/>
        <charset val="129"/>
      </rPr>
      <t>결</t>
    </r>
    <r>
      <rPr>
        <sz val="12"/>
        <rFont val="맑은 고딕"/>
        <family val="3"/>
        <charset val="129"/>
        <scheme val="minor"/>
      </rPr>
      <t>산안</t>
    </r>
    <phoneticPr fontId="5" type="noConversion"/>
  </si>
  <si>
    <t>2)-1. 2013 세입 예·결산 개요</t>
    <phoneticPr fontId="5" type="noConversion"/>
  </si>
  <si>
    <t>결의번호</t>
    <phoneticPr fontId="5" type="noConversion"/>
  </si>
  <si>
    <t>작성일</t>
    <phoneticPr fontId="5" type="noConversion"/>
  </si>
  <si>
    <t>지출일</t>
    <phoneticPr fontId="5" type="noConversion"/>
  </si>
  <si>
    <t>제목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</si>
  <si>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</si>
  <si>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</si>
  <si>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</si>
  <si>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>세목</t>
    <phoneticPr fontId="5" type="noConversion"/>
  </si>
  <si>
    <t>프로젝트</t>
    <phoneticPr fontId="5" type="noConversion"/>
  </si>
  <si>
    <t>지원금구분</t>
    <phoneticPr fontId="5" type="noConversion"/>
  </si>
  <si>
    <t>지출금액</t>
    <phoneticPr fontId="5" type="noConversion"/>
  </si>
  <si>
    <t>지출방법</t>
    <phoneticPr fontId="5" type="noConversion"/>
  </si>
  <si>
    <t>증빙종류</t>
    <phoneticPr fontId="5" type="noConversion"/>
  </si>
  <si>
    <t>증빙자료</t>
    <phoneticPr fontId="5" type="noConversion"/>
  </si>
  <si>
    <t>추가증빙</t>
    <phoneticPr fontId="5" type="noConversion"/>
  </si>
  <si>
    <t>비고</t>
    <phoneticPr fontId="5" type="noConversion"/>
  </si>
  <si>
    <t>거래처명</t>
    <phoneticPr fontId="5" type="noConversion"/>
  </si>
  <si>
    <t>내역</t>
    <phoneticPr fontId="5" type="noConversion"/>
  </si>
  <si>
    <t>1201-0001</t>
    <phoneticPr fontId="56" type="noConversion"/>
  </si>
  <si>
    <t>2012-01-01</t>
    <phoneticPr fontId="56" type="noConversion"/>
  </si>
  <si>
    <t>이사회 다과비</t>
    <phoneticPr fontId="56" type="noConversion"/>
  </si>
  <si>
    <t>사업비</t>
    <phoneticPr fontId="56" type="noConversion"/>
  </si>
  <si>
    <t>진행비</t>
    <phoneticPr fontId="56" type="noConversion"/>
  </si>
  <si>
    <t>활동비</t>
    <phoneticPr fontId="56" type="noConversion"/>
  </si>
  <si>
    <t>사무국</t>
    <phoneticPr fontId="56" type="noConversion"/>
  </si>
  <si>
    <t>자부담</t>
    <phoneticPr fontId="56" type="noConversion"/>
  </si>
  <si>
    <t>예금</t>
    <phoneticPr fontId="56" type="noConversion"/>
  </si>
  <si>
    <t>카드</t>
    <phoneticPr fontId="56" type="noConversion"/>
  </si>
  <si>
    <t>카드전표</t>
    <phoneticPr fontId="56" type="noConversion"/>
  </si>
  <si>
    <t>(주)파리크라상파리바게트</t>
    <phoneticPr fontId="56" type="noConversion"/>
  </si>
  <si>
    <t>○제 목 : 이사회의 간식비
○내역 : 김영진 외 9명
            빵, 과자류
○채 주 :(주)파리크라상파리바게트
○금 액 :32,720</t>
    <phoneticPr fontId="107" type="noConversion"/>
  </si>
  <si>
    <t>1201-0002</t>
  </si>
  <si>
    <t xml:space="preserve">2012-01-01 </t>
    <phoneticPr fontId="56" type="noConversion"/>
  </si>
  <si>
    <t>이사회 식비</t>
    <phoneticPr fontId="56" type="noConversion"/>
  </si>
  <si>
    <t>사업비</t>
    <phoneticPr fontId="56" type="noConversion"/>
  </si>
  <si>
    <t>진행비</t>
    <phoneticPr fontId="56" type="noConversion"/>
  </si>
  <si>
    <t>활동비</t>
    <phoneticPr fontId="56" type="noConversion"/>
  </si>
  <si>
    <t>사무국</t>
    <phoneticPr fontId="56" type="noConversion"/>
  </si>
  <si>
    <t>진부령황태촌</t>
  </si>
  <si>
    <t>○제 목 : 이사회의 식비
○내역 : 김영진 외 9명
            빵, 과자류
○채 주 :(주)파리크라상파리바게트
○금 액 :79,000</t>
    <phoneticPr fontId="107" type="noConversion"/>
  </si>
  <si>
    <t>1201-0003</t>
  </si>
  <si>
    <t>2012-01-02</t>
    <phoneticPr fontId="56" type="noConversion"/>
  </si>
  <si>
    <t>1월급여 지급 홍두호</t>
    <phoneticPr fontId="56" type="noConversion"/>
  </si>
  <si>
    <t>운영비</t>
    <phoneticPr fontId="56" type="noConversion"/>
  </si>
  <si>
    <t>인건비</t>
    <phoneticPr fontId="56" type="noConversion"/>
  </si>
  <si>
    <t>급여</t>
    <phoneticPr fontId="56" type="noConversion"/>
  </si>
  <si>
    <t>계좌</t>
    <phoneticPr fontId="56" type="noConversion"/>
  </si>
  <si>
    <t>이체확인증</t>
    <phoneticPr fontId="56" type="noConversion"/>
  </si>
  <si>
    <t>홍두호</t>
  </si>
  <si>
    <t>○제 목 : 홍두호사무총장 1월 급여지급
○급여총액 :  1,820,000원  
○예수금 :155,700원
   국민연금 81,900 장기요양 3,360 건강보험 51,320
   소득세 17,390 주민세 800
○예수금 공제 후 지급액 1,664,300원
*원천징수영수증 - 반기납부 사업장으로 반기분 합산영수증 첨부</t>
    <phoneticPr fontId="107" type="noConversion"/>
  </si>
  <si>
    <t>1201-0004</t>
  </si>
  <si>
    <t xml:space="preserve">2012-01-02 </t>
    <phoneticPr fontId="56" type="noConversion"/>
  </si>
  <si>
    <t>1월상여금 홍두호</t>
    <phoneticPr fontId="56" type="noConversion"/>
  </si>
  <si>
    <t>상여금</t>
    <phoneticPr fontId="56" type="noConversion"/>
  </si>
  <si>
    <t>○제 목 : 홍두호사무총장 1월 상여금 지급
○상여금액 :  600,000원  </t>
    <phoneticPr fontId="107" type="noConversion"/>
  </si>
  <si>
    <t>1201-0005</t>
  </si>
  <si>
    <t>1월급여 지급 조아라</t>
    <phoneticPr fontId="56" type="noConversion"/>
  </si>
  <si>
    <t>조아라</t>
  </si>
  <si>
    <t>○제 목 : 조아라간사 1월 급여지급
○급여총액 :  1,380,000원  
○예수금 :112,420원
   국민연금 62,100 장기요양2,540 건강보험 38,910
   소득세 8,070 주민세 800
○예수금 공제 후 지급액 1,267,580원
*원천징수영수증 - 반기납부 사업장으로 반기분 합산영수증 첨부</t>
    <phoneticPr fontId="107" type="noConversion"/>
  </si>
  <si>
    <t>1201-0006</t>
  </si>
  <si>
    <t>1월상여금 조아라</t>
    <phoneticPr fontId="56" type="noConversion"/>
  </si>
  <si>
    <t>○제 목 : 조아라간사 1월 상여금 지급
○상여금액 :  600,000원  </t>
    <phoneticPr fontId="107" type="noConversion"/>
  </si>
  <si>
    <t>1201-0007</t>
  </si>
  <si>
    <t>1월급여 지급 진혜료</t>
    <phoneticPr fontId="56" type="noConversion"/>
  </si>
  <si>
    <t>진혜료</t>
  </si>
  <si>
    <t>○제 목 : 진혜료사무국장 1월 급여지급
○급여총액 :  1,620,000원  
○예수금 :136,060원
   국민연금 72,900 장기요양2,990 건강보험 45,680
   소득세 13,810 주민세 1,310
○예수금 공제 후 지급액 1,483,940원
*원천징수영수증 - 반기납부 사업장으로 반기분 합산영수증 첨부</t>
    <phoneticPr fontId="107" type="noConversion"/>
  </si>
  <si>
    <t>1201-0008</t>
  </si>
  <si>
    <t>1월상여금 진혜료</t>
    <phoneticPr fontId="56" type="noConversion"/>
  </si>
  <si>
    <t>○제 목 : 진혜료사무국장 1월 상여금 지급
○상여금액 :  600,000원  </t>
    <phoneticPr fontId="107" type="noConversion"/>
  </si>
  <si>
    <t>1201-0009</t>
  </si>
  <si>
    <t>가정방문보건의료</t>
    <phoneticPr fontId="56" type="noConversion"/>
  </si>
  <si>
    <t>김밥천국</t>
  </si>
  <si>
    <t>○제 목 : 활동비
○채 주 : 김밥천국
○내 역 : 조아라 외 2명
○금 액 : 8,500원</t>
    <phoneticPr fontId="56" type="noConversion"/>
  </si>
  <si>
    <t>1201-0010</t>
  </si>
  <si>
    <t>지역사회NGO실습 교제 구입</t>
    <phoneticPr fontId="56" type="noConversion"/>
  </si>
  <si>
    <t>행사준비비</t>
    <phoneticPr fontId="56" type="noConversion"/>
  </si>
  <si>
    <t>생명사랑 교육연구</t>
    <phoneticPr fontId="56" type="noConversion"/>
  </si>
  <si>
    <t>옥션(1588-0184)</t>
  </si>
  <si>
    <t>1201-0011</t>
  </si>
  <si>
    <t>2011-12월전기료</t>
    <phoneticPr fontId="56" type="noConversion"/>
  </si>
  <si>
    <t>관리비</t>
    <phoneticPr fontId="56" type="noConversion"/>
  </si>
  <si>
    <t>공공요금</t>
    <phoneticPr fontId="56" type="noConversion"/>
  </si>
  <si>
    <t>이체확인증,영수증(공과금 별도화일 보관)</t>
    <phoneticPr fontId="56" type="noConversion"/>
  </si>
  <si>
    <t>12월전기료</t>
  </si>
  <si>
    <t>○제 목 : 12월 전기료 납부
○채 주 : 한국전력공사
○내 역 : 전기료 2011.12월 사용료
○금 액 : 92,010원</t>
    <phoneticPr fontId="56" type="noConversion"/>
  </si>
  <si>
    <t>1201-0012</t>
  </si>
  <si>
    <t>지역사회복지네트워크 분당금</t>
    <phoneticPr fontId="56" type="noConversion"/>
  </si>
  <si>
    <t>#088110258690582/신한/김성훈</t>
    <phoneticPr fontId="56" type="noConversion"/>
  </si>
  <si>
    <t>○제 목 : 지역사회복지네트워크 분당금
○채 주 : 김성훈(강북지역복지네트워크 대표)
○내 역 : 지역사회복지네트워크 분당금 2월
○금 액 : 100,300원</t>
    <phoneticPr fontId="56" type="noConversion"/>
  </si>
  <si>
    <t>1201-0013</t>
  </si>
  <si>
    <t>2012-01-03</t>
  </si>
  <si>
    <t>○제 목 : 활동비
○채 주 : (주)파리크라상파리바게트
○내 역 : 봉사자 간식
○금 액 : 9,300원</t>
    <phoneticPr fontId="56" type="noConversion"/>
  </si>
  <si>
    <t>1201-0014</t>
  </si>
  <si>
    <t>공부방아동 건강검진 간식비</t>
    <phoneticPr fontId="56" type="noConversion"/>
  </si>
  <si>
    <t>공부방어린이보건의료</t>
    <phoneticPr fontId="56" type="noConversion"/>
  </si>
  <si>
    <t>하나마트번동</t>
  </si>
  <si>
    <t>1201-0015</t>
  </si>
  <si>
    <t>나눔셈 사용료</t>
    <phoneticPr fontId="56" type="noConversion"/>
  </si>
  <si>
    <t>지급수수료</t>
    <phoneticPr fontId="56" type="noConversion"/>
  </si>
  <si>
    <t>세금계산서</t>
    <phoneticPr fontId="56" type="noConversion"/>
  </si>
  <si>
    <t>(주)엔지오웨어</t>
    <phoneticPr fontId="56" type="noConversion"/>
  </si>
  <si>
    <t>○제 목 : 나눔과셈 사용료 납부
○채 주 : (주)엔지오웨어
○내 역 : 나눔과셈 1월 사용료
○금 액 : 44,000원</t>
    <phoneticPr fontId="56" type="noConversion"/>
  </si>
  <si>
    <t>1201-0016</t>
  </si>
  <si>
    <t>(주)딘타이펑코리아</t>
    <phoneticPr fontId="56" type="noConversion"/>
  </si>
  <si>
    <t>○제 목 : 활동비
○채 주 : (주)딘타이펑코리아
○내 역 : 사랑의 교회 의료물품지원 담당목사님
            외3명
○금 액 : 104,500원</t>
    <phoneticPr fontId="56" type="noConversion"/>
  </si>
  <si>
    <t>1201-0017</t>
  </si>
  <si>
    <t xml:space="preserve">유인봉어르신 의료비지원 </t>
    <phoneticPr fontId="56" type="noConversion"/>
  </si>
  <si>
    <t>의과의료지원비</t>
    <phoneticPr fontId="56" type="noConversion"/>
  </si>
  <si>
    <t>이체확인증,진료비영수증</t>
    <phoneticPr fontId="56" type="noConversion"/>
  </si>
  <si>
    <t>씨티박신실</t>
  </si>
  <si>
    <t>○제 목 : 유인봉어르신 의료비 지원
○치료병원 : 서울우리내과
○채 주 : 씨티은행 박신실
○내 역 : 유인봉어르신 의료비지원
○금 액 : 28,490원</t>
    <phoneticPr fontId="56" type="noConversion"/>
  </si>
  <si>
    <t>1201-0018</t>
  </si>
  <si>
    <t>2012-01-04</t>
  </si>
  <si>
    <t>고삼참숯생선구이</t>
    <phoneticPr fontId="56" type="noConversion"/>
  </si>
  <si>
    <t>○제 목 : 활동비
○채 주 : 고삼참숯생선구이
○내 역 : 활동가 점심
○금 액 : 26,000원</t>
    <phoneticPr fontId="56" type="noConversion"/>
  </si>
  <si>
    <t>1201-0019</t>
  </si>
  <si>
    <t>1월 임차료 지급</t>
    <phoneticPr fontId="56" type="noConversion"/>
  </si>
  <si>
    <t>임차료</t>
    <phoneticPr fontId="56" type="noConversion"/>
  </si>
  <si>
    <t>#02018006711502001/ 우리은행/ 최건철</t>
    <phoneticPr fontId="56" type="noConversion"/>
  </si>
  <si>
    <t>○제 목 : 임차료 지급
○채 주 :  최건철
○내 역 : 1월 사무실 임차료 지급(수수료 포함)
○금 액 : 720,300원</t>
    <phoneticPr fontId="56" type="noConversion"/>
  </si>
  <si>
    <t>1201-0020</t>
  </si>
  <si>
    <t>2012-01-05</t>
  </si>
  <si>
    <t>호아빈(수유)</t>
    <phoneticPr fontId="56" type="noConversion"/>
  </si>
  <si>
    <t>○제 목 : 활동비
○채 주 : 호아빈(수유)
○내 역 : 활동가 점심
○금 액 : 27,000원</t>
    <phoneticPr fontId="56" type="noConversion"/>
  </si>
  <si>
    <t>1201-0021</t>
  </si>
  <si>
    <t>기부금영수증 발송</t>
    <phoneticPr fontId="56" type="noConversion"/>
  </si>
  <si>
    <t>우편통신비</t>
    <phoneticPr fontId="56" type="noConversion"/>
  </si>
  <si>
    <t>서울강북우체국</t>
    <phoneticPr fontId="56" type="noConversion"/>
  </si>
  <si>
    <t>○제 목 : 기부금영수증 발송
○채 주 : 서울강북우체국
○내 역 : 기부금영수증 발송
○금 액 : 1,860원</t>
    <phoneticPr fontId="56" type="noConversion"/>
  </si>
  <si>
    <t>1201-0022</t>
  </si>
  <si>
    <t>서울강북우체국</t>
  </si>
  <si>
    <t>○제 목 : 기부금영수증 발송
○채 주 : 서울강북우체국
○내 역 : 기부금영수증 발송
○금 액 : 3,840원</t>
    <phoneticPr fontId="56" type="noConversion"/>
  </si>
  <si>
    <t>1201-0023</t>
  </si>
  <si>
    <t>2012-01-06</t>
  </si>
  <si>
    <t>전주콩나물국밥(완산</t>
    <phoneticPr fontId="56" type="noConversion"/>
  </si>
  <si>
    <t>○제 목 : 활동비
○채 주 : 전주콩나물국밥(완산
○내 역 : 활동가 점심
○금 액 : 12,000원</t>
    <phoneticPr fontId="56" type="noConversion"/>
  </si>
  <si>
    <t>1201-0024</t>
  </si>
  <si>
    <t>신진희님 의료비 지원</t>
    <phoneticPr fontId="56" type="noConversion"/>
  </si>
  <si>
    <t>의료법인한전의료재단</t>
  </si>
  <si>
    <t>○제 목 : 신진희님 의료비 지원
○치료병원 : 의료법인한전의료재단
○채 주 : 의료법인한전의료재단
○내 역 : 신진희님 의료비 지원 -자궁적출술 수술전 검사
○금 액 : 7,600원</t>
    <phoneticPr fontId="56" type="noConversion"/>
  </si>
  <si>
    <t>1201-0025</t>
  </si>
  <si>
    <t>의료법인한전의료재단</t>
    <phoneticPr fontId="56" type="noConversion"/>
  </si>
  <si>
    <t>○제 목 : 신진희님 의료비 지원
○치료병원 : 의료법인한전의료재단
○채 주 : 의료법인한전의료재단
○내 역 : 신진희님 의료비 지원 -자궁적출술 수술전 검사
○금 액 : 85,000원</t>
    <phoneticPr fontId="56" type="noConversion"/>
  </si>
  <si>
    <t>1201-0026</t>
  </si>
  <si>
    <t>홈페이지관리 사용 수수료</t>
    <phoneticPr fontId="56" type="noConversion"/>
  </si>
  <si>
    <t>우리(주)제트앤에스</t>
    <phoneticPr fontId="56" type="noConversion"/>
  </si>
  <si>
    <t>○제 목 : 홈페이지관리 사용 수수료
○채 주 : 우리(주)제트앤에스
○내 역 : 홈페이지관리 사용 수수료 : 하드용량 늘림
○금 액 : 33,4400원</t>
    <phoneticPr fontId="56" type="noConversion"/>
  </si>
  <si>
    <t>1201-0027</t>
  </si>
  <si>
    <t>뚜레쥬르화계사점</t>
    <phoneticPr fontId="56" type="noConversion"/>
  </si>
  <si>
    <t>○제 목 : 활동비
○채 주 : 뚜레쥬르화계사점
○내 역 : 활동가 점심
○금 액 : 15,000원</t>
    <phoneticPr fontId="56" type="noConversion"/>
  </si>
  <si>
    <t>1201-0028</t>
  </si>
  <si>
    <t>김철우님 내의 구입</t>
    <phoneticPr fontId="56" type="noConversion"/>
  </si>
  <si>
    <t>재가복지용품구입비</t>
    <phoneticPr fontId="56" type="noConversion"/>
  </si>
  <si>
    <t>트라이(수유점)</t>
    <phoneticPr fontId="56" type="noConversion"/>
  </si>
  <si>
    <t>○제 목 : 재가복지용품 구입
○채 주 :  트라이(수유점)
○내 역 : 김철우님 내의지원
○금 액 : 60,000원</t>
    <phoneticPr fontId="56" type="noConversion"/>
  </si>
  <si>
    <t>1201-0029</t>
  </si>
  <si>
    <t>동남아시아보건의료</t>
    <phoneticPr fontId="56" type="noConversion"/>
  </si>
  <si>
    <t>○제 목 : 캄보디아 모임 활동비
○채 주 : 김밥천국
○내 역 : 캄보디아 준비모임 활동비
○금 액 : 44,500원</t>
    <phoneticPr fontId="56" type="noConversion"/>
  </si>
  <si>
    <t>1201-0030</t>
  </si>
  <si>
    <t>한아름슈퍼</t>
    <phoneticPr fontId="56" type="noConversion"/>
  </si>
  <si>
    <t>○제 목 : 캄보디아 모임 활동비
○채 주 : 한아름슈퍼
○내 역 : 캄보디아 준비모임 간식비
○금 액 : 18,000원</t>
    <phoneticPr fontId="56" type="noConversion"/>
  </si>
  <si>
    <t>1201-0031</t>
  </si>
  <si>
    <t>또래오래</t>
    <phoneticPr fontId="56" type="noConversion"/>
  </si>
  <si>
    <t>○제 목 : 캄보디아 모임 활동비
○채 주 : 또래오래
○내 역 : 캄보디아 준비모임 간식비
○금 액 : 60,000원</t>
    <phoneticPr fontId="56" type="noConversion"/>
  </si>
  <si>
    <t>1201-0032</t>
  </si>
  <si>
    <t>2012-01-07</t>
  </si>
  <si>
    <t>이체확인증,영수증</t>
    <phoneticPr fontId="56" type="noConversion"/>
  </si>
  <si>
    <t>○제 목 : 캄보디아 모임 활동비
○채 주 : 조아라(자비 지급 후 입금)
○내 역 : 캄보디아 준비모임 간식비
○금 액 : 30,800원</t>
    <phoneticPr fontId="56" type="noConversion"/>
  </si>
  <si>
    <t>1201-0033</t>
  </si>
  <si>
    <t>2012-01-08</t>
  </si>
  <si>
    <t>총회다과비</t>
    <phoneticPr fontId="56" type="noConversion"/>
  </si>
  <si>
    <t>○제 목 : 정기총회 다과비
○채 주 : 한아름슈퍼
○내 역 : 정기총회 다과비
○금 액 : 31,800원</t>
    <phoneticPr fontId="56" type="noConversion"/>
  </si>
  <si>
    <t>1201-0034</t>
  </si>
  <si>
    <t>총회식비</t>
    <phoneticPr fontId="56" type="noConversion"/>
  </si>
  <si>
    <t>진가설렁탕</t>
  </si>
  <si>
    <t>○제 목 : 정기총회 식사
○채 주 : 진가설렁탕
○내 역 : 정기총회 식사
○금 액 : 107,000원</t>
    <phoneticPr fontId="56" type="noConversion"/>
  </si>
  <si>
    <t>1201-0035</t>
  </si>
  <si>
    <t>2012-01-09</t>
  </si>
  <si>
    <t>인사동찜닭전문</t>
  </si>
  <si>
    <t>○제 목 : 활동비
○채 주 : 인사동찜닭전문
○내 역 : 활동가 점심
○금 액 : 17,000원</t>
    <phoneticPr fontId="56" type="noConversion"/>
  </si>
  <si>
    <t>1201-0036</t>
  </si>
  <si>
    <t>원두커피 주문</t>
    <phoneticPr fontId="56" type="noConversion"/>
  </si>
  <si>
    <t>소모품비</t>
    <phoneticPr fontId="56" type="noConversion"/>
  </si>
  <si>
    <t>G마켓(1566-5701)</t>
    <phoneticPr fontId="56" type="noConversion"/>
  </si>
  <si>
    <t>○제 목 : 사무실 차 구입
○채 주 : G마켓(1566-5701)
○내 역 : 사무실 차(원두커피 )구입
○금 액 : 36,000원</t>
    <phoneticPr fontId="56" type="noConversion"/>
  </si>
  <si>
    <t>1201-0037</t>
  </si>
  <si>
    <t>NGO활동 식사비</t>
    <phoneticPr fontId="56" type="noConversion"/>
  </si>
  <si>
    <t>백운맛집식당</t>
    <phoneticPr fontId="56" type="noConversion"/>
  </si>
  <si>
    <t>○제 목 : NGO실습 식비
○채 주 : 백운맛집식당
○내 역 : 실습생 외
○금 액 : 43,000원</t>
    <phoneticPr fontId="56" type="noConversion"/>
  </si>
  <si>
    <t>1201-0038</t>
  </si>
  <si>
    <t>NGO 실습 간식비</t>
    <phoneticPr fontId="56" type="noConversion"/>
  </si>
  <si>
    <t>강북농수산물유통센터</t>
    <phoneticPr fontId="56" type="noConversion"/>
  </si>
  <si>
    <t>○제 목 : NGO실습 간식비
○채 주 : 강북농수산물유통센터
○내 역 : 다과류,과일
○금 액 : 25,080원</t>
    <phoneticPr fontId="56" type="noConversion"/>
  </si>
  <si>
    <t>1201-0039</t>
  </si>
  <si>
    <t>진성장</t>
    <phoneticPr fontId="56" type="noConversion"/>
  </si>
  <si>
    <t>○제 목 : NGO실습 식비
○채 주 : 진성장
○내 역 : 실습생 외
○금 액 : 19,000원</t>
    <phoneticPr fontId="56" type="noConversion"/>
  </si>
  <si>
    <t>1201-0040</t>
  </si>
  <si>
    <t>1112산재보험료 납부</t>
    <phoneticPr fontId="56" type="noConversion"/>
  </si>
  <si>
    <t>법정복리비</t>
    <phoneticPr fontId="56" type="noConversion"/>
  </si>
  <si>
    <t>1112산재보험</t>
  </si>
  <si>
    <t>○제 목 : 1월 산재보험료 납부
○금 액 :  45,800원  
○채 주 : 고용보험관리공단</t>
    <phoneticPr fontId="107" type="noConversion"/>
  </si>
  <si>
    <t>1201-0041</t>
  </si>
  <si>
    <t>1112국민연금료 납부</t>
    <phoneticPr fontId="56" type="noConversion"/>
  </si>
  <si>
    <t>1112국민연금</t>
  </si>
  <si>
    <t>○제 목 : 1월 국민연금료 납부
○금 액 :  565,720원  
○채 주 : 국민연금관리 공단</t>
    <phoneticPr fontId="107" type="noConversion"/>
  </si>
  <si>
    <t>1201-0042</t>
  </si>
  <si>
    <t>1112국민건강보험료 납부</t>
    <phoneticPr fontId="56" type="noConversion"/>
  </si>
  <si>
    <t>1112국민건강</t>
  </si>
  <si>
    <t>○제 목 : 1월 건강보험료 납부
○금 액 :  382,100원  
○채 주 : 건강보험관리공단</t>
    <phoneticPr fontId="107" type="noConversion"/>
  </si>
  <si>
    <t>1201-0043</t>
  </si>
  <si>
    <t>1112고용보험료 납부</t>
    <phoneticPr fontId="56" type="noConversion"/>
  </si>
  <si>
    <t>1112고용보험</t>
  </si>
  <si>
    <t>○제 목 : 1월 고용보험료 납부
○금 액 :  81,560원  
○채 주 : 고용보험관리공단</t>
    <phoneticPr fontId="107" type="noConversion"/>
  </si>
  <si>
    <t>1201-0044</t>
  </si>
  <si>
    <t>2012-01-11</t>
    <phoneticPr fontId="56" type="noConversion"/>
  </si>
  <si>
    <t>NGO실습 간식비</t>
    <phoneticPr fontId="56" type="noConversion"/>
  </si>
  <si>
    <t>○제 목 : NGO실습 간식비
○채 주 : (주)파리크라상파리바게트
○내 역 : 다과류
○금 액 : 19,320원</t>
    <phoneticPr fontId="56" type="noConversion"/>
  </si>
  <si>
    <t>1201-0045</t>
  </si>
  <si>
    <t>NGO실습 식비</t>
    <phoneticPr fontId="56" type="noConversion"/>
  </si>
  <si>
    <t>○제 목 : NGO실습 식비
○채 주 : 고삼참숯생선구이
○내 역 : 실습생 외
○금 액 : 12,000원</t>
    <phoneticPr fontId="56" type="noConversion"/>
  </si>
  <si>
    <t>1201-0046</t>
  </si>
  <si>
    <t>두부마을</t>
    <phoneticPr fontId="56" type="noConversion"/>
  </si>
  <si>
    <t>○제 목 : NGO실습 식비
○채 주 : 두부마을
○내 역 : 실습생 외
○금 액 : 42,000원</t>
    <phoneticPr fontId="56" type="noConversion"/>
  </si>
  <si>
    <t>1201-0047</t>
  </si>
  <si>
    <t>옛날농장</t>
  </si>
  <si>
    <t>○제 목 : NGO실습 식비
○채 주 : 옛날농장
○내 역 : 실습생 외
○금 액 : 40,000원</t>
    <phoneticPr fontId="56" type="noConversion"/>
  </si>
  <si>
    <t>1201-0048</t>
  </si>
  <si>
    <t>2012-01-13</t>
    <phoneticPr fontId="56" type="noConversion"/>
  </si>
  <si>
    <t>○제 목 : 활동비
○채 주 : 김밥천국
○내 역 : 활동가 점심식사비
○금 액 : 13,500원</t>
    <phoneticPr fontId="56" type="noConversion"/>
  </si>
  <si>
    <t>1201-0049</t>
  </si>
  <si>
    <t>○제 목 : 기부금영수증 발송
○채 주 : 서울강북우체국
○내 역 : 기부금영수증 발송
○금 액 : 2,310원</t>
    <phoneticPr fontId="56" type="noConversion"/>
  </si>
  <si>
    <t>1201-0050</t>
  </si>
  <si>
    <t>2012-01-16</t>
    <phoneticPr fontId="56" type="noConversion"/>
  </si>
  <si>
    <t>명동칼국수샤브샤브</t>
    <phoneticPr fontId="56" type="noConversion"/>
  </si>
  <si>
    <t>○제 목 : 활동비
○채 주 : 명동칼국수샤브샤브
○내 역 : 활동가 점심식사비
○금 액 : 13,500원</t>
    <phoneticPr fontId="56" type="noConversion"/>
  </si>
  <si>
    <t>1201-0051</t>
  </si>
  <si>
    <t>○제 목 : 기부금영수증 발송
○채 주 : 서울강북우체국
○내 역 : 기부금영수증 발송
○금 액 : 2,430원</t>
    <phoneticPr fontId="56" type="noConversion"/>
  </si>
  <si>
    <t>1201-0052</t>
  </si>
  <si>
    <t>○제 목 : 신진희님 의료비 지원
○치료병원 : 의료법인한전의료재단
○채 주 : 의료법인한전의료재단
○내 역 : 신진희님 의료비 지원 -자궁적출술 수술전 검사
○금 액 : 13,250원</t>
    <phoneticPr fontId="56" type="noConversion"/>
  </si>
  <si>
    <t>1201-0053</t>
  </si>
  <si>
    <t>○제 목 : 신진희님 의료비 지원
○치료병원 : 의료법인한전의료재단
○채 주 : 의료법인한전의료재단
○내 역 : 신진희님 의료비 지원 -자궁적출술 수술전 검사
○금 액 : 65,400원</t>
    <phoneticPr fontId="56" type="noConversion"/>
  </si>
  <si>
    <t>1201-0054</t>
  </si>
  <si>
    <t>설선물 구입</t>
    <phoneticPr fontId="56" type="noConversion"/>
  </si>
  <si>
    <t>기타후생경비</t>
    <phoneticPr fontId="56" type="noConversion"/>
  </si>
  <si>
    <t>KS넷(대표)</t>
    <phoneticPr fontId="56" type="noConversion"/>
  </si>
  <si>
    <t>○제 목 : 활동가 설선물 구입
○채 주 : KS넷(대표)
○내 역 : 설선물세트
○금 액 : 50,000원</t>
    <phoneticPr fontId="56" type="noConversion"/>
  </si>
  <si>
    <t>1201-0055</t>
  </si>
  <si>
    <t>KS넷(대표)</t>
  </si>
  <si>
    <t>○제 목 : 활동가 설선물 구입
○채 주 : KS넷(대표)
○내 역 : 설선물세트
○금 액 : 59,000원</t>
    <phoneticPr fontId="56" type="noConversion"/>
  </si>
  <si>
    <t>1201-0056</t>
  </si>
  <si>
    <t>1201-0057</t>
  </si>
  <si>
    <t>2012-01-17</t>
  </si>
  <si>
    <t>(주)파리크라상파리바</t>
  </si>
  <si>
    <t>○제 목 : 활동비
○채 주 : (주)파리크라상파리바게트
○내 역 : 봉사자 간식
○금 액 : 21,000원</t>
    <phoneticPr fontId="56" type="noConversion"/>
  </si>
  <si>
    <t>1201-0058</t>
  </si>
  <si>
    <t>새미락샤브샤브</t>
    <phoneticPr fontId="56" type="noConversion"/>
  </si>
  <si>
    <t>○제 목 : 활동비
○채 주 : 새미락샤브샤브
○내 역 : 활동가 점심식사비
○금 액 : 28,000원</t>
    <phoneticPr fontId="56" type="noConversion"/>
  </si>
  <si>
    <t>1201-0059</t>
  </si>
  <si>
    <t>○제 목 : 기부금영수증 발송
○채 주 : 서울강북우체국
○내 역 : 기부금영수증 발송
○금 액 : 23,490원</t>
    <phoneticPr fontId="56" type="noConversion"/>
  </si>
  <si>
    <t>1201-0060</t>
  </si>
  <si>
    <t>1201-0061</t>
  </si>
  <si>
    <t>2012-01-18</t>
  </si>
  <si>
    <t>하나마트번동</t>
    <phoneticPr fontId="56" type="noConversion"/>
  </si>
  <si>
    <t>○제 목 : 공부방아동 건강검진 간식비
○채 주 : 하나마트번동
○내 역 : 음료수
○금 액 : 120,000원</t>
    <phoneticPr fontId="56" type="noConversion"/>
  </si>
  <si>
    <t>1201-0062</t>
  </si>
  <si>
    <t>백운맛집식당</t>
  </si>
  <si>
    <t>○제 목 : 활동비
○채 주 : 백운맛집식당
○내 역 : 활동가 점심식사비
○금 액 : 14,000원</t>
    <phoneticPr fontId="56" type="noConversion"/>
  </si>
  <si>
    <t>1201-0063</t>
  </si>
  <si>
    <t>차량 주유비</t>
    <phoneticPr fontId="56" type="noConversion"/>
  </si>
  <si>
    <t>차량유지비</t>
    <phoneticPr fontId="56" type="noConversion"/>
  </si>
  <si>
    <t>(주)대천에너지동원주유소</t>
    <phoneticPr fontId="56" type="noConversion"/>
  </si>
  <si>
    <t>○제 목 : 차량 주유비
○채 주 : (주)대천에너지동원주유소
○내 역 : 차량 주유비
○금 액 : 50,000원</t>
    <phoneticPr fontId="56" type="noConversion"/>
  </si>
  <si>
    <t>1201-0064</t>
  </si>
  <si>
    <t>(주)코리아세븐고대</t>
    <phoneticPr fontId="56" type="noConversion"/>
  </si>
  <si>
    <t>○제 목 : 활동비
○채 주 : (주)코리아세븐고대
○내 역 : 봉사자간사비
○금 액 : 15,140원</t>
    <phoneticPr fontId="56" type="noConversion"/>
  </si>
  <si>
    <t>1201-0065</t>
  </si>
  <si>
    <t>영수증</t>
    <phoneticPr fontId="56" type="noConversion"/>
  </si>
  <si>
    <t>동북민우회생협</t>
    <phoneticPr fontId="56" type="noConversion"/>
  </si>
  <si>
    <t>○제 목 : 활동비
○채 주 : 동북민우회생협
○내 역 : 사무실 소모품(차류 외)
○금 액 : 71,610원</t>
    <phoneticPr fontId="56" type="noConversion"/>
  </si>
  <si>
    <t>1201-0066</t>
  </si>
  <si>
    <t>유인봉어르신 약제비 지원</t>
    <phoneticPr fontId="56" type="noConversion"/>
  </si>
  <si>
    <t>열린대학약국</t>
    <phoneticPr fontId="56" type="noConversion"/>
  </si>
  <si>
    <t>○제 목 : 유인봉어르신 약제비 지원
○채 주 : 열린대학약국
○내 역 : 유인봉어르신 약제비 지원
○금 액 : 19,000원</t>
    <phoneticPr fontId="56" type="noConversion"/>
  </si>
  <si>
    <t>1201-0067</t>
  </si>
  <si>
    <t>2012-01-19</t>
  </si>
  <si>
    <t>조아라간사 캄보디아 활동비 지원</t>
    <phoneticPr fontId="56" type="noConversion"/>
  </si>
  <si>
    <t>홍두호(아름다운여행)</t>
    <phoneticPr fontId="56" type="noConversion"/>
  </si>
  <si>
    <t>○제 목 : 조아라간사 캄보디아 활동비 지원
○채 주 : 홍두호(아름다운여행)
○내 역 : 캄보디아 활동비 지원
○금 액 : 550,000원</t>
    <phoneticPr fontId="56" type="noConversion"/>
  </si>
  <si>
    <t>1201-0068</t>
  </si>
  <si>
    <t>2012-01-20</t>
  </si>
  <si>
    <t>사업비</t>
    <phoneticPr fontId="56" type="noConversion"/>
  </si>
  <si>
    <t>진행비</t>
    <phoneticPr fontId="56" type="noConversion"/>
  </si>
  <si>
    <t>공부방어린이보건의료</t>
    <phoneticPr fontId="56" type="noConversion"/>
  </si>
  <si>
    <t>자부담</t>
    <phoneticPr fontId="56" type="noConversion"/>
  </si>
  <si>
    <t>예금</t>
    <phoneticPr fontId="56" type="noConversion"/>
  </si>
  <si>
    <t>카드</t>
    <phoneticPr fontId="56" type="noConversion"/>
  </si>
  <si>
    <t>카드전표</t>
    <phoneticPr fontId="56" type="noConversion"/>
  </si>
  <si>
    <t>전주기사식당</t>
    <phoneticPr fontId="56" type="noConversion"/>
  </si>
  <si>
    <t>○제 목 : 활동비
○채 주 : 전주기사식당
○내 역 : 활동가 점심식사비
○금 액 : 28,000원</t>
    <phoneticPr fontId="56" type="noConversion"/>
  </si>
  <si>
    <t>1201-0069</t>
  </si>
  <si>
    <t>기부금영수증 발송</t>
    <phoneticPr fontId="56" type="noConversion"/>
  </si>
  <si>
    <t>운영비</t>
    <phoneticPr fontId="56" type="noConversion"/>
  </si>
  <si>
    <t>관리비</t>
    <phoneticPr fontId="56" type="noConversion"/>
  </si>
  <si>
    <t>우편통신비</t>
    <phoneticPr fontId="56" type="noConversion"/>
  </si>
  <si>
    <t>○제 목 : 기부금영수증 발송
○채 주 : 서울강북우체국
○내 역 : 기부금영수증 발송
○금 액 : 16,290원</t>
    <phoneticPr fontId="56" type="noConversion"/>
  </si>
  <si>
    <t>1201-0070</t>
  </si>
  <si>
    <t>2012-01-21</t>
  </si>
  <si>
    <t>정수진 의료비 지원</t>
    <phoneticPr fontId="56" type="noConversion"/>
  </si>
  <si>
    <t>의과의료지원비</t>
    <phoneticPr fontId="56" type="noConversion"/>
  </si>
  <si>
    <t>고려대학교부속병원외</t>
    <phoneticPr fontId="56" type="noConversion"/>
  </si>
  <si>
    <t>○제 목 : 정수진 의료비 지원
○치료병원 : 고려대학교부속 안암병원
○채 주 :  고려대학교부속병원외
○내 역 : 정수진 성형외과 수술및 치료비 지원
(안검하수 수술)
○금 액 : 623,770원</t>
    <phoneticPr fontId="56" type="noConversion"/>
  </si>
  <si>
    <t>1201-0071</t>
  </si>
  <si>
    <t>고려대학교부속병원외</t>
  </si>
  <si>
    <t>○제 목 : 정수진 의료비 지원
○치료병원 : 고려대학교부속 안암병원
○채 주 :  고려대학교부속병원외
○내 역 : 정수진 성형외과 진료비
○금 액 : 16,560원</t>
    <phoneticPr fontId="56" type="noConversion"/>
  </si>
  <si>
    <t>1201-0072</t>
  </si>
  <si>
    <t>2012-01-25</t>
    <phoneticPr fontId="56" type="noConversion"/>
  </si>
  <si>
    <t>고삼참숯생선구이</t>
    <phoneticPr fontId="56" type="noConversion"/>
  </si>
  <si>
    <t>○제 목 : 활동비
○채 주 : 고삼참숯생선구이
○내 역 : 활동가 점심식사비
○금 액 : 20,000원</t>
    <phoneticPr fontId="56" type="noConversion"/>
  </si>
  <si>
    <t>1201-0073</t>
  </si>
  <si>
    <t>2012-01-25</t>
    <phoneticPr fontId="56" type="noConversion"/>
  </si>
  <si>
    <t>LG유선통신요금</t>
  </si>
  <si>
    <t>LG유선통신요금</t>
    <phoneticPr fontId="56" type="noConversion"/>
  </si>
  <si>
    <t>○제 목 : 1월 LG유선통신 요금
○채 주 : LG유선통신
○내 역 : 1월 LG유선통신 요금
○금 액 : 38,330원</t>
    <phoneticPr fontId="56" type="noConversion"/>
  </si>
  <si>
    <t>1201-0074</t>
  </si>
  <si>
    <t>삼성에스디에스 요금</t>
    <phoneticPr fontId="56" type="noConversion"/>
  </si>
  <si>
    <t>01삼성에스디에스</t>
    <phoneticPr fontId="56" type="noConversion"/>
  </si>
  <si>
    <t>○제 목 : 1월 삼성에스디에스 요금 납부
○채 주 : 삼성에스디에스
○내 역 : 1월 삼성에스디에스 요금
○금 액 : 76,340원</t>
    <phoneticPr fontId="56" type="noConversion"/>
  </si>
  <si>
    <t>1201-0075</t>
  </si>
  <si>
    <t>정수기 관리비</t>
    <phoneticPr fontId="56" type="noConversion"/>
  </si>
  <si>
    <t>정수기관리비</t>
    <phoneticPr fontId="56" type="noConversion"/>
  </si>
  <si>
    <t>웅진렌탈01</t>
  </si>
  <si>
    <t>○제 목 : 정수기관리비
○채 주 : 웅진렌탈
○내 역 : 정수기관리비
○금 액 : 33,900원</t>
    <phoneticPr fontId="56" type="noConversion"/>
  </si>
  <si>
    <t>1201-0076</t>
  </si>
  <si>
    <t xml:space="preserve">2012-01-26 </t>
    <phoneticPr fontId="56" type="noConversion"/>
  </si>
  <si>
    <t>김밥천국</t>
    <phoneticPr fontId="56" type="noConversion"/>
  </si>
  <si>
    <t>○제 목 : 활동비
○채 주 : 김밥천국
○내 역 : 활동가 점심식사비
○금 액 : 9,500원</t>
    <phoneticPr fontId="56" type="noConversion"/>
  </si>
  <si>
    <t>1201-0077</t>
  </si>
  <si>
    <t>오복닭한마리</t>
    <phoneticPr fontId="56" type="noConversion"/>
  </si>
  <si>
    <t>○제 목 : 활동비
○채 주 : 오복닭한마리
○내 역 : 활동가 점심식사비
○금 액 : 31,000원</t>
    <phoneticPr fontId="56" type="noConversion"/>
  </si>
  <si>
    <t>1201-0078</t>
  </si>
  <si>
    <t>2012-01-27</t>
  </si>
  <si>
    <t>미고미아점</t>
    <phoneticPr fontId="56" type="noConversion"/>
  </si>
  <si>
    <t>○제 목 : 활동비
○채 주 : 미고미아점
○내 역 : 봉사자간사비
○금 액 : 7,000원</t>
    <phoneticPr fontId="56" type="noConversion"/>
  </si>
  <si>
    <t>1201-0079</t>
  </si>
  <si>
    <t>정수진 의료비 지원</t>
    <phoneticPr fontId="56" type="noConversion"/>
  </si>
  <si>
    <t>○제 목 : 정수진 의료비 지원
○치료병원 : 고려대학교부속 안암병원
○채 주 :  고려대학교부속병원외
○내 역 : 정수진 성형외과 진료비
○금 액 : 16,560원</t>
    <phoneticPr fontId="56" type="noConversion"/>
  </si>
  <si>
    <t>1201-0080</t>
  </si>
  <si>
    <t>근로소득세 납부</t>
    <phoneticPr fontId="56" type="noConversion"/>
  </si>
  <si>
    <t>근로소득세 원천징수</t>
    <phoneticPr fontId="56" type="noConversion"/>
  </si>
  <si>
    <t>○제 목 : 근로소득세 원천징수분 납부
○금 액 :  812,740원  
○채 주 : 국세청</t>
    <phoneticPr fontId="107" type="noConversion"/>
  </si>
  <si>
    <t>1201-0081</t>
  </si>
  <si>
    <t>도시가스 요금 납부</t>
    <phoneticPr fontId="56" type="noConversion"/>
  </si>
  <si>
    <t>(주)대륜</t>
    <phoneticPr fontId="56" type="noConversion"/>
  </si>
  <si>
    <t>○제 목 : 1월 도시가스비 납부
○채 주 : (주)대륜
○내 역 : 1월 도시가스비 납부
○금 액 : 138,150원</t>
    <phoneticPr fontId="56" type="noConversion"/>
  </si>
  <si>
    <t>1201-0082</t>
  </si>
  <si>
    <t>○제 목 : 기부금영수증 발송
○채 주 : 서울강북우체국
○내 역 : 기부금영수증 발송
○금 액 : 2,670원</t>
    <phoneticPr fontId="56" type="noConversion"/>
  </si>
  <si>
    <t>1201-0083</t>
  </si>
  <si>
    <t>2012-01-29</t>
    <phoneticPr fontId="56" type="noConversion"/>
  </si>
  <si>
    <t>동일석유남부주유소</t>
    <phoneticPr fontId="56" type="noConversion"/>
  </si>
  <si>
    <t>○제 목 : 차량 주유비
○채 주 : 동일석유남부주유소
○내 역 : 차량 주유비
○금 액 : 30,000원</t>
    <phoneticPr fontId="56" type="noConversion"/>
  </si>
  <si>
    <t>1201-0084</t>
  </si>
  <si>
    <t>2012-01-30</t>
  </si>
  <si>
    <t>퇴직연금입금</t>
    <phoneticPr fontId="56" type="noConversion"/>
  </si>
  <si>
    <t>퇴직급여전입</t>
    <phoneticPr fontId="56" type="noConversion"/>
  </si>
  <si>
    <t>예약이체,통장사본</t>
    <phoneticPr fontId="56" type="noConversion"/>
  </si>
  <si>
    <t>퇴직연금입금</t>
  </si>
  <si>
    <t>○제 목 : 1월 퇴직연금 불입
○불입총액 :  644,000원  
○금액 : 644,000원</t>
    <phoneticPr fontId="107" type="noConversion"/>
  </si>
  <si>
    <t>1201-0085</t>
  </si>
  <si>
    <t>2012-01-31</t>
  </si>
  <si>
    <t>차량 소모품구입</t>
    <phoneticPr fontId="56" type="noConversion"/>
  </si>
  <si>
    <t>(주)이마트미아점</t>
    <phoneticPr fontId="56" type="noConversion"/>
  </si>
  <si>
    <t>○제 목 : 차량용품 구입
○채 주 : (주)이마트미아점
○내 역 : 차량용품 구입
○금 액 : 21,300원</t>
    <phoneticPr fontId="56" type="noConversion"/>
  </si>
  <si>
    <t>1201-0086</t>
  </si>
  <si>
    <t>김명희님 의료비 지원</t>
    <phoneticPr fontId="56" type="noConversion"/>
  </si>
  <si>
    <t>○제 목 : 김명희님 의료비 지원
○치료병원 : 서울우리내과
○채 주 : 서울우리내과
○내 역 : 김명희님 의료비지원(갑상선질환 검사 및 진료)
○금 액 : 126,200원</t>
    <phoneticPr fontId="56" type="noConversion"/>
  </si>
  <si>
    <t>1201-0087</t>
  </si>
  <si>
    <t>김명희님 약제비 지원</t>
    <phoneticPr fontId="56" type="noConversion"/>
  </si>
  <si>
    <t>열린대학약국</t>
  </si>
  <si>
    <t>○제 목 : 김명희님 약제비 지원
○채 주 : 열린대학약국
○내 역 : 김명희님 약제비 지원
○금 액  2,200원</t>
    <phoneticPr fontId="56" type="noConversion"/>
  </si>
  <si>
    <t>1201-0088</t>
  </si>
  <si>
    <t>1월 전기료 납부</t>
    <phoneticPr fontId="56" type="noConversion"/>
  </si>
  <si>
    <t>01월전기료</t>
  </si>
  <si>
    <t>○제 목 : 1월 전기료 납부
○채 주 : 한국전력공사
○내 역 : 전기료 1월 사용료
○금 액 : 123,590원</t>
    <phoneticPr fontId="56" type="noConversion"/>
  </si>
  <si>
    <t>1202-0001</t>
    <phoneticPr fontId="56" type="noConversion"/>
  </si>
  <si>
    <t>2012-02-01</t>
    <phoneticPr fontId="56" type="noConversion"/>
  </si>
  <si>
    <t>조아라 간사 2월급여</t>
    <phoneticPr fontId="56" type="noConversion"/>
  </si>
  <si>
    <t>○제 목 : 조아라간사 2월 급여지급
○급여총액 :  1,380,000원  
○예수금 :112,420원
   국민연금 62,100 장기요양2,540 건강보험 38,910
   소득세 8,070 주민세 800
○예수금 공제 후 지급액 1,267,580원
*원천징수영수증 - 반기납부 사업장으로 반기분 합산영수증 첨부</t>
    <phoneticPr fontId="107" type="noConversion"/>
  </si>
  <si>
    <t>1202-0002</t>
  </si>
  <si>
    <t>진혜료 간사 2월급여</t>
    <phoneticPr fontId="56" type="noConversion"/>
  </si>
  <si>
    <t>○제 목 : 진혜료사무국장 2월 급여지급
○급여총액 :  1,620,000원  
○예수금 :136,060원
   국민연금 72,900 장기요양2,990 건강보험 45,680
   소득세 13,810 주민세 1,310
○예수금 공제 후 지급액 1,483,940원
*원천징수영수증 - 반기납부 사업장으로 반기분 합산영수증 첨부</t>
    <phoneticPr fontId="107" type="noConversion"/>
  </si>
  <si>
    <t>1202-0003</t>
  </si>
  <si>
    <t>홍두호사무총장 2월 급여</t>
    <phoneticPr fontId="56" type="noConversion"/>
  </si>
  <si>
    <t>○제 목 : 홍두호사무총장 2월 급여지급
○급여총액 :  1,820,000원  
○예수금 :155,700원
   국민연금 81,900 장기요양 3,360 건강보험 51,320
   소득세 17,390 주민세 800
○예수금 공제 후 지급액 1,664,300원
*원천징수영수증 - 반기납부 사업장으로 반기분 합산영수증 첨부</t>
    <phoneticPr fontId="107" type="noConversion"/>
  </si>
  <si>
    <t>1202-0004</t>
  </si>
  <si>
    <t>2012-02-02</t>
  </si>
  <si>
    <t>○제 목 : 사무실 소모품 구입
○채 주 : (주)이마트미아점
○내 역 : 사무실 소모품 구입
○금 액 : 36,000원</t>
    <phoneticPr fontId="56" type="noConversion"/>
  </si>
  <si>
    <t>1202-0005</t>
  </si>
  <si>
    <t>○제 목 : 김명희님 의료비 지원
○치료병원 : 서울우리내과
○채 주 : 서울우리내과
○내 역 : 김명희님 의료비지원(갑상선질환 진료)
○금 액 : 3,700원</t>
    <phoneticPr fontId="56" type="noConversion"/>
  </si>
  <si>
    <t>1202-0006</t>
  </si>
  <si>
    <t>○제 목 : 김명희님 약제비 지원
○채 주 : 열린대학약국
○내 역 : 김명희님 약제비 지원
○금 액 : 12,800원</t>
    <phoneticPr fontId="56" type="noConversion"/>
  </si>
  <si>
    <t>1202-0007</t>
  </si>
  <si>
    <t>○제 목 : 지역사회복지네트워크 분당금
○채 주 : 김성훈(강북지역복지네트워크 대표)
○내 역 : 지역사회복지네트워크 분당금 1월
○금 액 : 100,000원</t>
    <phoneticPr fontId="56" type="noConversion"/>
  </si>
  <si>
    <t>1202-0008</t>
  </si>
  <si>
    <t>2012-02-03</t>
  </si>
  <si>
    <t>나눔셈 사dyd료</t>
    <phoneticPr fontId="56" type="noConversion"/>
  </si>
  <si>
    <t>(주)엔지오웨어</t>
  </si>
  <si>
    <t>1202-0009</t>
  </si>
  <si>
    <t>2월 임차료 지급</t>
    <phoneticPr fontId="56" type="noConversion"/>
  </si>
  <si>
    <t>○제 목 : 임차료 지급
○채 주 :  최건철
○내 역 : 2월 사무실 임차료 지급(수수료 포함)
○금 액 : 720,300원</t>
    <phoneticPr fontId="56" type="noConversion"/>
  </si>
  <si>
    <t>1202-0010</t>
  </si>
  <si>
    <t>2012-02-05</t>
    <phoneticPr fontId="56" type="noConversion"/>
  </si>
  <si>
    <t>수유동약국</t>
  </si>
  <si>
    <t>○제 목 : 김명희님 약제비 지원
○채 주 : 수유동약국
○내 역 : 김명희님 약제비 지원(해열제)
○금 액 : 5,000원</t>
    <phoneticPr fontId="56" type="noConversion"/>
  </si>
  <si>
    <t>1202-0011</t>
  </si>
  <si>
    <t>○제 목 : 차량 주유비
○채 주 : (주)대천에너지동원주유소
○내 역 : 차량 주유비
○금 액 : 40,000원</t>
    <phoneticPr fontId="56" type="noConversion"/>
  </si>
  <si>
    <t>1202-0012</t>
  </si>
  <si>
    <t>2012-02-06</t>
  </si>
  <si>
    <t>김준옥어르신 의료비 지원</t>
    <phoneticPr fontId="56" type="noConversion"/>
  </si>
  <si>
    <t>○제 목 : 김준옥님 의료비 지원
○치료병원 : 서울우리내과
○채 주 : 서울우리내과
○내 역 : 김준옥님 의료비지원(위내시경 및 진료)
○금 액 : 60,300원</t>
    <phoneticPr fontId="56" type="noConversion"/>
  </si>
  <si>
    <t>1202-0013</t>
  </si>
  <si>
    <t>김준옥어르신 약제비 지원</t>
    <phoneticPr fontId="56" type="noConversion"/>
  </si>
  <si>
    <t>○제 목 : 김준옥님 약제비 지원
○채 주 : 열린대학약국
○내 역 : 김준옥님 약제비 지원
○금 액 : 32,600원</t>
    <phoneticPr fontId="56" type="noConversion"/>
  </si>
  <si>
    <t>1202-0014</t>
  </si>
  <si>
    <t>생명사랑 조끼 세탁비</t>
    <phoneticPr fontId="56" type="noConversion"/>
  </si>
  <si>
    <t>수선비</t>
    <phoneticPr fontId="56" type="noConversion"/>
  </si>
  <si>
    <t>크린토피아수유점</t>
    <phoneticPr fontId="56" type="noConversion"/>
  </si>
  <si>
    <t>○제 목 : 생명사랑 조키 세탁비
○채 주 : 크린토피아수유점
○내 역 : 생명사랑 조키 세탁비 20벌
○금 액 : 50,000원</t>
    <phoneticPr fontId="56" type="noConversion"/>
  </si>
  <si>
    <t>1202-0015</t>
  </si>
  <si>
    <t>2012-02-07</t>
  </si>
  <si>
    <t>○제 목 : 활동비
○채 주 : 김밥천국
○내 역 : 활동가 점심식사비
○금 액 : 4,500원</t>
    <phoneticPr fontId="56" type="noConversion"/>
  </si>
  <si>
    <t>1202-0016</t>
  </si>
  <si>
    <t>신미정</t>
  </si>
  <si>
    <t>○제 목 : 김명희님 약제비 지원
○채 주 : 신미정
○내 역 : 김명희님 약제비 지원
○금 액 : 2,200원</t>
    <phoneticPr fontId="56" type="noConversion"/>
  </si>
  <si>
    <t>1202-0017</t>
  </si>
  <si>
    <t>2012-02-08</t>
  </si>
  <si>
    <t>○제 목 : 기부금영수증 발송
○채 주 : 서울강북우체국
○내 역 : 기부금영수증 발송
○금 액 : 3,270원</t>
    <phoneticPr fontId="56" type="noConversion"/>
  </si>
  <si>
    <t>1202-0018</t>
  </si>
  <si>
    <t>본죽우이사거리점</t>
    <phoneticPr fontId="56" type="noConversion"/>
  </si>
  <si>
    <t>○제 목 : 활동비
○채 주 : 본죽우이사거리점
○내 역 : 김명희님 식사지원
○금 액 : 18,000원</t>
    <phoneticPr fontId="56" type="noConversion"/>
  </si>
  <si>
    <t>1202-0019</t>
  </si>
  <si>
    <t>2012-02-10</t>
    <phoneticPr fontId="56" type="noConversion"/>
  </si>
  <si>
    <t>전주콩나물국밥(완산)</t>
    <phoneticPr fontId="56" type="noConversion"/>
  </si>
  <si>
    <t>○제 목 : 활동비
○채 주 : 전주콩나물국밥(완산)
○내 역 : 활동가 점심식사비
○금 액 : 12,000원</t>
    <phoneticPr fontId="56" type="noConversion"/>
  </si>
  <si>
    <t>1202-0020</t>
  </si>
  <si>
    <t>○제 목 : 활동비
○채 주 : 진혜료(자비량 지출 후 입금)
○내 역 : 강북지역복지네트워크 간식비
○금 액 : 61,050원</t>
    <phoneticPr fontId="56" type="noConversion"/>
  </si>
  <si>
    <t>1202-0021</t>
  </si>
  <si>
    <t>1201국민건강보험료 납부</t>
    <phoneticPr fontId="56" type="noConversion"/>
  </si>
  <si>
    <t>1201국민건강</t>
  </si>
  <si>
    <t>○제 목 : 2월 건강보험료 납부
○금 액 :  393,000원  
○채 주 : 건강보험관리공단</t>
    <phoneticPr fontId="107" type="noConversion"/>
  </si>
  <si>
    <t>1202-0022</t>
  </si>
  <si>
    <t>1201고용보험료 납부</t>
    <phoneticPr fontId="56" type="noConversion"/>
  </si>
  <si>
    <t>1201고용보험</t>
  </si>
  <si>
    <t>○제 목 : 2월 고용보험료 납부
○금 액 :  81,560원  
○채 주 : 고용보험관리공단</t>
    <phoneticPr fontId="107" type="noConversion"/>
  </si>
  <si>
    <t>1202-0023</t>
  </si>
  <si>
    <t>참나무골장작구이</t>
  </si>
  <si>
    <t>○제 목 : 활동비
○채 주 : 참나무골 장작구이
○내 역 : 활동가 점심식사비
○금 액 : 31,000원</t>
    <phoneticPr fontId="56" type="noConversion"/>
  </si>
  <si>
    <t>1202-0024</t>
  </si>
  <si>
    <t>1201산재보험료 납부</t>
    <phoneticPr fontId="56" type="noConversion"/>
  </si>
  <si>
    <t>1201산재보험</t>
  </si>
  <si>
    <t>○제 목 : 2월 산재보험료 납부
○금 액 :  45,800원  
○채 주 : 고용보험관리공단</t>
    <phoneticPr fontId="107" type="noConversion"/>
  </si>
  <si>
    <t>1202-0025</t>
  </si>
  <si>
    <t>1201국민연금료 납부</t>
    <phoneticPr fontId="56" type="noConversion"/>
  </si>
  <si>
    <t>1201국민연금</t>
  </si>
  <si>
    <t>○제 목 : 2월 국민연금료 납부
○금 액 :  565,720원  
○채 주 : 국민연금관리 공단</t>
    <phoneticPr fontId="107" type="noConversion"/>
  </si>
  <si>
    <t>1202-0026</t>
  </si>
  <si>
    <t>2012-02-11</t>
  </si>
  <si>
    <t>○제 목 : 활동비
○채 주 : 호아빈(수유)
○내 역 : 봉사자 점심식사비
○금 액 : 48,500원</t>
    <phoneticPr fontId="56" type="noConversion"/>
  </si>
  <si>
    <t>1202-0027</t>
  </si>
  <si>
    <t>2012-02-11</t>
    <phoneticPr fontId="56" type="noConversion"/>
  </si>
  <si>
    <t>호아빈(수유)</t>
  </si>
  <si>
    <t>○제 목 : 활동비
○채 주 : 호아빈(수유)
○내 역 : 봉사자 점심식사비
○금 액 : 48,000원</t>
    <phoneticPr fontId="56" type="noConversion"/>
  </si>
  <si>
    <t>1202-0028</t>
  </si>
  <si>
    <t>2012-02-13</t>
    <phoneticPr fontId="56" type="noConversion"/>
  </si>
  <si>
    <t>○제 목 : 활동비
○채 주 : 김밥천국
○내 역 : 활동가 점심식사비
○금 액 : 10,000원</t>
    <phoneticPr fontId="56" type="noConversion"/>
  </si>
  <si>
    <t>1202-0029</t>
  </si>
  <si>
    <t>2012-02-14</t>
  </si>
  <si>
    <t>서울대학교병원(암센터)</t>
    <phoneticPr fontId="56" type="noConversion"/>
  </si>
  <si>
    <t>○제 목 : 김준옥님 의료비 지원
○치료병원 : 서울우리내과
○채 주 : 서울우리내과
○내 역 : 김준옥님 의료비지원(위내시경 및 진료)
○금 액 : 18,100원</t>
    <phoneticPr fontId="56" type="noConversion"/>
  </si>
  <si>
    <t>1202-0030</t>
  </si>
  <si>
    <t>○제 목 : 김준옥님 의료비 지원
○치료병원 : 서울우리내과
○채 주 : 서울우리내과
○내 역 : 김준옥님 의료비지원(위내시경 및 진료)
○금 액 : 5,200원</t>
    <phoneticPr fontId="56" type="noConversion"/>
  </si>
  <si>
    <t>1202-0031</t>
  </si>
  <si>
    <t>○제 목 : 봉사활동 확인서 발송
○채 주 : 서울강북우체국
○내 역 : 봉사활동 확인서 발송
○금 액 : 46,500원</t>
    <phoneticPr fontId="56" type="noConversion"/>
  </si>
  <si>
    <t>1202-0032</t>
  </si>
  <si>
    <t>2012-02-15</t>
  </si>
  <si>
    <t>토담골</t>
    <phoneticPr fontId="56" type="noConversion"/>
  </si>
  <si>
    <t>○제 목 : 활동비
○채 주 : 토담골
○내 역 : 활동가 점심식사비
○금 액 : 33,000원</t>
    <phoneticPr fontId="56" type="noConversion"/>
  </si>
  <si>
    <t>1202-0033</t>
  </si>
  <si>
    <t>김명희님 이사비 지원</t>
    <phoneticPr fontId="56" type="noConversion"/>
  </si>
  <si>
    <t>가정환경지원비</t>
    <phoneticPr fontId="56" type="noConversion"/>
  </si>
  <si>
    <t>농협진혜료</t>
  </si>
  <si>
    <t>○제 목 : 김명희님 이사비 지원
○채 주 : 진혜료(현금 자비량 지원 후 입금)
○내 역 : 김명희님 이사비 지원
○금 액 : 150,000원</t>
    <phoneticPr fontId="56" type="noConversion"/>
  </si>
  <si>
    <t>1202-0034</t>
  </si>
  <si>
    <t>2012-02-16</t>
  </si>
  <si>
    <t>포몬스수유점</t>
    <phoneticPr fontId="56" type="noConversion"/>
  </si>
  <si>
    <t>○제 목 : 활동비
○채 주 : 포몬스수유점
○내 역 : 활동가 점심식사비
○금 액 : 10,000원</t>
    <phoneticPr fontId="56" type="noConversion"/>
  </si>
  <si>
    <t>1202-0035</t>
  </si>
  <si>
    <t>마노핀익스프레스미아</t>
    <phoneticPr fontId="56" type="noConversion"/>
  </si>
  <si>
    <t>○제 목 : 활동비
○채 주 : 마노핀익스프레스미아
○내 역 : 기관방문 선물비 : 성가병원,우리내과
○금 액 : 23,040원</t>
    <phoneticPr fontId="56" type="noConversion"/>
  </si>
  <si>
    <t>1202-0036</t>
  </si>
  <si>
    <t>2012-02-17</t>
  </si>
  <si>
    <t>1202-0037</t>
  </si>
  <si>
    <t>정수진 약제비 지원</t>
    <phoneticPr fontId="56" type="noConversion"/>
  </si>
  <si>
    <t>정문약국</t>
    <phoneticPr fontId="56" type="noConversion"/>
  </si>
  <si>
    <t>○제 목 : 정수진 약제비 지원
○채 주 :  정문약국
○내 역 : 정수진 안과질환 관련 약제비 지원
○금 액 : 10,400원</t>
    <phoneticPr fontId="56" type="noConversion"/>
  </si>
  <si>
    <t>1202-0038</t>
  </si>
  <si>
    <t>인사동찜닭전문</t>
    <phoneticPr fontId="56" type="noConversion"/>
  </si>
  <si>
    <t>○제 목 : 활동비
○채 주 : 인사동찜닭전문
○내 역 : 활동가 점심식사비
○금 액 : 12,000원</t>
    <phoneticPr fontId="56" type="noConversion"/>
  </si>
  <si>
    <t>1202-0039</t>
  </si>
  <si>
    <t>2012-02-18</t>
  </si>
  <si>
    <t>본죽미아역점</t>
    <phoneticPr fontId="56" type="noConversion"/>
  </si>
  <si>
    <t>○제 목 : 활동비
○채 주 : 본죽미아역점
○내 역 : 활동가 점심식사비
○금 액 : 8,000원</t>
    <phoneticPr fontId="56" type="noConversion"/>
  </si>
  <si>
    <t>1202-0040</t>
  </si>
  <si>
    <t>2012-02-20</t>
    <phoneticPr fontId="56" type="noConversion"/>
  </si>
  <si>
    <t>1202-0041</t>
  </si>
  <si>
    <t>2012-02-21</t>
  </si>
  <si>
    <t>○제 목 : 활동비
○채 주 : (주)파리크라상파리바게트
○내 역 : 봉사자간사비
○금 액 : 8,050원</t>
    <phoneticPr fontId="56" type="noConversion"/>
  </si>
  <si>
    <t>1202-0042</t>
  </si>
  <si>
    <t>2012-02-22</t>
  </si>
  <si>
    <t>○제 목 : 자활센터 개소식 선물비
○채 주 : 강북농수산물유통센터
○내 역 : 자활센터 개소식 선물비(화장지 세트)
○금 액 : 12,000원</t>
    <phoneticPr fontId="56" type="noConversion"/>
  </si>
  <si>
    <t>1202-0043</t>
  </si>
  <si>
    <t>2012-02-22</t>
    <phoneticPr fontId="56" type="noConversion"/>
  </si>
  <si>
    <t>강북농수산물유통센터</t>
  </si>
  <si>
    <t>○제 목 : 활동비
○채 주 : 강북농수산물유통센터
○내 역 : 소모품 및 차류
○금 액 : 18,980원</t>
    <phoneticPr fontId="56" type="noConversion"/>
  </si>
  <si>
    <t>1202-0044</t>
  </si>
  <si>
    <t>2012-02-24</t>
    <phoneticPr fontId="56" type="noConversion"/>
  </si>
  <si>
    <t>전주기사식당</t>
    <phoneticPr fontId="56" type="noConversion"/>
  </si>
  <si>
    <t>○제 목 : 활동비
○채 주 : 전주기사식당
○내 역 : 활동가 점심식사비
○금 액 : 14,000원</t>
    <phoneticPr fontId="56" type="noConversion"/>
  </si>
  <si>
    <t>1202-0045</t>
  </si>
  <si>
    <t>으뜸 정동혁 치과치료비 지원</t>
    <phoneticPr fontId="56" type="noConversion"/>
  </si>
  <si>
    <t>치과의료지원비</t>
    <phoneticPr fontId="56" type="noConversion"/>
  </si>
  <si>
    <t>이체확인증,통장사본,영수증</t>
    <phoneticPr fontId="56" type="noConversion"/>
  </si>
  <si>
    <t>박정아</t>
  </si>
  <si>
    <t>○제 목 :  정동혁 치과 치료비 지원
○채 주 :  박정아(어머니)
○내 역 :  정동혁 치과 치료비 지원
○금 액 :  63,000원</t>
    <phoneticPr fontId="56" type="noConversion"/>
  </si>
  <si>
    <t>1202-0046</t>
  </si>
  <si>
    <t>2012-02-27</t>
    <phoneticPr fontId="56" type="noConversion"/>
  </si>
  <si>
    <t>이니시스</t>
  </si>
  <si>
    <t>○제 목 : 사무실 차 구입
○채 주 : 착한아이 커피
○내 역 : 사무실 차(원두커피 )구입
○금 액 : 33,500원</t>
    <phoneticPr fontId="56" type="noConversion"/>
  </si>
  <si>
    <t>1202-0047</t>
  </si>
  <si>
    <t>신의주토종순대</t>
    <phoneticPr fontId="56" type="noConversion"/>
  </si>
  <si>
    <t>○제 목 : 활동비
○채 주 : 신의주토종순대
○내 역 : 활동가 점심식사비
○금 액 : 13,000원</t>
    <phoneticPr fontId="56" type="noConversion"/>
  </si>
  <si>
    <t>1202-0048</t>
  </si>
  <si>
    <t>웅진렌탈02</t>
  </si>
  <si>
    <t>1202-0049</t>
  </si>
  <si>
    <t>LGU+통신 요금</t>
    <phoneticPr fontId="56" type="noConversion"/>
  </si>
  <si>
    <t>LGU+통신</t>
  </si>
  <si>
    <t>○제 목 : 2월 LG유선통신 요금
○채 주 : LG유선통신
○내 역 : 2월 LG유선통신 요금
○금 액 : 38,620원</t>
    <phoneticPr fontId="56" type="noConversion"/>
  </si>
  <si>
    <t>1202-0050</t>
  </si>
  <si>
    <t>02삼성에스디에</t>
  </si>
  <si>
    <t>○제 목 : 2월 삼성에스디에스 요금 납부
○채 주 : 삼성에스디에스
○내 역 : 2월 삼성에스디에스 요금
○금 액 : 66,100원</t>
    <phoneticPr fontId="56" type="noConversion"/>
  </si>
  <si>
    <t>1202-0051</t>
  </si>
  <si>
    <t>2012-02-28</t>
  </si>
  <si>
    <t>공인인증서발급수수료</t>
  </si>
  <si>
    <t>인터넷기록 확인</t>
    <phoneticPr fontId="56" type="noConversion"/>
  </si>
  <si>
    <t>공인인증서발급수수료</t>
    <phoneticPr fontId="56" type="noConversion"/>
  </si>
  <si>
    <t>○제 목 : 공인인증서 발급수수료
○채 주 : 국민은행
○내 역 : 공인인증서 발급수수료
○금 액 : 4,400원</t>
    <phoneticPr fontId="56" type="noConversion"/>
  </si>
  <si>
    <t>1202-0052</t>
  </si>
  <si>
    <t>2012-02-29</t>
  </si>
  <si>
    <t>가정방문보건의료</t>
    <phoneticPr fontId="56" type="noConversion"/>
  </si>
  <si>
    <t>○제 목 : 활동비
○채 주 : 고삼참숯생선구이
○내 역 : 활동가 점심식사비
○금 액 : 21,000원</t>
    <phoneticPr fontId="56" type="noConversion"/>
  </si>
  <si>
    <t>1202-0053</t>
  </si>
  <si>
    <t>2월 전기료 납부</t>
    <phoneticPr fontId="56" type="noConversion"/>
  </si>
  <si>
    <t>공공요금</t>
    <phoneticPr fontId="56" type="noConversion"/>
  </si>
  <si>
    <t>계좌</t>
    <phoneticPr fontId="56" type="noConversion"/>
  </si>
  <si>
    <t>이체확인증,영수증(공과금 별도화일 보관)</t>
    <phoneticPr fontId="56" type="noConversion"/>
  </si>
  <si>
    <t>02월전기료</t>
  </si>
  <si>
    <t>○제 목 : 2월 전기료 납부
○채 주 : 한국전력공사
○내 역 : 전기료 2월 사용료
○금 액 : 101,870원</t>
    <phoneticPr fontId="56" type="noConversion"/>
  </si>
  <si>
    <t>1202-0054</t>
  </si>
  <si>
    <t>2012-01-05</t>
    <phoneticPr fontId="56" type="noConversion"/>
  </si>
  <si>
    <t>CMS사용료</t>
  </si>
  <si>
    <t>지급수수료</t>
    <phoneticPr fontId="56" type="noConversion"/>
  </si>
  <si>
    <t>세금계산서</t>
    <phoneticPr fontId="56" type="noConversion"/>
  </si>
  <si>
    <t>CMS사용료</t>
    <phoneticPr fontId="56" type="noConversion"/>
  </si>
  <si>
    <t>○제 목 : CMS사용료
○채 주 : 엔콤소프트
○내 역 : CMS사용료
○금 액 : 33,000원</t>
    <phoneticPr fontId="56" type="noConversion"/>
  </si>
  <si>
    <t>1202-0055</t>
  </si>
  <si>
    <t>2012-01-17</t>
    <phoneticPr fontId="56" type="noConversion"/>
  </si>
  <si>
    <t>○제 목 : CMS사용료
○채 주 : 엔콤소프트
○내 역 : CMS사용료
○금 액 : 30,690원</t>
    <phoneticPr fontId="56" type="noConversion"/>
  </si>
  <si>
    <t>CMS수수료</t>
    <phoneticPr fontId="56" type="noConversion"/>
  </si>
  <si>
    <t>1202-0056</t>
  </si>
  <si>
    <t xml:space="preserve">2012-02-06 </t>
    <phoneticPr fontId="56" type="noConversion"/>
  </si>
  <si>
    <t>CMS사용료</t>
    <phoneticPr fontId="56" type="noConversion"/>
  </si>
  <si>
    <t>○제 목 : CMS사용료
○채 주 : 엔콤소프트
○내 역 : CMS사용료
○금 액 : 33,000원</t>
    <phoneticPr fontId="56" type="noConversion"/>
  </si>
  <si>
    <t>1202-0057</t>
  </si>
  <si>
    <t xml:space="preserve">2012-02-16 </t>
    <phoneticPr fontId="56" type="noConversion"/>
  </si>
  <si>
    <t>○제 목 : CMS사용료
○채 주 : 엔콤소프트
○내 역 : CMS사용료
○금 액 : 30,778원</t>
    <phoneticPr fontId="56" type="noConversion"/>
  </si>
  <si>
    <t>1202-0058</t>
  </si>
  <si>
    <t>CMS수수료</t>
    <phoneticPr fontId="56" type="noConversion"/>
  </si>
  <si>
    <t>○제 목 : CMS사용료
○채 주 : 엔콤소프트
○내 역 : CMS사용료
○금 액 : 215,930원</t>
    <phoneticPr fontId="56" type="noConversion"/>
  </si>
  <si>
    <t>1202-0059</t>
  </si>
  <si>
    <t>2012-01-10</t>
    <phoneticPr fontId="56" type="noConversion"/>
  </si>
  <si>
    <t>2011모금회 사업 이자수익 반납금</t>
    <phoneticPr fontId="56" type="noConversion"/>
  </si>
  <si>
    <t>모금회</t>
    <phoneticPr fontId="56" type="noConversion"/>
  </si>
  <si>
    <t>사회복지법인사회복지공동모금회</t>
    <phoneticPr fontId="56" type="noConversion"/>
  </si>
  <si>
    <t>○제 목 : 모금회 이자잔액 반납금
○채 주 : 서울시사회복지공동모금회
○내 역 : 모금회 이자잔액 반납금
○금 액 : 29,827원</t>
    <phoneticPr fontId="56" type="noConversion"/>
  </si>
  <si>
    <t>1202-0060</t>
  </si>
  <si>
    <t>2012-01-18</t>
    <phoneticPr fontId="56" type="noConversion"/>
  </si>
  <si>
    <t>강북구보건소</t>
  </si>
  <si>
    <t>강북구</t>
    <phoneticPr fontId="56" type="noConversion"/>
  </si>
  <si>
    <t>○제 목 : 구정지원사업 이자잔액 반납금
○채 주 : 강북구보건소
○내 역 : 구정지원사업 이자잔액 반납금
○금 액 : 4,247원</t>
    <phoneticPr fontId="56" type="noConversion"/>
  </si>
  <si>
    <t>1202-0061</t>
  </si>
  <si>
    <t xml:space="preserve">2012.01.25 </t>
    <phoneticPr fontId="56" type="noConversion"/>
  </si>
  <si>
    <t>카드 문자 수수료</t>
    <phoneticPr fontId="56" type="noConversion"/>
  </si>
  <si>
    <t>서울시</t>
    <phoneticPr fontId="56" type="noConversion"/>
  </si>
  <si>
    <t>통장기록확인</t>
    <phoneticPr fontId="56" type="noConversion"/>
  </si>
  <si>
    <t>우리카드결제－００９</t>
  </si>
  <si>
    <t>○제 목 : 우리카드 문자서비스 수수료
○채 주 : 우리은행
○내 역 : 우리카드 문자서비스 수수료
○금 액 : 400원</t>
    <phoneticPr fontId="56" type="noConversion"/>
  </si>
  <si>
    <t>1202-0062</t>
  </si>
  <si>
    <t>2012.02.23</t>
    <phoneticPr fontId="56" type="noConversion"/>
  </si>
  <si>
    <t>1202-0063</t>
  </si>
  <si>
    <t xml:space="preserve">2012-01-05 </t>
    <phoneticPr fontId="56" type="noConversion"/>
  </si>
  <si>
    <t>활동비 지출(환급)</t>
    <phoneticPr fontId="56" type="noConversion"/>
  </si>
  <si>
    <t>체크카드환불</t>
    <phoneticPr fontId="56" type="noConversion"/>
  </si>
  <si>
    <t>고삼참숯생선구이</t>
  </si>
  <si>
    <t>○제 목 : 활동비 환급
○채 주 : 고삼참숯생선구이
○내 역 : 활동가 점심식사비
○금 액 : -21,000원</t>
    <phoneticPr fontId="56" type="noConversion"/>
  </si>
  <si>
    <t>1203-0001</t>
    <phoneticPr fontId="56" type="noConversion"/>
  </si>
  <si>
    <t>2012.03.02</t>
    <phoneticPr fontId="56" type="noConversion"/>
  </si>
  <si>
    <t>조아라 간사3월급여</t>
    <phoneticPr fontId="56" type="noConversion"/>
  </si>
  <si>
    <t>자부담</t>
    <phoneticPr fontId="5" type="noConversion"/>
  </si>
  <si>
    <t>예금</t>
    <phoneticPr fontId="5" type="noConversion"/>
  </si>
  <si>
    <t>○제 목 : 조아라간사 3월 급여지급
○급여총액 :  1,380,000원  
○예수금 :112,420원
   국민연금 62,100 장기요양2,540 건강보험 38,910
   소득세 8,070 주민세 800
○예수금 공제 후 지급액 1,267,580원
○상여금 :  600,000원
*원천징수영수증 - 반기납부 사업장으로 반기분 합산영수증 첨부</t>
    <phoneticPr fontId="107" type="noConversion"/>
  </si>
  <si>
    <t>1203-0002</t>
  </si>
  <si>
    <t>○제 목 : 진혜료사무국장 3월 급여지급
○급여총액 :  1,620,000원  
○예수금 :136,060원
   국민연금 72,900 장기요양2,990 건강보험 45,680
   소득세 13,810 주민세 1,310
○예수금 공제 후 지급액 1,483,940원
○상여금 :  600,000원
*원천징수영수증 - 반기납부 사업장으로 반기분 합산영수증 첨부</t>
    <phoneticPr fontId="107" type="noConversion"/>
  </si>
  <si>
    <t>1203-0003</t>
  </si>
  <si>
    <t>2012.03.02</t>
    <phoneticPr fontId="56" type="noConversion"/>
  </si>
  <si>
    <t>지역사회복지네트워크 분당금</t>
    <phoneticPr fontId="56" type="noConversion"/>
  </si>
  <si>
    <t>자부담</t>
    <phoneticPr fontId="5" type="noConversion"/>
  </si>
  <si>
    <t>예금</t>
    <phoneticPr fontId="5" type="noConversion"/>
  </si>
  <si>
    <t>이체확인증</t>
    <phoneticPr fontId="56" type="noConversion"/>
  </si>
  <si>
    <t>#088110258690582/신한/김성훈</t>
    <phoneticPr fontId="56" type="noConversion"/>
  </si>
  <si>
    <t>○제 목 : 지역사회복지네트워크 분당금
○채 주 : 김성훈(강북지역복지네트워크 대표)
○내 역 : 지역사회복지네트워크 분당금 3월
○금 액 : 100,300원</t>
    <phoneticPr fontId="56" type="noConversion"/>
  </si>
  <si>
    <t>1203-0004</t>
  </si>
  <si>
    <t>2012.03.05</t>
    <phoneticPr fontId="56" type="noConversion"/>
  </si>
  <si>
    <t>나눔셈 수수료 지급</t>
    <phoneticPr fontId="56" type="noConversion"/>
  </si>
  <si>
    <t>○제 목 : 나눔과셈 사용료 납부
○채 주 : (주)엔지오웨어
○내 역 : 나눔과셈 3월 사용료
○금 액 : 44,000원</t>
    <phoneticPr fontId="56" type="noConversion"/>
  </si>
  <si>
    <t>1203-0005</t>
  </si>
  <si>
    <t>활동비 지출</t>
    <phoneticPr fontId="56" type="noConversion"/>
  </si>
  <si>
    <t>○제 목 : 활동비
○채 주 : 전주기사식당
○내 역 : 진혜료 외 2명
○금 액 : 21,000원</t>
    <phoneticPr fontId="56" type="noConversion"/>
  </si>
  <si>
    <t>1203-0006</t>
    <phoneticPr fontId="56" type="noConversion"/>
  </si>
  <si>
    <t>박민규 정신과진료비 지원</t>
    <phoneticPr fontId="56" type="noConversion"/>
  </si>
  <si>
    <t>심리검사및 치료</t>
    <phoneticPr fontId="56" type="noConversion"/>
  </si>
  <si>
    <t>하나김양렬서울탑정신과</t>
    <phoneticPr fontId="56" type="noConversion"/>
  </si>
  <si>
    <t>○제 목 : 박민규 정신과 의료비 지원
○치료병원 : 서울탑정신과
○채 주 : 하나김양렬서울탑정신과
○내 역 : 박민규 정신과진료비 지원
○금 액 : 151,000원</t>
    <phoneticPr fontId="56" type="noConversion"/>
  </si>
  <si>
    <t>1203-0007</t>
  </si>
  <si>
    <t>서울시 환급금</t>
    <phoneticPr fontId="56" type="noConversion"/>
  </si>
  <si>
    <t>이체확인증,내역서</t>
    <phoneticPr fontId="56" type="noConversion"/>
  </si>
  <si>
    <t>우리서울특별시</t>
  </si>
  <si>
    <t>○제 목 : 서울시정사업 환급금
○채 주 : 서울시
○내 역 : 서울시정사업 환급금
○금 액 : 615,705원</t>
    <phoneticPr fontId="56" type="noConversion"/>
  </si>
  <si>
    <t>1203-0008</t>
  </si>
  <si>
    <t>유남열어르신 치과치료비 지원</t>
    <phoneticPr fontId="56" type="noConversion"/>
  </si>
  <si>
    <t>박장업/광진호산나치과</t>
    <phoneticPr fontId="56" type="noConversion"/>
  </si>
  <si>
    <t>○제 목 : 유남열어르신치과의료비 지원
○치료병원 : 광진호산나치과
○채 주 : 박장업/광진호산나치과
○내 역 : 유남열어르신치과의료비
○금 액 : 151,000원</t>
    <phoneticPr fontId="56" type="noConversion"/>
  </si>
  <si>
    <t>1203-0009</t>
  </si>
  <si>
    <t>2012.03.06</t>
  </si>
  <si>
    <t>투썸플레이스　수유점</t>
    <phoneticPr fontId="56" type="noConversion"/>
  </si>
  <si>
    <t>○제 목 : 활동비
○채 주 : 투썸플레이스　수유점
○내 역 : 조아라 외 2명
○금 액 : 8,800원</t>
    <phoneticPr fontId="56" type="noConversion"/>
  </si>
  <si>
    <t>1203-0010</t>
  </si>
  <si>
    <t>미니스톱수유대한점</t>
    <phoneticPr fontId="56" type="noConversion"/>
  </si>
  <si>
    <t>○제 목 : 활동비
○채 주 : 미니스톱수유대한점
○내 역 : 다과비
○금 액 : 1,200원</t>
    <phoneticPr fontId="56" type="noConversion"/>
  </si>
  <si>
    <t>1203-0011</t>
  </si>
  <si>
    <t>안성손칼국수</t>
    <phoneticPr fontId="56" type="noConversion"/>
  </si>
  <si>
    <t>○제 목 : 활동비
○채 주 : 안성손칼국수
○내 역 : 조아라 외 3명
○금 액 : 16,000원</t>
    <phoneticPr fontId="56" type="noConversion"/>
  </si>
  <si>
    <t>1203-0012</t>
  </si>
  <si>
    <t>김수진 안과 진료비 지원</t>
    <phoneticPr fontId="56" type="noConversion"/>
  </si>
  <si>
    <t>고려대학교부속병원외</t>
    <phoneticPr fontId="56" type="noConversion"/>
  </si>
  <si>
    <t>○제 목 : 김수진아동 의료비 지원
○치료병원 : 고려대학교부속병원
○채 주 : 고려대학교부속병원
○내 역 : 김수진아동 안과 의료비 지원
○금 액 : 20,200원</t>
    <phoneticPr fontId="56" type="noConversion"/>
  </si>
  <si>
    <t>1203-0013</t>
  </si>
  <si>
    <t>3월 임차료 지급</t>
    <phoneticPr fontId="56" type="noConversion"/>
  </si>
  <si>
    <t>1203-0014</t>
  </si>
  <si>
    <t>2012.03.07</t>
  </si>
  <si>
    <t>조아라간사 생일케익</t>
    <phoneticPr fontId="56" type="noConversion"/>
  </si>
  <si>
    <t>○제 목 : 활동비
○채 주 : (주)파리크라상파리바게트
○내 역 : 다과비(조아라간사 생일케익 외)
○금 액 : 39,500원</t>
    <phoneticPr fontId="56" type="noConversion"/>
  </si>
  <si>
    <t>1203-0015</t>
  </si>
  <si>
    <t>조아라간사 생일 꽃</t>
    <phoneticPr fontId="56" type="noConversion"/>
  </si>
  <si>
    <t>테마플라워</t>
    <phoneticPr fontId="56" type="noConversion"/>
  </si>
  <si>
    <t>○제 목 : 활동비
○채 주 : 테마플라워
○내 역 : 조아라간사 생일 꽃
○금 액 : 25,000원</t>
    <phoneticPr fontId="56" type="noConversion"/>
  </si>
  <si>
    <t>1203-0016</t>
  </si>
  <si>
    <t>채선당</t>
    <phoneticPr fontId="56" type="noConversion"/>
  </si>
  <si>
    <t>○제 목 : 활동비
○채 주 : 채선당
○내 역 : 식사비(조아라간사 생일식사)
○금 액 : 77,000원</t>
    <phoneticPr fontId="56" type="noConversion"/>
  </si>
  <si>
    <t>1203-0017</t>
  </si>
  <si>
    <t>2012.03.08</t>
  </si>
  <si>
    <t>○제 목 : 활동비
○채 주 : 백운맛집식당
○내 역 : 진혜료 외 3명
○금 액 : 19,500원</t>
    <phoneticPr fontId="56" type="noConversion"/>
  </si>
  <si>
    <t>1203-0018</t>
  </si>
  <si>
    <t>○제 목 : 활동비
○채 주 : 전주콩나물국밥(완산)
○내 역 : 조아라 외 3명
○금 액 : 18,000원</t>
    <phoneticPr fontId="56" type="noConversion"/>
  </si>
  <si>
    <t>1203-0019</t>
  </si>
  <si>
    <t>2012.03.09</t>
    <phoneticPr fontId="56" type="noConversion"/>
  </si>
  <si>
    <t>우편비 지출</t>
    <phoneticPr fontId="56" type="noConversion"/>
  </si>
  <si>
    <t>○제 목 : 우편비 지출
○채 주 : 서울강북우체국
○내 역 : 봉사활동 확인서
○금 액 : 5,580원</t>
    <phoneticPr fontId="56" type="noConversion"/>
  </si>
  <si>
    <t>1203-0020</t>
  </si>
  <si>
    <t>2012.03.11</t>
  </si>
  <si>
    <t>파리바게트방배상문</t>
  </si>
  <si>
    <t>○제 목 : 활동비
○채 주 : (주)파리크라상파리바게트
○내 역 : 다과비(실행위원회의)
○금 액 : 30,550원</t>
    <phoneticPr fontId="56" type="noConversion"/>
  </si>
  <si>
    <t>1203-0021</t>
  </si>
  <si>
    <t>별법동태찜아구찜</t>
    <phoneticPr fontId="56" type="noConversion"/>
  </si>
  <si>
    <t>○제 목 : 활동비
○채 주 : 별법동태찜아구찜
○내 역 : 식사비(실행위원회의)
○금 액 : 82,000원</t>
    <phoneticPr fontId="56" type="noConversion"/>
  </si>
  <si>
    <t>1203-0022</t>
  </si>
  <si>
    <t>2012.03.12</t>
  </si>
  <si>
    <t>○제 목 : 활동비
○채 주 : 백운맛집식당
○내 역 : 진혜료 외 3명
○금 액 : 21,000원</t>
    <phoneticPr fontId="56" type="noConversion"/>
  </si>
  <si>
    <t>1203-0023</t>
  </si>
  <si>
    <t>국민건강보험료</t>
    <phoneticPr fontId="56" type="noConversion"/>
  </si>
  <si>
    <t>○제 목 : 3월 건강보험료 납부
○금 액 :  393,000원  
○채 주 : 건강보험관리공단</t>
    <phoneticPr fontId="107" type="noConversion"/>
  </si>
  <si>
    <t>1203-0024</t>
  </si>
  <si>
    <t>국민연금보험료</t>
    <phoneticPr fontId="56" type="noConversion"/>
  </si>
  <si>
    <t>○제 목 : 3월 국민연금료 납부
○금 액 :  565,720원  
○채 주 : 국민연금관리 공단</t>
    <phoneticPr fontId="107" type="noConversion"/>
  </si>
  <si>
    <t>1203-0025</t>
  </si>
  <si>
    <t>고용보험료</t>
    <phoneticPr fontId="56" type="noConversion"/>
  </si>
  <si>
    <t>○제 목 : 3월 고용보험료 납부
○금 액 :  81,560원  
○채 주 : 고용보험관리공단</t>
    <phoneticPr fontId="107" type="noConversion"/>
  </si>
  <si>
    <t>1203-0026</t>
  </si>
  <si>
    <t>산재보험료</t>
    <phoneticPr fontId="56" type="noConversion"/>
  </si>
  <si>
    <t>○제 목 : 3월 산재보험료 납부
○금 액 :  45,800원  
○채 주 : 고용보험관리공단</t>
    <phoneticPr fontId="107" type="noConversion"/>
  </si>
  <si>
    <t>1203-0027</t>
  </si>
  <si>
    <t>2012.03.14</t>
    <phoneticPr fontId="56" type="noConversion"/>
  </si>
  <si>
    <t>녹색평론 구독비</t>
    <phoneticPr fontId="56" type="noConversion"/>
  </si>
  <si>
    <t>김종철</t>
    <phoneticPr fontId="56" type="noConversion"/>
  </si>
  <si>
    <t>○제 목 :녹색평론 구독비
○금 액 : 55,000원  
○채 주 : 김종철</t>
    <phoneticPr fontId="107" type="noConversion"/>
  </si>
  <si>
    <t>1203-0028</t>
  </si>
  <si>
    <t>바다회수산</t>
    <phoneticPr fontId="56" type="noConversion"/>
  </si>
  <si>
    <t>○제 목 : 활동비
○채 주 : 바다회수산
○내 역 : 진혜료 외 2명
○금 액 : 19,000원</t>
    <phoneticPr fontId="56" type="noConversion"/>
  </si>
  <si>
    <t>1203-0029</t>
  </si>
  <si>
    <t>2012.03.15</t>
  </si>
  <si>
    <t>○제 목 : 활동비
○채 주 : 투썸플레이스　수유점
○내 역 : 봉사자 다과비(김실 외)
○금 액 : 25,600원</t>
    <phoneticPr fontId="56" type="noConversion"/>
  </si>
  <si>
    <t>1203-0030</t>
  </si>
  <si>
    <t>2012.03.16</t>
  </si>
  <si>
    <t>퇴직연금 입금(홍두호)</t>
    <phoneticPr fontId="56" type="noConversion"/>
  </si>
  <si>
    <t>○제 목 : 퇴직연금 불입(홍두호)
○금 액 :  1,196,000원  
○채 주 : 국민은행</t>
    <phoneticPr fontId="107" type="noConversion"/>
  </si>
  <si>
    <t>1203-0031</t>
  </si>
  <si>
    <t>○제 목 : 활동비
○채 주 : 진혜료
○내 역 : 활동비 개인카드 지출 후 입금
○금 액 : 33,000원</t>
    <phoneticPr fontId="56" type="noConversion"/>
  </si>
  <si>
    <t>1203-0032</t>
  </si>
  <si>
    <t>2012.03.19</t>
    <phoneticPr fontId="56" type="noConversion"/>
  </si>
  <si>
    <t>1203-0033</t>
  </si>
  <si>
    <t>이마트슈퍼미아동점</t>
    <phoneticPr fontId="56" type="noConversion"/>
  </si>
  <si>
    <t>○제 목 : 활동비
○채 주 : 이마트슈퍼미아동점
○내 역 : 자활센터 기관방문 선물 구입
○금 액 : 29,700원</t>
    <phoneticPr fontId="56" type="noConversion"/>
  </si>
  <si>
    <t>1203-0034</t>
  </si>
  <si>
    <t>유인봉님약제비 지원</t>
    <phoneticPr fontId="56" type="noConversion"/>
  </si>
  <si>
    <t>이체확인증,약제비내역서</t>
    <phoneticPr fontId="56" type="noConversion"/>
  </si>
  <si>
    <t>신미정</t>
    <phoneticPr fontId="56" type="noConversion"/>
  </si>
  <si>
    <t>○제 목 : 유인봉님 약제비지원
○채 주 : 신미정/열린약국
○내 역 : 유인봉님 약제비
○금 액 : 119,100원</t>
    <phoneticPr fontId="56" type="noConversion"/>
  </si>
  <si>
    <t>1203-0035</t>
  </si>
  <si>
    <t>2012.03.20</t>
  </si>
  <si>
    <t>차량주유비 지출</t>
    <phoneticPr fontId="56" type="noConversion"/>
  </si>
  <si>
    <t>(주)대천에너지동원주</t>
    <phoneticPr fontId="56" type="noConversion"/>
  </si>
  <si>
    <t>○제 목 : 주유비 지출
○채 주 : (주)대천에너지동원주
○내 역 : 주유비 지출
○금 액 : 40,000원</t>
    <phoneticPr fontId="56" type="noConversion"/>
  </si>
  <si>
    <t>1203-0036</t>
  </si>
  <si>
    <t>사무실 테이블구입</t>
    <phoneticPr fontId="56" type="noConversion"/>
  </si>
  <si>
    <t>옥션(1588-0184)</t>
    <phoneticPr fontId="56" type="noConversion"/>
  </si>
  <si>
    <t>○제 목 : 사무실 용품 구입
○채 주 : 옥션
○내 역 : 사무실 테이블구입 1개
○금 액 : 101,800원</t>
    <phoneticPr fontId="56" type="noConversion"/>
  </si>
  <si>
    <t>1203-0037</t>
  </si>
  <si>
    <t>2012.03.21</t>
  </si>
  <si>
    <t>복지네트워크 연간 회비</t>
    <phoneticPr fontId="56" type="noConversion"/>
  </si>
  <si>
    <t>○제 목 : 지역사회복지네트워크 연간 회비
○채 주 : 김성훈(강북지역복지네트워크 대표)
○내 역 : 지역사회복지네트워크 연간회비 10,000 X 12 =120,000원
○금 액 : 120,000원</t>
    <phoneticPr fontId="56" type="noConversion"/>
  </si>
  <si>
    <t>1203-0038</t>
  </si>
  <si>
    <t>1203-0039</t>
  </si>
  <si>
    <t>○제 목 : 활동비
○채 주 : 강북농수산물유통센터
○내 역 : 다과비
○금 액 : 9,800원</t>
    <phoneticPr fontId="56" type="noConversion"/>
  </si>
  <si>
    <t>1203-0040</t>
  </si>
  <si>
    <t>김재환 가정환경지원금</t>
    <phoneticPr fontId="56" type="noConversion"/>
  </si>
  <si>
    <t>김재환</t>
    <phoneticPr fontId="56" type="noConversion"/>
  </si>
  <si>
    <t>○제 목 : 김재환아동 가정환경지원금
○채 주 : 김재환
○내 역 : 김재환아동 가정환경지원금
○금 액 : 70,300원</t>
    <phoneticPr fontId="56" type="noConversion"/>
  </si>
  <si>
    <t>1203-0041</t>
  </si>
  <si>
    <t>2012.03.22</t>
  </si>
  <si>
    <t>전주콩나물국밥(완산</t>
  </si>
  <si>
    <t>○제 목 : 활동비
○채 주 : 전주콩나물국밥(완산)
○내 역 : 조아라 외 1명
○금 액 : 13,000원</t>
    <phoneticPr fontId="56" type="noConversion"/>
  </si>
  <si>
    <t>1203-0042</t>
  </si>
  <si>
    <t>향원</t>
  </si>
  <si>
    <t>1203-0043</t>
  </si>
  <si>
    <t>○제 목 : 활동비
○채 주 : 한아름슈퍼
○내 역 : 사무실소모품
○금 액 : 22,500원</t>
    <phoneticPr fontId="56" type="noConversion"/>
  </si>
  <si>
    <t>1203-0044</t>
  </si>
  <si>
    <t>2012.03.24</t>
  </si>
  <si>
    <t>○제 목 : 활동비
○채 주 : 강북농수산물유통센터
○내 역 : 봉사자 다과비(이후연 외)
○금 액 : 27,900원</t>
    <phoneticPr fontId="56" type="noConversion"/>
  </si>
  <si>
    <t>1203-0045</t>
  </si>
  <si>
    <t>1203-0046</t>
  </si>
  <si>
    <t>한국피자헛유한회사</t>
    <phoneticPr fontId="56" type="noConversion"/>
  </si>
  <si>
    <t>○제 목 : 활동비
○채 주 : 한국피자헛유한회사
○내 역 : 밝누모 식사비
○금 액 : 53,290원</t>
    <phoneticPr fontId="56" type="noConversion"/>
  </si>
  <si>
    <t>1203-0047</t>
  </si>
  <si>
    <t xml:space="preserve">2012.03.26 </t>
    <phoneticPr fontId="56" type="noConversion"/>
  </si>
  <si>
    <t>○제 목 : 활동비
○채 주 : (주)파리크라상파리바게트
○내 역 : 다과비
○금 액 : 23,270원</t>
    <phoneticPr fontId="56" type="noConversion"/>
  </si>
  <si>
    <t>1203-0048</t>
  </si>
  <si>
    <t>○제 목 : 활동비
○채 주 : 김밥천국
○내 역 : 조아라 
○금 액 : 6,000원</t>
    <phoneticPr fontId="56" type="noConversion"/>
  </si>
  <si>
    <t>1203-0049</t>
  </si>
  <si>
    <t>웅진정수기</t>
    <phoneticPr fontId="56" type="noConversion"/>
  </si>
  <si>
    <t>1203-0050</t>
  </si>
  <si>
    <t>LG유선 통신비</t>
    <phoneticPr fontId="56" type="noConversion"/>
  </si>
  <si>
    <t>1203-0051</t>
  </si>
  <si>
    <t>03삼성에스디에</t>
  </si>
  <si>
    <t>1203-0052</t>
  </si>
  <si>
    <t>○제 목 : 활동비
○채 주 : 전주기사식당
○내 역 : 조아라 외 2명
○금 액 : 15,000원</t>
    <phoneticPr fontId="56" type="noConversion"/>
  </si>
  <si>
    <t>○제 목 : 2월 전기료 납부
○채 주 : 한국전력공사
○내 역 : 전기료 2월 사용료
○금 액 : 101,870원</t>
    <phoneticPr fontId="56" type="noConversion"/>
  </si>
  <si>
    <t>1203-0053</t>
  </si>
  <si>
    <t>○제 목 : 활동비
○채 주 : 강북농수산물유통센터
○내 역 : 봉사자 다과비
○금 액 : 37,880원</t>
    <phoneticPr fontId="56" type="noConversion"/>
  </si>
  <si>
    <t>1203-0054</t>
  </si>
  <si>
    <t>이후연 봉사자 감사선물</t>
    <phoneticPr fontId="56" type="noConversion"/>
  </si>
  <si>
    <t>교보핫트랙스(주)</t>
  </si>
  <si>
    <t>○제 목 : 활동비
○채 주 : 강북농수산물유통센터
○내 역 : 봉사자 선물비(이후연)
            도서상품권
○금 액 : 50,000원</t>
    <phoneticPr fontId="56" type="noConversion"/>
  </si>
  <si>
    <t>1203-0055</t>
  </si>
  <si>
    <t>2012.03.28</t>
  </si>
  <si>
    <t>홈플러스테스코(주)방</t>
  </si>
  <si>
    <t>○제 목 : 활동비
○채 주 : 강북농수산물유통센터
○내 역 : 봉사자식사비
○금 액 : 39,600원</t>
    <phoneticPr fontId="56" type="noConversion"/>
  </si>
  <si>
    <t>1203-0056</t>
  </si>
  <si>
    <t>영이네농장</t>
  </si>
  <si>
    <t>○제 목 : 활동비
○채 주 : 전주기사식당
○내 역 : 조아라 외 3명
○금 액 : 23,000원</t>
    <phoneticPr fontId="56" type="noConversion"/>
  </si>
  <si>
    <t>1203-0057</t>
  </si>
  <si>
    <t>○제 목 : 우편비 지출
○채 주 : 서울강북우체국
○내 역 : 봉사활동 확인서
○금 액 : 13,740원</t>
    <phoneticPr fontId="56" type="noConversion"/>
  </si>
  <si>
    <t>1203-0058</t>
  </si>
  <si>
    <t>2012.03.29</t>
  </si>
  <si>
    <t>○제 목 : 활동비
○채 주 : 백운맛집식당
○내 역 : 진혜료 외 3명
○금 액 : 29,000원</t>
    <phoneticPr fontId="56" type="noConversion"/>
  </si>
  <si>
    <t>1203-0059</t>
  </si>
  <si>
    <t>○제 목 : 활동비
○채 주 : 강북농수산물유통센터
○내 역 : 봉사자 다과비
○금 액 : 4,500원</t>
    <phoneticPr fontId="56" type="noConversion"/>
  </si>
  <si>
    <t>1203-0060</t>
  </si>
  <si>
    <t>1월 정서치료비</t>
    <phoneticPr fontId="56" type="noConversion"/>
  </si>
  <si>
    <t>이체확인증/치료내역서, 공문 - 별도철 보관</t>
    <phoneticPr fontId="56" type="noConversion"/>
  </si>
  <si>
    <t>제일서울사이버대학교</t>
  </si>
  <si>
    <t>○제 목 : 공부방아동 정서치료비
○채 주 : 서울사이버대학교 심리상담센터
○내 역 : 공부방 아동12명 심리정서 치료비(4주)
○금 액 : 835,200원</t>
    <phoneticPr fontId="56" type="noConversion"/>
  </si>
  <si>
    <t>1203-0061</t>
  </si>
  <si>
    <t>○제 목 : 우편비 지출
○채 주 : 서울강북우체국
○내 역 : 봉사활동 확인서
○금 액 : 3,900원</t>
    <phoneticPr fontId="56" type="noConversion"/>
  </si>
  <si>
    <t>1203-0062</t>
  </si>
  <si>
    <t>신발장 구입</t>
    <phoneticPr fontId="56" type="noConversion"/>
  </si>
  <si>
    <t>11번가(1599-0110)</t>
    <phoneticPr fontId="56" type="noConversion"/>
  </si>
  <si>
    <t>○제 목 : 사무실 용품 구입
○채 주 : 11번가
○내 역 : 사무실신발장 구입 1개
○금 액 : 101,800원</t>
    <phoneticPr fontId="56" type="noConversion"/>
  </si>
  <si>
    <t>1203-0063</t>
  </si>
  <si>
    <t>원할머니보삼미아역점</t>
  </si>
  <si>
    <t>○제 목 : 활동비
○채 주 : 백운맛집식당
○내 역 : 김영진 외 1명
○금 액 : 12,000원</t>
    <phoneticPr fontId="56" type="noConversion"/>
  </si>
  <si>
    <t>1203-0064</t>
  </si>
  <si>
    <t>외장하드 구입</t>
    <phoneticPr fontId="56" type="noConversion"/>
  </si>
  <si>
    <t>교보핫트랙스(주)</t>
    <phoneticPr fontId="56" type="noConversion"/>
  </si>
  <si>
    <t>○제 목 : 사무실 용품 구입
○채 주 : 교보핫트랙스(주)
○내 역 : 외장하드 구입 1개
○금 액 : 160,000원</t>
    <phoneticPr fontId="56" type="noConversion"/>
  </si>
  <si>
    <t>1203-0065</t>
  </si>
  <si>
    <t>컴퓨터구입비</t>
    <phoneticPr fontId="56" type="noConversion"/>
  </si>
  <si>
    <t>비품구입비</t>
    <phoneticPr fontId="56" type="noConversion"/>
  </si>
  <si>
    <t>우리(소순두)</t>
    <phoneticPr fontId="56" type="noConversion"/>
  </si>
  <si>
    <t>○제 목 :컴퓨터구입비
○채 주 : 소순두
○내 역 : HP컴퓨터 2대
○금 액 : 1,280,000원</t>
    <phoneticPr fontId="56" type="noConversion"/>
  </si>
  <si>
    <t>1203-0066</t>
  </si>
  <si>
    <t>바른식모아찌개&amp;솥뚜껑</t>
    <phoneticPr fontId="56" type="noConversion"/>
  </si>
  <si>
    <t>○제 목 : 활동비
○채 주 : 백운맛집식당
○내 역 : 김영진 외 2명
○금 액 : 17,500원</t>
    <phoneticPr fontId="56" type="noConversion"/>
  </si>
  <si>
    <t>1203-0067</t>
  </si>
  <si>
    <t>1203-0068</t>
  </si>
  <si>
    <t>○제 목 : CMS사용료
○채 주 : 엔콤소프트
○내 역 : CMS사용료
○금 액 : 31,042원</t>
    <phoneticPr fontId="56" type="noConversion"/>
  </si>
  <si>
    <t>1203-0069</t>
  </si>
  <si>
    <t>○제 목 : CMS사용료
○채 주 : 엔콤소프트
○내 역 : CMS사용료
○금 액 : 214,555원</t>
    <phoneticPr fontId="56" type="noConversion"/>
  </si>
  <si>
    <t>1204-0001</t>
    <phoneticPr fontId="56" type="noConversion"/>
  </si>
  <si>
    <t xml:space="preserve">2012.04.02 </t>
    <phoneticPr fontId="56" type="noConversion"/>
  </si>
  <si>
    <t>4월급여- 조아라간사</t>
    <phoneticPr fontId="56" type="noConversion"/>
  </si>
  <si>
    <t>○제 목 : 조아라간사 4월 급여지급
○급여총액 :  1,380,000원  
○예수금 :112,420원
   국민연금 62,100 장기요양2,540 건강보험 38,910
   소득세 8,070 주민세 800
○예수금 공제 후 지급액 1,267,580원
○상여금 :  600,000원
*원천징수영수증 - 반기납부 사업장으로 반기분 합산영수증 첨부</t>
    <phoneticPr fontId="107" type="noConversion"/>
  </si>
  <si>
    <t>1204-0002</t>
  </si>
  <si>
    <t>4월급여- 진혜료간사</t>
    <phoneticPr fontId="56" type="noConversion"/>
  </si>
  <si>
    <t>○제 목 : 진혜료사무국장 4월 급여지급
○급여총액 :  1,620,000원  
○예수금 :136,060원
   국민연금 72,900 장기요양2,990 건강보험 45,680
   소득세 13,810 주민세 1,310
○예수금 공제 후 지급액 1,483,940원
○상여금 :  600,000원
*원천징수영수증 - 반기납부 사업장으로 반기분 합산영수증 첨부</t>
    <phoneticPr fontId="107" type="noConversion"/>
  </si>
  <si>
    <t>1204-0003</t>
  </si>
  <si>
    <t xml:space="preserve">2012.04.02 </t>
    <phoneticPr fontId="56" type="noConversion"/>
  </si>
  <si>
    <t>활동비 지출</t>
    <phoneticPr fontId="56" type="noConversion"/>
  </si>
  <si>
    <t>전주콩나물국밥(완산)</t>
    <phoneticPr fontId="56" type="noConversion"/>
  </si>
  <si>
    <t>○제 목 : 활동비 지출
○채 주 : 전주콩나물국밥(완산)
○내 역 : 조아라 외 2명</t>
    <phoneticPr fontId="56" type="noConversion"/>
  </si>
  <si>
    <t>1204-0004</t>
  </si>
  <si>
    <t>3월 전기료 납부</t>
    <phoneticPr fontId="56" type="noConversion"/>
  </si>
  <si>
    <t>○제 목 : 4월 전기료 납부
○채 주 : 한국전력공사
○내 역 : 4월월 사용료</t>
    <phoneticPr fontId="56" type="noConversion"/>
  </si>
  <si>
    <t>1204-0005</t>
  </si>
  <si>
    <t>○제 목 : 지역사회복지네트워크 분당금
○채 주 : 김성훈(강북지역복지네트워크 대표)
○내 역 : 지역사회복지네트워크 분당금 4월</t>
    <phoneticPr fontId="56" type="noConversion"/>
  </si>
  <si>
    <t>1204-0006</t>
  </si>
  <si>
    <t>2012.04.03</t>
  </si>
  <si>
    <t>나눔셈 수수료 지급</t>
    <phoneticPr fontId="56" type="noConversion"/>
  </si>
  <si>
    <t>○제 목 : 나눔과셈 사용료 납부
○채 주 : (주)엔지오웨어
○내 역 : 나눔과셈 4월 사용료</t>
    <phoneticPr fontId="56" type="noConversion"/>
  </si>
  <si>
    <t>1204-0007</t>
  </si>
  <si>
    <t>토방</t>
    <phoneticPr fontId="56" type="noConversion"/>
  </si>
  <si>
    <t>○제 목 : 활동비 지출
○채 주 : 토방
○내 역 : 양성훈 외 5명</t>
    <phoneticPr fontId="56" type="noConversion"/>
  </si>
  <si>
    <t>1204-0008</t>
  </si>
  <si>
    <t>강북농수산물유통센터</t>
    <phoneticPr fontId="56" type="noConversion"/>
  </si>
  <si>
    <t>○제 목 : 활동비 지출
○채 주 : 강북농수산물유통센터
○내 역 : 사무실 차류 외</t>
    <phoneticPr fontId="56" type="noConversion"/>
  </si>
  <si>
    <t>1204-0009</t>
  </si>
  <si>
    <t>모금함 제작</t>
    <phoneticPr fontId="56" type="noConversion"/>
  </si>
  <si>
    <t>사무국</t>
    <phoneticPr fontId="56" type="noConversion"/>
  </si>
  <si>
    <t>자부담</t>
    <phoneticPr fontId="5" type="noConversion"/>
  </si>
  <si>
    <t>예금</t>
    <phoneticPr fontId="5" type="noConversion"/>
  </si>
  <si>
    <t>계좌</t>
    <phoneticPr fontId="56" type="noConversion"/>
  </si>
  <si>
    <t>이체확인증</t>
    <phoneticPr fontId="56" type="noConversion"/>
  </si>
  <si>
    <t>오순석</t>
  </si>
  <si>
    <t>○제 목 : 모금함 제작비
○채 주 : 오순석
○내 역 : 아크릴 모금함 1개제작</t>
    <phoneticPr fontId="56" type="noConversion"/>
  </si>
  <si>
    <t>1204-0010</t>
  </si>
  <si>
    <t xml:space="preserve">2012.04.05 </t>
    <phoneticPr fontId="56" type="noConversion"/>
  </si>
  <si>
    <t>이젤구입</t>
    <phoneticPr fontId="56" type="noConversion"/>
  </si>
  <si>
    <t>사업비</t>
    <phoneticPr fontId="56" type="noConversion"/>
  </si>
  <si>
    <t>진행비</t>
    <phoneticPr fontId="56" type="noConversion"/>
  </si>
  <si>
    <t>카드</t>
    <phoneticPr fontId="56" type="noConversion"/>
  </si>
  <si>
    <t>카드전표</t>
    <phoneticPr fontId="56" type="noConversion"/>
  </si>
  <si>
    <t>G마켓(1566-5701)</t>
    <phoneticPr fontId="56" type="noConversion"/>
  </si>
  <si>
    <t>○제 목 : 이젤 구입비
○채 주 : G마켓(1566-5701)
○내 역 : 이젤 2개 구입
            120CM</t>
    <phoneticPr fontId="56" type="noConversion"/>
  </si>
  <si>
    <t>1204-0011</t>
  </si>
  <si>
    <t>활동비 지출</t>
    <phoneticPr fontId="56" type="noConversion"/>
  </si>
  <si>
    <t>활동비</t>
    <phoneticPr fontId="56" type="noConversion"/>
  </si>
  <si>
    <t>가정방문보건의료</t>
    <phoneticPr fontId="56" type="noConversion"/>
  </si>
  <si>
    <t>백운맛집식당</t>
    <phoneticPr fontId="56" type="noConversion"/>
  </si>
  <si>
    <t>○제 목 : 활동비 지출
○채 주 : 백운맛집식당
○내 역 : 조아라 외 2명</t>
    <phoneticPr fontId="56" type="noConversion"/>
  </si>
  <si>
    <t>1204-0012</t>
  </si>
  <si>
    <t>홍보용 베너 구입</t>
    <phoneticPr fontId="56" type="noConversion"/>
  </si>
  <si>
    <t>김병원(동영애드컴)</t>
    <phoneticPr fontId="56" type="noConversion"/>
  </si>
  <si>
    <t>○제 목 : 홍보용 베너
○채 주 : 김병원(동영애드컴)
○내 역 : 홍보용 게시판 제작 (4개)90 CM X 60CM
  홍보용 베너 1개 제작(실내용)
○금 액 : 도토리 현수막 포인트 적립금 차감으로 추가 비용만 지급</t>
    <phoneticPr fontId="56" type="noConversion"/>
  </si>
  <si>
    <t>1204-0013</t>
  </si>
  <si>
    <t>2012.04.06</t>
  </si>
  <si>
    <t>4월 임차료 지급</t>
    <phoneticPr fontId="56" type="noConversion"/>
  </si>
  <si>
    <t>운영비</t>
    <phoneticPr fontId="56" type="noConversion"/>
  </si>
  <si>
    <t>관리비</t>
    <phoneticPr fontId="56" type="noConversion"/>
  </si>
  <si>
    <t>임차료</t>
    <phoneticPr fontId="56" type="noConversion"/>
  </si>
  <si>
    <t>예금</t>
    <phoneticPr fontId="56" type="noConversion"/>
  </si>
  <si>
    <t>#02018006711502001/ 우리은행/ 최건철</t>
    <phoneticPr fontId="56" type="noConversion"/>
  </si>
  <si>
    <t>○제 목 : 임차료 지급
○채 주 :  최건철
○내 역 : 4월 사무실 임차료 지급(수수료 포함)</t>
    <phoneticPr fontId="56" type="noConversion"/>
  </si>
  <si>
    <t>1204-0014</t>
  </si>
  <si>
    <t>지역사회복지네트워크 분당금</t>
    <phoneticPr fontId="56" type="noConversion"/>
  </si>
  <si>
    <t>#088110258690582/신한/김성훈</t>
    <phoneticPr fontId="56" type="noConversion"/>
  </si>
  <si>
    <t>○제 목 : 지역사회복지네트워크 분당금
○채 주 : 김성훈(강북지역복지네트워크 대표)
○내 역 : 지역사회복지네트워크 분당금 4월</t>
    <phoneticPr fontId="56" type="noConversion"/>
  </si>
  <si>
    <t>1204-0015</t>
  </si>
  <si>
    <t>2012.04.10</t>
    <phoneticPr fontId="56" type="noConversion"/>
  </si>
  <si>
    <t>안성손칼국수</t>
    <phoneticPr fontId="56" type="noConversion"/>
  </si>
  <si>
    <t>○제 목 : 활동비 지출
○채 주 : 안성손칼국수
○내 역 : 조아라 외 1명</t>
    <phoneticPr fontId="56" type="noConversion"/>
  </si>
  <si>
    <t>1204-0016</t>
  </si>
  <si>
    <t>정수진 의료비 지원</t>
    <phoneticPr fontId="56" type="noConversion"/>
  </si>
  <si>
    <t>안과의료지원비</t>
    <phoneticPr fontId="56" type="noConversion"/>
  </si>
  <si>
    <t xml:space="preserve">○제 목 : 정수진 안과 의료비 지원
○치료병원 : 고려대학교부속 안암병원
○채 주 :  고려대학교부속병원외
○내 역 : 정수진 안과 진료비
</t>
    <phoneticPr fontId="56" type="noConversion"/>
  </si>
  <si>
    <t>1204-0017</t>
  </si>
  <si>
    <t>2012.04.10</t>
    <phoneticPr fontId="56" type="noConversion"/>
  </si>
  <si>
    <t>국민건강보험료</t>
    <phoneticPr fontId="56" type="noConversion"/>
  </si>
  <si>
    <t>인건비</t>
    <phoneticPr fontId="56" type="noConversion"/>
  </si>
  <si>
    <t>법정복리비</t>
    <phoneticPr fontId="56" type="noConversion"/>
  </si>
  <si>
    <t>○제 목 : 4월 건강보험료 납부
○채 주 : 건강보험관리공단</t>
    <phoneticPr fontId="107" type="noConversion"/>
  </si>
  <si>
    <t>1204-0018</t>
  </si>
  <si>
    <t>산재보험료</t>
    <phoneticPr fontId="56" type="noConversion"/>
  </si>
  <si>
    <t>○제 목 : 4월 산재보험료 납부
○채 주 : 고용보험관리공단</t>
    <phoneticPr fontId="107" type="noConversion"/>
  </si>
  <si>
    <t>1204-0019</t>
  </si>
  <si>
    <t>국민연금보험료</t>
    <phoneticPr fontId="56" type="noConversion"/>
  </si>
  <si>
    <t>○제 목 : 4월 국민연금료 납부
○채 주 : 국민연금관리 공단</t>
    <phoneticPr fontId="107" type="noConversion"/>
  </si>
  <si>
    <t>1204-0020</t>
  </si>
  <si>
    <t>고용보험료</t>
    <phoneticPr fontId="56" type="noConversion"/>
  </si>
  <si>
    <t>○제 목 : 4월 고용보험료 납부 
○채 주 : 고용보험관리공단</t>
    <phoneticPr fontId="107" type="noConversion"/>
  </si>
  <si>
    <t>1204-0021</t>
  </si>
  <si>
    <t>2012.04.11</t>
  </si>
  <si>
    <t>굴마을</t>
    <phoneticPr fontId="56" type="noConversion"/>
  </si>
  <si>
    <t>○제 목 : 활동비 지출
○채 주 : 굴마을
○내 역 : 조아라 외 1명</t>
    <phoneticPr fontId="56" type="noConversion"/>
  </si>
  <si>
    <t>1204-0022</t>
  </si>
  <si>
    <t>2012.04.12</t>
  </si>
  <si>
    <t>다소반</t>
    <phoneticPr fontId="56" type="noConversion"/>
  </si>
  <si>
    <t>○제 목 : 활동비 지출
○채 주 : 다소반
○내 역 : 조아라 외 2명</t>
    <phoneticPr fontId="56" type="noConversion"/>
  </si>
  <si>
    <t>1204-0023</t>
  </si>
  <si>
    <t>(주)이마트자양점</t>
    <phoneticPr fontId="56" type="noConversion"/>
  </si>
  <si>
    <t>○제 목 : 활동비 지출
○채 주 : (주)이마트자양점
○내 역 : 사무실 차류 외</t>
    <phoneticPr fontId="56" type="noConversion"/>
  </si>
  <si>
    <t>1204-0024</t>
  </si>
  <si>
    <t>예산국수</t>
    <phoneticPr fontId="56" type="noConversion"/>
  </si>
  <si>
    <t>○제 목 : 활동비 지출
○채 주 : 예산국수
○내 역 : 조아라 외 2명</t>
    <phoneticPr fontId="56" type="noConversion"/>
  </si>
  <si>
    <t>1204-0025</t>
  </si>
  <si>
    <t>2012.04.13</t>
  </si>
  <si>
    <t>롯데쇼핑(주)스타시티</t>
    <phoneticPr fontId="56" type="noConversion"/>
  </si>
  <si>
    <t>○제 목 : 활동비 지출(도네이션행사)
○채 주 : 롯데쇼핑(주)스타시티
○내 역 : 김실외2인</t>
    <phoneticPr fontId="56" type="noConversion"/>
  </si>
  <si>
    <t>1204-0026</t>
  </si>
  <si>
    <t>(주)커피빈코리아건대</t>
    <phoneticPr fontId="56" type="noConversion"/>
  </si>
  <si>
    <t>○제 목 : 활동비 지출(도네이션행사)
○채 주 : (주)커피빈코리아건대
○내 역 : 김실외2인</t>
    <phoneticPr fontId="56" type="noConversion"/>
  </si>
  <si>
    <t>1204-0027</t>
  </si>
  <si>
    <t>○제 목 : 활동비 지출(도네이션행사)
○채 주 :롯데쇼핑(주)스타시티
○내 역 : 김실외1인</t>
    <phoneticPr fontId="56" type="noConversion"/>
  </si>
  <si>
    <t>1204-0028</t>
  </si>
  <si>
    <t>롯데쇼핑(주)스타시티</t>
  </si>
  <si>
    <t>1204-0029</t>
  </si>
  <si>
    <t>○제 목 : 활동비 지출(도네이션행사)
○채 주 : 롯데쇼핑(주)스타시티
○내 역 : 손홍석외 1인</t>
    <phoneticPr fontId="56" type="noConversion"/>
  </si>
  <si>
    <t>1204-0030</t>
  </si>
  <si>
    <t>(주)커핀그루나루나</t>
    <phoneticPr fontId="56" type="noConversion"/>
  </si>
  <si>
    <t>○제 목 : 활동비 지출(도네이션행사)
○채 주 : (주)커핀그루나루나루
○내 역 : 손홍석외 2인</t>
    <phoneticPr fontId="56" type="noConversion"/>
  </si>
  <si>
    <t>1204-0031</t>
  </si>
  <si>
    <t>2012.04.16</t>
    <phoneticPr fontId="56" type="noConversion"/>
  </si>
  <si>
    <t>진부령황태촌</t>
    <phoneticPr fontId="56" type="noConversion"/>
  </si>
  <si>
    <t>○제 목 : 활동비 지출
○채 주 : 진부령황태촌
○내 역 : 조아라 외 2명</t>
    <phoneticPr fontId="56" type="noConversion"/>
  </si>
  <si>
    <t>1204-0032</t>
  </si>
  <si>
    <t>우편비 지출</t>
    <phoneticPr fontId="56" type="noConversion"/>
  </si>
  <si>
    <t>○제 목 : 기부금영수증 발송
○채 주 : 서울강북우체국
○내 역 : 기부금영수증 발송</t>
    <phoneticPr fontId="56" type="noConversion"/>
  </si>
  <si>
    <t>1204-0033</t>
  </si>
  <si>
    <t>2012.04.18</t>
    <phoneticPr fontId="56" type="noConversion"/>
  </si>
  <si>
    <t>의료학교 책구입</t>
    <phoneticPr fontId="56" type="noConversion"/>
  </si>
  <si>
    <t>인터파크INT</t>
    <phoneticPr fontId="56" type="noConversion"/>
  </si>
  <si>
    <t>○제 목 : 의료학교 책구입
○채 주 : 인터파크
○내 역 : 생명사랑의료학교 교제 1권(홍종원)</t>
    <phoneticPr fontId="56" type="noConversion"/>
  </si>
  <si>
    <t>1204-0034</t>
  </si>
  <si>
    <t>영수증</t>
    <phoneticPr fontId="56" type="noConversion"/>
  </si>
  <si>
    <t>동북민우회생협</t>
    <phoneticPr fontId="56" type="noConversion"/>
  </si>
  <si>
    <t>○제 목 : 활동비 지출
○채 주 : 동북민우회생협
○내 역 : 사무실 차류 외</t>
    <phoneticPr fontId="56" type="noConversion"/>
  </si>
  <si>
    <t>1204-0035</t>
  </si>
  <si>
    <t>2012.04.20</t>
    <phoneticPr fontId="56" type="noConversion"/>
  </si>
  <si>
    <t>김재환 가정환경지원금</t>
    <phoneticPr fontId="56" type="noConversion"/>
  </si>
  <si>
    <t>가정환경지원비</t>
    <phoneticPr fontId="56" type="noConversion"/>
  </si>
  <si>
    <t>김재환</t>
    <phoneticPr fontId="56" type="noConversion"/>
  </si>
  <si>
    <t>○제 목 : 김재환아동 가정환경지원금
○채 주 : 김재환
○내 역 : 김재환아동 가정환경지원금
○금 액 : 70,300원</t>
    <phoneticPr fontId="56" type="noConversion"/>
  </si>
  <si>
    <t>1204-0036</t>
  </si>
  <si>
    <t>2012.04.23</t>
    <phoneticPr fontId="56" type="noConversion"/>
  </si>
  <si>
    <t>2월정서치료비</t>
    <phoneticPr fontId="56" type="noConversion"/>
  </si>
  <si>
    <t>심리검사및 치료</t>
    <phoneticPr fontId="56" type="noConversion"/>
  </si>
  <si>
    <t>이체확인증,치료내역(별도화일철 보관)</t>
    <phoneticPr fontId="56" type="noConversion"/>
  </si>
  <si>
    <t>서울사이버대학교</t>
  </si>
  <si>
    <t>○제 목 : 공부방아동 정서치료비
○채 주 : 서울사이버대학교 심리상담센터
○내 역 : 공부방 아동12명 심리정서 치료비(4주)
○금 액 : 835,200원</t>
    <phoneticPr fontId="56" type="noConversion"/>
  </si>
  <si>
    <t>1204-0037</t>
  </si>
  <si>
    <t>3월정서치료비</t>
    <phoneticPr fontId="56" type="noConversion"/>
  </si>
  <si>
    <t>1204-0038</t>
  </si>
  <si>
    <t>(주)파리크라상파리바게트</t>
    <phoneticPr fontId="56" type="noConversion"/>
  </si>
  <si>
    <t>○제 목 : 활동비 지출
○채 주 : (주)파리크라상파리바게트
○내 역 : 사무실 다과류</t>
    <phoneticPr fontId="56" type="noConversion"/>
  </si>
  <si>
    <t>1204-0039</t>
  </si>
  <si>
    <t>김밥천국</t>
    <phoneticPr fontId="56" type="noConversion"/>
  </si>
  <si>
    <t>○제 목 : 활동비 지출
○채 주 : 김밥천국
○내 역 : 조아라 외 1명</t>
    <phoneticPr fontId="56" type="noConversion"/>
  </si>
  <si>
    <t>1204-0040</t>
  </si>
  <si>
    <t>2012.04.25</t>
    <phoneticPr fontId="56" type="noConversion"/>
  </si>
  <si>
    <t>3,4월도시가스요금</t>
    <phoneticPr fontId="56" type="noConversion"/>
  </si>
  <si>
    <t>(주)대륜</t>
    <phoneticPr fontId="56" type="noConversion"/>
  </si>
  <si>
    <t>○제 목 : 3,4월 도시가스비 납부
○채 주 : (주)대륜
○내 역 : 3,4월 도시가스비 납부</t>
    <phoneticPr fontId="56" type="noConversion"/>
  </si>
  <si>
    <t>1204-0041</t>
  </si>
  <si>
    <t>퇴직연금 입금(정혜원)</t>
    <phoneticPr fontId="56" type="noConversion"/>
  </si>
  <si>
    <t>퇴직급여전입</t>
    <phoneticPr fontId="56" type="noConversion"/>
  </si>
  <si>
    <t>예약이체확인증,통장사본</t>
    <phoneticPr fontId="56" type="noConversion"/>
  </si>
  <si>
    <t>○제 목 : 정혜원간사 퇴직금지급(추가 불입금)
○내 역 : * 퇴직연금 관련 철 참조</t>
    <phoneticPr fontId="107" type="noConversion"/>
  </si>
  <si>
    <t>1204-0042</t>
  </si>
  <si>
    <t>1204-0043</t>
  </si>
  <si>
    <t>가정방문 교통비</t>
    <phoneticPr fontId="56" type="noConversion"/>
  </si>
  <si>
    <t>여비교통비</t>
    <phoneticPr fontId="56" type="noConversion"/>
  </si>
  <si>
    <t>카드</t>
  </si>
  <si>
    <t>카드전표</t>
  </si>
  <si>
    <t>체크카드</t>
  </si>
  <si>
    <t>티머니택시(서울)</t>
    <phoneticPr fontId="56" type="noConversion"/>
  </si>
  <si>
    <t>○제 목 : 가정방문 교통비
○채 주 : 티머니택시(서울)
○내 역 : 박순례님댁 방문</t>
    <phoneticPr fontId="56" type="noConversion"/>
  </si>
  <si>
    <t>1204-0044</t>
  </si>
  <si>
    <t>2012.04.25</t>
    <phoneticPr fontId="56" type="noConversion"/>
  </si>
  <si>
    <t>한아름슈퍼</t>
  </si>
  <si>
    <t>○제 목 : 활동비 지출
○채 주 : 동북민우회생협
○내 역 : 사무실 반찬류</t>
    <phoneticPr fontId="56" type="noConversion"/>
  </si>
  <si>
    <t>1204-0045</t>
  </si>
  <si>
    <t>세금계산서(공과금 영수증철 별도 보관)</t>
    <phoneticPr fontId="56" type="noConversion"/>
  </si>
  <si>
    <t>○제 목 : 정수기관리비
○채 주 : 웅진렌탈
○내 역 : 4월정수기관리비</t>
    <phoneticPr fontId="56" type="noConversion"/>
  </si>
  <si>
    <t>1204-0046</t>
  </si>
  <si>
    <t>영수증(공과금 별도화일 보관)</t>
    <phoneticPr fontId="56" type="noConversion"/>
  </si>
  <si>
    <t>04삼성에스디에스</t>
    <phoneticPr fontId="56" type="noConversion"/>
  </si>
  <si>
    <t>○제 목 : 4월 삼성에스디에스 요금 납부
○채 주 : 삼성에스디에스
○내 역 : 4월 삼성에스디에스 요금</t>
    <phoneticPr fontId="56" type="noConversion"/>
  </si>
  <si>
    <t>1204-0047</t>
  </si>
  <si>
    <t>김유리치과 치료비 지원</t>
    <phoneticPr fontId="56" type="noConversion"/>
  </si>
  <si>
    <t>손영민(연세수치과)</t>
    <phoneticPr fontId="56" type="noConversion"/>
  </si>
  <si>
    <t>○제 목 :  김유리치과 치료비 지원
○채 주 :  손영민(연세수치과)
○내 역 :  김유리치과 치료비 지원(충치치료)</t>
    <phoneticPr fontId="56" type="noConversion"/>
  </si>
  <si>
    <t>1204-0048</t>
  </si>
  <si>
    <t>○제 목 : 기부금영수증 발송
○채 주 : 서울강북우체국
○내 역 : 기부금영수증 발송</t>
    <phoneticPr fontId="56" type="noConversion"/>
  </si>
  <si>
    <t>1204-0049</t>
  </si>
  <si>
    <t>○제 목 : 4월 LG유선통신 요금
○채 주 : LG유선통신
○내 역 : 4월 LG유선통신 요금</t>
    <phoneticPr fontId="56" type="noConversion"/>
  </si>
  <si>
    <t>1204-0050</t>
  </si>
  <si>
    <t>2012.04.27</t>
    <phoneticPr fontId="56" type="noConversion"/>
  </si>
  <si>
    <t>○제 목 : 차량 주유비
○채 주 : (주)대천에너지동원주유소
○내 역 : 차량 주유비</t>
    <phoneticPr fontId="56" type="noConversion"/>
  </si>
  <si>
    <t>1204-0051</t>
  </si>
  <si>
    <t>2012.04.28</t>
  </si>
  <si>
    <t>○제 목 : 활동비 지출(밝누모)
○채 주 : 동북민우회생협
○내 역 : 사무실 다과류</t>
    <phoneticPr fontId="56" type="noConversion"/>
  </si>
  <si>
    <t>1204-0052</t>
  </si>
  <si>
    <t>패티앤빅왕돈가스</t>
    <phoneticPr fontId="56" type="noConversion"/>
  </si>
  <si>
    <t>○제 목 : 활동비 지출(밝누모)
○채 주 : 패티앤빅왕돈가스
○내 역 : 밝누모 식사비(10명)</t>
    <phoneticPr fontId="56" type="noConversion"/>
  </si>
  <si>
    <t>1204-0053</t>
  </si>
  <si>
    <t>2012.04.30</t>
    <phoneticPr fontId="56" type="noConversion"/>
  </si>
  <si>
    <t>삼대냉면</t>
    <phoneticPr fontId="56" type="noConversion"/>
  </si>
  <si>
    <t>○제 목 : 활동비 지출
○채 주 : 삼대냉면
○내 역 : 조아라 외 1명</t>
    <phoneticPr fontId="56" type="noConversion"/>
  </si>
  <si>
    <t>1204-0054</t>
  </si>
  <si>
    <t>○제 목 : 활동비 지출
○채 주 : 동북민우회생협
○내 역 : 사무실 소모품</t>
    <phoneticPr fontId="56" type="noConversion"/>
  </si>
  <si>
    <t>1204-0055</t>
  </si>
  <si>
    <t>손민우 심리치료비 지원</t>
    <phoneticPr fontId="56" type="noConversion"/>
  </si>
  <si>
    <t>하나김양렬서울탑정신과</t>
  </si>
  <si>
    <t>○제 목 : 손민우 정신과 의료비 지원
○치료병원 : 서울탑정신과
○채 주 : 하나김양렬서울탑정신과
○내 역 : 손민우 정신과진료비(검사비-풀밧데리검사) 지원
○금 액 : 396,800원</t>
    <phoneticPr fontId="56" type="noConversion"/>
  </si>
  <si>
    <t>1204-0056</t>
  </si>
  <si>
    <t>4월 전기료 납부</t>
    <phoneticPr fontId="56" type="noConversion"/>
  </si>
  <si>
    <t>04월전기료</t>
  </si>
  <si>
    <t>○제 목 : 5월 전기료 납부
○채 주 : 한국전력공사
○내 역 : 5월 사용료</t>
    <phoneticPr fontId="56" type="noConversion"/>
  </si>
  <si>
    <t>1204-0057</t>
  </si>
  <si>
    <t>○제 목 : CMS사용료
○채 주 : 엔콤소프트
○내 역 : 4월 CMS사용료</t>
    <phoneticPr fontId="56" type="noConversion"/>
  </si>
  <si>
    <t>1204-0058</t>
  </si>
  <si>
    <t>1204-0059</t>
  </si>
  <si>
    <t>1205-0001</t>
    <phoneticPr fontId="56" type="noConversion"/>
  </si>
  <si>
    <t xml:space="preserve">2012.05.02 </t>
    <phoneticPr fontId="56" type="noConversion"/>
  </si>
  <si>
    <t>조아라간사 상여금</t>
    <phoneticPr fontId="56" type="noConversion"/>
  </si>
  <si>
    <t>조아라</t>
    <phoneticPr fontId="56" type="noConversion"/>
  </si>
  <si>
    <t xml:space="preserve">○제 목 : 조아라 간사 5월상여금 지급
○채 주 : 조아라
○금 액 : 600,000원 </t>
    <phoneticPr fontId="56" type="noConversion"/>
  </si>
  <si>
    <t>1205-0002</t>
  </si>
  <si>
    <t>진혜료간사 상여금</t>
    <phoneticPr fontId="56" type="noConversion"/>
  </si>
  <si>
    <t>진혜료</t>
    <phoneticPr fontId="56" type="noConversion"/>
  </si>
  <si>
    <t xml:space="preserve">○제 목 : 진헤료 사무국장 5월상여금 지급
○채 주 : 진헤료
○금 액 : 600,000원 </t>
    <phoneticPr fontId="56" type="noConversion"/>
  </si>
  <si>
    <t>1205-0003</t>
  </si>
  <si>
    <t>조아라간사 5월 급여</t>
    <phoneticPr fontId="56" type="noConversion"/>
  </si>
  <si>
    <t>이체확인증,원천징수영수증</t>
    <phoneticPr fontId="56" type="noConversion"/>
  </si>
  <si>
    <t>○제 목 : 진혜료사무국장 5월 급여지급
○급여총액 :  1,620,000원  
○예수금 :136,060원
   국민연금 72,900 장기요양2,990 건강보험 45,680
   소득세 13,810 주민세 1,310
○예수금 공제 후 지급액 1,483,940원
*원천징수영수증 - 반기납부 사업장으로 반기분 합산영수증 첨부</t>
    <phoneticPr fontId="107" type="noConversion"/>
  </si>
  <si>
    <t>1205-0004</t>
  </si>
  <si>
    <t>진혜료간사 5월 급여</t>
    <phoneticPr fontId="56" type="noConversion"/>
  </si>
  <si>
    <t>○제 목 : 조아라간사 5월 급여지급
○급여총액 :  1,380,000원  
○예수금 :112,420원
   국민연금 62,100 장기요양2,540 건강보험 38,910
   소득세 8,070 주민세 800
○예수금 공제 후 지급액 1,267,580원
*원천징수영수증 - 반기납부 사업장으로 반기분 합산영수증 첨부</t>
    <phoneticPr fontId="107" type="noConversion"/>
  </si>
  <si>
    <t>1205-0005</t>
  </si>
  <si>
    <t>○제 목 : 활동비 지출
○채 주 : 백운맛집식당
○내 역 : 조아라 외 1명</t>
    <phoneticPr fontId="56" type="noConversion"/>
  </si>
  <si>
    <t>1205-0006</t>
  </si>
  <si>
    <t>2012.05.03</t>
  </si>
  <si>
    <t>○제 목 : 나눔과셈 사용료 납부
○채 주 : (주)엔지오웨어
○내 역 : 나눔과셈 5월 사용료</t>
    <phoneticPr fontId="56" type="noConversion"/>
  </si>
  <si>
    <t>1205-0007</t>
  </si>
  <si>
    <t>2012.05.04</t>
  </si>
  <si>
    <t>○제 목 : 활동비
○채 주 : 김밥천국
○내 역 : 진혜료 외 1명
○금 액 : 11,000원</t>
    <phoneticPr fontId="56" type="noConversion"/>
  </si>
  <si>
    <t>1205-0008</t>
  </si>
  <si>
    <t>5월 임차료 지급</t>
    <phoneticPr fontId="56" type="noConversion"/>
  </si>
  <si>
    <t>○제 목 : 임차료 지급
○채 주 :  최건철
○내 역 : 5월 사무실 임차료 지급(수수료 포함)</t>
    <phoneticPr fontId="56" type="noConversion"/>
  </si>
  <si>
    <t>1205-0009</t>
  </si>
  <si>
    <t>○제 목 : 지역사회복지네트워크 분당금
○채 주 : 김성훈(강북지역복지네트워크 대표)
○내 역 : 지역사회복지네트워크 분당금 5월(수수료 포함)</t>
    <phoneticPr fontId="56" type="noConversion"/>
  </si>
  <si>
    <t>1205-0010</t>
  </si>
  <si>
    <t>2012.05.07</t>
    <phoneticPr fontId="56" type="noConversion"/>
  </si>
  <si>
    <t>서울시사업 보증보험가입 수수료</t>
    <phoneticPr fontId="56" type="noConversion"/>
  </si>
  <si>
    <t>신한서울보증보험</t>
  </si>
  <si>
    <t>○제 목 : 서울시 지원사업 보증보험료
○채 주 : 서울보증보험
○내 역 : 보증보험료 38,250원</t>
    <phoneticPr fontId="56" type="noConversion"/>
  </si>
  <si>
    <t>1205-0011</t>
  </si>
  <si>
    <t>생명사랑의료학교 명찰구입</t>
    <phoneticPr fontId="56" type="noConversion"/>
  </si>
  <si>
    <t>오피스탑</t>
    <phoneticPr fontId="56" type="noConversion"/>
  </si>
  <si>
    <t>○제 목 : 생명사랑의료학교 명찰구입
○채 주 : 오피스탑
○금 액 : 22,500원</t>
    <phoneticPr fontId="56" type="noConversion"/>
  </si>
  <si>
    <t>1205-0012</t>
    <phoneticPr fontId="56" type="noConversion"/>
  </si>
  <si>
    <t>2012.05.08</t>
  </si>
  <si>
    <t>고선화님 의과의료비 지출</t>
    <phoneticPr fontId="56" type="noConversion"/>
  </si>
  <si>
    <t>문산부인과의원:고선화님</t>
    <phoneticPr fontId="56" type="noConversion"/>
  </si>
  <si>
    <t>○제 목 : 고선화님 의료비 지원
○치료병원 : 문산부인과의원
○채 주 : 문산부인과의원
○내 역 : 고선화님 루프시술비 지원
○금 액 : 100,000원</t>
    <phoneticPr fontId="56" type="noConversion"/>
  </si>
  <si>
    <t>1205-0013</t>
  </si>
  <si>
    <t>2012.05.09</t>
  </si>
  <si>
    <t>○제 목 : 활동비
○채 주 : 백운맛집식당
○내 역 : 진혜료 외 1명
○금 액 : 14,000원</t>
    <phoneticPr fontId="56" type="noConversion"/>
  </si>
  <si>
    <t>1205-0014</t>
  </si>
  <si>
    <t>2012.05.10</t>
  </si>
  <si>
    <t>○제 목 : 5월 건강보험료 납부
○채 주 : 건강보험관리공단
○금 액 : 601,940원</t>
    <phoneticPr fontId="107" type="noConversion"/>
  </si>
  <si>
    <t>1205-0015</t>
  </si>
  <si>
    <t>○제 목 : 5월 고용보험료 납부 
○채 주 : 고용보험관리공단
○금 액 : 144,090원</t>
    <phoneticPr fontId="107" type="noConversion"/>
  </si>
  <si>
    <t>1205-0016</t>
  </si>
  <si>
    <t>○제 목 : 5월 산재보험료 납부
○채 주 : 고용보험관리공단
○금 액 : 88,170원</t>
    <phoneticPr fontId="107" type="noConversion"/>
  </si>
  <si>
    <t>1205-0017</t>
  </si>
  <si>
    <t>국민연금료</t>
    <phoneticPr fontId="56" type="noConversion"/>
  </si>
  <si>
    <t>○제 목 : 5월 국민연금료 납부
○채 주 : 국민연금관리 공단○금 액 : 276,020원</t>
    <phoneticPr fontId="107" type="noConversion"/>
  </si>
  <si>
    <t>1205-0018</t>
  </si>
  <si>
    <t>2012.05.11</t>
  </si>
  <si>
    <t>유한회사에스피수유지</t>
  </si>
  <si>
    <t>○제 목 : 활동비
○채 주 : 유한회사에스피수유지접
○내 역 : 조아라 외 1명
○금 액 : 16,000원</t>
    <phoneticPr fontId="56" type="noConversion"/>
  </si>
  <si>
    <t>1205-0019</t>
  </si>
  <si>
    <t>한양삼계탕</t>
  </si>
  <si>
    <t>○제 목 : 활동비
○채 주 : 한양삼계탕
○내 역 : 조아라 외 1명
○금 액 : 18,000원</t>
    <phoneticPr fontId="56" type="noConversion"/>
  </si>
  <si>
    <t>1205-0020</t>
  </si>
  <si>
    <t>2012.05.12</t>
  </si>
  <si>
    <t>신동방신기</t>
  </si>
  <si>
    <t>○제 목 : 생명사랑의료학교 점심식사비
○채 주 : 신동방신기
○내 역 : 홍종원외 1명
○금 액 : 52,000원</t>
    <phoneticPr fontId="56" type="noConversion"/>
  </si>
  <si>
    <t>1205-0021</t>
  </si>
  <si>
    <t>2012.05.13</t>
  </si>
  <si>
    <t>○제 목 : 실행위원회의 간식비
○채 주 : 파리바게트상문
○내 역 : 김영진 외 9명
○금 액 : 18,450원</t>
    <phoneticPr fontId="56" type="noConversion"/>
  </si>
  <si>
    <t>1205-0022</t>
  </si>
  <si>
    <t>남원추어탕</t>
  </si>
  <si>
    <t>○제 목 : 실행위원회의 활동비
○채 주 : 남원추어탕
○내 역 : 김영진 외 9명
○금 액 : 67,000원</t>
    <phoneticPr fontId="56" type="noConversion"/>
  </si>
  <si>
    <t>1205-0023</t>
  </si>
  <si>
    <t>2012.05.14</t>
  </si>
  <si>
    <t>캄보디아 항공비 1차</t>
    <phoneticPr fontId="56" type="noConversion"/>
  </si>
  <si>
    <t>코엑스여행사</t>
    <phoneticPr fontId="56" type="noConversion"/>
  </si>
  <si>
    <t>○제 목 : 캄보디아 항공권 1차 선급금 
○채 주 : 코엑스여행사
○내 역 : 22명 항공비 중 선급금 지급</t>
    <phoneticPr fontId="56" type="noConversion"/>
  </si>
  <si>
    <t>1205-0024</t>
  </si>
  <si>
    <t>노인분과회비</t>
    <phoneticPr fontId="56" type="noConversion"/>
  </si>
  <si>
    <t>서경석</t>
  </si>
  <si>
    <t>○제 목 : 노인분과 회비 지급
○채 주 : 서경석
○내 역 : 월 5,000원 X 12개월 =60,000원
이체 수수료 500원 
○금 액 : 60,500원</t>
    <phoneticPr fontId="107" type="noConversion"/>
  </si>
  <si>
    <t>1205-0025</t>
  </si>
  <si>
    <t>강심장분당금</t>
    <phoneticPr fontId="56" type="noConversion"/>
  </si>
  <si>
    <t>이동규</t>
  </si>
  <si>
    <t>○제 목 : 강심장 회비 지급
○채 주 : 이동규(열린사회북부시민회)
○내 역 :70,000원
이체 수수료 500원 
○금 액 : 70,500원</t>
    <phoneticPr fontId="107" type="noConversion"/>
  </si>
  <si>
    <t>1205-0026</t>
  </si>
  <si>
    <t>저금통 스티커 제작비</t>
    <phoneticPr fontId="56" type="noConversion"/>
  </si>
  <si>
    <t>사업홍보비</t>
    <phoneticPr fontId="56" type="noConversion"/>
  </si>
  <si>
    <t>북녘어린이 분유지원</t>
    <phoneticPr fontId="56" type="noConversion"/>
  </si>
  <si>
    <t>(주)예손인터랙티브</t>
    <phoneticPr fontId="56" type="noConversion"/>
  </si>
  <si>
    <t>○제 목 : 북녘어린이 돕기 모금저금통 스티커 제작비
○채 주 : (주)예손인터랙티브
○내 역 : 저금통 스티커 1,000장
○금 액 : 58,300원</t>
    <phoneticPr fontId="56" type="noConversion"/>
  </si>
  <si>
    <t>1205-0027</t>
  </si>
  <si>
    <t>장수갈비</t>
  </si>
  <si>
    <t>○제 목 : 활동비
○채 주 : 장수갈비
○내 역 : 조아라 외 4명
○금 액 : 38,000원</t>
    <phoneticPr fontId="56" type="noConversion"/>
  </si>
  <si>
    <t>1205-0028</t>
  </si>
  <si>
    <t>2012.05.15</t>
  </si>
  <si>
    <t>(주)롯데리아수유역점</t>
  </si>
  <si>
    <t>○제 목 : 활동비
○채 주 : ㈜롯데리아수유점
○내 역 : 진혜료
○금 액 : 3,200원</t>
    <phoneticPr fontId="56" type="noConversion"/>
  </si>
  <si>
    <t>1205-0029</t>
  </si>
  <si>
    <t>2012.05.16</t>
  </si>
  <si>
    <t>자매식당</t>
  </si>
  <si>
    <t>○제 목 : 활동비
○채 주 : 자매식당
○내 역 : 조아라 외 1명
○금 액 : 10,000원</t>
    <phoneticPr fontId="56" type="noConversion"/>
  </si>
  <si>
    <t>1205-0030</t>
  </si>
  <si>
    <t>○제 목 : 활동비
○채 주 : 강북농수산물유통센터
○내 역 : 조아라 외 1명
○금 액 : 14,450원</t>
    <phoneticPr fontId="56" type="noConversion"/>
  </si>
  <si>
    <t>1205-0031</t>
  </si>
  <si>
    <t>차량 네비게이션 구입</t>
    <phoneticPr fontId="56" type="noConversion"/>
  </si>
  <si>
    <t>○제 목 : 차량네비게이션 구입
○채 주 : 옥션(파인드라이브)
○내 역 : 차량네비게이션 1개 
○금 액 : 269,000원</t>
    <phoneticPr fontId="56" type="noConversion"/>
  </si>
  <si>
    <t>1205-0032</t>
  </si>
  <si>
    <t>○제 목 : 차량 주유비
○채 주 : ㈜대천에너지동원 주유소
○금 액 : 30,000원</t>
    <phoneticPr fontId="56" type="noConversion"/>
  </si>
  <si>
    <t>1205-0033</t>
  </si>
  <si>
    <t>봉사활동인증서 발송</t>
    <phoneticPr fontId="56" type="noConversion"/>
  </si>
  <si>
    <t>○제 목 : 봉사활동 확인서 발송
○채 주 : 서울강북우체국
○내 역 : 봉사활동 확인서 3부 발송</t>
    <phoneticPr fontId="56" type="noConversion"/>
  </si>
  <si>
    <t>1205-0034</t>
  </si>
  <si>
    <t>2012.05.17</t>
  </si>
  <si>
    <t>조아라간사 운전연수비</t>
    <phoneticPr fontId="56" type="noConversion"/>
  </si>
  <si>
    <t>○제 목 : 조아라간사 운전연수비 지급
○채 주 : 조아라
○내 역 : 조아라간사 운전연수비(도로주행)
○금 액 : 240,000 원</t>
    <phoneticPr fontId="56" type="noConversion"/>
  </si>
  <si>
    <t>1205-0035</t>
  </si>
  <si>
    <t>주민세 납부</t>
    <phoneticPr fontId="56" type="noConversion"/>
  </si>
  <si>
    <t>도봉세무소</t>
    <phoneticPr fontId="56" type="noConversion"/>
  </si>
  <si>
    <t>○제 목 : 주민세 납부
○채 주 : 도봉세무소
○내 역 : 주민세 89,390원</t>
    <phoneticPr fontId="56" type="noConversion"/>
  </si>
  <si>
    <t>1205-0036</t>
  </si>
  <si>
    <t>2012.05.18</t>
  </si>
  <si>
    <t>캄보디아 항공비 2차</t>
    <phoneticPr fontId="56" type="noConversion"/>
  </si>
  <si>
    <t>○제 목 : 캄보디아 항공권 1차 선급금 
○채 주 : 코엑스여행사
○내 역 : 22명 항공비 중 선급금 16,200,000 지급</t>
    <phoneticPr fontId="56" type="noConversion"/>
  </si>
  <si>
    <t>1205-0037</t>
  </si>
  <si>
    <t>유경손칼국수</t>
    <phoneticPr fontId="56" type="noConversion"/>
  </si>
  <si>
    <t>○제 목 : 활동비
○채 주 : 유경손칼국수
○내 역 : 조아라 외 1명
○금 액 : 11,000원</t>
    <phoneticPr fontId="56" type="noConversion"/>
  </si>
  <si>
    <t>1205-0038</t>
  </si>
  <si>
    <t>2012.05.21</t>
    <phoneticPr fontId="56" type="noConversion"/>
  </si>
  <si>
    <t>에어컨 구입</t>
    <phoneticPr fontId="56" type="noConversion"/>
  </si>
  <si>
    <t>리빙프라자주식회사</t>
  </si>
  <si>
    <t>○제 목 : 에어컨 구입
○채 주 : 리빙프라자주식회사
○내 역 : 스탠드형 1개/ 벽걸이형1개
○금 액 : 1,800,000원</t>
    <phoneticPr fontId="56" type="noConversion"/>
  </si>
  <si>
    <t>1205-0039</t>
  </si>
  <si>
    <t>삼대냉면</t>
  </si>
  <si>
    <t>○제 목 : 활동비
○채 주 : 삼대냉면
○내 역 : 조아라 외 1명
○금 액 : 10,000원</t>
    <phoneticPr fontId="56" type="noConversion"/>
  </si>
  <si>
    <t>1205-0040</t>
  </si>
  <si>
    <t>2012.05.22</t>
  </si>
  <si>
    <t>○제 목 : 활동비
○채 주 : 강북농수산물유통센터
○내 역 : 간식 구입
○금 액 : 11,880원</t>
    <phoneticPr fontId="56" type="noConversion"/>
  </si>
  <si>
    <t>1205-0041</t>
  </si>
  <si>
    <t>엄마손김밥</t>
    <phoneticPr fontId="56" type="noConversion"/>
  </si>
  <si>
    <t>○제 목 : 활동비
○채 주 : 엄마손김밥
○내 역 : 조아라 외 4명
○금 액 : 34,000원</t>
    <phoneticPr fontId="56" type="noConversion"/>
  </si>
  <si>
    <t>1205-0042</t>
  </si>
  <si>
    <t>사업홍보비</t>
    <phoneticPr fontId="56" type="noConversion"/>
  </si>
  <si>
    <t>북녘어린이 분유지원</t>
    <phoneticPr fontId="56" type="noConversion"/>
  </si>
  <si>
    <t>(주)예손인터랙티브</t>
  </si>
  <si>
    <t>○제 목 : 북녘어린이 돕기 모금저금통 스티커 제작비(대형)
○채 주 : (주)예손인터랙티브
○내 역 : 저금통 스티커 1,000장
○금 액 : 62,700원</t>
    <phoneticPr fontId="56" type="noConversion"/>
  </si>
  <si>
    <t>1205-0043</t>
  </si>
  <si>
    <t>2012.05.23</t>
  </si>
  <si>
    <t>○제 목 : 활동비
○채 주 : 자매식당
○내 역 : 조아라외 1명
○금 액 : 11,000원</t>
    <phoneticPr fontId="56" type="noConversion"/>
  </si>
  <si>
    <t>1205-0044</t>
  </si>
  <si>
    <t>저금통 구입</t>
    <phoneticPr fontId="56" type="noConversion"/>
  </si>
  <si>
    <t>이체확인증, 세금계산서</t>
    <phoneticPr fontId="56" type="noConversion"/>
  </si>
  <si>
    <t>정병길</t>
  </si>
  <si>
    <t>○제 목 : 북녘어린이 돕기 모금저금통 구입
○채 주 : 정병길(성도테크)
○내 역 : 저금통 소영 500개/ 대형 300개/ 절단비, 배송비, 부가세 포함
○금 액 : 193,000원</t>
    <phoneticPr fontId="56" type="noConversion"/>
  </si>
  <si>
    <t>1205-0045</t>
  </si>
  <si>
    <t>2012.05.24</t>
  </si>
  <si>
    <t>김윤숙님 의과의료비 지출</t>
    <phoneticPr fontId="56" type="noConversion"/>
  </si>
  <si>
    <t>○제 목 : 김윤숙님 의료비 지원
○치료병원 : 서울우리내과의원
○채 주 : 서울우리내과의원
○금 액 : 22,900원</t>
    <phoneticPr fontId="56" type="noConversion"/>
  </si>
  <si>
    <t>1205-0046</t>
  </si>
  <si>
    <t>송천동지역아동센터 사례관련 우편물 발송</t>
    <phoneticPr fontId="56" type="noConversion"/>
  </si>
  <si>
    <t>○제 목 : 공부방 심리검사 결과지 발송
○채 주 : 서울강북우체국
○내 역 : 결과지 1부.
○금 액 : 1,860원</t>
    <phoneticPr fontId="56" type="noConversion"/>
  </si>
  <si>
    <t>1205-0047</t>
  </si>
  <si>
    <t>캄보디아팀 활동비</t>
    <phoneticPr fontId="56" type="noConversion"/>
  </si>
  <si>
    <t>1205-0048</t>
  </si>
  <si>
    <t>2012.05.25</t>
  </si>
  <si>
    <t>활동비 지출, 정혜원</t>
    <phoneticPr fontId="56" type="noConversion"/>
  </si>
  <si>
    <t>롯데쇼핑(주)미아점</t>
    <phoneticPr fontId="56" type="noConversion"/>
  </si>
  <si>
    <t>○제 목 : 활동비
○채 주 : 롯데쇼핑(주)미아점
○내 역 : 정혜원간사 문병 선물 구입
○금 액 : 33,900원</t>
    <phoneticPr fontId="56" type="noConversion"/>
  </si>
  <si>
    <t>1205-0049</t>
  </si>
  <si>
    <t>정수기 관리비</t>
    <phoneticPr fontId="56" type="noConversion"/>
  </si>
  <si>
    <t>정수기관리비</t>
    <phoneticPr fontId="56" type="noConversion"/>
  </si>
  <si>
    <t>○제 목 : 정수기관리비
○채 주 : 웅진렌탈
○내 역 : 5월정수기관리비</t>
    <phoneticPr fontId="56" type="noConversion"/>
  </si>
  <si>
    <t>1205-0050</t>
  </si>
  <si>
    <t>삼성에스디에스</t>
    <phoneticPr fontId="56" type="noConversion"/>
  </si>
  <si>
    <t>○제 목 : 5월 삼성에스디에스 요금 납부
○채 주 : 삼성에스디에스
○금 액 : 52,330원</t>
    <phoneticPr fontId="56" type="noConversion"/>
  </si>
  <si>
    <t>1205-0051</t>
  </si>
  <si>
    <t>2012.05.26</t>
  </si>
  <si>
    <t>캄보디아팀 활동비</t>
    <phoneticPr fontId="56" type="noConversion"/>
  </si>
  <si>
    <t>야미또치킨</t>
  </si>
  <si>
    <t>○제 목 : 캄보디아모임 간식비
○채 주 : 야미또치킨
○내 역 : 간식비 지출
○금 액 : 54,000원</t>
    <phoneticPr fontId="56" type="noConversion"/>
  </si>
  <si>
    <t>1205-0052</t>
  </si>
  <si>
    <t>(주)대천에너지동원주</t>
  </si>
  <si>
    <t>○제 목 : 차량 주유비
○채 주 : ㈜대천에너지동원 
○금 액 : 30,000원</t>
    <phoneticPr fontId="56" type="noConversion"/>
  </si>
  <si>
    <t>1205-0053</t>
  </si>
  <si>
    <t>○제 목 : 활동비
○채 주 : 백운맛집식당
○내 역 : 조아라외 3명
○금 액 : 26,500원</t>
    <phoneticPr fontId="56" type="noConversion"/>
  </si>
  <si>
    <t>1205-0054</t>
  </si>
  <si>
    <t>활동비 지출, 밝누모</t>
    <phoneticPr fontId="56" type="noConversion"/>
  </si>
  <si>
    <t>도시인</t>
  </si>
  <si>
    <t>○제 목 : 밝누모 활동비
○채 주 : 도시인
○내 역 : 이경도외 14명
○금 액 : 98,000원</t>
    <phoneticPr fontId="56" type="noConversion"/>
  </si>
  <si>
    <t>1205-0055</t>
  </si>
  <si>
    <t>2012.05.29</t>
    <phoneticPr fontId="56" type="noConversion"/>
  </si>
  <si>
    <t>전주기사식당</t>
  </si>
  <si>
    <t>○제 목 : 활동비
○채 주 : 백운맛집식당
○내 역 : 조아라외 1명
○금 액 : 14,000원</t>
    <phoneticPr fontId="56" type="noConversion"/>
  </si>
  <si>
    <t>1205-0056</t>
  </si>
  <si>
    <t>LG 통신비</t>
    <phoneticPr fontId="56" type="noConversion"/>
  </si>
  <si>
    <t>○제 목 : 5월 LG유선통신 요금
○채 주 : LG유선통신
○금 액 : 38,350원</t>
    <phoneticPr fontId="56" type="noConversion"/>
  </si>
  <si>
    <t>1205-0057</t>
  </si>
  <si>
    <t>2012.05.30</t>
  </si>
  <si>
    <t>도시가스요금 납부</t>
    <phoneticPr fontId="56" type="noConversion"/>
  </si>
  <si>
    <t>○제 목 : 5월 도시가스비 납부
○채 주 : (주)대륜
○금 액 : 15,370원</t>
    <phoneticPr fontId="56" type="noConversion"/>
  </si>
  <si>
    <t>1205-0058</t>
  </si>
  <si>
    <t>퇴직연금 불입(4,5월)</t>
    <phoneticPr fontId="56" type="noConversion"/>
  </si>
  <si>
    <t>별도화일철 보관</t>
    <phoneticPr fontId="56" type="noConversion"/>
  </si>
  <si>
    <t>국민은행</t>
    <phoneticPr fontId="56" type="noConversion"/>
  </si>
  <si>
    <t>○제 목 : 4,5월 퇴직연금 불입
○채 주 : 국민은행
○내 역 : 4,5월 퇴직연금 불입(조아라,진혜료)</t>
    <phoneticPr fontId="56" type="noConversion"/>
  </si>
  <si>
    <t>1205-0059</t>
  </si>
  <si>
    <t>2012.05.31</t>
  </si>
  <si>
    <t>진영경</t>
  </si>
  <si>
    <t>○제 목 : 손민우아동 심리치료비 지원
○치료병원 : 서울탑정신과
○채 주 : 진영경(손민우 어머님)
○내 역 : 손민우 진료비 및 약물치료비 지원(자부담50%)
○금 액 : 75,600원</t>
    <phoneticPr fontId="56" type="noConversion"/>
  </si>
  <si>
    <t>1205-0060</t>
  </si>
  <si>
    <t>활동비 지출, 우리내과방문</t>
    <phoneticPr fontId="56" type="noConversion"/>
  </si>
  <si>
    <t>○제 목 : 활동비
○채 주 : 마노핀익스프레스미아
○내 역 : 우리내과 방문 간식구입
○금 액 : 15,000원</t>
    <phoneticPr fontId="56" type="noConversion"/>
  </si>
  <si>
    <t>1205-0061</t>
  </si>
  <si>
    <t>배정애ct 약제비 지원</t>
    <phoneticPr fontId="56" type="noConversion"/>
  </si>
  <si>
    <t>○제 목 : 배정애ct 약제비 지원
○치료병원 : 서울우리내과
○채 주 : 열린대학약국
○내 역 : 배정애ct 약제비 지원
○금 액 : 4,400원</t>
    <phoneticPr fontId="56" type="noConversion"/>
  </si>
  <si>
    <t>1205-0062</t>
  </si>
  <si>
    <t>토방</t>
  </si>
  <si>
    <t>○제 목 : 활동비
○채 주 : 백운맛집식당
○내 역 : 조아라외 1명
○금 액 : 13,000원</t>
    <phoneticPr fontId="56" type="noConversion"/>
  </si>
  <si>
    <t>1205-0063</t>
  </si>
  <si>
    <t>고종례 김명희ct약제비 지원</t>
    <phoneticPr fontId="56" type="noConversion"/>
  </si>
  <si>
    <t>○제 목 : 배정애ct 약제비 지원
○치료병원 : 서울우리내과
○채 주 : 열린대학약국(신미정)
○내 역 : 배정애ct 약제비 지원
○금 액 : 4,400원</t>
    <phoneticPr fontId="56" type="noConversion"/>
  </si>
  <si>
    <t>1205-0064</t>
  </si>
  <si>
    <t>사무용품 구입비</t>
    <phoneticPr fontId="56" type="noConversion"/>
  </si>
  <si>
    <t>영선문구</t>
  </si>
  <si>
    <t>○제 목 : 사무용품 구입비
○채 주 : 영선문구
○내 역 : 문구류
○금 액 : 45,400원</t>
    <phoneticPr fontId="56" type="noConversion"/>
  </si>
  <si>
    <t>1205-0065</t>
  </si>
  <si>
    <t>5월 전기료 납부</t>
    <phoneticPr fontId="56" type="noConversion"/>
  </si>
  <si>
    <t>한국전력공사</t>
    <phoneticPr fontId="56" type="noConversion"/>
  </si>
  <si>
    <t>○제 목 : 5월 전기료 납부
○채 주 : 한국전력공사
○금 액 : 51,190원</t>
    <phoneticPr fontId="56" type="noConversion"/>
  </si>
  <si>
    <t>1205-0066</t>
  </si>
  <si>
    <t>○제 목 : CMS사용료
○채 주 : 엔콤소프트
○금 액 : 33,000원</t>
    <phoneticPr fontId="56" type="noConversion"/>
  </si>
  <si>
    <t>1205-0067</t>
  </si>
  <si>
    <t xml:space="preserve">2012.05.16 </t>
    <phoneticPr fontId="56" type="noConversion"/>
  </si>
  <si>
    <t>○제 목 : CMS사용료
○채 주 : 엔콤소프트
○금 액 : 30,844원</t>
    <phoneticPr fontId="56" type="noConversion"/>
  </si>
  <si>
    <t>1205-0068</t>
  </si>
  <si>
    <t>○제 목 : CMS사용료
○채 주 : 엔콤소프트
○금 액 : 72,655원</t>
    <phoneticPr fontId="56" type="noConversion"/>
  </si>
  <si>
    <t>1205-0069</t>
  </si>
  <si>
    <t>보조금이자 환급</t>
    <phoneticPr fontId="56" type="noConversion"/>
  </si>
  <si>
    <t>○제 목 : 서울시정사업 보조금 이자 환급
○채 주 : 서울시
○내 역 : 서울시 보조금 이자 3,712원</t>
    <phoneticPr fontId="56" type="noConversion"/>
  </si>
  <si>
    <t>보조금이자환급</t>
  </si>
  <si>
    <t>1205-0070</t>
  </si>
  <si>
    <t xml:space="preserve">2012.05.12 </t>
    <phoneticPr fontId="56" type="noConversion"/>
  </si>
  <si>
    <t>서울시</t>
    <phoneticPr fontId="56" type="noConversion"/>
  </si>
  <si>
    <t>카드전표,이체확인증(서울시사업 지출결의서에 첨부)</t>
    <phoneticPr fontId="56" type="noConversion"/>
  </si>
  <si>
    <t>진가설렁탕/ 아름다운생명사랑</t>
    <phoneticPr fontId="56" type="noConversion"/>
  </si>
  <si>
    <t>○제 목 : 생명사랑의료학교 저녁식사비
○채 주 : 진가설렁탕
○내 역 : 홍종원외 1명
○금 액 : 249,000원
* 자부담후 아름다운생명사랑 계좌로 전입(사업비 미입금 중 사업진행)</t>
    <phoneticPr fontId="56" type="noConversion"/>
  </si>
  <si>
    <t>1205-0071</t>
  </si>
  <si>
    <t>강북농수산물유통센터/ 아름다운생명사랑</t>
    <phoneticPr fontId="56" type="noConversion"/>
  </si>
  <si>
    <t>○제 목 : 생명사랑의료학교 간식비
○채 주 : 강북농수산물유통센터
○내 역 : 홍종원외 1명
○금 액 : 118,280원
* 자부담후 아름다운생명사랑 계좌로 전입(사업비 미입금 중 사업진행)</t>
    <phoneticPr fontId="56" type="noConversion"/>
  </si>
  <si>
    <t>1205-0072</t>
  </si>
  <si>
    <t>2012.05.24</t>
    <phoneticPr fontId="56" type="noConversion"/>
  </si>
  <si>
    <t>의료학교 강사비-이충형</t>
    <phoneticPr fontId="56" type="noConversion"/>
  </si>
  <si>
    <t>행사준비비</t>
    <phoneticPr fontId="56" type="noConversion"/>
  </si>
  <si>
    <t>생명사랑 교육연구</t>
    <phoneticPr fontId="56" type="noConversion"/>
  </si>
  <si>
    <t>이체확인증,이력서,강의확인서(서울시사업 지출결의서에 첨부)</t>
    <phoneticPr fontId="56" type="noConversion"/>
  </si>
  <si>
    <t>이충형</t>
    <phoneticPr fontId="56" type="noConversion"/>
  </si>
  <si>
    <t>○제 목 : 생명사랑의료학교 강사비
○채 주 : 이충형
○내 역 : 강의료
○금 액 : 230,000원</t>
    <phoneticPr fontId="56" type="noConversion"/>
  </si>
  <si>
    <t>기업교육강사비이충형</t>
  </si>
  <si>
    <t>1205-0073</t>
  </si>
  <si>
    <t>의료학교강사비-장원모</t>
    <phoneticPr fontId="56" type="noConversion"/>
  </si>
  <si>
    <t>장원모</t>
    <phoneticPr fontId="56" type="noConversion"/>
  </si>
  <si>
    <t>○제 목 : 생명사랑의료학교 강사비
○채 주 : 장원모
○내 역 : 강의료
○금 액 : 135,000원</t>
    <phoneticPr fontId="56" type="noConversion"/>
  </si>
  <si>
    <t>신한교육강사비장원모</t>
  </si>
  <si>
    <t>1205-0074</t>
  </si>
  <si>
    <t>의료학교강사비-강충원</t>
    <phoneticPr fontId="56" type="noConversion"/>
  </si>
  <si>
    <t>강충원</t>
    <phoneticPr fontId="56" type="noConversion"/>
  </si>
  <si>
    <t>○제 목 : 생명사랑의료학교 강사비
○채 주 : 강충원
○내 역 : 강의료
○금 액 : 135,000원</t>
    <phoneticPr fontId="56" type="noConversion"/>
  </si>
  <si>
    <t>신한교육강사비강충원</t>
  </si>
  <si>
    <t>1205-0075</t>
  </si>
  <si>
    <t>2012.05.24</t>
    <phoneticPr fontId="56" type="noConversion"/>
  </si>
  <si>
    <t>의료학교강사비-홍종원</t>
    <phoneticPr fontId="56" type="noConversion"/>
  </si>
  <si>
    <t>이체확인증,이력서,강의확인서(서울시사업 지출결의서에 첨부)</t>
    <phoneticPr fontId="56" type="noConversion"/>
  </si>
  <si>
    <t>홍종원</t>
    <phoneticPr fontId="56" type="noConversion"/>
  </si>
  <si>
    <t>○제 목 : 생명사랑의료학교 강사비
○채 주 : 홍종원
○내 역 : 강의료
○금 액 : 135,000원</t>
    <phoneticPr fontId="56" type="noConversion"/>
  </si>
  <si>
    <t>국민교육강사비홍종원</t>
  </si>
  <si>
    <t>1205-0076</t>
  </si>
  <si>
    <t>사례자문회의비-손홍석</t>
    <phoneticPr fontId="56" type="noConversion"/>
  </si>
  <si>
    <t>이체확인증,회의록,회의비지급확인서(서울시사업 지출결의서에 첨부)</t>
    <phoneticPr fontId="56" type="noConversion"/>
  </si>
  <si>
    <t>손홍석</t>
    <phoneticPr fontId="56" type="noConversion"/>
  </si>
  <si>
    <t>○제 목 : 사례자문회의비
○채 주 : 손홍석
○내 역 : 사례자문회의비
○금 액 : 100,000원</t>
    <phoneticPr fontId="56" type="noConversion"/>
  </si>
  <si>
    <t>농협자문회의비손홍석</t>
  </si>
  <si>
    <t>1205-0077</t>
  </si>
  <si>
    <t>사례자문회의비-홍남기</t>
    <phoneticPr fontId="56" type="noConversion"/>
  </si>
  <si>
    <t>홍남기</t>
    <phoneticPr fontId="56" type="noConversion"/>
  </si>
  <si>
    <t>○제 목 : 사례자문회의비
○채 주 : 홍남기
○내 역 : 사례자문회의비
○금 액 : 100,000원</t>
    <phoneticPr fontId="56" type="noConversion"/>
  </si>
  <si>
    <t>국민자문회의비홍남기</t>
  </si>
  <si>
    <t>1205-0078</t>
  </si>
  <si>
    <t>사례자문회의비-김현수</t>
    <phoneticPr fontId="56" type="noConversion"/>
  </si>
  <si>
    <t>김현수</t>
    <phoneticPr fontId="56" type="noConversion"/>
  </si>
  <si>
    <t>○제 목 : 사례자문회의비
○채 주 : 김현수
○내 역 : 사례자문회의비
○금 액 : 100,000원</t>
    <phoneticPr fontId="56" type="noConversion"/>
  </si>
  <si>
    <t>국민자문회의비김현수</t>
  </si>
  <si>
    <t>1205-0079</t>
  </si>
  <si>
    <t>사례자문회의비-임열리</t>
    <phoneticPr fontId="56" type="noConversion"/>
  </si>
  <si>
    <t>임열리</t>
    <phoneticPr fontId="56" type="noConversion"/>
  </si>
  <si>
    <t>○제 목 : 사례자문회의비
○채 주 : 임열리
○내 역 : 사례자문회의비
○금 액 : 100,000원</t>
    <phoneticPr fontId="56" type="noConversion"/>
  </si>
  <si>
    <t>국민자문회의비임열리</t>
  </si>
  <si>
    <t>1205-0080</t>
  </si>
  <si>
    <t>사례자문회의비-박철우</t>
    <phoneticPr fontId="56" type="noConversion"/>
  </si>
  <si>
    <t>박철우</t>
    <phoneticPr fontId="56" type="noConversion"/>
  </si>
  <si>
    <t>○제 목 : 사례자문회의비
○채 주 : 박철우
○내 역 : 사례자문회의비
○금 액 : 100,000원</t>
    <phoneticPr fontId="56" type="noConversion"/>
  </si>
  <si>
    <t>국민자문회의비박철우</t>
  </si>
  <si>
    <t>1205-0081</t>
  </si>
  <si>
    <t>사례자문회의비-백수정</t>
    <phoneticPr fontId="56" type="noConversion"/>
  </si>
  <si>
    <t>백수정</t>
    <phoneticPr fontId="56" type="noConversion"/>
  </si>
  <si>
    <t>○제 목 : 사례자문회의비
○채 주 : 백수정
○내 역 : 사례자문회의비
○금 액 : 100,000원</t>
    <phoneticPr fontId="56" type="noConversion"/>
  </si>
  <si>
    <t>국민자문회의비백수정</t>
  </si>
  <si>
    <t>1205-0082</t>
  </si>
  <si>
    <t>사례자문회의비-홍종원</t>
    <phoneticPr fontId="56" type="noConversion"/>
  </si>
  <si>
    <t>○제 목 : 사례자문회의비
○채 주 : 홍종원
○내 역 : 사례자문회의비
○금 액 : 100,000원</t>
    <phoneticPr fontId="56" type="noConversion"/>
  </si>
  <si>
    <t>국민자문회의비홍종원</t>
  </si>
  <si>
    <t>1205-0083</t>
  </si>
  <si>
    <t>의료학교 도서비</t>
    <phoneticPr fontId="56" type="noConversion"/>
  </si>
  <si>
    <t>알라딘/아름다운생명사랑</t>
    <phoneticPr fontId="56" type="noConversion"/>
  </si>
  <si>
    <t>○제 목 : 생명사랑의료학교 도서구입비
○채 주 : 조아라
○내 역 : 도서구입비(5권)
○금 액 : 101,500원</t>
    <phoneticPr fontId="56" type="noConversion"/>
  </si>
  <si>
    <t>국민교육행사도서비</t>
  </si>
  <si>
    <t>1205-0084</t>
  </si>
  <si>
    <t xml:space="preserve">2012.05.29 </t>
    <phoneticPr fontId="56" type="noConversion"/>
  </si>
  <si>
    <t>영양보충제 구입비</t>
    <phoneticPr fontId="56" type="noConversion"/>
  </si>
  <si>
    <t>영양보충비</t>
    <phoneticPr fontId="56" type="noConversion"/>
  </si>
  <si>
    <t>Ｇ마켓＿１５６６</t>
  </si>
  <si>
    <t>○제 목 : 영양보충제 구입비
○채 주 : G마켓
○내 역 : 30캔*4box
○금 액 : 102,400원</t>
    <phoneticPr fontId="56" type="noConversion"/>
  </si>
  <si>
    <t>1206-0001</t>
    <phoneticPr fontId="56" type="noConversion"/>
  </si>
  <si>
    <t xml:space="preserve">2012.06.01 </t>
    <phoneticPr fontId="56" type="noConversion"/>
  </si>
  <si>
    <t>조아라간사 6월 급여</t>
    <phoneticPr fontId="56" type="noConversion"/>
  </si>
  <si>
    <t>1206-0002</t>
  </si>
  <si>
    <t>진혜료간사 6월 급여</t>
    <phoneticPr fontId="56" type="noConversion"/>
  </si>
  <si>
    <t>1206-0003</t>
  </si>
  <si>
    <t>다라수감자탕</t>
  </si>
  <si>
    <t>1206-0004</t>
  </si>
  <si>
    <t>1206-0005</t>
  </si>
  <si>
    <t>2012.06.02</t>
  </si>
  <si>
    <t>진혜료간사 생일 꽃구입</t>
    <phoneticPr fontId="56" type="noConversion"/>
  </si>
  <si>
    <t>동궁화원</t>
  </si>
  <si>
    <t>1206-0006</t>
  </si>
  <si>
    <t>2012.06.04</t>
    <phoneticPr fontId="56" type="noConversion"/>
  </si>
  <si>
    <t>나눔과셈 수수료</t>
    <phoneticPr fontId="56" type="noConversion"/>
  </si>
  <si>
    <t>1206-0007</t>
  </si>
  <si>
    <t>약사회 의약품 전달식 현수막 제작비</t>
    <phoneticPr fontId="56" type="noConversion"/>
  </si>
  <si>
    <t>구자권(오렌지애드)</t>
  </si>
  <si>
    <t>1206-0008</t>
  </si>
  <si>
    <t>1206-0009</t>
  </si>
  <si>
    <t>캄보디아 항공비</t>
    <phoneticPr fontId="56" type="noConversion"/>
  </si>
  <si>
    <t>1206-0010</t>
  </si>
  <si>
    <t>최건철</t>
    <phoneticPr fontId="56" type="noConversion"/>
  </si>
  <si>
    <t>강북지역복지네트워크 회비</t>
    <phoneticPr fontId="56" type="noConversion"/>
  </si>
  <si>
    <t>1206-0011</t>
  </si>
  <si>
    <t>2012.06.07</t>
    <phoneticPr fontId="56" type="noConversion"/>
  </si>
  <si>
    <t>1206-0012</t>
  </si>
  <si>
    <t>1206-0013</t>
  </si>
  <si>
    <t>별당</t>
  </si>
  <si>
    <t>1206-0014</t>
  </si>
  <si>
    <t>캄보디아 준비물</t>
    <phoneticPr fontId="56" type="noConversion"/>
  </si>
  <si>
    <t>(주)다이소아성산업</t>
  </si>
  <si>
    <t>1206-0015</t>
  </si>
  <si>
    <t>2012.06.11</t>
    <phoneticPr fontId="56" type="noConversion"/>
  </si>
  <si>
    <t>1206-0016</t>
  </si>
  <si>
    <t>1206-0017</t>
  </si>
  <si>
    <t>1206-0018</t>
  </si>
  <si>
    <t>1205고용보험료 지출</t>
    <phoneticPr fontId="56" type="noConversion"/>
  </si>
  <si>
    <t>1205고용보험</t>
  </si>
  <si>
    <t>1206-0019</t>
  </si>
  <si>
    <t>1205국민건강보험료 지출</t>
    <phoneticPr fontId="56" type="noConversion"/>
  </si>
  <si>
    <t>1205국민건강</t>
  </si>
  <si>
    <t>1206-0020</t>
  </si>
  <si>
    <t>1205국민연금료 지출</t>
    <phoneticPr fontId="56" type="noConversion"/>
  </si>
  <si>
    <t>1205국민연금</t>
  </si>
  <si>
    <t>1206-0021</t>
  </si>
  <si>
    <t>1205산재보험료 지출</t>
    <phoneticPr fontId="56" type="noConversion"/>
  </si>
  <si>
    <t>1205산재보험</t>
  </si>
  <si>
    <t>1206-0022</t>
  </si>
  <si>
    <t>2012.06.12</t>
  </si>
  <si>
    <t>1206-0023</t>
  </si>
  <si>
    <t>토너구입</t>
    <phoneticPr fontId="56" type="noConversion"/>
  </si>
  <si>
    <t>전산소모품비</t>
    <phoneticPr fontId="56" type="noConversion"/>
  </si>
  <si>
    <t>G마켓(1566-5701)</t>
  </si>
  <si>
    <t>1206-0024</t>
  </si>
  <si>
    <t>2012.06.15</t>
    <phoneticPr fontId="56" type="noConversion"/>
  </si>
  <si>
    <t>1206-0025</t>
  </si>
  <si>
    <t>1206-0026</t>
  </si>
  <si>
    <t>약정서 제작비</t>
    <phoneticPr fontId="56" type="noConversion"/>
  </si>
  <si>
    <t>박은경</t>
  </si>
  <si>
    <t>1206-0027</t>
  </si>
  <si>
    <t>2012.06.18</t>
    <phoneticPr fontId="56" type="noConversion"/>
  </si>
  <si>
    <t>수라설렁탕</t>
  </si>
  <si>
    <t>1206-0028</t>
  </si>
  <si>
    <t>염영희님 호산나치과 치료비</t>
    <phoneticPr fontId="56" type="noConversion"/>
  </si>
  <si>
    <t>박장업</t>
  </si>
  <si>
    <t>1206-0029</t>
  </si>
  <si>
    <t>강북마을 모임 회비(김영진)</t>
    <phoneticPr fontId="56" type="noConversion"/>
  </si>
  <si>
    <t>강북마을</t>
  </si>
  <si>
    <t>1206-0030</t>
  </si>
  <si>
    <t>강북마을 모임 회비(진혜료)</t>
    <phoneticPr fontId="56" type="noConversion"/>
  </si>
  <si>
    <t>1206-0031</t>
  </si>
  <si>
    <t>미다래</t>
  </si>
  <si>
    <t>1206-0032</t>
  </si>
  <si>
    <t>죠스떡볶이수유역점</t>
  </si>
  <si>
    <t>1206-0033</t>
  </si>
  <si>
    <t>장바구니 카트 구입</t>
    <phoneticPr fontId="56" type="noConversion"/>
  </si>
  <si>
    <t>1206-0034</t>
  </si>
  <si>
    <t>2012.06.21</t>
  </si>
  <si>
    <t>1206-0035</t>
  </si>
  <si>
    <t>2012.06.22</t>
  </si>
  <si>
    <t>1206-0036</t>
  </si>
  <si>
    <t>현대옥　전주콩나물국</t>
  </si>
  <si>
    <t>1206-0037</t>
  </si>
  <si>
    <t>2012.06.25</t>
    <phoneticPr fontId="56" type="noConversion"/>
  </si>
  <si>
    <t>1206-0038</t>
  </si>
  <si>
    <t>웅진렌탈06</t>
  </si>
  <si>
    <t>정수기 렌탈비</t>
    <phoneticPr fontId="56" type="noConversion"/>
  </si>
  <si>
    <t>1206-0039</t>
  </si>
  <si>
    <t>06삼성에스디에</t>
  </si>
  <si>
    <t>06삼성에스디에스 요금</t>
    <phoneticPr fontId="56" type="noConversion"/>
  </si>
  <si>
    <t>1206-0040</t>
  </si>
  <si>
    <t>놀부수유점</t>
  </si>
  <si>
    <t>1206-0041</t>
  </si>
  <si>
    <t>1206-0042</t>
  </si>
  <si>
    <t>1206-0043</t>
  </si>
  <si>
    <t>차량정비비</t>
    <phoneticPr fontId="56" type="noConversion"/>
  </si>
  <si>
    <t>오토오아시스정릉점</t>
  </si>
  <si>
    <t>1206-0044</t>
  </si>
  <si>
    <t>2012.06.28</t>
  </si>
  <si>
    <t>1206-0045</t>
  </si>
  <si>
    <t>2012.06.29</t>
  </si>
  <si>
    <t>1206-0046</t>
  </si>
  <si>
    <t>자동차세 납부</t>
    <phoneticPr fontId="56" type="noConversion"/>
  </si>
  <si>
    <t>서울자동차</t>
  </si>
  <si>
    <t>1206-0047</t>
  </si>
  <si>
    <t>2012.06.05</t>
    <phoneticPr fontId="56" type="noConversion"/>
  </si>
  <si>
    <t>1206-0048</t>
  </si>
  <si>
    <t>1206-0049</t>
  </si>
  <si>
    <t>1206-0050</t>
  </si>
  <si>
    <t>교통카드충전</t>
    <phoneticPr fontId="56" type="noConversion"/>
  </si>
  <si>
    <t>현금</t>
    <phoneticPr fontId="56" type="noConversion"/>
  </si>
  <si>
    <t>1206-0051</t>
  </si>
  <si>
    <t>2012.06.16</t>
    <phoneticPr fontId="56" type="noConversion"/>
  </si>
  <si>
    <t>경로당 강사비 지급</t>
    <phoneticPr fontId="56" type="noConversion"/>
  </si>
  <si>
    <t>1206-0052</t>
  </si>
  <si>
    <t>강북농수산물유통</t>
  </si>
  <si>
    <t>1206-0053</t>
  </si>
  <si>
    <t>2012.06.23</t>
    <phoneticPr fontId="56" type="noConversion"/>
  </si>
  <si>
    <t>이수내가마솥순두</t>
  </si>
  <si>
    <t>1207-0001</t>
    <phoneticPr fontId="56" type="noConversion"/>
  </si>
  <si>
    <t xml:space="preserve">2012.07.02 </t>
    <phoneticPr fontId="56" type="noConversion"/>
  </si>
  <si>
    <t>진혜료간사 7월 급여</t>
    <phoneticPr fontId="56" type="noConversion"/>
  </si>
  <si>
    <t>1207-0002</t>
  </si>
  <si>
    <t>조아라 간사 7월 급여</t>
    <phoneticPr fontId="56" type="noConversion"/>
  </si>
  <si>
    <t>1207-0003</t>
  </si>
  <si>
    <t>조아라 간사 상여금</t>
    <phoneticPr fontId="56" type="noConversion"/>
  </si>
  <si>
    <t>1207-0004</t>
  </si>
  <si>
    <t>1207-0005</t>
  </si>
  <si>
    <t>앤팩스 사용료</t>
    <phoneticPr fontId="56" type="noConversion"/>
  </si>
  <si>
    <t>KCP(결제대행)</t>
  </si>
  <si>
    <t>1207-0006</t>
  </si>
  <si>
    <t>한스델리-번동</t>
  </si>
  <si>
    <t>1207-0007</t>
  </si>
  <si>
    <t>1207-0008</t>
  </si>
  <si>
    <t>1207-0009</t>
  </si>
  <si>
    <t>비키 치과치료비지원</t>
    <phoneticPr fontId="56" type="noConversion"/>
  </si>
  <si>
    <t>아이세상치과의원</t>
  </si>
  <si>
    <t>1207-0010</t>
  </si>
  <si>
    <t>6월 전기료 납부</t>
    <phoneticPr fontId="56" type="noConversion"/>
  </si>
  <si>
    <t>06월전기료</t>
  </si>
  <si>
    <t>6월전기료</t>
    <phoneticPr fontId="56" type="noConversion"/>
  </si>
  <si>
    <t>1207-0011</t>
  </si>
  <si>
    <t>6월도시가스 요금</t>
    <phoneticPr fontId="56" type="noConversion"/>
  </si>
  <si>
    <t>대륜가스06월</t>
  </si>
  <si>
    <t>1207-0012</t>
  </si>
  <si>
    <t xml:space="preserve">2012.07.03 </t>
    <phoneticPr fontId="56" type="noConversion"/>
  </si>
  <si>
    <t>1207-0013</t>
  </si>
  <si>
    <t xml:space="preserve">2012.07.05 </t>
    <phoneticPr fontId="56" type="noConversion"/>
  </si>
  <si>
    <t>누가회 북녘어린이 후원저금통 스티커 제작</t>
    <phoneticPr fontId="56" type="noConversion"/>
  </si>
  <si>
    <t>인터넷상거래</t>
  </si>
  <si>
    <t>누가회 북녘어린이 후원저금통 스티커 제작비</t>
    <phoneticPr fontId="56" type="noConversion"/>
  </si>
  <si>
    <t>1207-0014</t>
  </si>
  <si>
    <t xml:space="preserve">2012.07.06 </t>
    <phoneticPr fontId="56" type="noConversion"/>
  </si>
  <si>
    <t>1207-0015</t>
  </si>
  <si>
    <t>주유비 지출</t>
    <phoneticPr fontId="56" type="noConversion"/>
  </si>
  <si>
    <t>1207-0016</t>
  </si>
  <si>
    <t>누가회 북녘어린이 후원저금통 제작</t>
    <phoneticPr fontId="56" type="noConversion"/>
  </si>
  <si>
    <t>누가회 북녘어린이 후원저금통 제작비</t>
    <phoneticPr fontId="56" type="noConversion"/>
  </si>
  <si>
    <t>1207-0017</t>
  </si>
  <si>
    <t>6월 임차료 지급</t>
    <phoneticPr fontId="56" type="noConversion"/>
  </si>
  <si>
    <t>1207-0018</t>
  </si>
  <si>
    <t>2012.07.08</t>
    <phoneticPr fontId="56" type="noConversion"/>
  </si>
  <si>
    <t>1207-0019</t>
  </si>
  <si>
    <t xml:space="preserve">2012.07.08 </t>
    <phoneticPr fontId="56" type="noConversion"/>
  </si>
  <si>
    <t>1207-0020</t>
  </si>
  <si>
    <t>2012.07.09</t>
  </si>
  <si>
    <t>지방세 납부</t>
    <phoneticPr fontId="56" type="noConversion"/>
  </si>
  <si>
    <t>서울시지방세</t>
  </si>
  <si>
    <t>1207-0021</t>
  </si>
  <si>
    <t>봉사활동 확인서 발송비</t>
    <phoneticPr fontId="56" type="noConversion"/>
  </si>
  <si>
    <t>1207-0022</t>
  </si>
  <si>
    <t>2012.07.10</t>
  </si>
  <si>
    <t>1207-0023</t>
  </si>
  <si>
    <t>1206산재보험</t>
  </si>
  <si>
    <t>1207-0024</t>
  </si>
  <si>
    <t>1206국민연금</t>
  </si>
  <si>
    <t>1207-0025</t>
  </si>
  <si>
    <t>1206국민건강</t>
  </si>
  <si>
    <t>1207-0026</t>
  </si>
  <si>
    <t>1206고용보험</t>
  </si>
  <si>
    <t>1207-0027</t>
  </si>
  <si>
    <t>2012.07.11</t>
  </si>
  <si>
    <t>7월 임차료 지급</t>
    <phoneticPr fontId="56" type="noConversion"/>
  </si>
  <si>
    <t>1207-0028</t>
  </si>
  <si>
    <t>2012.07.12</t>
  </si>
  <si>
    <t>광주집</t>
  </si>
  <si>
    <t>1207-0029</t>
  </si>
  <si>
    <t>1207-0030</t>
  </si>
  <si>
    <t>토마토도시락</t>
  </si>
  <si>
    <t>1207-0031</t>
  </si>
  <si>
    <t>1207-0032</t>
  </si>
  <si>
    <t>1207-0033</t>
  </si>
  <si>
    <t>2012.07.13</t>
  </si>
  <si>
    <t>1207-0034</t>
  </si>
  <si>
    <t>우동집</t>
  </si>
  <si>
    <t>1207-0035</t>
  </si>
  <si>
    <t>1207-0036</t>
  </si>
  <si>
    <t>1207-0037</t>
  </si>
  <si>
    <t>1207-0038</t>
  </si>
  <si>
    <t>말라리아 약 구입(캄보디아 방문)</t>
    <phoneticPr fontId="56" type="noConversion"/>
  </si>
  <si>
    <t>의료물품비</t>
    <phoneticPr fontId="56" type="noConversion"/>
  </si>
  <si>
    <t>1207-0039</t>
  </si>
  <si>
    <t>2012.07.14</t>
  </si>
  <si>
    <t>1207-0040</t>
  </si>
  <si>
    <t>1207-0041</t>
  </si>
  <si>
    <t>1207-0042</t>
  </si>
  <si>
    <t>1207-0043</t>
  </si>
  <si>
    <t>1207-0044</t>
  </si>
  <si>
    <t>2012.07.16</t>
    <phoneticPr fontId="56" type="noConversion"/>
  </si>
  <si>
    <t>군산식당</t>
  </si>
  <si>
    <t>1207-0045</t>
  </si>
  <si>
    <t>2012.07.18</t>
    <phoneticPr fontId="56" type="noConversion"/>
  </si>
  <si>
    <t>오즈메일러 메일발송 수수료</t>
    <phoneticPr fontId="56" type="noConversion"/>
  </si>
  <si>
    <t>이니시스(일반)</t>
  </si>
  <si>
    <t>1207-0046</t>
  </si>
  <si>
    <t>상다리갈비</t>
  </si>
  <si>
    <t>1207-0047</t>
  </si>
  <si>
    <t>안과의료비 지원(공부방)</t>
    <phoneticPr fontId="56" type="noConversion"/>
  </si>
  <si>
    <t>굿모닝서울안과의원</t>
  </si>
  <si>
    <t>1207-0048</t>
  </si>
  <si>
    <t>1207-0049</t>
  </si>
  <si>
    <t>북녘어린이 저금통 스티커인쇄(누가회)</t>
    <phoneticPr fontId="56" type="noConversion"/>
  </si>
  <si>
    <t>계좌</t>
    <phoneticPr fontId="56" type="noConversion"/>
  </si>
  <si>
    <t>통장기록확인</t>
    <phoneticPr fontId="56" type="noConversion"/>
  </si>
  <si>
    <t>한국누가회</t>
    <phoneticPr fontId="56" type="noConversion"/>
  </si>
  <si>
    <t>1207-0050</t>
  </si>
  <si>
    <t>북녘어린이 저금통 (누가회)</t>
    <phoneticPr fontId="56" type="noConversion"/>
  </si>
  <si>
    <t>2012.07.19</t>
  </si>
  <si>
    <t>4월정서치료비</t>
  </si>
  <si>
    <t>5월정서치료비</t>
    <phoneticPr fontId="56" type="noConversion"/>
  </si>
  <si>
    <t>5월정서치료비</t>
  </si>
  <si>
    <t>1207-0051</t>
  </si>
  <si>
    <t>6월정서치료비</t>
  </si>
  <si>
    <t>1207-0052</t>
  </si>
  <si>
    <t>1207-0053</t>
  </si>
  <si>
    <t>1207-0054</t>
  </si>
  <si>
    <t>마노핀익스프레스미아</t>
  </si>
  <si>
    <t>1207-0055</t>
  </si>
  <si>
    <t>2012.07.23</t>
    <phoneticPr fontId="56" type="noConversion"/>
  </si>
  <si>
    <t>CMF수련회 교통비 지출</t>
    <phoneticPr fontId="56" type="noConversion"/>
  </si>
  <si>
    <t>한국철도공사</t>
  </si>
  <si>
    <t>1207-0056</t>
  </si>
  <si>
    <t>1207-0057</t>
  </si>
  <si>
    <t>1207-0058</t>
  </si>
  <si>
    <t>2012.07.24</t>
  </si>
  <si>
    <t>비닐지출</t>
    <phoneticPr fontId="56" type="noConversion"/>
  </si>
  <si>
    <t>이상기</t>
  </si>
  <si>
    <t>1207-0059</t>
  </si>
  <si>
    <t>강북마을모임 회비</t>
    <phoneticPr fontId="56" type="noConversion"/>
  </si>
  <si>
    <t>1207-0060</t>
  </si>
  <si>
    <t>시골쌈밥</t>
  </si>
  <si>
    <t>1207-0061</t>
  </si>
  <si>
    <t>연말정산 환급금 지급(조아라)</t>
    <phoneticPr fontId="56" type="noConversion"/>
  </si>
  <si>
    <t>1207-0062</t>
  </si>
  <si>
    <t>연말정산 환급금 지급(진혜료)</t>
    <phoneticPr fontId="56" type="noConversion"/>
  </si>
  <si>
    <t>1207-0063</t>
  </si>
  <si>
    <t>1207-0064</t>
  </si>
  <si>
    <t>2012.07.25</t>
  </si>
  <si>
    <t>1207-0065</t>
  </si>
  <si>
    <t>1207-0066</t>
  </si>
  <si>
    <t>1207-0067</t>
  </si>
  <si>
    <t>웅진렌탈07</t>
  </si>
  <si>
    <t>1207-0068</t>
  </si>
  <si>
    <t>07삼성에스디에</t>
  </si>
  <si>
    <t>07삼성에스디에스 요금</t>
    <phoneticPr fontId="56" type="noConversion"/>
  </si>
  <si>
    <t>1207-0069</t>
  </si>
  <si>
    <t>2012.07.26</t>
  </si>
  <si>
    <t>가정방문 교통비</t>
    <phoneticPr fontId="56" type="noConversion"/>
  </si>
  <si>
    <t>티머니서울택시</t>
  </si>
  <si>
    <t>1207-0070</t>
  </si>
  <si>
    <t>1207-0071</t>
  </si>
  <si>
    <t>LG유선요금</t>
    <phoneticPr fontId="56" type="noConversion"/>
  </si>
  <si>
    <t>1207-0072</t>
  </si>
  <si>
    <t>2012.07.27</t>
  </si>
  <si>
    <t>1207-0073</t>
  </si>
  <si>
    <t>2012.07.30</t>
    <phoneticPr fontId="56" type="noConversion"/>
  </si>
  <si>
    <t>CMF간사님 식사비</t>
    <phoneticPr fontId="56" type="noConversion"/>
  </si>
  <si>
    <t>1207-0074</t>
  </si>
  <si>
    <t>1207-0075</t>
  </si>
  <si>
    <t>1207-0076</t>
  </si>
  <si>
    <t>항공비 환불(고준영)</t>
    <phoneticPr fontId="56" type="noConversion"/>
  </si>
  <si>
    <t>고준영</t>
  </si>
  <si>
    <t>1207-0077</t>
  </si>
  <si>
    <t>2012.07.31</t>
  </si>
  <si>
    <t>7월도시가스 요금</t>
    <phoneticPr fontId="56" type="noConversion"/>
  </si>
  <si>
    <t>대륜가스07월</t>
  </si>
  <si>
    <t>1207-0078</t>
  </si>
  <si>
    <t>2012.07.31</t>
    <phoneticPr fontId="56" type="noConversion"/>
  </si>
  <si>
    <t>7월 전기료 납부</t>
    <phoneticPr fontId="56" type="noConversion"/>
  </si>
  <si>
    <t>07월전기료</t>
  </si>
  <si>
    <t>7월전기료</t>
    <phoneticPr fontId="56" type="noConversion"/>
  </si>
  <si>
    <t>1207-0079</t>
  </si>
  <si>
    <t>2012.07.05</t>
    <phoneticPr fontId="56" type="noConversion"/>
  </si>
  <si>
    <t>1207-0080</t>
  </si>
  <si>
    <t>2012.07.17</t>
    <phoneticPr fontId="56" type="noConversion"/>
  </si>
  <si>
    <t>1207-0081</t>
  </si>
  <si>
    <t>1207-0082</t>
  </si>
  <si>
    <t>토담골</t>
  </si>
  <si>
    <t>1207-0083</t>
  </si>
  <si>
    <t>2012.07.19</t>
    <phoneticPr fontId="56" type="noConversion"/>
  </si>
  <si>
    <t>사례자문회의비</t>
    <phoneticPr fontId="56" type="noConversion"/>
  </si>
  <si>
    <t>1207-0084</t>
  </si>
  <si>
    <t>1207-0085</t>
  </si>
  <si>
    <t>1207-0086</t>
  </si>
  <si>
    <t>1207-0087</t>
  </si>
  <si>
    <t>６월회의비</t>
  </si>
  <si>
    <t>1207-0088</t>
  </si>
  <si>
    <t>국민６월회의비</t>
  </si>
  <si>
    <t>1207-0089</t>
  </si>
  <si>
    <t>이경진</t>
    <phoneticPr fontId="56" type="noConversion"/>
  </si>
  <si>
    <t>1207-0090</t>
  </si>
  <si>
    <t>국민６월경로당강사비</t>
  </si>
  <si>
    <t>경로당강사비</t>
    <phoneticPr fontId="56" type="noConversion"/>
  </si>
  <si>
    <t>1207-0091</t>
  </si>
  <si>
    <t>인터파크＿１５８</t>
  </si>
  <si>
    <t>1208-0001</t>
    <phoneticPr fontId="56" type="noConversion"/>
  </si>
  <si>
    <t>2012.08.01</t>
    <phoneticPr fontId="56" type="noConversion"/>
  </si>
  <si>
    <t>진혜료간사 8월 급여</t>
    <phoneticPr fontId="56" type="noConversion"/>
  </si>
  <si>
    <t>진혜료간사 급여지급</t>
    <phoneticPr fontId="56" type="noConversion"/>
  </si>
  <si>
    <t>1208-0002</t>
  </si>
  <si>
    <t>조아라간사 8월 급여</t>
    <phoneticPr fontId="56" type="noConversion"/>
  </si>
  <si>
    <t>조아라간사 급여지급</t>
    <phoneticPr fontId="56" type="noConversion"/>
  </si>
  <si>
    <t>1208-0003</t>
  </si>
  <si>
    <t>미스터신냉면</t>
  </si>
  <si>
    <t>1208-0004</t>
  </si>
  <si>
    <t>2012.08.02</t>
  </si>
  <si>
    <t>조아라간사 상여금지급</t>
    <phoneticPr fontId="56" type="noConversion"/>
  </si>
  <si>
    <t>1208-0005</t>
  </si>
  <si>
    <t>진혜료간사 상여금지급</t>
    <phoneticPr fontId="56" type="noConversion"/>
  </si>
  <si>
    <t>1208-0006</t>
  </si>
  <si>
    <t>캄보디아약품 구입</t>
    <phoneticPr fontId="56" type="noConversion"/>
  </si>
  <si>
    <t>숭인약국</t>
    <phoneticPr fontId="56" type="noConversion"/>
  </si>
  <si>
    <t>1208-0007</t>
  </si>
  <si>
    <t>캄보디아팀 물품 구입</t>
    <phoneticPr fontId="56" type="noConversion"/>
  </si>
  <si>
    <t>1208-0008</t>
  </si>
  <si>
    <t>캄보디아팀 간식</t>
    <phoneticPr fontId="56" type="noConversion"/>
  </si>
  <si>
    <t>1208-0009</t>
  </si>
  <si>
    <t>2012.08.03</t>
  </si>
  <si>
    <t>1208-0010</t>
  </si>
  <si>
    <t>노예진 약제비 지원</t>
    <phoneticPr fontId="56" type="noConversion"/>
  </si>
  <si>
    <t>경희대부속경희의료원</t>
  </si>
  <si>
    <t>1208-0011</t>
  </si>
  <si>
    <t>요리하는남자</t>
  </si>
  <si>
    <t>1208-0012</t>
  </si>
  <si>
    <t>1208-0013</t>
  </si>
  <si>
    <t>1208-0014</t>
  </si>
  <si>
    <t>1208-0015</t>
  </si>
  <si>
    <t>1208-0016</t>
  </si>
  <si>
    <t>김하진</t>
  </si>
  <si>
    <t>1208-0017</t>
  </si>
  <si>
    <t>1208-0018</t>
  </si>
  <si>
    <t>2012.08.04</t>
  </si>
  <si>
    <t>1208-0019</t>
  </si>
  <si>
    <t>(주)글로리아진스커피</t>
    <phoneticPr fontId="56" type="noConversion"/>
  </si>
  <si>
    <t>1208-0020</t>
  </si>
  <si>
    <t>2012.08.06</t>
    <phoneticPr fontId="56" type="noConversion"/>
  </si>
  <si>
    <t>공부방 안과진료</t>
    <phoneticPr fontId="56" type="noConversion"/>
  </si>
  <si>
    <t>1208-0021</t>
  </si>
  <si>
    <t>8월 임차료 지급</t>
    <phoneticPr fontId="56" type="noConversion"/>
  </si>
  <si>
    <t>1208-0022</t>
  </si>
  <si>
    <t>2012.08.07</t>
  </si>
  <si>
    <t>카페로담</t>
  </si>
  <si>
    <t>1208-0023</t>
  </si>
  <si>
    <t>2012.08.10</t>
    <phoneticPr fontId="56" type="noConversion"/>
  </si>
  <si>
    <t>1207국민건강</t>
  </si>
  <si>
    <t>영수증/공과금철 별도</t>
    <phoneticPr fontId="56" type="noConversion"/>
  </si>
  <si>
    <t>1208-0024</t>
  </si>
  <si>
    <t>1207국민연금</t>
  </si>
  <si>
    <t>1208-0025</t>
  </si>
  <si>
    <t>1207산재보험</t>
  </si>
  <si>
    <t>1208-0026</t>
  </si>
  <si>
    <t>1207고용보험</t>
  </si>
  <si>
    <t>1208-0027</t>
  </si>
  <si>
    <t>2012.08.13</t>
    <phoneticPr fontId="56" type="noConversion"/>
  </si>
  <si>
    <t>1208-0028</t>
  </si>
  <si>
    <t>2012.08.14</t>
  </si>
  <si>
    <t>메가박스씨너스(주)</t>
  </si>
  <si>
    <t>1208-0029</t>
  </si>
  <si>
    <t>2012.08.16</t>
    <phoneticPr fontId="56" type="noConversion"/>
  </si>
  <si>
    <t>1208-0030</t>
  </si>
  <si>
    <t>1208-0031</t>
  </si>
  <si>
    <t>홍종원</t>
  </si>
  <si>
    <t>1208-0032</t>
  </si>
  <si>
    <t>2012.08.17</t>
  </si>
  <si>
    <t>1208-0033</t>
  </si>
  <si>
    <t>1208-0034</t>
  </si>
  <si>
    <t>1208-0035</t>
  </si>
  <si>
    <t>2012.08.18</t>
  </si>
  <si>
    <t>솟대</t>
  </si>
  <si>
    <t>1208-0036</t>
  </si>
  <si>
    <t>엑시스아이앤씨　주</t>
  </si>
  <si>
    <t>1208-0037</t>
  </si>
  <si>
    <t>1208-0038</t>
  </si>
  <si>
    <t>1208-0039</t>
  </si>
  <si>
    <t>2012.08.20</t>
    <phoneticPr fontId="56" type="noConversion"/>
  </si>
  <si>
    <t>크린토피아수유점</t>
  </si>
  <si>
    <t>1208-0040</t>
  </si>
  <si>
    <t>생명사랑 구급가방 세탁비</t>
    <phoneticPr fontId="56" type="noConversion"/>
  </si>
  <si>
    <t>1208-0041</t>
  </si>
  <si>
    <t>바다회수산</t>
  </si>
  <si>
    <t>1208-0042</t>
  </si>
  <si>
    <t>서울주민세</t>
  </si>
  <si>
    <t>1208-0043</t>
  </si>
  <si>
    <t>1208-0044</t>
  </si>
  <si>
    <t>2012.08.21</t>
  </si>
  <si>
    <t>활동비 지출(김재환)</t>
    <phoneticPr fontId="56" type="noConversion"/>
  </si>
  <si>
    <t>(주)이마트경기광주</t>
  </si>
  <si>
    <t>1208-0045</t>
  </si>
  <si>
    <t>1208-0046</t>
  </si>
  <si>
    <t>2012.08.22</t>
  </si>
  <si>
    <t>1208-0047</t>
  </si>
  <si>
    <t>강영월감자옹심이</t>
  </si>
  <si>
    <t>1208-0048</t>
  </si>
  <si>
    <t>2012.08.23</t>
  </si>
  <si>
    <t>1208-0049</t>
  </si>
  <si>
    <t>1208-0050</t>
  </si>
  <si>
    <t>2012.08.24</t>
  </si>
  <si>
    <t>캄보디아 사진 인화</t>
    <phoneticPr fontId="56" type="noConversion"/>
  </si>
  <si>
    <t>1208-0051</t>
  </si>
  <si>
    <t>안성손칼국수</t>
  </si>
  <si>
    <t>1208-0052</t>
  </si>
  <si>
    <t>공부방안경맞춤</t>
    <phoneticPr fontId="56" type="noConversion"/>
  </si>
  <si>
    <t>권순창</t>
  </si>
  <si>
    <t>1208-0053</t>
  </si>
  <si>
    <t>호스팅비용</t>
    <phoneticPr fontId="56" type="noConversion"/>
  </si>
  <si>
    <t>(주)제트앤에스</t>
  </si>
  <si>
    <t>1208-0054</t>
  </si>
  <si>
    <t>2012.08.25</t>
  </si>
  <si>
    <t>국제가스공업(주)</t>
  </si>
  <si>
    <t>차량주유비</t>
    <phoneticPr fontId="56" type="noConversion"/>
  </si>
  <si>
    <t>1208-0055</t>
  </si>
  <si>
    <t>2012.08.27</t>
    <phoneticPr fontId="56" type="noConversion"/>
  </si>
  <si>
    <t>1208-0056</t>
  </si>
  <si>
    <t>1208-0057</t>
  </si>
  <si>
    <t>웅진렌탈08</t>
  </si>
  <si>
    <t>1208-0058</t>
  </si>
  <si>
    <t>LGU+통신요금</t>
    <phoneticPr fontId="56" type="noConversion"/>
  </si>
  <si>
    <t>1208-0059</t>
  </si>
  <si>
    <t>08삼성에스디에</t>
  </si>
  <si>
    <t>08삼성에스디에스 요금</t>
    <phoneticPr fontId="56" type="noConversion"/>
  </si>
  <si>
    <t>1208-0060</t>
  </si>
  <si>
    <t>2012.08.28</t>
  </si>
  <si>
    <t>1208-0061</t>
  </si>
  <si>
    <t>2012.08.29</t>
  </si>
  <si>
    <t>1208-0062</t>
  </si>
  <si>
    <t>1208-0063</t>
  </si>
  <si>
    <t>A4용지 구입</t>
    <phoneticPr fontId="56" type="noConversion"/>
  </si>
  <si>
    <t>1208-0064</t>
  </si>
  <si>
    <t>2012.08.31</t>
    <phoneticPr fontId="56" type="noConversion"/>
  </si>
  <si>
    <t>공부방 구충제 구입</t>
    <phoneticPr fontId="56" type="noConversion"/>
  </si>
  <si>
    <t>1208-0065</t>
  </si>
  <si>
    <t>1208-0066</t>
  </si>
  <si>
    <t>도시가스요금</t>
    <phoneticPr fontId="56" type="noConversion"/>
  </si>
  <si>
    <t>대륜가스08월</t>
  </si>
  <si>
    <t>1208-0067</t>
  </si>
  <si>
    <t>8월 전기료 납부</t>
    <phoneticPr fontId="56" type="noConversion"/>
  </si>
  <si>
    <t>08월전기료</t>
  </si>
  <si>
    <t>1208-0068</t>
  </si>
  <si>
    <t>1208-0069</t>
  </si>
  <si>
    <t xml:space="preserve">2012.08.16 </t>
    <phoneticPr fontId="56" type="noConversion"/>
  </si>
  <si>
    <t>1208-0070</t>
  </si>
  <si>
    <t>1208-0071</t>
  </si>
  <si>
    <t>2012.08.02</t>
    <phoneticPr fontId="56" type="noConversion"/>
  </si>
  <si>
    <t>윤동현</t>
    <phoneticPr fontId="56" type="noConversion"/>
  </si>
  <si>
    <t>７월 경로당강사비</t>
    <phoneticPr fontId="56" type="noConversion"/>
  </si>
  <si>
    <t>1208-0072</t>
  </si>
  <si>
    <t>７월 사례자문비</t>
    <phoneticPr fontId="56" type="noConversion"/>
  </si>
  <si>
    <t>1208-0073</t>
  </si>
  <si>
    <t>1208-0074</t>
  </si>
  <si>
    <t>1208-0075</t>
  </si>
  <si>
    <t>1208-0076</t>
  </si>
  <si>
    <t>임유림</t>
    <phoneticPr fontId="56" type="noConversion"/>
  </si>
  <si>
    <t>1208-0077</t>
  </si>
  <si>
    <t>1208-0078</t>
  </si>
  <si>
    <t>1208-0079</t>
  </si>
  <si>
    <t>2012.08.18</t>
    <phoneticPr fontId="56" type="noConversion"/>
  </si>
  <si>
    <t>밝누모 활동비</t>
    <phoneticPr fontId="56" type="noConversion"/>
  </si>
  <si>
    <t>1208-0080</t>
  </si>
  <si>
    <t>가문</t>
  </si>
  <si>
    <t>1208-0081</t>
  </si>
  <si>
    <t>2012.08.24</t>
    <phoneticPr fontId="56" type="noConversion"/>
  </si>
  <si>
    <t>（주）대천에너지</t>
  </si>
  <si>
    <t>1208-0082</t>
  </si>
  <si>
    <t xml:space="preserve">2012.08.31 </t>
    <phoneticPr fontId="56" type="noConversion"/>
  </si>
  <si>
    <t>8월 사례자문비</t>
    <phoneticPr fontId="56" type="noConversion"/>
  </si>
  <si>
    <t>1208-0083</t>
  </si>
  <si>
    <t>1208-0084</t>
  </si>
  <si>
    <t>1208-0085</t>
  </si>
  <si>
    <t>1208-0086</t>
  </si>
  <si>
    <t>임유림</t>
  </si>
  <si>
    <t>1208-0087</t>
  </si>
  <si>
    <t>1208-0088</t>
  </si>
  <si>
    <t>1208-0089</t>
  </si>
  <si>
    <t>8월 경로당강사비</t>
    <phoneticPr fontId="56" type="noConversion"/>
  </si>
  <si>
    <t>1209-0001</t>
    <phoneticPr fontId="56" type="noConversion"/>
  </si>
  <si>
    <t xml:space="preserve">2012.09.03 </t>
    <phoneticPr fontId="56" type="noConversion"/>
  </si>
  <si>
    <t>운영비</t>
    <phoneticPr fontId="107" type="noConversion"/>
  </si>
  <si>
    <t>1209-0002</t>
  </si>
  <si>
    <t>2012.09.03</t>
    <phoneticPr fontId="56" type="noConversion"/>
  </si>
  <si>
    <t xml:space="preserve">진혜료간사 상여금 </t>
    <phoneticPr fontId="56" type="noConversion"/>
  </si>
  <si>
    <t>진혜료간사 상여금 지급</t>
    <phoneticPr fontId="56" type="noConversion"/>
  </si>
  <si>
    <t>1209-0003</t>
  </si>
  <si>
    <t xml:space="preserve">진혜료간사 9월급여 </t>
    <phoneticPr fontId="56" type="noConversion"/>
  </si>
  <si>
    <t>진혜료간사 급여 지급</t>
    <phoneticPr fontId="56" type="noConversion"/>
  </si>
  <si>
    <t>1209-0004</t>
  </si>
  <si>
    <t xml:space="preserve">조아라간사 9월급여 </t>
    <phoneticPr fontId="56" type="noConversion"/>
  </si>
  <si>
    <t>조아라간사 급여 지급</t>
    <phoneticPr fontId="56" type="noConversion"/>
  </si>
  <si>
    <t>1209-0005</t>
  </si>
  <si>
    <t>1209-0006</t>
  </si>
  <si>
    <t>1209-0007</t>
  </si>
  <si>
    <t>2012.09.04</t>
  </si>
  <si>
    <t>채원샤브수끼</t>
  </si>
  <si>
    <t>1209-0008</t>
  </si>
  <si>
    <t>2012.09.05</t>
  </si>
  <si>
    <t>1209-0009</t>
  </si>
  <si>
    <t>2012.09.06</t>
  </si>
  <si>
    <t>9월 임차료 지급</t>
    <phoneticPr fontId="56" type="noConversion"/>
  </si>
  <si>
    <t>1209-0010</t>
  </si>
  <si>
    <t>2012.09.07</t>
  </si>
  <si>
    <t>1209-0011</t>
  </si>
  <si>
    <t>퇴직연금운용수수료</t>
    <phoneticPr fontId="56" type="noConversion"/>
  </si>
  <si>
    <t>1209-0012</t>
  </si>
  <si>
    <t>안선영항공비 환급</t>
    <phoneticPr fontId="56" type="noConversion"/>
  </si>
  <si>
    <t>1209-0013</t>
  </si>
  <si>
    <t>이혜린항공비 환급</t>
    <phoneticPr fontId="56" type="noConversion"/>
  </si>
  <si>
    <t>1209-0014</t>
  </si>
  <si>
    <t>항공비 환급</t>
    <phoneticPr fontId="56" type="noConversion"/>
  </si>
  <si>
    <t>캄보디아항공비 환불</t>
    <phoneticPr fontId="56" type="noConversion"/>
  </si>
  <si>
    <t>1209-0015</t>
  </si>
  <si>
    <t>황공비 환급</t>
    <phoneticPr fontId="56" type="noConversion"/>
  </si>
  <si>
    <t>1209-0016</t>
  </si>
  <si>
    <t>1209-0017</t>
  </si>
  <si>
    <t>2012.09.09</t>
    <phoneticPr fontId="56" type="noConversion"/>
  </si>
  <si>
    <t>1209-0018</t>
  </si>
  <si>
    <t>1209-0019</t>
  </si>
  <si>
    <t>2012.09.10</t>
  </si>
  <si>
    <t>1209-0020</t>
  </si>
  <si>
    <t>구충제 구입</t>
    <phoneticPr fontId="56" type="noConversion"/>
  </si>
  <si>
    <t>1209-0021</t>
  </si>
  <si>
    <t>1208산재보험</t>
  </si>
  <si>
    <t>1209-0022</t>
  </si>
  <si>
    <t>1208고용보험</t>
  </si>
  <si>
    <t>1209-0023</t>
  </si>
  <si>
    <t>건강보험료</t>
    <phoneticPr fontId="56" type="noConversion"/>
  </si>
  <si>
    <t>1208국민건강</t>
  </si>
  <si>
    <t>1209-0024</t>
  </si>
  <si>
    <t>1208국민연금</t>
  </si>
  <si>
    <t>1209-0025</t>
  </si>
  <si>
    <t>2012.09.11</t>
  </si>
  <si>
    <t>노민정안경맞춤</t>
  </si>
  <si>
    <t>1209-0026</t>
  </si>
  <si>
    <t>1209-0027</t>
  </si>
  <si>
    <t>문구류 구입</t>
    <phoneticPr fontId="56" type="noConversion"/>
  </si>
  <si>
    <t>1209-0028</t>
  </si>
  <si>
    <t>2012.09.12</t>
  </si>
  <si>
    <t>성북구공부방 결과지 발송</t>
    <phoneticPr fontId="56" type="noConversion"/>
  </si>
  <si>
    <t>1209-0029</t>
  </si>
  <si>
    <t>2012.09.13</t>
  </si>
  <si>
    <t>1209-0030</t>
  </si>
  <si>
    <t>2012.09.14</t>
  </si>
  <si>
    <t>1209-0031</t>
  </si>
  <si>
    <t>2012.09.17</t>
    <phoneticPr fontId="56" type="noConversion"/>
  </si>
  <si>
    <t>신의주토종순대</t>
  </si>
  <si>
    <t>1209-0032</t>
  </si>
  <si>
    <t>2012.09.18</t>
  </si>
  <si>
    <t>노예진 의료비 지원</t>
    <phoneticPr fontId="56" type="noConversion"/>
  </si>
  <si>
    <t>1209-0033</t>
  </si>
  <si>
    <t>1209-0034</t>
  </si>
  <si>
    <t>2012.09.19</t>
  </si>
  <si>
    <t>손민우심리치료</t>
  </si>
  <si>
    <t>1209-0035</t>
  </si>
  <si>
    <t>1209-0036</t>
  </si>
  <si>
    <t>2012.09.20</t>
  </si>
  <si>
    <t>웰빙들깨칼국수</t>
  </si>
  <si>
    <t>1209-0037</t>
  </si>
  <si>
    <t>추석선물 구입</t>
    <phoneticPr fontId="56" type="noConversion"/>
  </si>
  <si>
    <t>1209-0038</t>
  </si>
  <si>
    <t>2012.09.21</t>
  </si>
  <si>
    <t>교통카드 충전비</t>
    <phoneticPr fontId="56" type="noConversion"/>
  </si>
  <si>
    <t>티머니</t>
    <phoneticPr fontId="56" type="noConversion"/>
  </si>
  <si>
    <t>1209-0039</t>
  </si>
  <si>
    <t>산책</t>
  </si>
  <si>
    <t>1209-0040</t>
  </si>
  <si>
    <t>2012.09.24</t>
    <phoneticPr fontId="56" type="noConversion"/>
  </si>
  <si>
    <t>1209-0041</t>
  </si>
  <si>
    <t>2012.09.25</t>
  </si>
  <si>
    <t>1209-0042</t>
  </si>
  <si>
    <t>1209-0043</t>
  </si>
  <si>
    <t>1209-0044</t>
  </si>
  <si>
    <t>권오중 회원 방문 선물</t>
    <phoneticPr fontId="56" type="noConversion"/>
  </si>
  <si>
    <t>선우네꽃방</t>
  </si>
  <si>
    <t>1209-0045</t>
  </si>
  <si>
    <t>웅진렌탈09</t>
  </si>
  <si>
    <t>1209-0046</t>
  </si>
  <si>
    <t>09삼성에스디에</t>
  </si>
  <si>
    <t>1209-0047</t>
  </si>
  <si>
    <t>2012.09.26</t>
    <phoneticPr fontId="56" type="noConversion"/>
  </si>
  <si>
    <t>7월심리치료비</t>
  </si>
  <si>
    <t>1209-0048</t>
  </si>
  <si>
    <t>공부방 아동 종합심리검사비</t>
    <phoneticPr fontId="56" type="noConversion"/>
  </si>
  <si>
    <t>종합심리검사비</t>
  </si>
  <si>
    <t>1209-0049</t>
  </si>
  <si>
    <t>회마을</t>
  </si>
  <si>
    <t>1209-0050</t>
  </si>
  <si>
    <t>영화관람료</t>
    <phoneticPr fontId="56" type="noConversion"/>
  </si>
  <si>
    <t>활동가 영화관람료</t>
    <phoneticPr fontId="56" type="noConversion"/>
  </si>
  <si>
    <t>1209-0051</t>
  </si>
  <si>
    <t>간사선물</t>
    <phoneticPr fontId="56" type="noConversion"/>
  </si>
  <si>
    <t>1209-0052</t>
  </si>
  <si>
    <t>LG유선 요금</t>
    <phoneticPr fontId="56" type="noConversion"/>
  </si>
  <si>
    <t>1209-0053</t>
  </si>
  <si>
    <t>(주)이랜드파크외식</t>
  </si>
  <si>
    <t>1209-0054</t>
  </si>
  <si>
    <t>태극당제과</t>
  </si>
  <si>
    <t>1209-0055</t>
  </si>
  <si>
    <t>2012.09.27</t>
  </si>
  <si>
    <t>뿌리오 결재</t>
    <phoneticPr fontId="56" type="noConversion"/>
  </si>
  <si>
    <t>1209-0056</t>
  </si>
  <si>
    <t>1209-0057</t>
  </si>
  <si>
    <t>2012.09.05</t>
    <phoneticPr fontId="56" type="noConversion"/>
  </si>
  <si>
    <t>1209-0058</t>
  </si>
  <si>
    <t>1209-0059</t>
  </si>
  <si>
    <t>1209-0060</t>
  </si>
  <si>
    <t>2012.09.13</t>
    <phoneticPr fontId="56" type="noConversion"/>
  </si>
  <si>
    <t>영양보충제 구입비</t>
    <phoneticPr fontId="107" type="noConversion"/>
  </si>
  <si>
    <t>1209-0061</t>
  </si>
  <si>
    <t>2012.09.19</t>
    <phoneticPr fontId="56" type="noConversion"/>
  </si>
  <si>
    <t>의료학교 도서구입비</t>
    <phoneticPr fontId="107" type="noConversion"/>
  </si>
  <si>
    <t>이니시스＿알라딘</t>
  </si>
  <si>
    <t>1209-0062</t>
  </si>
  <si>
    <t>2012.09.21</t>
    <phoneticPr fontId="56" type="noConversion"/>
  </si>
  <si>
    <t>방문진료 교통카드 충전</t>
    <phoneticPr fontId="107" type="noConversion"/>
  </si>
  <si>
    <t>1209-0063</t>
  </si>
  <si>
    <t>봉사자 간식비</t>
    <phoneticPr fontId="107" type="noConversion"/>
  </si>
  <si>
    <t>1209-0065</t>
  </si>
  <si>
    <t>2012.09.27</t>
    <phoneticPr fontId="56" type="noConversion"/>
  </si>
  <si>
    <t>사례자문비</t>
    <phoneticPr fontId="107" type="noConversion"/>
  </si>
  <si>
    <t>1209-0066</t>
  </si>
  <si>
    <t>1209-0067</t>
  </si>
  <si>
    <t>1209-0068</t>
  </si>
  <si>
    <t>1209-0069</t>
  </si>
  <si>
    <t>1209-0070</t>
  </si>
  <si>
    <t>1209-0071</t>
  </si>
  <si>
    <t>1209-0072</t>
  </si>
  <si>
    <t>경로당보건교육및상담</t>
    <phoneticPr fontId="107" type="noConversion"/>
  </si>
  <si>
    <t>1210-0001</t>
    <phoneticPr fontId="56" type="noConversion"/>
  </si>
  <si>
    <t xml:space="preserve">2012.10.02 </t>
    <phoneticPr fontId="56" type="noConversion"/>
  </si>
  <si>
    <t>진혜료간사 10월급여</t>
    <phoneticPr fontId="56" type="noConversion"/>
  </si>
  <si>
    <t>진혜료간사급여</t>
    <phoneticPr fontId="56" type="noConversion"/>
  </si>
  <si>
    <t>1210-0002</t>
  </si>
  <si>
    <t>조아라간사 10월급여</t>
    <phoneticPr fontId="56" type="noConversion"/>
  </si>
  <si>
    <t>조아라간사 급여</t>
    <phoneticPr fontId="56" type="noConversion"/>
  </si>
  <si>
    <t>1210-0003</t>
  </si>
  <si>
    <t>9월 전기료 납부</t>
    <phoneticPr fontId="56" type="noConversion"/>
  </si>
  <si>
    <t>09월전기료</t>
  </si>
  <si>
    <t>전기요금 지급</t>
    <phoneticPr fontId="56" type="noConversion"/>
  </si>
  <si>
    <t>1210-0004</t>
  </si>
  <si>
    <t>도시가스요금지급</t>
    <phoneticPr fontId="56" type="noConversion"/>
  </si>
  <si>
    <t>대륜가스09월</t>
  </si>
  <si>
    <t>1210-0005</t>
  </si>
  <si>
    <t>2012.10.04</t>
    <phoneticPr fontId="56" type="noConversion"/>
  </si>
  <si>
    <t>1210-0006</t>
  </si>
  <si>
    <t>2012.10.05</t>
  </si>
  <si>
    <t>1210-0007</t>
  </si>
  <si>
    <t>사무용품 구입</t>
    <phoneticPr fontId="56" type="noConversion"/>
  </si>
  <si>
    <t>소모품 구입</t>
    <phoneticPr fontId="56" type="noConversion"/>
  </si>
  <si>
    <t>1210-0008</t>
  </si>
  <si>
    <t>김병익어르신 의료비 지원</t>
    <phoneticPr fontId="56" type="noConversion"/>
  </si>
  <si>
    <t>수유대한병원점</t>
    <phoneticPr fontId="56" type="noConversion"/>
  </si>
  <si>
    <t>1210-0009</t>
  </si>
  <si>
    <t>비타민공부방 아동 안과 진료비 지원</t>
    <phoneticPr fontId="56" type="noConversion"/>
  </si>
  <si>
    <t>윤주영</t>
  </si>
  <si>
    <t>1210-0010</t>
  </si>
  <si>
    <t>10월 임차료 지출</t>
    <phoneticPr fontId="56" type="noConversion"/>
  </si>
  <si>
    <t>1210-0011</t>
  </si>
  <si>
    <t>2012.10.08</t>
    <phoneticPr fontId="56" type="noConversion"/>
  </si>
  <si>
    <t>1210-0012</t>
  </si>
  <si>
    <t>2012.10.09</t>
  </si>
  <si>
    <t>교통비 지원</t>
    <phoneticPr fontId="56" type="noConversion"/>
  </si>
  <si>
    <t>1210-0013</t>
  </si>
  <si>
    <t>1210-0015</t>
  </si>
  <si>
    <t>2012.10.10</t>
  </si>
  <si>
    <t>1210-0016</t>
  </si>
  <si>
    <t>1209국민건강</t>
  </si>
  <si>
    <t>1210-0017</t>
  </si>
  <si>
    <t>1209고용보험</t>
  </si>
  <si>
    <t>1210-0018</t>
  </si>
  <si>
    <t>1209산재보험</t>
  </si>
  <si>
    <t>1210-0019</t>
  </si>
  <si>
    <t>1209국민연금</t>
  </si>
  <si>
    <t>1210-0020</t>
  </si>
  <si>
    <t>2012.10.11</t>
  </si>
  <si>
    <t>1210-0021</t>
  </si>
  <si>
    <t>2012.10.11</t>
    <phoneticPr fontId="56" type="noConversion"/>
  </si>
  <si>
    <t>김재환 선물 구입</t>
    <phoneticPr fontId="56" type="noConversion"/>
  </si>
  <si>
    <t>현대백화점(미아점)</t>
  </si>
  <si>
    <t>1210-0022</t>
  </si>
  <si>
    <t>1210-0023</t>
  </si>
  <si>
    <t>2012.10.12</t>
  </si>
  <si>
    <t>1210-0024</t>
  </si>
  <si>
    <t>2012.10.15</t>
    <phoneticPr fontId="56" type="noConversion"/>
  </si>
  <si>
    <t>비즈폼 수수료</t>
    <phoneticPr fontId="56" type="noConversion"/>
  </si>
  <si>
    <t>1210-0025</t>
  </si>
  <si>
    <t>1210-0026</t>
  </si>
  <si>
    <t>2012.10.16</t>
  </si>
  <si>
    <t>1210-0027</t>
  </si>
  <si>
    <t>2012.10.18</t>
    <phoneticPr fontId="56" type="noConversion"/>
  </si>
  <si>
    <t>차량보험료</t>
    <phoneticPr fontId="56" type="noConversion"/>
  </si>
  <si>
    <t>삼성화재해상</t>
  </si>
  <si>
    <t>1210-0028</t>
  </si>
  <si>
    <t>1210-0029</t>
  </si>
  <si>
    <t>2012.10.19</t>
  </si>
  <si>
    <t>1210-0030</t>
  </si>
  <si>
    <t>활동가 독감 예방접종</t>
    <phoneticPr fontId="56" type="noConversion"/>
  </si>
  <si>
    <t>1210-0031</t>
  </si>
  <si>
    <t>2012.10.22</t>
    <phoneticPr fontId="56" type="noConversion"/>
  </si>
  <si>
    <t>엄마손김밥</t>
  </si>
  <si>
    <t>1210-0032</t>
  </si>
  <si>
    <t>오피셜 프로그램 구입</t>
    <phoneticPr fontId="56" type="noConversion"/>
  </si>
  <si>
    <t>1210-0033</t>
  </si>
  <si>
    <t>2012.10.23</t>
  </si>
  <si>
    <t>1210-0034</t>
  </si>
  <si>
    <t>1210-0035</t>
  </si>
  <si>
    <t>2012.10.24</t>
  </si>
  <si>
    <t>예와손만두</t>
  </si>
  <si>
    <t>1210-0036</t>
  </si>
  <si>
    <t>2012.10.25</t>
  </si>
  <si>
    <t>1210-0037</t>
  </si>
  <si>
    <t>웅진렌탈10</t>
  </si>
  <si>
    <t>1210-0038</t>
  </si>
  <si>
    <t>10삼성에스디에</t>
  </si>
  <si>
    <t>삼성에스디요금</t>
    <phoneticPr fontId="56" type="noConversion"/>
  </si>
  <si>
    <t>1210-0039</t>
  </si>
  <si>
    <t>2012.10.26</t>
  </si>
  <si>
    <t>고향쌈밥</t>
  </si>
  <si>
    <t>1210-0040</t>
  </si>
  <si>
    <t>공부방 아동 안경맞춤비 지원</t>
    <phoneticPr fontId="56" type="noConversion"/>
  </si>
  <si>
    <t>기업권순창</t>
  </si>
  <si>
    <t>1210-0041</t>
  </si>
  <si>
    <t>LGU+인터넷</t>
  </si>
  <si>
    <t>1210-0042</t>
  </si>
  <si>
    <t>2012.10.30</t>
    <phoneticPr fontId="56" type="noConversion"/>
  </si>
  <si>
    <t>1210-0043</t>
  </si>
  <si>
    <t>1210-0044</t>
  </si>
  <si>
    <t>신영복선생님선물 구입</t>
    <phoneticPr fontId="56" type="noConversion"/>
  </si>
  <si>
    <t>롯데쇼핑(주)미아점</t>
  </si>
  <si>
    <t>1210-0045</t>
  </si>
  <si>
    <t>2012.10.05</t>
    <phoneticPr fontId="56" type="noConversion"/>
  </si>
  <si>
    <t>1210-0046</t>
  </si>
  <si>
    <t>2012.10.16</t>
    <phoneticPr fontId="56" type="noConversion"/>
  </si>
  <si>
    <t>1210-0047</t>
  </si>
  <si>
    <t>1210-0070</t>
    <phoneticPr fontId="56" type="noConversion"/>
  </si>
  <si>
    <t>2012.10.31</t>
    <phoneticPr fontId="56" type="noConversion"/>
  </si>
  <si>
    <t>남이섬입장료</t>
    <phoneticPr fontId="56" type="noConversion"/>
  </si>
  <si>
    <t>남이섬</t>
    <phoneticPr fontId="56" type="noConversion"/>
  </si>
  <si>
    <t>1210-0071</t>
  </si>
  <si>
    <t>활동가 야유회 식비</t>
    <phoneticPr fontId="56" type="noConversion"/>
  </si>
  <si>
    <t>섬향기</t>
    <phoneticPr fontId="56" type="noConversion"/>
  </si>
  <si>
    <t>1210-0072</t>
  </si>
  <si>
    <t>대륜가스</t>
    <phoneticPr fontId="56" type="noConversion"/>
  </si>
  <si>
    <t>1210-0073</t>
  </si>
  <si>
    <t>10월 전기료 납부</t>
    <phoneticPr fontId="56" type="noConversion"/>
  </si>
  <si>
    <t>한국전력</t>
    <phoneticPr fontId="56" type="noConversion"/>
  </si>
  <si>
    <t>1210-0048</t>
  </si>
  <si>
    <t>교육행사 도서구입비</t>
    <phoneticPr fontId="107" type="noConversion"/>
  </si>
  <si>
    <t>1210-0049</t>
  </si>
  <si>
    <t>1210-0050</t>
  </si>
  <si>
    <t>1210-0051</t>
  </si>
  <si>
    <t>1210-0052</t>
  </si>
  <si>
    <t>1210-0053</t>
  </si>
  <si>
    <t>교육행사 홍보비(신문광고)</t>
    <phoneticPr fontId="107" type="noConversion"/>
  </si>
  <si>
    <t>하나한겨레신문（주）</t>
  </si>
  <si>
    <t>1210-0054</t>
  </si>
  <si>
    <t>1210-0055</t>
  </si>
  <si>
    <t>방문진료 용품구입비</t>
    <phoneticPr fontId="107" type="noConversion"/>
  </si>
  <si>
    <t>1210-0056</t>
  </si>
  <si>
    <t>１１번가＿１５９</t>
  </si>
  <si>
    <t>1210-0057</t>
  </si>
  <si>
    <t>1210-0058</t>
  </si>
  <si>
    <t>의료자원활동가 교육행사 다과비</t>
    <phoneticPr fontId="107" type="noConversion"/>
  </si>
  <si>
    <t>1210-0059</t>
  </si>
  <si>
    <t>1210-0060</t>
  </si>
  <si>
    <t>2012.10.13</t>
  </si>
  <si>
    <t>1210-0061</t>
  </si>
  <si>
    <t>의료자원활동가 교육행사 식비</t>
    <phoneticPr fontId="107" type="noConversion"/>
  </si>
  <si>
    <t>가원생선구이</t>
  </si>
  <si>
    <t>1210-0062</t>
  </si>
  <si>
    <t>차량 주유비</t>
    <phoneticPr fontId="107" type="noConversion"/>
  </si>
  <si>
    <t>차량주유비</t>
    <phoneticPr fontId="107" type="noConversion"/>
  </si>
  <si>
    <t>1210-0063</t>
  </si>
  <si>
    <t>방문진료 용품구입비(검이경)</t>
    <phoneticPr fontId="107" type="noConversion"/>
  </si>
  <si>
    <t>네이버체크아웃</t>
  </si>
  <si>
    <t>1210-0064</t>
  </si>
  <si>
    <t>방문진료 용품구입비(악력기)</t>
    <phoneticPr fontId="107" type="noConversion"/>
  </si>
  <si>
    <t>1210-0065</t>
  </si>
  <si>
    <t>활동가 및 봉사자 식비</t>
    <phoneticPr fontId="107" type="noConversion"/>
  </si>
  <si>
    <t>1210-0066</t>
  </si>
  <si>
    <t>방문진료 용품구입비(의료소모품)</t>
    <phoneticPr fontId="107" type="noConversion"/>
  </si>
  <si>
    <t>1210-0067</t>
  </si>
  <si>
    <t>방문진료 용품구입비(소독제,침)</t>
    <phoneticPr fontId="107" type="noConversion"/>
  </si>
  <si>
    <t>필립의료기</t>
  </si>
  <si>
    <t>1210-0068</t>
  </si>
  <si>
    <t>2012.10.26</t>
    <phoneticPr fontId="56" type="noConversion"/>
  </si>
  <si>
    <t>1210-0069</t>
  </si>
  <si>
    <t>2012.10.27</t>
  </si>
  <si>
    <t>수유닭한마리</t>
  </si>
  <si>
    <t>1210-0070</t>
  </si>
  <si>
    <t>혈압계구입비</t>
    <phoneticPr fontId="107" type="noConversion"/>
  </si>
  <si>
    <t>의료자원활동가 교육행사 강사비</t>
    <phoneticPr fontId="107" type="noConversion"/>
  </si>
  <si>
    <t>계좌이체</t>
    <phoneticPr fontId="56" type="noConversion"/>
  </si>
  <si>
    <t>이충형</t>
    <phoneticPr fontId="107" type="noConversion"/>
  </si>
  <si>
    <t>장원모</t>
    <phoneticPr fontId="107" type="noConversion"/>
  </si>
  <si>
    <t>강충원</t>
    <phoneticPr fontId="107" type="noConversion"/>
  </si>
  <si>
    <t>1210-0074</t>
  </si>
  <si>
    <t>홍종원</t>
    <phoneticPr fontId="107" type="noConversion"/>
  </si>
  <si>
    <t>1210-0075</t>
  </si>
  <si>
    <t>10월사례자문회의 회의참석비(자문비)</t>
    <phoneticPr fontId="107" type="noConversion"/>
  </si>
  <si>
    <t>손홍석</t>
    <phoneticPr fontId="107" type="noConversion"/>
  </si>
  <si>
    <t>1210-0076</t>
  </si>
  <si>
    <t>홍남기</t>
    <phoneticPr fontId="107" type="noConversion"/>
  </si>
  <si>
    <t>1210-0077</t>
  </si>
  <si>
    <t>김현수</t>
    <phoneticPr fontId="107" type="noConversion"/>
  </si>
  <si>
    <t>1210-0078</t>
  </si>
  <si>
    <t>박철우</t>
    <phoneticPr fontId="107" type="noConversion"/>
  </si>
  <si>
    <t>1210-0079</t>
  </si>
  <si>
    <t>임유림</t>
    <phoneticPr fontId="107" type="noConversion"/>
  </si>
  <si>
    <t>1210-0080</t>
  </si>
  <si>
    <t>1210-0081</t>
  </si>
  <si>
    <t>이경진</t>
    <phoneticPr fontId="107" type="noConversion"/>
  </si>
  <si>
    <t>1210-0082</t>
  </si>
  <si>
    <t>10월 경로당보건교육 및 상담 강사비</t>
    <phoneticPr fontId="107" type="noConversion"/>
  </si>
  <si>
    <t>윤동현</t>
    <phoneticPr fontId="107" type="noConversion"/>
  </si>
  <si>
    <t>1210-0083</t>
  </si>
  <si>
    <t>주유비</t>
    <phoneticPr fontId="107" type="noConversion"/>
  </si>
  <si>
    <t>ＳＫ네트웍스（주 )</t>
    <phoneticPr fontId="107" type="noConversion"/>
  </si>
  <si>
    <t>1211-0001</t>
    <phoneticPr fontId="56" type="noConversion"/>
  </si>
  <si>
    <t xml:space="preserve">2012.11.01 </t>
    <phoneticPr fontId="56" type="noConversion"/>
  </si>
  <si>
    <t>1211-0002</t>
  </si>
  <si>
    <t>1211-0003</t>
  </si>
  <si>
    <t>진혜료간사 11월 급여</t>
    <phoneticPr fontId="56" type="noConversion"/>
  </si>
  <si>
    <t>1211-0004</t>
  </si>
  <si>
    <t>조아라간사 11월 급여</t>
    <phoneticPr fontId="56" type="noConversion"/>
  </si>
  <si>
    <t>1211-0005</t>
  </si>
  <si>
    <t>신영복교수님 방문선물비</t>
    <phoneticPr fontId="56" type="noConversion"/>
  </si>
  <si>
    <t>성공회대학교산학협력</t>
    <phoneticPr fontId="56" type="noConversion"/>
  </si>
  <si>
    <t>1211-0006</t>
  </si>
  <si>
    <t>2012.11.05</t>
    <phoneticPr fontId="56" type="noConversion"/>
  </si>
  <si>
    <t>나눔과셈 사용료</t>
    <phoneticPr fontId="56" type="noConversion"/>
  </si>
  <si>
    <t>1211-0007</t>
  </si>
  <si>
    <t>달력제작비(1,000부)</t>
    <phoneticPr fontId="56" type="noConversion"/>
  </si>
  <si>
    <t>배노연(여럿이함께)</t>
  </si>
  <si>
    <t>1211-0008</t>
  </si>
  <si>
    <t>2012.11.06</t>
  </si>
  <si>
    <t>1211-0009</t>
  </si>
  <si>
    <t>까페베네</t>
  </si>
  <si>
    <t>1211-0010</t>
  </si>
  <si>
    <t>11월 임차료 지급</t>
    <phoneticPr fontId="56" type="noConversion"/>
  </si>
  <si>
    <t>1211-0011</t>
  </si>
  <si>
    <t>2012.11.08</t>
    <phoneticPr fontId="56" type="noConversion"/>
  </si>
  <si>
    <t>활동가 건강검진 의료비 지원</t>
    <phoneticPr fontId="56" type="noConversion"/>
  </si>
  <si>
    <t>1211-0012</t>
  </si>
  <si>
    <t>1211-0013</t>
  </si>
  <si>
    <t>1211-0014</t>
  </si>
  <si>
    <t>2012.11.09</t>
  </si>
  <si>
    <t>엘에이돈까스배달전문</t>
  </si>
  <si>
    <t>1211-0015</t>
  </si>
  <si>
    <t>1211-0016</t>
  </si>
  <si>
    <t>길정원 치과치료비 지원</t>
    <phoneticPr fontId="56" type="noConversion"/>
  </si>
  <si>
    <t>남성희</t>
  </si>
  <si>
    <t>1211-0017</t>
  </si>
  <si>
    <t>2012.11.12</t>
    <phoneticPr fontId="56" type="noConversion"/>
  </si>
  <si>
    <t>1211-0018</t>
  </si>
  <si>
    <t>1210국민건강</t>
  </si>
  <si>
    <t>1211-0019</t>
  </si>
  <si>
    <t>1210고용보험</t>
  </si>
  <si>
    <t>1211-0020</t>
  </si>
  <si>
    <t>1210산재보험</t>
  </si>
  <si>
    <t>1211-0021</t>
  </si>
  <si>
    <t>1210국민연금</t>
  </si>
  <si>
    <t>1211-0022</t>
  </si>
  <si>
    <t>2012.11.13</t>
  </si>
  <si>
    <t>1211-0023</t>
  </si>
  <si>
    <t>2012.11.14</t>
  </si>
  <si>
    <t>1211-0024</t>
  </si>
  <si>
    <t>2012.11.15</t>
  </si>
  <si>
    <t>1211-0025</t>
  </si>
  <si>
    <t>달력발송용 봉투</t>
    <phoneticPr fontId="56" type="noConversion"/>
  </si>
  <si>
    <t>디엔글로벌　강대진</t>
  </si>
  <si>
    <t>1211-0026</t>
  </si>
  <si>
    <t>2012.11.16</t>
  </si>
  <si>
    <t>달력서신용 용지</t>
    <phoneticPr fontId="56" type="noConversion"/>
  </si>
  <si>
    <t>1211-0027</t>
  </si>
  <si>
    <t>달력서신용 노끈</t>
    <phoneticPr fontId="56" type="noConversion"/>
  </si>
  <si>
    <t>1211-0028</t>
  </si>
  <si>
    <t>1211-0029</t>
  </si>
  <si>
    <t>2012.11.19</t>
    <phoneticPr fontId="56" type="noConversion"/>
  </si>
  <si>
    <t>1211-0030</t>
  </si>
  <si>
    <t>신영복선생님 달력선물 발송</t>
    <phoneticPr fontId="56" type="noConversion"/>
  </si>
  <si>
    <t>1211-0031</t>
  </si>
  <si>
    <t>2012.11.20</t>
  </si>
  <si>
    <t>1211-0032</t>
  </si>
  <si>
    <t>옛뜰</t>
  </si>
  <si>
    <t>1211-0033</t>
  </si>
  <si>
    <t>2012.11.21</t>
  </si>
  <si>
    <t>1211-0034</t>
  </si>
  <si>
    <t>사무실 화장지 구입</t>
    <phoneticPr fontId="56" type="noConversion"/>
  </si>
  <si>
    <t>1211-0035</t>
  </si>
  <si>
    <t>사무실 문구류구입</t>
    <phoneticPr fontId="56" type="noConversion"/>
  </si>
  <si>
    <t>1211-0036</t>
  </si>
  <si>
    <t>잉크 구입</t>
    <phoneticPr fontId="56" type="noConversion"/>
  </si>
  <si>
    <t>1211-0037</t>
  </si>
  <si>
    <t>1211-0038</t>
  </si>
  <si>
    <t>2012.11.22</t>
  </si>
  <si>
    <t>1211-0039</t>
  </si>
  <si>
    <t>2012.11.23</t>
  </si>
  <si>
    <t>1211-0040</t>
  </si>
  <si>
    <t>1211-0041</t>
  </si>
  <si>
    <t>2012.11.26</t>
    <phoneticPr fontId="56" type="noConversion"/>
  </si>
  <si>
    <t>웅진렌탈11</t>
  </si>
  <si>
    <t>1211-0042</t>
  </si>
  <si>
    <t>LGU+인터넷 사용료</t>
    <phoneticPr fontId="56" type="noConversion"/>
  </si>
  <si>
    <t>LGU+인터넷</t>
    <phoneticPr fontId="56" type="noConversion"/>
  </si>
  <si>
    <t>1211-0043</t>
  </si>
  <si>
    <t>11삼성에스디에</t>
  </si>
  <si>
    <t>1211-0044</t>
  </si>
  <si>
    <t>2012.11.27</t>
  </si>
  <si>
    <t>의료민간단체 협의회 가입비 및 연회비</t>
    <phoneticPr fontId="56" type="noConversion"/>
  </si>
  <si>
    <t>박상은(의민협)</t>
  </si>
  <si>
    <t>1211-0045</t>
  </si>
  <si>
    <t>2012.11.29</t>
    <phoneticPr fontId="56" type="noConversion"/>
  </si>
  <si>
    <t>1211-0046</t>
  </si>
  <si>
    <t>목사님 책상 구입</t>
    <phoneticPr fontId="56" type="noConversion"/>
  </si>
  <si>
    <t>1211-0048</t>
  </si>
  <si>
    <t>목사님 파티션 구입</t>
    <phoneticPr fontId="56" type="noConversion"/>
  </si>
  <si>
    <t>1211-0049</t>
  </si>
  <si>
    <t>1211-0050</t>
  </si>
  <si>
    <t>안종석님 치과의료지원비</t>
    <phoneticPr fontId="56" type="noConversion"/>
  </si>
  <si>
    <t>이체확인증,치료계획서</t>
    <phoneticPr fontId="56" type="noConversion"/>
  </si>
  <si>
    <t>유재형치과</t>
    <phoneticPr fontId="56" type="noConversion"/>
  </si>
  <si>
    <t>1211-0051</t>
  </si>
  <si>
    <t>2012.11.30</t>
  </si>
  <si>
    <t>도시가스 요금</t>
    <phoneticPr fontId="56" type="noConversion"/>
  </si>
  <si>
    <t>대륜가스11월</t>
  </si>
  <si>
    <t>1211-0052</t>
  </si>
  <si>
    <t>정기요금</t>
    <phoneticPr fontId="56" type="noConversion"/>
  </si>
  <si>
    <t>11월전기료</t>
  </si>
  <si>
    <t>1211-0053</t>
  </si>
  <si>
    <t>계좌이체</t>
    <phoneticPr fontId="107" type="noConversion"/>
  </si>
  <si>
    <t>세금계산서/세금계산서철 별도</t>
    <phoneticPr fontId="56" type="noConversion"/>
  </si>
  <si>
    <t>1211-0054</t>
  </si>
  <si>
    <t>1211-0055</t>
  </si>
  <si>
    <t>2012.11.10</t>
    <phoneticPr fontId="107" type="noConversion"/>
  </si>
  <si>
    <t>（주）파리크라상</t>
  </si>
  <si>
    <t>2012.11.11</t>
    <phoneticPr fontId="56" type="noConversion"/>
  </si>
  <si>
    <t>이사회 활동비 지출</t>
    <phoneticPr fontId="56" type="noConversion"/>
  </si>
  <si>
    <t>해물낙지철판</t>
    <phoneticPr fontId="107" type="noConversion"/>
  </si>
  <si>
    <t>2012.11.13</t>
    <phoneticPr fontId="107" type="noConversion"/>
  </si>
  <si>
    <t>방문진료용품</t>
    <phoneticPr fontId="107" type="noConversion"/>
  </si>
  <si>
    <t>인터넷상거래</t>
    <phoneticPr fontId="107" type="noConversion"/>
  </si>
  <si>
    <t>1211-0056</t>
  </si>
  <si>
    <t>2012.11.14</t>
    <phoneticPr fontId="56" type="noConversion"/>
  </si>
  <si>
    <t>G마켓</t>
    <phoneticPr fontId="107" type="noConversion"/>
  </si>
  <si>
    <t>1211-0057</t>
  </si>
  <si>
    <t>2012.11.15</t>
    <phoneticPr fontId="56" type="noConversion"/>
  </si>
  <si>
    <t>재활운동용 밴드 구입</t>
    <phoneticPr fontId="107" type="noConversion"/>
  </si>
  <si>
    <t>옥션</t>
    <phoneticPr fontId="107" type="noConversion"/>
  </si>
  <si>
    <t>1211-0058</t>
  </si>
  <si>
    <t>2012.11.20</t>
    <phoneticPr fontId="107" type="noConversion"/>
  </si>
  <si>
    <t>교통카드 충전비</t>
    <phoneticPr fontId="107" type="noConversion"/>
  </si>
  <si>
    <t>현금</t>
    <phoneticPr fontId="107" type="noConversion"/>
  </si>
  <si>
    <t xml:space="preserve">(주)한국스마트카드 </t>
    <phoneticPr fontId="107" type="noConversion"/>
  </si>
  <si>
    <t>1211-0059</t>
  </si>
  <si>
    <t>2012.11.21</t>
    <phoneticPr fontId="56" type="noConversion"/>
  </si>
  <si>
    <t>재활용밴드 튜빙용 제품</t>
    <phoneticPr fontId="107" type="noConversion"/>
  </si>
  <si>
    <t>1211-0060</t>
  </si>
  <si>
    <t>11월 경로당보건교육 및 상담 강사비</t>
    <phoneticPr fontId="107" type="noConversion"/>
  </si>
  <si>
    <t>1211-0061</t>
  </si>
  <si>
    <t>11월 사례자문회의 회의참석비(자문비)</t>
    <phoneticPr fontId="107" type="noConversion"/>
  </si>
  <si>
    <t>1211-0062</t>
  </si>
  <si>
    <t>1211-0063</t>
  </si>
  <si>
    <t>1211-0064</t>
  </si>
  <si>
    <t>1211-0065</t>
  </si>
  <si>
    <t>1211-0066</t>
  </si>
  <si>
    <t>1211-0067</t>
  </si>
  <si>
    <t>1211-0068</t>
  </si>
  <si>
    <t>악력계 구입비</t>
    <phoneticPr fontId="107" type="noConversion"/>
  </si>
  <si>
    <t>1211-0069</t>
  </si>
  <si>
    <t>체온계구입비</t>
    <phoneticPr fontId="107" type="noConversion"/>
  </si>
  <si>
    <t>1211-0070</t>
  </si>
  <si>
    <t>2012.11.23</t>
    <phoneticPr fontId="56" type="noConversion"/>
  </si>
  <si>
    <t>재활운동용 기구 -티바</t>
    <phoneticPr fontId="107" type="noConversion"/>
  </si>
  <si>
    <t>1211-0072</t>
  </si>
  <si>
    <t>2012.11.24</t>
  </si>
  <si>
    <t>강북농수산물유통</t>
    <phoneticPr fontId="107" type="noConversion"/>
  </si>
  <si>
    <t>1211-0073</t>
  </si>
  <si>
    <t>밝누모 활동비 지출</t>
    <phoneticPr fontId="56" type="noConversion"/>
  </si>
  <si>
    <t>호아빈베트남쌀국수</t>
    <phoneticPr fontId="107" type="noConversion"/>
  </si>
  <si>
    <t>1211-0074</t>
  </si>
  <si>
    <t>2012.11.25</t>
  </si>
  <si>
    <t>㈜파리크라상</t>
    <phoneticPr fontId="107" type="noConversion"/>
  </si>
  <si>
    <t>1211-0075</t>
  </si>
  <si>
    <t>2012.11.26</t>
  </si>
  <si>
    <t>11월 2차 경로당보건교육 및 상담 강사비</t>
    <phoneticPr fontId="107" type="noConversion"/>
  </si>
  <si>
    <t>1211-0076</t>
  </si>
  <si>
    <t>11.25 - 사례자문회의 회의참석비(자문비)</t>
    <phoneticPr fontId="107" type="noConversion"/>
  </si>
  <si>
    <t>1211-0077</t>
  </si>
  <si>
    <t>1211-0078</t>
  </si>
  <si>
    <t>1211-0079</t>
  </si>
  <si>
    <t>1211-0080</t>
  </si>
  <si>
    <t>1211-0081</t>
  </si>
  <si>
    <t>1211-0082</t>
  </si>
  <si>
    <t>1211-0083</t>
  </si>
  <si>
    <t>LA돈까스</t>
    <phoneticPr fontId="107" type="noConversion"/>
  </si>
  <si>
    <t>1211-0084</t>
  </si>
  <si>
    <t>디지털 체중계 구입</t>
    <phoneticPr fontId="107" type="noConversion"/>
  </si>
  <si>
    <t>㈜신세계</t>
    <phoneticPr fontId="107" type="noConversion"/>
  </si>
  <si>
    <t>1211-0085</t>
  </si>
  <si>
    <t>방문진료 소포품 구입</t>
    <phoneticPr fontId="107" type="noConversion"/>
  </si>
  <si>
    <t>열린대학약국</t>
    <phoneticPr fontId="107" type="noConversion"/>
  </si>
  <si>
    <t>1211-0086</t>
  </si>
  <si>
    <t>줄자 구입</t>
    <phoneticPr fontId="107" type="noConversion"/>
  </si>
  <si>
    <t>인터파크</t>
    <phoneticPr fontId="107" type="noConversion"/>
  </si>
  <si>
    <t>1211-0087</t>
  </si>
  <si>
    <t>회마을</t>
    <phoneticPr fontId="107" type="noConversion"/>
  </si>
  <si>
    <t>1211-0088</t>
  </si>
  <si>
    <t>2012.11.28</t>
  </si>
  <si>
    <t>본죽</t>
    <phoneticPr fontId="107" type="noConversion"/>
  </si>
  <si>
    <t>1211-0089</t>
  </si>
  <si>
    <t>1211-0090</t>
  </si>
  <si>
    <t>재활교육용품</t>
    <phoneticPr fontId="107" type="noConversion"/>
  </si>
  <si>
    <t>㈜비이케이</t>
    <phoneticPr fontId="107" type="noConversion"/>
  </si>
  <si>
    <t>1211-0091</t>
  </si>
  <si>
    <t>방문진료 가운 구입</t>
    <phoneticPr fontId="107" type="noConversion"/>
  </si>
  <si>
    <t>11번가</t>
    <phoneticPr fontId="107" type="noConversion"/>
  </si>
  <si>
    <t>1211-0092</t>
  </si>
  <si>
    <t>2012.11.29</t>
  </si>
  <si>
    <t>청진기 구입비</t>
    <phoneticPr fontId="107" type="noConversion"/>
  </si>
  <si>
    <t>1211-0093</t>
  </si>
  <si>
    <t>의약품 구입비</t>
    <phoneticPr fontId="107" type="noConversion"/>
  </si>
  <si>
    <t>1211-0094</t>
  </si>
  <si>
    <t>방문진료물품</t>
  </si>
  <si>
    <t>필립의료기</t>
    <phoneticPr fontId="107" type="noConversion"/>
  </si>
  <si>
    <t>1212-0001</t>
    <phoneticPr fontId="56" type="noConversion"/>
  </si>
  <si>
    <t>2012.12.03</t>
    <phoneticPr fontId="56" type="noConversion"/>
  </si>
  <si>
    <t>진혜료간사 12월 급여</t>
    <phoneticPr fontId="56" type="noConversion"/>
  </si>
  <si>
    <t>1212-0002</t>
  </si>
  <si>
    <t>조아라간사 12월 급여</t>
    <phoneticPr fontId="56" type="noConversion"/>
  </si>
  <si>
    <t>1212-0003</t>
  </si>
  <si>
    <t>1212-0004</t>
  </si>
  <si>
    <t>1212-0005</t>
  </si>
  <si>
    <t>2012.12.04</t>
  </si>
  <si>
    <t>1212-0006</t>
  </si>
  <si>
    <t>1212-0007</t>
  </si>
  <si>
    <t>2012.12.05</t>
  </si>
  <si>
    <t>포몬스수유점</t>
  </si>
  <si>
    <t>1212-0008</t>
  </si>
  <si>
    <t>2012.12.06</t>
  </si>
  <si>
    <t>문구류구입</t>
    <phoneticPr fontId="56" type="noConversion"/>
  </si>
  <si>
    <t>1212-0009</t>
  </si>
  <si>
    <t>1212-0010</t>
  </si>
  <si>
    <t>감골오리</t>
  </si>
  <si>
    <t>1212-0011</t>
  </si>
  <si>
    <t>임차료 지출</t>
    <phoneticPr fontId="56" type="noConversion"/>
  </si>
  <si>
    <t>#02018006711502001</t>
  </si>
  <si>
    <t>1212-0012</t>
  </si>
  <si>
    <t>2012.12.07</t>
  </si>
  <si>
    <t>달력 발송비</t>
    <phoneticPr fontId="56" type="noConversion"/>
  </si>
  <si>
    <t>1212-0013</t>
  </si>
  <si>
    <t>1212-0014</t>
  </si>
  <si>
    <t>2012.12.08</t>
  </si>
  <si>
    <t>미스터피자수유점</t>
  </si>
  <si>
    <t>1212-0015</t>
  </si>
  <si>
    <t>1212-0016</t>
  </si>
  <si>
    <t>2012.12.10</t>
    <phoneticPr fontId="56" type="noConversion"/>
  </si>
  <si>
    <t>1212-0017</t>
  </si>
  <si>
    <t>1212-0018</t>
  </si>
  <si>
    <t>1211고용보험</t>
  </si>
  <si>
    <t>1212-0019</t>
  </si>
  <si>
    <t>1211국민연금</t>
  </si>
  <si>
    <t>1212-0020</t>
  </si>
  <si>
    <t>1211국민건강</t>
  </si>
  <si>
    <t>1212-0021</t>
  </si>
  <si>
    <t>1211산재보험</t>
  </si>
  <si>
    <t>1212-0022</t>
  </si>
  <si>
    <t>2012.12.12</t>
    <phoneticPr fontId="56" type="noConversion"/>
  </si>
  <si>
    <t>1212-0023</t>
  </si>
  <si>
    <t>이충형 명함인쇄비</t>
    <phoneticPr fontId="56" type="noConversion"/>
  </si>
  <si>
    <t>1212-0024</t>
  </si>
  <si>
    <t>2012.12.14</t>
    <phoneticPr fontId="56" type="noConversion"/>
  </si>
  <si>
    <t>1212-0025</t>
  </si>
  <si>
    <t>조아라간사 교육비 지원</t>
    <phoneticPr fontId="56" type="noConversion"/>
  </si>
  <si>
    <t>1212-0027</t>
  </si>
  <si>
    <t>2012.12.17</t>
    <phoneticPr fontId="56" type="noConversion"/>
  </si>
  <si>
    <t>해촌샤브칼국수</t>
  </si>
  <si>
    <t>1212-0028</t>
  </si>
  <si>
    <t>누가회 북녘어린이 돕기 저금통(700개)</t>
    <phoneticPr fontId="56" type="noConversion"/>
  </si>
  <si>
    <t>농협정병길</t>
  </si>
  <si>
    <t>2013 겨울수련회 누가회 북녘어린이 돕기 저금통(700개) -환급 예정</t>
    <phoneticPr fontId="56" type="noConversion"/>
  </si>
  <si>
    <t>1212-0029</t>
  </si>
  <si>
    <t>2012.12.18</t>
    <phoneticPr fontId="56" type="noConversion"/>
  </si>
  <si>
    <t>모마</t>
  </si>
  <si>
    <t>1212-0030</t>
  </si>
  <si>
    <t>예약이체</t>
  </si>
  <si>
    <t>수유역</t>
  </si>
  <si>
    <t>1212-0031</t>
  </si>
  <si>
    <t>2012.12.20</t>
    <phoneticPr fontId="56" type="noConversion"/>
  </si>
  <si>
    <t>1212-0032</t>
  </si>
  <si>
    <t>2013 겨울수련회 북녘어린이 저금통 스티커인쇄(누가회) -환급 예정</t>
    <phoneticPr fontId="56" type="noConversion"/>
  </si>
  <si>
    <t>1212-0033</t>
  </si>
  <si>
    <t>2012.12.21</t>
  </si>
  <si>
    <t>1212-0034</t>
  </si>
  <si>
    <t>2012.12.24</t>
    <phoneticPr fontId="56" type="noConversion"/>
  </si>
  <si>
    <t>1212-0035</t>
  </si>
  <si>
    <t>1212-0036</t>
  </si>
  <si>
    <t>뿌리오 문자발송 수수료</t>
    <phoneticPr fontId="56" type="noConversion"/>
  </si>
  <si>
    <t>1212-0037</t>
  </si>
  <si>
    <t>1212-0039</t>
  </si>
  <si>
    <t>2012.12.26</t>
    <phoneticPr fontId="56" type="noConversion"/>
  </si>
  <si>
    <t>웅진렌탈12</t>
  </si>
  <si>
    <t>1212-0040</t>
  </si>
  <si>
    <t>FBS출금</t>
  </si>
  <si>
    <t>1212-0041</t>
  </si>
  <si>
    <t>12삼성에스디에스요금</t>
    <phoneticPr fontId="56" type="noConversion"/>
  </si>
  <si>
    <t>12삼성에스디에</t>
  </si>
  <si>
    <t>1212-0042</t>
  </si>
  <si>
    <t>2012.12.27</t>
  </si>
  <si>
    <t>1212-0043</t>
  </si>
  <si>
    <t>스타일치과 치료비 결산</t>
    <phoneticPr fontId="56" type="noConversion"/>
  </si>
  <si>
    <t>이체확인증,입금내역서</t>
    <phoneticPr fontId="56" type="noConversion"/>
  </si>
  <si>
    <t>채회순전액</t>
  </si>
  <si>
    <t>1212-0044</t>
  </si>
  <si>
    <t>1212-0045</t>
  </si>
  <si>
    <t>2012.12.05</t>
    <phoneticPr fontId="56" type="noConversion"/>
  </si>
  <si>
    <t>1212-0046</t>
  </si>
  <si>
    <t>1212-0047</t>
  </si>
  <si>
    <t xml:space="preserve">2012.12.04 </t>
    <phoneticPr fontId="56" type="noConversion"/>
  </si>
  <si>
    <t>입금확인증</t>
    <phoneticPr fontId="56" type="noConversion"/>
  </si>
  <si>
    <t>1212-0048</t>
  </si>
  <si>
    <t>2012.12.28</t>
    <phoneticPr fontId="56" type="noConversion"/>
  </si>
  <si>
    <t>안경맞춤비 지출</t>
    <phoneticPr fontId="56" type="noConversion"/>
  </si>
  <si>
    <t>권순창</t>
    <phoneticPr fontId="56" type="noConversion"/>
  </si>
  <si>
    <t>공부방아동 안경맞춤비(권순창)</t>
    <phoneticPr fontId="56" type="noConversion"/>
  </si>
  <si>
    <t>1212-0049</t>
  </si>
  <si>
    <t>모마</t>
    <phoneticPr fontId="56" type="noConversion"/>
  </si>
  <si>
    <t>1212-0050</t>
  </si>
  <si>
    <t>회마을</t>
    <phoneticPr fontId="56" type="noConversion"/>
  </si>
  <si>
    <t>1212-0051</t>
  </si>
  <si>
    <t>2012.12.31</t>
    <phoneticPr fontId="56" type="noConversion"/>
  </si>
  <si>
    <t>씨제이푸드빌</t>
    <phoneticPr fontId="56" type="noConversion"/>
  </si>
  <si>
    <t>1212-0052</t>
  </si>
  <si>
    <t>시골쌈밥</t>
    <phoneticPr fontId="56" type="noConversion"/>
  </si>
  <si>
    <t>1212-0053</t>
  </si>
  <si>
    <t>전기료</t>
    <phoneticPr fontId="56" type="noConversion"/>
  </si>
  <si>
    <t>1212-0054</t>
  </si>
  <si>
    <t>도시가스</t>
    <phoneticPr fontId="56" type="noConversion"/>
  </si>
  <si>
    <t>대륜</t>
    <phoneticPr fontId="56" type="noConversion"/>
  </si>
  <si>
    <t xml:space="preserve">2012.12.24 </t>
    <phoneticPr fontId="56" type="noConversion"/>
  </si>
  <si>
    <t>출금</t>
    <phoneticPr fontId="56" type="noConversion"/>
  </si>
  <si>
    <t>입금</t>
    <phoneticPr fontId="56" type="noConversion"/>
  </si>
  <si>
    <t>모금</t>
    <phoneticPr fontId="56" type="noConversion"/>
  </si>
  <si>
    <t>구정</t>
    <phoneticPr fontId="56" type="noConversion"/>
  </si>
  <si>
    <t>우리</t>
    <phoneticPr fontId="56" type="noConversion"/>
  </si>
  <si>
    <t>2012결산(원)</t>
    <phoneticPr fontId="56" type="noConversion"/>
  </si>
  <si>
    <r>
      <t xml:space="preserve"> </t>
    </r>
    <r>
      <rPr>
        <b/>
        <sz val="10"/>
        <color theme="1"/>
        <rFont val="맑은 고딕"/>
        <family val="3"/>
        <charset val="129"/>
        <scheme val="minor"/>
      </rPr>
      <t>사업비</t>
    </r>
    <r>
      <rPr>
        <b/>
        <sz val="8"/>
        <color theme="1"/>
        <rFont val="맑은 고딕"/>
        <family val="3"/>
        <charset val="129"/>
        <scheme val="minor"/>
      </rPr>
      <t xml:space="preserve"> </t>
    </r>
    <r>
      <rPr>
        <sz val="8"/>
        <color theme="1"/>
        <rFont val="맑은 고딕"/>
        <family val="3"/>
        <charset val="129"/>
        <scheme val="minor"/>
      </rPr>
      <t>(지역보건 및 주요사업비)</t>
    </r>
    <phoneticPr fontId="56" type="noConversion"/>
  </si>
  <si>
    <t>2012
예산</t>
    <phoneticPr fontId="5" type="noConversion"/>
  </si>
  <si>
    <t>2013
예산</t>
    <phoneticPr fontId="5" type="noConversion"/>
  </si>
  <si>
    <t>2013
예산</t>
    <phoneticPr fontId="5" type="noConversion"/>
  </si>
  <si>
    <t>2011
예산</t>
    <phoneticPr fontId="5" type="noConversion"/>
  </si>
  <si>
    <t>2013
예산</t>
    <phoneticPr fontId="5" type="noConversion"/>
  </si>
  <si>
    <t>2013
예산</t>
    <phoneticPr fontId="5" type="noConversion"/>
  </si>
  <si>
    <t>2012
예산</t>
    <phoneticPr fontId="5" type="noConversion"/>
  </si>
  <si>
    <t>2013
예산</t>
    <phoneticPr fontId="56" type="noConversion"/>
  </si>
  <si>
    <t>2012
예산</t>
    <phoneticPr fontId="56" type="noConversion"/>
  </si>
  <si>
    <t>2013
예산</t>
    <phoneticPr fontId="56" type="noConversion"/>
  </si>
  <si>
    <t>2012예산대비증감</t>
    <phoneticPr fontId="5" type="noConversion"/>
  </si>
  <si>
    <r>
      <t>2)-3. 2012-2013 세출예</t>
    </r>
    <r>
      <rPr>
        <sz val="10"/>
        <rFont val="08서울남산체 M"/>
        <family val="1"/>
        <charset val="129"/>
      </rPr>
      <t>·</t>
    </r>
    <r>
      <rPr>
        <sz val="10"/>
        <rFont val="맑은 고딕"/>
        <family val="3"/>
        <charset val="129"/>
      </rPr>
      <t>결</t>
    </r>
    <r>
      <rPr>
        <sz val="10"/>
        <rFont val="맑은 고딕"/>
        <family val="3"/>
        <charset val="129"/>
        <scheme val="minor"/>
      </rPr>
      <t>산 세부</t>
    </r>
    <phoneticPr fontId="5" type="noConversion"/>
  </si>
  <si>
    <t>진행비</t>
    <phoneticPr fontId="56" type="noConversion"/>
  </si>
  <si>
    <t>사무국</t>
    <phoneticPr fontId="5" type="noConversion"/>
  </si>
  <si>
    <t>행사준비비</t>
    <phoneticPr fontId="56" type="noConversion"/>
  </si>
  <si>
    <t>활동비</t>
    <phoneticPr fontId="56" type="noConversion"/>
  </si>
  <si>
    <t>사업홍보/네트워크비</t>
    <phoneticPr fontId="56" type="noConversion"/>
  </si>
  <si>
    <t>공공요금</t>
    <phoneticPr fontId="56" type="noConversion"/>
  </si>
  <si>
    <t>사무국</t>
    <phoneticPr fontId="56" type="noConversion"/>
  </si>
  <si>
    <t>사무국</t>
    <phoneticPr fontId="56" type="noConversion"/>
  </si>
  <si>
    <t>지급수수료</t>
    <phoneticPr fontId="56" type="noConversion"/>
  </si>
  <si>
    <t>2013년예산</t>
    <phoneticPr fontId="5" type="noConversion"/>
  </si>
  <si>
    <t>예치금</t>
    <phoneticPr fontId="5" type="noConversion"/>
  </si>
  <si>
    <t>사업외</t>
    <phoneticPr fontId="56" type="noConversion"/>
  </si>
  <si>
    <t>예치금</t>
    <phoneticPr fontId="56" type="noConversion"/>
  </si>
  <si>
    <t>이월금수입</t>
    <phoneticPr fontId="5" type="noConversion"/>
  </si>
  <si>
    <t>후원자의 밤,달력판매,기업후원 외</t>
    <phoneticPr fontId="5" type="noConversion"/>
  </si>
  <si>
    <t>2012년 예치금(법인적립금)</t>
    <phoneticPr fontId="56" type="noConversion"/>
  </si>
  <si>
    <t>신규</t>
    <phoneticPr fontId="56" type="noConversion"/>
  </si>
  <si>
    <t>* 예치금신설: 법인적립금</t>
    <phoneticPr fontId="56" type="noConversion"/>
  </si>
  <si>
    <r>
      <t xml:space="preserve">    2012-2013년</t>
    </r>
    <r>
      <rPr>
        <b/>
        <sz val="28"/>
        <rFont val="HY견고딕"/>
        <family val="1"/>
        <charset val="129"/>
      </rPr>
      <t xml:space="preserve"> 예</t>
    </r>
    <r>
      <rPr>
        <b/>
        <sz val="28"/>
        <rFont val="맑은 고딕"/>
        <family val="3"/>
        <charset val="129"/>
      </rPr>
      <t>·</t>
    </r>
    <r>
      <rPr>
        <b/>
        <sz val="28"/>
        <rFont val="HY견고딕"/>
        <family val="1"/>
        <charset val="129"/>
      </rPr>
      <t>결산서</t>
    </r>
    <phoneticPr fontId="5" type="noConversion"/>
  </si>
  <si>
    <t>(일금 이억천삼백만원)</t>
    <phoneticPr fontId="5" type="noConversion"/>
  </si>
  <si>
    <t xml:space="preserve">      (전년도 이월금,이자수익 포함)</t>
    <phoneticPr fontId="5" type="noConversion"/>
  </si>
  <si>
    <t>▣ 예산(안) 심의 1차 : 2012.12.8. 정기이사회
▣ 예·결산(안) 심의 2차 : 2013.1.13. 정기이사회
▣예·결산(안) 승인일 : 2013.1.13. 정기총회</t>
    <phoneticPr fontId="5" type="noConversion"/>
  </si>
  <si>
    <t>이월금 포함 전년대비 11.8% 상향 조절
(예치금으로 1,500만원 적립 예정)</t>
    <phoneticPr fontId="5" type="noConversion"/>
  </si>
  <si>
    <t>전년 예산대비 6.5%▲, 결산대비 11.8%▲</t>
    <phoneticPr fontId="5" type="noConversion"/>
  </si>
  <si>
    <t xml:space="preserve">     기타사업2 (동남아)</t>
    <phoneticPr fontId="56" type="noConversion"/>
  </si>
  <si>
    <t xml:space="preserve">     기타사업3 (의료학교/NGO실습-강사비,도서,식비)</t>
    <phoneticPr fontId="56" type="noConversion"/>
  </si>
  <si>
    <t xml:space="preserve">     기타사업4 (북녘어린이)</t>
    <phoneticPr fontId="56" type="noConversion"/>
  </si>
  <si>
    <t>2012결산</t>
    <phoneticPr fontId="5" type="noConversion"/>
  </si>
  <si>
    <t>2013년예산</t>
    <phoneticPr fontId="5" type="noConversion"/>
  </si>
  <si>
    <t>2012결산대비증감</t>
    <phoneticPr fontId="56" type="noConversion"/>
  </si>
  <si>
    <t xml:space="preserve">    * 결산총액 : 207,824,464 (이억칠백팔십이만사천사백육십사원정)  </t>
    <phoneticPr fontId="5" type="noConversion"/>
  </si>
  <si>
    <t>(일금 일억구천오백칠십만구천구백이십팔원정)</t>
    <phoneticPr fontId="5" type="noConversion"/>
  </si>
  <si>
    <t xml:space="preserve">    * 예산총액 : 232,400,000원 (이억삼천이백사십만원정) </t>
    <phoneticPr fontId="5" type="noConversion"/>
  </si>
  <si>
    <t>(일금 일천이백십일반사천오백삼십육원정)</t>
    <phoneticPr fontId="5" type="noConversion"/>
  </si>
  <si>
    <t>(일금 일천구백사십만원정)</t>
    <phoneticPr fontId="5" type="noConversion"/>
  </si>
  <si>
    <t>결산대비 
비율</t>
    <phoneticPr fontId="56" type="noConversion"/>
  </si>
  <si>
    <t>결산대비 
증감(원)</t>
    <phoneticPr fontId="56" type="noConversion"/>
  </si>
  <si>
    <t>치과 치료비기부금처리 
2012년도 정산액 -&gt;2013년으로 이월 입금(1,400만원 수입처리 안됨)
수입처리 할경우 -&gt; 결산총액 :17,274,600원
치료내역에 따라(대상자 수, 치료내용) 유동성을 지니므로 결산을 근거로 증액하지 않고 전년예산에서 200만원 증액된 금액으로 예산 구성</t>
    <phoneticPr fontId="5" type="noConversion"/>
  </si>
  <si>
    <t xml:space="preserve"> 서울시,강북구,모금회 등 외부사업비/  • 전년도 서울시 보조금만 지원받음(1,500만원), 금년에 추가로 구정사업지원 예정(200만원)</t>
    <phoneticPr fontId="56" type="noConversion"/>
  </si>
  <si>
    <t>• 순수익 167,000,000( 1억6천7백만원) / 76%
   (개인 및 단체 정기,비정기 후원/ 보조금 -&gt;사업비 및 운영비로 운용가능한 수입) 전년 결산과 유사한 수준으로 책정순수입</t>
    <phoneticPr fontId="56" type="noConversion"/>
  </si>
  <si>
    <t>기타수입은 유동적인 성격을 띄는 수입으로 특정 고유사업을 목적으로 유입되었다가 -&gt; 그 금액만큼 당해연도에 지정된 고유사업비로 지출되는 예산</t>
    <phoneticPr fontId="56" type="noConversion"/>
  </si>
  <si>
    <t>순수입 총계(76%)</t>
    <phoneticPr fontId="56" type="noConversion"/>
  </si>
  <si>
    <t xml:space="preserve"> 정기후원금(63%)</t>
    <phoneticPr fontId="56" type="noConversion"/>
  </si>
  <si>
    <r>
      <t xml:space="preserve"> </t>
    </r>
    <r>
      <rPr>
        <b/>
        <sz val="10"/>
        <color theme="1"/>
        <rFont val="맑은 고딕"/>
        <family val="3"/>
        <charset val="129"/>
        <scheme val="minor"/>
      </rPr>
      <t>기타후원금(5%)</t>
    </r>
    <phoneticPr fontId="56" type="noConversion"/>
  </si>
  <si>
    <r>
      <t xml:space="preserve"> </t>
    </r>
    <r>
      <rPr>
        <b/>
        <sz val="10"/>
        <color theme="1"/>
        <rFont val="맑은 고딕"/>
        <family val="3"/>
        <charset val="129"/>
        <scheme val="minor"/>
      </rPr>
      <t>보조금(8%)</t>
    </r>
    <phoneticPr fontId="56" type="noConversion"/>
  </si>
  <si>
    <t>기타수입 총계(24%)</t>
    <phoneticPr fontId="56" type="noConversion"/>
  </si>
  <si>
    <t>2012년결산</t>
    <phoneticPr fontId="5" type="noConversion"/>
  </si>
  <si>
    <t>2013년 예산</t>
    <phoneticPr fontId="5" type="noConversion"/>
  </si>
  <si>
    <t>2012결산</t>
    <phoneticPr fontId="5" type="noConversion"/>
  </si>
  <si>
    <t>2013예산</t>
    <phoneticPr fontId="5" type="noConversion"/>
  </si>
  <si>
    <t>정기후원금(정기CMS및 계좌) 고정수입 연 약600만원증액(약 월50만원)  전년 결산대비 약 570만원 증액(전년도 수준으로 책정)
  -&gt; 개인후원회원 개발로 충원 예정(신규 개발 1만원 후원자 50명 목표)</t>
    <phoneticPr fontId="56" type="noConversion"/>
  </si>
  <si>
    <t>기타-치과치료</t>
  </si>
  <si>
    <t>기타-치과치료</t>
    <phoneticPr fontId="56" type="noConversion"/>
  </si>
  <si>
    <t>기타-동남아</t>
  </si>
  <si>
    <t>기타-동남아</t>
    <phoneticPr fontId="56" type="noConversion"/>
  </si>
  <si>
    <t>기타-교육연구</t>
  </si>
  <si>
    <t>기타-교육연구</t>
    <phoneticPr fontId="56" type="noConversion"/>
  </si>
  <si>
    <t>기타-북녘</t>
  </si>
  <si>
    <t>기타-북녘</t>
    <phoneticPr fontId="56" type="noConversion"/>
  </si>
  <si>
    <t>2012결산</t>
    <phoneticPr fontId="56" type="noConversion"/>
  </si>
  <si>
    <t>2013예산</t>
    <phoneticPr fontId="56" type="noConversion"/>
  </si>
  <si>
    <t>치과치료</t>
  </si>
  <si>
    <t>공부방정서치료</t>
  </si>
  <si>
    <t>공부방기타치료</t>
  </si>
  <si>
    <t>독거노인</t>
  </si>
  <si>
    <t>홍보,행사</t>
  </si>
  <si>
    <t>예산의 32%, 결산대비 5%(300만원) 감소, 2명활동가 기준 예산(전년 예산대비 1명분 축소)</t>
    <phoneticPr fontId="56" type="noConversion"/>
  </si>
  <si>
    <t>총예산의 78.5%, 결산대비 14.6%(2,320만원) 증액</t>
    <phoneticPr fontId="56" type="noConversion"/>
  </si>
  <si>
    <t>전년 결산대비 9.5%(2,000만원) 증액</t>
    <phoneticPr fontId="56" type="noConversion"/>
  </si>
  <si>
    <t xml:space="preserve">가정방문 및 공부방 사업비 조절에 따른 하향조절  (73.9% ▼) </t>
    <phoneticPr fontId="5" type="noConversion"/>
  </si>
  <si>
    <t>금년과 동일</t>
    <phoneticPr fontId="5" type="noConversion"/>
  </si>
  <si>
    <t>기타 행사비로 충당하도록 하여 하향 조절함</t>
    <phoneticPr fontId="5" type="noConversion"/>
  </si>
  <si>
    <t>사업단위별 사업비항목으로 전입</t>
    <phoneticPr fontId="5" type="noConversion"/>
  </si>
  <si>
    <t>총예산의 21.5%, 결산대비 7%(300만원) 감소</t>
    <phoneticPr fontId="56" type="noConversion"/>
  </si>
  <si>
    <t xml:space="preserve"> 사업비중 18%, 결산대비 25%(330만원) 감소, 심리정서치료 40회기(10개월)기준 8~10명/결산 환급예정(3,007,200원)</t>
    <phoneticPr fontId="56" type="noConversion"/>
  </si>
  <si>
    <t xml:space="preserve"> 사업비중 27%, 결산대비 38%(410만원) 증액</t>
    <phoneticPr fontId="56" type="noConversion"/>
  </si>
  <si>
    <t xml:space="preserve"> 사업비중 20%, 결산대비 15%(140만원) 증액, 홈페이지 리뉴얼 2013년 사업으로 진행 예정  </t>
    <phoneticPr fontId="56" type="noConversion"/>
  </si>
  <si>
    <t xml:space="preserve"> 사업비중 13%, 결산대비 28%(58만원) 감소, 동남아 및 의료학교제외(기타사업비에 포함)</t>
    <phoneticPr fontId="56" type="noConversion"/>
  </si>
  <si>
    <t xml:space="preserve"> 사업비중 6%, 결산대비 36%(100만원) 증액, 안경 교체사업 확대 예정</t>
    <phoneticPr fontId="56" type="noConversion"/>
  </si>
  <si>
    <t xml:space="preserve"> 2012년 적립금 금년으로 이월되어 예치함</t>
    <phoneticPr fontId="56" type="noConversion"/>
  </si>
  <si>
    <t xml:space="preserve"> 결산대비 10%(332만원) 감소, 전년 예산에 준하여 책정</t>
    <phoneticPr fontId="56" type="noConversion"/>
  </si>
  <si>
    <t xml:space="preserve"> 사업비중 15%, 결산대비 27%(168만원) 증액, 치과 치료비중 병의원 무료치료 지원이 아닌 자부담 지출분</t>
    <phoneticPr fontId="56" type="noConversion"/>
  </si>
  <si>
    <t>결산대비 12.7%(260만원) 감소 -&gt; 치과 무료치료분 포함 예산으로 예산 유동성, 공부방 1,000만원/가정방문 800만원</t>
    <phoneticPr fontId="5" type="noConversion"/>
  </si>
  <si>
    <t>결산대비 280.8%(520만원) 증액 -&gt; 진단을 위한 초기 검사비(실비) 지급의 필요가 있는 사례 등 의료비 지원사례 증가로 질병 조기 발견 및 치료연계가 가능하도록 하기 위함  ,공부방 100만원/가정방문600만원</t>
    <phoneticPr fontId="5" type="noConversion"/>
  </si>
  <si>
    <t>결산대비 80.3%(130만원) 증액 -&gt; 공부방 안경교체 사업 확대 예정</t>
    <phoneticPr fontId="5" type="noConversion"/>
  </si>
  <si>
    <t>결산대비 24.9%(330만원) 감소 -&gt;전년도 보건소 지원이 확정되어(아생사 1,000만원/보건소(서울시)1,200원의 비용 지출) 아생사 결산에서 예산초과된 330만원은 지원확정후 환급 예정액(2013년 사업비로 지출예정) /10명아동 치료액</t>
    <phoneticPr fontId="5" type="noConversion"/>
  </si>
  <si>
    <t>(B)-(C)
(단위:원)</t>
    <phoneticPr fontId="5" type="noConversion"/>
  </si>
  <si>
    <t>결산대비 (44만원) 증액 -&gt;직접 의료용품 지원 사례가 적었으나 어르신 대상 재활의료용품 등 서울시 지원금으로 계획하여 지급할 예정</t>
    <phoneticPr fontId="5" type="noConversion"/>
  </si>
  <si>
    <t>전년 예산액과 동일,소액 책정 -&gt; 직접 복지용품 전달은 지양하고 구청,지역복지기관에서 지급하는 재가복지용품 지원 및 서비스 연계를 확대하는 방향으로 진행할 예정(KT&amp;G복지재단 난방비 지원 ,구청 생필품 지원 등)</t>
    <phoneticPr fontId="5" type="noConversion"/>
  </si>
  <si>
    <t>김재환아동(삼육재활원) 지원금, 금년과 동일하게 진행</t>
    <phoneticPr fontId="5" type="noConversion"/>
  </si>
  <si>
    <t xml:space="preserve">전년 예산액과 동일,소액 책정 </t>
    <phoneticPr fontId="5" type="noConversion"/>
  </si>
  <si>
    <t>결산대비 31.9%(34만원) 감소 -&gt;아동영양관리 관련해서는 약사회 의약품 지원받음, 가정방문 영양보충제 구입비는 전년도 구입품 여분수량이 있어 예산 하향조절</t>
    <phoneticPr fontId="5" type="noConversion"/>
  </si>
  <si>
    <t>결산대비 73.2%(274만원) 감소 -&gt;* 방문진료 의료물품비로 서울시 지원금으로지출 예정</t>
    <phoneticPr fontId="5" type="noConversion"/>
  </si>
  <si>
    <t xml:space="preserve">일부 교육·연구 행사,프로그램준비비에 포함되어 대비 금년예산 대비 </t>
    <phoneticPr fontId="5" type="noConversion"/>
  </si>
  <si>
    <t>네트워크,사업홍보비</t>
    <phoneticPr fontId="5" type="noConversion"/>
  </si>
  <si>
    <t>결산대비 10.8%(97만원) 증액 -&gt; 전년예산과 유사</t>
    <phoneticPr fontId="5" type="noConversion"/>
  </si>
  <si>
    <t>결산대비 12.6%(540만원) 증액 -&gt; 공부방 교육사업 및 간담회, 서울시 지원금을로 지급되는 경로당사업,민생상담,자례자문 외 기타사업활동비 포함 항목(동남아, 교육연구, 북녘), 전년도 후원자의밤 행사 미개최(금년 진행 예정)</t>
    <phoneticPr fontId="5" type="noConversion"/>
  </si>
  <si>
    <r>
      <t>결산대비 37.4%(358만원) 감소 -&gt; 전년도에 일부 네트워크(회비,참가비) 관련 비용 포함되었으나 이부분을 네트워크</t>
    </r>
    <r>
      <rPr>
        <sz val="8"/>
        <color rgb="FF092AB7"/>
        <rFont val="08서울남산체 M"/>
        <family val="1"/>
        <charset val="129"/>
      </rPr>
      <t>·</t>
    </r>
    <r>
      <rPr>
        <sz val="8"/>
        <color rgb="FF092AB7"/>
        <rFont val="맑은 고딕"/>
        <family val="3"/>
        <charset val="129"/>
      </rPr>
      <t xml:space="preserve"> 사업홍보비로 변경하고 활동가 및 봉사자,기관방문자 식비 및 다과비</t>
    </r>
    <phoneticPr fontId="5" type="noConversion"/>
  </si>
  <si>
    <t>퇴직연금(DC형 - 연말 불입에서 월별불입으로 변경)</t>
    <phoneticPr fontId="5" type="noConversion"/>
  </si>
  <si>
    <t>결산대비 60%(120만원) 감소 -&gt; 교육비, 활동가 MT비용, 명절선물비 등지원</t>
    <phoneticPr fontId="5" type="noConversion"/>
  </si>
  <si>
    <t>결산대비 31.7%(520만원) 증액 -&gt; 급여 체계 변경 간사 2인 급여(3호봉/9호봉)- 급여 증액, 2012년 3명활동가 예산에서 2명활동가 급여로 축소(2인 퇴직금 지급)</t>
    <phoneticPr fontId="5" type="noConversion"/>
  </si>
  <si>
    <t>결산대비 70.6%(723만원) 감소 -&gt; 결산은 근로자 부담금 포함 지출, 예산은 사업자 부담금만 포함</t>
    <phoneticPr fontId="5" type="noConversion"/>
  </si>
  <si>
    <t>결산대비 84.8%(560만원) 감소 -&gt; 여름휴가비 (1인당 50만원) -&gt; 급여 체계 변경 (연 6회 상여금 지급을 급여에 포함해서 지급)</t>
    <phoneticPr fontId="5" type="noConversion"/>
  </si>
  <si>
    <t xml:space="preserve">결산대비 84.8%(280만원) 감소 -&gt; 전년도 컴퓨터 외 비품비 지출이 컸음, 금년 하향조절 </t>
    <phoneticPr fontId="5" type="noConversion"/>
  </si>
  <si>
    <t>결산대비 2.5%(9만원) 감소 -&gt; CMS수수료 및 문자,메일링 수수료 감소 예상되어 소액 하향 조절함</t>
    <phoneticPr fontId="5" type="noConversion"/>
  </si>
  <si>
    <t>결산대비 9.2%(15만원) 감소 -&gt; 차량 수리 및 정기 점검으로 금년도 지출 증가, 예산은 하향조절 함</t>
    <phoneticPr fontId="5" type="noConversion"/>
  </si>
  <si>
    <t>결산대비 277%(22만원) 증액 -&gt; 교통카드 이용으로 증가할 것으로 예상되어 하향 조절 함</t>
    <phoneticPr fontId="5" type="noConversion"/>
  </si>
  <si>
    <t>결산대비 42.9%(6만원) 증액 -&gt; 세탁비 등 지출 증가로 상향 조절 함</t>
    <phoneticPr fontId="5" type="noConversion"/>
  </si>
  <si>
    <t>결산대비 56.1%(22만원) 증액 -&gt; 상향 조절 함</t>
    <phoneticPr fontId="5" type="noConversion"/>
  </si>
  <si>
    <t>결산대비 60.2%(45만원) 증액 -&gt; 상향 조절 함</t>
    <phoneticPr fontId="5" type="noConversion"/>
  </si>
  <si>
    <t>결산대비 35.3%(63만원) 증액 -&gt; 상향 조절 함</t>
    <phoneticPr fontId="5" type="noConversion"/>
  </si>
  <si>
    <t>결산대비 41.9%(84만원) 감소 -&gt;하양 조절함</t>
    <phoneticPr fontId="5" type="noConversion"/>
  </si>
  <si>
    <t>기타수입</t>
    <phoneticPr fontId="5" type="noConversion"/>
  </si>
  <si>
    <t>순수입</t>
    <phoneticPr fontId="5" type="noConversion"/>
  </si>
  <si>
    <t>행사,프로그램비</t>
    <phoneticPr fontId="5" type="noConversion"/>
  </si>
  <si>
    <t>네트워크비,사업홍보비</t>
    <phoneticPr fontId="5" type="noConversion"/>
  </si>
  <si>
    <t xml:space="preserve">      공부방 정서치료비</t>
    <phoneticPr fontId="56" type="noConversion"/>
  </si>
  <si>
    <t>지출 (순지출 중심으로 표시)</t>
    <phoneticPr fontId="56" type="noConversion"/>
  </si>
  <si>
    <t>예산의 11%, 결산대비 10%(220만원) 감소, 금년예산 기준으로 책정</t>
    <phoneticPr fontId="56" type="noConversion"/>
  </si>
  <si>
    <t>예산의 57%, 결산대비 48%(3,300만원) 증액, 기타사업비 제외한 사업비</t>
    <phoneticPr fontId="56" type="noConversion"/>
  </si>
  <si>
    <r>
      <rPr>
        <b/>
        <u/>
        <sz val="10"/>
        <rFont val="맑은 고딕"/>
        <family val="3"/>
        <charset val="129"/>
        <scheme val="minor"/>
      </rPr>
      <t>나. 순수입(총예산의 76%)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 xml:space="preserve"> • 순수익 167,000,000( 1억6천7백만원) / 76%
   (개인 및 단체 정기, 보조금 +비정기기타후원 
 </t>
    </r>
    <r>
      <rPr>
        <b/>
        <sz val="8"/>
        <rFont val="맑은 고딕"/>
        <family val="3"/>
        <charset val="129"/>
        <scheme val="minor"/>
      </rPr>
      <t xml:space="preserve"> -&gt;사업비 및 운영비로 운용가능한 수입) </t>
    </r>
    <r>
      <rPr>
        <sz val="8"/>
        <rFont val="맑은 고딕"/>
        <family val="3"/>
        <charset val="129"/>
        <scheme val="minor"/>
      </rPr>
      <t xml:space="preserve">
 ----------------------------------------------------------------------------
 1) 정기후원금(정기CMS및 계좌) 고정수입 연600만원증액(약 월50만원)  전년 결산대비 약 570만원 증액(전년도 수준으로 책정)
  -&gt; 개인후원회원 개발로 충원 예정(신규 개발 1만원 후원자 50명 목표)
  2) 기타후원금 전년도 예산대비 500만원 증액-결산(2천4백만원)대비로 증액할 수 없는 것은 수입의 유동적 성격
(2012년 기타후원 결산 - 글로리서울안과, 김재철, 더북컴퍼니외 기타 개인후원, 달력판매금 등)
   3) 전년도 서울시 보조금만 지원받음(1,500만원), 금년에 추가로 구정사업지원 예정(200만원)
</t>
    </r>
    <phoneticPr fontId="5" type="noConversion"/>
  </si>
  <si>
    <r>
      <t xml:space="preserve">금년예산대비 400만원 감액 </t>
    </r>
    <r>
      <rPr>
        <sz val="8"/>
        <color theme="1"/>
        <rFont val="맑은 고딕"/>
        <family val="3"/>
        <charset val="129"/>
      </rPr>
      <t xml:space="preserve">▼, 결산대비 520만원 증액 
2012년12월까지 모금액 이월입금되어 수입처리 안됨 -&gt; 저금통외 모금액(아생사모금:4,547,640원/ 누가회:5857269원 총11,159,219원) </t>
    </r>
    <phoneticPr fontId="5" type="noConversion"/>
  </si>
  <si>
    <t xml:space="preserve"> 결산대비 73%(1,400만원) 증액, 인건비(활동가 1인 채용시) 및 공부방치과사업비(서울시지원금 미정) 등 예산의 유동성 및 적립금</t>
    <phoneticPr fontId="56" type="noConversion"/>
  </si>
  <si>
    <t xml:space="preserve"> • 기타후원금 전년도 예산대비 500만원 증액-결산(2천4백만원)대비로 증액할 수 없는 것은 수입의 유동적 성격(2012년 기타후원 결산 - 글로리서울안과, 김재철, 더북컴퍼니외 기타 개인후원, 달력판매금 등)</t>
    <phoneticPr fontId="56" type="noConversion"/>
  </si>
  <si>
    <t xml:space="preserve"> 결산대비 30%(430만원) 감소, 사례에 따라 유동성있는 예산으로 결산기준으로 증액하지 않고 전년 예산에 준하여 잭청</t>
    <phoneticPr fontId="56" type="noConversion"/>
  </si>
  <si>
    <t>(B)-(C)
(단위:원)</t>
    <phoneticPr fontId="5" type="noConversion"/>
  </si>
  <si>
    <t>2012결산
(C)</t>
    <phoneticPr fontId="5" type="noConversion"/>
  </si>
  <si>
    <t>(B)-(C)
(단위:원)</t>
    <phoneticPr fontId="5" type="noConversion"/>
  </si>
  <si>
    <r>
      <rPr>
        <b/>
        <u/>
        <sz val="10"/>
        <rFont val="맑은 고딕"/>
        <family val="3"/>
        <charset val="129"/>
        <scheme val="minor"/>
      </rPr>
      <t xml:space="preserve">다. 기타수입(24%)
</t>
    </r>
    <r>
      <rPr>
        <b/>
        <sz val="10"/>
        <rFont val="맑은 고딕"/>
        <family val="3"/>
        <charset val="129"/>
        <scheme val="minor"/>
      </rPr>
      <t xml:space="preserve">• </t>
    </r>
    <r>
      <rPr>
        <sz val="8"/>
        <rFont val="맑은 고딕"/>
        <family val="3"/>
        <charset val="129"/>
        <scheme val="minor"/>
      </rPr>
      <t>기타수입은 유동적인 성격을 띄는 수입으로 특정 고유사업을 목적으로 유입되었다가</t>
    </r>
    <r>
      <rPr>
        <b/>
        <sz val="8"/>
        <rFont val="맑은 고딕"/>
        <family val="3"/>
        <charset val="129"/>
        <scheme val="minor"/>
      </rPr>
      <t xml:space="preserve"> -&gt; 그 금액만큼 당해연도에 지정된 고유사업비로 지출되는 예산</t>
    </r>
    <r>
      <rPr>
        <sz val="8"/>
        <rFont val="맑은 고딕"/>
        <family val="3"/>
        <charset val="129"/>
        <scheme val="minor"/>
      </rPr>
      <t xml:space="preserve">
(동남아-항공비 및 체류비/치과 -치료비 기부금처리/북녘 - 분유 및 영양제)
------------------------------------------------------------------------------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 xml:space="preserve"> 1)동남아후원금 전년예산과 동일/ 결산금액은 별도의 아름다운여행 통장 개설 하여 일부 후원금만 수입처리(체류비)
 2)치과치료 기부금 유동성 있는 항목으로 전년 예산대비 25%상향조절
결산액 예산대비 부족 약 1,400만원이 전년도 결산에 포함되어야 하는데 이월되어 1월초에 입금되어 수입으로 잡히지 못함(포함할 경우 1,724만원)
 3)북녘후원금 금년대비 400만원 감액 - 모금액 1월초에 이월입금되어 수입처리 되지 못함(
 4)기타수익 46,000,000 (약 4천6백만) /  24%
   (동남아, 북녘, 치과후원금 -&gt; 고유목적사업으로만 운용가능한 수입)
전년 예산대비 약200만원 증액/ 전년 결산대비 1,900만원 상향(전년도 예산 수준으로 책정 -&gt; 전년도 약2,500만원의 수입이 이월입금됨(치과,북녘)</t>
    </r>
    <phoneticPr fontId="5" type="noConversion"/>
  </si>
  <si>
    <t xml:space="preserve"> 결산대비 23%(120만원) 감소, 서울시 지원금 중 교육연구사업 비용 축소 예정으로 하향조정 함</t>
    <phoneticPr fontId="56" type="noConversion"/>
  </si>
  <si>
    <r>
      <rPr>
        <b/>
        <u/>
        <sz val="10"/>
        <rFont val="맑은 고딕"/>
        <family val="3"/>
        <charset val="129"/>
        <scheme val="minor"/>
      </rPr>
      <t>가. 수입총계 (이월금포함)</t>
    </r>
    <r>
      <rPr>
        <sz val="10"/>
        <rFont val="맑은 고딕"/>
        <family val="3"/>
        <charset val="129"/>
        <scheme val="minor"/>
      </rPr>
      <t xml:space="preserve">
 2012년&gt;</t>
    </r>
    <r>
      <rPr>
        <sz val="9"/>
        <rFont val="맑은 고딕"/>
        <family val="3"/>
        <charset val="129"/>
        <scheme val="minor"/>
      </rPr>
      <t xml:space="preserve">
   총결산  : 207,824,464원 (이억칠백팔십이만사천사백육십사원정)
 </t>
    </r>
    <r>
      <rPr>
        <sz val="10"/>
        <rFont val="맑은 고딕"/>
        <family val="3"/>
        <charset val="129"/>
        <scheme val="minor"/>
      </rPr>
      <t xml:space="preserve"> 사업수익  : 195,725,214 (약 1억9천5백만원)
  사업외수익 : 12,114,536 
 2013년&gt;</t>
    </r>
    <r>
      <rPr>
        <sz val="9"/>
        <rFont val="맑은 고딕"/>
        <family val="3"/>
        <charset val="129"/>
        <scheme val="minor"/>
      </rPr>
      <t xml:space="preserve">
   </t>
    </r>
    <r>
      <rPr>
        <sz val="9"/>
        <color rgb="FFFF0000"/>
        <rFont val="맑은 고딕"/>
        <family val="3"/>
        <charset val="129"/>
        <scheme val="minor"/>
      </rPr>
      <t xml:space="preserve">총예산 :  232,400,000원 (이억삼천이백사십만원정) 
   사업수익 : 213,000,000(이억천삼백만원정)
   사업외수익 : 19,400,000
                20,200,750원 증액 (이천이십만칠백오십원정) </t>
    </r>
    <r>
      <rPr>
        <sz val="9"/>
        <color rgb="FFFF0000"/>
        <rFont val="맑은 고딕"/>
        <family val="3"/>
        <charset val="129"/>
      </rPr>
      <t>▲
                이월금 포함 전년대비 11.8% 상향 조절</t>
    </r>
    <phoneticPr fontId="5" type="noConversion"/>
  </si>
  <si>
    <t>수입 : 2억1천3백만(사업외수익 제외한 수입 총계)
전년 예산 수준으로 책정
  17,274,786원 증액 (천칠백이십칠만사천칠백팔십육원정) ▲
-----------------------------------------------------------
       이월금 포함 전년대비20,200,750원(약 2천2십만원정) ▲11.8% 상향 조절</t>
    <phoneticPr fontId="56" type="noConversion"/>
  </si>
  <si>
    <t>별도의 아름다운여행 통장 개설 하여 일부 후원금(항공비)만 수입처리 하여 예산대비 결산금액 차액발생
체류비 아름다운여행 통장에서 바로 환전처리함(1,080만원)</t>
    <phoneticPr fontId="5" type="noConversion"/>
  </si>
  <si>
    <t xml:space="preserve"> 결산대비 742%(528만원)증액, 모금액 수입 및 지출이 금년으로 이월되어 결산에 포함되지 않음(2013.1. 1,200만원지출)</t>
    <phoneticPr fontId="56" type="noConversion"/>
  </si>
  <si>
    <t xml:space="preserve">     기타사업1 치과치료비2.</t>
    <phoneticPr fontId="56" type="noConversion"/>
  </si>
  <si>
    <t xml:space="preserve">      치과치료비1.</t>
    <phoneticPr fontId="56" type="noConversion"/>
  </si>
  <si>
    <t>.=</t>
    <phoneticPr fontId="5" type="noConversion"/>
  </si>
  <si>
    <t>소득반기</t>
    <phoneticPr fontId="5" type="noConversion"/>
  </si>
  <si>
    <t>지방반기</t>
    <phoneticPr fontId="5" type="noConversion"/>
  </si>
  <si>
    <t>소득반기</t>
    <phoneticPr fontId="5" type="noConversion"/>
  </si>
  <si>
    <t>합 계</t>
  </si>
  <si>
    <t>사업수입</t>
  </si>
  <si>
    <t>사 무 비</t>
  </si>
  <si>
    <t>이용자</t>
  </si>
  <si>
    <t>부담금수입</t>
  </si>
  <si>
    <t>재산조성비</t>
  </si>
  <si>
    <t>보조금수입</t>
  </si>
  <si>
    <t>국고보조금</t>
  </si>
  <si>
    <t>사 업 비</t>
  </si>
  <si>
    <t>법인보조금</t>
  </si>
  <si>
    <t>차 입 금</t>
  </si>
  <si>
    <t>인 건 비</t>
  </si>
  <si>
    <t>기타수입</t>
  </si>
  <si>
    <t>기타지출</t>
  </si>
  <si>
    <t>세</t>
  </si>
  <si>
    <t>세출</t>
  </si>
  <si>
    <t>과</t>
  </si>
  <si>
    <t xml:space="preserve">목 </t>
  </si>
  <si>
    <t>금 액</t>
  </si>
  <si>
    <t>소계</t>
  </si>
  <si>
    <t>공부방아동보건의료</t>
  </si>
  <si>
    <t xml:space="preserve">동남아시아 </t>
  </si>
  <si>
    <t>보건의료</t>
  </si>
  <si>
    <t>생명사랑의료</t>
  </si>
  <si>
    <t>교육·연구</t>
  </si>
  <si>
    <t>북한분유및 영양제지원</t>
  </si>
  <si>
    <t>동남아후원</t>
  </si>
  <si>
    <t>건강교육물품구입비</t>
  </si>
  <si>
    <t>북한우유지원</t>
  </si>
  <si>
    <t>서울시정사업</t>
  </si>
  <si>
    <t>구정지원사업</t>
  </si>
  <si>
    <t>이자수익</t>
  </si>
  <si>
    <t>행사,프로그램준비비</t>
  </si>
  <si>
    <t>이월금</t>
  </si>
  <si>
    <t>이월잉여금</t>
  </si>
  <si>
    <t>가정방문</t>
  </si>
  <si>
    <t>공부방아동</t>
  </si>
  <si>
    <t>예비비(법인적립)</t>
  </si>
  <si>
    <r>
      <t xml:space="preserve"> </t>
    </r>
    <r>
      <rPr>
        <b/>
        <sz val="10"/>
        <color theme="0"/>
        <rFont val="맑은 고딕"/>
        <family val="3"/>
        <charset val="129"/>
        <scheme val="minor"/>
      </rPr>
      <t>기타후원금</t>
    </r>
    <phoneticPr fontId="56" type="noConversion"/>
  </si>
  <si>
    <r>
      <t xml:space="preserve"> </t>
    </r>
    <r>
      <rPr>
        <b/>
        <sz val="10"/>
        <color theme="0"/>
        <rFont val="맑은 고딕"/>
        <family val="3"/>
        <charset val="129"/>
        <scheme val="minor"/>
      </rPr>
      <t>보조금</t>
    </r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</si>
</sst>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_-;&quot;₩&quot;&quot;₩&quot;\!\!\-* #,##0_-;_-* &quot;-&quot;_-;_-@_-"/>
    <numFmt numFmtId="177" formatCode="_-* #,##0.00_-;&quot;₩&quot;&quot;₩&quot;\!\!\-* #,##0.00_-;_-* &quot;-&quot;??_-;_-@_-"/>
    <numFmt numFmtId="178" formatCode="#,##0_ "/>
    <numFmt numFmtId="179" formatCode="#,##0_);[Red]&quot;₩&quot;&quot;₩&quot;\!\!\(#,##0&quot;₩&quot;&quot;₩&quot;\!\!\)"/>
    <numFmt numFmtId="180" formatCode="#,##0.0_ "/>
    <numFmt numFmtId="181" formatCode="0.0%"/>
    <numFmt numFmtId="182" formatCode="0_);[Red]\(0\)"/>
    <numFmt numFmtId="183" formatCode="&quot;자&quot;#,##0"/>
    <numFmt numFmtId="184" formatCode="#,###&quot;원&quot;_ "/>
    <numFmt numFmtId="185" formatCode="#,###&quot;월&quot;_ "/>
    <numFmt numFmtId="186" formatCode="#,###&quot;원&quot;"/>
    <numFmt numFmtId="187" formatCode="#,###&quot;명&quot;"/>
    <numFmt numFmtId="188" formatCode="#,###&quot;월&quot;"/>
    <numFmt numFmtId="189" formatCode="#,###&quot;일&quot;"/>
    <numFmt numFmtId="190" formatCode="#,###&quot;대&quot;"/>
    <numFmt numFmtId="191" formatCode="#,###&quot;명&quot;_ "/>
    <numFmt numFmtId="192" formatCode="#,###&quot;ℓ&quot;"/>
    <numFmt numFmtId="193" formatCode="_-* #,##0_-;&quot;₩&quot;&quot;₩&quot;\!\!\-* #,##0_-;_-* &quot;-&quot;??_-;_-@_-"/>
    <numFmt numFmtId="194" formatCode="0.0_ "/>
    <numFmt numFmtId="195" formatCode="#,###&quot;회&quot;"/>
    <numFmt numFmtId="196" formatCode="#,###&quot;시간&quot;"/>
    <numFmt numFmtId="197" formatCode="#,###&quot;부&quot;"/>
    <numFmt numFmtId="198" formatCode="#,###&quot;개&quot;"/>
    <numFmt numFmtId="199" formatCode="#,###&quot;건&quot;"/>
    <numFmt numFmtId="200" formatCode="#,##0_);[Red]\(#,##0\)"/>
    <numFmt numFmtId="201" formatCode="_-* #,##0.0_-;&quot;₩&quot;&quot;₩&quot;\!\!\-* #,##0.0_-;_-* &quot;-&quot;_-;_-@_-"/>
    <numFmt numFmtId="202" formatCode="#,##0.0_);[Red]\(#,##0.0\)"/>
    <numFmt numFmtId="203" formatCode="#,##0.0"/>
    <numFmt numFmtId="204" formatCode="#,"/>
    <numFmt numFmtId="205" formatCode="#,##0;[Red]#,##0"/>
    <numFmt numFmtId="206" formatCode="0.00_ "/>
    <numFmt numFmtId="207" formatCode="#,###,"/>
    <numFmt numFmtId="208" formatCode="_ "/>
    <numFmt numFmtId="209" formatCode="#,###"/>
    <numFmt numFmtId="210" formatCode="General\ &quot;년&quot;&quot;도&quot;"/>
    <numFmt numFmtId="211" formatCode="General\ &quot;월&quot;"/>
    <numFmt numFmtId="212" formatCode="General\ &quot;년&quot;"/>
    <numFmt numFmtId="213" formatCode="#,###\ "/>
    <numFmt numFmtId="214" formatCode="0.0"/>
    <numFmt numFmtId="215" formatCode="0.0_);[Red]\(0.0\)"/>
    <numFmt numFmtId="216" formatCode="_-* #,##0_-;\-* #,##0_-;_-* &quot;-&quot;??_-;_-@_-"/>
    <numFmt numFmtId="217" formatCode="###,##0"/>
    <numFmt numFmtId="218" formatCode="_(* #,##0.00_);_(* \(#,##0.00\);_(* &quot;-&quot;??_);_(@_)"/>
    <numFmt numFmtId="219" formatCode="0;[Red]0"/>
  </numFmts>
  <fonts count="24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b/>
      <sz val="10"/>
      <name val="바탕체"/>
      <family val="1"/>
      <charset val="129"/>
    </font>
    <font>
      <sz val="10"/>
      <name val="바탕체"/>
      <family val="1"/>
      <charset val="129"/>
    </font>
    <font>
      <sz val="9"/>
      <name val="바탕체"/>
      <family val="1"/>
      <charset val="129"/>
    </font>
    <font>
      <sz val="11"/>
      <name val="돋움"/>
      <family val="3"/>
      <charset val="129"/>
    </font>
    <font>
      <sz val="8"/>
      <name val="바탕체"/>
      <family val="1"/>
      <charset val="129"/>
    </font>
    <font>
      <sz val="11"/>
      <name val="휴먼옛체"/>
      <family val="1"/>
      <charset val="129"/>
    </font>
    <font>
      <sz val="11"/>
      <name val="새굴림"/>
      <family val="1"/>
      <charset val="129"/>
    </font>
    <font>
      <b/>
      <sz val="11"/>
      <name val="새굴림"/>
      <family val="1"/>
      <charset val="129"/>
    </font>
    <font>
      <sz val="11"/>
      <name val="굴림"/>
      <family val="3"/>
      <charset val="129"/>
    </font>
    <font>
      <b/>
      <sz val="28"/>
      <name val="HY견고딕"/>
      <family val="1"/>
      <charset val="129"/>
    </font>
    <font>
      <sz val="14"/>
      <name val="HY견고딕"/>
      <family val="1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12"/>
      <name val="바탕체"/>
      <family val="1"/>
      <charset val="129"/>
    </font>
    <font>
      <b/>
      <sz val="10"/>
      <color indexed="12"/>
      <name val="바탕체"/>
      <family val="1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바탕체"/>
      <family val="1"/>
      <charset val="129"/>
    </font>
    <font>
      <b/>
      <sz val="8"/>
      <name val="바탕체"/>
      <family val="1"/>
      <charset val="129"/>
    </font>
    <font>
      <strike/>
      <sz val="9"/>
      <color rgb="FF092AB7"/>
      <name val="바탕체"/>
      <family val="1"/>
      <charset val="129"/>
    </font>
    <font>
      <strike/>
      <sz val="9"/>
      <name val="바탕체"/>
      <family val="1"/>
      <charset val="129"/>
    </font>
    <font>
      <b/>
      <sz val="8"/>
      <color rgb="FFFF0000"/>
      <name val="바탕체"/>
      <family val="1"/>
      <charset val="129"/>
    </font>
    <font>
      <sz val="9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  <font>
      <b/>
      <sz val="9"/>
      <color rgb="FF0070C0"/>
      <name val="맑은 고딕"/>
      <family val="3"/>
      <charset val="129"/>
      <scheme val="major"/>
    </font>
    <font>
      <b/>
      <sz val="9"/>
      <color rgb="FF00B05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8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9"/>
      <color indexed="12"/>
      <name val="바탕체"/>
      <family val="1"/>
      <charset val="129"/>
    </font>
    <font>
      <b/>
      <sz val="10"/>
      <color theme="1"/>
      <name val="굴림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indexed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  <scheme val="minor"/>
    </font>
    <font>
      <sz val="8"/>
      <color indexed="10"/>
      <name val="맑은 고딕"/>
      <family val="3"/>
      <charset val="129"/>
      <scheme val="minor"/>
    </font>
    <font>
      <sz val="8"/>
      <color indexed="12"/>
      <name val="맑은 고딕"/>
      <family val="3"/>
      <charset val="129"/>
      <scheme val="minor"/>
    </font>
    <font>
      <sz val="9"/>
      <color indexed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trike/>
      <sz val="8"/>
      <color rgb="FF092AB7"/>
      <name val="맑은 고딕"/>
      <family val="3"/>
      <charset val="129"/>
      <scheme val="minor"/>
    </font>
    <font>
      <strike/>
      <sz val="9"/>
      <color rgb="FF092AB7"/>
      <name val="맑은 고딕"/>
      <family val="3"/>
      <charset val="129"/>
      <scheme val="minor"/>
    </font>
    <font>
      <strike/>
      <sz val="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color rgb="FF1A0001"/>
      <name val="맑은 고딕"/>
      <family val="3"/>
      <charset val="129"/>
      <scheme val="minor"/>
    </font>
    <font>
      <sz val="9"/>
      <color rgb="FF1A000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8"/>
      <color rgb="FFFF0000"/>
      <name val="맑은 고딕"/>
      <family val="3"/>
      <charset val="129"/>
      <scheme val="minor"/>
    </font>
    <font>
      <b/>
      <sz val="8"/>
      <color indexed="1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name val="HY견고딕"/>
      <family val="1"/>
      <charset val="129"/>
    </font>
    <font>
      <sz val="8"/>
      <color rgb="FF000000"/>
      <name val="맑은 고딕"/>
      <family val="3"/>
      <charset val="129"/>
    </font>
    <font>
      <b/>
      <sz val="11"/>
      <color rgb="FF092AB7"/>
      <name val="맑은 고딕"/>
      <family val="3"/>
      <charset val="129"/>
      <scheme val="minor"/>
    </font>
    <font>
      <sz val="8"/>
      <color theme="9" tint="-0.249977111117893"/>
      <name val="맑은 고딕"/>
      <family val="3"/>
      <charset val="129"/>
      <scheme val="minor"/>
    </font>
    <font>
      <b/>
      <sz val="8"/>
      <color theme="9" tint="-0.249977111117893"/>
      <name val="돋움"/>
      <family val="3"/>
      <charset val="129"/>
    </font>
    <font>
      <b/>
      <sz val="14"/>
      <color theme="2" tint="-0.74999237037263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0"/>
      <color theme="2" tint="-0.74999237037263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8"/>
      <color rgb="FF092AB7"/>
      <name val="맑은 고딕"/>
      <family val="3"/>
      <charset val="129"/>
      <scheme val="minor"/>
    </font>
    <font>
      <sz val="8"/>
      <color rgb="FFFF0000"/>
      <name val="맑은 고딕"/>
      <family val="3"/>
      <charset val="129"/>
    </font>
    <font>
      <sz val="7"/>
      <color rgb="FFFF0000"/>
      <name val="맑은 고딕"/>
      <family val="3"/>
      <charset val="129"/>
    </font>
    <font>
      <b/>
      <sz val="2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바탕"/>
      <family val="1"/>
      <charset val="129"/>
    </font>
    <font>
      <b/>
      <sz val="11"/>
      <name val="바탕체"/>
      <family val="1"/>
      <charset val="129"/>
    </font>
    <font>
      <b/>
      <sz val="8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</font>
    <font>
      <b/>
      <sz val="9"/>
      <name val="맑은 고딕"/>
      <family val="3"/>
      <charset val="129"/>
      <scheme val="major"/>
    </font>
    <font>
      <b/>
      <sz val="8"/>
      <color rgb="FFFF0000"/>
      <name val="맑은 고딕"/>
      <family val="3"/>
      <charset val="129"/>
      <scheme val="major"/>
    </font>
    <font>
      <b/>
      <sz val="9"/>
      <name val="바탕체"/>
      <family val="1"/>
      <charset val="129"/>
    </font>
    <font>
      <sz val="10"/>
      <color rgb="FF000000"/>
      <name val="HY견고딕"/>
      <family val="1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14"/>
      <color theme="2" tint="-0.749992370372631"/>
      <name val="맑은 고딕"/>
      <family val="3"/>
      <charset val="129"/>
      <scheme val="minor"/>
    </font>
    <font>
      <sz val="11"/>
      <color rgb="FF092AB7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i/>
      <sz val="12"/>
      <color rgb="FFFF0000"/>
      <name val="새굴림"/>
      <family val="1"/>
      <charset val="129"/>
    </font>
    <font>
      <b/>
      <sz val="11"/>
      <name val="맑은 고딕"/>
      <family val="3"/>
      <charset val="129"/>
    </font>
    <font>
      <b/>
      <sz val="8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8"/>
      <color indexed="12"/>
      <name val="맑은 고딕"/>
      <family val="3"/>
      <charset val="129"/>
      <scheme val="minor"/>
    </font>
    <font>
      <sz val="7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  <scheme val="minor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9"/>
      <color indexed="10"/>
      <name val="굴림"/>
      <family val="3"/>
      <charset val="129"/>
    </font>
    <font>
      <sz val="11"/>
      <color rgb="FFFF0000"/>
      <name val="돋움"/>
      <family val="3"/>
      <charset val="129"/>
    </font>
    <font>
      <sz val="7.5"/>
      <color rgb="FF000000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0"/>
      <color rgb="FF9C65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10"/>
      <color rgb="FF9C6500"/>
      <name val="맑은 고딕"/>
      <family val="3"/>
      <charset val="129"/>
      <scheme val="minor"/>
    </font>
    <font>
      <sz val="10"/>
      <color rgb="FF006100"/>
      <name val="맑은 고딕"/>
      <family val="3"/>
      <charset val="129"/>
      <scheme val="minor"/>
    </font>
    <font>
      <sz val="10"/>
      <name val="새굴림"/>
      <family val="1"/>
      <charset val="129"/>
    </font>
    <font>
      <sz val="9"/>
      <name val="맑은 고딕"/>
      <family val="3"/>
      <charset val="129"/>
    </font>
    <font>
      <b/>
      <u/>
      <sz val="1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.5"/>
      <color rgb="FF000000"/>
      <name val="맑은 고딕"/>
      <family val="3"/>
      <charset val="129"/>
    </font>
    <font>
      <b/>
      <i/>
      <sz val="7.5"/>
      <color rgb="FF000000"/>
      <name val="맑은 고딕"/>
      <family val="3"/>
      <charset val="129"/>
      <scheme val="minor"/>
    </font>
    <font>
      <sz val="7.5"/>
      <color rgb="FF000000"/>
      <name val="함초롬바탕"/>
      <family val="1"/>
      <charset val="129"/>
    </font>
    <font>
      <sz val="7.5"/>
      <color rgb="FF000000"/>
      <name val="맑은 고딕"/>
      <family val="3"/>
      <charset val="129"/>
      <scheme val="major"/>
    </font>
    <font>
      <b/>
      <i/>
      <sz val="7.5"/>
      <color rgb="FF000000"/>
      <name val="맑은 고딕"/>
      <family val="3"/>
      <charset val="129"/>
    </font>
    <font>
      <sz val="7.5"/>
      <name val="돋움"/>
      <family val="3"/>
      <charset val="129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7"/>
      <name val="돋움"/>
      <family val="3"/>
      <charset val="129"/>
    </font>
    <font>
      <sz val="7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b/>
      <sz val="8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 tint="0.49998474074526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돋움"/>
      <family val="3"/>
      <charset val="129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9"/>
      <color indexed="8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u/>
      <sz val="11"/>
      <color indexed="20"/>
      <name val="돋움"/>
      <family val="3"/>
      <charset val="129"/>
    </font>
    <font>
      <b/>
      <sz val="15"/>
      <color rgb="FF1F497D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7.5"/>
      <color rgb="FF000000"/>
      <name val="08서울남산체 B"/>
      <family val="1"/>
      <charset val="129"/>
    </font>
    <font>
      <sz val="8"/>
      <color rgb="FF000000"/>
      <name val="08서울남산체 B"/>
      <family val="1"/>
      <charset val="129"/>
    </font>
    <font>
      <sz val="7"/>
      <color rgb="FF000000"/>
      <name val="08서울남산체 B"/>
      <family val="1"/>
      <charset val="129"/>
    </font>
    <font>
      <sz val="7"/>
      <name val="08서울남산체 B"/>
      <family val="1"/>
      <charset val="129"/>
    </font>
    <font>
      <sz val="10"/>
      <color rgb="FF000000"/>
      <name val="08서울남산체 B"/>
      <family val="1"/>
      <charset val="129"/>
    </font>
    <font>
      <sz val="7.5"/>
      <name val="08서울남산체 B"/>
      <family val="1"/>
      <charset val="129"/>
    </font>
    <font>
      <sz val="11"/>
      <name val="08서울남산체 B"/>
      <family val="1"/>
      <charset val="129"/>
    </font>
    <font>
      <sz val="8"/>
      <name val="08서울남산체 B"/>
      <family val="1"/>
      <charset val="129"/>
    </font>
    <font>
      <sz val="11"/>
      <name val="08서울남산체 M"/>
      <family val="1"/>
      <charset val="129"/>
    </font>
    <font>
      <sz val="8"/>
      <name val="08서울남산체 M"/>
      <family val="1"/>
      <charset val="129"/>
    </font>
    <font>
      <b/>
      <sz val="8"/>
      <name val="08서울남산체 M"/>
      <family val="1"/>
      <charset val="129"/>
    </font>
    <font>
      <sz val="10"/>
      <name val="08서울남산체 B"/>
      <family val="1"/>
      <charset val="129"/>
    </font>
    <font>
      <sz val="14"/>
      <name val="08서울남산체 B"/>
      <family val="1"/>
      <charset val="129"/>
    </font>
    <font>
      <b/>
      <sz val="10"/>
      <name val="08서울남산체 B"/>
      <family val="1"/>
      <charset val="129"/>
    </font>
    <font>
      <b/>
      <sz val="11"/>
      <name val="08서울남산체 B"/>
      <family val="1"/>
      <charset val="129"/>
    </font>
    <font>
      <b/>
      <sz val="8"/>
      <name val="08서울남산체 B"/>
      <family val="1"/>
      <charset val="129"/>
    </font>
    <font>
      <sz val="9"/>
      <name val="08서울남산체 B"/>
      <family val="1"/>
      <charset val="129"/>
    </font>
    <font>
      <sz val="8"/>
      <color indexed="10"/>
      <name val="08서울남산체 B"/>
      <family val="1"/>
      <charset val="129"/>
    </font>
    <font>
      <sz val="8"/>
      <color rgb="FFFF0000"/>
      <name val="08서울남산체 B"/>
      <family val="1"/>
      <charset val="129"/>
    </font>
    <font>
      <sz val="8"/>
      <color rgb="FF092AB7"/>
      <name val="08서울남산체 B"/>
      <family val="1"/>
      <charset val="129"/>
    </font>
    <font>
      <sz val="7"/>
      <color rgb="FFFF0000"/>
      <name val="08서울남산체 B"/>
      <family val="1"/>
      <charset val="129"/>
    </font>
    <font>
      <b/>
      <sz val="8"/>
      <color indexed="12"/>
      <name val="08서울남산체 B"/>
      <family val="1"/>
      <charset val="129"/>
    </font>
    <font>
      <sz val="8"/>
      <color theme="1"/>
      <name val="08서울남산체 B"/>
      <family val="1"/>
      <charset val="129"/>
    </font>
    <font>
      <sz val="6"/>
      <name val="08서울남산체 B"/>
      <family val="1"/>
      <charset val="129"/>
    </font>
    <font>
      <sz val="11"/>
      <color rgb="FF000000"/>
      <name val="08서울남산체 B"/>
      <family val="1"/>
      <charset val="129"/>
    </font>
    <font>
      <sz val="12"/>
      <name val="맑은 고딕"/>
      <family val="3"/>
      <charset val="129"/>
      <scheme val="minor"/>
    </font>
    <font>
      <sz val="10"/>
      <name val="08서울남산체 M"/>
      <family val="1"/>
      <charset val="129"/>
    </font>
    <font>
      <sz val="12"/>
      <name val="08서울남산체 M"/>
      <family val="1"/>
      <charset val="129"/>
    </font>
    <font>
      <sz val="8"/>
      <color rgb="FF0000F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8"/>
      <name val="맑은 고딕"/>
      <family val="3"/>
      <charset val="129"/>
      <scheme val="minor"/>
    </font>
    <font>
      <sz val="9"/>
      <color rgb="FF666666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color theme="0"/>
      <name val="바탕체"/>
      <family val="1"/>
      <charset val="129"/>
    </font>
    <font>
      <sz val="8"/>
      <color theme="0"/>
      <name val="맑은 고딕"/>
      <family val="3"/>
      <charset val="129"/>
      <scheme val="minor"/>
    </font>
    <font>
      <b/>
      <sz val="14"/>
      <name val="08서울남산체 M"/>
      <family val="1"/>
      <charset val="129"/>
    </font>
    <font>
      <sz val="9"/>
      <color theme="1"/>
      <name val="맑은 고딕"/>
      <family val="3"/>
      <charset val="129"/>
    </font>
    <font>
      <sz val="8"/>
      <color theme="1"/>
      <name val="돋움"/>
      <family val="3"/>
      <charset val="129"/>
    </font>
    <font>
      <sz val="8"/>
      <color theme="1"/>
      <name val="Arial"/>
      <family val="2"/>
    </font>
    <font>
      <u/>
      <sz val="11"/>
      <color theme="1"/>
      <name val="맑은 고딕"/>
      <family val="3"/>
      <charset val="129"/>
      <scheme val="minor"/>
    </font>
    <font>
      <sz val="11"/>
      <color theme="0"/>
      <name val="돋움"/>
      <family val="3"/>
      <charset val="129"/>
    </font>
    <font>
      <sz val="8"/>
      <color theme="0"/>
      <name val="돋움"/>
      <family val="3"/>
      <charset val="129"/>
    </font>
    <font>
      <sz val="7.5"/>
      <color rgb="FF000000"/>
      <name val="08서울남산체 L"/>
      <family val="1"/>
      <charset val="129"/>
    </font>
    <font>
      <b/>
      <sz val="10"/>
      <name val="새굴림"/>
      <family val="1"/>
      <charset val="129"/>
    </font>
    <font>
      <sz val="8"/>
      <color theme="0"/>
      <name val="맑은 고딕"/>
      <family val="3"/>
      <charset val="129"/>
    </font>
    <font>
      <sz val="8"/>
      <color theme="0"/>
      <name val="바탕"/>
      <family val="1"/>
      <charset val="129"/>
    </font>
    <font>
      <b/>
      <sz val="8"/>
      <color theme="0"/>
      <name val="맑은 고딕"/>
      <family val="3"/>
      <charset val="129"/>
      <scheme val="minor"/>
    </font>
    <font>
      <sz val="8"/>
      <color rgb="FF000000"/>
      <name val="바탕"/>
      <family val="1"/>
      <charset val="129"/>
    </font>
    <font>
      <sz val="8"/>
      <color rgb="FF092AB7"/>
      <name val="맑은 고딕"/>
      <family val="3"/>
      <charset val="129"/>
    </font>
    <font>
      <sz val="7.5"/>
      <color rgb="FF092AB7"/>
      <name val="맑은 고딕"/>
      <family val="3"/>
      <charset val="129"/>
      <scheme val="minor"/>
    </font>
    <font>
      <sz val="8"/>
      <color rgb="FF092AB7"/>
      <name val="08서울남산체 M"/>
      <family val="1"/>
      <charset val="129"/>
    </font>
    <font>
      <sz val="7.5"/>
      <color theme="0"/>
      <name val="08서울남산체 B"/>
      <family val="1"/>
      <charset val="129"/>
    </font>
    <font>
      <sz val="10"/>
      <color theme="0"/>
      <name val="돋움"/>
      <family val="3"/>
      <charset val="129"/>
    </font>
    <font>
      <sz val="7.5"/>
      <color theme="0"/>
      <name val="맑은 고딕"/>
      <family val="3"/>
      <charset val="129"/>
      <scheme val="minor"/>
    </font>
    <font>
      <sz val="8"/>
      <color rgb="FFFF0000"/>
      <name val="돋움"/>
      <family val="3"/>
      <charset val="129"/>
    </font>
    <font>
      <sz val="7.5"/>
      <color rgb="FFFF0000"/>
      <name val="08서울남산체 B"/>
      <family val="1"/>
      <charset val="129"/>
    </font>
    <font>
      <sz val="8"/>
      <color rgb="FF000000"/>
      <name val="한양신명조"/>
      <family val="3"/>
      <charset val="129"/>
    </font>
    <font>
      <sz val="9"/>
      <color rgb="FF000000"/>
      <name val="신명 신문명조"/>
      <family val="3"/>
      <charset val="129"/>
    </font>
    <font>
      <sz val="9"/>
      <color rgb="FF000000"/>
      <name val="한양신명조"/>
      <family val="3"/>
      <charset val="129"/>
    </font>
    <font>
      <b/>
      <sz val="9"/>
      <color rgb="FF000000"/>
      <name val="신명 신문명조"/>
      <family val="3"/>
      <charset val="129"/>
    </font>
    <font>
      <sz val="9"/>
      <color rgb="FF000000"/>
      <name val="바탕"/>
      <family val="1"/>
      <charset val="129"/>
    </font>
    <font>
      <b/>
      <sz val="8"/>
      <color rgb="FF000000"/>
      <name val="한양신명조"/>
      <family val="3"/>
      <charset val="129"/>
    </font>
    <font>
      <b/>
      <sz val="8"/>
      <color rgb="FF000000"/>
      <name val="신명 신문명조"/>
      <family val="3"/>
      <charset val="129"/>
    </font>
    <font>
      <sz val="8"/>
      <color theme="0"/>
      <name val="한양신명조"/>
      <family val="3"/>
      <charset val="129"/>
    </font>
    <font>
      <sz val="8"/>
      <color theme="0"/>
      <name val="바탕체"/>
      <family val="1"/>
      <charset val="129"/>
    </font>
    <font>
      <sz val="9"/>
      <color theme="0"/>
      <name val="맑은 고딕"/>
      <family val="3"/>
      <charset val="129"/>
      <scheme val="minor"/>
    </font>
    <font>
      <sz val="9"/>
      <color theme="0"/>
      <name val="바탕체"/>
      <family val="1"/>
      <charset val="129"/>
    </font>
    <font>
      <sz val="10"/>
      <color theme="0"/>
      <name val="바탕체"/>
      <family val="1"/>
      <charset val="129"/>
    </font>
    <font>
      <sz val="9"/>
      <color theme="0"/>
      <name val="맑은 고딕"/>
      <family val="3"/>
      <charset val="129"/>
    </font>
    <font>
      <sz val="10"/>
      <color theme="0"/>
      <name val="바탕"/>
      <family val="1"/>
      <charset val="129"/>
    </font>
    <font>
      <sz val="10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BFF"/>
        <bgColor indexed="64"/>
      </patternFill>
    </fill>
    <fill>
      <patternFill patternType="solid">
        <fgColor rgb="FFACEAF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E46D0A"/>
        <bgColor indexed="64"/>
      </patternFill>
    </fill>
    <fill>
      <patternFill patternType="solid">
        <fgColor rgb="FF97480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A6008"/>
        <bgColor indexed="64"/>
      </patternFill>
    </fill>
    <fill>
      <patternFill patternType="solid">
        <fgColor rgb="FFF5801F"/>
        <bgColor indexed="64"/>
      </patternFill>
    </fill>
    <fill>
      <patternFill patternType="solid">
        <fgColor rgb="FFF797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6B9B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thin">
        <color rgb="FFB2B2B2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slantDashDot">
        <color indexed="64"/>
      </bottom>
      <diagonal/>
    </border>
    <border>
      <left style="hair">
        <color indexed="64"/>
      </left>
      <right style="hair">
        <color indexed="64"/>
      </right>
      <top style="slantDashDot">
        <color auto="1"/>
      </top>
      <bottom style="slantDashDot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theme="4" tint="-0.24994659260841701"/>
      </left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/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medium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 style="thin">
        <color rgb="FF376091"/>
      </left>
      <right/>
      <top/>
      <bottom/>
      <diagonal/>
    </border>
    <border>
      <left style="thin">
        <color rgb="FF376091"/>
      </left>
      <right/>
      <top style="thin">
        <color rgb="FF376091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/>
      <bottom/>
      <diagonal/>
    </border>
    <border>
      <left style="medium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rgb="FF376091"/>
      </left>
      <right style="thin">
        <color rgb="FF376091"/>
      </right>
      <top style="thin">
        <color rgb="FF376091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medium">
        <color indexed="17"/>
      </left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 style="medium">
        <color indexed="17"/>
      </right>
      <top style="medium">
        <color indexed="17"/>
      </top>
      <bottom style="thin">
        <color indexed="17"/>
      </bottom>
      <diagonal/>
    </border>
    <border>
      <left style="medium">
        <color indexed="17"/>
      </left>
      <right/>
      <top style="medium">
        <color indexed="17"/>
      </top>
      <bottom style="thin">
        <color indexed="17"/>
      </bottom>
      <diagonal/>
    </border>
    <border>
      <left/>
      <right style="medium">
        <color indexed="17"/>
      </right>
      <top style="medium">
        <color indexed="17"/>
      </top>
      <bottom style="thin">
        <color indexed="17"/>
      </bottom>
      <diagonal/>
    </border>
    <border>
      <left style="medium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/>
      <top style="thin">
        <color indexed="17"/>
      </top>
      <bottom/>
      <diagonal/>
    </border>
    <border>
      <left/>
      <right style="medium">
        <color indexed="17"/>
      </right>
      <top style="thin">
        <color indexed="17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38ED5"/>
      </left>
      <right style="thin">
        <color rgb="FF538ED5"/>
      </right>
      <top style="thin">
        <color rgb="FF538ED5"/>
      </top>
      <bottom style="thin">
        <color rgb="FF538ED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indexed="64"/>
      </right>
      <top style="thick">
        <color rgb="FFFF0000"/>
      </top>
      <bottom style="hair">
        <color indexed="64"/>
      </bottom>
      <diagonal/>
    </border>
    <border>
      <left style="hair">
        <color indexed="64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 style="thick">
        <color rgb="FFFF0000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indexed="64"/>
      </right>
      <top style="hair">
        <color indexed="64"/>
      </top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hair">
        <color rgb="FF000000"/>
      </top>
      <bottom style="hair">
        <color rgb="FF000000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double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rgb="FF538ED5"/>
      </left>
      <right style="hair">
        <color rgb="FF538ED5"/>
      </right>
      <top style="hair">
        <color rgb="FF538ED5"/>
      </top>
      <bottom style="hair">
        <color rgb="FF538ED5"/>
      </bottom>
      <diagonal/>
    </border>
    <border>
      <left/>
      <right style="hair">
        <color rgb="FF538ED5"/>
      </right>
      <top style="hair">
        <color rgb="FF538ED5"/>
      </top>
      <bottom style="hair">
        <color rgb="FF538ED5"/>
      </bottom>
      <diagonal/>
    </border>
    <border>
      <left/>
      <right style="thin">
        <color rgb="FF538ED5"/>
      </right>
      <top style="thin">
        <color rgb="FF538ED5"/>
      </top>
      <bottom style="thin">
        <color rgb="FF538ED5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96">
    <xf numFmtId="0" fontId="0" fillId="0" borderId="0"/>
    <xf numFmtId="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0" fillId="0" borderId="0"/>
    <xf numFmtId="0" fontId="10" fillId="0" borderId="0">
      <alignment vertical="center"/>
    </xf>
    <xf numFmtId="0" fontId="4" fillId="8" borderId="59" applyNumberFormat="0" applyFont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31" fillId="30" borderId="0" applyNumberFormat="0" applyBorder="0" applyAlignment="0" applyProtection="0">
      <alignment vertical="center"/>
    </xf>
    <xf numFmtId="0" fontId="132" fillId="31" borderId="0" applyNumberFormat="0" applyBorder="0" applyAlignment="0" applyProtection="0">
      <alignment vertical="center"/>
    </xf>
    <xf numFmtId="0" fontId="152" fillId="0" borderId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0" fontId="152" fillId="45" borderId="0" applyNumberFormat="0" applyBorder="0" applyAlignment="0" applyProtection="0">
      <alignment vertical="center"/>
    </xf>
    <xf numFmtId="0" fontId="152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152" fillId="52" borderId="0" applyNumberFormat="0" applyFont="0" applyAlignment="0" applyProtection="0">
      <alignment vertical="center"/>
    </xf>
    <xf numFmtId="0" fontId="160" fillId="53" borderId="0" applyNumberFormat="0" applyBorder="0" applyAlignment="0" applyProtection="0">
      <alignment vertical="center"/>
    </xf>
    <xf numFmtId="0" fontId="161" fillId="0" borderId="0" applyNumberFormat="0" applyFont="0" applyFill="0" applyBorder="0" applyAlignment="0" applyProtection="0"/>
    <xf numFmtId="0" fontId="4" fillId="0" borderId="0"/>
    <xf numFmtId="0" fontId="2" fillId="33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52" fillId="45" borderId="0" applyNumberFormat="0" applyBorder="0" applyAlignment="0" applyProtection="0">
      <alignment vertical="center"/>
    </xf>
    <xf numFmtId="0" fontId="15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52" fillId="47" borderId="0" applyNumberFormat="0" applyBorder="0" applyAlignment="0" applyProtection="0">
      <alignment vertical="center"/>
    </xf>
    <xf numFmtId="0" fontId="152" fillId="4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152" fillId="52" borderId="0" applyNumberFormat="0" applyFont="0" applyAlignment="0" applyProtection="0">
      <alignment vertical="center"/>
    </xf>
    <xf numFmtId="0" fontId="152" fillId="52" borderId="0" applyNumberFormat="0" applyFont="0" applyAlignment="0" applyProtection="0">
      <alignment vertical="center"/>
    </xf>
    <xf numFmtId="0" fontId="152" fillId="52" borderId="0" applyNumberFormat="0" applyFont="0" applyAlignment="0" applyProtection="0">
      <alignment vertical="center"/>
    </xf>
    <xf numFmtId="0" fontId="2" fillId="8" borderId="59" applyNumberFormat="0" applyFont="0" applyAlignment="0" applyProtection="0">
      <alignment vertical="center"/>
    </xf>
    <xf numFmtId="0" fontId="2" fillId="8" borderId="59" applyNumberFormat="0" applyFont="0" applyAlignment="0" applyProtection="0">
      <alignment vertical="center"/>
    </xf>
    <xf numFmtId="0" fontId="4" fillId="8" borderId="59" applyNumberFormat="0" applyFont="0" applyAlignment="0" applyProtection="0">
      <alignment vertical="center"/>
    </xf>
    <xf numFmtId="9" fontId="15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5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5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41" fontId="15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218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70" fillId="0" borderId="0" applyNumberFormat="0" applyFill="0" applyBorder="0" applyAlignment="0" applyProtection="0">
      <alignment vertical="top"/>
      <protection locked="0"/>
    </xf>
    <xf numFmtId="0" fontId="171" fillId="0" borderId="0" applyNumberFormat="0" applyFill="0" applyAlignment="0" applyProtection="0">
      <alignment vertical="center"/>
    </xf>
    <xf numFmtId="0" fontId="160" fillId="53" borderId="0" applyNumberFormat="0" applyBorder="0" applyAlignment="0" applyProtection="0">
      <alignment vertical="center"/>
    </xf>
    <xf numFmtId="0" fontId="160" fillId="53" borderId="0" applyNumberFormat="0" applyBorder="0" applyAlignment="0" applyProtection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55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55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203" fillId="0" borderId="0" applyNumberFormat="0" applyFill="0" applyBorder="0" applyAlignment="0" applyProtection="0">
      <alignment vertical="center"/>
    </xf>
  </cellStyleXfs>
  <cellXfs count="449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186" fontId="9" fillId="0" borderId="0" xfId="0" applyNumberFormat="1" applyFont="1" applyBorder="1" applyAlignment="1">
      <alignment vertical="center"/>
    </xf>
    <xf numFmtId="184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178" fontId="11" fillId="0" borderId="0" xfId="0" applyNumberFormat="1" applyFont="1" applyBorder="1" applyAlignment="1">
      <alignment vertical="center"/>
    </xf>
    <xf numFmtId="186" fontId="11" fillId="0" borderId="0" xfId="0" applyNumberFormat="1" applyFont="1" applyBorder="1" applyAlignment="1">
      <alignment vertical="center"/>
    </xf>
    <xf numFmtId="185" fontId="11" fillId="0" borderId="0" xfId="0" applyNumberFormat="1" applyFont="1" applyBorder="1" applyAlignment="1">
      <alignment vertical="center"/>
    </xf>
    <xf numFmtId="38" fontId="9" fillId="0" borderId="0" xfId="3" applyNumberFormat="1" applyFont="1" applyBorder="1" applyAlignment="1">
      <alignment vertical="center"/>
    </xf>
    <xf numFmtId="176" fontId="9" fillId="0" borderId="0" xfId="3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38" fontId="9" fillId="0" borderId="0" xfId="0" applyNumberFormat="1" applyFont="1" applyBorder="1" applyAlignment="1">
      <alignment vertical="center"/>
    </xf>
    <xf numFmtId="186" fontId="9" fillId="0" borderId="13" xfId="0" applyNumberFormat="1" applyFont="1" applyBorder="1" applyAlignment="1">
      <alignment vertical="center"/>
    </xf>
    <xf numFmtId="185" fontId="9" fillId="0" borderId="0" xfId="0" applyNumberFormat="1" applyFont="1" applyBorder="1" applyAlignment="1">
      <alignment horizontal="center" vertical="center"/>
    </xf>
    <xf numFmtId="185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193" fontId="9" fillId="0" borderId="1" xfId="2" applyNumberFormat="1" applyFont="1" applyBorder="1" applyAlignment="1">
      <alignment vertical="center"/>
    </xf>
    <xf numFmtId="0" fontId="18" fillId="0" borderId="0" xfId="5" applyFont="1" applyFill="1" applyBorder="1" applyAlignment="1">
      <alignment horizontal="center" vertical="center" shrinkToFit="1"/>
    </xf>
    <xf numFmtId="3" fontId="19" fillId="0" borderId="0" xfId="5" applyNumberFormat="1" applyFont="1" applyFill="1" applyBorder="1" applyAlignment="1">
      <alignment horizontal="right" vertical="center" shrinkToFit="1"/>
    </xf>
    <xf numFmtId="3" fontId="19" fillId="0" borderId="0" xfId="5" applyNumberFormat="1" applyFont="1" applyFill="1" applyBorder="1" applyAlignment="1">
      <alignment horizontal="center" vertical="center" shrinkToFit="1"/>
    </xf>
    <xf numFmtId="180" fontId="9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15" fillId="0" borderId="0" xfId="5" applyFont="1" applyFill="1" applyBorder="1" applyAlignment="1">
      <alignment horizontal="center" vertical="center" shrinkToFit="1"/>
    </xf>
    <xf numFmtId="0" fontId="23" fillId="0" borderId="0" xfId="0" applyFont="1"/>
    <xf numFmtId="0" fontId="23" fillId="0" borderId="0" xfId="0" applyFont="1" applyFill="1"/>
    <xf numFmtId="180" fontId="24" fillId="0" borderId="0" xfId="0" applyNumberFormat="1" applyFont="1" applyFill="1" applyBorder="1" applyAlignment="1">
      <alignment horizontal="right" vertical="center"/>
    </xf>
    <xf numFmtId="193" fontId="9" fillId="0" borderId="0" xfId="0" applyNumberFormat="1" applyFont="1" applyBorder="1" applyAlignment="1">
      <alignment vertical="center"/>
    </xf>
    <xf numFmtId="186" fontId="25" fillId="0" borderId="0" xfId="0" applyNumberFormat="1" applyFont="1" applyBorder="1" applyAlignment="1">
      <alignment vertical="center"/>
    </xf>
    <xf numFmtId="41" fontId="9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32" fillId="0" borderId="17" xfId="0" applyFont="1" applyBorder="1" applyAlignment="1">
      <alignment horizontal="right" vertical="center"/>
    </xf>
    <xf numFmtId="0" fontId="35" fillId="0" borderId="0" xfId="0" applyFont="1" applyAlignment="1">
      <alignment vertical="center"/>
    </xf>
    <xf numFmtId="0" fontId="35" fillId="0" borderId="17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6" fillId="0" borderId="20" xfId="0" applyFont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37" fillId="0" borderId="17" xfId="0" applyFont="1" applyBorder="1" applyAlignment="1">
      <alignment vertical="center"/>
    </xf>
    <xf numFmtId="0" fontId="34" fillId="4" borderId="0" xfId="0" applyFont="1" applyFill="1" applyAlignment="1">
      <alignment horizontal="center" vertical="center"/>
    </xf>
    <xf numFmtId="0" fontId="37" fillId="0" borderId="24" xfId="0" applyFont="1" applyBorder="1" applyAlignment="1">
      <alignment vertical="center"/>
    </xf>
    <xf numFmtId="0" fontId="38" fillId="0" borderId="37" xfId="0" applyFont="1" applyBorder="1" applyAlignment="1">
      <alignment horizontal="right" vertical="center"/>
    </xf>
    <xf numFmtId="191" fontId="37" fillId="0" borderId="0" xfId="0" applyNumberFormat="1" applyFont="1" applyBorder="1" applyAlignment="1">
      <alignment vertical="center"/>
    </xf>
    <xf numFmtId="193" fontId="37" fillId="0" borderId="26" xfId="2" applyNumberFormat="1" applyFont="1" applyBorder="1" applyAlignment="1">
      <alignment vertical="center"/>
    </xf>
    <xf numFmtId="191" fontId="37" fillId="0" borderId="37" xfId="0" applyNumberFormat="1" applyFont="1" applyBorder="1" applyAlignment="1">
      <alignment horizontal="center" vertical="center"/>
    </xf>
    <xf numFmtId="191" fontId="37" fillId="0" borderId="40" xfId="0" applyNumberFormat="1" applyFont="1" applyBorder="1" applyAlignment="1">
      <alignment vertical="center"/>
    </xf>
    <xf numFmtId="191" fontId="34" fillId="0" borderId="38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right" vertical="center"/>
    </xf>
    <xf numFmtId="0" fontId="33" fillId="0" borderId="17" xfId="0" applyFont="1" applyBorder="1" applyAlignment="1">
      <alignment vertical="center"/>
    </xf>
    <xf numFmtId="176" fontId="37" fillId="0" borderId="0" xfId="3" applyFont="1" applyBorder="1" applyAlignment="1">
      <alignment horizontal="right" vertical="center"/>
    </xf>
    <xf numFmtId="176" fontId="37" fillId="0" borderId="39" xfId="0" applyNumberFormat="1" applyFont="1" applyBorder="1" applyAlignment="1">
      <alignment horizontal="right" vertical="center"/>
    </xf>
    <xf numFmtId="186" fontId="28" fillId="0" borderId="23" xfId="0" applyNumberFormat="1" applyFont="1" applyBorder="1" applyAlignment="1">
      <alignment vertical="center"/>
    </xf>
    <xf numFmtId="194" fontId="28" fillId="0" borderId="22" xfId="0" applyNumberFormat="1" applyFont="1" applyBorder="1" applyAlignment="1">
      <alignment vertical="center"/>
    </xf>
    <xf numFmtId="186" fontId="28" fillId="0" borderId="26" xfId="0" applyNumberFormat="1" applyFont="1" applyBorder="1" applyAlignment="1">
      <alignment vertical="center"/>
    </xf>
    <xf numFmtId="194" fontId="28" fillId="0" borderId="21" xfId="0" applyNumberFormat="1" applyFont="1" applyBorder="1" applyAlignment="1">
      <alignment vertical="center"/>
    </xf>
    <xf numFmtId="186" fontId="28" fillId="0" borderId="24" xfId="0" applyNumberFormat="1" applyFont="1" applyBorder="1" applyAlignment="1">
      <alignment vertical="center"/>
    </xf>
    <xf numFmtId="194" fontId="28" fillId="0" borderId="25" xfId="0" applyNumberFormat="1" applyFont="1" applyBorder="1" applyAlignment="1">
      <alignment vertical="center"/>
    </xf>
    <xf numFmtId="0" fontId="17" fillId="4" borderId="0" xfId="0" applyFont="1" applyFill="1" applyAlignment="1">
      <alignment vertical="center"/>
    </xf>
    <xf numFmtId="38" fontId="6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horizontal="right" vertical="center"/>
    </xf>
    <xf numFmtId="38" fontId="8" fillId="4" borderId="0" xfId="0" applyNumberFormat="1" applyFont="1" applyFill="1" applyBorder="1" applyAlignment="1">
      <alignment horizontal="center" vertical="center"/>
    </xf>
    <xf numFmtId="186" fontId="9" fillId="4" borderId="0" xfId="0" applyNumberFormat="1" applyFont="1" applyFill="1" applyBorder="1" applyAlignment="1">
      <alignment vertical="center"/>
    </xf>
    <xf numFmtId="186" fontId="7" fillId="4" borderId="0" xfId="0" applyNumberFormat="1" applyFont="1" applyFill="1" applyBorder="1" applyAlignment="1">
      <alignment vertical="center"/>
    </xf>
    <xf numFmtId="186" fontId="26" fillId="4" borderId="0" xfId="0" applyNumberFormat="1" applyFont="1" applyFill="1" applyBorder="1" applyAlignment="1">
      <alignment vertical="center"/>
    </xf>
    <xf numFmtId="186" fontId="27" fillId="4" borderId="0" xfId="0" applyNumberFormat="1" applyFont="1" applyFill="1" applyBorder="1" applyAlignment="1">
      <alignment vertical="center"/>
    </xf>
    <xf numFmtId="38" fontId="41" fillId="0" borderId="0" xfId="5" applyNumberFormat="1" applyFont="1" applyFill="1" applyBorder="1" applyAlignment="1">
      <alignment horizontal="center" vertical="center" wrapText="1" shrinkToFit="1"/>
    </xf>
    <xf numFmtId="0" fontId="42" fillId="0" borderId="0" xfId="0" applyFont="1" applyFill="1"/>
    <xf numFmtId="0" fontId="43" fillId="0" borderId="0" xfId="0" applyFont="1" applyFill="1"/>
    <xf numFmtId="0" fontId="42" fillId="5" borderId="0" xfId="0" applyFont="1" applyFill="1"/>
    <xf numFmtId="0" fontId="43" fillId="5" borderId="0" xfId="0" applyFont="1" applyFill="1"/>
    <xf numFmtId="0" fontId="0" fillId="0" borderId="0" xfId="0" applyFill="1"/>
    <xf numFmtId="180" fontId="21" fillId="0" borderId="0" xfId="0" applyNumberFormat="1" applyFont="1" applyFill="1" applyBorder="1" applyAlignment="1">
      <alignment horizontal="right" vertical="center"/>
    </xf>
    <xf numFmtId="0" fontId="45" fillId="0" borderId="0" xfId="0" applyNumberFormat="1" applyFont="1" applyAlignment="1">
      <alignment horizontal="right" vertical="center"/>
    </xf>
    <xf numFmtId="0" fontId="45" fillId="0" borderId="0" xfId="0" applyNumberFormat="1" applyFont="1" applyAlignment="1">
      <alignment vertical="center"/>
    </xf>
    <xf numFmtId="0" fontId="45" fillId="0" borderId="0" xfId="0" applyFont="1" applyAlignment="1">
      <alignment horizontal="right" vertical="center"/>
    </xf>
    <xf numFmtId="0" fontId="45" fillId="0" borderId="11" xfId="0" applyFont="1" applyBorder="1" applyAlignment="1">
      <alignment vertical="center"/>
    </xf>
    <xf numFmtId="184" fontId="45" fillId="0" borderId="0" xfId="0" applyNumberFormat="1" applyFont="1" applyBorder="1" applyAlignment="1">
      <alignment vertical="center"/>
    </xf>
    <xf numFmtId="0" fontId="45" fillId="0" borderId="0" xfId="0" applyFont="1" applyBorder="1" applyAlignment="1">
      <alignment horizontal="center" vertical="center"/>
    </xf>
    <xf numFmtId="185" fontId="45" fillId="0" borderId="0" xfId="0" applyNumberFormat="1" applyFont="1" applyBorder="1" applyAlignment="1">
      <alignment vertical="center"/>
    </xf>
    <xf numFmtId="185" fontId="45" fillId="0" borderId="0" xfId="0" applyNumberFormat="1" applyFont="1" applyBorder="1" applyAlignment="1">
      <alignment horizontal="center" vertical="center"/>
    </xf>
    <xf numFmtId="186" fontId="45" fillId="0" borderId="13" xfId="0" applyNumberFormat="1" applyFont="1" applyBorder="1" applyAlignment="1">
      <alignment vertical="center"/>
    </xf>
    <xf numFmtId="0" fontId="45" fillId="0" borderId="9" xfId="0" applyFont="1" applyBorder="1" applyAlignment="1">
      <alignment vertical="center"/>
    </xf>
    <xf numFmtId="181" fontId="45" fillId="0" borderId="2" xfId="0" applyNumberFormat="1" applyFont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0" fontId="45" fillId="0" borderId="9" xfId="0" applyFont="1" applyBorder="1" applyAlignment="1">
      <alignment horizontal="center" vertical="center"/>
    </xf>
    <xf numFmtId="186" fontId="45" fillId="0" borderId="12" xfId="0" applyNumberFormat="1" applyFont="1" applyBorder="1" applyAlignment="1">
      <alignment vertical="center"/>
    </xf>
    <xf numFmtId="0" fontId="45" fillId="0" borderId="10" xfId="0" applyFont="1" applyBorder="1" applyAlignment="1">
      <alignment vertical="center"/>
    </xf>
    <xf numFmtId="184" fontId="45" fillId="0" borderId="10" xfId="0" applyNumberFormat="1" applyFont="1" applyBorder="1" applyAlignment="1">
      <alignment vertical="center"/>
    </xf>
    <xf numFmtId="0" fontId="45" fillId="0" borderId="10" xfId="0" applyFont="1" applyBorder="1" applyAlignment="1">
      <alignment horizontal="center" vertical="center"/>
    </xf>
    <xf numFmtId="186" fontId="45" fillId="0" borderId="14" xfId="0" applyNumberFormat="1" applyFont="1" applyBorder="1" applyAlignment="1">
      <alignment vertical="center"/>
    </xf>
    <xf numFmtId="180" fontId="40" fillId="0" borderId="0" xfId="0" applyNumberFormat="1" applyFont="1" applyFill="1" applyBorder="1" applyAlignment="1">
      <alignment horizontal="right" vertical="center"/>
    </xf>
    <xf numFmtId="38" fontId="49" fillId="0" borderId="8" xfId="5" applyNumberFormat="1" applyFont="1" applyFill="1" applyBorder="1" applyAlignment="1">
      <alignment horizontal="center" vertical="center" wrapText="1" shrinkToFit="1"/>
    </xf>
    <xf numFmtId="9" fontId="49" fillId="0" borderId="8" xfId="5" applyNumberFormat="1" applyFont="1" applyFill="1" applyBorder="1" applyAlignment="1">
      <alignment horizontal="center" vertical="center" wrapText="1" shrinkToFit="1"/>
    </xf>
    <xf numFmtId="0" fontId="45" fillId="0" borderId="42" xfId="5" applyFont="1" applyFill="1" applyBorder="1" applyAlignment="1">
      <alignment horizontal="center" vertical="center" shrinkToFit="1"/>
    </xf>
    <xf numFmtId="38" fontId="45" fillId="0" borderId="42" xfId="5" applyNumberFormat="1" applyFont="1" applyFill="1" applyBorder="1" applyAlignment="1">
      <alignment horizontal="right" vertical="center" shrinkToFit="1"/>
    </xf>
    <xf numFmtId="38" fontId="45" fillId="0" borderId="42" xfId="5" applyNumberFormat="1" applyFont="1" applyFill="1" applyBorder="1" applyAlignment="1">
      <alignment horizontal="center" vertical="center" shrinkToFit="1"/>
    </xf>
    <xf numFmtId="181" fontId="45" fillId="0" borderId="43" xfId="0" applyNumberFormat="1" applyFont="1" applyBorder="1" applyAlignment="1">
      <alignment horizontal="center" vertical="center"/>
    </xf>
    <xf numFmtId="0" fontId="45" fillId="0" borderId="27" xfId="5" applyFont="1" applyFill="1" applyBorder="1" applyAlignment="1">
      <alignment horizontal="center" vertical="center" shrinkToFit="1"/>
    </xf>
    <xf numFmtId="38" fontId="45" fillId="0" borderId="27" xfId="5" applyNumberFormat="1" applyFont="1" applyFill="1" applyBorder="1" applyAlignment="1">
      <alignment horizontal="right" vertical="center" shrinkToFit="1"/>
    </xf>
    <xf numFmtId="38" fontId="45" fillId="0" borderId="27" xfId="5" applyNumberFormat="1" applyFont="1" applyFill="1" applyBorder="1" applyAlignment="1">
      <alignment horizontal="center" vertical="center" shrinkToFit="1"/>
    </xf>
    <xf numFmtId="181" fontId="45" fillId="0" borderId="44" xfId="0" applyNumberFormat="1" applyFont="1" applyBorder="1" applyAlignment="1">
      <alignment horizontal="center" vertical="center"/>
    </xf>
    <xf numFmtId="0" fontId="48" fillId="0" borderId="49" xfId="5" applyFont="1" applyFill="1" applyBorder="1" applyAlignment="1">
      <alignment horizontal="left" vertical="center" shrinkToFit="1"/>
    </xf>
    <xf numFmtId="0" fontId="45" fillId="0" borderId="48" xfId="5" applyFont="1" applyFill="1" applyBorder="1" applyAlignment="1">
      <alignment horizontal="center" vertical="center" shrinkToFit="1"/>
    </xf>
    <xf numFmtId="38" fontId="50" fillId="0" borderId="48" xfId="5" applyNumberFormat="1" applyFont="1" applyFill="1" applyBorder="1" applyAlignment="1">
      <alignment horizontal="right" vertical="center" shrinkToFit="1"/>
    </xf>
    <xf numFmtId="38" fontId="45" fillId="0" borderId="46" xfId="5" applyNumberFormat="1" applyFont="1" applyFill="1" applyBorder="1" applyAlignment="1">
      <alignment horizontal="center" vertical="center" shrinkToFit="1"/>
    </xf>
    <xf numFmtId="181" fontId="45" fillId="0" borderId="47" xfId="0" applyNumberFormat="1" applyFont="1" applyBorder="1" applyAlignment="1">
      <alignment horizontal="center" vertical="center"/>
    </xf>
    <xf numFmtId="38" fontId="45" fillId="6" borderId="53" xfId="5" applyNumberFormat="1" applyFont="1" applyFill="1" applyBorder="1" applyAlignment="1">
      <alignment horizontal="right" vertical="center" shrinkToFit="1"/>
    </xf>
    <xf numFmtId="38" fontId="45" fillId="6" borderId="53" xfId="0" applyNumberFormat="1" applyFont="1" applyFill="1" applyBorder="1" applyAlignment="1">
      <alignment vertical="center" shrinkToFit="1"/>
    </xf>
    <xf numFmtId="0" fontId="45" fillId="0" borderId="27" xfId="4" applyFont="1" applyFill="1" applyBorder="1" applyAlignment="1">
      <alignment horizontal="center" vertical="center" shrinkToFit="1"/>
    </xf>
    <xf numFmtId="38" fontId="45" fillId="0" borderId="27" xfId="0" applyNumberFormat="1" applyFont="1" applyFill="1" applyBorder="1" applyAlignment="1">
      <alignment vertical="center" shrinkToFit="1"/>
    </xf>
    <xf numFmtId="38" fontId="45" fillId="6" borderId="46" xfId="5" applyNumberFormat="1" applyFont="1" applyFill="1" applyBorder="1" applyAlignment="1">
      <alignment horizontal="right" vertical="center" shrinkToFit="1"/>
    </xf>
    <xf numFmtId="0" fontId="48" fillId="0" borderId="49" xfId="5" applyFont="1" applyFill="1" applyBorder="1" applyAlignment="1">
      <alignment horizontal="left" vertical="center" shrinkToFit="1"/>
    </xf>
    <xf numFmtId="0" fontId="45" fillId="0" borderId="27" xfId="5" applyFont="1" applyFill="1" applyBorder="1" applyAlignment="1">
      <alignment horizontal="center" vertical="center" shrinkToFit="1"/>
    </xf>
    <xf numFmtId="9" fontId="41" fillId="0" borderId="0" xfId="5" applyNumberFormat="1" applyFont="1" applyFill="1" applyBorder="1" applyAlignment="1">
      <alignment horizontal="center" vertical="center" wrapText="1" shrinkToFit="1"/>
    </xf>
    <xf numFmtId="0" fontId="45" fillId="0" borderId="0" xfId="0" quotePrefix="1" applyNumberFormat="1" applyFont="1" applyBorder="1" applyAlignment="1">
      <alignment horizontal="left" vertical="center"/>
    </xf>
    <xf numFmtId="0" fontId="45" fillId="0" borderId="0" xfId="0" applyNumberFormat="1" applyFont="1" applyBorder="1" applyAlignment="1">
      <alignment horizontal="center" vertical="center"/>
    </xf>
    <xf numFmtId="38" fontId="45" fillId="0" borderId="0" xfId="0" applyNumberFormat="1" applyFont="1" applyBorder="1" applyAlignment="1">
      <alignment horizontal="center" vertical="center"/>
    </xf>
    <xf numFmtId="0" fontId="45" fillId="0" borderId="0" xfId="0" applyFont="1" applyBorder="1" applyAlignment="1">
      <alignment horizontal="right" vertical="center"/>
    </xf>
    <xf numFmtId="38" fontId="47" fillId="2" borderId="5" xfId="0" applyNumberFormat="1" applyFont="1" applyFill="1" applyBorder="1" applyAlignment="1">
      <alignment horizontal="center" vertical="center"/>
    </xf>
    <xf numFmtId="0" fontId="47" fillId="2" borderId="8" xfId="0" applyFont="1" applyFill="1" applyBorder="1" applyAlignment="1">
      <alignment horizontal="center" vertical="center"/>
    </xf>
    <xf numFmtId="38" fontId="47" fillId="2" borderId="1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38" fontId="48" fillId="0" borderId="8" xfId="0" applyNumberFormat="1" applyFont="1" applyBorder="1" applyAlignment="1">
      <alignment vertical="center"/>
    </xf>
    <xf numFmtId="41" fontId="45" fillId="0" borderId="8" xfId="3" applyNumberFormat="1" applyFont="1" applyBorder="1" applyAlignment="1">
      <alignment vertical="center"/>
    </xf>
    <xf numFmtId="181" fontId="45" fillId="0" borderId="8" xfId="0" applyNumberFormat="1" applyFont="1" applyBorder="1" applyAlignment="1">
      <alignment horizontal="center" vertical="center"/>
    </xf>
    <xf numFmtId="183" fontId="52" fillId="0" borderId="9" xfId="0" applyNumberFormat="1" applyFont="1" applyBorder="1" applyAlignment="1">
      <alignment vertical="center"/>
    </xf>
    <xf numFmtId="183" fontId="52" fillId="0" borderId="9" xfId="0" applyNumberFormat="1" applyFont="1" applyBorder="1" applyAlignment="1">
      <alignment horizontal="center" vertical="center"/>
    </xf>
    <xf numFmtId="183" fontId="52" fillId="0" borderId="9" xfId="0" applyNumberFormat="1" applyFont="1" applyBorder="1" applyAlignment="1">
      <alignment horizontal="right" vertical="center"/>
    </xf>
    <xf numFmtId="0" fontId="45" fillId="0" borderId="2" xfId="0" applyFont="1" applyBorder="1" applyAlignment="1">
      <alignment vertical="center"/>
    </xf>
    <xf numFmtId="38" fontId="45" fillId="0" borderId="8" xfId="3" applyNumberFormat="1" applyFont="1" applyBorder="1" applyAlignment="1">
      <alignment vertical="center"/>
    </xf>
    <xf numFmtId="179" fontId="45" fillId="0" borderId="8" xfId="0" applyNumberFormat="1" applyFont="1" applyBorder="1" applyAlignment="1">
      <alignment horizontal="right" vertical="center"/>
    </xf>
    <xf numFmtId="183" fontId="53" fillId="0" borderId="9" xfId="0" applyNumberFormat="1" applyFont="1" applyBorder="1" applyAlignment="1">
      <alignment vertical="center"/>
    </xf>
    <xf numFmtId="0" fontId="45" fillId="0" borderId="2" xfId="0" applyFont="1" applyBorder="1" applyAlignment="1">
      <alignment horizontal="left" vertical="center"/>
    </xf>
    <xf numFmtId="176" fontId="45" fillId="0" borderId="8" xfId="3" applyNumberFormat="1" applyFont="1" applyBorder="1" applyAlignment="1">
      <alignment vertical="center"/>
    </xf>
    <xf numFmtId="0" fontId="54" fillId="0" borderId="9" xfId="0" applyFont="1" applyBorder="1" applyAlignment="1">
      <alignment vertical="center"/>
    </xf>
    <xf numFmtId="0" fontId="55" fillId="0" borderId="9" xfId="0" applyFont="1" applyBorder="1" applyAlignment="1">
      <alignment vertical="center"/>
    </xf>
    <xf numFmtId="0" fontId="55" fillId="0" borderId="9" xfId="0" applyFont="1" applyBorder="1" applyAlignment="1">
      <alignment horizontal="center" vertical="center"/>
    </xf>
    <xf numFmtId="0" fontId="55" fillId="0" borderId="9" xfId="0" applyFont="1" applyBorder="1" applyAlignment="1">
      <alignment horizontal="right" vertical="center"/>
    </xf>
    <xf numFmtId="186" fontId="46" fillId="0" borderId="12" xfId="0" applyNumberFormat="1" applyFont="1" applyBorder="1" applyAlignment="1">
      <alignment vertical="center"/>
    </xf>
    <xf numFmtId="38" fontId="45" fillId="0" borderId="2" xfId="3" applyNumberFormat="1" applyFont="1" applyBorder="1" applyAlignment="1">
      <alignment vertical="center"/>
    </xf>
    <xf numFmtId="176" fontId="45" fillId="0" borderId="2" xfId="3" applyFont="1" applyBorder="1" applyAlignment="1">
      <alignment vertical="center"/>
    </xf>
    <xf numFmtId="41" fontId="45" fillId="0" borderId="2" xfId="3" applyNumberFormat="1" applyFont="1" applyBorder="1" applyAlignment="1">
      <alignment vertical="center"/>
    </xf>
    <xf numFmtId="181" fontId="45" fillId="0" borderId="41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vertical="center"/>
    </xf>
    <xf numFmtId="180" fontId="45" fillId="0" borderId="2" xfId="0" applyNumberFormat="1" applyFont="1" applyBorder="1" applyAlignment="1">
      <alignment horizontal="center" vertical="center"/>
    </xf>
    <xf numFmtId="186" fontId="45" fillId="0" borderId="0" xfId="0" applyNumberFormat="1" applyFont="1" applyBorder="1" applyAlignment="1">
      <alignment vertical="center"/>
    </xf>
    <xf numFmtId="186" fontId="45" fillId="0" borderId="0" xfId="0" applyNumberFormat="1" applyFont="1" applyFill="1" applyBorder="1" applyAlignment="1">
      <alignment horizontal="right" vertical="center"/>
    </xf>
    <xf numFmtId="0" fontId="45" fillId="0" borderId="0" xfId="0" applyFont="1" applyFill="1" applyBorder="1" applyAlignment="1">
      <alignment vertical="center"/>
    </xf>
    <xf numFmtId="185" fontId="45" fillId="0" borderId="0" xfId="0" applyNumberFormat="1" applyFont="1" applyFill="1" applyBorder="1" applyAlignment="1">
      <alignment vertical="center"/>
    </xf>
    <xf numFmtId="179" fontId="45" fillId="0" borderId="2" xfId="0" applyNumberFormat="1" applyFont="1" applyBorder="1" applyAlignment="1">
      <alignment vertical="center"/>
    </xf>
    <xf numFmtId="186" fontId="45" fillId="0" borderId="0" xfId="0" applyNumberFormat="1" applyFont="1" applyBorder="1" applyAlignment="1">
      <alignment horizontal="center" vertical="center"/>
    </xf>
    <xf numFmtId="41" fontId="45" fillId="0" borderId="3" xfId="3" applyNumberFormat="1" applyFont="1" applyBorder="1" applyAlignment="1">
      <alignment vertical="center"/>
    </xf>
    <xf numFmtId="9" fontId="45" fillId="0" borderId="2" xfId="1" applyFont="1" applyBorder="1" applyAlignment="1">
      <alignment vertical="center"/>
    </xf>
    <xf numFmtId="187" fontId="45" fillId="0" borderId="0" xfId="0" applyNumberFormat="1" applyFont="1" applyBorder="1" applyAlignment="1">
      <alignment horizontal="center" vertical="center"/>
    </xf>
    <xf numFmtId="188" fontId="45" fillId="0" borderId="0" xfId="0" applyNumberFormat="1" applyFont="1" applyBorder="1" applyAlignment="1">
      <alignment horizontal="center" vertical="center"/>
    </xf>
    <xf numFmtId="178" fontId="45" fillId="0" borderId="0" xfId="0" applyNumberFormat="1" applyFont="1" applyBorder="1" applyAlignment="1">
      <alignment vertical="center"/>
    </xf>
    <xf numFmtId="186" fontId="45" fillId="0" borderId="0" xfId="0" quotePrefix="1" applyNumberFormat="1" applyFont="1" applyBorder="1" applyAlignment="1">
      <alignment horizontal="right" vertical="center"/>
    </xf>
    <xf numFmtId="3" fontId="56" fillId="0" borderId="0" xfId="0" applyNumberFormat="1" applyFont="1" applyBorder="1" applyAlignment="1">
      <alignment vertical="center" wrapText="1"/>
    </xf>
    <xf numFmtId="0" fontId="45" fillId="0" borderId="0" xfId="0" quotePrefix="1" applyFont="1" applyBorder="1" applyAlignment="1">
      <alignment horizontal="center" vertical="center"/>
    </xf>
    <xf numFmtId="3" fontId="45" fillId="0" borderId="0" xfId="0" applyNumberFormat="1" applyFont="1" applyBorder="1" applyAlignment="1">
      <alignment vertical="center" wrapText="1"/>
    </xf>
    <xf numFmtId="184" fontId="45" fillId="0" borderId="0" xfId="0" applyNumberFormat="1" applyFont="1" applyBorder="1" applyAlignment="1">
      <alignment horizontal="right" vertical="center"/>
    </xf>
    <xf numFmtId="3" fontId="56" fillId="0" borderId="0" xfId="0" applyNumberFormat="1" applyFont="1" applyBorder="1" applyAlignment="1">
      <alignment vertical="center"/>
    </xf>
    <xf numFmtId="3" fontId="45" fillId="0" borderId="0" xfId="0" quotePrefix="1" applyNumberFormat="1" applyFont="1" applyBorder="1" applyAlignment="1">
      <alignment horizontal="center" vertical="center" wrapText="1"/>
    </xf>
    <xf numFmtId="3" fontId="45" fillId="0" borderId="0" xfId="0" quotePrefix="1" applyNumberFormat="1" applyFont="1" applyBorder="1" applyAlignment="1">
      <alignment horizontal="center" vertical="center"/>
    </xf>
    <xf numFmtId="3" fontId="45" fillId="0" borderId="0" xfId="0" applyNumberFormat="1" applyFont="1" applyBorder="1" applyAlignment="1">
      <alignment vertical="center"/>
    </xf>
    <xf numFmtId="3" fontId="45" fillId="0" borderId="0" xfId="0" applyNumberFormat="1" applyFont="1" applyBorder="1" applyAlignment="1">
      <alignment horizontal="right" vertical="center"/>
    </xf>
    <xf numFmtId="38" fontId="45" fillId="0" borderId="2" xfId="0" applyNumberFormat="1" applyFont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1" xfId="0" applyFont="1" applyBorder="1" applyAlignment="1">
      <alignment horizontal="left" vertical="center"/>
    </xf>
    <xf numFmtId="38" fontId="45" fillId="0" borderId="1" xfId="3" applyNumberFormat="1" applyFont="1" applyBorder="1" applyAlignment="1">
      <alignment vertical="center"/>
    </xf>
    <xf numFmtId="176" fontId="45" fillId="0" borderId="1" xfId="3" applyFont="1" applyBorder="1" applyAlignment="1">
      <alignment vertical="center"/>
    </xf>
    <xf numFmtId="41" fontId="45" fillId="0" borderId="1" xfId="3" applyNumberFormat="1" applyFont="1" applyBorder="1" applyAlignment="1">
      <alignment vertical="center"/>
    </xf>
    <xf numFmtId="180" fontId="45" fillId="0" borderId="1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vertical="center"/>
    </xf>
    <xf numFmtId="187" fontId="45" fillId="0" borderId="10" xfId="0" applyNumberFormat="1" applyFont="1" applyBorder="1" applyAlignment="1">
      <alignment horizontal="center" vertical="center"/>
    </xf>
    <xf numFmtId="188" fontId="45" fillId="0" borderId="10" xfId="0" applyNumberFormat="1" applyFont="1" applyBorder="1" applyAlignment="1">
      <alignment horizontal="center" vertical="center"/>
    </xf>
    <xf numFmtId="185" fontId="45" fillId="0" borderId="10" xfId="0" applyNumberFormat="1" applyFont="1" applyBorder="1" applyAlignment="1">
      <alignment vertical="center"/>
    </xf>
    <xf numFmtId="0" fontId="45" fillId="0" borderId="5" xfId="0" applyFont="1" applyBorder="1" applyAlignment="1">
      <alignment vertical="center"/>
    </xf>
    <xf numFmtId="176" fontId="45" fillId="0" borderId="8" xfId="3" applyFont="1" applyBorder="1" applyAlignment="1">
      <alignment vertical="center"/>
    </xf>
    <xf numFmtId="38" fontId="45" fillId="0" borderId="1" xfId="0" applyNumberFormat="1" applyFont="1" applyBorder="1" applyAlignment="1">
      <alignment vertical="center"/>
    </xf>
    <xf numFmtId="3" fontId="56" fillId="0" borderId="9" xfId="0" applyNumberFormat="1" applyFont="1" applyBorder="1" applyAlignment="1">
      <alignment vertical="center"/>
    </xf>
    <xf numFmtId="3" fontId="45" fillId="0" borderId="9" xfId="0" applyNumberFormat="1" applyFont="1" applyBorder="1" applyAlignment="1">
      <alignment vertical="center"/>
    </xf>
    <xf numFmtId="3" fontId="45" fillId="0" borderId="9" xfId="0" applyNumberFormat="1" applyFont="1" applyBorder="1" applyAlignment="1">
      <alignment horizontal="center" vertical="center"/>
    </xf>
    <xf numFmtId="3" fontId="45" fillId="0" borderId="9" xfId="0" applyNumberFormat="1" applyFont="1" applyBorder="1" applyAlignment="1">
      <alignment horizontal="right" vertical="center"/>
    </xf>
    <xf numFmtId="0" fontId="45" fillId="0" borderId="5" xfId="0" applyFont="1" applyBorder="1" applyAlignment="1">
      <alignment horizontal="left" vertical="center"/>
    </xf>
    <xf numFmtId="0" fontId="45" fillId="0" borderId="10" xfId="0" applyFont="1" applyBorder="1" applyAlignment="1">
      <alignment horizontal="right" vertical="center"/>
    </xf>
    <xf numFmtId="186" fontId="46" fillId="0" borderId="14" xfId="0" applyNumberFormat="1" applyFont="1" applyBorder="1" applyAlignment="1">
      <alignment vertical="center"/>
    </xf>
    <xf numFmtId="181" fontId="45" fillId="0" borderId="5" xfId="0" applyNumberFormat="1" applyFont="1" applyBorder="1" applyAlignment="1">
      <alignment horizontal="center" vertical="center"/>
    </xf>
    <xf numFmtId="189" fontId="45" fillId="0" borderId="0" xfId="0" applyNumberFormat="1" applyFont="1" applyBorder="1" applyAlignment="1">
      <alignment horizontal="right" vertical="center"/>
    </xf>
    <xf numFmtId="0" fontId="56" fillId="0" borderId="0" xfId="0" applyFont="1" applyBorder="1" applyAlignment="1">
      <alignment vertical="center" wrapText="1"/>
    </xf>
    <xf numFmtId="37" fontId="45" fillId="0" borderId="2" xfId="0" applyNumberFormat="1" applyFont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184" fontId="45" fillId="0" borderId="0" xfId="0" applyNumberFormat="1" applyFont="1" applyFill="1" applyBorder="1" applyAlignment="1">
      <alignment vertical="center"/>
    </xf>
    <xf numFmtId="190" fontId="45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right" vertical="center"/>
    </xf>
    <xf numFmtId="186" fontId="45" fillId="0" borderId="13" xfId="0" applyNumberFormat="1" applyFont="1" applyFill="1" applyBorder="1" applyAlignment="1">
      <alignment vertical="center"/>
    </xf>
    <xf numFmtId="190" fontId="45" fillId="0" borderId="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vertical="center" wrapText="1"/>
    </xf>
    <xf numFmtId="192" fontId="45" fillId="0" borderId="10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38" fontId="45" fillId="0" borderId="5" xfId="3" applyNumberFormat="1" applyFont="1" applyBorder="1" applyAlignment="1">
      <alignment vertical="center"/>
    </xf>
    <xf numFmtId="0" fontId="56" fillId="0" borderId="7" xfId="0" applyFont="1" applyBorder="1" applyAlignment="1">
      <alignment vertical="center"/>
    </xf>
    <xf numFmtId="0" fontId="45" fillId="0" borderId="11" xfId="0" applyFont="1" applyBorder="1" applyAlignment="1">
      <alignment horizontal="center" vertical="center"/>
    </xf>
    <xf numFmtId="0" fontId="45" fillId="0" borderId="11" xfId="0" applyFont="1" applyBorder="1" applyAlignment="1">
      <alignment horizontal="right" vertical="center"/>
    </xf>
    <xf numFmtId="182" fontId="45" fillId="0" borderId="2" xfId="3" applyNumberFormat="1" applyFont="1" applyBorder="1" applyAlignment="1">
      <alignment vertical="center"/>
    </xf>
    <xf numFmtId="38" fontId="45" fillId="0" borderId="0" xfId="0" applyNumberFormat="1" applyFont="1" applyBorder="1" applyAlignment="1">
      <alignment vertical="center"/>
    </xf>
    <xf numFmtId="0" fontId="56" fillId="0" borderId="9" xfId="0" applyFont="1" applyBorder="1" applyAlignment="1">
      <alignment vertical="center"/>
    </xf>
    <xf numFmtId="0" fontId="45" fillId="0" borderId="9" xfId="0" applyFont="1" applyBorder="1" applyAlignment="1">
      <alignment horizontal="right" vertical="center"/>
    </xf>
    <xf numFmtId="3" fontId="53" fillId="0" borderId="9" xfId="0" applyNumberFormat="1" applyFont="1" applyBorder="1" applyAlignment="1">
      <alignment vertical="center"/>
    </xf>
    <xf numFmtId="3" fontId="52" fillId="0" borderId="9" xfId="0" applyNumberFormat="1" applyFont="1" applyBorder="1" applyAlignment="1">
      <alignment vertical="center"/>
    </xf>
    <xf numFmtId="3" fontId="52" fillId="0" borderId="9" xfId="0" applyNumberFormat="1" applyFont="1" applyBorder="1" applyAlignment="1">
      <alignment horizontal="center" vertical="center"/>
    </xf>
    <xf numFmtId="3" fontId="52" fillId="0" borderId="9" xfId="0" applyNumberFormat="1" applyFont="1" applyBorder="1" applyAlignment="1">
      <alignment horizontal="right" vertical="center"/>
    </xf>
    <xf numFmtId="176" fontId="45" fillId="0" borderId="5" xfId="3" applyFont="1" applyBorder="1" applyAlignment="1">
      <alignment vertical="center"/>
    </xf>
    <xf numFmtId="41" fontId="45" fillId="0" borderId="5" xfId="3" applyNumberFormat="1" applyFont="1" applyBorder="1" applyAlignment="1">
      <alignment vertical="center"/>
    </xf>
    <xf numFmtId="0" fontId="56" fillId="0" borderId="11" xfId="0" applyFont="1" applyBorder="1" applyAlignment="1">
      <alignment vertical="center"/>
    </xf>
    <xf numFmtId="186" fontId="45" fillId="0" borderId="15" xfId="0" applyNumberFormat="1" applyFont="1" applyBorder="1" applyAlignment="1">
      <alignment vertical="center"/>
    </xf>
    <xf numFmtId="0" fontId="45" fillId="0" borderId="2" xfId="0" applyFont="1" applyBorder="1" applyAlignment="1">
      <alignment vertical="center" wrapText="1"/>
    </xf>
    <xf numFmtId="38" fontId="45" fillId="0" borderId="0" xfId="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horizontal="center" vertical="center"/>
    </xf>
    <xf numFmtId="189" fontId="45" fillId="0" borderId="0" xfId="0" applyNumberFormat="1" applyFont="1" applyFill="1" applyBorder="1" applyAlignment="1">
      <alignment horizontal="right" vertical="center"/>
    </xf>
    <xf numFmtId="188" fontId="45" fillId="0" borderId="0" xfId="0" applyNumberFormat="1" applyFont="1" applyFill="1" applyBorder="1" applyAlignment="1">
      <alignment horizontal="center" vertical="center"/>
    </xf>
    <xf numFmtId="176" fontId="45" fillId="0" borderId="3" xfId="3" applyFont="1" applyBorder="1" applyAlignment="1">
      <alignment vertical="center"/>
    </xf>
    <xf numFmtId="0" fontId="45" fillId="0" borderId="1" xfId="0" applyFont="1" applyBorder="1" applyAlignment="1">
      <alignment horizontal="left" vertical="center" wrapText="1"/>
    </xf>
    <xf numFmtId="0" fontId="56" fillId="0" borderId="10" xfId="0" applyFont="1" applyFill="1" applyBorder="1" applyAlignment="1">
      <alignment vertical="center"/>
    </xf>
    <xf numFmtId="184" fontId="45" fillId="0" borderId="10" xfId="0" applyNumberFormat="1" applyFont="1" applyFill="1" applyBorder="1" applyAlignment="1">
      <alignment vertical="center"/>
    </xf>
    <xf numFmtId="0" fontId="45" fillId="0" borderId="10" xfId="0" applyFont="1" applyFill="1" applyBorder="1" applyAlignment="1">
      <alignment vertical="center"/>
    </xf>
    <xf numFmtId="187" fontId="45" fillId="0" borderId="10" xfId="0" applyNumberFormat="1" applyFont="1" applyFill="1" applyBorder="1" applyAlignment="1">
      <alignment horizontal="center" vertical="center"/>
    </xf>
    <xf numFmtId="188" fontId="45" fillId="0" borderId="10" xfId="0" applyNumberFormat="1" applyFont="1" applyFill="1" applyBorder="1" applyAlignment="1">
      <alignment horizontal="center" vertical="center"/>
    </xf>
    <xf numFmtId="185" fontId="45" fillId="0" borderId="10" xfId="0" applyNumberFormat="1" applyFont="1" applyFill="1" applyBorder="1" applyAlignment="1">
      <alignment vertical="center"/>
    </xf>
    <xf numFmtId="186" fontId="45" fillId="0" borderId="14" xfId="0" applyNumberFormat="1" applyFont="1" applyFill="1" applyBorder="1" applyAlignment="1">
      <alignment vertical="center"/>
    </xf>
    <xf numFmtId="178" fontId="45" fillId="0" borderId="1" xfId="0" applyNumberFormat="1" applyFont="1" applyBorder="1" applyAlignment="1">
      <alignment vertical="center"/>
    </xf>
    <xf numFmtId="3" fontId="53" fillId="0" borderId="10" xfId="0" applyNumberFormat="1" applyFont="1" applyBorder="1" applyAlignment="1">
      <alignment vertical="center"/>
    </xf>
    <xf numFmtId="3" fontId="52" fillId="0" borderId="10" xfId="0" applyNumberFormat="1" applyFont="1" applyBorder="1" applyAlignment="1">
      <alignment vertical="center"/>
    </xf>
    <xf numFmtId="3" fontId="52" fillId="0" borderId="10" xfId="0" applyNumberFormat="1" applyFont="1" applyBorder="1" applyAlignment="1">
      <alignment horizontal="center" vertical="center"/>
    </xf>
    <xf numFmtId="3" fontId="52" fillId="0" borderId="10" xfId="0" applyNumberFormat="1" applyFont="1" applyBorder="1" applyAlignment="1">
      <alignment horizontal="right" vertical="center"/>
    </xf>
    <xf numFmtId="195" fontId="45" fillId="0" borderId="0" xfId="0" applyNumberFormat="1" applyFont="1" applyBorder="1" applyAlignment="1">
      <alignment horizontal="center" vertical="center"/>
    </xf>
    <xf numFmtId="195" fontId="45" fillId="0" borderId="0" xfId="0" applyNumberFormat="1" applyFont="1" applyBorder="1" applyAlignment="1">
      <alignment horizontal="right" vertical="center"/>
    </xf>
    <xf numFmtId="196" fontId="45" fillId="0" borderId="0" xfId="0" applyNumberFormat="1" applyFont="1" applyBorder="1" applyAlignment="1">
      <alignment horizontal="right" vertical="center"/>
    </xf>
    <xf numFmtId="197" fontId="45" fillId="0" borderId="0" xfId="0" applyNumberFormat="1" applyFont="1" applyBorder="1" applyAlignment="1">
      <alignment horizontal="right" vertical="center"/>
    </xf>
    <xf numFmtId="195" fontId="45" fillId="0" borderId="10" xfId="0" applyNumberFormat="1" applyFont="1" applyBorder="1" applyAlignment="1">
      <alignment horizontal="right" vertical="center"/>
    </xf>
    <xf numFmtId="181" fontId="45" fillId="0" borderId="1" xfId="0" applyNumberFormat="1" applyFont="1" applyBorder="1" applyAlignment="1">
      <alignment horizontal="center" vertical="center"/>
    </xf>
    <xf numFmtId="37" fontId="45" fillId="0" borderId="1" xfId="0" applyNumberFormat="1" applyFont="1" applyBorder="1" applyAlignment="1">
      <alignment vertical="center"/>
    </xf>
    <xf numFmtId="38" fontId="45" fillId="0" borderId="10" xfId="0" applyNumberFormat="1" applyFont="1" applyBorder="1" applyAlignment="1">
      <alignment vertical="center"/>
    </xf>
    <xf numFmtId="189" fontId="45" fillId="0" borderId="10" xfId="0" applyNumberFormat="1" applyFont="1" applyBorder="1" applyAlignment="1">
      <alignment horizontal="right" vertical="center"/>
    </xf>
    <xf numFmtId="193" fontId="45" fillId="0" borderId="8" xfId="2" applyNumberFormat="1" applyFont="1" applyBorder="1" applyAlignment="1">
      <alignment vertical="center"/>
    </xf>
    <xf numFmtId="0" fontId="45" fillId="0" borderId="8" xfId="0" applyFont="1" applyBorder="1" applyAlignment="1">
      <alignment horizontal="left" vertical="center"/>
    </xf>
    <xf numFmtId="193" fontId="45" fillId="0" borderId="1" xfId="2" applyNumberFormat="1" applyFont="1" applyBorder="1" applyAlignment="1">
      <alignment vertical="center"/>
    </xf>
    <xf numFmtId="38" fontId="45" fillId="0" borderId="8" xfId="0" applyNumberFormat="1" applyFont="1" applyBorder="1" applyAlignment="1">
      <alignment vertical="center"/>
    </xf>
    <xf numFmtId="0" fontId="56" fillId="0" borderId="9" xfId="0" applyFont="1" applyBorder="1" applyAlignment="1">
      <alignment vertical="center" wrapText="1"/>
    </xf>
    <xf numFmtId="193" fontId="45" fillId="0" borderId="9" xfId="2" applyNumberFormat="1" applyFont="1" applyBorder="1" applyAlignment="1">
      <alignment vertical="center"/>
    </xf>
    <xf numFmtId="0" fontId="48" fillId="0" borderId="49" xfId="4" applyFont="1" applyFill="1" applyBorder="1" applyAlignment="1">
      <alignment vertical="center" shrinkToFit="1"/>
    </xf>
    <xf numFmtId="0" fontId="45" fillId="0" borderId="48" xfId="4" applyFont="1" applyFill="1" applyBorder="1" applyAlignment="1">
      <alignment vertical="center" shrinkToFit="1"/>
    </xf>
    <xf numFmtId="0" fontId="45" fillId="0" borderId="48" xfId="4" applyFont="1" applyFill="1" applyBorder="1" applyAlignment="1">
      <alignment horizontal="center" vertical="center" shrinkToFit="1"/>
    </xf>
    <xf numFmtId="38" fontId="45" fillId="0" borderId="48" xfId="5" applyNumberFormat="1" applyFont="1" applyFill="1" applyBorder="1" applyAlignment="1">
      <alignment horizontal="right" vertical="center" shrinkToFit="1"/>
    </xf>
    <xf numFmtId="38" fontId="45" fillId="0" borderId="48" xfId="0" applyNumberFormat="1" applyFont="1" applyFill="1" applyBorder="1" applyAlignment="1">
      <alignment vertical="center" shrinkToFit="1"/>
    </xf>
    <xf numFmtId="181" fontId="45" fillId="0" borderId="55" xfId="0" applyNumberFormat="1" applyFont="1" applyBorder="1" applyAlignment="1">
      <alignment horizontal="center" vertical="center"/>
    </xf>
    <xf numFmtId="0" fontId="48" fillId="0" borderId="50" xfId="4" applyFont="1" applyFill="1" applyBorder="1" applyAlignment="1">
      <alignment vertical="center" shrinkToFit="1"/>
    </xf>
    <xf numFmtId="0" fontId="45" fillId="0" borderId="56" xfId="4" applyFont="1" applyFill="1" applyBorder="1" applyAlignment="1">
      <alignment vertical="center" shrinkToFit="1"/>
    </xf>
    <xf numFmtId="38" fontId="45" fillId="0" borderId="56" xfId="5" applyNumberFormat="1" applyFont="1" applyFill="1" applyBorder="1" applyAlignment="1">
      <alignment horizontal="right" vertical="center" shrinkToFit="1"/>
    </xf>
    <xf numFmtId="38" fontId="45" fillId="0" borderId="56" xfId="0" applyNumberFormat="1" applyFont="1" applyFill="1" applyBorder="1" applyAlignment="1">
      <alignment vertical="center" shrinkToFit="1"/>
    </xf>
    <xf numFmtId="181" fontId="45" fillId="0" borderId="57" xfId="0" applyNumberFormat="1" applyFont="1" applyBorder="1" applyAlignment="1">
      <alignment horizontal="center" vertical="center"/>
    </xf>
    <xf numFmtId="0" fontId="48" fillId="0" borderId="56" xfId="4" applyFont="1" applyFill="1" applyBorder="1" applyAlignment="1">
      <alignment horizontal="center" vertical="center" shrinkToFit="1"/>
    </xf>
    <xf numFmtId="0" fontId="45" fillId="0" borderId="42" xfId="4" applyFont="1" applyFill="1" applyBorder="1" applyAlignment="1">
      <alignment horizontal="center" vertical="center" shrinkToFit="1"/>
    </xf>
    <xf numFmtId="38" fontId="45" fillId="0" borderId="42" xfId="0" applyNumberFormat="1" applyFont="1" applyFill="1" applyBorder="1" applyAlignment="1">
      <alignment vertical="center" shrinkToFit="1"/>
    </xf>
    <xf numFmtId="0" fontId="45" fillId="0" borderId="46" xfId="4" applyFont="1" applyFill="1" applyBorder="1" applyAlignment="1">
      <alignment horizontal="center" vertical="center" shrinkToFit="1"/>
    </xf>
    <xf numFmtId="38" fontId="45" fillId="0" borderId="46" xfId="5" applyNumberFormat="1" applyFont="1" applyFill="1" applyBorder="1" applyAlignment="1">
      <alignment horizontal="right" vertical="center" shrinkToFit="1"/>
    </xf>
    <xf numFmtId="38" fontId="45" fillId="0" borderId="46" xfId="0" applyNumberFormat="1" applyFont="1" applyFill="1" applyBorder="1" applyAlignment="1">
      <alignment vertical="center" shrinkToFit="1"/>
    </xf>
    <xf numFmtId="0" fontId="48" fillId="0" borderId="52" xfId="4" applyFont="1" applyFill="1" applyBorder="1" applyAlignment="1">
      <alignment vertical="center" shrinkToFit="1"/>
    </xf>
    <xf numFmtId="0" fontId="45" fillId="0" borderId="53" xfId="4" applyFont="1" applyFill="1" applyBorder="1" applyAlignment="1">
      <alignment vertical="center" shrinkToFit="1"/>
    </xf>
    <xf numFmtId="0" fontId="48" fillId="0" borderId="53" xfId="4" applyFont="1" applyFill="1" applyBorder="1" applyAlignment="1">
      <alignment horizontal="center" vertical="center" shrinkToFit="1"/>
    </xf>
    <xf numFmtId="38" fontId="45" fillId="0" borderId="53" xfId="5" applyNumberFormat="1" applyFont="1" applyFill="1" applyBorder="1" applyAlignment="1">
      <alignment horizontal="right" vertical="center" shrinkToFit="1"/>
    </xf>
    <xf numFmtId="38" fontId="45" fillId="0" borderId="53" xfId="0" applyNumberFormat="1" applyFont="1" applyFill="1" applyBorder="1" applyAlignment="1">
      <alignment vertical="center" shrinkToFit="1"/>
    </xf>
    <xf numFmtId="181" fontId="45" fillId="0" borderId="54" xfId="0" applyNumberFormat="1" applyFont="1" applyBorder="1" applyAlignment="1">
      <alignment horizontal="center" vertical="center"/>
    </xf>
    <xf numFmtId="38" fontId="61" fillId="0" borderId="0" xfId="0" applyNumberFormat="1" applyFont="1" applyBorder="1" applyAlignment="1">
      <alignment horizontal="right" vertical="center"/>
    </xf>
    <xf numFmtId="38" fontId="61" fillId="0" borderId="0" xfId="0" applyNumberFormat="1" applyFont="1" applyAlignment="1">
      <alignment horizontal="right" vertical="center"/>
    </xf>
    <xf numFmtId="0" fontId="61" fillId="0" borderId="0" xfId="0" applyFont="1" applyAlignment="1">
      <alignment horizontal="right" vertical="center"/>
    </xf>
    <xf numFmtId="0" fontId="57" fillId="4" borderId="0" xfId="0" applyFont="1" applyFill="1" applyBorder="1" applyAlignment="1">
      <alignment vertical="center" wrapText="1"/>
    </xf>
    <xf numFmtId="184" fontId="58" fillId="4" borderId="0" xfId="0" applyNumberFormat="1" applyFont="1" applyFill="1" applyBorder="1" applyAlignment="1">
      <alignment vertical="center"/>
    </xf>
    <xf numFmtId="0" fontId="58" fillId="4" borderId="0" xfId="0" applyFont="1" applyFill="1" applyBorder="1" applyAlignment="1">
      <alignment vertical="center"/>
    </xf>
    <xf numFmtId="187" fontId="58" fillId="4" borderId="0" xfId="0" applyNumberFormat="1" applyFont="1" applyFill="1" applyBorder="1" applyAlignment="1">
      <alignment horizontal="center" vertical="center"/>
    </xf>
    <xf numFmtId="195" fontId="59" fillId="4" borderId="0" xfId="0" applyNumberFormat="1" applyFont="1" applyFill="1" applyBorder="1" applyAlignment="1">
      <alignment horizontal="center" vertical="center"/>
    </xf>
    <xf numFmtId="0" fontId="58" fillId="4" borderId="0" xfId="0" applyFont="1" applyFill="1" applyBorder="1" applyAlignment="1">
      <alignment horizontal="center" vertical="center"/>
    </xf>
    <xf numFmtId="188" fontId="58" fillId="4" borderId="0" xfId="0" applyNumberFormat="1" applyFont="1" applyFill="1" applyBorder="1" applyAlignment="1">
      <alignment horizontal="center" vertical="center"/>
    </xf>
    <xf numFmtId="185" fontId="58" fillId="4" borderId="0" xfId="0" applyNumberFormat="1" applyFont="1" applyFill="1" applyBorder="1" applyAlignment="1">
      <alignment vertical="center"/>
    </xf>
    <xf numFmtId="186" fontId="58" fillId="4" borderId="13" xfId="0" applyNumberFormat="1" applyFont="1" applyFill="1" applyBorder="1" applyAlignment="1">
      <alignment vertical="center"/>
    </xf>
    <xf numFmtId="0" fontId="57" fillId="4" borderId="0" xfId="0" applyFont="1" applyFill="1" applyBorder="1" applyAlignment="1">
      <alignment vertical="center"/>
    </xf>
    <xf numFmtId="0" fontId="62" fillId="0" borderId="0" xfId="0" applyFont="1" applyBorder="1" applyAlignment="1">
      <alignment vertical="center"/>
    </xf>
    <xf numFmtId="184" fontId="63" fillId="0" borderId="0" xfId="0" applyNumberFormat="1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187" fontId="63" fillId="0" borderId="0" xfId="0" applyNumberFormat="1" applyFont="1" applyBorder="1" applyAlignment="1">
      <alignment horizontal="center" vertical="center"/>
    </xf>
    <xf numFmtId="195" fontId="63" fillId="0" borderId="0" xfId="0" applyNumberFormat="1" applyFont="1" applyBorder="1" applyAlignment="1">
      <alignment horizontal="right" vertical="center"/>
    </xf>
    <xf numFmtId="185" fontId="63" fillId="0" borderId="0" xfId="0" applyNumberFormat="1" applyFont="1" applyBorder="1" applyAlignment="1">
      <alignment vertical="center"/>
    </xf>
    <xf numFmtId="186" fontId="63" fillId="0" borderId="13" xfId="0" applyNumberFormat="1" applyFont="1" applyBorder="1" applyAlignment="1">
      <alignment vertical="center"/>
    </xf>
    <xf numFmtId="195" fontId="58" fillId="4" borderId="0" xfId="0" applyNumberFormat="1" applyFont="1" applyFill="1" applyBorder="1" applyAlignment="1">
      <alignment horizontal="right" vertical="center"/>
    </xf>
    <xf numFmtId="198" fontId="58" fillId="4" borderId="0" xfId="0" applyNumberFormat="1" applyFont="1" applyFill="1" applyBorder="1" applyAlignment="1">
      <alignment horizontal="center" vertical="center"/>
    </xf>
    <xf numFmtId="181" fontId="45" fillId="7" borderId="47" xfId="0" applyNumberFormat="1" applyFont="1" applyFill="1" applyBorder="1" applyAlignment="1">
      <alignment horizontal="center" vertical="center"/>
    </xf>
    <xf numFmtId="38" fontId="0" fillId="0" borderId="0" xfId="0" applyNumberFormat="1" applyFill="1"/>
    <xf numFmtId="38" fontId="48" fillId="0" borderId="51" xfId="4" applyNumberFormat="1" applyFont="1" applyFill="1" applyBorder="1" applyAlignment="1">
      <alignment horizontal="right" vertical="center" shrinkToFit="1"/>
    </xf>
    <xf numFmtId="194" fontId="60" fillId="0" borderId="51" xfId="4" applyNumberFormat="1" applyFont="1" applyFill="1" applyBorder="1" applyAlignment="1">
      <alignment horizontal="center" vertical="center" shrinkToFit="1"/>
    </xf>
    <xf numFmtId="0" fontId="48" fillId="0" borderId="51" xfId="4" applyFont="1" applyFill="1" applyBorder="1" applyAlignment="1">
      <alignment vertical="center" shrinkToFit="1"/>
    </xf>
    <xf numFmtId="38" fontId="45" fillId="0" borderId="58" xfId="4" applyNumberFormat="1" applyFont="1" applyFill="1" applyBorder="1" applyAlignment="1">
      <alignment vertical="center" shrinkToFit="1"/>
    </xf>
    <xf numFmtId="0" fontId="45" fillId="0" borderId="58" xfId="4" applyFont="1" applyFill="1" applyBorder="1" applyAlignment="1">
      <alignment vertical="center" shrinkToFit="1"/>
    </xf>
    <xf numFmtId="0" fontId="48" fillId="0" borderId="30" xfId="4" applyFont="1" applyFill="1" applyBorder="1" applyAlignment="1">
      <alignment vertical="center" shrinkToFit="1"/>
    </xf>
    <xf numFmtId="38" fontId="48" fillId="0" borderId="51" xfId="4" quotePrefix="1" applyNumberFormat="1" applyFont="1" applyFill="1" applyBorder="1" applyAlignment="1">
      <alignment horizontal="right" vertical="center" shrinkToFit="1"/>
    </xf>
    <xf numFmtId="194" fontId="60" fillId="0" borderId="51" xfId="4" quotePrefix="1" applyNumberFormat="1" applyFont="1" applyFill="1" applyBorder="1" applyAlignment="1">
      <alignment horizontal="center" vertical="center" shrinkToFit="1"/>
    </xf>
    <xf numFmtId="0" fontId="45" fillId="0" borderId="51" xfId="4" quotePrefix="1" applyFont="1" applyFill="1" applyBorder="1" applyAlignment="1">
      <alignment horizontal="left" vertical="center" shrinkToFit="1"/>
    </xf>
    <xf numFmtId="0" fontId="45" fillId="0" borderId="51" xfId="4" applyFont="1" applyFill="1" applyBorder="1" applyAlignment="1">
      <alignment horizontal="left" vertical="center" shrinkToFit="1"/>
    </xf>
    <xf numFmtId="0" fontId="45" fillId="0" borderId="33" xfId="4" applyFont="1" applyFill="1" applyBorder="1" applyAlignment="1">
      <alignment horizontal="left" vertical="center" shrinkToFit="1"/>
    </xf>
    <xf numFmtId="0" fontId="45" fillId="0" borderId="31" xfId="4" applyFont="1" applyFill="1" applyBorder="1" applyAlignment="1">
      <alignment vertical="center" shrinkToFit="1"/>
    </xf>
    <xf numFmtId="38" fontId="45" fillId="0" borderId="58" xfId="4" quotePrefix="1" applyNumberFormat="1" applyFont="1" applyFill="1" applyBorder="1" applyAlignment="1">
      <alignment horizontal="right" vertical="center" shrinkToFit="1"/>
    </xf>
    <xf numFmtId="0" fontId="45" fillId="0" borderId="58" xfId="4" quotePrefix="1" applyFont="1" applyFill="1" applyBorder="1" applyAlignment="1">
      <alignment horizontal="left" vertical="center" shrinkToFit="1"/>
    </xf>
    <xf numFmtId="0" fontId="45" fillId="0" borderId="58" xfId="4" applyFont="1" applyFill="1" applyBorder="1" applyAlignment="1">
      <alignment horizontal="left" vertical="center" shrinkToFit="1"/>
    </xf>
    <xf numFmtId="0" fontId="45" fillId="0" borderId="34" xfId="4" applyFont="1" applyFill="1" applyBorder="1" applyAlignment="1">
      <alignment vertical="center" shrinkToFit="1"/>
    </xf>
    <xf numFmtId="38" fontId="48" fillId="0" borderId="51" xfId="4" applyNumberFormat="1" applyFont="1" applyFill="1" applyBorder="1" applyAlignment="1">
      <alignment vertical="center" shrinkToFit="1"/>
    </xf>
    <xf numFmtId="0" fontId="45" fillId="0" borderId="51" xfId="4" applyFont="1" applyFill="1" applyBorder="1" applyAlignment="1">
      <alignment vertical="center" shrinkToFit="1"/>
    </xf>
    <xf numFmtId="0" fontId="45" fillId="0" borderId="48" xfId="5" applyFont="1" applyFill="1" applyBorder="1" applyAlignment="1">
      <alignment vertical="center" shrinkToFit="1"/>
    </xf>
    <xf numFmtId="0" fontId="45" fillId="0" borderId="58" xfId="5" applyFont="1" applyFill="1" applyBorder="1" applyAlignment="1">
      <alignment vertical="center" shrinkToFit="1"/>
    </xf>
    <xf numFmtId="0" fontId="45" fillId="0" borderId="56" xfId="5" applyFont="1" applyFill="1" applyBorder="1" applyAlignment="1">
      <alignment vertical="center" shrinkToFit="1"/>
    </xf>
    <xf numFmtId="0" fontId="48" fillId="0" borderId="49" xfId="5" applyFont="1" applyFill="1" applyBorder="1" applyAlignment="1">
      <alignment vertical="center" shrinkToFit="1"/>
    </xf>
    <xf numFmtId="0" fontId="48" fillId="0" borderId="51" xfId="5" applyFont="1" applyFill="1" applyBorder="1" applyAlignment="1">
      <alignment vertical="center" shrinkToFit="1"/>
    </xf>
    <xf numFmtId="0" fontId="48" fillId="0" borderId="50" xfId="5" applyFont="1" applyFill="1" applyBorder="1" applyAlignment="1">
      <alignment vertical="center" shrinkToFit="1"/>
    </xf>
    <xf numFmtId="0" fontId="45" fillId="0" borderId="31" xfId="5" applyFont="1" applyFill="1" applyBorder="1" applyAlignment="1">
      <alignment vertical="center" shrinkToFit="1"/>
    </xf>
    <xf numFmtId="0" fontId="48" fillId="0" borderId="30" xfId="5" applyFont="1" applyFill="1" applyBorder="1" applyAlignment="1">
      <alignment vertical="center" shrinkToFit="1"/>
    </xf>
    <xf numFmtId="0" fontId="45" fillId="0" borderId="48" xfId="5" applyFont="1" applyFill="1" applyBorder="1" applyAlignment="1">
      <alignment horizontal="left" vertical="center" shrinkToFit="1"/>
    </xf>
    <xf numFmtId="0" fontId="45" fillId="0" borderId="46" xfId="5" applyFont="1" applyFill="1" applyBorder="1" applyAlignment="1">
      <alignment horizontal="left" vertical="center" shrinkToFit="1"/>
    </xf>
    <xf numFmtId="38" fontId="48" fillId="0" borderId="50" xfId="5" applyNumberFormat="1" applyFont="1" applyFill="1" applyBorder="1" applyAlignment="1">
      <alignment vertical="center" shrinkToFit="1"/>
    </xf>
    <xf numFmtId="38" fontId="48" fillId="0" borderId="51" xfId="5" applyNumberFormat="1" applyFont="1" applyFill="1" applyBorder="1" applyAlignment="1">
      <alignment vertical="center" shrinkToFit="1"/>
    </xf>
    <xf numFmtId="38" fontId="48" fillId="0" borderId="50" xfId="5" applyNumberFormat="1" applyFont="1" applyFill="1" applyBorder="1" applyAlignment="1">
      <alignment horizontal="right" vertical="center" shrinkToFit="1"/>
    </xf>
    <xf numFmtId="194" fontId="60" fillId="0" borderId="56" xfId="5" applyNumberFormat="1" applyFont="1" applyFill="1" applyBorder="1" applyAlignment="1">
      <alignment horizontal="center" vertical="center" shrinkToFit="1"/>
    </xf>
    <xf numFmtId="194" fontId="60" fillId="0" borderId="58" xfId="5" applyNumberFormat="1" applyFont="1" applyFill="1" applyBorder="1" applyAlignment="1">
      <alignment horizontal="center" vertical="center" shrinkToFit="1"/>
    </xf>
    <xf numFmtId="0" fontId="51" fillId="0" borderId="0" xfId="0" applyFont="1" applyFill="1" applyBorder="1"/>
    <xf numFmtId="0" fontId="51" fillId="0" borderId="0" xfId="0" applyFont="1" applyFill="1"/>
    <xf numFmtId="0" fontId="48" fillId="0" borderId="23" xfId="0" applyFont="1" applyFill="1" applyBorder="1"/>
    <xf numFmtId="176" fontId="48" fillId="0" borderId="16" xfId="3" applyFont="1" applyFill="1" applyBorder="1" applyAlignment="1"/>
    <xf numFmtId="194" fontId="48" fillId="0" borderId="22" xfId="0" applyNumberFormat="1" applyFont="1" applyFill="1" applyBorder="1" applyAlignment="1">
      <alignment horizontal="right"/>
    </xf>
    <xf numFmtId="0" fontId="48" fillId="0" borderId="26" xfId="0" applyFont="1" applyFill="1" applyBorder="1"/>
    <xf numFmtId="176" fontId="48" fillId="0" borderId="0" xfId="3" applyFont="1" applyFill="1" applyBorder="1" applyAlignment="1"/>
    <xf numFmtId="194" fontId="48" fillId="0" borderId="21" xfId="0" applyNumberFormat="1" applyFont="1" applyFill="1" applyBorder="1" applyAlignment="1">
      <alignment horizontal="right"/>
    </xf>
    <xf numFmtId="0" fontId="48" fillId="0" borderId="24" xfId="0" applyFont="1" applyFill="1" applyBorder="1"/>
    <xf numFmtId="176" fontId="48" fillId="0" borderId="17" xfId="3" applyFont="1" applyFill="1" applyBorder="1" applyAlignment="1"/>
    <xf numFmtId="194" fontId="48" fillId="0" borderId="25" xfId="0" applyNumberFormat="1" applyFont="1" applyFill="1" applyBorder="1" applyAlignment="1">
      <alignment horizontal="right"/>
    </xf>
    <xf numFmtId="0" fontId="49" fillId="0" borderId="0" xfId="0" applyFont="1" applyFill="1"/>
    <xf numFmtId="38" fontId="48" fillId="0" borderId="16" xfId="0" applyNumberFormat="1" applyFont="1" applyFill="1" applyBorder="1"/>
    <xf numFmtId="194" fontId="48" fillId="0" borderId="22" xfId="0" applyNumberFormat="1" applyFont="1" applyFill="1" applyBorder="1"/>
    <xf numFmtId="38" fontId="48" fillId="0" borderId="0" xfId="0" applyNumberFormat="1" applyFont="1" applyFill="1" applyBorder="1"/>
    <xf numFmtId="194" fontId="48" fillId="0" borderId="21" xfId="0" applyNumberFormat="1" applyFont="1" applyFill="1" applyBorder="1"/>
    <xf numFmtId="38" fontId="48" fillId="0" borderId="17" xfId="0" applyNumberFormat="1" applyFont="1" applyFill="1" applyBorder="1"/>
    <xf numFmtId="194" fontId="48" fillId="0" borderId="25" xfId="0" applyNumberFormat="1" applyFont="1" applyFill="1" applyBorder="1"/>
    <xf numFmtId="0" fontId="48" fillId="0" borderId="0" xfId="0" applyFont="1" applyFill="1" applyBorder="1"/>
    <xf numFmtId="194" fontId="48" fillId="0" borderId="0" xfId="0" applyNumberFormat="1" applyFont="1" applyFill="1" applyBorder="1" applyAlignment="1">
      <alignment horizontal="right"/>
    </xf>
    <xf numFmtId="0" fontId="64" fillId="0" borderId="0" xfId="0" applyFont="1" applyFill="1" applyBorder="1" applyAlignment="1">
      <alignment vertical="top"/>
    </xf>
    <xf numFmtId="0" fontId="45" fillId="0" borderId="2" xfId="0" applyFont="1" applyBorder="1" applyAlignment="1">
      <alignment horizontal="left" vertical="center" wrapText="1"/>
    </xf>
    <xf numFmtId="0" fontId="45" fillId="0" borderId="8" xfId="0" applyFont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65" fillId="0" borderId="0" xfId="0" applyFont="1" applyBorder="1" applyAlignment="1">
      <alignment vertical="center"/>
    </xf>
    <xf numFmtId="184" fontId="66" fillId="0" borderId="0" xfId="0" applyNumberFormat="1" applyFont="1" applyBorder="1" applyAlignment="1">
      <alignment vertical="center"/>
    </xf>
    <xf numFmtId="0" fontId="66" fillId="0" borderId="0" xfId="0" applyFont="1" applyBorder="1" applyAlignment="1">
      <alignment vertical="center"/>
    </xf>
    <xf numFmtId="188" fontId="66" fillId="0" borderId="0" xfId="0" applyNumberFormat="1" applyFont="1" applyBorder="1" applyAlignment="1">
      <alignment horizontal="center" vertical="center"/>
    </xf>
    <xf numFmtId="189" fontId="66" fillId="0" borderId="0" xfId="0" applyNumberFormat="1" applyFont="1" applyBorder="1" applyAlignment="1">
      <alignment horizontal="right" vertical="center"/>
    </xf>
    <xf numFmtId="185" fontId="66" fillId="0" borderId="0" xfId="0" applyNumberFormat="1" applyFont="1" applyBorder="1" applyAlignment="1">
      <alignment vertical="center"/>
    </xf>
    <xf numFmtId="186" fontId="66" fillId="0" borderId="13" xfId="0" applyNumberFormat="1" applyFont="1" applyBorder="1" applyAlignment="1">
      <alignment vertical="center"/>
    </xf>
    <xf numFmtId="181" fontId="66" fillId="0" borderId="8" xfId="0" applyNumberFormat="1" applyFont="1" applyBorder="1" applyAlignment="1">
      <alignment horizontal="center" vertical="center"/>
    </xf>
    <xf numFmtId="181" fontId="66" fillId="0" borderId="41" xfId="0" applyNumberFormat="1" applyFont="1" applyBorder="1" applyAlignment="1">
      <alignment horizontal="center" vertical="center"/>
    </xf>
    <xf numFmtId="0" fontId="66" fillId="0" borderId="2" xfId="0" applyFont="1" applyBorder="1" applyAlignment="1">
      <alignment horizontal="left" vertical="center"/>
    </xf>
    <xf numFmtId="176" fontId="23" fillId="0" borderId="0" xfId="0" applyNumberFormat="1" applyFont="1" applyFill="1"/>
    <xf numFmtId="0" fontId="17" fillId="0" borderId="0" xfId="0" applyFont="1" applyAlignment="1">
      <alignment horizontal="right" shrinkToFit="1"/>
    </xf>
    <xf numFmtId="38" fontId="61" fillId="0" borderId="0" xfId="0" applyNumberFormat="1" applyFont="1" applyAlignment="1">
      <alignment horizontal="right" vertical="top" shrinkToFit="1"/>
    </xf>
    <xf numFmtId="38" fontId="61" fillId="0" borderId="0" xfId="0" applyNumberFormat="1" applyFont="1" applyAlignment="1">
      <alignment horizontal="right" vertical="center" shrinkToFit="1"/>
    </xf>
    <xf numFmtId="0" fontId="45" fillId="0" borderId="0" xfId="0" applyFont="1" applyBorder="1" applyAlignment="1">
      <alignment vertical="center" shrinkToFit="1"/>
    </xf>
    <xf numFmtId="0" fontId="54" fillId="0" borderId="9" xfId="0" applyFont="1" applyBorder="1" applyAlignment="1">
      <alignment vertical="center" shrinkToFit="1"/>
    </xf>
    <xf numFmtId="0" fontId="56" fillId="0" borderId="0" xfId="0" applyFont="1" applyBorder="1" applyAlignment="1">
      <alignment vertical="center" shrinkToFit="1"/>
    </xf>
    <xf numFmtId="3" fontId="56" fillId="0" borderId="0" xfId="0" applyNumberFormat="1" applyFont="1" applyBorder="1" applyAlignment="1">
      <alignment vertical="center" shrinkToFit="1"/>
    </xf>
    <xf numFmtId="0" fontId="56" fillId="0" borderId="10" xfId="0" applyFont="1" applyBorder="1" applyAlignment="1">
      <alignment vertical="center" shrinkToFit="1"/>
    </xf>
    <xf numFmtId="0" fontId="65" fillId="0" borderId="0" xfId="0" applyFont="1" applyBorder="1" applyAlignment="1">
      <alignment vertical="center" shrinkToFit="1"/>
    </xf>
    <xf numFmtId="0" fontId="56" fillId="0" borderId="0" xfId="0" applyFont="1" applyFill="1" applyBorder="1" applyAlignment="1">
      <alignment vertical="center" shrinkToFit="1"/>
    </xf>
    <xf numFmtId="3" fontId="53" fillId="0" borderId="9" xfId="0" applyNumberFormat="1" applyFont="1" applyBorder="1" applyAlignment="1">
      <alignment vertical="center" shrinkToFit="1"/>
    </xf>
    <xf numFmtId="0" fontId="56" fillId="0" borderId="11" xfId="0" applyFont="1" applyBorder="1" applyAlignment="1">
      <alignment vertical="center" shrinkToFit="1"/>
    </xf>
    <xf numFmtId="0" fontId="56" fillId="0" borderId="10" xfId="0" applyFont="1" applyFill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67" fillId="0" borderId="0" xfId="0" applyFont="1" applyBorder="1" applyAlignment="1">
      <alignment vertical="center" shrinkToFit="1"/>
    </xf>
    <xf numFmtId="0" fontId="67" fillId="0" borderId="0" xfId="0" applyFont="1" applyFill="1" applyBorder="1" applyAlignment="1">
      <alignment vertical="center" shrinkToFit="1"/>
    </xf>
    <xf numFmtId="0" fontId="67" fillId="0" borderId="0" xfId="0" applyFont="1" applyBorder="1" applyAlignment="1">
      <alignment vertical="center" wrapText="1" shrinkToFit="1"/>
    </xf>
    <xf numFmtId="3" fontId="67" fillId="0" borderId="0" xfId="0" applyNumberFormat="1" applyFont="1" applyBorder="1" applyAlignment="1">
      <alignment vertical="center" shrinkToFit="1"/>
    </xf>
    <xf numFmtId="0" fontId="67" fillId="0" borderId="10" xfId="0" applyFont="1" applyBorder="1" applyAlignment="1">
      <alignment vertical="center" shrinkToFit="1"/>
    </xf>
    <xf numFmtId="0" fontId="17" fillId="4" borderId="0" xfId="0" applyFont="1" applyFill="1" applyAlignment="1">
      <alignment vertical="center" shrinkToFit="1"/>
    </xf>
    <xf numFmtId="38" fontId="6" fillId="4" borderId="0" xfId="0" applyNumberFormat="1" applyFont="1" applyFill="1" applyAlignment="1">
      <alignment vertical="center" shrinkToFit="1"/>
    </xf>
    <xf numFmtId="0" fontId="56" fillId="0" borderId="59" xfId="6" applyFont="1" applyFill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56" fillId="0" borderId="60" xfId="6" applyFont="1" applyFill="1" applyBorder="1" applyAlignment="1">
      <alignment vertical="center" shrinkToFit="1"/>
    </xf>
    <xf numFmtId="0" fontId="56" fillId="0" borderId="3" xfId="0" applyFont="1" applyFill="1" applyBorder="1" applyAlignment="1">
      <alignment vertical="center" shrinkToFit="1"/>
    </xf>
    <xf numFmtId="0" fontId="56" fillId="0" borderId="3" xfId="6" applyFont="1" applyFill="1" applyBorder="1" applyAlignment="1">
      <alignment vertical="center" shrinkToFit="1"/>
    </xf>
    <xf numFmtId="0" fontId="67" fillId="0" borderId="3" xfId="0" applyFont="1" applyFill="1" applyBorder="1" applyAlignment="1">
      <alignment vertical="center" shrinkToFit="1"/>
    </xf>
    <xf numFmtId="0" fontId="67" fillId="0" borderId="3" xfId="0" applyFont="1" applyBorder="1" applyAlignment="1">
      <alignment vertical="center" shrinkToFit="1"/>
    </xf>
    <xf numFmtId="0" fontId="56" fillId="0" borderId="3" xfId="0" applyFont="1" applyBorder="1" applyAlignment="1">
      <alignment vertical="center" shrinkToFit="1"/>
    </xf>
    <xf numFmtId="0" fontId="56" fillId="0" borderId="61" xfId="6" applyFont="1" applyFill="1" applyBorder="1" applyAlignment="1">
      <alignment vertical="center" shrinkToFit="1"/>
    </xf>
    <xf numFmtId="176" fontId="17" fillId="0" borderId="0" xfId="3" applyFont="1" applyAlignment="1">
      <alignment horizontal="right"/>
    </xf>
    <xf numFmtId="176" fontId="61" fillId="0" borderId="0" xfId="3" applyFont="1" applyAlignment="1">
      <alignment horizontal="right" vertical="top"/>
    </xf>
    <xf numFmtId="176" fontId="61" fillId="0" borderId="0" xfId="3" applyFont="1" applyAlignment="1">
      <alignment horizontal="right" vertical="center"/>
    </xf>
    <xf numFmtId="176" fontId="45" fillId="0" borderId="0" xfId="3" applyFont="1" applyAlignment="1">
      <alignment horizontal="right" vertical="center"/>
    </xf>
    <xf numFmtId="176" fontId="45" fillId="0" borderId="0" xfId="3" applyFont="1" applyBorder="1" applyAlignment="1">
      <alignment vertical="center"/>
    </xf>
    <xf numFmtId="176" fontId="11" fillId="0" borderId="0" xfId="3" applyFont="1" applyBorder="1" applyAlignment="1">
      <alignment vertical="center"/>
    </xf>
    <xf numFmtId="176" fontId="6" fillId="0" borderId="0" xfId="3" applyFont="1" applyBorder="1" applyAlignment="1">
      <alignment vertical="center"/>
    </xf>
    <xf numFmtId="176" fontId="56" fillId="0" borderId="13" xfId="3" applyFont="1" applyBorder="1" applyAlignment="1">
      <alignment vertical="center"/>
    </xf>
    <xf numFmtId="176" fontId="56" fillId="0" borderId="0" xfId="3" applyFont="1" applyBorder="1" applyAlignment="1">
      <alignment vertical="center"/>
    </xf>
    <xf numFmtId="176" fontId="44" fillId="0" borderId="0" xfId="3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48" fillId="0" borderId="0" xfId="0" applyFont="1" applyAlignment="1">
      <alignment horizontal="right" vertical="center"/>
    </xf>
    <xf numFmtId="0" fontId="45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6" fillId="0" borderId="27" xfId="0" applyFont="1" applyFill="1" applyBorder="1" applyAlignment="1">
      <alignment vertical="center"/>
    </xf>
    <xf numFmtId="0" fontId="56" fillId="0" borderId="27" xfId="0" applyFont="1" applyBorder="1" applyAlignment="1">
      <alignment horizontal="center" vertical="center"/>
    </xf>
    <xf numFmtId="0" fontId="56" fillId="0" borderId="27" xfId="0" applyFont="1" applyBorder="1" applyAlignment="1">
      <alignment horizontal="center" vertical="center" wrapText="1"/>
    </xf>
    <xf numFmtId="0" fontId="56" fillId="0" borderId="48" xfId="0" applyFont="1" applyFill="1" applyBorder="1" applyAlignment="1">
      <alignment vertical="center"/>
    </xf>
    <xf numFmtId="0" fontId="68" fillId="4" borderId="62" xfId="0" applyFont="1" applyFill="1" applyBorder="1" applyAlignment="1">
      <alignment vertical="center"/>
    </xf>
    <xf numFmtId="0" fontId="68" fillId="4" borderId="64" xfId="0" applyFont="1" applyFill="1" applyBorder="1" applyAlignment="1">
      <alignment horizontal="center" vertical="center"/>
    </xf>
    <xf numFmtId="185" fontId="68" fillId="4" borderId="64" xfId="0" applyNumberFormat="1" applyFont="1" applyFill="1" applyBorder="1" applyAlignment="1">
      <alignment vertical="center"/>
    </xf>
    <xf numFmtId="185" fontId="68" fillId="4" borderId="64" xfId="0" applyNumberFormat="1" applyFont="1" applyFill="1" applyBorder="1" applyAlignment="1">
      <alignment horizontal="center" vertical="center"/>
    </xf>
    <xf numFmtId="0" fontId="68" fillId="0" borderId="0" xfId="0" applyFont="1" applyAlignment="1">
      <alignment horizontal="right" vertical="center"/>
    </xf>
    <xf numFmtId="0" fontId="56" fillId="0" borderId="6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6" fillId="4" borderId="0" xfId="0" applyFont="1" applyFill="1" applyBorder="1" applyAlignment="1">
      <alignment vertical="center"/>
    </xf>
    <xf numFmtId="0" fontId="56" fillId="0" borderId="27" xfId="0" applyFont="1" applyBorder="1" applyAlignment="1">
      <alignment horizontal="left" vertical="center"/>
    </xf>
    <xf numFmtId="0" fontId="56" fillId="0" borderId="62" xfId="0" applyFont="1" applyBorder="1" applyAlignment="1">
      <alignment vertical="center"/>
    </xf>
    <xf numFmtId="0" fontId="56" fillId="4" borderId="62" xfId="0" applyFont="1" applyFill="1" applyBorder="1" applyAlignment="1">
      <alignment vertical="center"/>
    </xf>
    <xf numFmtId="0" fontId="56" fillId="4" borderId="62" xfId="0" applyFont="1" applyFill="1" applyBorder="1" applyAlignment="1">
      <alignment horizontal="left" vertical="center" wrapText="1"/>
    </xf>
    <xf numFmtId="200" fontId="56" fillId="0" borderId="27" xfId="0" applyNumberFormat="1" applyFont="1" applyBorder="1" applyAlignment="1">
      <alignment vertical="center"/>
    </xf>
    <xf numFmtId="200" fontId="68" fillId="4" borderId="64" xfId="0" applyNumberFormat="1" applyFont="1" applyFill="1" applyBorder="1" applyAlignment="1">
      <alignment vertical="center"/>
    </xf>
    <xf numFmtId="200" fontId="56" fillId="0" borderId="48" xfId="0" applyNumberFormat="1" applyFont="1" applyBorder="1" applyAlignment="1">
      <alignment vertical="center"/>
    </xf>
    <xf numFmtId="200" fontId="56" fillId="0" borderId="27" xfId="0" applyNumberFormat="1" applyFont="1" applyBorder="1" applyAlignment="1">
      <alignment horizontal="right" vertical="center"/>
    </xf>
    <xf numFmtId="200" fontId="56" fillId="14" borderId="27" xfId="0" applyNumberFormat="1" applyFont="1" applyFill="1" applyBorder="1" applyAlignment="1">
      <alignment horizontal="center" vertical="center"/>
    </xf>
    <xf numFmtId="200" fontId="68" fillId="0" borderId="27" xfId="0" applyNumberFormat="1" applyFont="1" applyBorder="1" applyAlignment="1">
      <alignment horizontal="right" vertical="center"/>
    </xf>
    <xf numFmtId="200" fontId="56" fillId="0" borderId="0" xfId="0" applyNumberFormat="1" applyFont="1" applyBorder="1" applyAlignment="1">
      <alignment vertical="center"/>
    </xf>
    <xf numFmtId="200" fontId="11" fillId="0" borderId="0" xfId="0" applyNumberFormat="1" applyFont="1" applyBorder="1" applyAlignment="1">
      <alignment vertical="center"/>
    </xf>
    <xf numFmtId="200" fontId="11" fillId="0" borderId="0" xfId="0" applyNumberFormat="1" applyFont="1" applyAlignment="1">
      <alignment vertical="center"/>
    </xf>
    <xf numFmtId="200" fontId="61" fillId="0" borderId="0" xfId="0" applyNumberFormat="1" applyFont="1" applyAlignment="1">
      <alignment horizontal="right" vertical="center"/>
    </xf>
    <xf numFmtId="200" fontId="45" fillId="0" borderId="0" xfId="0" applyNumberFormat="1" applyFont="1" applyAlignment="1">
      <alignment horizontal="right" vertical="center"/>
    </xf>
    <xf numFmtId="200" fontId="45" fillId="0" borderId="0" xfId="0" applyNumberFormat="1" applyFont="1" applyBorder="1" applyAlignment="1">
      <alignment vertical="center"/>
    </xf>
    <xf numFmtId="200" fontId="9" fillId="0" borderId="0" xfId="0" applyNumberFormat="1" applyFont="1" applyBorder="1" applyAlignment="1">
      <alignment vertical="center"/>
    </xf>
    <xf numFmtId="200" fontId="9" fillId="0" borderId="0" xfId="0" applyNumberFormat="1" applyFont="1" applyAlignment="1">
      <alignment vertical="center"/>
    </xf>
    <xf numFmtId="0" fontId="56" fillId="0" borderId="48" xfId="0" applyFont="1" applyBorder="1" applyAlignment="1">
      <alignment horizontal="left" vertical="center"/>
    </xf>
    <xf numFmtId="0" fontId="56" fillId="0" borderId="58" xfId="0" applyFont="1" applyBorder="1" applyAlignment="1">
      <alignment horizontal="left" vertical="center"/>
    </xf>
    <xf numFmtId="200" fontId="56" fillId="4" borderId="58" xfId="0" applyNumberFormat="1" applyFont="1" applyFill="1" applyBorder="1" applyAlignment="1">
      <alignment vertical="center"/>
    </xf>
    <xf numFmtId="200" fontId="56" fillId="4" borderId="48" xfId="0" applyNumberFormat="1" applyFont="1" applyFill="1" applyBorder="1" applyAlignment="1">
      <alignment horizontal="right" vertical="center"/>
    </xf>
    <xf numFmtId="0" fontId="56" fillId="4" borderId="70" xfId="0" applyFont="1" applyFill="1" applyBorder="1" applyAlignment="1">
      <alignment vertical="center"/>
    </xf>
    <xf numFmtId="0" fontId="56" fillId="4" borderId="65" xfId="0" applyFont="1" applyFill="1" applyBorder="1" applyAlignment="1">
      <alignment vertical="center"/>
    </xf>
    <xf numFmtId="200" fontId="56" fillId="4" borderId="66" xfId="0" applyNumberFormat="1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69" fillId="0" borderId="0" xfId="0" applyFont="1"/>
    <xf numFmtId="0" fontId="69" fillId="0" borderId="10" xfId="0" applyFont="1" applyBorder="1"/>
    <xf numFmtId="0" fontId="70" fillId="0" borderId="0" xfId="0" applyFont="1"/>
    <xf numFmtId="0" fontId="69" fillId="0" borderId="0" xfId="0" applyFont="1" applyAlignment="1">
      <alignment horizontal="right"/>
    </xf>
    <xf numFmtId="0" fontId="56" fillId="0" borderId="48" xfId="0" applyFont="1" applyBorder="1" applyAlignment="1">
      <alignment horizontal="center" vertical="center"/>
    </xf>
    <xf numFmtId="0" fontId="56" fillId="4" borderId="68" xfId="0" applyFont="1" applyFill="1" applyBorder="1" applyAlignment="1">
      <alignment vertical="center" wrapText="1"/>
    </xf>
    <xf numFmtId="0" fontId="56" fillId="0" borderId="48" xfId="0" applyFont="1" applyFill="1" applyBorder="1" applyAlignment="1">
      <alignment horizontal="center" vertical="center"/>
    </xf>
    <xf numFmtId="0" fontId="56" fillId="0" borderId="58" xfId="0" applyFont="1" applyBorder="1" applyAlignment="1">
      <alignment horizontal="center" vertical="center"/>
    </xf>
    <xf numFmtId="0" fontId="56" fillId="0" borderId="58" xfId="0" applyFont="1" applyBorder="1" applyAlignment="1">
      <alignment horizontal="center" vertical="center" wrapText="1"/>
    </xf>
    <xf numFmtId="0" fontId="56" fillId="0" borderId="58" xfId="0" applyFont="1" applyBorder="1" applyAlignment="1">
      <alignment horizontal="center" vertical="top" wrapText="1"/>
    </xf>
    <xf numFmtId="0" fontId="56" fillId="0" borderId="58" xfId="0" applyFont="1" applyFill="1" applyBorder="1" applyAlignment="1">
      <alignment vertical="center"/>
    </xf>
    <xf numFmtId="0" fontId="56" fillId="0" borderId="56" xfId="0" applyFont="1" applyBorder="1" applyAlignment="1">
      <alignment horizontal="center" vertical="center"/>
    </xf>
    <xf numFmtId="200" fontId="56" fillId="0" borderId="64" xfId="0" applyNumberFormat="1" applyFont="1" applyBorder="1" applyAlignment="1">
      <alignment vertical="center"/>
    </xf>
    <xf numFmtId="185" fontId="56" fillId="0" borderId="64" xfId="0" applyNumberFormat="1" applyFont="1" applyBorder="1" applyAlignment="1">
      <alignment vertical="center"/>
    </xf>
    <xf numFmtId="185" fontId="56" fillId="0" borderId="64" xfId="0" applyNumberFormat="1" applyFont="1" applyBorder="1" applyAlignment="1">
      <alignment horizontal="center" vertical="center"/>
    </xf>
    <xf numFmtId="200" fontId="56" fillId="0" borderId="63" xfId="0" applyNumberFormat="1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56" fillId="4" borderId="27" xfId="0" applyFont="1" applyFill="1" applyBorder="1" applyAlignment="1">
      <alignment horizontal="center" vertical="center"/>
    </xf>
    <xf numFmtId="200" fontId="56" fillId="4" borderId="64" xfId="0" applyNumberFormat="1" applyFont="1" applyFill="1" applyBorder="1" applyAlignment="1">
      <alignment vertical="center"/>
    </xf>
    <xf numFmtId="0" fontId="56" fillId="4" borderId="64" xfId="0" applyFont="1" applyFill="1" applyBorder="1" applyAlignment="1">
      <alignment horizontal="center" vertical="center"/>
    </xf>
    <xf numFmtId="191" fontId="56" fillId="4" borderId="64" xfId="0" applyNumberFormat="1" applyFont="1" applyFill="1" applyBorder="1" applyAlignment="1">
      <alignment horizontal="center" vertical="center"/>
    </xf>
    <xf numFmtId="185" fontId="56" fillId="4" borderId="64" xfId="0" applyNumberFormat="1" applyFont="1" applyFill="1" applyBorder="1" applyAlignment="1">
      <alignment vertical="center"/>
    </xf>
    <xf numFmtId="185" fontId="56" fillId="4" borderId="64" xfId="0" applyNumberFormat="1" applyFont="1" applyFill="1" applyBorder="1" applyAlignment="1">
      <alignment horizontal="center" vertical="center"/>
    </xf>
    <xf numFmtId="200" fontId="56" fillId="4" borderId="63" xfId="0" applyNumberFormat="1" applyFont="1" applyFill="1" applyBorder="1" applyAlignment="1">
      <alignment vertical="center"/>
    </xf>
    <xf numFmtId="0" fontId="56" fillId="4" borderId="48" xfId="0" applyFont="1" applyFill="1" applyBorder="1" applyAlignment="1">
      <alignment horizontal="center" vertical="center"/>
    </xf>
    <xf numFmtId="200" fontId="56" fillId="4" borderId="6" xfId="0" applyNumberFormat="1" applyFont="1" applyFill="1" applyBorder="1" applyAlignment="1">
      <alignment vertical="center"/>
    </xf>
    <xf numFmtId="0" fontId="56" fillId="4" borderId="6" xfId="0" applyFont="1" applyFill="1" applyBorder="1" applyAlignment="1">
      <alignment horizontal="center" vertical="center"/>
    </xf>
    <xf numFmtId="185" fontId="56" fillId="4" borderId="6" xfId="0" applyNumberFormat="1" applyFont="1" applyFill="1" applyBorder="1" applyAlignment="1">
      <alignment vertical="center"/>
    </xf>
    <xf numFmtId="185" fontId="56" fillId="4" borderId="6" xfId="0" applyNumberFormat="1" applyFont="1" applyFill="1" applyBorder="1" applyAlignment="1">
      <alignment horizontal="center" vertical="center"/>
    </xf>
    <xf numFmtId="200" fontId="56" fillId="4" borderId="69" xfId="0" applyNumberFormat="1" applyFont="1" applyFill="1" applyBorder="1" applyAlignment="1">
      <alignment vertical="center"/>
    </xf>
    <xf numFmtId="0" fontId="56" fillId="4" borderId="58" xfId="0" applyFont="1" applyFill="1" applyBorder="1" applyAlignment="1">
      <alignment horizontal="center" vertical="center"/>
    </xf>
    <xf numFmtId="200" fontId="56" fillId="4" borderId="0" xfId="0" applyNumberFormat="1" applyFont="1" applyFill="1" applyBorder="1" applyAlignment="1">
      <alignment vertical="center"/>
    </xf>
    <xf numFmtId="0" fontId="56" fillId="4" borderId="0" xfId="0" applyFont="1" applyFill="1" applyBorder="1" applyAlignment="1">
      <alignment horizontal="center" vertical="center"/>
    </xf>
    <xf numFmtId="191" fontId="56" fillId="4" borderId="0" xfId="0" applyNumberFormat="1" applyFont="1" applyFill="1" applyBorder="1" applyAlignment="1">
      <alignment horizontal="center" vertical="center"/>
    </xf>
    <xf numFmtId="185" fontId="56" fillId="4" borderId="0" xfId="0" applyNumberFormat="1" applyFont="1" applyFill="1" applyBorder="1" applyAlignment="1">
      <alignment vertical="center"/>
    </xf>
    <xf numFmtId="185" fontId="56" fillId="4" borderId="0" xfId="0" applyNumberFormat="1" applyFont="1" applyFill="1" applyBorder="1" applyAlignment="1">
      <alignment horizontal="center" vertical="center"/>
    </xf>
    <xf numFmtId="200" fontId="56" fillId="4" borderId="71" xfId="0" applyNumberFormat="1" applyFont="1" applyFill="1" applyBorder="1" applyAlignment="1">
      <alignment vertical="center"/>
    </xf>
    <xf numFmtId="0" fontId="56" fillId="4" borderId="66" xfId="0" applyFont="1" applyFill="1" applyBorder="1" applyAlignment="1">
      <alignment horizontal="center" vertical="center"/>
    </xf>
    <xf numFmtId="191" fontId="56" fillId="4" borderId="66" xfId="0" applyNumberFormat="1" applyFont="1" applyFill="1" applyBorder="1" applyAlignment="1">
      <alignment horizontal="center" vertical="center"/>
    </xf>
    <xf numFmtId="185" fontId="56" fillId="4" borderId="66" xfId="0" applyNumberFormat="1" applyFont="1" applyFill="1" applyBorder="1" applyAlignment="1">
      <alignment vertical="center"/>
    </xf>
    <xf numFmtId="185" fontId="56" fillId="4" borderId="66" xfId="0" applyNumberFormat="1" applyFont="1" applyFill="1" applyBorder="1" applyAlignment="1">
      <alignment horizontal="center" vertical="center"/>
    </xf>
    <xf numFmtId="195" fontId="56" fillId="4" borderId="0" xfId="0" applyNumberFormat="1" applyFont="1" applyFill="1" applyBorder="1" applyAlignment="1">
      <alignment horizontal="center" vertical="center"/>
    </xf>
    <xf numFmtId="195" fontId="56" fillId="4" borderId="66" xfId="0" applyNumberFormat="1" applyFont="1" applyFill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4" borderId="64" xfId="0" applyFont="1" applyFill="1" applyBorder="1" applyAlignment="1">
      <alignment vertical="center"/>
    </xf>
    <xf numFmtId="200" fontId="56" fillId="0" borderId="0" xfId="0" applyNumberFormat="1" applyFont="1" applyAlignment="1">
      <alignment horizontal="right" vertical="center"/>
    </xf>
    <xf numFmtId="0" fontId="48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181" fontId="68" fillId="0" borderId="27" xfId="0" applyNumberFormat="1" applyFont="1" applyBorder="1" applyAlignment="1">
      <alignment horizontal="right" vertical="center"/>
    </xf>
    <xf numFmtId="38" fontId="61" fillId="0" borderId="0" xfId="0" applyNumberFormat="1" applyFont="1" applyBorder="1" applyAlignment="1">
      <alignment horizontal="center" vertical="center"/>
    </xf>
    <xf numFmtId="38" fontId="61" fillId="0" borderId="0" xfId="0" applyNumberFormat="1" applyFont="1" applyAlignment="1">
      <alignment horizontal="center" vertical="center"/>
    </xf>
    <xf numFmtId="0" fontId="45" fillId="0" borderId="0" xfId="0" quotePrefix="1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38" fontId="68" fillId="0" borderId="0" xfId="0" applyNumberFormat="1" applyFont="1" applyAlignment="1">
      <alignment horizontal="center" vertical="center"/>
    </xf>
    <xf numFmtId="0" fontId="56" fillId="0" borderId="0" xfId="0" quotePrefix="1" applyNumberFormat="1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0" borderId="41" xfId="0" applyFont="1" applyBorder="1" applyAlignment="1">
      <alignment horizontal="center" vertical="center"/>
    </xf>
    <xf numFmtId="176" fontId="56" fillId="0" borderId="2" xfId="3" applyFont="1" applyBorder="1" applyAlignment="1">
      <alignment vertical="center"/>
    </xf>
    <xf numFmtId="38" fontId="56" fillId="9" borderId="8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0" fontId="56" fillId="0" borderId="0" xfId="0" applyFont="1" applyAlignment="1">
      <alignment horizontal="right" shrinkToFit="1"/>
    </xf>
    <xf numFmtId="176" fontId="56" fillId="0" borderId="0" xfId="3" applyFont="1" applyAlignment="1">
      <alignment horizontal="right"/>
    </xf>
    <xf numFmtId="0" fontId="56" fillId="4" borderId="0" xfId="0" applyFont="1" applyFill="1" applyAlignment="1">
      <alignment vertical="center" shrinkToFit="1"/>
    </xf>
    <xf numFmtId="38" fontId="68" fillId="0" borderId="0" xfId="0" applyNumberFormat="1" applyFont="1" applyAlignment="1">
      <alignment horizontal="right" vertical="center"/>
    </xf>
    <xf numFmtId="38" fontId="68" fillId="0" borderId="0" xfId="0" applyNumberFormat="1" applyFont="1" applyAlignment="1">
      <alignment horizontal="right" vertical="center" shrinkToFit="1"/>
    </xf>
    <xf numFmtId="176" fontId="68" fillId="0" borderId="0" xfId="3" applyFont="1" applyAlignment="1">
      <alignment horizontal="right" vertical="center"/>
    </xf>
    <xf numFmtId="38" fontId="56" fillId="0" borderId="0" xfId="0" applyNumberFormat="1" applyFont="1" applyBorder="1" applyAlignment="1">
      <alignment horizontal="center" vertical="center"/>
    </xf>
    <xf numFmtId="0" fontId="56" fillId="0" borderId="0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horizontal="right" vertical="center"/>
    </xf>
    <xf numFmtId="176" fontId="56" fillId="0" borderId="0" xfId="3" applyFont="1" applyAlignment="1">
      <alignment horizontal="right" vertical="center"/>
    </xf>
    <xf numFmtId="38" fontId="68" fillId="0" borderId="8" xfId="0" applyNumberFormat="1" applyFont="1" applyBorder="1" applyAlignment="1">
      <alignment vertical="center"/>
    </xf>
    <xf numFmtId="181" fontId="56" fillId="0" borderId="8" xfId="0" applyNumberFormat="1" applyFont="1" applyBorder="1" applyAlignment="1">
      <alignment horizontal="center" vertical="center"/>
    </xf>
    <xf numFmtId="183" fontId="53" fillId="0" borderId="9" xfId="0" applyNumberFormat="1" applyFont="1" applyBorder="1" applyAlignment="1">
      <alignment vertical="center" shrinkToFit="1"/>
    </xf>
    <xf numFmtId="183" fontId="53" fillId="0" borderId="9" xfId="0" applyNumberFormat="1" applyFont="1" applyBorder="1" applyAlignment="1">
      <alignment horizontal="center" vertical="center"/>
    </xf>
    <xf numFmtId="183" fontId="53" fillId="0" borderId="9" xfId="0" applyNumberFormat="1" applyFont="1" applyBorder="1" applyAlignment="1">
      <alignment horizontal="right" vertical="center"/>
    </xf>
    <xf numFmtId="181" fontId="56" fillId="0" borderId="8" xfId="3" applyNumberFormat="1" applyFont="1" applyBorder="1" applyAlignment="1">
      <alignment vertical="center"/>
    </xf>
    <xf numFmtId="3" fontId="53" fillId="0" borderId="9" xfId="0" applyNumberFormat="1" applyFont="1" applyBorder="1" applyAlignment="1">
      <alignment horizontal="center" vertical="center"/>
    </xf>
    <xf numFmtId="3" fontId="53" fillId="0" borderId="9" xfId="0" applyNumberFormat="1" applyFont="1" applyBorder="1" applyAlignment="1">
      <alignment horizontal="right" vertical="center"/>
    </xf>
    <xf numFmtId="176" fontId="68" fillId="0" borderId="12" xfId="3" applyFont="1" applyBorder="1" applyAlignment="1">
      <alignment vertical="center"/>
    </xf>
    <xf numFmtId="181" fontId="56" fillId="0" borderId="2" xfId="3" applyNumberFormat="1" applyFont="1" applyBorder="1" applyAlignment="1">
      <alignment vertical="center"/>
    </xf>
    <xf numFmtId="181" fontId="56" fillId="0" borderId="41" xfId="0" applyNumberFormat="1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6" fillId="0" borderId="11" xfId="0" applyFont="1" applyBorder="1" applyAlignment="1">
      <alignment horizontal="right" vertical="center"/>
    </xf>
    <xf numFmtId="176" fontId="56" fillId="0" borderId="15" xfId="3" applyFont="1" applyBorder="1" applyAlignment="1">
      <alignment vertical="center"/>
    </xf>
    <xf numFmtId="181" fontId="56" fillId="0" borderId="2" xfId="0" applyNumberFormat="1" applyFont="1" applyBorder="1" applyAlignment="1">
      <alignment horizontal="center" vertical="center"/>
    </xf>
    <xf numFmtId="184" fontId="67" fillId="0" borderId="0" xfId="0" applyNumberFormat="1" applyFont="1" applyBorder="1" applyAlignment="1">
      <alignment vertical="center"/>
    </xf>
    <xf numFmtId="0" fontId="67" fillId="0" borderId="0" xfId="0" applyFont="1" applyBorder="1" applyAlignment="1">
      <alignment vertical="center"/>
    </xf>
    <xf numFmtId="187" fontId="67" fillId="0" borderId="0" xfId="0" applyNumberFormat="1" applyFont="1" applyBorder="1" applyAlignment="1">
      <alignment horizontal="center" vertical="center"/>
    </xf>
    <xf numFmtId="195" fontId="67" fillId="0" borderId="0" xfId="0" applyNumberFormat="1" applyFont="1" applyBorder="1" applyAlignment="1">
      <alignment horizontal="right" vertical="center"/>
    </xf>
    <xf numFmtId="185" fontId="67" fillId="0" borderId="0" xfId="0" applyNumberFormat="1" applyFont="1" applyBorder="1" applyAlignment="1">
      <alignment vertical="center"/>
    </xf>
    <xf numFmtId="176" fontId="67" fillId="0" borderId="13" xfId="3" applyFont="1" applyBorder="1" applyAlignment="1">
      <alignment vertical="center"/>
    </xf>
    <xf numFmtId="180" fontId="56" fillId="0" borderId="2" xfId="0" applyNumberFormat="1" applyFont="1" applyBorder="1" applyAlignment="1">
      <alignment horizontal="center" vertical="center"/>
    </xf>
    <xf numFmtId="184" fontId="56" fillId="0" borderId="0" xfId="0" applyNumberFormat="1" applyFont="1" applyBorder="1" applyAlignment="1">
      <alignment vertical="center"/>
    </xf>
    <xf numFmtId="38" fontId="56" fillId="0" borderId="0" xfId="0" applyNumberFormat="1" applyFont="1" applyBorder="1" applyAlignment="1">
      <alignment vertical="center"/>
    </xf>
    <xf numFmtId="188" fontId="56" fillId="0" borderId="0" xfId="0" applyNumberFormat="1" applyFont="1" applyBorder="1" applyAlignment="1">
      <alignment horizontal="center" vertical="center"/>
    </xf>
    <xf numFmtId="189" fontId="56" fillId="0" borderId="0" xfId="0" applyNumberFormat="1" applyFont="1" applyBorder="1" applyAlignment="1">
      <alignment horizontal="right" vertical="center"/>
    </xf>
    <xf numFmtId="185" fontId="56" fillId="0" borderId="0" xfId="0" applyNumberFormat="1" applyFont="1" applyBorder="1" applyAlignment="1">
      <alignment vertical="center"/>
    </xf>
    <xf numFmtId="199" fontId="67" fillId="0" borderId="0" xfId="0" applyNumberFormat="1" applyFont="1" applyBorder="1" applyAlignment="1">
      <alignment horizontal="center" vertical="center"/>
    </xf>
    <xf numFmtId="189" fontId="67" fillId="0" borderId="0" xfId="0" applyNumberFormat="1" applyFont="1" applyBorder="1" applyAlignment="1">
      <alignment horizontal="right" vertical="center"/>
    </xf>
    <xf numFmtId="188" fontId="67" fillId="0" borderId="0" xfId="0" applyNumberFormat="1" applyFont="1" applyBorder="1" applyAlignment="1">
      <alignment horizontal="center" vertical="center"/>
    </xf>
    <xf numFmtId="184" fontId="56" fillId="0" borderId="0" xfId="0" applyNumberFormat="1" applyFont="1" applyFill="1" applyBorder="1" applyAlignment="1">
      <alignment vertical="center"/>
    </xf>
    <xf numFmtId="38" fontId="56" fillId="0" borderId="0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horizontal="center" vertical="center"/>
    </xf>
    <xf numFmtId="189" fontId="56" fillId="0" borderId="0" xfId="0" applyNumberFormat="1" applyFont="1" applyFill="1" applyBorder="1" applyAlignment="1">
      <alignment horizontal="right" vertical="center"/>
    </xf>
    <xf numFmtId="188" fontId="56" fillId="0" borderId="0" xfId="0" applyNumberFormat="1" applyFont="1" applyFill="1" applyBorder="1" applyAlignment="1">
      <alignment horizontal="center" vertical="center"/>
    </xf>
    <xf numFmtId="185" fontId="56" fillId="0" borderId="0" xfId="0" applyNumberFormat="1" applyFont="1" applyFill="1" applyBorder="1" applyAlignment="1">
      <alignment vertical="center"/>
    </xf>
    <xf numFmtId="187" fontId="56" fillId="0" borderId="0" xfId="0" applyNumberFormat="1" applyFont="1" applyBorder="1" applyAlignment="1">
      <alignment horizontal="center" vertical="center"/>
    </xf>
    <xf numFmtId="184" fontId="67" fillId="0" borderId="0" xfId="0" applyNumberFormat="1" applyFont="1" applyFill="1" applyBorder="1" applyAlignment="1">
      <alignment vertical="center"/>
    </xf>
    <xf numFmtId="38" fontId="67" fillId="0" borderId="0" xfId="0" applyNumberFormat="1" applyFont="1" applyFill="1" applyBorder="1" applyAlignment="1">
      <alignment vertical="center"/>
    </xf>
    <xf numFmtId="0" fontId="67" fillId="0" borderId="0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vertical="center"/>
    </xf>
    <xf numFmtId="189" fontId="67" fillId="0" borderId="0" xfId="0" applyNumberFormat="1" applyFont="1" applyFill="1" applyBorder="1" applyAlignment="1">
      <alignment horizontal="right" vertical="center"/>
    </xf>
    <xf numFmtId="188" fontId="67" fillId="0" borderId="0" xfId="0" applyNumberFormat="1" applyFont="1" applyFill="1" applyBorder="1" applyAlignment="1">
      <alignment horizontal="center" vertical="center"/>
    </xf>
    <xf numFmtId="185" fontId="67" fillId="0" borderId="0" xfId="0" applyNumberFormat="1" applyFont="1" applyFill="1" applyBorder="1" applyAlignment="1">
      <alignment vertical="center"/>
    </xf>
    <xf numFmtId="176" fontId="67" fillId="0" borderId="13" xfId="3" applyFont="1" applyFill="1" applyBorder="1" applyAlignment="1">
      <alignment vertical="center"/>
    </xf>
    <xf numFmtId="38" fontId="67" fillId="0" borderId="0" xfId="0" applyNumberFormat="1" applyFont="1" applyBorder="1" applyAlignment="1">
      <alignment vertical="center"/>
    </xf>
    <xf numFmtId="195" fontId="67" fillId="0" borderId="0" xfId="0" applyNumberFormat="1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/>
    </xf>
    <xf numFmtId="187" fontId="67" fillId="0" borderId="0" xfId="0" applyNumberFormat="1" applyFont="1" applyFill="1" applyBorder="1" applyAlignment="1">
      <alignment horizontal="center" vertical="center"/>
    </xf>
    <xf numFmtId="196" fontId="67" fillId="0" borderId="0" xfId="0" applyNumberFormat="1" applyFont="1" applyBorder="1" applyAlignment="1">
      <alignment horizontal="right" vertical="center"/>
    </xf>
    <xf numFmtId="197" fontId="67" fillId="0" borderId="0" xfId="0" applyNumberFormat="1" applyFont="1" applyBorder="1" applyAlignment="1">
      <alignment horizontal="right" vertical="center"/>
    </xf>
    <xf numFmtId="197" fontId="67" fillId="0" borderId="0" xfId="0" applyNumberFormat="1" applyFont="1" applyBorder="1" applyAlignment="1">
      <alignment horizontal="center" vertical="center"/>
    </xf>
    <xf numFmtId="181" fontId="56" fillId="0" borderId="1" xfId="3" applyNumberFormat="1" applyFont="1" applyBorder="1" applyAlignment="1">
      <alignment vertical="center"/>
    </xf>
    <xf numFmtId="180" fontId="56" fillId="0" borderId="1" xfId="0" applyNumberFormat="1" applyFont="1" applyBorder="1" applyAlignment="1">
      <alignment horizontal="center" vertical="center"/>
    </xf>
    <xf numFmtId="184" fontId="56" fillId="0" borderId="10" xfId="0" applyNumberFormat="1" applyFont="1" applyFill="1" applyBorder="1" applyAlignment="1">
      <alignment vertical="center"/>
    </xf>
    <xf numFmtId="187" fontId="56" fillId="0" borderId="10" xfId="0" applyNumberFormat="1" applyFont="1" applyFill="1" applyBorder="1" applyAlignment="1">
      <alignment horizontal="center" vertical="center"/>
    </xf>
    <xf numFmtId="188" fontId="56" fillId="0" borderId="10" xfId="0" applyNumberFormat="1" applyFont="1" applyFill="1" applyBorder="1" applyAlignment="1">
      <alignment horizontal="center" vertical="center"/>
    </xf>
    <xf numFmtId="185" fontId="56" fillId="0" borderId="10" xfId="0" applyNumberFormat="1" applyFont="1" applyFill="1" applyBorder="1" applyAlignment="1">
      <alignment vertical="center"/>
    </xf>
    <xf numFmtId="176" fontId="56" fillId="0" borderId="14" xfId="3" applyFont="1" applyFill="1" applyBorder="1" applyAlignment="1">
      <alignment vertical="center"/>
    </xf>
    <xf numFmtId="0" fontId="54" fillId="0" borderId="9" xfId="0" applyFont="1" applyBorder="1" applyAlignment="1">
      <alignment horizontal="center" vertical="center"/>
    </xf>
    <xf numFmtId="0" fontId="54" fillId="0" borderId="9" xfId="0" applyFont="1" applyBorder="1" applyAlignment="1">
      <alignment horizontal="right" vertical="center"/>
    </xf>
    <xf numFmtId="38" fontId="56" fillId="0" borderId="8" xfId="3" applyNumberFormat="1" applyFont="1" applyBorder="1" applyAlignment="1">
      <alignment vertical="center"/>
    </xf>
    <xf numFmtId="0" fontId="67" fillId="0" borderId="0" xfId="0" applyFont="1" applyBorder="1" applyAlignment="1">
      <alignment horizontal="right" vertical="center"/>
    </xf>
    <xf numFmtId="185" fontId="67" fillId="0" borderId="0" xfId="0" applyNumberFormat="1" applyFont="1" applyBorder="1" applyAlignment="1">
      <alignment horizontal="center" vertical="center"/>
    </xf>
    <xf numFmtId="186" fontId="67" fillId="0" borderId="0" xfId="0" applyNumberFormat="1" applyFont="1" applyBorder="1" applyAlignment="1">
      <alignment vertical="center"/>
    </xf>
    <xf numFmtId="186" fontId="67" fillId="0" borderId="0" xfId="0" applyNumberFormat="1" applyFont="1" applyFill="1" applyBorder="1" applyAlignment="1">
      <alignment horizontal="right" vertical="center"/>
    </xf>
    <xf numFmtId="185" fontId="56" fillId="0" borderId="0" xfId="0" applyNumberFormat="1" applyFont="1" applyBorder="1" applyAlignment="1">
      <alignment horizontal="center" vertical="center"/>
    </xf>
    <xf numFmtId="186" fontId="56" fillId="0" borderId="0" xfId="0" applyNumberFormat="1" applyFont="1" applyBorder="1" applyAlignment="1">
      <alignment vertical="center"/>
    </xf>
    <xf numFmtId="186" fontId="56" fillId="0" borderId="0" xfId="0" applyNumberFormat="1" applyFont="1" applyFill="1" applyBorder="1" applyAlignment="1">
      <alignment horizontal="right" vertical="center"/>
    </xf>
    <xf numFmtId="186" fontId="67" fillId="0" borderId="0" xfId="0" applyNumberFormat="1" applyFont="1" applyBorder="1" applyAlignment="1">
      <alignment horizontal="center" vertical="center"/>
    </xf>
    <xf numFmtId="186" fontId="56" fillId="0" borderId="0" xfId="0" applyNumberFormat="1" applyFont="1" applyBorder="1" applyAlignment="1">
      <alignment horizontal="center" vertical="center"/>
    </xf>
    <xf numFmtId="178" fontId="67" fillId="0" borderId="0" xfId="0" applyNumberFormat="1" applyFont="1" applyBorder="1" applyAlignment="1">
      <alignment vertical="center"/>
    </xf>
    <xf numFmtId="178" fontId="56" fillId="0" borderId="0" xfId="0" applyNumberFormat="1" applyFont="1" applyBorder="1" applyAlignment="1">
      <alignment vertical="center"/>
    </xf>
    <xf numFmtId="186" fontId="67" fillId="0" borderId="0" xfId="0" quotePrefix="1" applyNumberFormat="1" applyFont="1" applyBorder="1" applyAlignment="1">
      <alignment horizontal="right" vertical="center"/>
    </xf>
    <xf numFmtId="186" fontId="56" fillId="0" borderId="0" xfId="0" quotePrefix="1" applyNumberFormat="1" applyFont="1" applyBorder="1" applyAlignment="1">
      <alignment horizontal="right" vertical="center"/>
    </xf>
    <xf numFmtId="38" fontId="56" fillId="0" borderId="2" xfId="3" applyNumberFormat="1" applyFont="1" applyBorder="1" applyAlignment="1">
      <alignment horizontal="center" vertical="center"/>
    </xf>
    <xf numFmtId="181" fontId="56" fillId="0" borderId="2" xfId="3" applyNumberFormat="1" applyFont="1" applyBorder="1" applyAlignment="1">
      <alignment horizontal="center" vertical="center"/>
    </xf>
    <xf numFmtId="0" fontId="67" fillId="0" borderId="0" xfId="0" quotePrefix="1" applyFont="1" applyBorder="1" applyAlignment="1">
      <alignment horizontal="center" vertical="center"/>
    </xf>
    <xf numFmtId="3" fontId="67" fillId="0" borderId="0" xfId="0" applyNumberFormat="1" applyFont="1" applyBorder="1" applyAlignment="1">
      <alignment vertical="center" wrapText="1"/>
    </xf>
    <xf numFmtId="184" fontId="67" fillId="0" borderId="0" xfId="0" applyNumberFormat="1" applyFont="1" applyBorder="1" applyAlignment="1">
      <alignment horizontal="right" vertical="center"/>
    </xf>
    <xf numFmtId="0" fontId="56" fillId="0" borderId="0" xfId="0" quotePrefix="1" applyFont="1" applyBorder="1" applyAlignment="1">
      <alignment horizontal="center" vertical="center"/>
    </xf>
    <xf numFmtId="184" fontId="56" fillId="0" borderId="0" xfId="0" applyNumberFormat="1" applyFont="1" applyBorder="1" applyAlignment="1">
      <alignment horizontal="right" vertical="center"/>
    </xf>
    <xf numFmtId="3" fontId="67" fillId="0" borderId="0" xfId="0" quotePrefix="1" applyNumberFormat="1" applyFont="1" applyBorder="1" applyAlignment="1">
      <alignment horizontal="center" vertical="center"/>
    </xf>
    <xf numFmtId="3" fontId="67" fillId="0" borderId="0" xfId="0" applyNumberFormat="1" applyFont="1" applyBorder="1" applyAlignment="1">
      <alignment vertical="center"/>
    </xf>
    <xf numFmtId="3" fontId="67" fillId="0" borderId="0" xfId="0" applyNumberFormat="1" applyFont="1" applyBorder="1" applyAlignment="1">
      <alignment horizontal="right" vertical="center"/>
    </xf>
    <xf numFmtId="3" fontId="56" fillId="0" borderId="0" xfId="0" quotePrefix="1" applyNumberFormat="1" applyFont="1" applyBorder="1" applyAlignment="1">
      <alignment horizontal="center" vertical="center"/>
    </xf>
    <xf numFmtId="3" fontId="56" fillId="0" borderId="0" xfId="0" applyNumberFormat="1" applyFont="1" applyBorder="1" applyAlignment="1">
      <alignment horizontal="right" vertical="center"/>
    </xf>
    <xf numFmtId="184" fontId="67" fillId="0" borderId="10" xfId="0" applyNumberFormat="1" applyFont="1" applyBorder="1" applyAlignment="1">
      <alignment vertical="center"/>
    </xf>
    <xf numFmtId="0" fontId="67" fillId="0" borderId="10" xfId="0" applyFont="1" applyBorder="1" applyAlignment="1">
      <alignment vertical="center"/>
    </xf>
    <xf numFmtId="187" fontId="67" fillId="0" borderId="10" xfId="0" applyNumberFormat="1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188" fontId="67" fillId="0" borderId="10" xfId="0" applyNumberFormat="1" applyFont="1" applyBorder="1" applyAlignment="1">
      <alignment horizontal="center" vertical="center"/>
    </xf>
    <xf numFmtId="185" fontId="67" fillId="0" borderId="10" xfId="0" applyNumberFormat="1" applyFont="1" applyBorder="1" applyAlignment="1">
      <alignment vertical="center"/>
    </xf>
    <xf numFmtId="176" fontId="67" fillId="0" borderId="14" xfId="3" applyFont="1" applyBorder="1" applyAlignment="1">
      <alignment vertical="center"/>
    </xf>
    <xf numFmtId="184" fontId="56" fillId="0" borderId="10" xfId="0" applyNumberFormat="1" applyFont="1" applyBorder="1" applyAlignment="1">
      <alignment vertical="center"/>
    </xf>
    <xf numFmtId="187" fontId="56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188" fontId="56" fillId="0" borderId="10" xfId="0" applyNumberFormat="1" applyFont="1" applyBorder="1" applyAlignment="1">
      <alignment horizontal="center" vertical="center"/>
    </xf>
    <xf numFmtId="185" fontId="56" fillId="0" borderId="10" xfId="0" applyNumberFormat="1" applyFont="1" applyBorder="1" applyAlignment="1">
      <alignment vertical="center"/>
    </xf>
    <xf numFmtId="176" fontId="56" fillId="0" borderId="14" xfId="3" applyFont="1" applyBorder="1" applyAlignment="1">
      <alignment vertical="center"/>
    </xf>
    <xf numFmtId="181" fontId="65" fillId="0" borderId="8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right" vertical="center"/>
    </xf>
    <xf numFmtId="181" fontId="65" fillId="0" borderId="41" xfId="0" applyNumberFormat="1" applyFont="1" applyBorder="1" applyAlignment="1">
      <alignment horizontal="center" vertical="center"/>
    </xf>
    <xf numFmtId="176" fontId="68" fillId="0" borderId="13" xfId="3" applyFont="1" applyBorder="1" applyAlignment="1">
      <alignment vertical="center"/>
    </xf>
    <xf numFmtId="181" fontId="65" fillId="0" borderId="2" xfId="0" applyNumberFormat="1" applyFont="1" applyBorder="1" applyAlignment="1">
      <alignment horizontal="center" vertical="center"/>
    </xf>
    <xf numFmtId="184" fontId="65" fillId="0" borderId="0" xfId="0" applyNumberFormat="1" applyFont="1" applyBorder="1" applyAlignment="1">
      <alignment vertical="center"/>
    </xf>
    <xf numFmtId="188" fontId="65" fillId="0" borderId="0" xfId="0" applyNumberFormat="1" applyFont="1" applyBorder="1" applyAlignment="1">
      <alignment horizontal="center" vertical="center"/>
    </xf>
    <xf numFmtId="189" fontId="65" fillId="0" borderId="0" xfId="0" applyNumberFormat="1" applyFont="1" applyBorder="1" applyAlignment="1">
      <alignment horizontal="right" vertical="center"/>
    </xf>
    <xf numFmtId="185" fontId="65" fillId="0" borderId="0" xfId="0" applyNumberFormat="1" applyFont="1" applyBorder="1" applyAlignment="1">
      <alignment vertical="center"/>
    </xf>
    <xf numFmtId="176" fontId="65" fillId="0" borderId="13" xfId="3" applyFont="1" applyBorder="1" applyAlignment="1">
      <alignment vertical="center"/>
    </xf>
    <xf numFmtId="190" fontId="67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right" vertical="center"/>
    </xf>
    <xf numFmtId="190" fontId="67" fillId="0" borderId="0" xfId="0" applyNumberFormat="1" applyFont="1" applyBorder="1" applyAlignment="1">
      <alignment horizontal="center" vertical="center"/>
    </xf>
    <xf numFmtId="181" fontId="56" fillId="0" borderId="0" xfId="3" applyNumberFormat="1" applyFont="1" applyBorder="1" applyAlignment="1">
      <alignment vertical="center"/>
    </xf>
    <xf numFmtId="181" fontId="56" fillId="0" borderId="0" xfId="0" applyNumberFormat="1" applyFont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56" fillId="0" borderId="7" xfId="0" applyFont="1" applyBorder="1" applyAlignment="1">
      <alignment horizontal="center" vertical="center"/>
    </xf>
    <xf numFmtId="0" fontId="56" fillId="0" borderId="41" xfId="0" applyFont="1" applyBorder="1" applyAlignment="1">
      <alignment horizontal="center" vertical="center" wrapText="1"/>
    </xf>
    <xf numFmtId="176" fontId="56" fillId="0" borderId="8" xfId="3" applyFont="1" applyBorder="1" applyAlignment="1">
      <alignment vertical="center"/>
    </xf>
    <xf numFmtId="0" fontId="56" fillId="0" borderId="5" xfId="0" applyFont="1" applyBorder="1" applyAlignment="1">
      <alignment horizontal="left" vertical="center"/>
    </xf>
    <xf numFmtId="38" fontId="56" fillId="0" borderId="2" xfId="3" applyNumberFormat="1" applyFont="1" applyBorder="1" applyAlignment="1">
      <alignment vertical="center"/>
    </xf>
    <xf numFmtId="0" fontId="56" fillId="0" borderId="2" xfId="0" applyFont="1" applyBorder="1" applyAlignment="1">
      <alignment horizontal="left" vertical="center"/>
    </xf>
    <xf numFmtId="0" fontId="56" fillId="0" borderId="2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 wrapText="1"/>
    </xf>
    <xf numFmtId="38" fontId="56" fillId="0" borderId="1" xfId="3" applyNumberFormat="1" applyFont="1" applyBorder="1" applyAlignment="1">
      <alignment vertical="center"/>
    </xf>
    <xf numFmtId="0" fontId="56" fillId="0" borderId="15" xfId="0" applyFont="1" applyBorder="1" applyAlignment="1">
      <alignment horizontal="center" vertical="center"/>
    </xf>
    <xf numFmtId="0" fontId="65" fillId="0" borderId="2" xfId="0" applyFont="1" applyBorder="1" applyAlignment="1">
      <alignment horizontal="left" vertical="center"/>
    </xf>
    <xf numFmtId="0" fontId="56" fillId="0" borderId="1" xfId="0" applyFont="1" applyBorder="1" applyAlignment="1">
      <alignment horizontal="left" vertical="center"/>
    </xf>
    <xf numFmtId="0" fontId="56" fillId="0" borderId="5" xfId="0" applyFont="1" applyBorder="1" applyAlignment="1">
      <alignment horizontal="center" vertical="center"/>
    </xf>
    <xf numFmtId="0" fontId="56" fillId="0" borderId="2" xfId="0" applyFont="1" applyBorder="1" applyAlignment="1">
      <alignment vertical="center"/>
    </xf>
    <xf numFmtId="38" fontId="46" fillId="0" borderId="0" xfId="0" applyNumberFormat="1" applyFont="1" applyBorder="1" applyAlignment="1">
      <alignment horizontal="center" vertical="top"/>
    </xf>
    <xf numFmtId="38" fontId="46" fillId="0" borderId="0" xfId="0" applyNumberFormat="1" applyFont="1" applyAlignment="1">
      <alignment horizontal="right" vertical="top"/>
    </xf>
    <xf numFmtId="38" fontId="46" fillId="0" borderId="0" xfId="0" applyNumberFormat="1" applyFont="1" applyAlignment="1">
      <alignment horizontal="right" vertical="top" shrinkToFit="1"/>
    </xf>
    <xf numFmtId="176" fontId="46" fillId="0" borderId="0" xfId="3" applyFont="1" applyAlignment="1">
      <alignment horizontal="right" vertical="top"/>
    </xf>
    <xf numFmtId="38" fontId="47" fillId="4" borderId="0" xfId="0" applyNumberFormat="1" applyFont="1" applyFill="1" applyAlignment="1">
      <alignment vertical="center" shrinkToFit="1"/>
    </xf>
    <xf numFmtId="0" fontId="47" fillId="0" borderId="0" xfId="0" applyFont="1" applyBorder="1" applyAlignment="1">
      <alignment vertical="center"/>
    </xf>
    <xf numFmtId="176" fontId="47" fillId="0" borderId="0" xfId="3" applyFont="1" applyBorder="1" applyAlignment="1">
      <alignment vertical="center"/>
    </xf>
    <xf numFmtId="38" fontId="56" fillId="9" borderId="5" xfId="0" applyNumberFormat="1" applyFont="1" applyFill="1" applyBorder="1" applyAlignment="1">
      <alignment horizontal="center" vertical="center"/>
    </xf>
    <xf numFmtId="200" fontId="17" fillId="0" borderId="0" xfId="0" applyNumberFormat="1" applyFont="1" applyAlignment="1">
      <alignment horizontal="right"/>
    </xf>
    <xf numFmtId="200" fontId="61" fillId="0" borderId="0" xfId="0" applyNumberFormat="1" applyFont="1" applyAlignment="1">
      <alignment horizontal="right" vertical="top"/>
    </xf>
    <xf numFmtId="200" fontId="53" fillId="0" borderId="9" xfId="0" applyNumberFormat="1" applyFont="1" applyBorder="1" applyAlignment="1">
      <alignment vertical="center"/>
    </xf>
    <xf numFmtId="200" fontId="56" fillId="0" borderId="11" xfId="0" applyNumberFormat="1" applyFont="1" applyBorder="1" applyAlignment="1">
      <alignment vertical="center"/>
    </xf>
    <xf numFmtId="200" fontId="56" fillId="0" borderId="0" xfId="0" applyNumberFormat="1" applyFont="1" applyFill="1" applyBorder="1" applyAlignment="1">
      <alignment vertical="center"/>
    </xf>
    <xf numFmtId="200" fontId="56" fillId="0" borderId="10" xfId="0" applyNumberFormat="1" applyFont="1" applyFill="1" applyBorder="1" applyAlignment="1">
      <alignment vertical="center"/>
    </xf>
    <xf numFmtId="200" fontId="54" fillId="0" borderId="9" xfId="0" applyNumberFormat="1" applyFont="1" applyBorder="1" applyAlignment="1">
      <alignment vertical="center"/>
    </xf>
    <xf numFmtId="200" fontId="67" fillId="0" borderId="0" xfId="0" applyNumberFormat="1" applyFont="1" applyBorder="1" applyAlignment="1">
      <alignment vertical="center"/>
    </xf>
    <xf numFmtId="200" fontId="67" fillId="0" borderId="10" xfId="0" applyNumberFormat="1" applyFont="1" applyBorder="1" applyAlignment="1">
      <alignment vertical="center"/>
    </xf>
    <xf numFmtId="200" fontId="56" fillId="0" borderId="10" xfId="0" applyNumberFormat="1" applyFont="1" applyBorder="1" applyAlignment="1">
      <alignment vertical="center"/>
    </xf>
    <xf numFmtId="200" fontId="67" fillId="0" borderId="0" xfId="0" applyNumberFormat="1" applyFont="1" applyFill="1" applyBorder="1" applyAlignment="1">
      <alignment vertical="center"/>
    </xf>
    <xf numFmtId="0" fontId="56" fillId="0" borderId="41" xfId="0" applyFont="1" applyBorder="1" applyAlignment="1">
      <alignment horizontal="left" vertical="center"/>
    </xf>
    <xf numFmtId="38" fontId="56" fillId="0" borderId="41" xfId="3" applyNumberFormat="1" applyFont="1" applyBorder="1" applyAlignment="1">
      <alignment vertical="center"/>
    </xf>
    <xf numFmtId="176" fontId="56" fillId="0" borderId="11" xfId="3" applyFont="1" applyBorder="1" applyAlignment="1">
      <alignment vertical="center"/>
    </xf>
    <xf numFmtId="176" fontId="56" fillId="0" borderId="10" xfId="3" applyFont="1" applyBorder="1" applyAlignment="1">
      <alignment vertical="center"/>
    </xf>
    <xf numFmtId="0" fontId="56" fillId="0" borderId="75" xfId="6" applyFont="1" applyFill="1" applyBorder="1" applyAlignment="1">
      <alignment vertical="center" shrinkToFit="1"/>
    </xf>
    <xf numFmtId="0" fontId="56" fillId="0" borderId="76" xfId="6" applyFont="1" applyFill="1" applyBorder="1" applyAlignment="1">
      <alignment vertical="center" shrinkToFit="1"/>
    </xf>
    <xf numFmtId="0" fontId="56" fillId="0" borderId="77" xfId="6" applyFont="1" applyFill="1" applyBorder="1" applyAlignment="1">
      <alignment vertical="center" shrinkToFit="1"/>
    </xf>
    <xf numFmtId="0" fontId="56" fillId="0" borderId="0" xfId="6" applyFont="1" applyFill="1" applyBorder="1" applyAlignment="1">
      <alignment vertical="center" shrinkToFit="1"/>
    </xf>
    <xf numFmtId="183" fontId="53" fillId="0" borderId="29" xfId="0" applyNumberFormat="1" applyFont="1" applyBorder="1" applyAlignment="1">
      <alignment vertical="center" shrinkToFit="1"/>
    </xf>
    <xf numFmtId="38" fontId="68" fillId="0" borderId="9" xfId="0" applyNumberFormat="1" applyFont="1" applyBorder="1" applyAlignment="1">
      <alignment vertical="center"/>
    </xf>
    <xf numFmtId="3" fontId="53" fillId="0" borderId="29" xfId="0" applyNumberFormat="1" applyFont="1" applyBorder="1" applyAlignment="1">
      <alignment vertical="center" shrinkToFit="1"/>
    </xf>
    <xf numFmtId="176" fontId="68" fillId="0" borderId="9" xfId="3" applyFont="1" applyBorder="1" applyAlignment="1">
      <alignment vertical="center"/>
    </xf>
    <xf numFmtId="0" fontId="56" fillId="0" borderId="7" xfId="0" applyFont="1" applyBorder="1" applyAlignment="1">
      <alignment vertical="center" shrinkToFit="1"/>
    </xf>
    <xf numFmtId="0" fontId="56" fillId="0" borderId="4" xfId="0" applyFont="1" applyFill="1" applyBorder="1" applyAlignment="1">
      <alignment vertical="center" shrinkToFit="1"/>
    </xf>
    <xf numFmtId="176" fontId="56" fillId="0" borderId="10" xfId="3" applyFont="1" applyFill="1" applyBorder="1" applyAlignment="1">
      <alignment vertical="center"/>
    </xf>
    <xf numFmtId="0" fontId="54" fillId="0" borderId="29" xfId="0" applyFont="1" applyBorder="1" applyAlignment="1">
      <alignment vertical="center" shrinkToFit="1"/>
    </xf>
    <xf numFmtId="38" fontId="56" fillId="0" borderId="9" xfId="3" applyNumberFormat="1" applyFont="1" applyBorder="1" applyAlignment="1">
      <alignment vertical="center"/>
    </xf>
    <xf numFmtId="176" fontId="67" fillId="0" borderId="0" xfId="3" applyFont="1" applyBorder="1" applyAlignment="1">
      <alignment vertical="center"/>
    </xf>
    <xf numFmtId="3" fontId="67" fillId="0" borderId="3" xfId="0" applyNumberFormat="1" applyFont="1" applyBorder="1" applyAlignment="1">
      <alignment vertical="center" shrinkToFit="1"/>
    </xf>
    <xf numFmtId="0" fontId="67" fillId="0" borderId="4" xfId="0" applyFont="1" applyBorder="1" applyAlignment="1">
      <alignment vertical="center" shrinkToFit="1"/>
    </xf>
    <xf numFmtId="176" fontId="67" fillId="0" borderId="10" xfId="3" applyFont="1" applyBorder="1" applyAlignment="1">
      <alignment vertical="center"/>
    </xf>
    <xf numFmtId="0" fontId="56" fillId="0" borderId="4" xfId="0" applyFont="1" applyBorder="1" applyAlignment="1">
      <alignment vertical="center" shrinkToFit="1"/>
    </xf>
    <xf numFmtId="176" fontId="68" fillId="0" borderId="0" xfId="3" applyFont="1" applyBorder="1" applyAlignment="1">
      <alignment vertical="center"/>
    </xf>
    <xf numFmtId="0" fontId="67" fillId="0" borderId="3" xfId="0" applyFont="1" applyBorder="1" applyAlignment="1">
      <alignment vertical="center" wrapText="1" shrinkToFit="1"/>
    </xf>
    <xf numFmtId="0" fontId="11" fillId="0" borderId="3" xfId="0" applyFont="1" applyBorder="1" applyAlignment="1">
      <alignment vertical="center"/>
    </xf>
    <xf numFmtId="176" fontId="67" fillId="0" borderId="0" xfId="3" applyFont="1" applyFill="1" applyBorder="1" applyAlignment="1">
      <alignment vertical="center"/>
    </xf>
    <xf numFmtId="0" fontId="56" fillId="0" borderId="14" xfId="0" applyFont="1" applyBorder="1" applyAlignment="1">
      <alignment horizontal="center" vertical="center"/>
    </xf>
    <xf numFmtId="181" fontId="56" fillId="0" borderId="3" xfId="3" applyNumberFormat="1" applyFont="1" applyBorder="1" applyAlignment="1">
      <alignment vertical="center"/>
    </xf>
    <xf numFmtId="194" fontId="56" fillId="0" borderId="2" xfId="0" applyNumberFormat="1" applyFont="1" applyBorder="1" applyAlignment="1">
      <alignment horizontal="center" vertical="center"/>
    </xf>
    <xf numFmtId="176" fontId="67" fillId="0" borderId="2" xfId="3" applyFont="1" applyBorder="1" applyAlignment="1">
      <alignment vertical="center"/>
    </xf>
    <xf numFmtId="0" fontId="65" fillId="0" borderId="11" xfId="0" applyFont="1" applyBorder="1" applyAlignment="1">
      <alignment horizontal="right" vertical="center"/>
    </xf>
    <xf numFmtId="0" fontId="65" fillId="0" borderId="0" xfId="0" applyFont="1" applyBorder="1" applyAlignment="1">
      <alignment horizontal="right" vertical="center"/>
    </xf>
    <xf numFmtId="195" fontId="65" fillId="0" borderId="0" xfId="0" applyNumberFormat="1" applyFont="1" applyBorder="1" applyAlignment="1">
      <alignment horizontal="right" vertical="center"/>
    </xf>
    <xf numFmtId="189" fontId="65" fillId="0" borderId="0" xfId="0" applyNumberFormat="1" applyFont="1" applyFill="1" applyBorder="1" applyAlignment="1">
      <alignment horizontal="right" vertical="center"/>
    </xf>
    <xf numFmtId="196" fontId="65" fillId="0" borderId="0" xfId="0" applyNumberFormat="1" applyFont="1" applyBorder="1" applyAlignment="1">
      <alignment horizontal="right" vertical="center"/>
    </xf>
    <xf numFmtId="197" fontId="65" fillId="0" borderId="0" xfId="0" applyNumberFormat="1" applyFont="1" applyBorder="1" applyAlignment="1">
      <alignment horizontal="right" vertical="center"/>
    </xf>
    <xf numFmtId="0" fontId="65" fillId="0" borderId="9" xfId="0" applyFont="1" applyBorder="1" applyAlignment="1">
      <alignment horizontal="right" vertical="center"/>
    </xf>
    <xf numFmtId="186" fontId="65" fillId="0" borderId="0" xfId="0" applyNumberFormat="1" applyFont="1" applyFill="1" applyBorder="1" applyAlignment="1">
      <alignment horizontal="right" vertical="center"/>
    </xf>
    <xf numFmtId="186" fontId="65" fillId="0" borderId="0" xfId="0" quotePrefix="1" applyNumberFormat="1" applyFont="1" applyBorder="1" applyAlignment="1">
      <alignment horizontal="right" vertical="center"/>
    </xf>
    <xf numFmtId="184" fontId="65" fillId="0" borderId="0" xfId="0" applyNumberFormat="1" applyFont="1" applyBorder="1" applyAlignment="1">
      <alignment horizontal="right" vertical="center"/>
    </xf>
    <xf numFmtId="3" fontId="65" fillId="0" borderId="0" xfId="0" applyNumberFormat="1" applyFont="1" applyBorder="1" applyAlignment="1">
      <alignment horizontal="right" vertical="center"/>
    </xf>
    <xf numFmtId="0" fontId="65" fillId="0" borderId="10" xfId="0" applyFont="1" applyBorder="1" applyAlignment="1">
      <alignment horizontal="right" vertical="center"/>
    </xf>
    <xf numFmtId="38" fontId="68" fillId="0" borderId="8" xfId="0" applyNumberFormat="1" applyFont="1" applyBorder="1" applyAlignment="1">
      <alignment horizontal="right" vertical="center"/>
    </xf>
    <xf numFmtId="176" fontId="56" fillId="0" borderId="8" xfId="3" applyFont="1" applyBorder="1" applyAlignment="1">
      <alignment horizontal="right" vertical="center"/>
    </xf>
    <xf numFmtId="38" fontId="56" fillId="0" borderId="2" xfId="3" applyNumberFormat="1" applyFont="1" applyBorder="1" applyAlignment="1">
      <alignment horizontal="right" vertical="center"/>
    </xf>
    <xf numFmtId="38" fontId="56" fillId="0" borderId="1" xfId="3" applyNumberFormat="1" applyFont="1" applyBorder="1" applyAlignment="1">
      <alignment horizontal="right" vertical="center"/>
    </xf>
    <xf numFmtId="38" fontId="56" fillId="0" borderId="8" xfId="3" applyNumberFormat="1" applyFont="1" applyBorder="1" applyAlignment="1">
      <alignment horizontal="right" vertical="center"/>
    </xf>
    <xf numFmtId="38" fontId="56" fillId="0" borderId="15" xfId="3" applyNumberFormat="1" applyFont="1" applyBorder="1" applyAlignment="1">
      <alignment horizontal="right" vertical="center"/>
    </xf>
    <xf numFmtId="38" fontId="56" fillId="0" borderId="0" xfId="0" applyNumberFormat="1" applyFont="1" applyBorder="1" applyAlignment="1">
      <alignment horizontal="right" vertical="center"/>
    </xf>
    <xf numFmtId="38" fontId="56" fillId="0" borderId="8" xfId="0" applyNumberFormat="1" applyFont="1" applyBorder="1" applyAlignment="1">
      <alignment horizontal="right" vertical="center"/>
    </xf>
    <xf numFmtId="183" fontId="72" fillId="0" borderId="9" xfId="0" applyNumberFormat="1" applyFont="1" applyBorder="1" applyAlignment="1">
      <alignment horizontal="right" vertical="center"/>
    </xf>
    <xf numFmtId="38" fontId="65" fillId="0" borderId="29" xfId="3" applyNumberFormat="1" applyFont="1" applyBorder="1" applyAlignment="1">
      <alignment horizontal="right" vertical="center"/>
    </xf>
    <xf numFmtId="38" fontId="65" fillId="0" borderId="8" xfId="3" applyNumberFormat="1" applyFont="1" applyBorder="1" applyAlignment="1">
      <alignment horizontal="right" vertical="center"/>
    </xf>
    <xf numFmtId="181" fontId="56" fillId="0" borderId="8" xfId="0" applyNumberFormat="1" applyFont="1" applyBorder="1" applyAlignment="1">
      <alignment horizontal="right" vertical="center"/>
    </xf>
    <xf numFmtId="183" fontId="53" fillId="0" borderId="9" xfId="0" applyNumberFormat="1" applyFont="1" applyBorder="1" applyAlignment="1">
      <alignment horizontal="right" vertical="center" shrinkToFit="1"/>
    </xf>
    <xf numFmtId="181" fontId="56" fillId="0" borderId="8" xfId="3" applyNumberFormat="1" applyFont="1" applyBorder="1" applyAlignment="1">
      <alignment horizontal="right" vertical="center"/>
    </xf>
    <xf numFmtId="3" fontId="53" fillId="0" borderId="9" xfId="0" applyNumberFormat="1" applyFont="1" applyBorder="1" applyAlignment="1">
      <alignment horizontal="right" vertical="center" shrinkToFit="1"/>
    </xf>
    <xf numFmtId="176" fontId="56" fillId="0" borderId="12" xfId="3" applyFont="1" applyBorder="1" applyAlignment="1">
      <alignment horizontal="right" vertical="center"/>
    </xf>
    <xf numFmtId="176" fontId="56" fillId="0" borderId="9" xfId="3" applyFont="1" applyBorder="1" applyAlignment="1">
      <alignment horizontal="right" vertical="center"/>
    </xf>
    <xf numFmtId="181" fontId="56" fillId="0" borderId="2" xfId="3" applyNumberFormat="1" applyFont="1" applyBorder="1" applyAlignment="1">
      <alignment horizontal="right" vertical="center"/>
    </xf>
    <xf numFmtId="0" fontId="56" fillId="0" borderId="11" xfId="0" applyFont="1" applyBorder="1" applyAlignment="1">
      <alignment horizontal="right" vertical="center" shrinkToFit="1"/>
    </xf>
    <xf numFmtId="176" fontId="65" fillId="0" borderId="15" xfId="3" applyFont="1" applyBorder="1" applyAlignment="1">
      <alignment horizontal="right" vertical="center"/>
    </xf>
    <xf numFmtId="0" fontId="65" fillId="0" borderId="11" xfId="0" applyFont="1" applyBorder="1" applyAlignment="1">
      <alignment horizontal="right" vertical="center" shrinkToFit="1"/>
    </xf>
    <xf numFmtId="176" fontId="65" fillId="0" borderId="11" xfId="3" applyFont="1" applyBorder="1" applyAlignment="1">
      <alignment horizontal="right" vertical="center"/>
    </xf>
    <xf numFmtId="0" fontId="56" fillId="0" borderId="0" xfId="0" applyFont="1" applyBorder="1" applyAlignment="1">
      <alignment horizontal="right" vertical="center" shrinkToFit="1"/>
    </xf>
    <xf numFmtId="176" fontId="65" fillId="0" borderId="13" xfId="3" applyFont="1" applyBorder="1" applyAlignment="1">
      <alignment horizontal="right" vertical="center"/>
    </xf>
    <xf numFmtId="0" fontId="65" fillId="0" borderId="0" xfId="0" applyFont="1" applyBorder="1" applyAlignment="1">
      <alignment horizontal="right" vertical="center" shrinkToFit="1"/>
    </xf>
    <xf numFmtId="187" fontId="65" fillId="0" borderId="0" xfId="0" applyNumberFormat="1" applyFont="1" applyBorder="1" applyAlignment="1">
      <alignment horizontal="right" vertical="center"/>
    </xf>
    <xf numFmtId="185" fontId="65" fillId="0" borderId="0" xfId="0" applyNumberFormat="1" applyFont="1" applyBorder="1" applyAlignment="1">
      <alignment horizontal="right" vertical="center"/>
    </xf>
    <xf numFmtId="176" fontId="65" fillId="0" borderId="0" xfId="3" applyFont="1" applyBorder="1" applyAlignment="1">
      <alignment horizontal="right" vertical="center"/>
    </xf>
    <xf numFmtId="188" fontId="56" fillId="0" borderId="0" xfId="0" applyNumberFormat="1" applyFont="1" applyBorder="1" applyAlignment="1">
      <alignment horizontal="right" vertical="center"/>
    </xf>
    <xf numFmtId="185" fontId="56" fillId="0" borderId="0" xfId="0" applyNumberFormat="1" applyFont="1" applyBorder="1" applyAlignment="1">
      <alignment horizontal="right" vertical="center"/>
    </xf>
    <xf numFmtId="38" fontId="65" fillId="0" borderId="0" xfId="0" applyNumberFormat="1" applyFont="1" applyBorder="1" applyAlignment="1">
      <alignment horizontal="right" vertical="center"/>
    </xf>
    <xf numFmtId="188" fontId="65" fillId="0" borderId="0" xfId="0" applyNumberFormat="1" applyFont="1" applyBorder="1" applyAlignment="1">
      <alignment horizontal="right" vertical="center"/>
    </xf>
    <xf numFmtId="199" fontId="65" fillId="0" borderId="0" xfId="0" applyNumberFormat="1" applyFont="1" applyBorder="1" applyAlignment="1">
      <alignment horizontal="right" vertical="center"/>
    </xf>
    <xf numFmtId="0" fontId="56" fillId="0" borderId="0" xfId="0" applyFont="1" applyFill="1" applyBorder="1" applyAlignment="1">
      <alignment horizontal="right" vertical="center" shrinkToFit="1"/>
    </xf>
    <xf numFmtId="184" fontId="56" fillId="0" borderId="0" xfId="0" applyNumberFormat="1" applyFont="1" applyFill="1" applyBorder="1" applyAlignment="1">
      <alignment horizontal="right" vertical="center"/>
    </xf>
    <xf numFmtId="38" fontId="56" fillId="0" borderId="0" xfId="0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 vertical="center"/>
    </xf>
    <xf numFmtId="188" fontId="56" fillId="0" borderId="0" xfId="0" applyNumberFormat="1" applyFont="1" applyFill="1" applyBorder="1" applyAlignment="1">
      <alignment horizontal="right" vertical="center"/>
    </xf>
    <xf numFmtId="185" fontId="56" fillId="0" borderId="0" xfId="0" applyNumberFormat="1" applyFont="1" applyFill="1" applyBorder="1" applyAlignment="1">
      <alignment horizontal="right" vertical="center"/>
    </xf>
    <xf numFmtId="0" fontId="65" fillId="0" borderId="0" xfId="0" applyFont="1" applyFill="1" applyBorder="1" applyAlignment="1">
      <alignment horizontal="right" vertical="center" shrinkToFit="1"/>
    </xf>
    <xf numFmtId="184" fontId="65" fillId="0" borderId="0" xfId="0" applyNumberFormat="1" applyFont="1" applyFill="1" applyBorder="1" applyAlignment="1">
      <alignment horizontal="right" vertical="center"/>
    </xf>
    <xf numFmtId="38" fontId="65" fillId="0" borderId="0" xfId="0" applyNumberFormat="1" applyFont="1" applyFill="1" applyBorder="1" applyAlignment="1">
      <alignment horizontal="right" vertical="center"/>
    </xf>
    <xf numFmtId="0" fontId="65" fillId="0" borderId="0" xfId="0" applyFont="1" applyFill="1" applyBorder="1" applyAlignment="1">
      <alignment horizontal="right" vertical="center"/>
    </xf>
    <xf numFmtId="188" fontId="65" fillId="0" borderId="0" xfId="0" applyNumberFormat="1" applyFont="1" applyFill="1" applyBorder="1" applyAlignment="1">
      <alignment horizontal="right" vertical="center"/>
    </xf>
    <xf numFmtId="185" fontId="65" fillId="0" borderId="0" xfId="0" applyNumberFormat="1" applyFont="1" applyFill="1" applyBorder="1" applyAlignment="1">
      <alignment horizontal="right" vertical="center"/>
    </xf>
    <xf numFmtId="187" fontId="56" fillId="0" borderId="0" xfId="0" applyNumberFormat="1" applyFont="1" applyBorder="1" applyAlignment="1">
      <alignment horizontal="right" vertical="center"/>
    </xf>
    <xf numFmtId="0" fontId="65" fillId="0" borderId="3" xfId="0" applyFont="1" applyBorder="1" applyAlignment="1">
      <alignment horizontal="right" vertical="center" shrinkToFit="1"/>
    </xf>
    <xf numFmtId="176" fontId="65" fillId="0" borderId="13" xfId="3" applyFont="1" applyFill="1" applyBorder="1" applyAlignment="1">
      <alignment horizontal="right" vertical="center"/>
    </xf>
    <xf numFmtId="0" fontId="65" fillId="0" borderId="3" xfId="0" applyFont="1" applyFill="1" applyBorder="1" applyAlignment="1">
      <alignment horizontal="right" vertical="center" shrinkToFit="1"/>
    </xf>
    <xf numFmtId="187" fontId="65" fillId="0" borderId="0" xfId="0" applyNumberFormat="1" applyFont="1" applyFill="1" applyBorder="1" applyAlignment="1">
      <alignment horizontal="right" vertical="center"/>
    </xf>
    <xf numFmtId="0" fontId="56" fillId="0" borderId="10" xfId="0" applyFont="1" applyFill="1" applyBorder="1" applyAlignment="1">
      <alignment horizontal="right" vertical="center" shrinkToFit="1"/>
    </xf>
    <xf numFmtId="184" fontId="56" fillId="0" borderId="10" xfId="0" applyNumberFormat="1" applyFont="1" applyFill="1" applyBorder="1" applyAlignment="1">
      <alignment horizontal="right" vertical="center"/>
    </xf>
    <xf numFmtId="0" fontId="56" fillId="0" borderId="10" xfId="0" applyFont="1" applyFill="1" applyBorder="1" applyAlignment="1">
      <alignment horizontal="right" vertical="center"/>
    </xf>
    <xf numFmtId="187" fontId="56" fillId="0" borderId="10" xfId="0" applyNumberFormat="1" applyFont="1" applyFill="1" applyBorder="1" applyAlignment="1">
      <alignment horizontal="right" vertical="center"/>
    </xf>
    <xf numFmtId="188" fontId="56" fillId="0" borderId="10" xfId="0" applyNumberFormat="1" applyFont="1" applyFill="1" applyBorder="1" applyAlignment="1">
      <alignment horizontal="right" vertical="center"/>
    </xf>
    <xf numFmtId="185" fontId="56" fillId="0" borderId="10" xfId="0" applyNumberFormat="1" applyFont="1" applyFill="1" applyBorder="1" applyAlignment="1">
      <alignment horizontal="right" vertical="center"/>
    </xf>
    <xf numFmtId="176" fontId="65" fillId="0" borderId="14" xfId="3" applyFont="1" applyFill="1" applyBorder="1" applyAlignment="1">
      <alignment horizontal="right" vertical="center"/>
    </xf>
    <xf numFmtId="0" fontId="65" fillId="0" borderId="10" xfId="0" applyFont="1" applyFill="1" applyBorder="1" applyAlignment="1">
      <alignment horizontal="right" vertical="center" shrinkToFit="1"/>
    </xf>
    <xf numFmtId="184" fontId="65" fillId="0" borderId="10" xfId="0" applyNumberFormat="1" applyFont="1" applyFill="1" applyBorder="1" applyAlignment="1">
      <alignment horizontal="right" vertical="center"/>
    </xf>
    <xf numFmtId="0" fontId="65" fillId="0" borderId="10" xfId="0" applyFont="1" applyFill="1" applyBorder="1" applyAlignment="1">
      <alignment horizontal="right" vertical="center"/>
    </xf>
    <xf numFmtId="187" fontId="65" fillId="0" borderId="10" xfId="0" applyNumberFormat="1" applyFont="1" applyFill="1" applyBorder="1" applyAlignment="1">
      <alignment horizontal="right" vertical="center"/>
    </xf>
    <xf numFmtId="188" fontId="65" fillId="0" borderId="10" xfId="0" applyNumberFormat="1" applyFont="1" applyFill="1" applyBorder="1" applyAlignment="1">
      <alignment horizontal="right" vertical="center"/>
    </xf>
    <xf numFmtId="185" fontId="65" fillId="0" borderId="10" xfId="0" applyNumberFormat="1" applyFont="1" applyFill="1" applyBorder="1" applyAlignment="1">
      <alignment horizontal="right" vertical="center"/>
    </xf>
    <xf numFmtId="176" fontId="65" fillId="0" borderId="10" xfId="3" applyFont="1" applyFill="1" applyBorder="1" applyAlignment="1">
      <alignment horizontal="right" vertical="center"/>
    </xf>
    <xf numFmtId="0" fontId="54" fillId="0" borderId="9" xfId="0" applyFont="1" applyBorder="1" applyAlignment="1">
      <alignment horizontal="right" vertical="center" shrinkToFit="1"/>
    </xf>
    <xf numFmtId="0" fontId="65" fillId="0" borderId="9" xfId="0" applyFont="1" applyBorder="1" applyAlignment="1">
      <alignment horizontal="right" vertical="center" shrinkToFit="1"/>
    </xf>
    <xf numFmtId="0" fontId="67" fillId="0" borderId="0" xfId="0" applyFont="1" applyBorder="1" applyAlignment="1">
      <alignment horizontal="right" vertical="center" shrinkToFit="1"/>
    </xf>
    <xf numFmtId="185" fontId="67" fillId="0" borderId="0" xfId="0" applyNumberFormat="1" applyFont="1" applyBorder="1" applyAlignment="1">
      <alignment horizontal="right" vertical="center"/>
    </xf>
    <xf numFmtId="186" fontId="67" fillId="0" borderId="0" xfId="0" applyNumberFormat="1" applyFont="1" applyBorder="1" applyAlignment="1">
      <alignment horizontal="right" vertical="center"/>
    </xf>
    <xf numFmtId="185" fontId="67" fillId="0" borderId="0" xfId="0" applyNumberFormat="1" applyFont="1" applyFill="1" applyBorder="1" applyAlignment="1">
      <alignment horizontal="right" vertical="center"/>
    </xf>
    <xf numFmtId="186" fontId="65" fillId="0" borderId="0" xfId="0" applyNumberFormat="1" applyFont="1" applyBorder="1" applyAlignment="1">
      <alignment horizontal="right" vertical="center"/>
    </xf>
    <xf numFmtId="187" fontId="67" fillId="0" borderId="0" xfId="0" applyNumberFormat="1" applyFont="1" applyBorder="1" applyAlignment="1">
      <alignment horizontal="right" vertical="center"/>
    </xf>
    <xf numFmtId="188" fontId="67" fillId="0" borderId="0" xfId="0" applyNumberFormat="1" applyFont="1" applyBorder="1" applyAlignment="1">
      <alignment horizontal="right" vertical="center"/>
    </xf>
    <xf numFmtId="178" fontId="67" fillId="0" borderId="0" xfId="0" applyNumberFormat="1" applyFont="1" applyBorder="1" applyAlignment="1">
      <alignment horizontal="right" vertical="center"/>
    </xf>
    <xf numFmtId="178" fontId="65" fillId="0" borderId="0" xfId="0" applyNumberFormat="1" applyFont="1" applyBorder="1" applyAlignment="1">
      <alignment horizontal="right" vertical="center"/>
    </xf>
    <xf numFmtId="3" fontId="67" fillId="0" borderId="0" xfId="0" applyNumberFormat="1" applyFont="1" applyBorder="1" applyAlignment="1">
      <alignment horizontal="right" vertical="center" shrinkToFit="1"/>
    </xf>
    <xf numFmtId="3" fontId="65" fillId="0" borderId="0" xfId="0" applyNumberFormat="1" applyFont="1" applyBorder="1" applyAlignment="1">
      <alignment horizontal="right" vertical="center" shrinkToFit="1"/>
    </xf>
    <xf numFmtId="0" fontId="67" fillId="0" borderId="0" xfId="0" quotePrefix="1" applyFont="1" applyBorder="1" applyAlignment="1">
      <alignment horizontal="right" vertical="center"/>
    </xf>
    <xf numFmtId="3" fontId="67" fillId="0" borderId="0" xfId="0" applyNumberFormat="1" applyFont="1" applyBorder="1" applyAlignment="1">
      <alignment horizontal="right" vertical="center" wrapText="1"/>
    </xf>
    <xf numFmtId="0" fontId="65" fillId="0" borderId="0" xfId="0" quotePrefix="1" applyFont="1" applyBorder="1" applyAlignment="1">
      <alignment horizontal="right" vertical="center"/>
    </xf>
    <xf numFmtId="3" fontId="65" fillId="0" borderId="0" xfId="0" applyNumberFormat="1" applyFont="1" applyBorder="1" applyAlignment="1">
      <alignment horizontal="right" vertical="center" wrapText="1"/>
    </xf>
    <xf numFmtId="3" fontId="67" fillId="0" borderId="0" xfId="0" quotePrefix="1" applyNumberFormat="1" applyFont="1" applyBorder="1" applyAlignment="1">
      <alignment horizontal="right" vertical="center"/>
    </xf>
    <xf numFmtId="3" fontId="65" fillId="0" borderId="0" xfId="0" quotePrefix="1" applyNumberFormat="1" applyFont="1" applyBorder="1" applyAlignment="1">
      <alignment horizontal="right" vertical="center"/>
    </xf>
    <xf numFmtId="0" fontId="67" fillId="0" borderId="10" xfId="0" applyFont="1" applyBorder="1" applyAlignment="1">
      <alignment horizontal="right" vertical="center" shrinkToFit="1"/>
    </xf>
    <xf numFmtId="184" fontId="67" fillId="0" borderId="10" xfId="0" applyNumberFormat="1" applyFont="1" applyBorder="1" applyAlignment="1">
      <alignment horizontal="right" vertical="center"/>
    </xf>
    <xf numFmtId="0" fontId="67" fillId="0" borderId="10" xfId="0" applyFont="1" applyBorder="1" applyAlignment="1">
      <alignment horizontal="right" vertical="center"/>
    </xf>
    <xf numFmtId="187" fontId="67" fillId="0" borderId="10" xfId="0" applyNumberFormat="1" applyFont="1" applyBorder="1" applyAlignment="1">
      <alignment horizontal="right" vertical="center"/>
    </xf>
    <xf numFmtId="188" fontId="67" fillId="0" borderId="10" xfId="0" applyNumberFormat="1" applyFont="1" applyBorder="1" applyAlignment="1">
      <alignment horizontal="right" vertical="center"/>
    </xf>
    <xf numFmtId="185" fontId="67" fillId="0" borderId="10" xfId="0" applyNumberFormat="1" applyFont="1" applyBorder="1" applyAlignment="1">
      <alignment horizontal="right" vertical="center"/>
    </xf>
    <xf numFmtId="176" fontId="65" fillId="0" borderId="14" xfId="3" applyFont="1" applyBorder="1" applyAlignment="1">
      <alignment horizontal="right" vertical="center"/>
    </xf>
    <xf numFmtId="0" fontId="65" fillId="0" borderId="10" xfId="0" applyFont="1" applyBorder="1" applyAlignment="1">
      <alignment horizontal="right" vertical="center" shrinkToFit="1"/>
    </xf>
    <xf numFmtId="184" fontId="65" fillId="0" borderId="10" xfId="0" applyNumberFormat="1" applyFont="1" applyBorder="1" applyAlignment="1">
      <alignment horizontal="right" vertical="center"/>
    </xf>
    <xf numFmtId="187" fontId="65" fillId="0" borderId="10" xfId="0" applyNumberFormat="1" applyFont="1" applyBorder="1" applyAlignment="1">
      <alignment horizontal="right" vertical="center"/>
    </xf>
    <xf numFmtId="188" fontId="65" fillId="0" borderId="10" xfId="0" applyNumberFormat="1" applyFont="1" applyBorder="1" applyAlignment="1">
      <alignment horizontal="right" vertical="center"/>
    </xf>
    <xf numFmtId="185" fontId="65" fillId="0" borderId="10" xfId="0" applyNumberFormat="1" applyFont="1" applyBorder="1" applyAlignment="1">
      <alignment horizontal="right" vertical="center"/>
    </xf>
    <xf numFmtId="176" fontId="65" fillId="0" borderId="10" xfId="3" applyFont="1" applyBorder="1" applyAlignment="1">
      <alignment horizontal="right" vertical="center"/>
    </xf>
    <xf numFmtId="0" fontId="56" fillId="0" borderId="10" xfId="0" applyFont="1" applyBorder="1" applyAlignment="1">
      <alignment horizontal="right" vertical="center" shrinkToFit="1"/>
    </xf>
    <xf numFmtId="38" fontId="67" fillId="0" borderId="0" xfId="0" applyNumberFormat="1" applyFont="1" applyBorder="1" applyAlignment="1">
      <alignment horizontal="right" vertical="center"/>
    </xf>
    <xf numFmtId="0" fontId="65" fillId="0" borderId="59" xfId="6" applyFont="1" applyFill="1" applyBorder="1" applyAlignment="1">
      <alignment horizontal="right" vertical="center" shrinkToFit="1"/>
    </xf>
    <xf numFmtId="0" fontId="65" fillId="0" borderId="60" xfId="6" applyFont="1" applyFill="1" applyBorder="1" applyAlignment="1">
      <alignment horizontal="right" vertical="center" shrinkToFit="1"/>
    </xf>
    <xf numFmtId="0" fontId="67" fillId="0" borderId="0" xfId="0" applyFont="1" applyBorder="1" applyAlignment="1">
      <alignment horizontal="right" vertical="center" wrapText="1" shrinkToFit="1"/>
    </xf>
    <xf numFmtId="0" fontId="65" fillId="0" borderId="61" xfId="6" applyFont="1" applyFill="1" applyBorder="1" applyAlignment="1">
      <alignment horizontal="right" vertical="center" shrinkToFit="1"/>
    </xf>
    <xf numFmtId="0" fontId="65" fillId="0" borderId="3" xfId="6" applyFont="1" applyFill="1" applyBorder="1" applyAlignment="1">
      <alignment horizontal="right" vertical="center" shrinkToFit="1"/>
    </xf>
    <xf numFmtId="0" fontId="67" fillId="0" borderId="0" xfId="0" applyFont="1" applyFill="1" applyBorder="1" applyAlignment="1">
      <alignment horizontal="right" vertical="center" shrinkToFit="1"/>
    </xf>
    <xf numFmtId="184" fontId="67" fillId="0" borderId="0" xfId="0" applyNumberFormat="1" applyFont="1" applyFill="1" applyBorder="1" applyAlignment="1">
      <alignment horizontal="right" vertical="center"/>
    </xf>
    <xf numFmtId="190" fontId="67" fillId="0" borderId="0" xfId="0" applyNumberFormat="1" applyFont="1" applyFill="1" applyBorder="1" applyAlignment="1">
      <alignment horizontal="right" vertical="center"/>
    </xf>
    <xf numFmtId="190" fontId="67" fillId="0" borderId="0" xfId="0" applyNumberFormat="1" applyFont="1" applyBorder="1" applyAlignment="1">
      <alignment horizontal="right" vertical="center"/>
    </xf>
    <xf numFmtId="176" fontId="65" fillId="0" borderId="3" xfId="3" applyFont="1" applyBorder="1" applyAlignment="1">
      <alignment horizontal="right" vertical="center"/>
    </xf>
    <xf numFmtId="176" fontId="65" fillId="0" borderId="2" xfId="3" applyFont="1" applyBorder="1" applyAlignment="1">
      <alignment horizontal="right" vertical="center"/>
    </xf>
    <xf numFmtId="181" fontId="56" fillId="0" borderId="3" xfId="3" applyNumberFormat="1" applyFont="1" applyBorder="1" applyAlignment="1">
      <alignment horizontal="right" vertical="center"/>
    </xf>
    <xf numFmtId="181" fontId="56" fillId="0" borderId="11" xfId="3" applyNumberFormat="1" applyFont="1" applyBorder="1" applyAlignment="1">
      <alignment horizontal="right" vertical="center"/>
    </xf>
    <xf numFmtId="176" fontId="65" fillId="0" borderId="41" xfId="3" applyFont="1" applyBorder="1" applyAlignment="1">
      <alignment horizontal="right" vertical="center"/>
    </xf>
    <xf numFmtId="176" fontId="65" fillId="0" borderId="7" xfId="3" applyFont="1" applyBorder="1" applyAlignment="1">
      <alignment horizontal="right" vertical="center"/>
    </xf>
    <xf numFmtId="181" fontId="56" fillId="0" borderId="0" xfId="0" applyNumberFormat="1" applyFont="1" applyBorder="1" applyAlignment="1">
      <alignment horizontal="right" vertical="center"/>
    </xf>
    <xf numFmtId="181" fontId="45" fillId="0" borderId="0" xfId="0" applyNumberFormat="1" applyFont="1" applyBorder="1" applyAlignment="1">
      <alignment horizontal="center" vertical="center"/>
    </xf>
    <xf numFmtId="181" fontId="56" fillId="0" borderId="0" xfId="0" applyNumberFormat="1" applyFont="1" applyBorder="1" applyAlignment="1">
      <alignment horizontal="center" vertical="center"/>
    </xf>
    <xf numFmtId="176" fontId="45" fillId="0" borderId="0" xfId="3" applyFont="1" applyBorder="1" applyAlignment="1">
      <alignment horizontal="center" vertical="center"/>
    </xf>
    <xf numFmtId="10" fontId="9" fillId="0" borderId="0" xfId="0" applyNumberFormat="1" applyFont="1" applyBorder="1" applyAlignment="1">
      <alignment vertical="center"/>
    </xf>
    <xf numFmtId="201" fontId="11" fillId="0" borderId="0" xfId="3" applyNumberFormat="1" applyFont="1" applyBorder="1" applyAlignment="1">
      <alignment vertical="center"/>
    </xf>
    <xf numFmtId="0" fontId="56" fillId="0" borderId="83" xfId="0" applyFont="1" applyBorder="1" applyAlignment="1">
      <alignment horizontal="center" vertical="center"/>
    </xf>
    <xf numFmtId="0" fontId="56" fillId="0" borderId="84" xfId="0" applyFont="1" applyBorder="1" applyAlignment="1">
      <alignment horizontal="center" vertical="center"/>
    </xf>
    <xf numFmtId="0" fontId="56" fillId="0" borderId="85" xfId="0" applyFont="1" applyBorder="1" applyAlignment="1">
      <alignment horizontal="center" vertical="center"/>
    </xf>
    <xf numFmtId="0" fontId="56" fillId="0" borderId="85" xfId="0" applyFont="1" applyBorder="1" applyAlignment="1">
      <alignment horizontal="left" vertical="center"/>
    </xf>
    <xf numFmtId="38" fontId="56" fillId="0" borderId="86" xfId="3" applyNumberFormat="1" applyFont="1" applyBorder="1" applyAlignment="1">
      <alignment horizontal="right" vertical="center"/>
    </xf>
    <xf numFmtId="181" fontId="56" fillId="0" borderId="87" xfId="3" applyNumberFormat="1" applyFont="1" applyBorder="1" applyAlignment="1">
      <alignment horizontal="right" vertical="center"/>
    </xf>
    <xf numFmtId="0" fontId="56" fillId="0" borderId="87" xfId="0" applyFont="1" applyBorder="1" applyAlignment="1">
      <alignment horizontal="right" vertical="center" shrinkToFit="1"/>
    </xf>
    <xf numFmtId="0" fontId="56" fillId="0" borderId="87" xfId="0" applyFont="1" applyBorder="1" applyAlignment="1">
      <alignment horizontal="right" vertical="center"/>
    </xf>
    <xf numFmtId="176" fontId="65" fillId="0" borderId="85" xfId="3" applyFont="1" applyBorder="1" applyAlignment="1">
      <alignment horizontal="right" vertical="center"/>
    </xf>
    <xf numFmtId="0" fontId="65" fillId="0" borderId="87" xfId="0" applyFont="1" applyBorder="1" applyAlignment="1">
      <alignment horizontal="right" vertical="center" shrinkToFit="1"/>
    </xf>
    <xf numFmtId="0" fontId="65" fillId="0" borderId="87" xfId="0" applyFont="1" applyBorder="1" applyAlignment="1">
      <alignment horizontal="right" vertical="center"/>
    </xf>
    <xf numFmtId="176" fontId="65" fillId="0" borderId="87" xfId="3" applyFont="1" applyBorder="1" applyAlignment="1">
      <alignment horizontal="right" vertical="center"/>
    </xf>
    <xf numFmtId="38" fontId="48" fillId="0" borderId="8" xfId="0" applyNumberFormat="1" applyFont="1" applyBorder="1" applyAlignment="1">
      <alignment horizontal="right" vertical="center"/>
    </xf>
    <xf numFmtId="183" fontId="72" fillId="0" borderId="9" xfId="0" applyNumberFormat="1" applyFont="1" applyBorder="1" applyAlignment="1">
      <alignment horizontal="right" vertical="center" shrinkToFit="1"/>
    </xf>
    <xf numFmtId="38" fontId="68" fillId="0" borderId="29" xfId="0" applyNumberFormat="1" applyFont="1" applyBorder="1" applyAlignment="1">
      <alignment horizontal="right" vertical="center"/>
    </xf>
    <xf numFmtId="0" fontId="56" fillId="0" borderId="63" xfId="0" applyFont="1" applyBorder="1" applyAlignment="1">
      <alignment horizontal="center" vertical="center"/>
    </xf>
    <xf numFmtId="181" fontId="45" fillId="0" borderId="8" xfId="0" applyNumberFormat="1" applyFont="1" applyBorder="1" applyAlignment="1">
      <alignment horizontal="right" vertical="center"/>
    </xf>
    <xf numFmtId="181" fontId="45" fillId="0" borderId="41" xfId="0" applyNumberFormat="1" applyFont="1" applyBorder="1" applyAlignment="1">
      <alignment horizontal="right" vertical="center"/>
    </xf>
    <xf numFmtId="181" fontId="45" fillId="0" borderId="2" xfId="0" applyNumberFormat="1" applyFont="1" applyBorder="1" applyAlignment="1">
      <alignment horizontal="right" vertical="center"/>
    </xf>
    <xf numFmtId="180" fontId="45" fillId="0" borderId="2" xfId="0" applyNumberFormat="1" applyFont="1" applyBorder="1" applyAlignment="1">
      <alignment horizontal="right" vertical="center"/>
    </xf>
    <xf numFmtId="38" fontId="45" fillId="0" borderId="2" xfId="3" applyNumberFormat="1" applyFont="1" applyBorder="1" applyAlignment="1">
      <alignment horizontal="right" vertical="center"/>
    </xf>
    <xf numFmtId="180" fontId="45" fillId="0" borderId="1" xfId="0" applyNumberFormat="1" applyFont="1" applyBorder="1" applyAlignment="1">
      <alignment horizontal="right" vertical="center"/>
    </xf>
    <xf numFmtId="181" fontId="66" fillId="0" borderId="8" xfId="0" applyNumberFormat="1" applyFont="1" applyBorder="1" applyAlignment="1">
      <alignment horizontal="right" vertical="center"/>
    </xf>
    <xf numFmtId="181" fontId="66" fillId="0" borderId="41" xfId="0" applyNumberFormat="1" applyFont="1" applyBorder="1" applyAlignment="1">
      <alignment horizontal="right" vertical="center"/>
    </xf>
    <xf numFmtId="181" fontId="66" fillId="0" borderId="2" xfId="0" applyNumberFormat="1" applyFont="1" applyBorder="1" applyAlignment="1">
      <alignment horizontal="right" vertical="center"/>
    </xf>
    <xf numFmtId="180" fontId="45" fillId="0" borderId="41" xfId="0" applyNumberFormat="1" applyFont="1" applyBorder="1" applyAlignment="1">
      <alignment horizontal="right" vertical="center"/>
    </xf>
    <xf numFmtId="0" fontId="45" fillId="0" borderId="2" xfId="0" applyFont="1" applyBorder="1" applyAlignment="1">
      <alignment horizontal="right" vertical="center"/>
    </xf>
    <xf numFmtId="194" fontId="45" fillId="0" borderId="85" xfId="0" applyNumberFormat="1" applyFont="1" applyBorder="1" applyAlignment="1">
      <alignment horizontal="right" vertical="center"/>
    </xf>
    <xf numFmtId="38" fontId="56" fillId="15" borderId="27" xfId="0" applyNumberFormat="1" applyFont="1" applyFill="1" applyBorder="1" applyAlignment="1">
      <alignment horizontal="center" vertical="center"/>
    </xf>
    <xf numFmtId="38" fontId="68" fillId="0" borderId="27" xfId="0" applyNumberFormat="1" applyFont="1" applyBorder="1" applyAlignment="1">
      <alignment vertical="center"/>
    </xf>
    <xf numFmtId="183" fontId="53" fillId="0" borderId="27" xfId="0" applyNumberFormat="1" applyFont="1" applyBorder="1" applyAlignment="1">
      <alignment vertical="center" shrinkToFit="1"/>
    </xf>
    <xf numFmtId="183" fontId="53" fillId="0" borderId="27" xfId="0" applyNumberFormat="1" applyFont="1" applyBorder="1" applyAlignment="1">
      <alignment vertical="center"/>
    </xf>
    <xf numFmtId="183" fontId="53" fillId="0" borderId="27" xfId="0" applyNumberFormat="1" applyFont="1" applyBorder="1" applyAlignment="1">
      <alignment horizontal="center" vertical="center"/>
    </xf>
    <xf numFmtId="183" fontId="53" fillId="0" borderId="27" xfId="0" applyNumberFormat="1" applyFont="1" applyBorder="1" applyAlignment="1">
      <alignment horizontal="right" vertical="center"/>
    </xf>
    <xf numFmtId="38" fontId="56" fillId="0" borderId="58" xfId="3" applyNumberFormat="1" applyFont="1" applyBorder="1" applyAlignment="1">
      <alignment vertical="center"/>
    </xf>
    <xf numFmtId="181" fontId="56" fillId="0" borderId="58" xfId="3" applyNumberFormat="1" applyFont="1" applyBorder="1" applyAlignment="1">
      <alignment vertical="center"/>
    </xf>
    <xf numFmtId="0" fontId="56" fillId="0" borderId="58" xfId="0" applyFont="1" applyBorder="1" applyAlignment="1">
      <alignment vertical="center" shrinkToFit="1"/>
    </xf>
    <xf numFmtId="0" fontId="56" fillId="0" borderId="58" xfId="0" applyFont="1" applyBorder="1" applyAlignment="1">
      <alignment vertical="center"/>
    </xf>
    <xf numFmtId="0" fontId="56" fillId="0" borderId="58" xfId="0" applyFont="1" applyBorder="1" applyAlignment="1">
      <alignment horizontal="right" vertical="center"/>
    </xf>
    <xf numFmtId="176" fontId="65" fillId="0" borderId="58" xfId="3" applyFont="1" applyBorder="1" applyAlignment="1">
      <alignment vertical="center"/>
    </xf>
    <xf numFmtId="0" fontId="65" fillId="0" borderId="58" xfId="0" applyFont="1" applyBorder="1" applyAlignment="1">
      <alignment vertical="center" shrinkToFit="1"/>
    </xf>
    <xf numFmtId="0" fontId="65" fillId="0" borderId="58" xfId="0" applyFont="1" applyBorder="1" applyAlignment="1">
      <alignment vertical="center"/>
    </xf>
    <xf numFmtId="0" fontId="65" fillId="0" borderId="58" xfId="0" applyFont="1" applyBorder="1" applyAlignment="1">
      <alignment horizontal="center" vertical="center"/>
    </xf>
    <xf numFmtId="0" fontId="65" fillId="0" borderId="58" xfId="0" applyFont="1" applyBorder="1" applyAlignment="1">
      <alignment horizontal="right" vertical="center"/>
    </xf>
    <xf numFmtId="184" fontId="65" fillId="0" borderId="58" xfId="0" applyNumberFormat="1" applyFont="1" applyBorder="1" applyAlignment="1">
      <alignment vertical="center"/>
    </xf>
    <xf numFmtId="187" fontId="65" fillId="0" borderId="58" xfId="0" applyNumberFormat="1" applyFont="1" applyBorder="1" applyAlignment="1">
      <alignment horizontal="center" vertical="center"/>
    </xf>
    <xf numFmtId="195" fontId="65" fillId="0" borderId="58" xfId="0" applyNumberFormat="1" applyFont="1" applyBorder="1" applyAlignment="1">
      <alignment horizontal="right" vertical="center"/>
    </xf>
    <xf numFmtId="185" fontId="65" fillId="0" borderId="58" xfId="0" applyNumberFormat="1" applyFont="1" applyBorder="1" applyAlignment="1">
      <alignment vertical="center"/>
    </xf>
    <xf numFmtId="184" fontId="56" fillId="0" borderId="58" xfId="0" applyNumberFormat="1" applyFont="1" applyBorder="1" applyAlignment="1">
      <alignment vertical="center"/>
    </xf>
    <xf numFmtId="38" fontId="56" fillId="0" borderId="58" xfId="0" applyNumberFormat="1" applyFont="1" applyBorder="1" applyAlignment="1">
      <alignment vertical="center"/>
    </xf>
    <xf numFmtId="188" fontId="56" fillId="0" borderId="58" xfId="0" applyNumberFormat="1" applyFont="1" applyBorder="1" applyAlignment="1">
      <alignment horizontal="center" vertical="center"/>
    </xf>
    <xf numFmtId="189" fontId="56" fillId="0" borderId="58" xfId="0" applyNumberFormat="1" applyFont="1" applyBorder="1" applyAlignment="1">
      <alignment horizontal="right" vertical="center"/>
    </xf>
    <xf numFmtId="185" fontId="56" fillId="0" borderId="58" xfId="0" applyNumberFormat="1" applyFont="1" applyBorder="1" applyAlignment="1">
      <alignment vertical="center"/>
    </xf>
    <xf numFmtId="38" fontId="65" fillId="0" borderId="58" xfId="0" applyNumberFormat="1" applyFont="1" applyBorder="1" applyAlignment="1">
      <alignment vertical="center"/>
    </xf>
    <xf numFmtId="188" fontId="65" fillId="0" borderId="58" xfId="0" applyNumberFormat="1" applyFont="1" applyBorder="1" applyAlignment="1">
      <alignment horizontal="center" vertical="center"/>
    </xf>
    <xf numFmtId="189" fontId="65" fillId="0" borderId="58" xfId="0" applyNumberFormat="1" applyFont="1" applyBorder="1" applyAlignment="1">
      <alignment horizontal="right" vertical="center"/>
    </xf>
    <xf numFmtId="199" fontId="65" fillId="0" borderId="58" xfId="0" applyNumberFormat="1" applyFont="1" applyBorder="1" applyAlignment="1">
      <alignment horizontal="center" vertical="center"/>
    </xf>
    <xf numFmtId="0" fontId="56" fillId="0" borderId="58" xfId="0" applyFont="1" applyFill="1" applyBorder="1" applyAlignment="1">
      <alignment vertical="center" shrinkToFit="1"/>
    </xf>
    <xf numFmtId="184" fontId="56" fillId="0" borderId="58" xfId="0" applyNumberFormat="1" applyFont="1" applyFill="1" applyBorder="1" applyAlignment="1">
      <alignment vertical="center"/>
    </xf>
    <xf numFmtId="38" fontId="56" fillId="0" borderId="58" xfId="0" applyNumberFormat="1" applyFont="1" applyFill="1" applyBorder="1" applyAlignment="1">
      <alignment vertical="center"/>
    </xf>
    <xf numFmtId="0" fontId="56" fillId="0" borderId="58" xfId="0" applyFont="1" applyFill="1" applyBorder="1" applyAlignment="1">
      <alignment horizontal="center" vertical="center"/>
    </xf>
    <xf numFmtId="189" fontId="56" fillId="0" borderId="58" xfId="0" applyNumberFormat="1" applyFont="1" applyFill="1" applyBorder="1" applyAlignment="1">
      <alignment horizontal="right" vertical="center"/>
    </xf>
    <xf numFmtId="188" fontId="56" fillId="0" borderId="58" xfId="0" applyNumberFormat="1" applyFont="1" applyFill="1" applyBorder="1" applyAlignment="1">
      <alignment horizontal="center" vertical="center"/>
    </xf>
    <xf numFmtId="185" fontId="56" fillId="0" borderId="58" xfId="0" applyNumberFormat="1" applyFont="1" applyFill="1" applyBorder="1" applyAlignment="1">
      <alignment vertical="center"/>
    </xf>
    <xf numFmtId="0" fontId="65" fillId="0" borderId="58" xfId="0" applyFont="1" applyFill="1" applyBorder="1" applyAlignment="1">
      <alignment vertical="center" shrinkToFit="1"/>
    </xf>
    <xf numFmtId="184" fontId="65" fillId="0" borderId="58" xfId="0" applyNumberFormat="1" applyFont="1" applyFill="1" applyBorder="1" applyAlignment="1">
      <alignment vertical="center"/>
    </xf>
    <xf numFmtId="38" fontId="65" fillId="0" borderId="58" xfId="0" applyNumberFormat="1" applyFont="1" applyFill="1" applyBorder="1" applyAlignment="1">
      <alignment vertical="center"/>
    </xf>
    <xf numFmtId="0" fontId="65" fillId="0" borderId="58" xfId="0" applyFont="1" applyFill="1" applyBorder="1" applyAlignment="1">
      <alignment horizontal="center" vertical="center"/>
    </xf>
    <xf numFmtId="0" fontId="65" fillId="0" borderId="58" xfId="0" applyFont="1" applyFill="1" applyBorder="1" applyAlignment="1">
      <alignment vertical="center"/>
    </xf>
    <xf numFmtId="189" fontId="65" fillId="0" borderId="58" xfId="0" applyNumberFormat="1" applyFont="1" applyFill="1" applyBorder="1" applyAlignment="1">
      <alignment horizontal="right" vertical="center"/>
    </xf>
    <xf numFmtId="188" fontId="65" fillId="0" borderId="58" xfId="0" applyNumberFormat="1" applyFont="1" applyFill="1" applyBorder="1" applyAlignment="1">
      <alignment horizontal="center" vertical="center"/>
    </xf>
    <xf numFmtId="185" fontId="65" fillId="0" borderId="58" xfId="0" applyNumberFormat="1" applyFont="1" applyFill="1" applyBorder="1" applyAlignment="1">
      <alignment vertical="center"/>
    </xf>
    <xf numFmtId="187" fontId="56" fillId="0" borderId="58" xfId="0" applyNumberFormat="1" applyFont="1" applyBorder="1" applyAlignment="1">
      <alignment horizontal="center" vertical="center"/>
    </xf>
    <xf numFmtId="0" fontId="56" fillId="0" borderId="58" xfId="0" applyFont="1" applyBorder="1" applyAlignment="1">
      <alignment horizontal="left" vertical="center" wrapText="1"/>
    </xf>
    <xf numFmtId="176" fontId="65" fillId="0" borderId="58" xfId="3" applyFont="1" applyFill="1" applyBorder="1" applyAlignment="1">
      <alignment vertical="center"/>
    </xf>
    <xf numFmtId="195" fontId="65" fillId="0" borderId="58" xfId="0" applyNumberFormat="1" applyFont="1" applyBorder="1" applyAlignment="1">
      <alignment horizontal="center" vertical="center"/>
    </xf>
    <xf numFmtId="187" fontId="65" fillId="0" borderId="58" xfId="0" applyNumberFormat="1" applyFont="1" applyFill="1" applyBorder="1" applyAlignment="1">
      <alignment horizontal="center" vertical="center"/>
    </xf>
    <xf numFmtId="196" fontId="65" fillId="0" borderId="58" xfId="0" applyNumberFormat="1" applyFont="1" applyBorder="1" applyAlignment="1">
      <alignment horizontal="right" vertical="center"/>
    </xf>
    <xf numFmtId="197" fontId="65" fillId="0" borderId="58" xfId="0" applyNumberFormat="1" applyFont="1" applyBorder="1" applyAlignment="1">
      <alignment horizontal="right" vertical="center"/>
    </xf>
    <xf numFmtId="197" fontId="65" fillId="0" borderId="58" xfId="0" applyNumberFormat="1" applyFont="1" applyBorder="1" applyAlignment="1">
      <alignment horizontal="center" vertical="center"/>
    </xf>
    <xf numFmtId="0" fontId="56" fillId="0" borderId="34" xfId="0" applyFont="1" applyBorder="1" applyAlignment="1">
      <alignment horizontal="center" vertical="center"/>
    </xf>
    <xf numFmtId="0" fontId="56" fillId="0" borderId="34" xfId="0" applyFont="1" applyBorder="1" applyAlignment="1">
      <alignment horizontal="left" vertical="center" wrapText="1"/>
    </xf>
    <xf numFmtId="38" fontId="56" fillId="0" borderId="34" xfId="3" applyNumberFormat="1" applyFont="1" applyBorder="1" applyAlignment="1">
      <alignment vertical="center"/>
    </xf>
    <xf numFmtId="181" fontId="56" fillId="0" borderId="34" xfId="3" applyNumberFormat="1" applyFont="1" applyBorder="1" applyAlignment="1">
      <alignment vertical="center"/>
    </xf>
    <xf numFmtId="0" fontId="56" fillId="0" borderId="34" xfId="0" applyFont="1" applyFill="1" applyBorder="1" applyAlignment="1">
      <alignment vertical="center" shrinkToFit="1"/>
    </xf>
    <xf numFmtId="184" fontId="56" fillId="0" borderId="34" xfId="0" applyNumberFormat="1" applyFont="1" applyFill="1" applyBorder="1" applyAlignment="1">
      <alignment vertical="center"/>
    </xf>
    <xf numFmtId="0" fontId="56" fillId="0" borderId="34" xfId="0" applyFont="1" applyFill="1" applyBorder="1" applyAlignment="1">
      <alignment vertical="center"/>
    </xf>
    <xf numFmtId="187" fontId="56" fillId="0" borderId="34" xfId="0" applyNumberFormat="1" applyFont="1" applyFill="1" applyBorder="1" applyAlignment="1">
      <alignment horizontal="center" vertical="center"/>
    </xf>
    <xf numFmtId="188" fontId="56" fillId="0" borderId="34" xfId="0" applyNumberFormat="1" applyFont="1" applyFill="1" applyBorder="1" applyAlignment="1">
      <alignment horizontal="center" vertical="center"/>
    </xf>
    <xf numFmtId="185" fontId="56" fillId="0" borderId="34" xfId="0" applyNumberFormat="1" applyFont="1" applyFill="1" applyBorder="1" applyAlignment="1">
      <alignment vertical="center"/>
    </xf>
    <xf numFmtId="176" fontId="65" fillId="0" borderId="34" xfId="3" applyFont="1" applyFill="1" applyBorder="1" applyAlignment="1">
      <alignment vertical="center"/>
    </xf>
    <xf numFmtId="0" fontId="65" fillId="0" borderId="34" xfId="0" applyFont="1" applyFill="1" applyBorder="1" applyAlignment="1">
      <alignment vertical="center" shrinkToFit="1"/>
    </xf>
    <xf numFmtId="184" fontId="65" fillId="0" borderId="34" xfId="0" applyNumberFormat="1" applyFont="1" applyFill="1" applyBorder="1" applyAlignment="1">
      <alignment vertical="center"/>
    </xf>
    <xf numFmtId="0" fontId="65" fillId="0" borderId="34" xfId="0" applyFont="1" applyFill="1" applyBorder="1" applyAlignment="1">
      <alignment vertical="center"/>
    </xf>
    <xf numFmtId="187" fontId="65" fillId="0" borderId="34" xfId="0" applyNumberFormat="1" applyFont="1" applyFill="1" applyBorder="1" applyAlignment="1">
      <alignment horizontal="center" vertical="center"/>
    </xf>
    <xf numFmtId="188" fontId="65" fillId="0" borderId="34" xfId="0" applyNumberFormat="1" applyFont="1" applyFill="1" applyBorder="1" applyAlignment="1">
      <alignment horizontal="center" vertical="center"/>
    </xf>
    <xf numFmtId="185" fontId="65" fillId="0" borderId="34" xfId="0" applyNumberFormat="1" applyFont="1" applyFill="1" applyBorder="1" applyAlignment="1">
      <alignment vertical="center"/>
    </xf>
    <xf numFmtId="0" fontId="56" fillId="0" borderId="31" xfId="0" applyFont="1" applyBorder="1" applyAlignment="1">
      <alignment horizontal="center" vertical="center"/>
    </xf>
    <xf numFmtId="38" fontId="56" fillId="0" borderId="53" xfId="3" applyNumberFormat="1" applyFont="1" applyBorder="1" applyAlignment="1">
      <alignment vertical="center"/>
    </xf>
    <xf numFmtId="181" fontId="56" fillId="0" borderId="53" xfId="3" applyNumberFormat="1" applyFont="1" applyBorder="1" applyAlignment="1">
      <alignment vertical="center"/>
    </xf>
    <xf numFmtId="0" fontId="54" fillId="0" borderId="53" xfId="0" applyFont="1" applyBorder="1" applyAlignment="1">
      <alignment vertical="center" shrinkToFit="1"/>
    </xf>
    <xf numFmtId="0" fontId="54" fillId="0" borderId="53" xfId="0" applyFont="1" applyBorder="1" applyAlignment="1">
      <alignment vertical="center"/>
    </xf>
    <xf numFmtId="0" fontId="54" fillId="0" borderId="53" xfId="0" applyFont="1" applyBorder="1" applyAlignment="1">
      <alignment horizontal="center" vertical="center"/>
    </xf>
    <xf numFmtId="0" fontId="54" fillId="0" borderId="53" xfId="0" applyFont="1" applyBorder="1" applyAlignment="1">
      <alignment horizontal="right" vertical="center"/>
    </xf>
    <xf numFmtId="38" fontId="65" fillId="0" borderId="53" xfId="3" applyNumberFormat="1" applyFont="1" applyBorder="1" applyAlignment="1">
      <alignment vertical="center"/>
    </xf>
    <xf numFmtId="0" fontId="65" fillId="0" borderId="53" xfId="0" applyFont="1" applyBorder="1" applyAlignment="1">
      <alignment vertical="center" shrinkToFit="1"/>
    </xf>
    <xf numFmtId="0" fontId="65" fillId="0" borderId="53" xfId="0" applyFont="1" applyBorder="1" applyAlignment="1">
      <alignment vertical="center"/>
    </xf>
    <xf numFmtId="0" fontId="65" fillId="0" borderId="53" xfId="0" applyFont="1" applyBorder="1" applyAlignment="1">
      <alignment horizontal="center" vertical="center"/>
    </xf>
    <xf numFmtId="0" fontId="65" fillId="0" borderId="53" xfId="0" applyFont="1" applyBorder="1" applyAlignment="1">
      <alignment horizontal="right" vertical="center"/>
    </xf>
    <xf numFmtId="0" fontId="67" fillId="0" borderId="58" xfId="0" applyFont="1" applyBorder="1" applyAlignment="1">
      <alignment vertical="center" shrinkToFit="1"/>
    </xf>
    <xf numFmtId="0" fontId="67" fillId="0" borderId="58" xfId="0" applyFont="1" applyBorder="1" applyAlignment="1">
      <alignment vertical="center"/>
    </xf>
    <xf numFmtId="0" fontId="67" fillId="0" borderId="58" xfId="0" applyFont="1" applyBorder="1" applyAlignment="1">
      <alignment horizontal="center" vertical="center"/>
    </xf>
    <xf numFmtId="0" fontId="67" fillId="0" borderId="58" xfId="0" applyFont="1" applyBorder="1" applyAlignment="1">
      <alignment horizontal="right" vertical="center"/>
    </xf>
    <xf numFmtId="184" fontId="67" fillId="0" borderId="58" xfId="0" applyNumberFormat="1" applyFont="1" applyBorder="1" applyAlignment="1">
      <alignment vertical="center"/>
    </xf>
    <xf numFmtId="185" fontId="67" fillId="0" borderId="58" xfId="0" applyNumberFormat="1" applyFont="1" applyBorder="1" applyAlignment="1">
      <alignment horizontal="center" vertical="center"/>
    </xf>
    <xf numFmtId="186" fontId="67" fillId="0" borderId="58" xfId="0" applyNumberFormat="1" applyFont="1" applyBorder="1" applyAlignment="1">
      <alignment vertical="center"/>
    </xf>
    <xf numFmtId="186" fontId="67" fillId="0" borderId="58" xfId="0" applyNumberFormat="1" applyFont="1" applyFill="1" applyBorder="1" applyAlignment="1">
      <alignment horizontal="right" vertical="center"/>
    </xf>
    <xf numFmtId="0" fontId="67" fillId="0" borderId="58" xfId="0" applyFont="1" applyFill="1" applyBorder="1" applyAlignment="1">
      <alignment vertical="center"/>
    </xf>
    <xf numFmtId="185" fontId="67" fillId="0" borderId="58" xfId="0" applyNumberFormat="1" applyFont="1" applyFill="1" applyBorder="1" applyAlignment="1">
      <alignment vertical="center"/>
    </xf>
    <xf numFmtId="185" fontId="67" fillId="0" borderId="58" xfId="0" applyNumberFormat="1" applyFont="1" applyBorder="1" applyAlignment="1">
      <alignment vertical="center"/>
    </xf>
    <xf numFmtId="185" fontId="65" fillId="0" borderId="58" xfId="0" applyNumberFormat="1" applyFont="1" applyBorder="1" applyAlignment="1">
      <alignment horizontal="center" vertical="center"/>
    </xf>
    <xf numFmtId="186" fontId="65" fillId="0" borderId="58" xfId="0" applyNumberFormat="1" applyFont="1" applyBorder="1" applyAlignment="1">
      <alignment vertical="center"/>
    </xf>
    <xf numFmtId="186" fontId="65" fillId="0" borderId="58" xfId="0" applyNumberFormat="1" applyFont="1" applyFill="1" applyBorder="1" applyAlignment="1">
      <alignment horizontal="right" vertical="center"/>
    </xf>
    <xf numFmtId="186" fontId="67" fillId="0" borderId="58" xfId="0" applyNumberFormat="1" applyFont="1" applyBorder="1" applyAlignment="1">
      <alignment horizontal="center" vertical="center"/>
    </xf>
    <xf numFmtId="186" fontId="65" fillId="0" borderId="58" xfId="0" applyNumberFormat="1" applyFont="1" applyBorder="1" applyAlignment="1">
      <alignment horizontal="center" vertical="center"/>
    </xf>
    <xf numFmtId="187" fontId="67" fillId="0" borderId="58" xfId="0" applyNumberFormat="1" applyFont="1" applyBorder="1" applyAlignment="1">
      <alignment horizontal="center" vertical="center"/>
    </xf>
    <xf numFmtId="188" fontId="67" fillId="0" borderId="58" xfId="0" applyNumberFormat="1" applyFont="1" applyBorder="1" applyAlignment="1">
      <alignment horizontal="center" vertical="center"/>
    </xf>
    <xf numFmtId="178" fontId="67" fillId="0" borderId="58" xfId="0" applyNumberFormat="1" applyFont="1" applyBorder="1" applyAlignment="1">
      <alignment vertical="center"/>
    </xf>
    <xf numFmtId="178" fontId="65" fillId="0" borderId="58" xfId="0" applyNumberFormat="1" applyFont="1" applyBorder="1" applyAlignment="1">
      <alignment vertical="center"/>
    </xf>
    <xf numFmtId="186" fontId="67" fillId="0" borderId="58" xfId="0" quotePrefix="1" applyNumberFormat="1" applyFont="1" applyBorder="1" applyAlignment="1">
      <alignment horizontal="right" vertical="center"/>
    </xf>
    <xf numFmtId="186" fontId="65" fillId="0" borderId="58" xfId="0" quotePrefix="1" applyNumberFormat="1" applyFont="1" applyBorder="1" applyAlignment="1">
      <alignment horizontal="right" vertical="center"/>
    </xf>
    <xf numFmtId="38" fontId="56" fillId="0" borderId="58" xfId="3" applyNumberFormat="1" applyFont="1" applyBorder="1" applyAlignment="1">
      <alignment horizontal="center" vertical="center"/>
    </xf>
    <xf numFmtId="181" fontId="56" fillId="0" borderId="58" xfId="3" applyNumberFormat="1" applyFont="1" applyBorder="1" applyAlignment="1">
      <alignment horizontal="center" vertical="center"/>
    </xf>
    <xf numFmtId="0" fontId="65" fillId="0" borderId="58" xfId="0" applyFont="1" applyBorder="1" applyAlignment="1">
      <alignment horizontal="left" vertical="center"/>
    </xf>
    <xf numFmtId="3" fontId="67" fillId="0" borderId="58" xfId="0" applyNumberFormat="1" applyFont="1" applyBorder="1" applyAlignment="1">
      <alignment vertical="center" shrinkToFit="1"/>
    </xf>
    <xf numFmtId="3" fontId="65" fillId="0" borderId="58" xfId="0" applyNumberFormat="1" applyFont="1" applyBorder="1" applyAlignment="1">
      <alignment vertical="center" shrinkToFit="1"/>
    </xf>
    <xf numFmtId="0" fontId="67" fillId="0" borderId="58" xfId="0" quotePrefix="1" applyFont="1" applyBorder="1" applyAlignment="1">
      <alignment horizontal="center" vertical="center"/>
    </xf>
    <xf numFmtId="3" fontId="67" fillId="0" borderId="58" xfId="0" applyNumberFormat="1" applyFont="1" applyBorder="1" applyAlignment="1">
      <alignment vertical="center" wrapText="1"/>
    </xf>
    <xf numFmtId="184" fontId="67" fillId="0" borderId="58" xfId="0" applyNumberFormat="1" applyFont="1" applyBorder="1" applyAlignment="1">
      <alignment horizontal="right" vertical="center"/>
    </xf>
    <xf numFmtId="0" fontId="65" fillId="0" borderId="58" xfId="0" quotePrefix="1" applyFont="1" applyBorder="1" applyAlignment="1">
      <alignment horizontal="center" vertical="center"/>
    </xf>
    <xf numFmtId="3" fontId="65" fillId="0" borderId="58" xfId="0" applyNumberFormat="1" applyFont="1" applyBorder="1" applyAlignment="1">
      <alignment vertical="center" wrapText="1"/>
    </xf>
    <xf numFmtId="184" fontId="65" fillId="0" borderId="58" xfId="0" applyNumberFormat="1" applyFont="1" applyBorder="1" applyAlignment="1">
      <alignment horizontal="right" vertical="center"/>
    </xf>
    <xf numFmtId="3" fontId="67" fillId="0" borderId="58" xfId="0" quotePrefix="1" applyNumberFormat="1" applyFont="1" applyBorder="1" applyAlignment="1">
      <alignment horizontal="center" vertical="center"/>
    </xf>
    <xf numFmtId="3" fontId="67" fillId="0" borderId="58" xfId="0" applyNumberFormat="1" applyFont="1" applyBorder="1" applyAlignment="1">
      <alignment vertical="center"/>
    </xf>
    <xf numFmtId="3" fontId="67" fillId="0" borderId="58" xfId="0" applyNumberFormat="1" applyFont="1" applyBorder="1" applyAlignment="1">
      <alignment horizontal="right" vertical="center"/>
    </xf>
    <xf numFmtId="3" fontId="65" fillId="0" borderId="58" xfId="0" quotePrefix="1" applyNumberFormat="1" applyFont="1" applyBorder="1" applyAlignment="1">
      <alignment horizontal="center" vertical="center"/>
    </xf>
    <xf numFmtId="3" fontId="65" fillId="0" borderId="58" xfId="0" applyNumberFormat="1" applyFont="1" applyBorder="1" applyAlignment="1">
      <alignment vertical="center"/>
    </xf>
    <xf numFmtId="3" fontId="65" fillId="0" borderId="58" xfId="0" applyNumberFormat="1" applyFont="1" applyBorder="1" applyAlignment="1">
      <alignment horizontal="right" vertical="center"/>
    </xf>
    <xf numFmtId="0" fontId="56" fillId="0" borderId="34" xfId="0" applyFont="1" applyBorder="1" applyAlignment="1">
      <alignment horizontal="left" vertical="center"/>
    </xf>
    <xf numFmtId="0" fontId="67" fillId="0" borderId="34" xfId="0" applyFont="1" applyBorder="1" applyAlignment="1">
      <alignment vertical="center" shrinkToFit="1"/>
    </xf>
    <xf numFmtId="184" fontId="67" fillId="0" borderId="34" xfId="0" applyNumberFormat="1" applyFont="1" applyBorder="1" applyAlignment="1">
      <alignment vertical="center"/>
    </xf>
    <xf numFmtId="0" fontId="67" fillId="0" borderId="34" xfId="0" applyFont="1" applyBorder="1" applyAlignment="1">
      <alignment vertical="center"/>
    </xf>
    <xf numFmtId="187" fontId="67" fillId="0" borderId="34" xfId="0" applyNumberFormat="1" applyFont="1" applyBorder="1" applyAlignment="1">
      <alignment horizontal="center" vertical="center"/>
    </xf>
    <xf numFmtId="0" fontId="67" fillId="0" borderId="34" xfId="0" applyFont="1" applyBorder="1" applyAlignment="1">
      <alignment horizontal="center" vertical="center"/>
    </xf>
    <xf numFmtId="188" fontId="67" fillId="0" borderId="34" xfId="0" applyNumberFormat="1" applyFont="1" applyBorder="1" applyAlignment="1">
      <alignment horizontal="center" vertical="center"/>
    </xf>
    <xf numFmtId="185" fontId="67" fillId="0" borderId="34" xfId="0" applyNumberFormat="1" applyFont="1" applyBorder="1" applyAlignment="1">
      <alignment vertical="center"/>
    </xf>
    <xf numFmtId="176" fontId="65" fillId="0" borderId="34" xfId="3" applyFont="1" applyBorder="1" applyAlignment="1">
      <alignment vertical="center"/>
    </xf>
    <xf numFmtId="0" fontId="65" fillId="0" borderId="34" xfId="0" applyFont="1" applyBorder="1" applyAlignment="1">
      <alignment vertical="center" shrinkToFit="1"/>
    </xf>
    <xf numFmtId="184" fontId="65" fillId="0" borderId="34" xfId="0" applyNumberFormat="1" applyFont="1" applyBorder="1" applyAlignment="1">
      <alignment vertical="center"/>
    </xf>
    <xf numFmtId="0" fontId="65" fillId="0" borderId="34" xfId="0" applyFont="1" applyBorder="1" applyAlignment="1">
      <alignment vertical="center"/>
    </xf>
    <xf numFmtId="187" fontId="65" fillId="0" borderId="34" xfId="0" applyNumberFormat="1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/>
    </xf>
    <xf numFmtId="188" fontId="65" fillId="0" borderId="34" xfId="0" applyNumberFormat="1" applyFont="1" applyBorder="1" applyAlignment="1">
      <alignment horizontal="center" vertical="center"/>
    </xf>
    <xf numFmtId="185" fontId="65" fillId="0" borderId="34" xfId="0" applyNumberFormat="1" applyFont="1" applyBorder="1" applyAlignment="1">
      <alignment vertical="center"/>
    </xf>
    <xf numFmtId="0" fontId="56" fillId="0" borderId="34" xfId="0" applyFont="1" applyBorder="1" applyAlignment="1">
      <alignment vertical="center" shrinkToFit="1"/>
    </xf>
    <xf numFmtId="0" fontId="56" fillId="0" borderId="34" xfId="0" applyFont="1" applyBorder="1" applyAlignment="1">
      <alignment vertical="center"/>
    </xf>
    <xf numFmtId="0" fontId="56" fillId="0" borderId="34" xfId="0" applyFont="1" applyBorder="1" applyAlignment="1">
      <alignment horizontal="right" vertical="center"/>
    </xf>
    <xf numFmtId="0" fontId="65" fillId="0" borderId="34" xfId="0" applyFont="1" applyBorder="1" applyAlignment="1">
      <alignment horizontal="right" vertical="center"/>
    </xf>
    <xf numFmtId="38" fontId="67" fillId="0" borderId="58" xfId="0" applyNumberFormat="1" applyFont="1" applyBorder="1" applyAlignment="1">
      <alignment vertical="center"/>
    </xf>
    <xf numFmtId="0" fontId="65" fillId="0" borderId="88" xfId="6" applyFont="1" applyFill="1" applyBorder="1" applyAlignment="1">
      <alignment vertical="center" shrinkToFit="1"/>
    </xf>
    <xf numFmtId="189" fontId="67" fillId="0" borderId="58" xfId="0" applyNumberFormat="1" applyFont="1" applyBorder="1" applyAlignment="1">
      <alignment horizontal="right" vertical="center"/>
    </xf>
    <xf numFmtId="0" fontId="65" fillId="0" borderId="89" xfId="6" applyFont="1" applyFill="1" applyBorder="1" applyAlignment="1">
      <alignment vertical="center" shrinkToFit="1"/>
    </xf>
    <xf numFmtId="0" fontId="67" fillId="0" borderId="58" xfId="0" applyFont="1" applyBorder="1" applyAlignment="1">
      <alignment vertical="center" wrapText="1" shrinkToFit="1"/>
    </xf>
    <xf numFmtId="0" fontId="65" fillId="0" borderId="58" xfId="6" applyFont="1" applyFill="1" applyBorder="1" applyAlignment="1">
      <alignment vertical="center" shrinkToFit="1"/>
    </xf>
    <xf numFmtId="0" fontId="67" fillId="0" borderId="58" xfId="0" applyFont="1" applyFill="1" applyBorder="1" applyAlignment="1">
      <alignment vertical="center" shrinkToFit="1"/>
    </xf>
    <xf numFmtId="184" fontId="67" fillId="0" borderId="58" xfId="0" applyNumberFormat="1" applyFont="1" applyFill="1" applyBorder="1" applyAlignment="1">
      <alignment vertical="center"/>
    </xf>
    <xf numFmtId="190" fontId="67" fillId="0" borderId="58" xfId="0" applyNumberFormat="1" applyFont="1" applyFill="1" applyBorder="1" applyAlignment="1">
      <alignment horizontal="center" vertical="center"/>
    </xf>
    <xf numFmtId="0" fontId="67" fillId="0" borderId="58" xfId="0" applyFont="1" applyFill="1" applyBorder="1" applyAlignment="1">
      <alignment horizontal="right" vertical="center"/>
    </xf>
    <xf numFmtId="190" fontId="67" fillId="0" borderId="58" xfId="0" applyNumberFormat="1" applyFont="1" applyBorder="1" applyAlignment="1">
      <alignment horizontal="center" vertical="center"/>
    </xf>
    <xf numFmtId="184" fontId="56" fillId="0" borderId="58" xfId="0" applyNumberFormat="1" applyFont="1" applyBorder="1" applyAlignment="1">
      <alignment horizontal="right" vertical="center"/>
    </xf>
    <xf numFmtId="195" fontId="67" fillId="0" borderId="58" xfId="0" applyNumberFormat="1" applyFont="1" applyBorder="1" applyAlignment="1">
      <alignment horizontal="center" vertical="center"/>
    </xf>
    <xf numFmtId="0" fontId="56" fillId="0" borderId="31" xfId="0" applyFont="1" applyBorder="1" applyAlignment="1">
      <alignment horizontal="left" vertical="center"/>
    </xf>
    <xf numFmtId="38" fontId="56" fillId="0" borderId="31" xfId="3" applyNumberFormat="1" applyFont="1" applyBorder="1" applyAlignment="1">
      <alignment vertical="center"/>
    </xf>
    <xf numFmtId="181" fontId="56" fillId="0" borderId="31" xfId="3" applyNumberFormat="1" applyFont="1" applyBorder="1" applyAlignment="1">
      <alignment vertical="center"/>
    </xf>
    <xf numFmtId="0" fontId="56" fillId="0" borderId="31" xfId="0" applyFont="1" applyBorder="1" applyAlignment="1">
      <alignment vertical="center" shrinkToFit="1"/>
    </xf>
    <xf numFmtId="0" fontId="56" fillId="0" borderId="31" xfId="0" applyFont="1" applyBorder="1" applyAlignment="1">
      <alignment vertical="center"/>
    </xf>
    <xf numFmtId="0" fontId="56" fillId="0" borderId="31" xfId="0" applyFont="1" applyBorder="1" applyAlignment="1">
      <alignment horizontal="right" vertical="center"/>
    </xf>
    <xf numFmtId="176" fontId="65" fillId="0" borderId="31" xfId="3" applyFont="1" applyBorder="1" applyAlignment="1">
      <alignment vertical="center"/>
    </xf>
    <xf numFmtId="0" fontId="65" fillId="0" borderId="31" xfId="0" applyFont="1" applyBorder="1" applyAlignment="1">
      <alignment vertical="center" shrinkToFit="1"/>
    </xf>
    <xf numFmtId="0" fontId="65" fillId="0" borderId="31" xfId="0" applyFont="1" applyBorder="1" applyAlignment="1">
      <alignment vertical="center"/>
    </xf>
    <xf numFmtId="0" fontId="65" fillId="0" borderId="31" xfId="0" applyFont="1" applyBorder="1" applyAlignment="1">
      <alignment horizontal="center" vertical="center"/>
    </xf>
    <xf numFmtId="0" fontId="65" fillId="0" borderId="31" xfId="0" applyFont="1" applyBorder="1" applyAlignment="1">
      <alignment horizontal="right" vertical="center"/>
    </xf>
    <xf numFmtId="0" fontId="56" fillId="0" borderId="56" xfId="0" applyFont="1" applyBorder="1" applyAlignment="1">
      <alignment horizontal="left" vertical="center"/>
    </xf>
    <xf numFmtId="38" fontId="56" fillId="0" borderId="56" xfId="3" applyNumberFormat="1" applyFont="1" applyBorder="1" applyAlignment="1">
      <alignment vertical="center"/>
    </xf>
    <xf numFmtId="181" fontId="56" fillId="0" borderId="56" xfId="3" applyNumberFormat="1" applyFont="1" applyBorder="1" applyAlignment="1">
      <alignment vertical="center"/>
    </xf>
    <xf numFmtId="0" fontId="56" fillId="0" borderId="56" xfId="0" applyFont="1" applyBorder="1" applyAlignment="1">
      <alignment vertical="center" shrinkToFit="1"/>
    </xf>
    <xf numFmtId="0" fontId="56" fillId="0" borderId="56" xfId="0" applyFont="1" applyBorder="1" applyAlignment="1">
      <alignment vertical="center"/>
    </xf>
    <xf numFmtId="0" fontId="56" fillId="0" borderId="56" xfId="0" applyFont="1" applyBorder="1" applyAlignment="1">
      <alignment horizontal="right" vertical="center"/>
    </xf>
    <xf numFmtId="176" fontId="65" fillId="0" borderId="56" xfId="3" applyFont="1" applyBorder="1" applyAlignment="1">
      <alignment vertical="center"/>
    </xf>
    <xf numFmtId="0" fontId="65" fillId="0" borderId="56" xfId="0" applyFont="1" applyBorder="1" applyAlignment="1">
      <alignment vertical="center" shrinkToFit="1"/>
    </xf>
    <xf numFmtId="0" fontId="65" fillId="0" borderId="56" xfId="0" applyFont="1" applyBorder="1" applyAlignment="1">
      <alignment vertical="center"/>
    </xf>
    <xf numFmtId="0" fontId="65" fillId="0" borderId="56" xfId="0" applyFont="1" applyBorder="1" applyAlignment="1">
      <alignment horizontal="center" vertical="center"/>
    </xf>
    <xf numFmtId="0" fontId="65" fillId="0" borderId="56" xfId="0" applyFont="1" applyBorder="1" applyAlignment="1">
      <alignment horizontal="right" vertical="center"/>
    </xf>
    <xf numFmtId="38" fontId="68" fillId="0" borderId="62" xfId="0" applyNumberFormat="1" applyFont="1" applyBorder="1" applyAlignment="1">
      <alignment vertical="center"/>
    </xf>
    <xf numFmtId="0" fontId="56" fillId="0" borderId="71" xfId="0" applyFont="1" applyBorder="1" applyAlignment="1">
      <alignment horizontal="center" vertical="center"/>
    </xf>
    <xf numFmtId="176" fontId="65" fillId="0" borderId="70" xfId="3" applyFont="1" applyBorder="1" applyAlignment="1">
      <alignment vertical="center"/>
    </xf>
    <xf numFmtId="176" fontId="65" fillId="0" borderId="90" xfId="3" applyFont="1" applyFill="1" applyBorder="1" applyAlignment="1">
      <alignment vertical="center"/>
    </xf>
    <xf numFmtId="0" fontId="56" fillId="0" borderId="91" xfId="0" applyFont="1" applyBorder="1" applyAlignment="1">
      <alignment horizontal="center" vertical="center"/>
    </xf>
    <xf numFmtId="38" fontId="65" fillId="0" borderId="92" xfId="3" applyNumberFormat="1" applyFont="1" applyBorder="1" applyAlignment="1">
      <alignment vertical="center"/>
    </xf>
    <xf numFmtId="176" fontId="65" fillId="0" borderId="90" xfId="3" applyFont="1" applyBorder="1" applyAlignment="1">
      <alignment vertical="center"/>
    </xf>
    <xf numFmtId="176" fontId="65" fillId="0" borderId="93" xfId="3" applyFont="1" applyBorder="1" applyAlignment="1">
      <alignment vertical="center"/>
    </xf>
    <xf numFmtId="0" fontId="56" fillId="0" borderId="67" xfId="0" applyFont="1" applyBorder="1" applyAlignment="1">
      <alignment horizontal="center" vertical="center"/>
    </xf>
    <xf numFmtId="176" fontId="65" fillId="0" borderId="65" xfId="3" applyFont="1" applyBorder="1" applyAlignment="1">
      <alignment vertical="center"/>
    </xf>
    <xf numFmtId="176" fontId="56" fillId="0" borderId="46" xfId="3" applyFont="1" applyBorder="1" applyAlignment="1">
      <alignment vertical="center"/>
    </xf>
    <xf numFmtId="181" fontId="56" fillId="0" borderId="46" xfId="3" applyNumberFormat="1" applyFont="1" applyBorder="1" applyAlignment="1">
      <alignment vertical="center"/>
    </xf>
    <xf numFmtId="3" fontId="53" fillId="0" borderId="46" xfId="0" applyNumberFormat="1" applyFont="1" applyBorder="1" applyAlignment="1">
      <alignment vertical="center" shrinkToFit="1"/>
    </xf>
    <xf numFmtId="3" fontId="53" fillId="0" borderId="46" xfId="0" applyNumberFormat="1" applyFont="1" applyBorder="1" applyAlignment="1">
      <alignment vertical="center"/>
    </xf>
    <xf numFmtId="3" fontId="53" fillId="0" borderId="46" xfId="0" applyNumberFormat="1" applyFont="1" applyBorder="1" applyAlignment="1">
      <alignment horizontal="center" vertical="center"/>
    </xf>
    <xf numFmtId="3" fontId="53" fillId="0" borderId="46" xfId="0" applyNumberFormat="1" applyFont="1" applyBorder="1" applyAlignment="1">
      <alignment horizontal="right" vertical="center"/>
    </xf>
    <xf numFmtId="176" fontId="68" fillId="0" borderId="46" xfId="3" applyFont="1" applyBorder="1" applyAlignment="1">
      <alignment vertical="center"/>
    </xf>
    <xf numFmtId="176" fontId="68" fillId="0" borderId="94" xfId="3" applyFont="1" applyBorder="1" applyAlignment="1">
      <alignment vertical="center"/>
    </xf>
    <xf numFmtId="195" fontId="67" fillId="0" borderId="0" xfId="0" quotePrefix="1" applyNumberFormat="1" applyFont="1" applyBorder="1" applyAlignment="1">
      <alignment horizontal="center" vertical="center"/>
    </xf>
    <xf numFmtId="38" fontId="68" fillId="0" borderId="29" xfId="0" applyNumberFormat="1" applyFont="1" applyBorder="1" applyAlignment="1">
      <alignment vertical="center"/>
    </xf>
    <xf numFmtId="176" fontId="65" fillId="0" borderId="0" xfId="3" applyFont="1" applyBorder="1" applyAlignment="1">
      <alignment vertical="center"/>
    </xf>
    <xf numFmtId="176" fontId="61" fillId="0" borderId="0" xfId="3" applyFont="1" applyBorder="1" applyAlignment="1">
      <alignment horizontal="right" vertical="center"/>
    </xf>
    <xf numFmtId="176" fontId="45" fillId="0" borderId="0" xfId="3" applyFont="1" applyBorder="1" applyAlignment="1">
      <alignment horizontal="right" vertical="center"/>
    </xf>
    <xf numFmtId="0" fontId="56" fillId="0" borderId="64" xfId="0" applyFont="1" applyBorder="1" applyAlignment="1">
      <alignment horizontal="center" vertical="center"/>
    </xf>
    <xf numFmtId="0" fontId="56" fillId="0" borderId="63" xfId="0" applyFont="1" applyBorder="1" applyAlignment="1">
      <alignment horizontal="center" vertical="center"/>
    </xf>
    <xf numFmtId="0" fontId="56" fillId="0" borderId="27" xfId="0" applyFont="1" applyFill="1" applyBorder="1" applyAlignment="1">
      <alignment horizontal="center" vertical="center"/>
    </xf>
    <xf numFmtId="0" fontId="61" fillId="0" borderId="0" xfId="0" applyFont="1" applyAlignment="1">
      <alignment horizontal="left"/>
    </xf>
    <xf numFmtId="0" fontId="46" fillId="0" borderId="0" xfId="0" applyNumberFormat="1" applyFont="1" applyAlignment="1">
      <alignment horizontal="left" vertical="top"/>
    </xf>
    <xf numFmtId="0" fontId="46" fillId="0" borderId="0" xfId="0" applyFont="1" applyAlignment="1">
      <alignment horizontal="left" vertical="top"/>
    </xf>
    <xf numFmtId="0" fontId="45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left"/>
    </xf>
    <xf numFmtId="200" fontId="68" fillId="0" borderId="0" xfId="0" applyNumberFormat="1" applyFont="1" applyAlignment="1">
      <alignment horizontal="right"/>
    </xf>
    <xf numFmtId="200" fontId="68" fillId="0" borderId="0" xfId="0" applyNumberFormat="1" applyFont="1" applyAlignment="1">
      <alignment horizontal="right" vertical="top"/>
    </xf>
    <xf numFmtId="200" fontId="56" fillId="0" borderId="0" xfId="0" applyNumberFormat="1" applyFont="1" applyBorder="1" applyAlignment="1">
      <alignment horizontal="right" vertical="center"/>
    </xf>
    <xf numFmtId="181" fontId="68" fillId="0" borderId="62" xfId="0" applyNumberFormat="1" applyFont="1" applyBorder="1" applyAlignment="1">
      <alignment horizontal="right" vertical="center"/>
    </xf>
    <xf numFmtId="181" fontId="68" fillId="0" borderId="68" xfId="0" applyNumberFormat="1" applyFont="1" applyBorder="1" applyAlignment="1">
      <alignment horizontal="right" vertical="center"/>
    </xf>
    <xf numFmtId="181" fontId="56" fillId="4" borderId="70" xfId="0" applyNumberFormat="1" applyFont="1" applyFill="1" applyBorder="1" applyAlignment="1">
      <alignment horizontal="right" vertical="center"/>
    </xf>
    <xf numFmtId="181" fontId="56" fillId="4" borderId="68" xfId="0" applyNumberFormat="1" applyFont="1" applyFill="1" applyBorder="1" applyAlignment="1">
      <alignment horizontal="right" vertical="center"/>
    </xf>
    <xf numFmtId="200" fontId="68" fillId="0" borderId="63" xfId="0" applyNumberFormat="1" applyFont="1" applyBorder="1" applyAlignment="1">
      <alignment vertical="center"/>
    </xf>
    <xf numFmtId="200" fontId="68" fillId="0" borderId="58" xfId="0" applyNumberFormat="1" applyFont="1" applyBorder="1" applyAlignment="1">
      <alignment horizontal="right" vertical="center"/>
    </xf>
    <xf numFmtId="200" fontId="73" fillId="0" borderId="27" xfId="0" applyNumberFormat="1" applyFont="1" applyBorder="1" applyAlignment="1">
      <alignment horizontal="right" vertical="center" wrapText="1"/>
    </xf>
    <xf numFmtId="200" fontId="73" fillId="0" borderId="27" xfId="0" applyNumberFormat="1" applyFont="1" applyBorder="1" applyAlignment="1">
      <alignment horizontal="right" vertical="center"/>
    </xf>
    <xf numFmtId="200" fontId="73" fillId="0" borderId="48" xfId="0" applyNumberFormat="1" applyFont="1" applyBorder="1" applyAlignment="1">
      <alignment horizontal="right" vertical="center" wrapText="1"/>
    </xf>
    <xf numFmtId="200" fontId="73" fillId="0" borderId="58" xfId="0" applyNumberFormat="1" applyFont="1" applyBorder="1" applyAlignment="1">
      <alignment horizontal="right" vertical="center" wrapText="1"/>
    </xf>
    <xf numFmtId="200" fontId="56" fillId="4" borderId="56" xfId="0" applyNumberFormat="1" applyFont="1" applyFill="1" applyBorder="1" applyAlignment="1">
      <alignment horizontal="right" vertical="center"/>
    </xf>
    <xf numFmtId="200" fontId="56" fillId="4" borderId="56" xfId="0" applyNumberFormat="1" applyFont="1" applyFill="1" applyBorder="1" applyAlignment="1">
      <alignment vertical="center"/>
    </xf>
    <xf numFmtId="0" fontId="56" fillId="9" borderId="8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181" fontId="56" fillId="0" borderId="27" xfId="0" applyNumberFormat="1" applyFont="1" applyBorder="1" applyAlignment="1">
      <alignment vertical="center"/>
    </xf>
    <xf numFmtId="0" fontId="56" fillId="0" borderId="0" xfId="0" applyFont="1" applyAlignment="1"/>
    <xf numFmtId="38" fontId="68" fillId="0" borderId="0" xfId="0" applyNumberFormat="1" applyFont="1" applyAlignment="1">
      <alignment vertical="center"/>
    </xf>
    <xf numFmtId="0" fontId="56" fillId="0" borderId="0" xfId="0" applyNumberFormat="1" applyFont="1" applyBorder="1" applyAlignment="1">
      <alignment vertical="center"/>
    </xf>
    <xf numFmtId="0" fontId="56" fillId="15" borderId="27" xfId="0" applyFont="1" applyFill="1" applyBorder="1" applyAlignment="1">
      <alignment vertical="center"/>
    </xf>
    <xf numFmtId="181" fontId="56" fillId="0" borderId="46" xfId="0" applyNumberFormat="1" applyFont="1" applyBorder="1" applyAlignment="1">
      <alignment vertical="center"/>
    </xf>
    <xf numFmtId="181" fontId="56" fillId="0" borderId="58" xfId="0" applyNumberFormat="1" applyFont="1" applyBorder="1" applyAlignment="1">
      <alignment vertical="center"/>
    </xf>
    <xf numFmtId="180" fontId="56" fillId="0" borderId="58" xfId="0" applyNumberFormat="1" applyFont="1" applyBorder="1" applyAlignment="1">
      <alignment vertical="center"/>
    </xf>
    <xf numFmtId="181" fontId="56" fillId="0" borderId="53" xfId="0" applyNumberFormat="1" applyFont="1" applyBorder="1" applyAlignment="1">
      <alignment vertical="center"/>
    </xf>
    <xf numFmtId="181" fontId="56" fillId="0" borderId="31" xfId="0" applyNumberFormat="1" applyFont="1" applyBorder="1" applyAlignment="1">
      <alignment vertical="center"/>
    </xf>
    <xf numFmtId="180" fontId="56" fillId="0" borderId="34" xfId="0" applyNumberFormat="1" applyFont="1" applyBorder="1" applyAlignment="1">
      <alignment vertical="center"/>
    </xf>
    <xf numFmtId="181" fontId="65" fillId="0" borderId="53" xfId="0" applyNumberFormat="1" applyFont="1" applyBorder="1" applyAlignment="1">
      <alignment vertical="center"/>
    </xf>
    <xf numFmtId="181" fontId="65" fillId="0" borderId="31" xfId="0" applyNumberFormat="1" applyFont="1" applyBorder="1" applyAlignment="1">
      <alignment vertical="center"/>
    </xf>
    <xf numFmtId="181" fontId="65" fillId="0" borderId="58" xfId="0" applyNumberFormat="1" applyFont="1" applyBorder="1" applyAlignment="1">
      <alignment vertical="center"/>
    </xf>
    <xf numFmtId="180" fontId="56" fillId="0" borderId="31" xfId="0" applyNumberFormat="1" applyFont="1" applyBorder="1" applyAlignment="1">
      <alignment vertical="center"/>
    </xf>
    <xf numFmtId="194" fontId="56" fillId="0" borderId="56" xfId="0" applyNumberFormat="1" applyFont="1" applyBorder="1" applyAlignment="1">
      <alignment vertical="center"/>
    </xf>
    <xf numFmtId="0" fontId="75" fillId="0" borderId="98" xfId="0" applyFont="1" applyBorder="1" applyAlignment="1">
      <alignment horizontal="center" wrapText="1"/>
    </xf>
    <xf numFmtId="0" fontId="75" fillId="0" borderId="99" xfId="0" applyFont="1" applyBorder="1" applyAlignment="1">
      <alignment horizontal="center" wrapText="1"/>
    </xf>
    <xf numFmtId="0" fontId="75" fillId="16" borderId="98" xfId="0" applyFont="1" applyFill="1" applyBorder="1" applyAlignment="1">
      <alignment horizontal="center" wrapText="1"/>
    </xf>
    <xf numFmtId="0" fontId="75" fillId="16" borderId="99" xfId="0" applyFont="1" applyFill="1" applyBorder="1" applyAlignment="1">
      <alignment horizontal="center" wrapText="1"/>
    </xf>
    <xf numFmtId="0" fontId="75" fillId="16" borderId="101" xfId="0" applyFont="1" applyFill="1" applyBorder="1" applyAlignment="1">
      <alignment horizontal="center" wrapText="1"/>
    </xf>
    <xf numFmtId="0" fontId="75" fillId="16" borderId="95" xfId="0" applyFont="1" applyFill="1" applyBorder="1" applyAlignment="1">
      <alignment horizontal="center" wrapText="1"/>
    </xf>
    <xf numFmtId="176" fontId="75" fillId="0" borderId="95" xfId="3" applyFont="1" applyBorder="1" applyAlignment="1">
      <alignment horizontal="right" wrapText="1"/>
    </xf>
    <xf numFmtId="176" fontId="75" fillId="0" borderId="98" xfId="3" applyFont="1" applyBorder="1" applyAlignment="1">
      <alignment horizontal="right" wrapText="1"/>
    </xf>
    <xf numFmtId="176" fontId="75" fillId="0" borderId="99" xfId="3" applyFont="1" applyBorder="1" applyAlignment="1">
      <alignment horizontal="right" wrapText="1"/>
    </xf>
    <xf numFmtId="176" fontId="75" fillId="0" borderId="97" xfId="3" applyFont="1" applyBorder="1" applyAlignment="1">
      <alignment horizontal="right" wrapText="1"/>
    </xf>
    <xf numFmtId="176" fontId="75" fillId="0" borderId="100" xfId="3" applyFont="1" applyBorder="1" applyAlignment="1">
      <alignment horizontal="right" wrapText="1"/>
    </xf>
    <xf numFmtId="176" fontId="75" fillId="16" borderId="97" xfId="3" applyFont="1" applyFill="1" applyBorder="1" applyAlignment="1">
      <alignment horizontal="right" wrapText="1"/>
    </xf>
    <xf numFmtId="176" fontId="75" fillId="16" borderId="100" xfId="3" applyFont="1" applyFill="1" applyBorder="1" applyAlignment="1">
      <alignment horizontal="right" wrapText="1"/>
    </xf>
    <xf numFmtId="176" fontId="75" fillId="16" borderId="102" xfId="3" applyFont="1" applyFill="1" applyBorder="1" applyAlignment="1">
      <alignment horizontal="right" wrapText="1"/>
    </xf>
    <xf numFmtId="176" fontId="75" fillId="16" borderId="96" xfId="3" applyFont="1" applyFill="1" applyBorder="1" applyAlignment="1">
      <alignment horizontal="right" wrapText="1"/>
    </xf>
    <xf numFmtId="176" fontId="75" fillId="0" borderId="0" xfId="3" applyFont="1" applyBorder="1" applyAlignment="1">
      <alignment horizontal="right" wrapText="1"/>
    </xf>
    <xf numFmtId="176" fontId="75" fillId="16" borderId="0" xfId="3" applyFont="1" applyFill="1" applyBorder="1" applyAlignment="1">
      <alignment horizontal="right" wrapText="1"/>
    </xf>
    <xf numFmtId="0" fontId="45" fillId="0" borderId="0" xfId="0" applyFont="1" applyBorder="1" applyAlignment="1">
      <alignment horizontal="center" vertical="center"/>
    </xf>
    <xf numFmtId="3" fontId="73" fillId="0" borderId="66" xfId="0" applyNumberFormat="1" applyFont="1" applyBorder="1" applyAlignment="1">
      <alignment vertical="center" wrapText="1"/>
    </xf>
    <xf numFmtId="3" fontId="73" fillId="0" borderId="64" xfId="0" applyNumberFormat="1" applyFont="1" applyBorder="1" applyAlignment="1">
      <alignment vertical="center" wrapText="1"/>
    </xf>
    <xf numFmtId="9" fontId="4" fillId="0" borderId="0" xfId="3" applyNumberFormat="1" applyFont="1" applyAlignment="1">
      <alignment vertical="center"/>
    </xf>
    <xf numFmtId="0" fontId="45" fillId="0" borderId="0" xfId="0" applyFont="1" applyBorder="1" applyAlignment="1">
      <alignment horizontal="center" vertical="center"/>
    </xf>
    <xf numFmtId="38" fontId="56" fillId="9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38" fontId="61" fillId="0" borderId="0" xfId="0" applyNumberFormat="1" applyFont="1" applyAlignment="1">
      <alignment horizontal="right" vertical="top"/>
    </xf>
    <xf numFmtId="0" fontId="46" fillId="0" borderId="0" xfId="0" applyFont="1" applyAlignment="1">
      <alignment horizontal="center" vertical="top"/>
    </xf>
    <xf numFmtId="0" fontId="61" fillId="0" borderId="0" xfId="0" applyFont="1" applyAlignment="1">
      <alignment horizontal="center" vertical="center"/>
    </xf>
    <xf numFmtId="0" fontId="45" fillId="0" borderId="0" xfId="0" applyNumberFormat="1" applyFont="1" applyAlignment="1">
      <alignment horizontal="center" vertical="center"/>
    </xf>
    <xf numFmtId="191" fontId="71" fillId="4" borderId="64" xfId="0" applyNumberFormat="1" applyFont="1" applyFill="1" applyBorder="1" applyAlignment="1">
      <alignment horizontal="center" vertical="center"/>
    </xf>
    <xf numFmtId="181" fontId="56" fillId="4" borderId="27" xfId="0" applyNumberFormat="1" applyFont="1" applyFill="1" applyBorder="1" applyAlignment="1">
      <alignment vertical="center"/>
    </xf>
    <xf numFmtId="0" fontId="56" fillId="0" borderId="29" xfId="0" applyFont="1" applyBorder="1" applyAlignment="1">
      <alignment horizontal="center" vertical="center"/>
    </xf>
    <xf numFmtId="0" fontId="56" fillId="9" borderId="9" xfId="0" applyFont="1" applyFill="1" applyBorder="1" applyAlignment="1">
      <alignment horizontal="center" vertical="center"/>
    </xf>
    <xf numFmtId="0" fontId="56" fillId="9" borderId="8" xfId="0" applyFont="1" applyFill="1" applyBorder="1" applyAlignment="1">
      <alignment horizontal="center" vertical="center"/>
    </xf>
    <xf numFmtId="0" fontId="5" fillId="0" borderId="0" xfId="0" applyFont="1"/>
    <xf numFmtId="3" fontId="67" fillId="0" borderId="3" xfId="0" applyNumberFormat="1" applyFont="1" applyFill="1" applyBorder="1" applyAlignment="1">
      <alignment vertical="center" shrinkToFit="1"/>
    </xf>
    <xf numFmtId="0" fontId="0" fillId="0" borderId="0" xfId="0" applyAlignment="1">
      <alignment horizontal="center"/>
    </xf>
    <xf numFmtId="176" fontId="67" fillId="0" borderId="0" xfId="3" applyFont="1"/>
    <xf numFmtId="0" fontId="44" fillId="0" borderId="0" xfId="0" applyFont="1" applyAlignment="1">
      <alignment vertical="center"/>
    </xf>
    <xf numFmtId="176" fontId="61" fillId="0" borderId="0" xfId="3" applyFont="1" applyAlignment="1">
      <alignment vertical="center"/>
    </xf>
    <xf numFmtId="0" fontId="56" fillId="0" borderId="0" xfId="0" applyFont="1" applyAlignment="1">
      <alignment vertical="center"/>
    </xf>
    <xf numFmtId="176" fontId="61" fillId="0" borderId="0" xfId="0" applyNumberFormat="1" applyFont="1" applyAlignment="1">
      <alignment vertical="center"/>
    </xf>
    <xf numFmtId="0" fontId="44" fillId="0" borderId="0" xfId="0" applyFont="1"/>
    <xf numFmtId="176" fontId="76" fillId="0" borderId="0" xfId="0" applyNumberFormat="1" applyFont="1" applyAlignment="1">
      <alignment vertical="center"/>
    </xf>
    <xf numFmtId="0" fontId="67" fillId="0" borderId="13" xfId="0" quotePrefix="1" applyFont="1" applyBorder="1" applyAlignment="1">
      <alignment horizontal="center" vertical="center"/>
    </xf>
    <xf numFmtId="10" fontId="67" fillId="0" borderId="13" xfId="0" quotePrefix="1" applyNumberFormat="1" applyFont="1" applyBorder="1" applyAlignment="1">
      <alignment horizontal="center" vertical="center"/>
    </xf>
    <xf numFmtId="3" fontId="67" fillId="0" borderId="13" xfId="0" quotePrefix="1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3" xfId="0" applyBorder="1"/>
    <xf numFmtId="181" fontId="67" fillId="0" borderId="13" xfId="0" quotePrefix="1" applyNumberFormat="1" applyFont="1" applyBorder="1" applyAlignment="1">
      <alignment horizontal="center" vertical="center"/>
    </xf>
    <xf numFmtId="0" fontId="0" fillId="0" borderId="11" xfId="0" applyBorder="1"/>
    <xf numFmtId="3" fontId="67" fillId="0" borderId="7" xfId="0" applyNumberFormat="1" applyFont="1" applyBorder="1" applyAlignment="1">
      <alignment vertical="center" shrinkToFit="1"/>
    </xf>
    <xf numFmtId="200" fontId="67" fillId="0" borderId="11" xfId="0" applyNumberFormat="1" applyFont="1" applyBorder="1" applyAlignment="1">
      <alignment vertical="center"/>
    </xf>
    <xf numFmtId="0" fontId="67" fillId="0" borderId="11" xfId="0" applyFont="1" applyBorder="1" applyAlignment="1">
      <alignment horizontal="center" vertical="center"/>
    </xf>
    <xf numFmtId="0" fontId="67" fillId="0" borderId="15" xfId="0" quotePrefix="1" applyFont="1" applyBorder="1" applyAlignment="1">
      <alignment horizontal="center" vertical="center"/>
    </xf>
    <xf numFmtId="176" fontId="67" fillId="0" borderId="11" xfId="3" applyFont="1" applyBorder="1" applyAlignment="1">
      <alignment vertical="center"/>
    </xf>
    <xf numFmtId="176" fontId="67" fillId="0" borderId="0" xfId="3" applyFont="1" applyBorder="1"/>
    <xf numFmtId="0" fontId="0" fillId="0" borderId="10" xfId="0" applyBorder="1"/>
    <xf numFmtId="0" fontId="67" fillId="0" borderId="4" xfId="0" applyFont="1" applyFill="1" applyBorder="1" applyAlignment="1">
      <alignment vertical="center" shrinkToFit="1"/>
    </xf>
    <xf numFmtId="0" fontId="67" fillId="0" borderId="14" xfId="0" quotePrefix="1" applyFont="1" applyBorder="1" applyAlignment="1">
      <alignment horizontal="center" vertical="center"/>
    </xf>
    <xf numFmtId="0" fontId="44" fillId="0" borderId="9" xfId="0" applyFont="1" applyBorder="1" applyAlignment="1">
      <alignment vertical="center"/>
    </xf>
    <xf numFmtId="176" fontId="61" fillId="0" borderId="9" xfId="0" applyNumberFormat="1" applyFont="1" applyBorder="1" applyAlignment="1">
      <alignment vertical="center"/>
    </xf>
    <xf numFmtId="176" fontId="44" fillId="0" borderId="0" xfId="0" applyNumberFormat="1" applyFont="1" applyAlignment="1">
      <alignment vertical="center"/>
    </xf>
    <xf numFmtId="0" fontId="78" fillId="0" borderId="0" xfId="0" applyFont="1"/>
    <xf numFmtId="0" fontId="79" fillId="0" borderId="0" xfId="0" applyFont="1" applyBorder="1" applyAlignment="1">
      <alignment horizontal="center" vertical="center"/>
    </xf>
    <xf numFmtId="176" fontId="56" fillId="0" borderId="0" xfId="0" applyNumberFormat="1" applyFont="1"/>
    <xf numFmtId="176" fontId="77" fillId="0" borderId="0" xfId="0" applyNumberFormat="1" applyFont="1"/>
    <xf numFmtId="0" fontId="80" fillId="0" borderId="23" xfId="0" applyFont="1" applyBorder="1" applyAlignment="1">
      <alignment vertical="center"/>
    </xf>
    <xf numFmtId="0" fontId="65" fillId="0" borderId="16" xfId="0" applyFont="1" applyBorder="1" applyAlignment="1">
      <alignment vertical="center"/>
    </xf>
    <xf numFmtId="41" fontId="65" fillId="0" borderId="22" xfId="3" applyNumberFormat="1" applyFont="1" applyBorder="1" applyAlignment="1">
      <alignment vertical="center"/>
    </xf>
    <xf numFmtId="3" fontId="37" fillId="0" borderId="26" xfId="0" applyNumberFormat="1" applyFont="1" applyBorder="1" applyAlignment="1">
      <alignment vertical="center" wrapText="1"/>
    </xf>
    <xf numFmtId="0" fontId="37" fillId="0" borderId="0" xfId="0" applyFont="1" applyBorder="1" applyAlignment="1">
      <alignment vertical="center"/>
    </xf>
    <xf numFmtId="3" fontId="37" fillId="0" borderId="0" xfId="0" quotePrefix="1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vertical="center" wrapText="1"/>
    </xf>
    <xf numFmtId="185" fontId="37" fillId="0" borderId="0" xfId="0" applyNumberFormat="1" applyFont="1" applyBorder="1" applyAlignment="1">
      <alignment vertical="center"/>
    </xf>
    <xf numFmtId="186" fontId="37" fillId="0" borderId="21" xfId="0" applyNumberFormat="1" applyFont="1" applyBorder="1" applyAlignment="1">
      <alignment vertical="center"/>
    </xf>
    <xf numFmtId="3" fontId="37" fillId="0" borderId="26" xfId="0" applyNumberFormat="1" applyFont="1" applyBorder="1" applyAlignment="1">
      <alignment vertical="center"/>
    </xf>
    <xf numFmtId="184" fontId="37" fillId="0" borderId="0" xfId="0" applyNumberFormat="1" applyFont="1" applyBorder="1" applyAlignment="1">
      <alignment vertical="center"/>
    </xf>
    <xf numFmtId="0" fontId="37" fillId="0" borderId="26" xfId="0" applyFont="1" applyBorder="1" applyAlignment="1">
      <alignment vertical="center"/>
    </xf>
    <xf numFmtId="0" fontId="37" fillId="0" borderId="0" xfId="0" quotePrefix="1" applyFont="1" applyBorder="1" applyAlignment="1">
      <alignment horizontal="center" vertical="center"/>
    </xf>
    <xf numFmtId="3" fontId="37" fillId="0" borderId="0" xfId="0" quotePrefix="1" applyNumberFormat="1" applyFont="1" applyBorder="1" applyAlignment="1">
      <alignment horizontal="center" vertical="center"/>
    </xf>
    <xf numFmtId="3" fontId="37" fillId="0" borderId="0" xfId="0" applyNumberFormat="1" applyFont="1" applyBorder="1" applyAlignment="1">
      <alignment vertical="center"/>
    </xf>
    <xf numFmtId="0" fontId="65" fillId="0" borderId="103" xfId="0" applyFont="1" applyBorder="1" applyAlignment="1">
      <alignment vertical="center"/>
    </xf>
    <xf numFmtId="0" fontId="65" fillId="0" borderId="11" xfId="0" applyFont="1" applyBorder="1" applyAlignment="1">
      <alignment vertical="center"/>
    </xf>
    <xf numFmtId="186" fontId="82" fillId="0" borderId="104" xfId="0" applyNumberFormat="1" applyFont="1" applyBorder="1" applyAlignment="1">
      <alignment vertical="center"/>
    </xf>
    <xf numFmtId="0" fontId="65" fillId="0" borderId="26" xfId="0" applyFont="1" applyBorder="1" applyAlignment="1">
      <alignment vertical="center"/>
    </xf>
    <xf numFmtId="41" fontId="65" fillId="0" borderId="0" xfId="3" applyNumberFormat="1" applyFont="1" applyBorder="1" applyAlignment="1">
      <alignment vertical="center"/>
    </xf>
    <xf numFmtId="0" fontId="65" fillId="0" borderId="21" xfId="0" applyFont="1" applyBorder="1" applyAlignment="1">
      <alignment vertical="center"/>
    </xf>
    <xf numFmtId="0" fontId="65" fillId="0" borderId="24" xfId="0" applyFont="1" applyBorder="1" applyAlignment="1">
      <alignment vertical="center"/>
    </xf>
    <xf numFmtId="41" fontId="65" fillId="0" borderId="17" xfId="3" applyNumberFormat="1" applyFont="1" applyBorder="1" applyAlignment="1">
      <alignment vertical="center"/>
    </xf>
    <xf numFmtId="0" fontId="37" fillId="0" borderId="17" xfId="0" quotePrefix="1" applyFont="1" applyBorder="1" applyAlignment="1">
      <alignment horizontal="center" vertical="center"/>
    </xf>
    <xf numFmtId="185" fontId="37" fillId="0" borderId="17" xfId="0" applyNumberFormat="1" applyFont="1" applyBorder="1" applyAlignment="1">
      <alignment vertical="center"/>
    </xf>
    <xf numFmtId="186" fontId="83" fillId="0" borderId="25" xfId="0" applyNumberFormat="1" applyFont="1" applyBorder="1" applyAlignment="1">
      <alignment vertical="center"/>
    </xf>
    <xf numFmtId="41" fontId="65" fillId="0" borderId="21" xfId="3" applyNumberFormat="1" applyFont="1" applyBorder="1" applyAlignment="1">
      <alignment vertical="center"/>
    </xf>
    <xf numFmtId="0" fontId="65" fillId="0" borderId="28" xfId="0" applyFont="1" applyBorder="1" applyAlignment="1">
      <alignment vertical="center"/>
    </xf>
    <xf numFmtId="41" fontId="65" fillId="0" borderId="19" xfId="3" applyNumberFormat="1" applyFont="1" applyBorder="1" applyAlignment="1">
      <alignment vertical="center"/>
    </xf>
    <xf numFmtId="0" fontId="65" fillId="0" borderId="19" xfId="0" applyFont="1" applyBorder="1" applyAlignment="1">
      <alignment vertical="center"/>
    </xf>
    <xf numFmtId="41" fontId="65" fillId="0" borderId="18" xfId="3" applyNumberFormat="1" applyFont="1" applyBorder="1" applyAlignment="1">
      <alignment vertical="center"/>
    </xf>
    <xf numFmtId="41" fontId="83" fillId="0" borderId="25" xfId="3" applyNumberFormat="1" applyFont="1" applyBorder="1" applyAlignment="1">
      <alignment vertical="center"/>
    </xf>
    <xf numFmtId="176" fontId="44" fillId="0" borderId="0" xfId="0" applyNumberFormat="1" applyFont="1"/>
    <xf numFmtId="176" fontId="0" fillId="0" borderId="0" xfId="0" applyNumberFormat="1"/>
    <xf numFmtId="1" fontId="0" fillId="0" borderId="0" xfId="0" applyNumberFormat="1"/>
    <xf numFmtId="0" fontId="61" fillId="0" borderId="0" xfId="0" applyFont="1" applyBorder="1" applyAlignment="1">
      <alignment horizontal="center" vertical="center"/>
    </xf>
    <xf numFmtId="0" fontId="56" fillId="0" borderId="29" xfId="0" applyFont="1" applyBorder="1" applyAlignment="1">
      <alignment horizontal="center" vertical="center"/>
    </xf>
    <xf numFmtId="0" fontId="56" fillId="9" borderId="9" xfId="0" applyFont="1" applyFill="1" applyBorder="1" applyAlignment="1">
      <alignment horizontal="center" vertical="center"/>
    </xf>
    <xf numFmtId="0" fontId="56" fillId="9" borderId="8" xfId="0" applyFont="1" applyFill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176" fontId="61" fillId="0" borderId="36" xfId="3" applyFont="1" applyBorder="1" applyAlignment="1">
      <alignment horizontal="right" vertical="center"/>
    </xf>
    <xf numFmtId="176" fontId="67" fillId="0" borderId="37" xfId="3" applyFont="1" applyBorder="1" applyAlignment="1">
      <alignment vertical="center"/>
    </xf>
    <xf numFmtId="176" fontId="67" fillId="0" borderId="37" xfId="3" applyFont="1" applyBorder="1"/>
    <xf numFmtId="176" fontId="76" fillId="0" borderId="105" xfId="0" applyNumberFormat="1" applyFont="1" applyBorder="1" applyAlignment="1">
      <alignment vertical="center"/>
    </xf>
    <xf numFmtId="176" fontId="76" fillId="0" borderId="0" xfId="0" applyNumberFormat="1" applyFont="1" applyBorder="1" applyAlignment="1">
      <alignment vertical="center"/>
    </xf>
    <xf numFmtId="176" fontId="61" fillId="0" borderId="105" xfId="0" applyNumberFormat="1" applyFont="1" applyBorder="1" applyAlignment="1">
      <alignment vertical="center"/>
    </xf>
    <xf numFmtId="176" fontId="44" fillId="0" borderId="107" xfId="3" applyFont="1" applyBorder="1" applyAlignment="1">
      <alignment vertical="center"/>
    </xf>
    <xf numFmtId="176" fontId="44" fillId="0" borderId="110" xfId="3" applyFont="1" applyBorder="1" applyAlignment="1">
      <alignment vertical="center"/>
    </xf>
    <xf numFmtId="176" fontId="61" fillId="0" borderId="108" xfId="0" applyNumberFormat="1" applyFont="1" applyBorder="1" applyAlignment="1">
      <alignment vertical="center"/>
    </xf>
    <xf numFmtId="176" fontId="61" fillId="0" borderId="111" xfId="0" applyNumberFormat="1" applyFont="1" applyBorder="1" applyAlignment="1">
      <alignment vertical="center"/>
    </xf>
    <xf numFmtId="176" fontId="76" fillId="0" borderId="112" xfId="0" applyNumberFormat="1" applyFont="1" applyBorder="1" applyAlignment="1">
      <alignment horizontal="center" vertical="center"/>
    </xf>
    <xf numFmtId="176" fontId="76" fillId="0" borderId="113" xfId="0" applyNumberFormat="1" applyFont="1" applyBorder="1" applyAlignment="1">
      <alignment horizontal="center" vertical="center"/>
    </xf>
    <xf numFmtId="176" fontId="69" fillId="0" borderId="11" xfId="3" applyFont="1" applyBorder="1"/>
    <xf numFmtId="176" fontId="69" fillId="0" borderId="0" xfId="3" applyFont="1" applyBorder="1" applyAlignment="1">
      <alignment horizontal="right"/>
    </xf>
    <xf numFmtId="181" fontId="6" fillId="0" borderId="0" xfId="1" applyNumberFormat="1" applyFont="1" applyAlignment="1">
      <alignment vertical="center"/>
    </xf>
    <xf numFmtId="0" fontId="68" fillId="0" borderId="13" xfId="0" applyFont="1" applyBorder="1" applyAlignment="1">
      <alignment horizontal="center" vertical="center"/>
    </xf>
    <xf numFmtId="0" fontId="56" fillId="0" borderId="12" xfId="0" applyFont="1" applyBorder="1" applyAlignment="1">
      <alignment horizontal="center" vertical="center"/>
    </xf>
    <xf numFmtId="0" fontId="56" fillId="9" borderId="82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56" fillId="0" borderId="46" xfId="0" applyFont="1" applyBorder="1" applyAlignment="1">
      <alignment horizontal="center" vertical="center"/>
    </xf>
    <xf numFmtId="0" fontId="56" fillId="0" borderId="53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9" xfId="0" applyFont="1" applyBorder="1" applyAlignment="1">
      <alignment vertical="center"/>
    </xf>
    <xf numFmtId="0" fontId="47" fillId="0" borderId="0" xfId="0" applyFont="1"/>
    <xf numFmtId="0" fontId="51" fillId="0" borderId="103" xfId="0" applyFont="1" applyBorder="1" applyAlignment="1">
      <alignment vertical="center"/>
    </xf>
    <xf numFmtId="0" fontId="51" fillId="0" borderId="26" xfId="0" applyFont="1" applyBorder="1" applyAlignment="1">
      <alignment vertical="center"/>
    </xf>
    <xf numFmtId="0" fontId="51" fillId="0" borderId="24" xfId="0" applyFont="1" applyBorder="1" applyAlignment="1">
      <alignment vertical="center"/>
    </xf>
    <xf numFmtId="0" fontId="51" fillId="0" borderId="28" xfId="0" applyFont="1" applyBorder="1" applyAlignment="1">
      <alignment vertical="center"/>
    </xf>
    <xf numFmtId="0" fontId="51" fillId="0" borderId="23" xfId="0" applyFont="1" applyBorder="1" applyAlignment="1">
      <alignment vertical="center"/>
    </xf>
    <xf numFmtId="176" fontId="47" fillId="0" borderId="11" xfId="3" applyFont="1" applyBorder="1"/>
    <xf numFmtId="0" fontId="47" fillId="0" borderId="0" xfId="0" applyFont="1" applyBorder="1"/>
    <xf numFmtId="0" fontId="47" fillId="0" borderId="10" xfId="0" applyFont="1" applyBorder="1"/>
    <xf numFmtId="176" fontId="47" fillId="0" borderId="0" xfId="3" applyFont="1" applyBorder="1" applyAlignment="1">
      <alignment horizontal="right"/>
    </xf>
    <xf numFmtId="3" fontId="47" fillId="0" borderId="26" xfId="0" applyNumberFormat="1" applyFont="1" applyBorder="1" applyAlignment="1">
      <alignment vertical="center" wrapText="1"/>
    </xf>
    <xf numFmtId="3" fontId="47" fillId="0" borderId="26" xfId="0" applyNumberFormat="1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86" fillId="0" borderId="0" xfId="7" applyFont="1">
      <alignment vertical="center"/>
    </xf>
    <xf numFmtId="0" fontId="3" fillId="0" borderId="0" xfId="7">
      <alignment vertical="center"/>
    </xf>
    <xf numFmtId="41" fontId="86" fillId="0" borderId="0" xfId="8" applyFont="1">
      <alignment vertical="center"/>
    </xf>
    <xf numFmtId="0" fontId="86" fillId="0" borderId="0" xfId="7" applyFont="1" applyAlignment="1">
      <alignment horizontal="center" vertical="center"/>
    </xf>
    <xf numFmtId="41" fontId="86" fillId="0" borderId="0" xfId="8" applyFont="1" applyAlignment="1">
      <alignment horizontal="right" vertical="center"/>
    </xf>
    <xf numFmtId="10" fontId="86" fillId="0" borderId="0" xfId="7" applyNumberFormat="1" applyFont="1">
      <alignment vertical="center"/>
    </xf>
    <xf numFmtId="178" fontId="86" fillId="0" borderId="0" xfId="7" applyNumberFormat="1" applyFont="1">
      <alignment vertical="center"/>
    </xf>
    <xf numFmtId="0" fontId="86" fillId="0" borderId="11" xfId="7" applyFont="1" applyBorder="1">
      <alignment vertical="center"/>
    </xf>
    <xf numFmtId="178" fontId="87" fillId="0" borderId="11" xfId="7" applyNumberFormat="1" applyFont="1" applyBorder="1">
      <alignment vertical="center"/>
    </xf>
    <xf numFmtId="181" fontId="86" fillId="0" borderId="0" xfId="7" applyNumberFormat="1" applyFont="1">
      <alignment vertical="center"/>
    </xf>
    <xf numFmtId="178" fontId="87" fillId="0" borderId="8" xfId="7" applyNumberFormat="1" applyFont="1" applyBorder="1">
      <alignment vertical="center"/>
    </xf>
    <xf numFmtId="178" fontId="88" fillId="17" borderId="20" xfId="7" applyNumberFormat="1" applyFont="1" applyFill="1" applyBorder="1">
      <alignment vertical="center"/>
    </xf>
    <xf numFmtId="0" fontId="3" fillId="17" borderId="0" xfId="7" applyFill="1">
      <alignment vertical="center"/>
    </xf>
    <xf numFmtId="41" fontId="86" fillId="17" borderId="0" xfId="8" applyFont="1" applyFill="1">
      <alignment vertical="center"/>
    </xf>
    <xf numFmtId="0" fontId="56" fillId="9" borderId="14" xfId="0" applyFont="1" applyFill="1" applyBorder="1" applyAlignment="1">
      <alignment horizontal="center" vertical="center"/>
    </xf>
    <xf numFmtId="0" fontId="56" fillId="0" borderId="15" xfId="0" applyFont="1" applyBorder="1" applyAlignment="1">
      <alignment horizontal="left" vertical="center"/>
    </xf>
    <xf numFmtId="0" fontId="56" fillId="0" borderId="86" xfId="0" applyFont="1" applyBorder="1" applyAlignment="1">
      <alignment horizontal="left" vertical="center"/>
    </xf>
    <xf numFmtId="0" fontId="48" fillId="0" borderId="64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200" fontId="56" fillId="0" borderId="62" xfId="0" applyNumberFormat="1" applyFont="1" applyBorder="1" applyAlignment="1">
      <alignment vertical="center"/>
    </xf>
    <xf numFmtId="200" fontId="56" fillId="0" borderId="68" xfId="0" applyNumberFormat="1" applyFont="1" applyBorder="1" applyAlignment="1">
      <alignment vertical="center"/>
    </xf>
    <xf numFmtId="200" fontId="56" fillId="4" borderId="62" xfId="0" applyNumberFormat="1" applyFont="1" applyFill="1" applyBorder="1" applyAlignment="1">
      <alignment vertical="center"/>
    </xf>
    <xf numFmtId="200" fontId="56" fillId="4" borderId="68" xfId="0" applyNumberFormat="1" applyFont="1" applyFill="1" applyBorder="1" applyAlignment="1">
      <alignment vertical="center"/>
    </xf>
    <xf numFmtId="200" fontId="56" fillId="4" borderId="70" xfId="0" applyNumberFormat="1" applyFont="1" applyFill="1" applyBorder="1" applyAlignment="1">
      <alignment vertical="center"/>
    </xf>
    <xf numFmtId="200" fontId="65" fillId="4" borderId="63" xfId="0" applyNumberFormat="1" applyFont="1" applyFill="1" applyBorder="1" applyAlignment="1">
      <alignment horizontal="right" vertical="center"/>
    </xf>
    <xf numFmtId="200" fontId="56" fillId="4" borderId="63" xfId="0" applyNumberFormat="1" applyFont="1" applyFill="1" applyBorder="1" applyAlignment="1">
      <alignment horizontal="right" vertical="center"/>
    </xf>
    <xf numFmtId="200" fontId="56" fillId="4" borderId="69" xfId="0" applyNumberFormat="1" applyFont="1" applyFill="1" applyBorder="1" applyAlignment="1">
      <alignment horizontal="right" vertical="center"/>
    </xf>
    <xf numFmtId="200" fontId="56" fillId="4" borderId="71" xfId="0" applyNumberFormat="1" applyFont="1" applyFill="1" applyBorder="1" applyAlignment="1">
      <alignment horizontal="right" vertical="center"/>
    </xf>
    <xf numFmtId="200" fontId="56" fillId="0" borderId="63" xfId="0" applyNumberFormat="1" applyFont="1" applyBorder="1" applyAlignment="1">
      <alignment horizontal="right" vertical="center"/>
    </xf>
    <xf numFmtId="3" fontId="75" fillId="16" borderId="27" xfId="0" applyNumberFormat="1" applyFont="1" applyFill="1" applyBorder="1" applyAlignment="1">
      <alignment horizontal="right" wrapText="1"/>
    </xf>
    <xf numFmtId="3" fontId="75" fillId="16" borderId="48" xfId="0" applyNumberFormat="1" applyFont="1" applyFill="1" applyBorder="1" applyAlignment="1">
      <alignment horizontal="right" wrapText="1"/>
    </xf>
    <xf numFmtId="0" fontId="75" fillId="16" borderId="58" xfId="0" applyFont="1" applyFill="1" applyBorder="1" applyAlignment="1">
      <alignment horizontal="right" wrapText="1"/>
    </xf>
    <xf numFmtId="0" fontId="75" fillId="16" borderId="56" xfId="0" applyFont="1" applyFill="1" applyBorder="1" applyAlignment="1">
      <alignment horizontal="right" wrapText="1"/>
    </xf>
    <xf numFmtId="3" fontId="75" fillId="0" borderId="27" xfId="0" applyNumberFormat="1" applyFont="1" applyBorder="1" applyAlignment="1">
      <alignment horizontal="right" wrapText="1"/>
    </xf>
    <xf numFmtId="200" fontId="56" fillId="0" borderId="27" xfId="0" applyNumberFormat="1" applyFont="1" applyBorder="1" applyAlignment="1">
      <alignment horizontal="right" vertical="center" wrapText="1"/>
    </xf>
    <xf numFmtId="3" fontId="75" fillId="0" borderId="115" xfId="0" applyNumberFormat="1" applyFont="1" applyBorder="1" applyAlignment="1">
      <alignment horizontal="right" vertical="center" wrapText="1"/>
    </xf>
    <xf numFmtId="3" fontId="75" fillId="0" borderId="114" xfId="0" applyNumberFormat="1" applyFont="1" applyBorder="1" applyAlignment="1">
      <alignment horizontal="right" vertical="center" wrapText="1"/>
    </xf>
    <xf numFmtId="3" fontId="75" fillId="16" borderId="27" xfId="0" applyNumberFormat="1" applyFont="1" applyFill="1" applyBorder="1" applyAlignment="1">
      <alignment horizontal="right" vertical="center" wrapText="1"/>
    </xf>
    <xf numFmtId="0" fontId="75" fillId="0" borderId="116" xfId="0" applyFont="1" applyBorder="1" applyAlignment="1">
      <alignment horizontal="center" wrapText="1"/>
    </xf>
    <xf numFmtId="176" fontId="75" fillId="0" borderId="117" xfId="3" applyFont="1" applyBorder="1" applyAlignment="1">
      <alignment horizontal="right" wrapText="1"/>
    </xf>
    <xf numFmtId="176" fontId="75" fillId="0" borderId="118" xfId="3" applyFont="1" applyBorder="1" applyAlignment="1">
      <alignment horizontal="right" wrapText="1"/>
    </xf>
    <xf numFmtId="3" fontId="75" fillId="16" borderId="48" xfId="0" applyNumberFormat="1" applyFont="1" applyFill="1" applyBorder="1" applyAlignment="1">
      <alignment horizontal="right" vertical="center" wrapText="1"/>
    </xf>
    <xf numFmtId="200" fontId="6" fillId="0" borderId="0" xfId="0" applyNumberFormat="1" applyFont="1" applyAlignment="1">
      <alignment vertical="center"/>
    </xf>
    <xf numFmtId="0" fontId="45" fillId="0" borderId="0" xfId="0" applyFont="1" applyBorder="1" applyAlignment="1">
      <alignment horizontal="center" vertical="center"/>
    </xf>
    <xf numFmtId="200" fontId="61" fillId="0" borderId="0" xfId="0" applyNumberFormat="1" applyFont="1" applyAlignment="1">
      <alignment horizontal="center" vertical="center"/>
    </xf>
    <xf numFmtId="200" fontId="68" fillId="0" borderId="63" xfId="0" applyNumberFormat="1" applyFont="1" applyBorder="1" applyAlignment="1">
      <alignment horizontal="right" vertical="center"/>
    </xf>
    <xf numFmtId="0" fontId="33" fillId="0" borderId="0" xfId="0" applyFont="1" applyBorder="1" applyAlignment="1">
      <alignment vertical="center"/>
    </xf>
    <xf numFmtId="0" fontId="56" fillId="0" borderId="65" xfId="0" applyFont="1" applyBorder="1" applyAlignment="1">
      <alignment vertical="center"/>
    </xf>
    <xf numFmtId="0" fontId="56" fillId="0" borderId="67" xfId="0" applyFont="1" applyBorder="1" applyAlignment="1">
      <alignment horizontal="left" vertical="center"/>
    </xf>
    <xf numFmtId="0" fontId="56" fillId="4" borderId="56" xfId="0" applyFont="1" applyFill="1" applyBorder="1" applyAlignment="1">
      <alignment horizontal="center" vertical="center"/>
    </xf>
    <xf numFmtId="200" fontId="56" fillId="4" borderId="58" xfId="0" applyNumberFormat="1" applyFont="1" applyFill="1" applyBorder="1" applyAlignment="1">
      <alignment horizontal="right" vertical="center"/>
    </xf>
    <xf numFmtId="181" fontId="68" fillId="0" borderId="56" xfId="0" applyNumberFormat="1" applyFont="1" applyBorder="1" applyAlignment="1">
      <alignment horizontal="right" vertical="center"/>
    </xf>
    <xf numFmtId="200" fontId="68" fillId="0" borderId="56" xfId="0" applyNumberFormat="1" applyFont="1" applyBorder="1" applyAlignment="1">
      <alignment horizontal="right" vertical="center"/>
    </xf>
    <xf numFmtId="181" fontId="56" fillId="4" borderId="56" xfId="0" applyNumberFormat="1" applyFont="1" applyFill="1" applyBorder="1" applyAlignment="1">
      <alignment vertical="center"/>
    </xf>
    <xf numFmtId="0" fontId="56" fillId="4" borderId="66" xfId="0" applyFont="1" applyFill="1" applyBorder="1" applyAlignment="1">
      <alignment vertical="center"/>
    </xf>
    <xf numFmtId="200" fontId="68" fillId="0" borderId="56" xfId="0" applyNumberFormat="1" applyFont="1" applyBorder="1" applyAlignment="1">
      <alignment vertical="center"/>
    </xf>
    <xf numFmtId="181" fontId="56" fillId="0" borderId="56" xfId="0" applyNumberFormat="1" applyFont="1" applyBorder="1" applyAlignment="1">
      <alignment vertical="center"/>
    </xf>
    <xf numFmtId="200" fontId="56" fillId="4" borderId="65" xfId="0" applyNumberFormat="1" applyFont="1" applyFill="1" applyBorder="1" applyAlignment="1">
      <alignment vertical="center"/>
    </xf>
    <xf numFmtId="200" fontId="56" fillId="0" borderId="65" xfId="0" applyNumberFormat="1" applyFont="1" applyBorder="1" applyAlignment="1">
      <alignment vertical="center"/>
    </xf>
    <xf numFmtId="200" fontId="68" fillId="0" borderId="20" xfId="0" applyNumberFormat="1" applyFont="1" applyBorder="1" applyAlignment="1">
      <alignment vertical="center"/>
    </xf>
    <xf numFmtId="200" fontId="56" fillId="14" borderId="64" xfId="0" applyNumberFormat="1" applyFont="1" applyFill="1" applyBorder="1" applyAlignment="1">
      <alignment horizontal="center" vertical="center" wrapText="1"/>
    </xf>
    <xf numFmtId="181" fontId="56" fillId="0" borderId="48" xfId="0" applyNumberFormat="1" applyFont="1" applyBorder="1" applyAlignment="1">
      <alignment vertical="center"/>
    </xf>
    <xf numFmtId="3" fontId="97" fillId="0" borderId="0" xfId="0" applyNumberFormat="1" applyFont="1" applyAlignment="1">
      <alignment horizontal="right"/>
    </xf>
    <xf numFmtId="202" fontId="9" fillId="0" borderId="0" xfId="0" applyNumberFormat="1" applyFont="1" applyBorder="1" applyAlignment="1">
      <alignment vertical="center"/>
    </xf>
    <xf numFmtId="0" fontId="98" fillId="0" borderId="0" xfId="0" applyFont="1" applyAlignment="1">
      <alignment horizontal="justify" wrapText="1"/>
    </xf>
    <xf numFmtId="0" fontId="99" fillId="0" borderId="0" xfId="0" applyFont="1" applyAlignment="1">
      <alignment vertical="center"/>
    </xf>
    <xf numFmtId="0" fontId="68" fillId="0" borderId="69" xfId="0" applyFont="1" applyBorder="1" applyAlignment="1">
      <alignment horizontal="center" vertical="center"/>
    </xf>
    <xf numFmtId="0" fontId="68" fillId="0" borderId="48" xfId="0" applyFont="1" applyBorder="1" applyAlignment="1">
      <alignment horizontal="center" vertical="center"/>
    </xf>
    <xf numFmtId="0" fontId="68" fillId="0" borderId="62" xfId="0" applyFont="1" applyBorder="1" applyAlignment="1">
      <alignment horizontal="left" vertical="center"/>
    </xf>
    <xf numFmtId="0" fontId="68" fillId="0" borderId="63" xfId="0" applyFont="1" applyBorder="1" applyAlignment="1">
      <alignment horizontal="left" vertical="center"/>
    </xf>
    <xf numFmtId="200" fontId="68" fillId="0" borderId="62" xfId="0" applyNumberFormat="1" applyFont="1" applyBorder="1" applyAlignment="1">
      <alignment vertical="center"/>
    </xf>
    <xf numFmtId="200" fontId="100" fillId="0" borderId="27" xfId="0" applyNumberFormat="1" applyFont="1" applyBorder="1" applyAlignment="1">
      <alignment horizontal="right" vertical="center"/>
    </xf>
    <xf numFmtId="200" fontId="68" fillId="4" borderId="27" xfId="0" applyNumberFormat="1" applyFont="1" applyFill="1" applyBorder="1" applyAlignment="1">
      <alignment vertical="center"/>
    </xf>
    <xf numFmtId="181" fontId="68" fillId="4" borderId="27" xfId="0" applyNumberFormat="1" applyFont="1" applyFill="1" applyBorder="1" applyAlignment="1">
      <alignment vertical="center"/>
    </xf>
    <xf numFmtId="0" fontId="68" fillId="0" borderId="62" xfId="0" applyFont="1" applyBorder="1" applyAlignment="1">
      <alignment vertical="center"/>
    </xf>
    <xf numFmtId="200" fontId="68" fillId="0" borderId="64" xfId="0" applyNumberFormat="1" applyFont="1" applyBorder="1" applyAlignment="1">
      <alignment vertical="center"/>
    </xf>
    <xf numFmtId="0" fontId="68" fillId="0" borderId="64" xfId="0" applyFont="1" applyBorder="1" applyAlignment="1">
      <alignment horizontal="center" vertical="center"/>
    </xf>
    <xf numFmtId="0" fontId="68" fillId="0" borderId="64" xfId="0" applyFont="1" applyBorder="1" applyAlignment="1">
      <alignment vertical="center"/>
    </xf>
    <xf numFmtId="0" fontId="99" fillId="0" borderId="0" xfId="0" applyFont="1" applyBorder="1" applyAlignment="1">
      <alignment vertical="center"/>
    </xf>
    <xf numFmtId="0" fontId="99" fillId="4" borderId="0" xfId="0" applyFont="1" applyFill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176" fontId="101" fillId="0" borderId="0" xfId="3" applyFont="1" applyBorder="1" applyAlignment="1">
      <alignment horizontal="right" wrapText="1"/>
    </xf>
    <xf numFmtId="181" fontId="68" fillId="0" borderId="27" xfId="0" applyNumberFormat="1" applyFont="1" applyBorder="1" applyAlignment="1">
      <alignment vertical="center"/>
    </xf>
    <xf numFmtId="200" fontId="68" fillId="0" borderId="62" xfId="0" applyNumberFormat="1" applyFont="1" applyBorder="1" applyAlignment="1">
      <alignment horizontal="right" vertical="center"/>
    </xf>
    <xf numFmtId="200" fontId="68" fillId="0" borderId="64" xfId="0" applyNumberFormat="1" applyFont="1" applyBorder="1" applyAlignment="1">
      <alignment horizontal="right" vertical="center"/>
    </xf>
    <xf numFmtId="200" fontId="68" fillId="0" borderId="64" xfId="0" applyNumberFormat="1" applyFont="1" applyBorder="1" applyAlignment="1">
      <alignment horizontal="center" vertical="center"/>
    </xf>
    <xf numFmtId="0" fontId="102" fillId="0" borderId="0" xfId="0" applyFont="1" applyAlignment="1">
      <alignment vertical="center"/>
    </xf>
    <xf numFmtId="0" fontId="68" fillId="0" borderId="71" xfId="0" applyFont="1" applyBorder="1" applyAlignment="1">
      <alignment horizontal="center" vertical="center"/>
    </xf>
    <xf numFmtId="0" fontId="68" fillId="0" borderId="58" xfId="0" applyFont="1" applyBorder="1" applyAlignment="1">
      <alignment horizontal="center" vertical="center" wrapText="1"/>
    </xf>
    <xf numFmtId="0" fontId="68" fillId="0" borderId="58" xfId="0" applyFont="1" applyFill="1" applyBorder="1" applyAlignment="1">
      <alignment horizontal="center" vertical="center"/>
    </xf>
    <xf numFmtId="0" fontId="68" fillId="0" borderId="56" xfId="0" applyFont="1" applyFill="1" applyBorder="1" applyAlignment="1">
      <alignment horizontal="center" vertical="center"/>
    </xf>
    <xf numFmtId="0" fontId="68" fillId="0" borderId="65" xfId="0" applyFont="1" applyFill="1" applyBorder="1" applyAlignment="1">
      <alignment horizontal="center" vertical="center"/>
    </xf>
    <xf numFmtId="200" fontId="68" fillId="0" borderId="71" xfId="0" applyNumberFormat="1" applyFont="1" applyBorder="1" applyAlignment="1">
      <alignment vertical="center"/>
    </xf>
    <xf numFmtId="200" fontId="68" fillId="0" borderId="67" xfId="0" applyNumberFormat="1" applyFont="1" applyBorder="1" applyAlignment="1">
      <alignment horizontal="right" vertical="center"/>
    </xf>
    <xf numFmtId="181" fontId="68" fillId="0" borderId="56" xfId="0" applyNumberFormat="1" applyFont="1" applyBorder="1" applyAlignment="1">
      <alignment vertical="center"/>
    </xf>
    <xf numFmtId="200" fontId="68" fillId="0" borderId="65" xfId="0" applyNumberFormat="1" applyFont="1" applyBorder="1" applyAlignment="1">
      <alignment horizontal="right" vertical="center"/>
    </xf>
    <xf numFmtId="200" fontId="68" fillId="0" borderId="66" xfId="0" applyNumberFormat="1" applyFont="1" applyBorder="1" applyAlignment="1">
      <alignment horizontal="right" vertical="center"/>
    </xf>
    <xf numFmtId="200" fontId="68" fillId="0" borderId="66" xfId="0" applyNumberFormat="1" applyFont="1" applyBorder="1" applyAlignment="1">
      <alignment horizontal="center" vertical="center"/>
    </xf>
    <xf numFmtId="3" fontId="83" fillId="0" borderId="23" xfId="0" applyNumberFormat="1" applyFont="1" applyBorder="1" applyAlignment="1">
      <alignment vertical="center"/>
    </xf>
    <xf numFmtId="191" fontId="83" fillId="0" borderId="0" xfId="0" applyNumberFormat="1" applyFont="1" applyBorder="1" applyAlignment="1">
      <alignment vertical="center"/>
    </xf>
    <xf numFmtId="176" fontId="83" fillId="0" borderId="16" xfId="3" applyNumberFormat="1" applyFont="1" applyBorder="1" applyAlignment="1">
      <alignment horizontal="right" vertical="center"/>
    </xf>
    <xf numFmtId="191" fontId="83" fillId="0" borderId="36" xfId="0" applyNumberFormat="1" applyFont="1" applyBorder="1" applyAlignment="1">
      <alignment horizontal="center" vertical="center"/>
    </xf>
    <xf numFmtId="186" fontId="103" fillId="0" borderId="36" xfId="0" applyNumberFormat="1" applyFont="1" applyBorder="1" applyAlignment="1">
      <alignment horizontal="right" vertical="center"/>
    </xf>
    <xf numFmtId="191" fontId="99" fillId="0" borderId="0" xfId="0" applyNumberFormat="1" applyFont="1" applyAlignment="1">
      <alignment vertical="center"/>
    </xf>
    <xf numFmtId="200" fontId="99" fillId="0" borderId="0" xfId="0" applyNumberFormat="1" applyFont="1" applyAlignment="1">
      <alignment vertical="center"/>
    </xf>
    <xf numFmtId="0" fontId="104" fillId="0" borderId="0" xfId="0" applyFont="1" applyAlignment="1">
      <alignment vertical="center"/>
    </xf>
    <xf numFmtId="0" fontId="48" fillId="0" borderId="71" xfId="0" applyFont="1" applyBorder="1" applyAlignment="1">
      <alignment horizontal="center" vertical="center"/>
    </xf>
    <xf numFmtId="0" fontId="48" fillId="0" borderId="58" xfId="0" applyFont="1" applyBorder="1" applyAlignment="1">
      <alignment horizontal="center" vertical="center"/>
    </xf>
    <xf numFmtId="0" fontId="48" fillId="0" borderId="68" xfId="0" applyFont="1" applyBorder="1" applyAlignment="1">
      <alignment horizontal="center" vertical="center"/>
    </xf>
    <xf numFmtId="0" fontId="48" fillId="0" borderId="48" xfId="0" applyFont="1" applyBorder="1" applyAlignment="1">
      <alignment horizontal="center" vertical="center"/>
    </xf>
    <xf numFmtId="200" fontId="48" fillId="0" borderId="20" xfId="0" applyNumberFormat="1" applyFont="1" applyBorder="1" applyAlignment="1">
      <alignment vertical="center"/>
    </xf>
    <xf numFmtId="200" fontId="48" fillId="0" borderId="63" xfId="0" applyNumberFormat="1" applyFont="1" applyBorder="1" applyAlignment="1">
      <alignment horizontal="right" vertical="center"/>
    </xf>
    <xf numFmtId="200" fontId="48" fillId="4" borderId="69" xfId="0" applyNumberFormat="1" applyFont="1" applyFill="1" applyBorder="1" applyAlignment="1">
      <alignment horizontal="right" vertical="center"/>
    </xf>
    <xf numFmtId="181" fontId="48" fillId="0" borderId="62" xfId="0" applyNumberFormat="1" applyFont="1" applyBorder="1" applyAlignment="1">
      <alignment horizontal="right" vertical="center"/>
    </xf>
    <xf numFmtId="200" fontId="48" fillId="4" borderId="27" xfId="0" applyNumberFormat="1" applyFont="1" applyFill="1" applyBorder="1" applyAlignment="1">
      <alignment horizontal="right" vertical="center"/>
    </xf>
    <xf numFmtId="200" fontId="48" fillId="4" borderId="63" xfId="0" applyNumberFormat="1" applyFont="1" applyFill="1" applyBorder="1" applyAlignment="1">
      <alignment vertical="center"/>
    </xf>
    <xf numFmtId="181" fontId="48" fillId="0" borderId="27" xfId="0" applyNumberFormat="1" applyFont="1" applyBorder="1" applyAlignment="1">
      <alignment vertical="center"/>
    </xf>
    <xf numFmtId="200" fontId="48" fillId="0" borderId="62" xfId="0" applyNumberFormat="1" applyFont="1" applyBorder="1" applyAlignment="1">
      <alignment horizontal="right" vertical="center"/>
    </xf>
    <xf numFmtId="200" fontId="48" fillId="0" borderId="64" xfId="0" applyNumberFormat="1" applyFont="1" applyBorder="1" applyAlignment="1">
      <alignment horizontal="right" vertical="center"/>
    </xf>
    <xf numFmtId="200" fontId="48" fillId="0" borderId="64" xfId="0" applyNumberFormat="1" applyFont="1" applyBorder="1" applyAlignment="1">
      <alignment horizontal="center" vertical="center"/>
    </xf>
    <xf numFmtId="0" fontId="104" fillId="4" borderId="0" xfId="0" applyFont="1" applyFill="1" applyBorder="1" applyAlignment="1">
      <alignment vertical="center"/>
    </xf>
    <xf numFmtId="0" fontId="102" fillId="0" borderId="0" xfId="0" applyFont="1" applyBorder="1" applyAlignment="1">
      <alignment vertical="center"/>
    </xf>
    <xf numFmtId="0" fontId="102" fillId="0" borderId="20" xfId="0" applyFont="1" applyBorder="1" applyAlignment="1">
      <alignment vertical="center"/>
    </xf>
    <xf numFmtId="200" fontId="46" fillId="17" borderId="48" xfId="0" applyNumberFormat="1" applyFont="1" applyFill="1" applyBorder="1" applyAlignment="1">
      <alignment horizontal="center" vertical="center"/>
    </xf>
    <xf numFmtId="200" fontId="47" fillId="14" borderId="48" xfId="0" applyNumberFormat="1" applyFont="1" applyFill="1" applyBorder="1" applyAlignment="1">
      <alignment horizontal="center" vertical="center"/>
    </xf>
    <xf numFmtId="0" fontId="47" fillId="14" borderId="48" xfId="0" applyFont="1" applyFill="1" applyBorder="1" applyAlignment="1">
      <alignment horizontal="center" vertical="center"/>
    </xf>
    <xf numFmtId="200" fontId="68" fillId="17" borderId="27" xfId="0" applyNumberFormat="1" applyFont="1" applyFill="1" applyBorder="1" applyAlignment="1">
      <alignment horizontal="center" vertical="center"/>
    </xf>
    <xf numFmtId="0" fontId="68" fillId="0" borderId="121" xfId="0" applyFont="1" applyBorder="1" applyAlignment="1">
      <alignment horizontal="right" vertical="center" wrapText="1"/>
    </xf>
    <xf numFmtId="0" fontId="45" fillId="0" borderId="127" xfId="0" applyFont="1" applyBorder="1" applyAlignment="1">
      <alignment horizontal="center" vertical="center"/>
    </xf>
    <xf numFmtId="0" fontId="45" fillId="17" borderId="123" xfId="0" applyFont="1" applyFill="1" applyBorder="1" applyAlignment="1">
      <alignment horizontal="center" vertical="center"/>
    </xf>
    <xf numFmtId="200" fontId="68" fillId="0" borderId="58" xfId="0" applyNumberFormat="1" applyFont="1" applyBorder="1" applyAlignment="1">
      <alignment vertical="center"/>
    </xf>
    <xf numFmtId="200" fontId="68" fillId="17" borderId="131" xfId="0" applyNumberFormat="1" applyFont="1" applyFill="1" applyBorder="1" applyAlignment="1">
      <alignment vertical="center"/>
    </xf>
    <xf numFmtId="200" fontId="68" fillId="17" borderId="131" xfId="0" applyNumberFormat="1" applyFont="1" applyFill="1" applyBorder="1" applyAlignment="1">
      <alignment horizontal="right" vertical="center"/>
    </xf>
    <xf numFmtId="181" fontId="68" fillId="17" borderId="131" xfId="0" applyNumberFormat="1" applyFont="1" applyFill="1" applyBorder="1" applyAlignment="1">
      <alignment horizontal="right" vertical="center"/>
    </xf>
    <xf numFmtId="181" fontId="56" fillId="17" borderId="131" xfId="0" applyNumberFormat="1" applyFont="1" applyFill="1" applyBorder="1" applyAlignment="1">
      <alignment vertical="center"/>
    </xf>
    <xf numFmtId="200" fontId="68" fillId="0" borderId="132" xfId="0" applyNumberFormat="1" applyFont="1" applyBorder="1" applyAlignment="1">
      <alignment vertical="center"/>
    </xf>
    <xf numFmtId="200" fontId="68" fillId="0" borderId="132" xfId="0" applyNumberFormat="1" applyFont="1" applyBorder="1" applyAlignment="1">
      <alignment horizontal="right" vertical="center"/>
    </xf>
    <xf numFmtId="181" fontId="68" fillId="0" borderId="132" xfId="0" applyNumberFormat="1" applyFont="1" applyBorder="1" applyAlignment="1">
      <alignment horizontal="right" vertical="center"/>
    </xf>
    <xf numFmtId="181" fontId="56" fillId="0" borderId="132" xfId="0" applyNumberFormat="1" applyFont="1" applyBorder="1" applyAlignment="1">
      <alignment vertical="center"/>
    </xf>
    <xf numFmtId="200" fontId="68" fillId="0" borderId="133" xfId="0" applyNumberFormat="1" applyFont="1" applyBorder="1" applyAlignment="1">
      <alignment vertical="center"/>
    </xf>
    <xf numFmtId="200" fontId="68" fillId="0" borderId="133" xfId="0" applyNumberFormat="1" applyFont="1" applyBorder="1" applyAlignment="1">
      <alignment horizontal="right" vertical="center"/>
    </xf>
    <xf numFmtId="181" fontId="68" fillId="0" borderId="133" xfId="0" applyNumberFormat="1" applyFont="1" applyBorder="1" applyAlignment="1">
      <alignment horizontal="right" vertical="center"/>
    </xf>
    <xf numFmtId="181" fontId="68" fillId="0" borderId="133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vertical="center"/>
    </xf>
    <xf numFmtId="0" fontId="75" fillId="0" borderId="0" xfId="0" applyFont="1" applyAlignment="1">
      <alignment horizontal="center" wrapText="1"/>
    </xf>
    <xf numFmtId="0" fontId="105" fillId="0" borderId="0" xfId="0" applyFont="1" applyAlignment="1">
      <alignment wrapText="1"/>
    </xf>
    <xf numFmtId="0" fontId="73" fillId="0" borderId="0" xfId="0" applyFont="1" applyAlignment="1">
      <alignment wrapText="1"/>
    </xf>
    <xf numFmtId="0" fontId="73" fillId="0" borderId="0" xfId="0" applyFont="1" applyAlignment="1">
      <alignment horizontal="left" wrapText="1"/>
    </xf>
    <xf numFmtId="0" fontId="73" fillId="0" borderId="0" xfId="0" applyFont="1" applyAlignment="1">
      <alignment horizontal="justify" wrapText="1"/>
    </xf>
    <xf numFmtId="0" fontId="56" fillId="0" borderId="0" xfId="0" applyFont="1"/>
    <xf numFmtId="3" fontId="73" fillId="0" borderId="0" xfId="0" applyNumberFormat="1" applyFont="1" applyAlignment="1">
      <alignment horizontal="justify" wrapText="1"/>
    </xf>
    <xf numFmtId="0" fontId="73" fillId="0" borderId="0" xfId="0" applyFont="1" applyAlignment="1">
      <alignment horizontal="right" wrapText="1"/>
    </xf>
    <xf numFmtId="0" fontId="0" fillId="0" borderId="0" xfId="0" applyAlignment="1">
      <alignment vertical="center"/>
    </xf>
    <xf numFmtId="3" fontId="73" fillId="0" borderId="134" xfId="0" applyNumberFormat="1" applyFont="1" applyBorder="1" applyAlignment="1">
      <alignment horizontal="right" vertical="center" wrapText="1"/>
    </xf>
    <xf numFmtId="0" fontId="75" fillId="0" borderId="134" xfId="0" applyFont="1" applyBorder="1" applyAlignment="1">
      <alignment horizontal="center" vertical="center" wrapText="1"/>
    </xf>
    <xf numFmtId="0" fontId="75" fillId="0" borderId="134" xfId="0" applyFont="1" applyBorder="1" applyAlignment="1">
      <alignment horizontal="left" vertical="center" wrapText="1"/>
    </xf>
    <xf numFmtId="0" fontId="73" fillId="0" borderId="134" xfId="0" applyFont="1" applyBorder="1" applyAlignment="1">
      <alignment horizontal="right" vertical="center" wrapText="1"/>
    </xf>
    <xf numFmtId="0" fontId="73" fillId="16" borderId="134" xfId="0" applyFont="1" applyFill="1" applyBorder="1" applyAlignment="1">
      <alignment horizontal="right" vertical="center" wrapText="1"/>
    </xf>
    <xf numFmtId="3" fontId="73" fillId="16" borderId="134" xfId="0" applyNumberFormat="1" applyFont="1" applyFill="1" applyBorder="1" applyAlignment="1">
      <alignment horizontal="right" vertical="center" wrapText="1"/>
    </xf>
    <xf numFmtId="0" fontId="75" fillId="0" borderId="134" xfId="0" applyFont="1" applyBorder="1" applyAlignment="1">
      <alignment horizontal="justify" vertical="center" wrapText="1"/>
    </xf>
    <xf numFmtId="0" fontId="75" fillId="0" borderId="136" xfId="0" applyFont="1" applyBorder="1" applyAlignment="1">
      <alignment horizontal="center" vertical="center" wrapText="1"/>
    </xf>
    <xf numFmtId="0" fontId="75" fillId="0" borderId="137" xfId="0" applyFont="1" applyBorder="1" applyAlignment="1">
      <alignment horizontal="center" vertical="center" wrapText="1"/>
    </xf>
    <xf numFmtId="200" fontId="73" fillId="0" borderId="134" xfId="0" applyNumberFormat="1" applyFont="1" applyBorder="1" applyAlignment="1">
      <alignment horizontal="right" vertical="center" wrapText="1"/>
    </xf>
    <xf numFmtId="202" fontId="73" fillId="0" borderId="134" xfId="0" applyNumberFormat="1" applyFont="1" applyBorder="1" applyAlignment="1">
      <alignment horizontal="right" vertical="center" wrapText="1"/>
    </xf>
    <xf numFmtId="3" fontId="73" fillId="0" borderId="139" xfId="0" applyNumberFormat="1" applyFont="1" applyBorder="1" applyAlignment="1">
      <alignment horizontal="right" vertical="center" wrapText="1"/>
    </xf>
    <xf numFmtId="0" fontId="73" fillId="0" borderId="139" xfId="0" applyFont="1" applyBorder="1" applyAlignment="1">
      <alignment horizontal="right" vertical="center" wrapText="1"/>
    </xf>
    <xf numFmtId="3" fontId="73" fillId="0" borderId="138" xfId="0" applyNumberFormat="1" applyFont="1" applyBorder="1" applyAlignment="1">
      <alignment horizontal="right" vertical="center" wrapText="1"/>
    </xf>
    <xf numFmtId="0" fontId="75" fillId="0" borderId="140" xfId="0" applyFont="1" applyBorder="1" applyAlignment="1">
      <alignment horizontal="center" vertical="center" wrapText="1"/>
    </xf>
    <xf numFmtId="3" fontId="73" fillId="0" borderId="135" xfId="0" applyNumberFormat="1" applyFont="1" applyBorder="1" applyAlignment="1">
      <alignment horizontal="right" vertical="center" wrapText="1"/>
    </xf>
    <xf numFmtId="200" fontId="73" fillId="0" borderId="135" xfId="0" applyNumberFormat="1" applyFont="1" applyBorder="1" applyAlignment="1">
      <alignment horizontal="right" vertical="center" wrapText="1"/>
    </xf>
    <xf numFmtId="202" fontId="73" fillId="0" borderId="135" xfId="0" applyNumberFormat="1" applyFont="1" applyBorder="1" applyAlignment="1">
      <alignment horizontal="right" vertical="center" wrapText="1"/>
    </xf>
    <xf numFmtId="3" fontId="73" fillId="0" borderId="141" xfId="0" applyNumberFormat="1" applyFont="1" applyBorder="1" applyAlignment="1">
      <alignment horizontal="right" vertical="center" wrapText="1"/>
    </xf>
    <xf numFmtId="3" fontId="73" fillId="0" borderId="142" xfId="0" applyNumberFormat="1" applyFont="1" applyBorder="1" applyAlignment="1">
      <alignment horizontal="right" vertical="center" wrapText="1"/>
    </xf>
    <xf numFmtId="0" fontId="75" fillId="0" borderId="135" xfId="0" applyFont="1" applyBorder="1" applyAlignment="1">
      <alignment horizontal="left" vertical="center" wrapText="1"/>
    </xf>
    <xf numFmtId="0" fontId="73" fillId="0" borderId="135" xfId="0" applyFont="1" applyBorder="1" applyAlignment="1">
      <alignment horizontal="right" vertical="center" wrapText="1"/>
    </xf>
    <xf numFmtId="3" fontId="73" fillId="16" borderId="135" xfId="0" applyNumberFormat="1" applyFont="1" applyFill="1" applyBorder="1" applyAlignment="1">
      <alignment horizontal="right" vertical="center" wrapText="1"/>
    </xf>
    <xf numFmtId="0" fontId="98" fillId="0" borderId="135" xfId="0" applyFont="1" applyBorder="1" applyAlignment="1">
      <alignment horizontal="justify" vertical="center" wrapText="1"/>
    </xf>
    <xf numFmtId="0" fontId="73" fillId="16" borderId="135" xfId="0" applyFont="1" applyFill="1" applyBorder="1" applyAlignment="1">
      <alignment horizontal="right" vertical="center" wrapText="1"/>
    </xf>
    <xf numFmtId="0" fontId="75" fillId="0" borderId="137" xfId="0" applyFont="1" applyBorder="1" applyAlignment="1">
      <alignment horizontal="left" vertical="center" wrapText="1"/>
    </xf>
    <xf numFmtId="3" fontId="73" fillId="0" borderId="137" xfId="0" applyNumberFormat="1" applyFont="1" applyBorder="1" applyAlignment="1">
      <alignment horizontal="right" vertical="center" wrapText="1"/>
    </xf>
    <xf numFmtId="200" fontId="73" fillId="0" borderId="137" xfId="0" applyNumberFormat="1" applyFont="1" applyBorder="1" applyAlignment="1">
      <alignment horizontal="right" vertical="center" wrapText="1"/>
    </xf>
    <xf numFmtId="202" fontId="73" fillId="0" borderId="137" xfId="0" applyNumberFormat="1" applyFont="1" applyBorder="1" applyAlignment="1">
      <alignment horizontal="right" vertical="center" wrapText="1"/>
    </xf>
    <xf numFmtId="3" fontId="73" fillId="0" borderId="143" xfId="0" applyNumberFormat="1" applyFont="1" applyBorder="1" applyAlignment="1">
      <alignment horizontal="right" vertical="center" wrapText="1"/>
    </xf>
    <xf numFmtId="0" fontId="73" fillId="0" borderId="144" xfId="0" applyFont="1" applyBorder="1" applyAlignment="1">
      <alignment horizontal="right" vertical="center" wrapText="1"/>
    </xf>
    <xf numFmtId="0" fontId="73" fillId="0" borderId="137" xfId="0" applyFont="1" applyBorder="1" applyAlignment="1">
      <alignment horizontal="right" vertical="center" wrapText="1"/>
    </xf>
    <xf numFmtId="0" fontId="73" fillId="16" borderId="137" xfId="0" applyFont="1" applyFill="1" applyBorder="1" applyAlignment="1">
      <alignment horizontal="right" vertical="center" wrapText="1"/>
    </xf>
    <xf numFmtId="3" fontId="73" fillId="16" borderId="137" xfId="0" applyNumberFormat="1" applyFont="1" applyFill="1" applyBorder="1" applyAlignment="1">
      <alignment horizontal="right" vertical="center" wrapText="1"/>
    </xf>
    <xf numFmtId="3" fontId="73" fillId="0" borderId="144" xfId="0" applyNumberFormat="1" applyFont="1" applyBorder="1" applyAlignment="1">
      <alignment horizontal="right" vertical="center" wrapText="1"/>
    </xf>
    <xf numFmtId="0" fontId="75" fillId="0" borderId="137" xfId="0" applyFont="1" applyBorder="1" applyAlignment="1">
      <alignment horizontal="justify" vertical="center" wrapText="1"/>
    </xf>
    <xf numFmtId="0" fontId="75" fillId="0" borderId="145" xfId="0" applyFont="1" applyBorder="1" applyAlignment="1">
      <alignment horizontal="center" vertical="center" wrapText="1"/>
    </xf>
    <xf numFmtId="3" fontId="73" fillId="0" borderId="146" xfId="0" applyNumberFormat="1" applyFont="1" applyBorder="1" applyAlignment="1">
      <alignment horizontal="right" vertical="center" wrapText="1"/>
    </xf>
    <xf numFmtId="200" fontId="73" fillId="0" borderId="146" xfId="0" applyNumberFormat="1" applyFont="1" applyBorder="1" applyAlignment="1">
      <alignment horizontal="right" vertical="center" wrapText="1"/>
    </xf>
    <xf numFmtId="202" fontId="73" fillId="0" borderId="146" xfId="0" applyNumberFormat="1" applyFont="1" applyBorder="1" applyAlignment="1">
      <alignment horizontal="right" vertical="center" wrapText="1"/>
    </xf>
    <xf numFmtId="3" fontId="73" fillId="0" borderId="147" xfId="0" applyNumberFormat="1" applyFont="1" applyBorder="1" applyAlignment="1">
      <alignment horizontal="right" vertical="center" wrapText="1"/>
    </xf>
    <xf numFmtId="3" fontId="73" fillId="0" borderId="148" xfId="0" applyNumberFormat="1" applyFont="1" applyBorder="1" applyAlignment="1">
      <alignment horizontal="right" vertical="center" wrapText="1"/>
    </xf>
    <xf numFmtId="0" fontId="75" fillId="18" borderId="135" xfId="0" applyFont="1" applyFill="1" applyBorder="1" applyAlignment="1">
      <alignment horizontal="center" vertical="center" wrapText="1"/>
    </xf>
    <xf numFmtId="0" fontId="73" fillId="18" borderId="135" xfId="0" applyFont="1" applyFill="1" applyBorder="1" applyAlignment="1">
      <alignment horizontal="center" vertical="center" wrapText="1"/>
    </xf>
    <xf numFmtId="0" fontId="73" fillId="18" borderId="141" xfId="0" applyFont="1" applyFill="1" applyBorder="1" applyAlignment="1">
      <alignment horizontal="center" vertical="center" wrapText="1"/>
    </xf>
    <xf numFmtId="0" fontId="73" fillId="18" borderId="142" xfId="0" applyFont="1" applyFill="1" applyBorder="1" applyAlignment="1">
      <alignment horizontal="center" vertical="center" wrapText="1"/>
    </xf>
    <xf numFmtId="0" fontId="73" fillId="19" borderId="135" xfId="0" applyFont="1" applyFill="1" applyBorder="1" applyAlignment="1">
      <alignment horizontal="center" vertical="center" wrapText="1"/>
    </xf>
    <xf numFmtId="0" fontId="73" fillId="20" borderId="135" xfId="0" applyFont="1" applyFill="1" applyBorder="1" applyAlignment="1">
      <alignment horizontal="center" vertical="center" wrapText="1"/>
    </xf>
    <xf numFmtId="0" fontId="73" fillId="21" borderId="135" xfId="0" applyFont="1" applyFill="1" applyBorder="1" applyAlignment="1">
      <alignment horizontal="center" vertical="center" wrapText="1"/>
    </xf>
    <xf numFmtId="0" fontId="73" fillId="22" borderId="135" xfId="0" applyFont="1" applyFill="1" applyBorder="1" applyAlignment="1">
      <alignment horizontal="center" vertical="center" wrapText="1"/>
    </xf>
    <xf numFmtId="0" fontId="75" fillId="0" borderId="149" xfId="0" applyFont="1" applyBorder="1" applyAlignment="1">
      <alignment horizontal="center" vertical="center" wrapText="1"/>
    </xf>
    <xf numFmtId="0" fontId="75" fillId="0" borderId="150" xfId="0" applyFont="1" applyBorder="1" applyAlignment="1">
      <alignment horizontal="center" vertical="center" wrapText="1"/>
    </xf>
    <xf numFmtId="3" fontId="73" fillId="0" borderId="151" xfId="0" applyNumberFormat="1" applyFont="1" applyBorder="1" applyAlignment="1">
      <alignment horizontal="right" vertical="center" wrapText="1"/>
    </xf>
    <xf numFmtId="200" fontId="73" fillId="0" borderId="151" xfId="0" applyNumberFormat="1" applyFont="1" applyBorder="1" applyAlignment="1">
      <alignment horizontal="right" vertical="center" wrapText="1"/>
    </xf>
    <xf numFmtId="202" fontId="73" fillId="0" borderId="151" xfId="0" applyNumberFormat="1" applyFont="1" applyBorder="1" applyAlignment="1">
      <alignment horizontal="right" vertical="center" wrapText="1"/>
    </xf>
    <xf numFmtId="3" fontId="73" fillId="0" borderId="152" xfId="0" applyNumberFormat="1" applyFont="1" applyBorder="1" applyAlignment="1">
      <alignment horizontal="right" vertical="center" wrapText="1"/>
    </xf>
    <xf numFmtId="3" fontId="73" fillId="0" borderId="153" xfId="0" applyNumberFormat="1" applyFont="1" applyBorder="1" applyAlignment="1">
      <alignment horizontal="right" vertical="center" wrapText="1"/>
    </xf>
    <xf numFmtId="3" fontId="73" fillId="0" borderId="154" xfId="0" applyNumberFormat="1" applyFont="1" applyBorder="1" applyAlignment="1">
      <alignment horizontal="right" vertical="center" wrapText="1"/>
    </xf>
    <xf numFmtId="200" fontId="73" fillId="0" borderId="154" xfId="0" applyNumberFormat="1" applyFont="1" applyBorder="1" applyAlignment="1">
      <alignment horizontal="right" vertical="center" wrapText="1"/>
    </xf>
    <xf numFmtId="202" fontId="73" fillId="0" borderId="154" xfId="0" applyNumberFormat="1" applyFont="1" applyBorder="1" applyAlignment="1">
      <alignment horizontal="right" vertical="center" wrapText="1"/>
    </xf>
    <xf numFmtId="3" fontId="73" fillId="0" borderId="155" xfId="0" applyNumberFormat="1" applyFont="1" applyBorder="1" applyAlignment="1">
      <alignment horizontal="right" vertical="center" wrapText="1"/>
    </xf>
    <xf numFmtId="3" fontId="73" fillId="0" borderId="156" xfId="0" applyNumberFormat="1" applyFont="1" applyBorder="1" applyAlignment="1">
      <alignment horizontal="right" vertical="center" wrapText="1"/>
    </xf>
    <xf numFmtId="200" fontId="73" fillId="0" borderId="136" xfId="0" applyNumberFormat="1" applyFont="1" applyBorder="1" applyAlignment="1">
      <alignment horizontal="right" vertical="center" wrapText="1"/>
    </xf>
    <xf numFmtId="3" fontId="73" fillId="0" borderId="136" xfId="0" applyNumberFormat="1" applyFont="1" applyBorder="1" applyAlignment="1">
      <alignment horizontal="right" vertical="center" wrapText="1"/>
    </xf>
    <xf numFmtId="3" fontId="73" fillId="0" borderId="157" xfId="0" applyNumberFormat="1" applyFont="1" applyBorder="1" applyAlignment="1">
      <alignment horizontal="right" vertical="center" wrapText="1"/>
    </xf>
    <xf numFmtId="0" fontId="73" fillId="0" borderId="136" xfId="0" applyFont="1" applyBorder="1" applyAlignment="1">
      <alignment horizontal="right" vertical="center" wrapText="1"/>
    </xf>
    <xf numFmtId="3" fontId="73" fillId="16" borderId="136" xfId="0" applyNumberFormat="1" applyFont="1" applyFill="1" applyBorder="1" applyAlignment="1">
      <alignment horizontal="right" vertical="center" wrapText="1"/>
    </xf>
    <xf numFmtId="0" fontId="75" fillId="0" borderId="149" xfId="0" applyFont="1" applyBorder="1" applyAlignment="1">
      <alignment horizontal="left" vertical="center" wrapText="1"/>
    </xf>
    <xf numFmtId="0" fontId="75" fillId="0" borderId="159" xfId="0" applyFont="1" applyBorder="1" applyAlignment="1">
      <alignment horizontal="left" vertical="center" wrapText="1"/>
    </xf>
    <xf numFmtId="0" fontId="73" fillId="16" borderId="136" xfId="0" applyFont="1" applyFill="1" applyBorder="1" applyAlignment="1">
      <alignment horizontal="right" vertical="center" wrapText="1"/>
    </xf>
    <xf numFmtId="0" fontId="73" fillId="0" borderId="149" xfId="0" applyFont="1" applyBorder="1" applyAlignment="1">
      <alignment horizontal="center" vertical="center" wrapText="1"/>
    </xf>
    <xf numFmtId="0" fontId="73" fillId="0" borderId="137" xfId="0" applyFont="1" applyBorder="1" applyAlignment="1">
      <alignment horizontal="left" vertical="center" wrapText="1"/>
    </xf>
    <xf numFmtId="0" fontId="73" fillId="0" borderId="134" xfId="0" applyFont="1" applyBorder="1" applyAlignment="1">
      <alignment horizontal="left" vertical="center" wrapText="1"/>
    </xf>
    <xf numFmtId="0" fontId="109" fillId="0" borderId="135" xfId="0" applyFont="1" applyBorder="1" applyAlignment="1">
      <alignment horizontal="justify" vertical="center" wrapText="1"/>
    </xf>
    <xf numFmtId="204" fontId="75" fillId="0" borderId="140" xfId="0" applyNumberFormat="1" applyFont="1" applyBorder="1" applyAlignment="1">
      <alignment horizontal="center" vertical="center" wrapText="1"/>
    </xf>
    <xf numFmtId="204" fontId="0" fillId="0" borderId="0" xfId="0" applyNumberFormat="1" applyAlignment="1">
      <alignment vertical="center"/>
    </xf>
    <xf numFmtId="204" fontId="56" fillId="0" borderId="0" xfId="0" applyNumberFormat="1" applyFont="1" applyAlignment="1">
      <alignment vertical="center"/>
    </xf>
    <xf numFmtId="194" fontId="56" fillId="0" borderId="0" xfId="0" applyNumberFormat="1" applyFont="1" applyAlignment="1">
      <alignment vertical="center"/>
    </xf>
    <xf numFmtId="0" fontId="75" fillId="0" borderId="161" xfId="0" applyFont="1" applyBorder="1" applyAlignment="1">
      <alignment horizontal="center" wrapText="1"/>
    </xf>
    <xf numFmtId="0" fontId="75" fillId="0" borderId="162" xfId="0" applyFont="1" applyBorder="1" applyAlignment="1">
      <alignment horizontal="center" wrapText="1"/>
    </xf>
    <xf numFmtId="0" fontId="75" fillId="18" borderId="167" xfId="0" applyFont="1" applyFill="1" applyBorder="1" applyAlignment="1">
      <alignment horizontal="center" vertical="center" wrapText="1"/>
    </xf>
    <xf numFmtId="0" fontId="73" fillId="22" borderId="141" xfId="0" applyFont="1" applyFill="1" applyBorder="1" applyAlignment="1">
      <alignment horizontal="center" vertical="center" wrapText="1"/>
    </xf>
    <xf numFmtId="0" fontId="75" fillId="0" borderId="169" xfId="0" applyFont="1" applyBorder="1" applyAlignment="1">
      <alignment horizontal="center" vertical="center" wrapText="1"/>
    </xf>
    <xf numFmtId="0" fontId="73" fillId="16" borderId="143" xfId="0" applyFont="1" applyFill="1" applyBorder="1" applyAlignment="1">
      <alignment horizontal="right" vertical="center" wrapText="1"/>
    </xf>
    <xf numFmtId="0" fontId="73" fillId="16" borderId="138" xfId="0" applyFont="1" applyFill="1" applyBorder="1" applyAlignment="1">
      <alignment horizontal="right" vertical="center" wrapText="1"/>
    </xf>
    <xf numFmtId="3" fontId="73" fillId="16" borderId="138" xfId="0" applyNumberFormat="1" applyFont="1" applyFill="1" applyBorder="1" applyAlignment="1">
      <alignment horizontal="right" vertical="center" wrapText="1"/>
    </xf>
    <xf numFmtId="0" fontId="75" fillId="0" borderId="170" xfId="0" applyFont="1" applyBorder="1" applyAlignment="1">
      <alignment horizontal="center" vertical="center" wrapText="1"/>
    </xf>
    <xf numFmtId="3" fontId="73" fillId="16" borderId="141" xfId="0" applyNumberFormat="1" applyFont="1" applyFill="1" applyBorder="1" applyAlignment="1">
      <alignment horizontal="right" vertical="center" wrapText="1"/>
    </xf>
    <xf numFmtId="3" fontId="73" fillId="16" borderId="158" xfId="0" applyNumberFormat="1" applyFont="1" applyFill="1" applyBorder="1" applyAlignment="1">
      <alignment horizontal="right" vertical="center" wrapText="1"/>
    </xf>
    <xf numFmtId="0" fontId="75" fillId="0" borderId="167" xfId="0" applyFont="1" applyBorder="1" applyAlignment="1">
      <alignment horizontal="center" vertical="center" wrapText="1"/>
    </xf>
    <xf numFmtId="0" fontId="73" fillId="16" borderId="141" xfId="0" applyFont="1" applyFill="1" applyBorder="1" applyAlignment="1">
      <alignment horizontal="right" vertical="center" wrapText="1"/>
    </xf>
    <xf numFmtId="0" fontId="73" fillId="0" borderId="169" xfId="0" applyFont="1" applyBorder="1" applyAlignment="1">
      <alignment horizontal="center" vertical="center" wrapText="1"/>
    </xf>
    <xf numFmtId="0" fontId="73" fillId="16" borderId="158" xfId="0" applyFont="1" applyFill="1" applyBorder="1" applyAlignment="1">
      <alignment horizontal="right" vertical="center" wrapText="1"/>
    </xf>
    <xf numFmtId="0" fontId="75" fillId="0" borderId="171" xfId="0" applyFont="1" applyBorder="1" applyAlignment="1">
      <alignment horizontal="center" vertical="center" wrapText="1"/>
    </xf>
    <xf numFmtId="0" fontId="75" fillId="0" borderId="171" xfId="0" applyFont="1" applyBorder="1" applyAlignment="1">
      <alignment horizontal="left" vertical="center" wrapText="1"/>
    </xf>
    <xf numFmtId="3" fontId="73" fillId="0" borderId="171" xfId="0" applyNumberFormat="1" applyFont="1" applyBorder="1" applyAlignment="1">
      <alignment horizontal="right" vertical="center" wrapText="1"/>
    </xf>
    <xf numFmtId="200" fontId="73" fillId="0" borderId="171" xfId="0" applyNumberFormat="1" applyFont="1" applyBorder="1" applyAlignment="1">
      <alignment horizontal="right" vertical="center" wrapText="1"/>
    </xf>
    <xf numFmtId="202" fontId="73" fillId="0" borderId="171" xfId="0" applyNumberFormat="1" applyFont="1" applyBorder="1" applyAlignment="1">
      <alignment horizontal="right" vertical="center" wrapText="1"/>
    </xf>
    <xf numFmtId="3" fontId="73" fillId="0" borderId="172" xfId="0" applyNumberFormat="1" applyFont="1" applyBorder="1" applyAlignment="1">
      <alignment horizontal="right" vertical="center" wrapText="1"/>
    </xf>
    <xf numFmtId="0" fontId="73" fillId="0" borderId="173" xfId="0" applyFont="1" applyBorder="1" applyAlignment="1">
      <alignment horizontal="right" vertical="center" wrapText="1"/>
    </xf>
    <xf numFmtId="0" fontId="56" fillId="0" borderId="171" xfId="0" applyFont="1" applyBorder="1" applyAlignment="1">
      <alignment horizontal="right" vertical="center"/>
    </xf>
    <xf numFmtId="0" fontId="73" fillId="0" borderId="171" xfId="0" applyFont="1" applyBorder="1" applyAlignment="1">
      <alignment horizontal="right" vertical="center" wrapText="1"/>
    </xf>
    <xf numFmtId="0" fontId="56" fillId="0" borderId="172" xfId="0" applyFont="1" applyBorder="1" applyAlignment="1">
      <alignment horizontal="right" vertical="center"/>
    </xf>
    <xf numFmtId="0" fontId="46" fillId="0" borderId="0" xfId="0" applyFont="1" applyAlignment="1">
      <alignment horizontal="center"/>
    </xf>
    <xf numFmtId="194" fontId="56" fillId="0" borderId="0" xfId="0" applyNumberFormat="1" applyFont="1"/>
    <xf numFmtId="3" fontId="56" fillId="0" borderId="0" xfId="0" applyNumberFormat="1" applyFont="1"/>
    <xf numFmtId="0" fontId="46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108" fillId="0" borderId="98" xfId="3" applyFont="1" applyBorder="1" applyAlignment="1">
      <alignment horizontal="right" wrapText="1"/>
    </xf>
    <xf numFmtId="0" fontId="48" fillId="0" borderId="0" xfId="0" applyFont="1" applyAlignment="1">
      <alignment horizontal="left" vertical="top"/>
    </xf>
    <xf numFmtId="0" fontId="45" fillId="4" borderId="27" xfId="0" applyFont="1" applyFill="1" applyBorder="1" applyAlignment="1">
      <alignment horizontal="center" vertical="center"/>
    </xf>
    <xf numFmtId="0" fontId="45" fillId="4" borderId="48" xfId="0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horizontal="center" vertical="center"/>
    </xf>
    <xf numFmtId="0" fontId="45" fillId="4" borderId="56" xfId="0" applyFont="1" applyFill="1" applyBorder="1" applyAlignment="1">
      <alignment horizontal="center" vertical="center"/>
    </xf>
    <xf numFmtId="0" fontId="106" fillId="16" borderId="98" xfId="0" applyFont="1" applyFill="1" applyBorder="1" applyAlignment="1">
      <alignment horizontal="center" wrapText="1"/>
    </xf>
    <xf numFmtId="176" fontId="106" fillId="16" borderId="97" xfId="3" applyFont="1" applyFill="1" applyBorder="1" applyAlignment="1">
      <alignment horizontal="right" wrapText="1"/>
    </xf>
    <xf numFmtId="176" fontId="106" fillId="0" borderId="98" xfId="3" applyFont="1" applyBorder="1" applyAlignment="1">
      <alignment horizontal="right" wrapText="1"/>
    </xf>
    <xf numFmtId="0" fontId="46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7" fillId="0" borderId="0" xfId="0" quotePrefix="1" applyNumberFormat="1" applyFont="1" applyAlignment="1">
      <alignment horizontal="center" vertical="center"/>
    </xf>
    <xf numFmtId="0" fontId="108" fillId="0" borderId="99" xfId="0" applyFont="1" applyBorder="1" applyAlignment="1">
      <alignment horizontal="center" wrapText="1"/>
    </xf>
    <xf numFmtId="176" fontId="108" fillId="0" borderId="100" xfId="3" applyFont="1" applyBorder="1" applyAlignment="1">
      <alignment horizontal="right" wrapText="1"/>
    </xf>
    <xf numFmtId="0" fontId="45" fillId="4" borderId="62" xfId="0" applyFont="1" applyFill="1" applyBorder="1" applyAlignment="1">
      <alignment vertical="center"/>
    </xf>
    <xf numFmtId="0" fontId="45" fillId="4" borderId="70" xfId="0" applyFont="1" applyFill="1" applyBorder="1" applyAlignment="1">
      <alignment vertical="center"/>
    </xf>
    <xf numFmtId="0" fontId="45" fillId="4" borderId="65" xfId="0" applyFont="1" applyFill="1" applyBorder="1" applyAlignment="1">
      <alignment vertical="center"/>
    </xf>
    <xf numFmtId="0" fontId="45" fillId="4" borderId="68" xfId="0" applyFont="1" applyFill="1" applyBorder="1" applyAlignment="1">
      <alignment vertical="center" wrapText="1"/>
    </xf>
    <xf numFmtId="200" fontId="48" fillId="0" borderId="0" xfId="0" applyNumberFormat="1" applyFont="1" applyAlignment="1">
      <alignment horizontal="right" vertical="top"/>
    </xf>
    <xf numFmtId="200" fontId="48" fillId="0" borderId="0" xfId="0" applyNumberFormat="1" applyFont="1" applyAlignment="1">
      <alignment horizontal="right" vertical="center"/>
    </xf>
    <xf numFmtId="200" fontId="45" fillId="0" borderId="0" xfId="0" applyNumberFormat="1" applyFont="1" applyAlignment="1">
      <alignment horizontal="center" vertical="center"/>
    </xf>
    <xf numFmtId="200" fontId="45" fillId="4" borderId="63" xfId="0" applyNumberFormat="1" applyFont="1" applyFill="1" applyBorder="1" applyAlignment="1">
      <alignment horizontal="right" vertical="center"/>
    </xf>
    <xf numFmtId="200" fontId="45" fillId="4" borderId="56" xfId="0" applyNumberFormat="1" applyFont="1" applyFill="1" applyBorder="1" applyAlignment="1">
      <alignment horizontal="right" vertical="center"/>
    </xf>
    <xf numFmtId="200" fontId="45" fillId="4" borderId="69" xfId="0" applyNumberFormat="1" applyFont="1" applyFill="1" applyBorder="1" applyAlignment="1">
      <alignment vertical="center"/>
    </xf>
    <xf numFmtId="200" fontId="45" fillId="4" borderId="63" xfId="0" applyNumberFormat="1" applyFont="1" applyFill="1" applyBorder="1" applyAlignment="1">
      <alignment vertical="center"/>
    </xf>
    <xf numFmtId="181" fontId="45" fillId="4" borderId="68" xfId="0" applyNumberFormat="1" applyFont="1" applyFill="1" applyBorder="1" applyAlignment="1">
      <alignment horizontal="right" vertical="center"/>
    </xf>
    <xf numFmtId="181" fontId="45" fillId="4" borderId="56" xfId="0" applyNumberFormat="1" applyFont="1" applyFill="1" applyBorder="1" applyAlignment="1">
      <alignment vertical="center"/>
    </xf>
    <xf numFmtId="181" fontId="45" fillId="4" borderId="27" xfId="0" applyNumberFormat="1" applyFont="1" applyFill="1" applyBorder="1" applyAlignment="1">
      <alignment vertical="center"/>
    </xf>
    <xf numFmtId="200" fontId="45" fillId="0" borderId="0" xfId="0" applyNumberFormat="1" applyFont="1" applyBorder="1" applyAlignment="1">
      <alignment horizontal="right" vertical="center"/>
    </xf>
    <xf numFmtId="200" fontId="45" fillId="4" borderId="27" xfId="0" applyNumberFormat="1" applyFont="1" applyFill="1" applyBorder="1" applyAlignment="1">
      <alignment horizontal="right" vertical="center"/>
    </xf>
    <xf numFmtId="0" fontId="106" fillId="16" borderId="99" xfId="0" applyFont="1" applyFill="1" applyBorder="1" applyAlignment="1">
      <alignment horizontal="center" wrapText="1"/>
    </xf>
    <xf numFmtId="0" fontId="106" fillId="16" borderId="95" xfId="0" applyFont="1" applyFill="1" applyBorder="1" applyAlignment="1">
      <alignment horizontal="center" wrapText="1"/>
    </xf>
    <xf numFmtId="176" fontId="106" fillId="16" borderId="100" xfId="3" applyFont="1" applyFill="1" applyBorder="1" applyAlignment="1">
      <alignment horizontal="right" wrapText="1"/>
    </xf>
    <xf numFmtId="176" fontId="106" fillId="16" borderId="96" xfId="3" applyFont="1" applyFill="1" applyBorder="1" applyAlignment="1">
      <alignment horizontal="right" wrapText="1"/>
    </xf>
    <xf numFmtId="176" fontId="106" fillId="0" borderId="99" xfId="3" applyFont="1" applyBorder="1" applyAlignment="1">
      <alignment horizontal="right" wrapText="1"/>
    </xf>
    <xf numFmtId="181" fontId="48" fillId="0" borderId="0" xfId="0" applyNumberFormat="1" applyFont="1" applyBorder="1" applyAlignment="1">
      <alignment horizontal="right" vertical="center"/>
    </xf>
    <xf numFmtId="200" fontId="110" fillId="0" borderId="0" xfId="0" applyNumberFormat="1" applyFont="1" applyBorder="1" applyAlignment="1">
      <alignment horizontal="right" vertical="center"/>
    </xf>
    <xf numFmtId="200" fontId="45" fillId="4" borderId="0" xfId="0" applyNumberFormat="1" applyFont="1" applyFill="1" applyBorder="1" applyAlignment="1">
      <alignment vertical="center"/>
    </xf>
    <xf numFmtId="181" fontId="45" fillId="4" borderId="0" xfId="0" applyNumberFormat="1" applyFont="1" applyFill="1" applyBorder="1" applyAlignment="1">
      <alignment vertical="center"/>
    </xf>
    <xf numFmtId="38" fontId="61" fillId="0" borderId="0" xfId="0" applyNumberFormat="1" applyFont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 shrinkToFit="1"/>
    </xf>
    <xf numFmtId="0" fontId="45" fillId="0" borderId="0" xfId="0" applyNumberFormat="1" applyFont="1" applyBorder="1" applyAlignment="1">
      <alignment horizontal="center" vertical="center" shrinkToFit="1"/>
    </xf>
    <xf numFmtId="38" fontId="45" fillId="0" borderId="0" xfId="0" applyNumberFormat="1" applyFont="1" applyBorder="1" applyAlignment="1">
      <alignment horizontal="center" vertical="center" shrinkToFit="1"/>
    </xf>
    <xf numFmtId="205" fontId="6" fillId="0" borderId="0" xfId="0" applyNumberFormat="1" applyFont="1" applyBorder="1" applyAlignment="1">
      <alignment vertical="center"/>
    </xf>
    <xf numFmtId="205" fontId="61" fillId="0" borderId="0" xfId="0" applyNumberFormat="1" applyFont="1" applyAlignment="1">
      <alignment horizontal="right" vertical="center"/>
    </xf>
    <xf numFmtId="205" fontId="45" fillId="0" borderId="0" xfId="0" applyNumberFormat="1" applyFont="1" applyBorder="1" applyAlignment="1">
      <alignment vertical="center"/>
    </xf>
    <xf numFmtId="205" fontId="9" fillId="0" borderId="0" xfId="0" applyNumberFormat="1" applyFont="1" applyBorder="1" applyAlignment="1">
      <alignment vertical="center"/>
    </xf>
    <xf numFmtId="205" fontId="17" fillId="0" borderId="0" xfId="0" applyNumberFormat="1" applyFont="1" applyAlignment="1">
      <alignment horizontal="right"/>
    </xf>
    <xf numFmtId="205" fontId="61" fillId="0" borderId="0" xfId="0" applyNumberFormat="1" applyFont="1" applyAlignment="1">
      <alignment horizontal="right" vertical="top"/>
    </xf>
    <xf numFmtId="0" fontId="61" fillId="0" borderId="4" xfId="0" applyFont="1" applyBorder="1" applyAlignment="1">
      <alignment vertical="center"/>
    </xf>
    <xf numFmtId="0" fontId="61" fillId="0" borderId="10" xfId="0" applyFont="1" applyBorder="1" applyAlignment="1">
      <alignment vertical="center"/>
    </xf>
    <xf numFmtId="38" fontId="56" fillId="0" borderId="8" xfId="0" applyNumberFormat="1" applyFont="1" applyBorder="1" applyAlignment="1">
      <alignment vertical="center"/>
    </xf>
    <xf numFmtId="0" fontId="0" fillId="0" borderId="0" xfId="0" applyFont="1"/>
    <xf numFmtId="0" fontId="112" fillId="0" borderId="0" xfId="0" applyFont="1" applyBorder="1" applyAlignment="1">
      <alignment horizontal="center" vertical="center"/>
    </xf>
    <xf numFmtId="176" fontId="44" fillId="0" borderId="0" xfId="3" applyFont="1" applyAlignment="1">
      <alignment vertical="center"/>
    </xf>
    <xf numFmtId="176" fontId="44" fillId="0" borderId="0" xfId="3" applyFont="1" applyAlignment="1">
      <alignment horizontal="right" vertical="center"/>
    </xf>
    <xf numFmtId="176" fontId="44" fillId="0" borderId="9" xfId="0" applyNumberFormat="1" applyFont="1" applyBorder="1" applyAlignment="1">
      <alignment vertical="center"/>
    </xf>
    <xf numFmtId="176" fontId="113" fillId="0" borderId="0" xfId="0" applyNumberFormat="1" applyFont="1" applyAlignment="1">
      <alignment vertical="center"/>
    </xf>
    <xf numFmtId="176" fontId="44" fillId="0" borderId="0" xfId="3" applyFont="1" applyAlignment="1">
      <alignment horizontal="center" vertical="center"/>
    </xf>
    <xf numFmtId="206" fontId="0" fillId="0" borderId="0" xfId="0" applyNumberFormat="1" applyFont="1"/>
    <xf numFmtId="176" fontId="113" fillId="0" borderId="0" xfId="0" applyNumberFormat="1" applyFont="1" applyBorder="1" applyAlignment="1">
      <alignment vertical="center"/>
    </xf>
    <xf numFmtId="176" fontId="113" fillId="0" borderId="112" xfId="0" applyNumberFormat="1" applyFont="1" applyBorder="1" applyAlignment="1">
      <alignment horizontal="center" vertical="center"/>
    </xf>
    <xf numFmtId="176" fontId="113" fillId="0" borderId="113" xfId="0" applyNumberFormat="1" applyFont="1" applyBorder="1" applyAlignment="1">
      <alignment horizontal="center" vertical="center"/>
    </xf>
    <xf numFmtId="186" fontId="65" fillId="0" borderId="104" xfId="0" applyNumberFormat="1" applyFont="1" applyBorder="1" applyAlignment="1">
      <alignment vertical="center"/>
    </xf>
    <xf numFmtId="186" fontId="37" fillId="0" borderId="25" xfId="0" applyNumberFormat="1" applyFont="1" applyBorder="1" applyAlignment="1">
      <alignment vertical="center"/>
    </xf>
    <xf numFmtId="41" fontId="37" fillId="0" borderId="25" xfId="3" applyNumberFormat="1" applyFont="1" applyBorder="1" applyAlignment="1">
      <alignment vertical="center"/>
    </xf>
    <xf numFmtId="176" fontId="47" fillId="0" borderId="107" xfId="3" applyFont="1" applyBorder="1" applyAlignment="1">
      <alignment vertical="center"/>
    </xf>
    <xf numFmtId="176" fontId="47" fillId="0" borderId="108" xfId="0" applyNumberFormat="1" applyFont="1" applyBorder="1" applyAlignment="1">
      <alignment vertical="center"/>
    </xf>
    <xf numFmtId="176" fontId="47" fillId="0" borderId="110" xfId="3" applyFont="1" applyBorder="1" applyAlignment="1">
      <alignment vertical="center"/>
    </xf>
    <xf numFmtId="176" fontId="47" fillId="0" borderId="111" xfId="0" applyNumberFormat="1" applyFont="1" applyBorder="1" applyAlignment="1">
      <alignment vertical="center"/>
    </xf>
    <xf numFmtId="176" fontId="44" fillId="0" borderId="0" xfId="3" applyFont="1" applyBorder="1" applyAlignment="1">
      <alignment horizontal="right" vertical="center"/>
    </xf>
    <xf numFmtId="176" fontId="44" fillId="0" borderId="0" xfId="0" applyNumberFormat="1" applyFont="1" applyBorder="1" applyAlignment="1">
      <alignment vertical="center"/>
    </xf>
    <xf numFmtId="207" fontId="75" fillId="0" borderId="140" xfId="3" applyNumberFormat="1" applyFont="1" applyBorder="1" applyAlignment="1">
      <alignment horizontal="center" vertical="center" wrapText="1"/>
    </xf>
    <xf numFmtId="207" fontId="0" fillId="0" borderId="0" xfId="3" applyNumberFormat="1" applyFont="1" applyAlignment="1">
      <alignment vertical="center"/>
    </xf>
    <xf numFmtId="207" fontId="56" fillId="0" borderId="0" xfId="3" applyNumberFormat="1" applyFont="1" applyAlignment="1">
      <alignment vertical="center"/>
    </xf>
    <xf numFmtId="200" fontId="45" fillId="4" borderId="67" xfId="0" applyNumberFormat="1" applyFont="1" applyFill="1" applyBorder="1" applyAlignment="1">
      <alignment vertical="center"/>
    </xf>
    <xf numFmtId="176" fontId="6" fillId="0" borderId="0" xfId="3" applyFont="1" applyAlignment="1">
      <alignment vertical="center"/>
    </xf>
    <xf numFmtId="181" fontId="45" fillId="4" borderId="27" xfId="0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99" fillId="0" borderId="0" xfId="0" applyNumberFormat="1" applyFont="1" applyAlignment="1">
      <alignment vertical="center"/>
    </xf>
    <xf numFmtId="191" fontId="67" fillId="4" borderId="64" xfId="0" applyNumberFormat="1" applyFont="1" applyFill="1" applyBorder="1" applyAlignment="1">
      <alignment horizontal="center" vertical="center"/>
    </xf>
    <xf numFmtId="200" fontId="45" fillId="4" borderId="27" xfId="0" applyNumberFormat="1" applyFont="1" applyFill="1" applyBorder="1" applyAlignment="1">
      <alignment vertical="center"/>
    </xf>
    <xf numFmtId="181" fontId="56" fillId="0" borderId="0" xfId="1" applyNumberFormat="1" applyFont="1" applyAlignment="1">
      <alignment vertical="center"/>
    </xf>
    <xf numFmtId="181" fontId="56" fillId="0" borderId="0" xfId="0" applyNumberFormat="1" applyFont="1" applyAlignment="1">
      <alignment vertical="center"/>
    </xf>
    <xf numFmtId="181" fontId="45" fillId="0" borderId="0" xfId="1" applyNumberFormat="1" applyFont="1" applyBorder="1" applyAlignment="1">
      <alignment vertical="center" shrinkToFit="1"/>
    </xf>
    <xf numFmtId="38" fontId="47" fillId="0" borderId="0" xfId="0" applyNumberFormat="1" applyFont="1" applyAlignment="1">
      <alignment horizontal="right" shrinkToFit="1"/>
    </xf>
    <xf numFmtId="181" fontId="73" fillId="0" borderId="0" xfId="1" applyNumberFormat="1" applyFont="1" applyAlignment="1">
      <alignment horizontal="justify" wrapText="1"/>
    </xf>
    <xf numFmtId="181" fontId="75" fillId="0" borderId="0" xfId="0" applyNumberFormat="1" applyFont="1" applyAlignment="1">
      <alignment horizontal="center" wrapText="1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top"/>
    </xf>
    <xf numFmtId="0" fontId="0" fillId="0" borderId="0" xfId="0" applyAlignment="1"/>
    <xf numFmtId="0" fontId="67" fillId="0" borderId="0" xfId="0" applyFont="1" applyAlignment="1">
      <alignment vertical="center"/>
    </xf>
    <xf numFmtId="181" fontId="45" fillId="0" borderId="0" xfId="1" applyNumberFormat="1" applyFont="1" applyAlignment="1">
      <alignment horizontal="center" vertical="center"/>
    </xf>
    <xf numFmtId="3" fontId="73" fillId="0" borderId="8" xfId="0" applyNumberFormat="1" applyFont="1" applyBorder="1" applyAlignment="1">
      <alignment horizontal="right" vertical="center" wrapText="1"/>
    </xf>
    <xf numFmtId="200" fontId="48" fillId="4" borderId="27" xfId="0" applyNumberFormat="1" applyFont="1" applyFill="1" applyBorder="1" applyAlignment="1">
      <alignment horizontal="center" vertical="center"/>
    </xf>
    <xf numFmtId="200" fontId="45" fillId="4" borderId="64" xfId="0" applyNumberFormat="1" applyFont="1" applyFill="1" applyBorder="1" applyAlignment="1">
      <alignment horizontal="center" vertical="center" wrapText="1"/>
    </xf>
    <xf numFmtId="200" fontId="48" fillId="4" borderId="48" xfId="0" applyNumberFormat="1" applyFont="1" applyFill="1" applyBorder="1" applyAlignment="1">
      <alignment horizontal="center" vertical="center"/>
    </xf>
    <xf numFmtId="200" fontId="45" fillId="4" borderId="48" xfId="0" applyNumberFormat="1" applyFont="1" applyFill="1" applyBorder="1" applyAlignment="1">
      <alignment horizontal="center" vertical="center"/>
    </xf>
    <xf numFmtId="200" fontId="48" fillId="4" borderId="131" xfId="0" applyNumberFormat="1" applyFont="1" applyFill="1" applyBorder="1" applyAlignment="1">
      <alignment vertical="center"/>
    </xf>
    <xf numFmtId="0" fontId="56" fillId="4" borderId="71" xfId="0" applyFont="1" applyFill="1" applyBorder="1" applyAlignment="1">
      <alignment horizontal="center" vertical="center"/>
    </xf>
    <xf numFmtId="0" fontId="47" fillId="4" borderId="58" xfId="0" applyFont="1" applyFill="1" applyBorder="1" applyAlignment="1">
      <alignment horizontal="center" vertical="center" wrapText="1"/>
    </xf>
    <xf numFmtId="0" fontId="56" fillId="4" borderId="58" xfId="0" applyFont="1" applyFill="1" applyBorder="1" applyAlignment="1">
      <alignment horizontal="center" vertical="center" wrapText="1"/>
    </xf>
    <xf numFmtId="0" fontId="47" fillId="4" borderId="58" xfId="0" applyFont="1" applyFill="1" applyBorder="1" applyAlignment="1">
      <alignment horizontal="center" vertical="center"/>
    </xf>
    <xf numFmtId="0" fontId="45" fillId="4" borderId="65" xfId="0" applyFont="1" applyFill="1" applyBorder="1" applyAlignment="1">
      <alignment horizontal="center" vertical="center"/>
    </xf>
    <xf numFmtId="181" fontId="45" fillId="4" borderId="65" xfId="0" applyNumberFormat="1" applyFont="1" applyFill="1" applyBorder="1" applyAlignment="1">
      <alignment horizontal="right" vertical="center"/>
    </xf>
    <xf numFmtId="200" fontId="45" fillId="4" borderId="65" xfId="0" applyNumberFormat="1" applyFont="1" applyFill="1" applyBorder="1" applyAlignment="1">
      <alignment horizontal="right" vertical="center"/>
    </xf>
    <xf numFmtId="200" fontId="56" fillId="4" borderId="66" xfId="0" applyNumberFormat="1" applyFont="1" applyFill="1" applyBorder="1" applyAlignment="1">
      <alignment horizontal="right" vertical="center"/>
    </xf>
    <xf numFmtId="200" fontId="56" fillId="4" borderId="66" xfId="0" applyNumberFormat="1" applyFont="1" applyFill="1" applyBorder="1" applyAlignment="1">
      <alignment horizontal="center" vertical="center"/>
    </xf>
    <xf numFmtId="0" fontId="56" fillId="4" borderId="58" xfId="0" applyFont="1" applyFill="1" applyBorder="1" applyAlignment="1">
      <alignment horizontal="center" vertical="top" wrapText="1"/>
    </xf>
    <xf numFmtId="0" fontId="47" fillId="4" borderId="58" xfId="0" applyFont="1" applyFill="1" applyBorder="1" applyAlignment="1">
      <alignment vertical="center"/>
    </xf>
    <xf numFmtId="0" fontId="56" fillId="4" borderId="27" xfId="0" applyFont="1" applyFill="1" applyBorder="1" applyAlignment="1">
      <alignment vertical="center"/>
    </xf>
    <xf numFmtId="181" fontId="45" fillId="4" borderId="62" xfId="0" applyNumberFormat="1" applyFont="1" applyFill="1" applyBorder="1" applyAlignment="1">
      <alignment horizontal="right" vertical="center"/>
    </xf>
    <xf numFmtId="0" fontId="45" fillId="4" borderId="62" xfId="0" applyFont="1" applyFill="1" applyBorder="1" applyAlignment="1">
      <alignment vertical="center" wrapText="1"/>
    </xf>
    <xf numFmtId="0" fontId="56" fillId="4" borderId="69" xfId="0" applyFont="1" applyFill="1" applyBorder="1" applyAlignment="1">
      <alignment horizontal="center" vertical="center"/>
    </xf>
    <xf numFmtId="0" fontId="47" fillId="4" borderId="48" xfId="0" applyFont="1" applyFill="1" applyBorder="1" applyAlignment="1">
      <alignment horizontal="center" vertical="center"/>
    </xf>
    <xf numFmtId="0" fontId="45" fillId="4" borderId="64" xfId="0" applyFont="1" applyFill="1" applyBorder="1" applyAlignment="1">
      <alignment horizontal="center" vertical="center"/>
    </xf>
    <xf numFmtId="200" fontId="45" fillId="4" borderId="62" xfId="0" applyNumberFormat="1" applyFont="1" applyFill="1" applyBorder="1" applyAlignment="1">
      <alignment horizontal="right" vertical="center"/>
    </xf>
    <xf numFmtId="200" fontId="56" fillId="4" borderId="64" xfId="0" applyNumberFormat="1" applyFont="1" applyFill="1" applyBorder="1" applyAlignment="1">
      <alignment horizontal="right" vertical="center"/>
    </xf>
    <xf numFmtId="200" fontId="56" fillId="4" borderId="64" xfId="0" applyNumberFormat="1" applyFont="1" applyFill="1" applyBorder="1" applyAlignment="1">
      <alignment horizontal="center" vertical="center"/>
    </xf>
    <xf numFmtId="0" fontId="47" fillId="4" borderId="56" xfId="0" applyFont="1" applyFill="1" applyBorder="1" applyAlignment="1">
      <alignment horizontal="center" vertical="center"/>
    </xf>
    <xf numFmtId="0" fontId="45" fillId="4" borderId="71" xfId="0" applyFont="1" applyFill="1" applyBorder="1" applyAlignment="1">
      <alignment horizontal="center" vertical="center"/>
    </xf>
    <xf numFmtId="200" fontId="45" fillId="4" borderId="64" xfId="0" applyNumberFormat="1" applyFont="1" applyFill="1" applyBorder="1" applyAlignment="1">
      <alignment horizontal="right" vertical="center"/>
    </xf>
    <xf numFmtId="200" fontId="45" fillId="4" borderId="64" xfId="0" applyNumberFormat="1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horizontal="center" vertical="center" wrapText="1"/>
    </xf>
    <xf numFmtId="0" fontId="56" fillId="4" borderId="67" xfId="0" applyFont="1" applyFill="1" applyBorder="1" applyAlignment="1">
      <alignment horizontal="left" vertical="center"/>
    </xf>
    <xf numFmtId="181" fontId="45" fillId="4" borderId="56" xfId="0" applyNumberFormat="1" applyFont="1" applyFill="1" applyBorder="1" applyAlignment="1">
      <alignment horizontal="right" vertical="center"/>
    </xf>
    <xf numFmtId="0" fontId="56" fillId="4" borderId="67" xfId="0" applyFont="1" applyFill="1" applyBorder="1" applyAlignment="1">
      <alignment horizontal="center" vertical="center"/>
    </xf>
    <xf numFmtId="0" fontId="45" fillId="4" borderId="62" xfId="0" applyFont="1" applyFill="1" applyBorder="1" applyAlignment="1">
      <alignment horizontal="left" vertical="center"/>
    </xf>
    <xf numFmtId="0" fontId="56" fillId="4" borderId="63" xfId="0" applyFont="1" applyFill="1" applyBorder="1" applyAlignment="1">
      <alignment horizontal="left" vertical="center"/>
    </xf>
    <xf numFmtId="0" fontId="47" fillId="4" borderId="27" xfId="0" applyFont="1" applyFill="1" applyBorder="1" applyAlignment="1">
      <alignment horizontal="center" vertical="center"/>
    </xf>
    <xf numFmtId="181" fontId="48" fillId="4" borderId="62" xfId="0" applyNumberFormat="1" applyFont="1" applyFill="1" applyBorder="1" applyAlignment="1">
      <alignment horizontal="right" vertical="center"/>
    </xf>
    <xf numFmtId="0" fontId="45" fillId="4" borderId="64" xfId="0" applyFont="1" applyFill="1" applyBorder="1" applyAlignment="1">
      <alignment vertical="center"/>
    </xf>
    <xf numFmtId="0" fontId="45" fillId="4" borderId="63" xfId="0" applyFont="1" applyFill="1" applyBorder="1" applyAlignment="1">
      <alignment vertical="center"/>
    </xf>
    <xf numFmtId="0" fontId="47" fillId="4" borderId="56" xfId="0" applyFont="1" applyFill="1" applyBorder="1" applyAlignment="1">
      <alignment vertical="center"/>
    </xf>
    <xf numFmtId="0" fontId="56" fillId="4" borderId="6" xfId="0" applyFont="1" applyFill="1" applyBorder="1" applyAlignment="1">
      <alignment vertical="center" wrapText="1"/>
    </xf>
    <xf numFmtId="0" fontId="56" fillId="0" borderId="0" xfId="0" applyFont="1" applyAlignment="1">
      <alignment vertical="center"/>
    </xf>
    <xf numFmtId="0" fontId="47" fillId="4" borderId="0" xfId="0" applyFont="1" applyFill="1" applyBorder="1" applyAlignment="1">
      <alignment horizontal="center" vertical="center"/>
    </xf>
    <xf numFmtId="200" fontId="45" fillId="4" borderId="0" xfId="0" applyNumberFormat="1" applyFont="1" applyFill="1" applyBorder="1" applyAlignment="1">
      <alignment horizontal="right" vertical="center" wrapText="1"/>
    </xf>
    <xf numFmtId="200" fontId="45" fillId="4" borderId="0" xfId="0" applyNumberFormat="1" applyFont="1" applyFill="1" applyBorder="1" applyAlignment="1">
      <alignment horizontal="right" vertical="center"/>
    </xf>
    <xf numFmtId="181" fontId="48" fillId="4" borderId="0" xfId="0" applyNumberFormat="1" applyFont="1" applyFill="1" applyBorder="1" applyAlignment="1">
      <alignment horizontal="right" vertical="center"/>
    </xf>
    <xf numFmtId="0" fontId="45" fillId="4" borderId="0" xfId="0" applyFont="1" applyFill="1" applyBorder="1" applyAlignment="1">
      <alignment vertical="center"/>
    </xf>
    <xf numFmtId="0" fontId="56" fillId="4" borderId="0" xfId="0" applyFont="1" applyFill="1" applyBorder="1" applyAlignment="1">
      <alignment vertical="center"/>
    </xf>
    <xf numFmtId="0" fontId="56" fillId="0" borderId="27" xfId="0" applyFont="1" applyBorder="1" applyAlignment="1">
      <alignment horizontal="left" vertical="center" shrinkToFit="1"/>
    </xf>
    <xf numFmtId="38" fontId="56" fillId="0" borderId="27" xfId="3" applyNumberFormat="1" applyFont="1" applyBorder="1" applyAlignment="1">
      <alignment vertical="center"/>
    </xf>
    <xf numFmtId="0" fontId="56" fillId="0" borderId="27" xfId="0" applyFont="1" applyFill="1" applyBorder="1" applyAlignment="1">
      <alignment vertical="center" shrinkToFit="1"/>
    </xf>
    <xf numFmtId="205" fontId="56" fillId="0" borderId="27" xfId="0" applyNumberFormat="1" applyFont="1" applyFill="1" applyBorder="1" applyAlignment="1">
      <alignment vertical="center"/>
    </xf>
    <xf numFmtId="38" fontId="56" fillId="0" borderId="27" xfId="0" applyNumberFormat="1" applyFont="1" applyFill="1" applyBorder="1" applyAlignment="1">
      <alignment vertical="center"/>
    </xf>
    <xf numFmtId="189" fontId="56" fillId="0" borderId="27" xfId="0" applyNumberFormat="1" applyFont="1" applyFill="1" applyBorder="1" applyAlignment="1">
      <alignment horizontal="right" vertical="center"/>
    </xf>
    <xf numFmtId="176" fontId="56" fillId="0" borderId="27" xfId="3" applyFont="1" applyBorder="1" applyAlignment="1">
      <alignment vertical="center"/>
    </xf>
    <xf numFmtId="0" fontId="11" fillId="0" borderId="27" xfId="0" applyFont="1" applyBorder="1" applyAlignment="1">
      <alignment vertical="center" shrinkToFit="1"/>
    </xf>
    <xf numFmtId="205" fontId="11" fillId="0" borderId="27" xfId="0" applyNumberFormat="1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188" fontId="56" fillId="0" borderId="27" xfId="0" applyNumberFormat="1" applyFont="1" applyFill="1" applyBorder="1" applyAlignment="1">
      <alignment horizontal="center" vertical="center"/>
    </xf>
    <xf numFmtId="0" fontId="56" fillId="0" borderId="27" xfId="0" applyFont="1" applyBorder="1" applyAlignment="1">
      <alignment vertical="center" shrinkToFit="1"/>
    </xf>
    <xf numFmtId="205" fontId="56" fillId="0" borderId="27" xfId="0" applyNumberFormat="1" applyFont="1" applyBorder="1" applyAlignment="1">
      <alignment vertical="center"/>
    </xf>
    <xf numFmtId="0" fontId="56" fillId="0" borderId="27" xfId="0" applyFont="1" applyBorder="1" applyAlignment="1">
      <alignment vertical="center"/>
    </xf>
    <xf numFmtId="187" fontId="56" fillId="0" borderId="27" xfId="0" applyNumberFormat="1" applyFont="1" applyBorder="1" applyAlignment="1">
      <alignment horizontal="center" vertical="center"/>
    </xf>
    <xf numFmtId="0" fontId="67" fillId="0" borderId="27" xfId="0" applyFont="1" applyBorder="1" applyAlignment="1">
      <alignment vertical="center" shrinkToFit="1"/>
    </xf>
    <xf numFmtId="205" fontId="67" fillId="0" borderId="27" xfId="0" applyNumberFormat="1" applyFont="1" applyBorder="1" applyAlignment="1">
      <alignment vertical="center"/>
    </xf>
    <xf numFmtId="0" fontId="67" fillId="0" borderId="27" xfId="0" applyFont="1" applyBorder="1" applyAlignment="1">
      <alignment vertical="center"/>
    </xf>
    <xf numFmtId="199" fontId="67" fillId="0" borderId="27" xfId="0" applyNumberFormat="1" applyFont="1" applyBorder="1" applyAlignment="1">
      <alignment horizontal="center" vertical="center"/>
    </xf>
    <xf numFmtId="188" fontId="67" fillId="0" borderId="27" xfId="0" applyNumberFormat="1" applyFont="1" applyBorder="1" applyAlignment="1">
      <alignment horizontal="center" vertical="center"/>
    </xf>
    <xf numFmtId="176" fontId="67" fillId="0" borderId="27" xfId="3" applyFont="1" applyBorder="1" applyAlignment="1">
      <alignment vertical="center"/>
    </xf>
    <xf numFmtId="187" fontId="67" fillId="0" borderId="27" xfId="0" applyNumberFormat="1" applyFont="1" applyBorder="1" applyAlignment="1">
      <alignment horizontal="center" vertical="center"/>
    </xf>
    <xf numFmtId="195" fontId="67" fillId="0" borderId="27" xfId="0" applyNumberFormat="1" applyFont="1" applyBorder="1" applyAlignment="1">
      <alignment horizontal="right" vertical="center"/>
    </xf>
    <xf numFmtId="0" fontId="56" fillId="0" borderId="27" xfId="0" applyFont="1" applyBorder="1" applyAlignment="1">
      <alignment horizontal="right" vertical="center"/>
    </xf>
    <xf numFmtId="185" fontId="67" fillId="0" borderId="27" xfId="0" applyNumberFormat="1" applyFont="1" applyBorder="1" applyAlignment="1">
      <alignment horizontal="center" vertical="center"/>
    </xf>
    <xf numFmtId="38" fontId="56" fillId="0" borderId="27" xfId="0" applyNumberFormat="1" applyFont="1" applyBorder="1" applyAlignment="1">
      <alignment vertical="center"/>
    </xf>
    <xf numFmtId="189" fontId="56" fillId="0" borderId="27" xfId="0" applyNumberFormat="1" applyFont="1" applyBorder="1" applyAlignment="1">
      <alignment horizontal="right" vertical="center"/>
    </xf>
    <xf numFmtId="188" fontId="56" fillId="0" borderId="27" xfId="0" applyNumberFormat="1" applyFont="1" applyBorder="1" applyAlignment="1">
      <alignment horizontal="center" vertical="center"/>
    </xf>
    <xf numFmtId="0" fontId="93" fillId="0" borderId="27" xfId="0" applyFont="1" applyBorder="1" applyAlignment="1">
      <alignment vertical="center" shrinkToFit="1"/>
    </xf>
    <xf numFmtId="205" fontId="93" fillId="0" borderId="27" xfId="0" applyNumberFormat="1" applyFont="1" applyBorder="1" applyAlignment="1">
      <alignment vertical="center"/>
    </xf>
    <xf numFmtId="0" fontId="93" fillId="0" borderId="27" xfId="0" applyFont="1" applyBorder="1" applyAlignment="1">
      <alignment vertical="center"/>
    </xf>
    <xf numFmtId="188" fontId="93" fillId="0" borderId="27" xfId="0" applyNumberFormat="1" applyFont="1" applyBorder="1" applyAlignment="1">
      <alignment horizontal="center" vertical="center"/>
    </xf>
    <xf numFmtId="176" fontId="93" fillId="0" borderId="27" xfId="3" applyFont="1" applyBorder="1" applyAlignment="1">
      <alignment vertical="center"/>
    </xf>
    <xf numFmtId="0" fontId="67" fillId="0" borderId="27" xfId="0" applyFont="1" applyFill="1" applyBorder="1" applyAlignment="1">
      <alignment vertical="center" shrinkToFit="1"/>
    </xf>
    <xf numFmtId="205" fontId="67" fillId="0" borderId="27" xfId="0" applyNumberFormat="1" applyFont="1" applyFill="1" applyBorder="1" applyAlignment="1">
      <alignment vertical="center"/>
    </xf>
    <xf numFmtId="38" fontId="67" fillId="0" borderId="27" xfId="0" applyNumberFormat="1" applyFont="1" applyFill="1" applyBorder="1" applyAlignment="1">
      <alignment vertical="center"/>
    </xf>
    <xf numFmtId="0" fontId="67" fillId="0" borderId="27" xfId="0" applyFont="1" applyFill="1" applyBorder="1" applyAlignment="1">
      <alignment vertical="center"/>
    </xf>
    <xf numFmtId="188" fontId="67" fillId="0" borderId="27" xfId="0" applyNumberFormat="1" applyFont="1" applyFill="1" applyBorder="1" applyAlignment="1">
      <alignment horizontal="center" vertical="center"/>
    </xf>
    <xf numFmtId="176" fontId="67" fillId="0" borderId="27" xfId="3" applyFont="1" applyFill="1" applyBorder="1" applyAlignment="1">
      <alignment vertical="center"/>
    </xf>
    <xf numFmtId="38" fontId="67" fillId="0" borderId="27" xfId="0" applyNumberFormat="1" applyFont="1" applyBorder="1" applyAlignment="1">
      <alignment vertical="center"/>
    </xf>
    <xf numFmtId="0" fontId="94" fillId="0" borderId="27" xfId="0" applyFont="1" applyBorder="1" applyAlignment="1">
      <alignment horizontal="left"/>
    </xf>
    <xf numFmtId="195" fontId="67" fillId="0" borderId="27" xfId="0" applyNumberFormat="1" applyFont="1" applyBorder="1" applyAlignment="1">
      <alignment horizontal="center" vertical="center"/>
    </xf>
    <xf numFmtId="0" fontId="95" fillId="0" borderId="27" xfId="0" applyFont="1" applyBorder="1" applyAlignment="1">
      <alignment horizontal="left"/>
    </xf>
    <xf numFmtId="187" fontId="67" fillId="0" borderId="27" xfId="0" applyNumberFormat="1" applyFont="1" applyFill="1" applyBorder="1" applyAlignment="1">
      <alignment horizontal="center" vertical="center"/>
    </xf>
    <xf numFmtId="176" fontId="11" fillId="0" borderId="27" xfId="3" applyFont="1" applyBorder="1" applyAlignment="1">
      <alignment vertical="center"/>
    </xf>
    <xf numFmtId="0" fontId="67" fillId="0" borderId="27" xfId="0" applyFont="1" applyBorder="1" applyAlignment="1">
      <alignment horizontal="center" vertical="center"/>
    </xf>
    <xf numFmtId="196" fontId="67" fillId="0" borderId="27" xfId="0" applyNumberFormat="1" applyFont="1" applyBorder="1" applyAlignment="1">
      <alignment horizontal="right" vertical="center"/>
    </xf>
    <xf numFmtId="0" fontId="67" fillId="0" borderId="27" xfId="0" applyFont="1" applyBorder="1" applyAlignment="1">
      <alignment horizontal="right" vertical="center"/>
    </xf>
    <xf numFmtId="197" fontId="67" fillId="0" borderId="27" xfId="0" applyNumberFormat="1" applyFont="1" applyBorder="1" applyAlignment="1">
      <alignment horizontal="right" vertical="center"/>
    </xf>
    <xf numFmtId="197" fontId="67" fillId="0" borderId="27" xfId="0" applyNumberFormat="1" applyFont="1" applyBorder="1" applyAlignment="1">
      <alignment horizontal="center" vertical="center"/>
    </xf>
    <xf numFmtId="176" fontId="65" fillId="0" borderId="27" xfId="3" applyFont="1" applyBorder="1" applyAlignment="1">
      <alignment vertical="center"/>
    </xf>
    <xf numFmtId="186" fontId="67" fillId="0" borderId="27" xfId="0" applyNumberFormat="1" applyFont="1" applyBorder="1" applyAlignment="1">
      <alignment vertical="center"/>
    </xf>
    <xf numFmtId="186" fontId="67" fillId="0" borderId="27" xfId="0" applyNumberFormat="1" applyFont="1" applyFill="1" applyBorder="1" applyAlignment="1">
      <alignment horizontal="right" vertical="center"/>
    </xf>
    <xf numFmtId="185" fontId="56" fillId="0" borderId="27" xfId="0" applyNumberFormat="1" applyFont="1" applyBorder="1" applyAlignment="1">
      <alignment horizontal="center" vertical="center"/>
    </xf>
    <xf numFmtId="185" fontId="56" fillId="0" borderId="27" xfId="0" applyNumberFormat="1" applyFont="1" applyFill="1" applyBorder="1" applyAlignment="1">
      <alignment vertical="center"/>
    </xf>
    <xf numFmtId="186" fontId="67" fillId="0" borderId="27" xfId="0" applyNumberFormat="1" applyFont="1" applyBorder="1" applyAlignment="1">
      <alignment horizontal="center" vertical="center"/>
    </xf>
    <xf numFmtId="186" fontId="56" fillId="0" borderId="27" xfId="0" applyNumberFormat="1" applyFont="1" applyBorder="1" applyAlignment="1">
      <alignment horizontal="center" vertical="center"/>
    </xf>
    <xf numFmtId="195" fontId="67" fillId="0" borderId="27" xfId="0" quotePrefix="1" applyNumberFormat="1" applyFont="1" applyBorder="1" applyAlignment="1">
      <alignment horizontal="center" vertical="center"/>
    </xf>
    <xf numFmtId="186" fontId="67" fillId="0" borderId="27" xfId="0" quotePrefix="1" applyNumberFormat="1" applyFont="1" applyBorder="1" applyAlignment="1">
      <alignment horizontal="right" vertical="center"/>
    </xf>
    <xf numFmtId="38" fontId="56" fillId="0" borderId="27" xfId="3" applyNumberFormat="1" applyFont="1" applyBorder="1" applyAlignment="1">
      <alignment horizontal="center" vertical="center"/>
    </xf>
    <xf numFmtId="0" fontId="65" fillId="0" borderId="27" xfId="0" applyFont="1" applyBorder="1" applyAlignment="1">
      <alignment horizontal="left" vertical="center" shrinkToFit="1"/>
    </xf>
    <xf numFmtId="3" fontId="67" fillId="0" borderId="27" xfId="0" applyNumberFormat="1" applyFont="1" applyBorder="1" applyAlignment="1">
      <alignment vertical="center" shrinkToFit="1"/>
    </xf>
    <xf numFmtId="3" fontId="56" fillId="0" borderId="27" xfId="0" applyNumberFormat="1" applyFont="1" applyBorder="1" applyAlignment="1">
      <alignment vertical="center" shrinkToFit="1"/>
    </xf>
    <xf numFmtId="0" fontId="67" fillId="0" borderId="27" xfId="0" quotePrefix="1" applyFont="1" applyBorder="1" applyAlignment="1">
      <alignment horizontal="center" vertical="center"/>
    </xf>
    <xf numFmtId="3" fontId="67" fillId="0" borderId="27" xfId="0" applyNumberFormat="1" applyFont="1" applyBorder="1" applyAlignment="1">
      <alignment vertical="center" wrapText="1"/>
    </xf>
    <xf numFmtId="184" fontId="67" fillId="0" borderId="27" xfId="0" applyNumberFormat="1" applyFont="1" applyBorder="1" applyAlignment="1">
      <alignment horizontal="right" vertical="center"/>
    </xf>
    <xf numFmtId="0" fontId="56" fillId="0" borderId="27" xfId="0" quotePrefix="1" applyFont="1" applyBorder="1" applyAlignment="1">
      <alignment horizontal="center" vertical="center"/>
    </xf>
    <xf numFmtId="3" fontId="56" fillId="0" borderId="27" xfId="0" applyNumberFormat="1" applyFont="1" applyBorder="1" applyAlignment="1">
      <alignment vertical="center" wrapText="1"/>
    </xf>
    <xf numFmtId="3" fontId="56" fillId="0" borderId="27" xfId="0" applyNumberFormat="1" applyFont="1" applyBorder="1" applyAlignment="1">
      <alignment vertical="center"/>
    </xf>
    <xf numFmtId="3" fontId="67" fillId="0" borderId="27" xfId="0" quotePrefix="1" applyNumberFormat="1" applyFont="1" applyBorder="1" applyAlignment="1">
      <alignment horizontal="center" vertical="center"/>
    </xf>
    <xf numFmtId="3" fontId="67" fillId="0" borderId="27" xfId="0" applyNumberFormat="1" applyFont="1" applyBorder="1" applyAlignment="1">
      <alignment vertical="center"/>
    </xf>
    <xf numFmtId="3" fontId="67" fillId="0" borderId="27" xfId="0" applyNumberFormat="1" applyFont="1" applyBorder="1" applyAlignment="1">
      <alignment horizontal="right" vertical="center"/>
    </xf>
    <xf numFmtId="3" fontId="56" fillId="0" borderId="27" xfId="0" quotePrefix="1" applyNumberFormat="1" applyFont="1" applyBorder="1" applyAlignment="1">
      <alignment horizontal="center" vertical="center"/>
    </xf>
    <xf numFmtId="176" fontId="68" fillId="0" borderId="27" xfId="3" applyFont="1" applyBorder="1" applyAlignment="1">
      <alignment vertical="center"/>
    </xf>
    <xf numFmtId="0" fontId="56" fillId="0" borderId="27" xfId="6" applyFont="1" applyFill="1" applyBorder="1" applyAlignment="1">
      <alignment vertical="center" shrinkToFit="1"/>
    </xf>
    <xf numFmtId="189" fontId="67" fillId="0" borderId="27" xfId="0" applyNumberFormat="1" applyFont="1" applyBorder="1" applyAlignment="1">
      <alignment horizontal="right" vertical="center"/>
    </xf>
    <xf numFmtId="0" fontId="67" fillId="0" borderId="27" xfId="0" applyFont="1" applyBorder="1" applyAlignment="1">
      <alignment vertical="center" wrapText="1" shrinkToFit="1"/>
    </xf>
    <xf numFmtId="205" fontId="65" fillId="0" borderId="27" xfId="0" applyNumberFormat="1" applyFont="1" applyBorder="1" applyAlignment="1">
      <alignment vertical="center"/>
    </xf>
    <xf numFmtId="0" fontId="65" fillId="0" borderId="27" xfId="0" applyFont="1" applyBorder="1" applyAlignment="1">
      <alignment vertical="center"/>
    </xf>
    <xf numFmtId="188" fontId="65" fillId="0" borderId="27" xfId="0" applyNumberFormat="1" applyFont="1" applyBorder="1" applyAlignment="1">
      <alignment horizontal="center" vertical="center"/>
    </xf>
    <xf numFmtId="0" fontId="65" fillId="0" borderId="27" xfId="0" applyFont="1" applyBorder="1" applyAlignment="1">
      <alignment vertical="center" shrinkToFit="1"/>
    </xf>
    <xf numFmtId="190" fontId="67" fillId="0" borderId="27" xfId="0" applyNumberFormat="1" applyFont="1" applyFill="1" applyBorder="1" applyAlignment="1">
      <alignment horizontal="center" vertical="center"/>
    </xf>
    <xf numFmtId="0" fontId="67" fillId="0" borderId="27" xfId="0" applyFont="1" applyFill="1" applyBorder="1" applyAlignment="1">
      <alignment horizontal="right" vertical="center"/>
    </xf>
    <xf numFmtId="184" fontId="56" fillId="0" borderId="27" xfId="0" applyNumberFormat="1" applyFont="1" applyBorder="1" applyAlignment="1">
      <alignment horizontal="right" vertical="center"/>
    </xf>
    <xf numFmtId="38" fontId="56" fillId="9" borderId="27" xfId="0" applyNumberFormat="1" applyFont="1" applyFill="1" applyBorder="1" applyAlignment="1">
      <alignment horizontal="center" vertical="center"/>
    </xf>
    <xf numFmtId="0" fontId="56" fillId="0" borderId="27" xfId="0" applyFont="1" applyBorder="1" applyAlignment="1">
      <alignment horizontal="center" vertical="center" shrinkToFit="1"/>
    </xf>
    <xf numFmtId="187" fontId="93" fillId="0" borderId="27" xfId="0" applyNumberFormat="1" applyFont="1" applyBorder="1" applyAlignment="1">
      <alignment horizontal="center" vertical="center"/>
    </xf>
    <xf numFmtId="195" fontId="93" fillId="0" borderId="27" xfId="0" applyNumberFormat="1" applyFont="1" applyBorder="1" applyAlignment="1">
      <alignment horizontal="right" vertical="center"/>
    </xf>
    <xf numFmtId="0" fontId="111" fillId="0" borderId="27" xfId="0" applyFont="1" applyBorder="1" applyAlignment="1">
      <alignment horizontal="center" vertical="center"/>
    </xf>
    <xf numFmtId="0" fontId="56" fillId="0" borderId="27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38" fontId="61" fillId="0" borderId="0" xfId="0" applyNumberFormat="1" applyFont="1" applyAlignment="1">
      <alignment horizontal="right" vertical="top"/>
    </xf>
    <xf numFmtId="0" fontId="83" fillId="0" borderId="0" xfId="0" applyFont="1" applyAlignment="1">
      <alignment vertical="center"/>
    </xf>
    <xf numFmtId="181" fontId="45" fillId="4" borderId="48" xfId="0" applyNumberFormat="1" applyFont="1" applyFill="1" applyBorder="1" applyAlignment="1">
      <alignment vertical="center"/>
    </xf>
    <xf numFmtId="3" fontId="99" fillId="0" borderId="0" xfId="0" applyNumberFormat="1" applyFont="1" applyAlignment="1">
      <alignment vertical="center"/>
    </xf>
    <xf numFmtId="0" fontId="13" fillId="0" borderId="0" xfId="0" applyFont="1" applyAlignment="1"/>
    <xf numFmtId="0" fontId="48" fillId="0" borderId="0" xfId="0" applyFont="1" applyAlignment="1">
      <alignment vertical="top"/>
    </xf>
    <xf numFmtId="200" fontId="48" fillId="0" borderId="0" xfId="0" applyNumberFormat="1" applyFont="1" applyAlignment="1">
      <alignment vertical="center"/>
    </xf>
    <xf numFmtId="200" fontId="45" fillId="0" borderId="0" xfId="0" applyNumberFormat="1" applyFont="1" applyAlignment="1">
      <alignment vertical="center"/>
    </xf>
    <xf numFmtId="200" fontId="45" fillId="4" borderId="48" xfId="0" applyNumberFormat="1" applyFont="1" applyFill="1" applyBorder="1" applyAlignment="1">
      <alignment vertical="center"/>
    </xf>
    <xf numFmtId="3" fontId="106" fillId="0" borderId="175" xfId="0" applyNumberFormat="1" applyFont="1" applyBorder="1" applyAlignment="1">
      <alignment vertical="center" wrapText="1"/>
    </xf>
    <xf numFmtId="200" fontId="45" fillId="4" borderId="0" xfId="0" applyNumberFormat="1" applyFont="1" applyFill="1" applyBorder="1" applyAlignment="1">
      <alignment vertical="center" wrapText="1"/>
    </xf>
    <xf numFmtId="200" fontId="45" fillId="0" borderId="0" xfId="0" applyNumberFormat="1" applyFont="1" applyBorder="1" applyAlignment="1">
      <alignment vertical="center" wrapText="1"/>
    </xf>
    <xf numFmtId="0" fontId="106" fillId="16" borderId="101" xfId="0" applyFont="1" applyFill="1" applyBorder="1" applyAlignment="1">
      <alignment wrapText="1"/>
    </xf>
    <xf numFmtId="176" fontId="106" fillId="16" borderId="102" xfId="3" applyFont="1" applyFill="1" applyBorder="1" applyAlignment="1">
      <alignment wrapText="1"/>
    </xf>
    <xf numFmtId="176" fontId="106" fillId="0" borderId="99" xfId="3" applyFont="1" applyBorder="1" applyAlignment="1">
      <alignment wrapText="1"/>
    </xf>
    <xf numFmtId="10" fontId="67" fillId="0" borderId="27" xfId="1" quotePrefix="1" applyNumberFormat="1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 shrinkToFit="1"/>
    </xf>
    <xf numFmtId="38" fontId="25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68" fillId="0" borderId="48" xfId="0" applyNumberFormat="1" applyFont="1" applyBorder="1" applyAlignment="1">
      <alignment vertical="center"/>
    </xf>
    <xf numFmtId="183" fontId="53" fillId="0" borderId="48" xfId="0" applyNumberFormat="1" applyFont="1" applyBorder="1" applyAlignment="1">
      <alignment vertical="center" shrinkToFit="1"/>
    </xf>
    <xf numFmtId="205" fontId="53" fillId="0" borderId="48" xfId="0" applyNumberFormat="1" applyFont="1" applyBorder="1" applyAlignment="1">
      <alignment vertical="center"/>
    </xf>
    <xf numFmtId="183" fontId="53" fillId="0" borderId="48" xfId="0" applyNumberFormat="1" applyFont="1" applyBorder="1" applyAlignment="1">
      <alignment vertical="center"/>
    </xf>
    <xf numFmtId="183" fontId="53" fillId="0" borderId="48" xfId="0" applyNumberFormat="1" applyFont="1" applyBorder="1" applyAlignment="1">
      <alignment horizontal="center" vertical="center"/>
    </xf>
    <xf numFmtId="183" fontId="53" fillId="0" borderId="48" xfId="0" applyNumberFormat="1" applyFont="1" applyBorder="1" applyAlignment="1">
      <alignment horizontal="right" vertical="center"/>
    </xf>
    <xf numFmtId="0" fontId="56" fillId="0" borderId="48" xfId="0" applyFont="1" applyBorder="1" applyAlignment="1">
      <alignment horizontal="left" vertical="center" shrinkToFit="1"/>
    </xf>
    <xf numFmtId="38" fontId="56" fillId="0" borderId="48" xfId="3" applyNumberFormat="1" applyFont="1" applyBorder="1" applyAlignment="1">
      <alignment vertical="center"/>
    </xf>
    <xf numFmtId="0" fontId="56" fillId="0" borderId="48" xfId="0" applyFont="1" applyFill="1" applyBorder="1" applyAlignment="1">
      <alignment vertical="center" shrinkToFit="1"/>
    </xf>
    <xf numFmtId="205" fontId="56" fillId="0" borderId="48" xfId="0" applyNumberFormat="1" applyFont="1" applyFill="1" applyBorder="1" applyAlignment="1">
      <alignment vertical="center"/>
    </xf>
    <xf numFmtId="187" fontId="56" fillId="0" borderId="48" xfId="0" applyNumberFormat="1" applyFont="1" applyFill="1" applyBorder="1" applyAlignment="1">
      <alignment horizontal="center" vertical="center"/>
    </xf>
    <xf numFmtId="188" fontId="56" fillId="0" borderId="48" xfId="0" applyNumberFormat="1" applyFont="1" applyFill="1" applyBorder="1" applyAlignment="1">
      <alignment horizontal="center" vertical="center"/>
    </xf>
    <xf numFmtId="176" fontId="56" fillId="0" borderId="48" xfId="3" applyFont="1" applyFill="1" applyBorder="1" applyAlignment="1">
      <alignment vertical="center"/>
    </xf>
    <xf numFmtId="0" fontId="11" fillId="0" borderId="48" xfId="0" applyFont="1" applyBorder="1" applyAlignment="1">
      <alignment vertical="center" shrinkToFit="1"/>
    </xf>
    <xf numFmtId="205" fontId="11" fillId="0" borderId="48" xfId="0" applyNumberFormat="1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176" fontId="56" fillId="0" borderId="48" xfId="3" applyFont="1" applyBorder="1" applyAlignment="1">
      <alignment vertical="center"/>
    </xf>
    <xf numFmtId="0" fontId="67" fillId="0" borderId="48" xfId="0" applyFont="1" applyBorder="1" applyAlignment="1">
      <alignment vertical="center" shrinkToFit="1"/>
    </xf>
    <xf numFmtId="205" fontId="67" fillId="0" borderId="48" xfId="0" applyNumberFormat="1" applyFont="1" applyBorder="1" applyAlignment="1">
      <alignment vertical="center"/>
    </xf>
    <xf numFmtId="0" fontId="67" fillId="0" borderId="48" xfId="0" applyFont="1" applyBorder="1" applyAlignment="1">
      <alignment vertical="center"/>
    </xf>
    <xf numFmtId="187" fontId="67" fillId="0" borderId="48" xfId="0" applyNumberFormat="1" applyFont="1" applyBorder="1" applyAlignment="1">
      <alignment horizontal="center" vertical="center"/>
    </xf>
    <xf numFmtId="195" fontId="67" fillId="0" borderId="48" xfId="0" applyNumberFormat="1" applyFont="1" applyBorder="1" applyAlignment="1">
      <alignment horizontal="center" vertical="center"/>
    </xf>
    <xf numFmtId="176" fontId="67" fillId="0" borderId="48" xfId="3" applyFont="1" applyBorder="1" applyAlignment="1">
      <alignment vertical="center"/>
    </xf>
    <xf numFmtId="0" fontId="67" fillId="0" borderId="48" xfId="0" applyFont="1" applyBorder="1" applyAlignment="1">
      <alignment horizontal="center" vertical="center"/>
    </xf>
    <xf numFmtId="0" fontId="56" fillId="0" borderId="48" xfId="0" applyFont="1" applyBorder="1" applyAlignment="1">
      <alignment vertical="center" shrinkToFit="1"/>
    </xf>
    <xf numFmtId="205" fontId="56" fillId="0" borderId="48" xfId="0" applyNumberFormat="1" applyFont="1" applyBorder="1" applyAlignment="1">
      <alignment vertical="center"/>
    </xf>
    <xf numFmtId="0" fontId="56" fillId="0" borderId="48" xfId="0" applyFont="1" applyBorder="1" applyAlignment="1">
      <alignment vertical="center"/>
    </xf>
    <xf numFmtId="187" fontId="56" fillId="0" borderId="48" xfId="0" applyNumberFormat="1" applyFont="1" applyBorder="1" applyAlignment="1">
      <alignment horizontal="center" vertical="center"/>
    </xf>
    <xf numFmtId="188" fontId="56" fillId="0" borderId="48" xfId="0" applyNumberFormat="1" applyFont="1" applyBorder="1" applyAlignment="1">
      <alignment horizontal="center" vertical="center"/>
    </xf>
    <xf numFmtId="0" fontId="56" fillId="0" borderId="56" xfId="0" applyFont="1" applyBorder="1" applyAlignment="1">
      <alignment horizontal="center" vertical="center" wrapText="1"/>
    </xf>
    <xf numFmtId="0" fontId="56" fillId="0" borderId="56" xfId="0" applyFont="1" applyBorder="1" applyAlignment="1">
      <alignment horizontal="left" vertical="center" shrinkToFit="1"/>
    </xf>
    <xf numFmtId="205" fontId="56" fillId="0" borderId="56" xfId="0" applyNumberFormat="1" applyFont="1" applyBorder="1" applyAlignment="1">
      <alignment vertical="center"/>
    </xf>
    <xf numFmtId="176" fontId="56" fillId="0" borderId="56" xfId="3" applyFont="1" applyBorder="1" applyAlignment="1">
      <alignment vertical="center"/>
    </xf>
    <xf numFmtId="0" fontId="67" fillId="0" borderId="56" xfId="0" applyFont="1" applyBorder="1" applyAlignment="1">
      <alignment vertical="center" shrinkToFit="1"/>
    </xf>
    <xf numFmtId="205" fontId="67" fillId="0" borderId="56" xfId="0" applyNumberFormat="1" applyFont="1" applyBorder="1" applyAlignment="1">
      <alignment vertical="center"/>
    </xf>
    <xf numFmtId="0" fontId="67" fillId="0" borderId="56" xfId="0" applyFont="1" applyBorder="1" applyAlignment="1">
      <alignment vertical="center"/>
    </xf>
    <xf numFmtId="0" fontId="67" fillId="0" borderId="56" xfId="0" applyFont="1" applyBorder="1" applyAlignment="1">
      <alignment horizontal="center" vertical="center"/>
    </xf>
    <xf numFmtId="0" fontId="67" fillId="0" borderId="56" xfId="0" applyFont="1" applyBorder="1" applyAlignment="1">
      <alignment horizontal="right" vertical="center"/>
    </xf>
    <xf numFmtId="176" fontId="67" fillId="0" borderId="56" xfId="3" applyFont="1" applyBorder="1" applyAlignment="1">
      <alignment vertical="center"/>
    </xf>
    <xf numFmtId="176" fontId="68" fillId="0" borderId="56" xfId="3" applyFont="1" applyBorder="1" applyAlignment="1">
      <alignment vertical="center"/>
    </xf>
    <xf numFmtId="176" fontId="68" fillId="0" borderId="53" xfId="3" applyFont="1" applyBorder="1" applyAlignment="1">
      <alignment vertical="center"/>
    </xf>
    <xf numFmtId="3" fontId="53" fillId="0" borderId="53" xfId="0" applyNumberFormat="1" applyFont="1" applyBorder="1" applyAlignment="1">
      <alignment vertical="center" shrinkToFit="1"/>
    </xf>
    <xf numFmtId="205" fontId="53" fillId="0" borderId="53" xfId="0" applyNumberFormat="1" applyFont="1" applyBorder="1" applyAlignment="1">
      <alignment vertical="center"/>
    </xf>
    <xf numFmtId="3" fontId="53" fillId="0" borderId="53" xfId="0" applyNumberFormat="1" applyFont="1" applyBorder="1" applyAlignment="1">
      <alignment vertical="center"/>
    </xf>
    <xf numFmtId="3" fontId="53" fillId="0" borderId="53" xfId="0" applyNumberFormat="1" applyFont="1" applyBorder="1" applyAlignment="1">
      <alignment horizontal="center" vertical="center"/>
    </xf>
    <xf numFmtId="3" fontId="53" fillId="0" borderId="53" xfId="0" applyNumberFormat="1" applyFont="1" applyBorder="1" applyAlignment="1">
      <alignment horizontal="right" vertical="center"/>
    </xf>
    <xf numFmtId="38" fontId="68" fillId="0" borderId="53" xfId="3" applyNumberFormat="1" applyFont="1" applyBorder="1" applyAlignment="1">
      <alignment vertical="center"/>
    </xf>
    <xf numFmtId="0" fontId="121" fillId="0" borderId="53" xfId="0" applyFont="1" applyBorder="1" applyAlignment="1">
      <alignment vertical="center" shrinkToFit="1"/>
    </xf>
    <xf numFmtId="205" fontId="121" fillId="0" borderId="53" xfId="0" applyNumberFormat="1" applyFont="1" applyBorder="1" applyAlignment="1">
      <alignment vertical="center"/>
    </xf>
    <xf numFmtId="0" fontId="121" fillId="0" borderId="53" xfId="0" applyFont="1" applyBorder="1" applyAlignment="1">
      <alignment vertical="center"/>
    </xf>
    <xf numFmtId="0" fontId="121" fillId="0" borderId="53" xfId="0" applyFont="1" applyBorder="1" applyAlignment="1">
      <alignment horizontal="center" vertical="center"/>
    </xf>
    <xf numFmtId="0" fontId="121" fillId="0" borderId="53" xfId="0" applyFont="1" applyBorder="1" applyAlignment="1">
      <alignment horizontal="right" vertical="center"/>
    </xf>
    <xf numFmtId="0" fontId="68" fillId="0" borderId="53" xfId="0" applyFont="1" applyBorder="1" applyAlignment="1">
      <alignment vertical="center" shrinkToFit="1"/>
    </xf>
    <xf numFmtId="205" fontId="68" fillId="0" borderId="53" xfId="0" applyNumberFormat="1" applyFont="1" applyBorder="1" applyAlignment="1">
      <alignment vertical="center"/>
    </xf>
    <xf numFmtId="0" fontId="68" fillId="0" borderId="53" xfId="0" applyFont="1" applyBorder="1" applyAlignment="1">
      <alignment vertical="center"/>
    </xf>
    <xf numFmtId="0" fontId="68" fillId="0" borderId="53" xfId="0" applyFont="1" applyBorder="1" applyAlignment="1">
      <alignment horizontal="center" vertical="center"/>
    </xf>
    <xf numFmtId="0" fontId="68" fillId="0" borderId="53" xfId="0" applyFont="1" applyBorder="1" applyAlignment="1">
      <alignment horizontal="right" vertical="center"/>
    </xf>
    <xf numFmtId="0" fontId="73" fillId="18" borderId="174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top"/>
    </xf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horizontal="right" vertical="center"/>
    </xf>
    <xf numFmtId="3" fontId="73" fillId="0" borderId="0" xfId="0" applyNumberFormat="1" applyFont="1" applyAlignment="1">
      <alignment horizontal="right" wrapText="1"/>
    </xf>
    <xf numFmtId="0" fontId="6" fillId="0" borderId="0" xfId="0" applyFont="1" applyAlignment="1">
      <alignment vertical="center" wrapText="1"/>
    </xf>
    <xf numFmtId="0" fontId="48" fillId="0" borderId="0" xfId="0" applyFont="1" applyBorder="1" applyAlignment="1">
      <alignment horizontal="left" vertical="top" wrapText="1"/>
    </xf>
    <xf numFmtId="0" fontId="48" fillId="0" borderId="0" xfId="0" applyFont="1" applyBorder="1" applyAlignment="1">
      <alignment vertical="top" wrapText="1"/>
    </xf>
    <xf numFmtId="0" fontId="45" fillId="0" borderId="0" xfId="0" applyFont="1" applyBorder="1" applyAlignment="1">
      <alignment horizontal="justify" vertical="center" wrapText="1"/>
    </xf>
    <xf numFmtId="181" fontId="48" fillId="4" borderId="48" xfId="1" applyNumberFormat="1" applyFont="1" applyFill="1" applyBorder="1" applyAlignment="1">
      <alignment horizontal="center" vertical="center"/>
    </xf>
    <xf numFmtId="181" fontId="45" fillId="4" borderId="48" xfId="1" applyNumberFormat="1" applyFont="1" applyFill="1" applyBorder="1" applyAlignment="1">
      <alignment vertical="center"/>
    </xf>
    <xf numFmtId="181" fontId="6" fillId="0" borderId="0" xfId="0" applyNumberFormat="1" applyFont="1" applyAlignment="1">
      <alignment vertical="center"/>
    </xf>
    <xf numFmtId="0" fontId="73" fillId="0" borderId="27" xfId="0" applyFont="1" applyBorder="1" applyAlignment="1">
      <alignment horizontal="center" vertical="center" wrapText="1"/>
    </xf>
    <xf numFmtId="0" fontId="123" fillId="0" borderId="27" xfId="0" applyFont="1" applyBorder="1" applyAlignment="1">
      <alignment horizontal="center" vertical="center" wrapText="1"/>
    </xf>
    <xf numFmtId="0" fontId="98" fillId="0" borderId="27" xfId="0" applyFont="1" applyBorder="1" applyAlignment="1">
      <alignment horizontal="justify" wrapText="1"/>
    </xf>
    <xf numFmtId="0" fontId="75" fillId="18" borderId="27" xfId="0" applyFont="1" applyFill="1" applyBorder="1" applyAlignment="1">
      <alignment horizontal="center" vertical="center" wrapText="1"/>
    </xf>
    <xf numFmtId="0" fontId="75" fillId="0" borderId="27" xfId="0" applyFont="1" applyBorder="1" applyAlignment="1">
      <alignment horizontal="center" vertical="center" wrapText="1"/>
    </xf>
    <xf numFmtId="0" fontId="122" fillId="0" borderId="27" xfId="0" applyFont="1" applyBorder="1" applyAlignment="1">
      <alignment horizontal="center" vertical="center" wrapText="1"/>
    </xf>
    <xf numFmtId="0" fontId="75" fillId="0" borderId="27" xfId="0" applyFont="1" applyBorder="1" applyAlignment="1">
      <alignment horizontal="left" vertical="center" wrapText="1"/>
    </xf>
    <xf numFmtId="0" fontId="75" fillId="0" borderId="27" xfId="0" applyFont="1" applyBorder="1" applyAlignment="1">
      <alignment horizontal="justify" vertical="center" wrapText="1"/>
    </xf>
    <xf numFmtId="0" fontId="45" fillId="4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 wrapText="1"/>
    </xf>
    <xf numFmtId="200" fontId="48" fillId="4" borderId="53" xfId="0" applyNumberFormat="1" applyFont="1" applyFill="1" applyBorder="1" applyAlignment="1">
      <alignment vertical="center"/>
    </xf>
    <xf numFmtId="181" fontId="48" fillId="4" borderId="53" xfId="0" applyNumberFormat="1" applyFont="1" applyFill="1" applyBorder="1" applyAlignment="1">
      <alignment horizontal="right" vertical="center"/>
    </xf>
    <xf numFmtId="181" fontId="45" fillId="4" borderId="53" xfId="0" applyNumberFormat="1" applyFont="1" applyFill="1" applyBorder="1" applyAlignment="1">
      <alignment vertical="center"/>
    </xf>
    <xf numFmtId="0" fontId="45" fillId="4" borderId="9" xfId="0" applyFont="1" applyFill="1" applyBorder="1" applyAlignment="1">
      <alignment horizontal="center" vertical="center"/>
    </xf>
    <xf numFmtId="0" fontId="48" fillId="4" borderId="177" xfId="0" applyFont="1" applyFill="1" applyBorder="1" applyAlignment="1">
      <alignment vertical="center"/>
    </xf>
    <xf numFmtId="0" fontId="45" fillId="4" borderId="9" xfId="0" applyFont="1" applyFill="1" applyBorder="1" applyAlignment="1">
      <alignment vertical="center"/>
    </xf>
    <xf numFmtId="0" fontId="45" fillId="4" borderId="177" xfId="0" applyFont="1" applyFill="1" applyBorder="1" applyAlignment="1">
      <alignment vertical="center"/>
    </xf>
    <xf numFmtId="200" fontId="45" fillId="4" borderId="53" xfId="0" applyNumberFormat="1" applyFont="1" applyFill="1" applyBorder="1" applyAlignment="1">
      <alignment vertical="center"/>
    </xf>
    <xf numFmtId="0" fontId="45" fillId="4" borderId="9" xfId="0" applyFont="1" applyFill="1" applyBorder="1" applyAlignment="1">
      <alignment horizontal="right" vertical="center" wrapText="1"/>
    </xf>
    <xf numFmtId="0" fontId="56" fillId="4" borderId="9" xfId="0" applyFont="1" applyFill="1" applyBorder="1" applyAlignment="1">
      <alignment horizontal="right" vertical="center" wrapText="1"/>
    </xf>
    <xf numFmtId="0" fontId="124" fillId="0" borderId="0" xfId="0" applyFont="1" applyAlignment="1" applyProtection="1">
      <alignment horizontal="center" vertical="center" shrinkToFit="1"/>
    </xf>
    <xf numFmtId="3" fontId="124" fillId="0" borderId="0" xfId="0" applyNumberFormat="1" applyFont="1" applyAlignment="1" applyProtection="1">
      <alignment horizontal="center" vertical="center" shrinkToFit="1"/>
    </xf>
    <xf numFmtId="209" fontId="124" fillId="0" borderId="0" xfId="0" applyNumberFormat="1" applyFont="1" applyAlignment="1" applyProtection="1">
      <alignment horizontal="center" vertical="center" shrinkToFit="1"/>
    </xf>
    <xf numFmtId="0" fontId="125" fillId="0" borderId="0" xfId="0" applyFont="1" applyBorder="1" applyAlignment="1" applyProtection="1">
      <alignment horizontal="center" vertical="center" shrinkToFit="1"/>
    </xf>
    <xf numFmtId="212" fontId="125" fillId="0" borderId="0" xfId="0" applyNumberFormat="1" applyFont="1" applyBorder="1" applyAlignment="1" applyProtection="1">
      <alignment vertical="center" shrinkToFit="1"/>
    </xf>
    <xf numFmtId="3" fontId="124" fillId="24" borderId="45" xfId="0" applyNumberFormat="1" applyFont="1" applyFill="1" applyBorder="1" applyAlignment="1" applyProtection="1">
      <alignment horizontal="center" vertical="center" shrinkToFit="1"/>
    </xf>
    <xf numFmtId="3" fontId="124" fillId="24" borderId="46" xfId="0" applyNumberFormat="1" applyFont="1" applyFill="1" applyBorder="1" applyAlignment="1" applyProtection="1">
      <alignment horizontal="center" vertical="center" shrinkToFit="1"/>
    </xf>
    <xf numFmtId="3" fontId="124" fillId="24" borderId="46" xfId="0" applyNumberFormat="1" applyFont="1" applyFill="1" applyBorder="1" applyAlignment="1" applyProtection="1">
      <alignment horizontal="center" vertical="center" wrapText="1" shrinkToFit="1"/>
    </xf>
    <xf numFmtId="3" fontId="124" fillId="24" borderId="94" xfId="0" applyNumberFormat="1" applyFont="1" applyFill="1" applyBorder="1" applyAlignment="1" applyProtection="1">
      <alignment vertical="center" shrinkToFit="1"/>
    </xf>
    <xf numFmtId="3" fontId="124" fillId="24" borderId="46" xfId="0" applyNumberFormat="1" applyFont="1" applyFill="1" applyBorder="1" applyAlignment="1" applyProtection="1">
      <alignment vertical="center" shrinkToFit="1"/>
    </xf>
    <xf numFmtId="3" fontId="124" fillId="24" borderId="94" xfId="0" applyNumberFormat="1" applyFont="1" applyFill="1" applyBorder="1" applyAlignment="1" applyProtection="1">
      <alignment horizontal="center" vertical="center" shrinkToFit="1"/>
    </xf>
    <xf numFmtId="0" fontId="124" fillId="25" borderId="193" xfId="0" applyFont="1" applyFill="1" applyBorder="1" applyAlignment="1" applyProtection="1">
      <alignment horizontal="center" vertical="center" shrinkToFit="1"/>
    </xf>
    <xf numFmtId="0" fontId="124" fillId="0" borderId="56" xfId="0" applyFont="1" applyBorder="1" applyAlignment="1" applyProtection="1">
      <alignment horizontal="center" vertical="center" shrinkToFit="1"/>
      <protection locked="0"/>
    </xf>
    <xf numFmtId="0" fontId="124" fillId="0" borderId="57" xfId="0" applyFont="1" applyBorder="1" applyAlignment="1" applyProtection="1">
      <alignment horizontal="center" vertical="center" shrinkToFit="1"/>
      <protection locked="0"/>
    </xf>
    <xf numFmtId="213" fontId="124" fillId="0" borderId="50" xfId="0" applyNumberFormat="1" applyFont="1" applyBorder="1" applyAlignment="1" applyProtection="1">
      <alignment horizontal="right" vertical="center" shrinkToFit="1"/>
      <protection locked="0"/>
    </xf>
    <xf numFmtId="213" fontId="124" fillId="0" borderId="56" xfId="0" applyNumberFormat="1" applyFont="1" applyBorder="1" applyAlignment="1" applyProtection="1">
      <alignment horizontal="right" vertical="center" shrinkToFit="1"/>
      <protection locked="0"/>
    </xf>
    <xf numFmtId="213" fontId="124" fillId="25" borderId="50" xfId="0" applyNumberFormat="1" applyFont="1" applyFill="1" applyBorder="1" applyAlignment="1" applyProtection="1">
      <alignment horizontal="right" vertical="center" shrinkToFit="1"/>
    </xf>
    <xf numFmtId="213" fontId="124" fillId="25" borderId="56" xfId="0" applyNumberFormat="1" applyFont="1" applyFill="1" applyBorder="1" applyAlignment="1" applyProtection="1">
      <alignment horizontal="right" vertical="center" shrinkToFit="1"/>
    </xf>
    <xf numFmtId="213" fontId="124" fillId="0" borderId="56" xfId="0" applyNumberFormat="1" applyFont="1" applyFill="1" applyBorder="1" applyAlignment="1" applyProtection="1">
      <alignment horizontal="right" vertical="center" shrinkToFit="1"/>
    </xf>
    <xf numFmtId="213" fontId="124" fillId="25" borderId="65" xfId="0" applyNumberFormat="1" applyFont="1" applyFill="1" applyBorder="1" applyAlignment="1" applyProtection="1">
      <alignment horizontal="right" vertical="center" shrinkToFit="1"/>
    </xf>
    <xf numFmtId="213" fontId="124" fillId="25" borderId="57" xfId="0" applyNumberFormat="1" applyFont="1" applyFill="1" applyBorder="1" applyAlignment="1" applyProtection="1">
      <alignment horizontal="right" vertical="center" shrinkToFit="1"/>
    </xf>
    <xf numFmtId="0" fontId="124" fillId="0" borderId="0" xfId="0" applyFont="1" applyAlignment="1" applyProtection="1">
      <alignment horizontal="center" vertical="center" shrinkToFit="1"/>
      <protection locked="0"/>
    </xf>
    <xf numFmtId="0" fontId="124" fillId="0" borderId="27" xfId="0" applyFont="1" applyBorder="1" applyAlignment="1" applyProtection="1">
      <alignment horizontal="center" vertical="center" shrinkToFit="1"/>
      <protection locked="0"/>
    </xf>
    <xf numFmtId="0" fontId="124" fillId="0" borderId="44" xfId="0" applyFont="1" applyBorder="1" applyAlignment="1" applyProtection="1">
      <alignment horizontal="center" vertical="center" shrinkToFit="1"/>
      <protection locked="0"/>
    </xf>
    <xf numFmtId="213" fontId="124" fillId="0" borderId="193" xfId="0" applyNumberFormat="1" applyFont="1" applyBorder="1" applyAlignment="1" applyProtection="1">
      <alignment horizontal="right" vertical="center" shrinkToFit="1"/>
      <protection locked="0"/>
    </xf>
    <xf numFmtId="213" fontId="124" fillId="0" borderId="27" xfId="0" applyNumberFormat="1" applyFont="1" applyBorder="1" applyAlignment="1" applyProtection="1">
      <alignment horizontal="right" vertical="center" shrinkToFit="1"/>
      <protection locked="0"/>
    </xf>
    <xf numFmtId="213" fontId="124" fillId="25" borderId="193" xfId="0" applyNumberFormat="1" applyFont="1" applyFill="1" applyBorder="1" applyAlignment="1" applyProtection="1">
      <alignment horizontal="right" vertical="center" shrinkToFit="1"/>
    </xf>
    <xf numFmtId="213" fontId="124" fillId="25" borderId="27" xfId="0" applyNumberFormat="1" applyFont="1" applyFill="1" applyBorder="1" applyAlignment="1" applyProtection="1">
      <alignment horizontal="right" vertical="center" shrinkToFit="1"/>
    </xf>
    <xf numFmtId="213" fontId="124" fillId="25" borderId="62" xfId="0" applyNumberFormat="1" applyFont="1" applyFill="1" applyBorder="1" applyAlignment="1" applyProtection="1">
      <alignment horizontal="right" vertical="center" shrinkToFit="1"/>
    </xf>
    <xf numFmtId="213" fontId="124" fillId="25" borderId="44" xfId="0" applyNumberFormat="1" applyFont="1" applyFill="1" applyBorder="1" applyAlignment="1" applyProtection="1">
      <alignment horizontal="right" vertical="center" shrinkToFit="1"/>
    </xf>
    <xf numFmtId="0" fontId="124" fillId="25" borderId="50" xfId="0" applyFont="1" applyFill="1" applyBorder="1" applyAlignment="1" applyProtection="1">
      <alignment horizontal="center" vertical="center" shrinkToFit="1"/>
    </xf>
    <xf numFmtId="213" fontId="124" fillId="25" borderId="194" xfId="0" applyNumberFormat="1" applyFont="1" applyFill="1" applyBorder="1" applyAlignment="1" applyProtection="1">
      <alignment horizontal="right" vertical="center" shrinkToFit="1"/>
    </xf>
    <xf numFmtId="213" fontId="124" fillId="25" borderId="195" xfId="0" applyNumberFormat="1" applyFont="1" applyFill="1" applyBorder="1" applyAlignment="1" applyProtection="1">
      <alignment horizontal="right" vertical="center" shrinkToFit="1"/>
    </xf>
    <xf numFmtId="214" fontId="124" fillId="0" borderId="0" xfId="0" applyNumberFormat="1" applyFont="1" applyAlignment="1" applyProtection="1">
      <alignment horizontal="center" vertical="center" shrinkToFit="1"/>
    </xf>
    <xf numFmtId="213" fontId="124" fillId="0" borderId="27" xfId="0" quotePrefix="1" applyNumberFormat="1" applyFont="1" applyBorder="1" applyAlignment="1" applyProtection="1">
      <alignment horizontal="right" vertical="center" shrinkToFit="1"/>
      <protection locked="0"/>
    </xf>
    <xf numFmtId="0" fontId="124" fillId="25" borderId="49" xfId="0" applyFont="1" applyFill="1" applyBorder="1" applyAlignment="1" applyProtection="1">
      <alignment horizontal="center" vertical="center" shrinkToFit="1"/>
    </xf>
    <xf numFmtId="0" fontId="124" fillId="0" borderId="48" xfId="0" applyFont="1" applyBorder="1" applyAlignment="1" applyProtection="1">
      <alignment horizontal="center" vertical="center" shrinkToFit="1"/>
      <protection locked="0"/>
    </xf>
    <xf numFmtId="0" fontId="124" fillId="0" borderId="55" xfId="0" applyFont="1" applyBorder="1" applyAlignment="1" applyProtection="1">
      <alignment horizontal="center" vertical="center" shrinkToFit="1"/>
      <protection locked="0"/>
    </xf>
    <xf numFmtId="213" fontId="124" fillId="0" borderId="49" xfId="0" applyNumberFormat="1" applyFont="1" applyBorder="1" applyAlignment="1" applyProtection="1">
      <alignment horizontal="right" vertical="center" shrinkToFit="1"/>
      <protection locked="0"/>
    </xf>
    <xf numFmtId="213" fontId="124" fillId="0" borderId="48" xfId="0" applyNumberFormat="1" applyFont="1" applyBorder="1" applyAlignment="1" applyProtection="1">
      <alignment horizontal="right" vertical="center" shrinkToFit="1"/>
      <protection locked="0"/>
    </xf>
    <xf numFmtId="213" fontId="124" fillId="25" borderId="55" xfId="0" applyNumberFormat="1" applyFont="1" applyFill="1" applyBorder="1" applyAlignment="1" applyProtection="1">
      <alignment horizontal="right" vertical="center" shrinkToFit="1"/>
    </xf>
    <xf numFmtId="213" fontId="124" fillId="25" borderId="49" xfId="0" applyNumberFormat="1" applyFont="1" applyFill="1" applyBorder="1" applyAlignment="1" applyProtection="1">
      <alignment horizontal="right" vertical="center" shrinkToFit="1"/>
    </xf>
    <xf numFmtId="213" fontId="124" fillId="25" borderId="48" xfId="0" applyNumberFormat="1" applyFont="1" applyFill="1" applyBorder="1" applyAlignment="1" applyProtection="1">
      <alignment horizontal="right" vertical="center" shrinkToFit="1"/>
    </xf>
    <xf numFmtId="213" fontId="124" fillId="25" borderId="58" xfId="0" applyNumberFormat="1" applyFont="1" applyFill="1" applyBorder="1" applyAlignment="1" applyProtection="1">
      <alignment horizontal="right" vertical="center" shrinkToFit="1"/>
    </xf>
    <xf numFmtId="213" fontId="124" fillId="25" borderId="68" xfId="0" applyNumberFormat="1" applyFont="1" applyFill="1" applyBorder="1" applyAlignment="1" applyProtection="1">
      <alignment horizontal="right" vertical="center" shrinkToFit="1"/>
    </xf>
    <xf numFmtId="213" fontId="124" fillId="25" borderId="196" xfId="0" applyNumberFormat="1" applyFont="1" applyFill="1" applyBorder="1" applyAlignment="1" applyProtection="1">
      <alignment horizontal="right" vertical="center" shrinkToFit="1"/>
    </xf>
    <xf numFmtId="213" fontId="124" fillId="25" borderId="52" xfId="0" applyNumberFormat="1" applyFont="1" applyFill="1" applyBorder="1" applyAlignment="1" applyProtection="1">
      <alignment horizontal="right" vertical="center" shrinkToFit="1"/>
    </xf>
    <xf numFmtId="213" fontId="124" fillId="25" borderId="53" xfId="0" applyNumberFormat="1" applyFont="1" applyFill="1" applyBorder="1" applyAlignment="1" applyProtection="1">
      <alignment horizontal="right" vertical="center" shrinkToFit="1"/>
    </xf>
    <xf numFmtId="213" fontId="127" fillId="25" borderId="54" xfId="0" applyNumberFormat="1" applyFont="1" applyFill="1" applyBorder="1" applyAlignment="1" applyProtection="1">
      <alignment horizontal="right" vertical="center" shrinkToFit="1"/>
    </xf>
    <xf numFmtId="213" fontId="124" fillId="25" borderId="92" xfId="0" applyNumberFormat="1" applyFont="1" applyFill="1" applyBorder="1" applyAlignment="1" applyProtection="1">
      <alignment horizontal="right" vertical="center" shrinkToFit="1"/>
    </xf>
    <xf numFmtId="213" fontId="124" fillId="25" borderId="54" xfId="0" applyNumberFormat="1" applyFont="1" applyFill="1" applyBorder="1" applyAlignment="1" applyProtection="1">
      <alignment horizontal="right" vertical="center" shrinkToFit="1"/>
    </xf>
    <xf numFmtId="213" fontId="127" fillId="25" borderId="12" xfId="0" applyNumberFormat="1" applyFont="1" applyFill="1" applyBorder="1" applyAlignment="1" applyProtection="1">
      <alignment horizontal="right" vertical="center" shrinkToFit="1"/>
    </xf>
    <xf numFmtId="0" fontId="124" fillId="4" borderId="193" xfId="0" applyFont="1" applyFill="1" applyBorder="1" applyAlignment="1" applyProtection="1">
      <alignment horizontal="center" vertical="center" shrinkToFit="1"/>
    </xf>
    <xf numFmtId="0" fontId="124" fillId="4" borderId="56" xfId="0" applyFont="1" applyFill="1" applyBorder="1" applyAlignment="1" applyProtection="1">
      <alignment horizontal="center" vertical="center" shrinkToFit="1"/>
      <protection locked="0"/>
    </xf>
    <xf numFmtId="0" fontId="124" fillId="4" borderId="57" xfId="0" applyFont="1" applyFill="1" applyBorder="1" applyAlignment="1" applyProtection="1">
      <alignment horizontal="center" vertical="center" shrinkToFit="1"/>
      <protection locked="0"/>
    </xf>
    <xf numFmtId="213" fontId="124" fillId="4" borderId="50" xfId="0" applyNumberFormat="1" applyFont="1" applyFill="1" applyBorder="1" applyAlignment="1" applyProtection="1">
      <alignment horizontal="right" vertical="center" shrinkToFit="1"/>
      <protection locked="0"/>
    </xf>
    <xf numFmtId="213" fontId="124" fillId="4" borderId="56" xfId="0" applyNumberFormat="1" applyFont="1" applyFill="1" applyBorder="1" applyAlignment="1" applyProtection="1">
      <alignment horizontal="right" vertical="center" shrinkToFit="1"/>
      <protection locked="0"/>
    </xf>
    <xf numFmtId="213" fontId="126" fillId="4" borderId="57" xfId="0" applyNumberFormat="1" applyFont="1" applyFill="1" applyBorder="1" applyAlignment="1" applyProtection="1">
      <alignment horizontal="right" vertical="center" shrinkToFit="1"/>
    </xf>
    <xf numFmtId="213" fontId="124" fillId="4" borderId="50" xfId="0" applyNumberFormat="1" applyFont="1" applyFill="1" applyBorder="1" applyAlignment="1" applyProtection="1">
      <alignment horizontal="right" vertical="center" shrinkToFit="1"/>
    </xf>
    <xf numFmtId="213" fontId="124" fillId="4" borderId="56" xfId="0" applyNumberFormat="1" applyFont="1" applyFill="1" applyBorder="1" applyAlignment="1" applyProtection="1">
      <alignment horizontal="right" vertical="center" shrinkToFit="1"/>
    </xf>
    <xf numFmtId="213" fontId="124" fillId="4" borderId="65" xfId="0" applyNumberFormat="1" applyFont="1" applyFill="1" applyBorder="1" applyAlignment="1" applyProtection="1">
      <alignment horizontal="right" vertical="center" shrinkToFit="1"/>
    </xf>
    <xf numFmtId="213" fontId="124" fillId="4" borderId="57" xfId="0" applyNumberFormat="1" applyFont="1" applyFill="1" applyBorder="1" applyAlignment="1" applyProtection="1">
      <alignment horizontal="right" vertical="center" shrinkToFit="1"/>
    </xf>
    <xf numFmtId="213" fontId="126" fillId="4" borderId="194" xfId="0" applyNumberFormat="1" applyFont="1" applyFill="1" applyBorder="1" applyAlignment="1" applyProtection="1">
      <alignment horizontal="right" vertical="center" shrinkToFit="1"/>
    </xf>
    <xf numFmtId="0" fontId="124" fillId="4" borderId="27" xfId="0" applyFont="1" applyFill="1" applyBorder="1" applyAlignment="1" applyProtection="1">
      <alignment horizontal="center" vertical="center" shrinkToFit="1"/>
      <protection locked="0"/>
    </xf>
    <xf numFmtId="0" fontId="124" fillId="4" borderId="44" xfId="0" applyFont="1" applyFill="1" applyBorder="1" applyAlignment="1" applyProtection="1">
      <alignment horizontal="center" vertical="center" shrinkToFit="1"/>
      <protection locked="0"/>
    </xf>
    <xf numFmtId="213" fontId="124" fillId="4" borderId="193" xfId="0" applyNumberFormat="1" applyFont="1" applyFill="1" applyBorder="1" applyAlignment="1" applyProtection="1">
      <alignment horizontal="right" vertical="center" shrinkToFit="1"/>
      <protection locked="0"/>
    </xf>
    <xf numFmtId="213" fontId="124" fillId="4" borderId="27" xfId="0" applyNumberFormat="1" applyFont="1" applyFill="1" applyBorder="1" applyAlignment="1" applyProtection="1">
      <alignment horizontal="right" vertical="center" shrinkToFit="1"/>
      <protection locked="0"/>
    </xf>
    <xf numFmtId="213" fontId="126" fillId="4" borderId="44" xfId="0" applyNumberFormat="1" applyFont="1" applyFill="1" applyBorder="1" applyAlignment="1" applyProtection="1">
      <alignment horizontal="right" vertical="center" shrinkToFit="1"/>
    </xf>
    <xf numFmtId="213" fontId="124" fillId="4" borderId="193" xfId="0" applyNumberFormat="1" applyFont="1" applyFill="1" applyBorder="1" applyAlignment="1" applyProtection="1">
      <alignment horizontal="right" vertical="center" shrinkToFit="1"/>
    </xf>
    <xf numFmtId="213" fontId="124" fillId="4" borderId="27" xfId="0" applyNumberFormat="1" applyFont="1" applyFill="1" applyBorder="1" applyAlignment="1" applyProtection="1">
      <alignment horizontal="right" vertical="center" shrinkToFit="1"/>
    </xf>
    <xf numFmtId="213" fontId="124" fillId="4" borderId="62" xfId="0" applyNumberFormat="1" applyFont="1" applyFill="1" applyBorder="1" applyAlignment="1" applyProtection="1">
      <alignment horizontal="right" vertical="center" shrinkToFit="1"/>
    </xf>
    <xf numFmtId="213" fontId="124" fillId="4" borderId="44" xfId="0" applyNumberFormat="1" applyFont="1" applyFill="1" applyBorder="1" applyAlignment="1" applyProtection="1">
      <alignment horizontal="right" vertical="center" shrinkToFit="1"/>
    </xf>
    <xf numFmtId="213" fontId="126" fillId="4" borderId="195" xfId="0" applyNumberFormat="1" applyFont="1" applyFill="1" applyBorder="1" applyAlignment="1" applyProtection="1">
      <alignment horizontal="right" vertical="center" shrinkToFit="1"/>
    </xf>
    <xf numFmtId="0" fontId="124" fillId="4" borderId="45" xfId="0" applyFont="1" applyFill="1" applyBorder="1" applyAlignment="1" applyProtection="1">
      <alignment horizontal="center" vertical="center" shrinkToFit="1"/>
    </xf>
    <xf numFmtId="0" fontId="124" fillId="4" borderId="46" xfId="0" applyFont="1" applyFill="1" applyBorder="1" applyAlignment="1" applyProtection="1">
      <alignment horizontal="center" vertical="center" shrinkToFit="1"/>
      <protection locked="0"/>
    </xf>
    <xf numFmtId="0" fontId="124" fillId="4" borderId="47" xfId="0" applyFont="1" applyFill="1" applyBorder="1" applyAlignment="1" applyProtection="1">
      <alignment horizontal="center" vertical="center" shrinkToFit="1"/>
      <protection locked="0"/>
    </xf>
    <xf numFmtId="213" fontId="124" fillId="4" borderId="45" xfId="0" applyNumberFormat="1" applyFont="1" applyFill="1" applyBorder="1" applyAlignment="1" applyProtection="1">
      <alignment horizontal="right" vertical="center" shrinkToFit="1"/>
      <protection locked="0"/>
    </xf>
    <xf numFmtId="213" fontId="124" fillId="4" borderId="46" xfId="0" applyNumberFormat="1" applyFont="1" applyFill="1" applyBorder="1" applyAlignment="1" applyProtection="1">
      <alignment horizontal="right" vertical="center" shrinkToFit="1"/>
      <protection locked="0"/>
    </xf>
    <xf numFmtId="213" fontId="126" fillId="4" borderId="47" xfId="0" applyNumberFormat="1" applyFont="1" applyFill="1" applyBorder="1" applyAlignment="1" applyProtection="1">
      <alignment horizontal="right" vertical="center" shrinkToFit="1"/>
    </xf>
    <xf numFmtId="213" fontId="124" fillId="4" borderId="45" xfId="0" applyNumberFormat="1" applyFont="1" applyFill="1" applyBorder="1" applyAlignment="1" applyProtection="1">
      <alignment horizontal="right" vertical="center" shrinkToFit="1"/>
    </xf>
    <xf numFmtId="213" fontId="124" fillId="4" borderId="46" xfId="0" applyNumberFormat="1" applyFont="1" applyFill="1" applyBorder="1" applyAlignment="1" applyProtection="1">
      <alignment horizontal="right" vertical="center" shrinkToFit="1"/>
    </xf>
    <xf numFmtId="213" fontId="124" fillId="4" borderId="34" xfId="0" applyNumberFormat="1" applyFont="1" applyFill="1" applyBorder="1" applyAlignment="1" applyProtection="1">
      <alignment horizontal="right" vertical="center" shrinkToFit="1"/>
    </xf>
    <xf numFmtId="213" fontId="124" fillId="4" borderId="94" xfId="0" applyNumberFormat="1" applyFont="1" applyFill="1" applyBorder="1" applyAlignment="1" applyProtection="1">
      <alignment horizontal="right" vertical="center" shrinkToFit="1"/>
    </xf>
    <xf numFmtId="213" fontId="124" fillId="4" borderId="47" xfId="0" applyNumberFormat="1" applyFont="1" applyFill="1" applyBorder="1" applyAlignment="1" applyProtection="1">
      <alignment horizontal="right" vertical="center" shrinkToFit="1"/>
    </xf>
    <xf numFmtId="213" fontId="126" fillId="4" borderId="192" xfId="0" applyNumberFormat="1" applyFont="1" applyFill="1" applyBorder="1" applyAlignment="1" applyProtection="1">
      <alignment horizontal="right" vertical="center" shrinkToFit="1"/>
    </xf>
    <xf numFmtId="44" fontId="45" fillId="0" borderId="0" xfId="3" applyNumberFormat="1" applyFont="1" applyBorder="1" applyAlignment="1">
      <alignment vertical="center"/>
    </xf>
    <xf numFmtId="0" fontId="46" fillId="0" borderId="0" xfId="0" applyFont="1" applyBorder="1" applyAlignment="1">
      <alignment horizontal="center" vertical="center" wrapText="1"/>
    </xf>
    <xf numFmtId="3" fontId="130" fillId="0" borderId="27" xfId="0" applyNumberFormat="1" applyFont="1" applyBorder="1" applyAlignment="1">
      <alignment horizontal="right" vertical="center" wrapText="1"/>
    </xf>
    <xf numFmtId="200" fontId="130" fillId="0" borderId="27" xfId="0" applyNumberFormat="1" applyFont="1" applyBorder="1" applyAlignment="1">
      <alignment horizontal="right" vertical="center" wrapText="1"/>
    </xf>
    <xf numFmtId="0" fontId="56" fillId="4" borderId="62" xfId="0" applyFont="1" applyFill="1" applyBorder="1" applyAlignment="1">
      <alignment horizontal="left" vertical="center" wrapText="1"/>
    </xf>
    <xf numFmtId="0" fontId="45" fillId="4" borderId="6" xfId="0" applyFont="1" applyFill="1" applyBorder="1" applyAlignment="1">
      <alignment horizontal="center" vertical="center"/>
    </xf>
    <xf numFmtId="0" fontId="45" fillId="4" borderId="68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top"/>
    </xf>
    <xf numFmtId="0" fontId="67" fillId="0" borderId="0" xfId="0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213" fontId="124" fillId="0" borderId="0" xfId="0" applyNumberFormat="1" applyFont="1" applyAlignment="1" applyProtection="1">
      <alignment horizontal="center" vertical="center" shrinkToFit="1"/>
    </xf>
    <xf numFmtId="0" fontId="124" fillId="0" borderId="0" xfId="0" applyFont="1" applyAlignment="1" applyProtection="1">
      <alignment horizontal="center" vertical="center" wrapText="1" shrinkToFit="1"/>
    </xf>
    <xf numFmtId="176" fontId="124" fillId="0" borderId="0" xfId="3" applyFont="1" applyAlignment="1" applyProtection="1">
      <alignment horizontal="center" vertical="center" shrinkToFit="1"/>
    </xf>
    <xf numFmtId="0" fontId="133" fillId="31" borderId="0" xfId="10" applyFont="1" applyAlignment="1" applyProtection="1">
      <alignment horizontal="center" vertical="center" shrinkToFit="1"/>
    </xf>
    <xf numFmtId="0" fontId="134" fillId="31" borderId="0" xfId="10" applyFont="1" applyAlignment="1" applyProtection="1">
      <alignment horizontal="center" vertical="center" shrinkToFit="1"/>
    </xf>
    <xf numFmtId="0" fontId="135" fillId="31" borderId="0" xfId="10" applyFont="1" applyAlignment="1" applyProtection="1">
      <alignment horizontal="center" vertical="center" shrinkToFit="1"/>
    </xf>
    <xf numFmtId="0" fontId="136" fillId="30" borderId="0" xfId="9" applyFont="1" applyAlignment="1" applyProtection="1">
      <alignment horizontal="center" vertical="center" wrapText="1" shrinkToFit="1"/>
    </xf>
    <xf numFmtId="0" fontId="73" fillId="0" borderId="27" xfId="0" applyFont="1" applyBorder="1" applyAlignment="1">
      <alignment horizontal="center" vertical="center" wrapText="1"/>
    </xf>
    <xf numFmtId="200" fontId="48" fillId="4" borderId="53" xfId="0" applyNumberFormat="1" applyFont="1" applyFill="1" applyBorder="1" applyAlignment="1">
      <alignment horizontal="right" vertical="center"/>
    </xf>
    <xf numFmtId="200" fontId="45" fillId="4" borderId="67" xfId="0" applyNumberFormat="1" applyFont="1" applyFill="1" applyBorder="1" applyAlignment="1">
      <alignment horizontal="right" vertical="center"/>
    </xf>
    <xf numFmtId="200" fontId="45" fillId="4" borderId="56" xfId="0" applyNumberFormat="1" applyFont="1" applyFill="1" applyBorder="1" applyAlignment="1">
      <alignment vertical="center"/>
    </xf>
    <xf numFmtId="0" fontId="45" fillId="4" borderId="6" xfId="0" applyFont="1" applyFill="1" applyBorder="1" applyAlignment="1">
      <alignment vertical="center" wrapText="1"/>
    </xf>
    <xf numFmtId="200" fontId="45" fillId="4" borderId="69" xfId="0" applyNumberFormat="1" applyFont="1" applyFill="1" applyBorder="1" applyAlignment="1">
      <alignment horizontal="right" vertical="center"/>
    </xf>
    <xf numFmtId="3" fontId="110" fillId="4" borderId="27" xfId="0" applyNumberFormat="1" applyFont="1" applyFill="1" applyBorder="1" applyAlignment="1">
      <alignment wrapText="1"/>
    </xf>
    <xf numFmtId="200" fontId="45" fillId="4" borderId="58" xfId="0" applyNumberFormat="1" applyFont="1" applyFill="1" applyBorder="1" applyAlignment="1">
      <alignment vertical="center"/>
    </xf>
    <xf numFmtId="200" fontId="110" fillId="4" borderId="27" xfId="0" applyNumberFormat="1" applyFont="1" applyFill="1" applyBorder="1" applyAlignment="1">
      <alignment vertical="center"/>
    </xf>
    <xf numFmtId="200" fontId="45" fillId="4" borderId="27" xfId="0" applyNumberFormat="1" applyFont="1" applyFill="1" applyBorder="1" applyAlignment="1">
      <alignment vertical="center" wrapText="1"/>
    </xf>
    <xf numFmtId="3" fontId="6" fillId="0" borderId="0" xfId="0" applyNumberFormat="1" applyFont="1" applyAlignment="1">
      <alignment vertical="center"/>
    </xf>
    <xf numFmtId="0" fontId="45" fillId="4" borderId="92" xfId="0" applyFont="1" applyFill="1" applyBorder="1" applyAlignment="1">
      <alignment horizontal="center" vertical="center"/>
    </xf>
    <xf numFmtId="0" fontId="48" fillId="4" borderId="53" xfId="0" applyFont="1" applyFill="1" applyBorder="1" applyAlignment="1">
      <alignment vertical="center"/>
    </xf>
    <xf numFmtId="0" fontId="56" fillId="4" borderId="62" xfId="0" applyFont="1" applyFill="1" applyBorder="1" applyAlignment="1">
      <alignment horizontal="left" vertical="center"/>
    </xf>
    <xf numFmtId="0" fontId="56" fillId="4" borderId="68" xfId="0" applyFont="1" applyFill="1" applyBorder="1" applyAlignment="1">
      <alignment horizontal="left" vertical="center"/>
    </xf>
    <xf numFmtId="0" fontId="56" fillId="4" borderId="68" xfId="0" applyFont="1" applyFill="1" applyBorder="1" applyAlignment="1">
      <alignment horizontal="center" vertical="center"/>
    </xf>
    <xf numFmtId="0" fontId="56" fillId="4" borderId="68" xfId="0" applyFont="1" applyFill="1" applyBorder="1" applyAlignment="1">
      <alignment vertical="center"/>
    </xf>
    <xf numFmtId="3" fontId="110" fillId="0" borderId="100" xfId="0" applyNumberFormat="1" applyFont="1" applyBorder="1" applyAlignment="1">
      <alignment vertical="center" wrapText="1"/>
    </xf>
    <xf numFmtId="0" fontId="56" fillId="4" borderId="0" xfId="0" applyFont="1" applyFill="1" applyBorder="1" applyAlignment="1">
      <alignment vertical="center" wrapText="1"/>
    </xf>
    <xf numFmtId="0" fontId="45" fillId="4" borderId="0" xfId="0" applyFont="1" applyFill="1" applyBorder="1" applyAlignment="1">
      <alignment vertical="center" wrapText="1"/>
    </xf>
    <xf numFmtId="3" fontId="110" fillId="0" borderId="27" xfId="0" applyNumberFormat="1" applyFont="1" applyBorder="1" applyAlignment="1">
      <alignment vertical="center" wrapText="1"/>
    </xf>
    <xf numFmtId="0" fontId="45" fillId="4" borderId="46" xfId="0" applyFont="1" applyFill="1" applyBorder="1" applyAlignment="1">
      <alignment horizontal="center" vertical="center"/>
    </xf>
    <xf numFmtId="200" fontId="45" fillId="4" borderId="46" xfId="0" applyNumberFormat="1" applyFont="1" applyFill="1" applyBorder="1" applyAlignment="1">
      <alignment vertical="center"/>
    </xf>
    <xf numFmtId="181" fontId="45" fillId="4" borderId="46" xfId="0" applyNumberFormat="1" applyFont="1" applyFill="1" applyBorder="1" applyAlignment="1">
      <alignment horizontal="right" vertical="center"/>
    </xf>
    <xf numFmtId="3" fontId="110" fillId="0" borderId="46" xfId="0" applyNumberFormat="1" applyFont="1" applyBorder="1" applyAlignment="1">
      <alignment vertical="center" wrapText="1"/>
    </xf>
    <xf numFmtId="181" fontId="45" fillId="4" borderId="46" xfId="0" applyNumberFormat="1" applyFont="1" applyFill="1" applyBorder="1" applyAlignment="1">
      <alignment vertical="center"/>
    </xf>
    <xf numFmtId="181" fontId="5" fillId="0" borderId="0" xfId="1" applyNumberFormat="1" applyFont="1"/>
    <xf numFmtId="176" fontId="5" fillId="0" borderId="0" xfId="3" applyFont="1"/>
    <xf numFmtId="176" fontId="5" fillId="0" borderId="0" xfId="0" applyNumberFormat="1" applyFont="1"/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73" fillId="22" borderId="58" xfId="0" applyFont="1" applyFill="1" applyBorder="1" applyAlignment="1">
      <alignment horizontal="center" vertical="center" wrapText="1"/>
    </xf>
    <xf numFmtId="3" fontId="5" fillId="0" borderId="0" xfId="0" applyNumberFormat="1" applyFont="1"/>
    <xf numFmtId="181" fontId="5" fillId="0" borderId="0" xfId="0" applyNumberFormat="1" applyFont="1" applyAlignment="1">
      <alignment vertical="center"/>
    </xf>
    <xf numFmtId="181" fontId="120" fillId="0" borderId="0" xfId="0" applyNumberFormat="1" applyFont="1" applyAlignment="1">
      <alignment horizontal="left" wrapText="1"/>
    </xf>
    <xf numFmtId="0" fontId="56" fillId="0" borderId="0" xfId="0" applyFont="1" applyAlignment="1">
      <alignment vertical="top" wrapText="1"/>
    </xf>
    <xf numFmtId="0" fontId="118" fillId="0" borderId="0" xfId="0" applyFont="1" applyAlignment="1"/>
    <xf numFmtId="0" fontId="130" fillId="18" borderId="27" xfId="0" applyFont="1" applyFill="1" applyBorder="1" applyAlignment="1">
      <alignment horizontal="center" vertical="center" wrapText="1"/>
    </xf>
    <xf numFmtId="0" fontId="130" fillId="23" borderId="27" xfId="0" applyFont="1" applyFill="1" applyBorder="1" applyAlignment="1">
      <alignment horizontal="center" vertical="center" wrapText="1"/>
    </xf>
    <xf numFmtId="0" fontId="130" fillId="19" borderId="27" xfId="0" applyFont="1" applyFill="1" applyBorder="1" applyAlignment="1">
      <alignment horizontal="center" vertical="center" wrapText="1"/>
    </xf>
    <xf numFmtId="181" fontId="130" fillId="0" borderId="27" xfId="1" applyNumberFormat="1" applyFont="1" applyBorder="1" applyAlignment="1">
      <alignment horizontal="right" vertical="center" wrapText="1"/>
    </xf>
    <xf numFmtId="200" fontId="142" fillId="0" borderId="27" xfId="0" applyNumberFormat="1" applyFont="1" applyBorder="1" applyAlignment="1">
      <alignment horizontal="right" vertical="center" wrapText="1"/>
    </xf>
    <xf numFmtId="0" fontId="130" fillId="0" borderId="27" xfId="0" applyFont="1" applyBorder="1" applyAlignment="1">
      <alignment vertical="center" wrapText="1"/>
    </xf>
    <xf numFmtId="208" fontId="130" fillId="0" borderId="27" xfId="0" applyNumberFormat="1" applyFont="1" applyBorder="1" applyAlignment="1">
      <alignment vertical="center" wrapText="1"/>
    </xf>
    <xf numFmtId="200" fontId="130" fillId="16" borderId="27" xfId="0" applyNumberFormat="1" applyFont="1" applyFill="1" applyBorder="1" applyAlignment="1">
      <alignment horizontal="right" vertical="center" wrapText="1"/>
    </xf>
    <xf numFmtId="0" fontId="130" fillId="0" borderId="27" xfId="0" applyFont="1" applyBorder="1" applyAlignment="1">
      <alignment horizontal="right" vertical="center" wrapText="1"/>
    </xf>
    <xf numFmtId="200" fontId="130" fillId="0" borderId="27" xfId="0" applyNumberFormat="1" applyFont="1" applyBorder="1" applyAlignment="1">
      <alignment horizontal="justify" wrapText="1"/>
    </xf>
    <xf numFmtId="0" fontId="130" fillId="0" borderId="27" xfId="0" applyFont="1" applyBorder="1" applyAlignment="1">
      <alignment horizontal="justify" wrapText="1"/>
    </xf>
    <xf numFmtId="0" fontId="130" fillId="0" borderId="27" xfId="0" applyFont="1" applyBorder="1" applyAlignment="1">
      <alignment horizontal="right" wrapText="1"/>
    </xf>
    <xf numFmtId="0" fontId="141" fillId="0" borderId="27" xfId="0" applyFont="1" applyBorder="1"/>
    <xf numFmtId="3" fontId="130" fillId="0" borderId="27" xfId="0" applyNumberFormat="1" applyFont="1" applyBorder="1" applyAlignment="1">
      <alignment horizontal="justify" wrapText="1"/>
    </xf>
    <xf numFmtId="181" fontId="130" fillId="0" borderId="27" xfId="1" applyNumberFormat="1" applyFont="1" applyBorder="1" applyAlignment="1">
      <alignment horizontal="right" wrapText="1"/>
    </xf>
    <xf numFmtId="3" fontId="141" fillId="0" borderId="27" xfId="0" applyNumberFormat="1" applyFont="1" applyBorder="1"/>
    <xf numFmtId="3" fontId="130" fillId="0" borderId="27" xfId="0" applyNumberFormat="1" applyFont="1" applyBorder="1" applyAlignment="1">
      <alignment horizontal="right" wrapText="1"/>
    </xf>
    <xf numFmtId="181" fontId="141" fillId="0" borderId="27" xfId="1" applyNumberFormat="1" applyFont="1" applyBorder="1"/>
    <xf numFmtId="181" fontId="130" fillId="0" borderId="27" xfId="1" applyNumberFormat="1" applyFont="1" applyBorder="1" applyAlignment="1">
      <alignment horizontal="justify" wrapText="1"/>
    </xf>
    <xf numFmtId="0" fontId="130" fillId="20" borderId="27" xfId="0" applyFont="1" applyFill="1" applyBorder="1" applyAlignment="1">
      <alignment horizontal="center" vertical="center" wrapText="1"/>
    </xf>
    <xf numFmtId="3" fontId="130" fillId="0" borderId="27" xfId="0" applyNumberFormat="1" applyFont="1" applyFill="1" applyBorder="1" applyAlignment="1">
      <alignment horizontal="right" vertical="center" wrapText="1"/>
    </xf>
    <xf numFmtId="200" fontId="130" fillId="0" borderId="27" xfId="0" applyNumberFormat="1" applyFont="1" applyFill="1" applyBorder="1" applyAlignment="1">
      <alignment horizontal="right" vertical="center" wrapText="1"/>
    </xf>
    <xf numFmtId="181" fontId="130" fillId="0" borderId="27" xfId="1" applyNumberFormat="1" applyFont="1" applyFill="1" applyBorder="1" applyAlignment="1">
      <alignment horizontal="right" vertical="center" wrapText="1"/>
    </xf>
    <xf numFmtId="3" fontId="130" fillId="0" borderId="27" xfId="0" applyNumberFormat="1" applyFont="1" applyFill="1" applyBorder="1" applyAlignment="1">
      <alignment horizontal="right" wrapText="1"/>
    </xf>
    <xf numFmtId="0" fontId="130" fillId="0" borderId="27" xfId="0" applyFont="1" applyFill="1" applyBorder="1" applyAlignment="1">
      <alignment horizontal="right" vertical="center" wrapText="1"/>
    </xf>
    <xf numFmtId="0" fontId="130" fillId="0" borderId="27" xfId="0" applyFont="1" applyFill="1" applyBorder="1" applyAlignment="1">
      <alignment horizontal="left" vertical="center" wrapText="1"/>
    </xf>
    <xf numFmtId="3" fontId="130" fillId="0" borderId="27" xfId="0" applyNumberFormat="1" applyFont="1" applyFill="1" applyBorder="1" applyAlignment="1">
      <alignment horizontal="justify" vertical="center" wrapText="1"/>
    </xf>
    <xf numFmtId="3" fontId="130" fillId="0" borderId="56" xfId="0" applyNumberFormat="1" applyFont="1" applyBorder="1" applyAlignment="1">
      <alignment vertical="center" wrapText="1"/>
    </xf>
    <xf numFmtId="3" fontId="130" fillId="0" borderId="27" xfId="0" applyNumberFormat="1" applyFont="1" applyBorder="1" applyAlignment="1">
      <alignment vertical="center" wrapText="1"/>
    </xf>
    <xf numFmtId="200" fontId="130" fillId="0" borderId="27" xfId="0" applyNumberFormat="1" applyFont="1" applyBorder="1" applyAlignment="1">
      <alignment vertical="center" wrapText="1"/>
    </xf>
    <xf numFmtId="3" fontId="142" fillId="0" borderId="27" xfId="0" applyNumberFormat="1" applyFont="1" applyBorder="1" applyAlignment="1">
      <alignment horizontal="right" vertical="center" wrapText="1"/>
    </xf>
    <xf numFmtId="3" fontId="130" fillId="0" borderId="27" xfId="0" applyNumberFormat="1" applyFont="1" applyBorder="1" applyAlignment="1">
      <alignment wrapText="1"/>
    </xf>
    <xf numFmtId="181" fontId="130" fillId="0" borderId="27" xfId="1" applyNumberFormat="1" applyFont="1" applyBorder="1" applyAlignment="1">
      <alignment vertical="center" wrapText="1"/>
    </xf>
    <xf numFmtId="0" fontId="130" fillId="16" borderId="27" xfId="0" applyFont="1" applyFill="1" applyBorder="1" applyAlignment="1">
      <alignment vertical="center" wrapText="1"/>
    </xf>
    <xf numFmtId="0" fontId="130" fillId="16" borderId="27" xfId="0" applyFont="1" applyFill="1" applyBorder="1" applyAlignment="1">
      <alignment horizontal="right" vertical="center" wrapText="1"/>
    </xf>
    <xf numFmtId="3" fontId="144" fillId="0" borderId="27" xfId="0" applyNumberFormat="1" applyFont="1" applyBorder="1" applyAlignment="1">
      <alignment horizontal="right" vertical="center" wrapText="1"/>
    </xf>
    <xf numFmtId="3" fontId="145" fillId="0" borderId="27" xfId="0" applyNumberFormat="1" applyFont="1" applyBorder="1" applyAlignment="1">
      <alignment horizontal="right" vertical="center" wrapText="1"/>
    </xf>
    <xf numFmtId="10" fontId="130" fillId="0" borderId="27" xfId="1" applyNumberFormat="1" applyFont="1" applyBorder="1" applyAlignment="1">
      <alignment horizontal="right" vertical="center" wrapText="1"/>
    </xf>
    <xf numFmtId="0" fontId="145" fillId="0" borderId="27" xfId="0" applyFont="1" applyBorder="1" applyAlignment="1">
      <alignment horizontal="right" vertical="center" wrapText="1"/>
    </xf>
    <xf numFmtId="0" fontId="142" fillId="0" borderId="27" xfId="0" applyFont="1" applyBorder="1" applyAlignment="1">
      <alignment horizontal="right" vertical="center" wrapText="1"/>
    </xf>
    <xf numFmtId="0" fontId="141" fillId="0" borderId="27" xfId="0" applyFont="1" applyBorder="1" applyAlignment="1">
      <alignment horizontal="right" vertical="center"/>
    </xf>
    <xf numFmtId="202" fontId="130" fillId="0" borderId="27" xfId="0" applyNumberFormat="1" applyFont="1" applyBorder="1" applyAlignment="1">
      <alignment horizontal="right" vertical="center" wrapText="1"/>
    </xf>
    <xf numFmtId="3" fontId="130" fillId="16" borderId="27" xfId="0" applyNumberFormat="1" applyFont="1" applyFill="1" applyBorder="1" applyAlignment="1">
      <alignment horizontal="right" vertical="center" wrapText="1"/>
    </xf>
    <xf numFmtId="0" fontId="142" fillId="0" borderId="27" xfId="0" applyFont="1" applyBorder="1" applyAlignment="1">
      <alignment horizontal="center" vertical="center" wrapText="1"/>
    </xf>
    <xf numFmtId="0" fontId="142" fillId="0" borderId="27" xfId="0" applyFont="1" applyBorder="1" applyAlignment="1">
      <alignment horizontal="left" vertical="center" wrapText="1"/>
    </xf>
    <xf numFmtId="0" fontId="146" fillId="0" borderId="27" xfId="0" applyFont="1" applyBorder="1" applyAlignment="1">
      <alignment horizontal="left" vertical="center" wrapText="1"/>
    </xf>
    <xf numFmtId="0" fontId="142" fillId="18" borderId="27" xfId="0" applyFont="1" applyFill="1" applyBorder="1" applyAlignment="1">
      <alignment horizontal="center" vertical="center" wrapText="1"/>
    </xf>
    <xf numFmtId="0" fontId="130" fillId="0" borderId="27" xfId="0" applyFont="1" applyBorder="1" applyAlignment="1">
      <alignment horizontal="justify" vertical="center" wrapText="1"/>
    </xf>
    <xf numFmtId="0" fontId="130" fillId="0" borderId="27" xfId="0" applyFont="1" applyBorder="1" applyAlignment="1">
      <alignment horizontal="center" vertical="center" wrapText="1"/>
    </xf>
    <xf numFmtId="0" fontId="130" fillId="0" borderId="27" xfId="0" applyFont="1" applyBorder="1" applyAlignment="1">
      <alignment horizontal="left" vertical="center" wrapText="1"/>
    </xf>
    <xf numFmtId="0" fontId="142" fillId="0" borderId="27" xfId="0" applyFont="1" applyBorder="1" applyAlignment="1">
      <alignment horizontal="justify" vertical="center" wrapText="1"/>
    </xf>
    <xf numFmtId="0" fontId="147" fillId="0" borderId="27" xfId="0" applyFont="1" applyBorder="1" applyAlignment="1">
      <alignment vertical="center"/>
    </xf>
    <xf numFmtId="9" fontId="130" fillId="0" borderId="27" xfId="1" applyFont="1" applyFill="1" applyBorder="1" applyAlignment="1">
      <alignment horizontal="right" vertical="center" wrapText="1"/>
    </xf>
    <xf numFmtId="3" fontId="130" fillId="0" borderId="27" xfId="0" applyNumberFormat="1" applyFont="1" applyFill="1" applyBorder="1" applyAlignment="1">
      <alignment vertical="center" wrapText="1"/>
    </xf>
    <xf numFmtId="0" fontId="130" fillId="0" borderId="27" xfId="0" applyFont="1" applyFill="1" applyBorder="1" applyAlignment="1">
      <alignment vertical="center" wrapText="1"/>
    </xf>
    <xf numFmtId="200" fontId="142" fillId="0" borderId="27" xfId="0" applyNumberFormat="1" applyFont="1" applyBorder="1" applyAlignment="1">
      <alignment vertical="center" wrapText="1"/>
    </xf>
    <xf numFmtId="181" fontId="130" fillId="0" borderId="27" xfId="0" applyNumberFormat="1" applyFont="1" applyBorder="1" applyAlignment="1">
      <alignment horizontal="right" vertical="center" wrapText="1"/>
    </xf>
    <xf numFmtId="0" fontId="149" fillId="0" borderId="0" xfId="0" applyFont="1"/>
    <xf numFmtId="0" fontId="148" fillId="0" borderId="0" xfId="0" applyFont="1" applyBorder="1" applyAlignment="1">
      <alignment horizontal="center" vertical="center" wrapText="1"/>
    </xf>
    <xf numFmtId="0" fontId="123" fillId="0" borderId="0" xfId="0" applyFont="1" applyAlignment="1">
      <alignment horizontal="justify" wrapText="1"/>
    </xf>
    <xf numFmtId="181" fontId="123" fillId="0" borderId="0" xfId="1" applyNumberFormat="1" applyFont="1" applyAlignment="1">
      <alignment horizontal="justify" wrapText="1"/>
    </xf>
    <xf numFmtId="0" fontId="123" fillId="0" borderId="0" xfId="0" applyFont="1" applyAlignment="1">
      <alignment horizontal="right" wrapText="1"/>
    </xf>
    <xf numFmtId="0" fontId="150" fillId="0" borderId="0" xfId="0" applyFont="1"/>
    <xf numFmtId="0" fontId="149" fillId="26" borderId="0" xfId="0" applyFont="1" applyFill="1" applyAlignment="1">
      <alignment horizontal="center" vertical="center" wrapText="1"/>
    </xf>
    <xf numFmtId="0" fontId="123" fillId="21" borderId="27" xfId="0" applyFont="1" applyFill="1" applyBorder="1" applyAlignment="1">
      <alignment horizontal="center" vertical="center" wrapText="1"/>
    </xf>
    <xf numFmtId="0" fontId="123" fillId="22" borderId="27" xfId="0" applyFont="1" applyFill="1" applyBorder="1" applyAlignment="1">
      <alignment horizontal="center" vertical="center" wrapText="1"/>
    </xf>
    <xf numFmtId="3" fontId="123" fillId="0" borderId="27" xfId="0" applyNumberFormat="1" applyFont="1" applyBorder="1" applyAlignment="1">
      <alignment horizontal="right" vertical="center" wrapText="1"/>
    </xf>
    <xf numFmtId="200" fontId="123" fillId="0" borderId="27" xfId="0" applyNumberFormat="1" applyFont="1" applyBorder="1" applyAlignment="1">
      <alignment horizontal="right" vertical="center" wrapText="1"/>
    </xf>
    <xf numFmtId="200" fontId="123" fillId="16" borderId="27" xfId="0" applyNumberFormat="1" applyFont="1" applyFill="1" applyBorder="1" applyAlignment="1">
      <alignment horizontal="right" vertical="center" wrapText="1"/>
    </xf>
    <xf numFmtId="0" fontId="123" fillId="0" borderId="27" xfId="0" applyFont="1" applyBorder="1" applyAlignment="1">
      <alignment horizontal="justify" wrapText="1"/>
    </xf>
    <xf numFmtId="0" fontId="149" fillId="0" borderId="27" xfId="0" applyFont="1" applyBorder="1"/>
    <xf numFmtId="181" fontId="123" fillId="0" borderId="27" xfId="1" applyNumberFormat="1" applyFont="1" applyBorder="1" applyAlignment="1">
      <alignment horizontal="justify" wrapText="1"/>
    </xf>
    <xf numFmtId="3" fontId="149" fillId="0" borderId="27" xfId="0" applyNumberFormat="1" applyFont="1" applyBorder="1"/>
    <xf numFmtId="194" fontId="149" fillId="0" borderId="27" xfId="0" applyNumberFormat="1" applyFont="1" applyBorder="1"/>
    <xf numFmtId="0" fontId="123" fillId="28" borderId="27" xfId="0" applyFont="1" applyFill="1" applyBorder="1" applyAlignment="1">
      <alignment horizontal="center" vertical="center" wrapText="1"/>
    </xf>
    <xf numFmtId="0" fontId="123" fillId="29" borderId="27" xfId="0" applyFont="1" applyFill="1" applyBorder="1" applyAlignment="1">
      <alignment horizontal="center" vertical="center" wrapText="1"/>
    </xf>
    <xf numFmtId="0" fontId="123" fillId="26" borderId="27" xfId="0" applyFont="1" applyFill="1" applyBorder="1" applyAlignment="1">
      <alignment horizontal="center" vertical="center" wrapText="1"/>
    </xf>
    <xf numFmtId="3" fontId="123" fillId="0" borderId="27" xfId="0" applyNumberFormat="1" applyFont="1" applyFill="1" applyBorder="1" applyAlignment="1">
      <alignment horizontal="right" vertical="center" wrapText="1"/>
    </xf>
    <xf numFmtId="3" fontId="123" fillId="0" borderId="63" xfId="0" applyNumberFormat="1" applyFont="1" applyBorder="1" applyAlignment="1">
      <alignment horizontal="right" vertical="center" wrapText="1"/>
    </xf>
    <xf numFmtId="0" fontId="123" fillId="0" borderId="27" xfId="0" applyFont="1" applyFill="1" applyBorder="1" applyAlignment="1">
      <alignment horizontal="right" vertical="center" wrapText="1"/>
    </xf>
    <xf numFmtId="0" fontId="123" fillId="0" borderId="63" xfId="0" applyFont="1" applyBorder="1" applyAlignment="1">
      <alignment horizontal="right" vertical="center" wrapText="1"/>
    </xf>
    <xf numFmtId="0" fontId="151" fillId="0" borderId="27" xfId="0" applyFont="1" applyFill="1" applyBorder="1" applyAlignment="1">
      <alignment horizontal="right" vertical="center" wrapText="1"/>
    </xf>
    <xf numFmtId="0" fontId="151" fillId="0" borderId="63" xfId="0" applyFont="1" applyBorder="1" applyAlignment="1">
      <alignment horizontal="right" vertical="center" wrapText="1"/>
    </xf>
    <xf numFmtId="3" fontId="123" fillId="0" borderId="27" xfId="0" applyNumberFormat="1" applyFont="1" applyFill="1" applyBorder="1" applyAlignment="1">
      <alignment horizontal="justify" vertical="center" wrapText="1"/>
    </xf>
    <xf numFmtId="3" fontId="123" fillId="0" borderId="27" xfId="0" applyNumberFormat="1" applyFont="1" applyFill="1" applyBorder="1" applyAlignment="1">
      <alignment horizontal="right" wrapText="1"/>
    </xf>
    <xf numFmtId="0" fontId="123" fillId="0" borderId="56" xfId="0" applyFont="1" applyBorder="1" applyAlignment="1">
      <alignment vertical="center" wrapText="1"/>
    </xf>
    <xf numFmtId="3" fontId="123" fillId="16" borderId="56" xfId="0" applyNumberFormat="1" applyFont="1" applyFill="1" applyBorder="1" applyAlignment="1">
      <alignment vertical="center" wrapText="1"/>
    </xf>
    <xf numFmtId="3" fontId="123" fillId="0" borderId="56" xfId="0" applyNumberFormat="1" applyFont="1" applyBorder="1" applyAlignment="1">
      <alignment vertical="center" wrapText="1"/>
    </xf>
    <xf numFmtId="3" fontId="123" fillId="0" borderId="27" xfId="0" applyNumberFormat="1" applyFont="1" applyBorder="1" applyAlignment="1">
      <alignment vertical="center" wrapText="1"/>
    </xf>
    <xf numFmtId="0" fontId="123" fillId="0" borderId="27" xfId="0" applyFont="1" applyBorder="1" applyAlignment="1">
      <alignment vertical="center" wrapText="1"/>
    </xf>
    <xf numFmtId="3" fontId="123" fillId="16" borderId="27" xfId="0" applyNumberFormat="1" applyFont="1" applyFill="1" applyBorder="1" applyAlignment="1">
      <alignment vertical="center" wrapText="1"/>
    </xf>
    <xf numFmtId="3" fontId="123" fillId="4" borderId="27" xfId="0" applyNumberFormat="1" applyFont="1" applyFill="1" applyBorder="1" applyAlignment="1">
      <alignment vertical="center" wrapText="1"/>
    </xf>
    <xf numFmtId="0" fontId="123" fillId="16" borderId="27" xfId="0" applyFont="1" applyFill="1" applyBorder="1" applyAlignment="1">
      <alignment vertical="center" wrapText="1"/>
    </xf>
    <xf numFmtId="0" fontId="123" fillId="0" borderId="27" xfId="0" applyFont="1" applyBorder="1" applyAlignment="1">
      <alignment horizontal="right" vertical="center" wrapText="1"/>
    </xf>
    <xf numFmtId="0" fontId="149" fillId="0" borderId="27" xfId="0" applyFont="1" applyBorder="1" applyAlignment="1">
      <alignment horizontal="right" vertical="center"/>
    </xf>
    <xf numFmtId="0" fontId="123" fillId="16" borderId="27" xfId="0" applyFont="1" applyFill="1" applyBorder="1" applyAlignment="1">
      <alignment horizontal="right" vertical="center" wrapText="1"/>
    </xf>
    <xf numFmtId="0" fontId="149" fillId="0" borderId="0" xfId="0" applyFont="1" applyAlignment="1">
      <alignment vertical="center"/>
    </xf>
    <xf numFmtId="0" fontId="151" fillId="0" borderId="0" xfId="0" applyFont="1" applyAlignment="1">
      <alignment vertical="center"/>
    </xf>
    <xf numFmtId="0" fontId="151" fillId="0" borderId="0" xfId="0" applyFont="1" applyAlignment="1">
      <alignment horizontal="left" vertical="center"/>
    </xf>
    <xf numFmtId="0" fontId="123" fillId="18" borderId="27" xfId="0" applyFont="1" applyFill="1" applyBorder="1" applyAlignment="1">
      <alignment horizontal="center" vertical="center" wrapText="1"/>
    </xf>
    <xf numFmtId="176" fontId="123" fillId="0" borderId="27" xfId="3" applyFont="1" applyBorder="1" applyAlignment="1">
      <alignment vertical="center" wrapText="1"/>
    </xf>
    <xf numFmtId="181" fontId="149" fillId="0" borderId="27" xfId="1" applyNumberFormat="1" applyFont="1" applyBorder="1"/>
    <xf numFmtId="3" fontId="123" fillId="0" borderId="27" xfId="0" applyNumberFormat="1" applyFont="1" applyFill="1" applyBorder="1" applyAlignment="1">
      <alignment vertical="center" wrapText="1"/>
    </xf>
    <xf numFmtId="0" fontId="123" fillId="0" borderId="27" xfId="0" applyFont="1" applyFill="1" applyBorder="1" applyAlignment="1">
      <alignment vertical="center" wrapText="1"/>
    </xf>
    <xf numFmtId="3" fontId="123" fillId="0" borderId="27" xfId="0" applyNumberFormat="1" applyFont="1" applyFill="1" applyBorder="1" applyAlignment="1">
      <alignment wrapText="1"/>
    </xf>
    <xf numFmtId="200" fontId="123" fillId="0" borderId="27" xfId="0" applyNumberFormat="1" applyFont="1" applyBorder="1" applyAlignment="1">
      <alignment vertical="center" wrapText="1"/>
    </xf>
    <xf numFmtId="200" fontId="123" fillId="0" borderId="27" xfId="0" applyNumberFormat="1" applyFont="1" applyBorder="1" applyAlignment="1">
      <alignment wrapText="1"/>
    </xf>
    <xf numFmtId="3" fontId="123" fillId="0" borderId="27" xfId="0" applyNumberFormat="1" applyFont="1" applyBorder="1" applyAlignment="1">
      <alignment horizontal="right" wrapText="1"/>
    </xf>
    <xf numFmtId="207" fontId="149" fillId="0" borderId="0" xfId="3" applyNumberFormat="1" applyFont="1" applyAlignment="1">
      <alignment vertical="center"/>
    </xf>
    <xf numFmtId="194" fontId="149" fillId="0" borderId="0" xfId="0" applyNumberFormat="1" applyFont="1" applyAlignment="1">
      <alignment vertical="center"/>
    </xf>
    <xf numFmtId="0" fontId="149" fillId="0" borderId="0" xfId="0" applyFont="1" applyAlignment="1">
      <alignment vertical="top"/>
    </xf>
    <xf numFmtId="0" fontId="149" fillId="0" borderId="0" xfId="0" applyFont="1" applyAlignment="1">
      <alignment vertical="center" wrapText="1"/>
    </xf>
    <xf numFmtId="181" fontId="149" fillId="0" borderId="0" xfId="1" applyNumberFormat="1" applyFont="1"/>
    <xf numFmtId="0" fontId="123" fillId="23" borderId="27" xfId="0" applyFont="1" applyFill="1" applyBorder="1" applyAlignment="1">
      <alignment horizontal="center" vertical="center" wrapText="1"/>
    </xf>
    <xf numFmtId="0" fontId="123" fillId="19" borderId="27" xfId="0" applyFont="1" applyFill="1" applyBorder="1" applyAlignment="1">
      <alignment horizontal="center" vertical="center" wrapText="1"/>
    </xf>
    <xf numFmtId="0" fontId="123" fillId="0" borderId="27" xfId="0" applyFont="1" applyFill="1" applyBorder="1" applyAlignment="1">
      <alignment horizontal="right" wrapText="1"/>
    </xf>
    <xf numFmtId="0" fontId="123" fillId="20" borderId="27" xfId="0" applyFont="1" applyFill="1" applyBorder="1" applyAlignment="1">
      <alignment horizontal="center" vertical="center" wrapText="1"/>
    </xf>
    <xf numFmtId="0" fontId="122" fillId="0" borderId="27" xfId="0" applyFont="1" applyBorder="1" applyAlignment="1">
      <alignment horizontal="left" vertical="center" wrapText="1"/>
    </xf>
    <xf numFmtId="3" fontId="130" fillId="0" borderId="63" xfId="0" applyNumberFormat="1" applyFont="1" applyBorder="1" applyAlignment="1">
      <alignment vertical="center" wrapText="1"/>
    </xf>
    <xf numFmtId="0" fontId="130" fillId="0" borderId="63" xfId="0" applyFont="1" applyBorder="1" applyAlignment="1">
      <alignment vertical="center" wrapText="1"/>
    </xf>
    <xf numFmtId="0" fontId="142" fillId="0" borderId="56" xfId="0" applyFont="1" applyBorder="1" applyAlignment="1">
      <alignment horizontal="justify" vertical="center" wrapText="1"/>
    </xf>
    <xf numFmtId="0" fontId="98" fillId="0" borderId="62" xfId="0" applyFont="1" applyBorder="1" applyAlignment="1">
      <alignment horizontal="justify" wrapText="1"/>
    </xf>
    <xf numFmtId="0" fontId="98" fillId="0" borderId="64" xfId="0" applyFont="1" applyBorder="1" applyAlignment="1">
      <alignment horizontal="justify" wrapText="1"/>
    </xf>
    <xf numFmtId="0" fontId="130" fillId="0" borderId="64" xfId="0" applyFont="1" applyBorder="1" applyAlignment="1">
      <alignment horizontal="justify" wrapText="1"/>
    </xf>
    <xf numFmtId="3" fontId="130" fillId="0" borderId="64" xfId="0" applyNumberFormat="1" applyFont="1" applyBorder="1" applyAlignment="1">
      <alignment horizontal="right" wrapText="1"/>
    </xf>
    <xf numFmtId="181" fontId="149" fillId="0" borderId="64" xfId="1" applyNumberFormat="1" applyFont="1" applyBorder="1"/>
    <xf numFmtId="181" fontId="141" fillId="0" borderId="64" xfId="1" applyNumberFormat="1" applyFont="1" applyBorder="1"/>
    <xf numFmtId="3" fontId="130" fillId="0" borderId="64" xfId="0" applyNumberFormat="1" applyFont="1" applyBorder="1" applyAlignment="1">
      <alignment horizontal="justify" wrapText="1"/>
    </xf>
    <xf numFmtId="181" fontId="130" fillId="0" borderId="64" xfId="1" applyNumberFormat="1" applyFont="1" applyBorder="1" applyAlignment="1">
      <alignment horizontal="justify" wrapText="1"/>
    </xf>
    <xf numFmtId="3" fontId="149" fillId="0" borderId="64" xfId="0" applyNumberFormat="1" applyFont="1" applyBorder="1"/>
    <xf numFmtId="181" fontId="123" fillId="0" borderId="64" xfId="1" applyNumberFormat="1" applyFont="1" applyBorder="1" applyAlignment="1">
      <alignment horizontal="justify" wrapText="1"/>
    </xf>
    <xf numFmtId="194" fontId="149" fillId="0" borderId="64" xfId="0" applyNumberFormat="1" applyFont="1" applyBorder="1"/>
    <xf numFmtId="0" fontId="123" fillId="0" borderId="64" xfId="0" applyFont="1" applyBorder="1" applyAlignment="1">
      <alignment horizontal="justify" wrapText="1"/>
    </xf>
    <xf numFmtId="0" fontId="123" fillId="0" borderId="6" xfId="0" applyFont="1" applyBorder="1" applyAlignment="1">
      <alignment horizontal="justify" wrapText="1"/>
    </xf>
    <xf numFmtId="176" fontId="5" fillId="0" borderId="0" xfId="3" applyFont="1" applyAlignment="1">
      <alignment vertical="center"/>
    </xf>
    <xf numFmtId="200" fontId="5" fillId="0" borderId="0" xfId="0" applyNumberFormat="1" applyFont="1" applyAlignment="1">
      <alignment vertical="center"/>
    </xf>
    <xf numFmtId="181" fontId="5" fillId="0" borderId="0" xfId="1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3" fillId="29" borderId="27" xfId="0" applyFont="1" applyFill="1" applyBorder="1" applyAlignment="1">
      <alignment horizontal="center" vertical="center" wrapText="1"/>
    </xf>
    <xf numFmtId="0" fontId="130" fillId="20" borderId="27" xfId="0" applyFont="1" applyFill="1" applyBorder="1" applyAlignment="1">
      <alignment horizontal="center" vertical="center" wrapText="1"/>
    </xf>
    <xf numFmtId="0" fontId="123" fillId="28" borderId="27" xfId="0" applyFont="1" applyFill="1" applyBorder="1" applyAlignment="1">
      <alignment horizontal="center" vertical="center" wrapText="1"/>
    </xf>
    <xf numFmtId="0" fontId="130" fillId="0" borderId="62" xfId="0" applyFont="1" applyBorder="1" applyAlignment="1">
      <alignment horizontal="center" vertical="center" wrapText="1"/>
    </xf>
    <xf numFmtId="0" fontId="130" fillId="0" borderId="64" xfId="0" applyFont="1" applyBorder="1" applyAlignment="1">
      <alignment vertical="center" wrapText="1"/>
    </xf>
    <xf numFmtId="0" fontId="123" fillId="0" borderId="64" xfId="0" applyFont="1" applyBorder="1" applyAlignment="1">
      <alignment vertical="center" wrapText="1"/>
    </xf>
    <xf numFmtId="0" fontId="123" fillId="16" borderId="64" xfId="0" applyFont="1" applyFill="1" applyBorder="1" applyAlignment="1">
      <alignment vertical="center" wrapText="1"/>
    </xf>
    <xf numFmtId="0" fontId="123" fillId="0" borderId="6" xfId="0" applyFont="1" applyBorder="1" applyAlignment="1">
      <alignment vertical="center" wrapText="1"/>
    </xf>
    <xf numFmtId="0" fontId="142" fillId="0" borderId="62" xfId="0" applyFont="1" applyBorder="1" applyAlignment="1">
      <alignment horizontal="center" vertical="center" wrapText="1"/>
    </xf>
    <xf numFmtId="0" fontId="142" fillId="0" borderId="64" xfId="0" applyFont="1" applyBorder="1" applyAlignment="1">
      <alignment horizontal="center" vertical="center" wrapText="1"/>
    </xf>
    <xf numFmtId="0" fontId="142" fillId="0" borderId="64" xfId="0" applyFont="1" applyBorder="1" applyAlignment="1">
      <alignment horizontal="left" vertical="center" wrapText="1"/>
    </xf>
    <xf numFmtId="3" fontId="130" fillId="0" borderId="64" xfId="0" applyNumberFormat="1" applyFont="1" applyBorder="1" applyAlignment="1">
      <alignment vertical="center" wrapText="1"/>
    </xf>
    <xf numFmtId="3" fontId="123" fillId="0" borderId="64" xfId="0" applyNumberFormat="1" applyFont="1" applyBorder="1" applyAlignment="1">
      <alignment vertical="center" wrapText="1"/>
    </xf>
    <xf numFmtId="3" fontId="123" fillId="16" borderId="64" xfId="0" applyNumberFormat="1" applyFont="1" applyFill="1" applyBorder="1" applyAlignment="1">
      <alignment vertical="center" wrapText="1"/>
    </xf>
    <xf numFmtId="3" fontId="123" fillId="0" borderId="6" xfId="0" applyNumberFormat="1" applyFont="1" applyBorder="1" applyAlignment="1">
      <alignment vertical="center" wrapText="1"/>
    </xf>
    <xf numFmtId="3" fontId="123" fillId="0" borderId="63" xfId="0" applyNumberFormat="1" applyFont="1" applyBorder="1" applyAlignment="1">
      <alignment vertical="center" wrapText="1"/>
    </xf>
    <xf numFmtId="181" fontId="123" fillId="16" borderId="64" xfId="1" applyNumberFormat="1" applyFont="1" applyFill="1" applyBorder="1" applyAlignment="1">
      <alignment vertical="center" wrapText="1"/>
    </xf>
    <xf numFmtId="0" fontId="123" fillId="0" borderId="63" xfId="0" applyFont="1" applyBorder="1" applyAlignment="1">
      <alignment vertical="center" wrapText="1"/>
    </xf>
    <xf numFmtId="0" fontId="141" fillId="0" borderId="64" xfId="0" applyFont="1" applyBorder="1" applyAlignment="1">
      <alignment horizontal="right" vertical="center"/>
    </xf>
    <xf numFmtId="0" fontId="149" fillId="0" borderId="64" xfId="0" applyFont="1" applyBorder="1" applyAlignment="1">
      <alignment horizontal="right" vertical="center"/>
    </xf>
    <xf numFmtId="0" fontId="149" fillId="0" borderId="63" xfId="0" applyFont="1" applyBorder="1" applyAlignment="1">
      <alignment horizontal="right" vertical="center"/>
    </xf>
    <xf numFmtId="3" fontId="141" fillId="0" borderId="64" xfId="0" applyNumberFormat="1" applyFont="1" applyBorder="1" applyAlignment="1">
      <alignment horizontal="right" vertical="center"/>
    </xf>
    <xf numFmtId="3" fontId="149" fillId="0" borderId="64" xfId="0" applyNumberFormat="1" applyFont="1" applyBorder="1" applyAlignment="1">
      <alignment horizontal="right" vertical="center"/>
    </xf>
    <xf numFmtId="0" fontId="149" fillId="0" borderId="0" xfId="0" applyFont="1" applyAlignment="1">
      <alignment horizontal="right"/>
    </xf>
    <xf numFmtId="0" fontId="149" fillId="0" borderId="27" xfId="0" applyFont="1" applyBorder="1" applyAlignment="1">
      <alignment horizontal="right"/>
    </xf>
    <xf numFmtId="194" fontId="149" fillId="0" borderId="27" xfId="0" applyNumberFormat="1" applyFont="1" applyBorder="1" applyAlignment="1">
      <alignment horizontal="right"/>
    </xf>
    <xf numFmtId="194" fontId="149" fillId="0" borderId="64" xfId="0" applyNumberFormat="1" applyFont="1" applyBorder="1" applyAlignment="1">
      <alignment horizontal="right"/>
    </xf>
    <xf numFmtId="0" fontId="123" fillId="29" borderId="27" xfId="0" applyFont="1" applyFill="1" applyBorder="1" applyAlignment="1">
      <alignment horizontal="right" vertical="center" wrapText="1"/>
    </xf>
    <xf numFmtId="3" fontId="123" fillId="16" borderId="56" xfId="0" applyNumberFormat="1" applyFont="1" applyFill="1" applyBorder="1" applyAlignment="1">
      <alignment horizontal="right" vertical="center" wrapText="1"/>
    </xf>
    <xf numFmtId="3" fontId="123" fillId="16" borderId="27" xfId="0" applyNumberFormat="1" applyFont="1" applyFill="1" applyBorder="1" applyAlignment="1">
      <alignment horizontal="right" vertical="center" wrapText="1"/>
    </xf>
    <xf numFmtId="3" fontId="123" fillId="16" borderId="64" xfId="0" applyNumberFormat="1" applyFont="1" applyFill="1" applyBorder="1" applyAlignment="1">
      <alignment horizontal="right" vertical="center" wrapText="1"/>
    </xf>
    <xf numFmtId="3" fontId="123" fillId="4" borderId="27" xfId="0" applyNumberFormat="1" applyFont="1" applyFill="1" applyBorder="1" applyAlignment="1">
      <alignment horizontal="right" vertical="center" wrapText="1"/>
    </xf>
    <xf numFmtId="0" fontId="123" fillId="16" borderId="64" xfId="0" applyFont="1" applyFill="1" applyBorder="1" applyAlignment="1">
      <alignment horizontal="right" vertical="center" wrapText="1"/>
    </xf>
    <xf numFmtId="0" fontId="149" fillId="0" borderId="0" xfId="0" applyFont="1" applyAlignment="1">
      <alignment horizontal="right" vertical="center"/>
    </xf>
    <xf numFmtId="0" fontId="48" fillId="0" borderId="0" xfId="0" applyFont="1" applyBorder="1" applyAlignment="1">
      <alignment horizontal="right" vertical="center" wrapText="1"/>
    </xf>
    <xf numFmtId="3" fontId="56" fillId="0" borderId="0" xfId="0" applyNumberFormat="1" applyFont="1" applyAlignment="1">
      <alignment horizontal="right"/>
    </xf>
    <xf numFmtId="0" fontId="141" fillId="0" borderId="27" xfId="0" applyFont="1" applyBorder="1" applyAlignment="1">
      <alignment horizontal="right"/>
    </xf>
    <xf numFmtId="194" fontId="141" fillId="0" borderId="27" xfId="0" applyNumberFormat="1" applyFont="1" applyBorder="1" applyAlignment="1">
      <alignment horizontal="right"/>
    </xf>
    <xf numFmtId="194" fontId="141" fillId="0" borderId="64" xfId="0" applyNumberFormat="1" applyFont="1" applyBorder="1" applyAlignment="1">
      <alignment horizontal="right"/>
    </xf>
    <xf numFmtId="0" fontId="130" fillId="20" borderId="27" xfId="0" applyFont="1" applyFill="1" applyBorder="1" applyAlignment="1">
      <alignment horizontal="right" vertical="center" wrapText="1"/>
    </xf>
    <xf numFmtId="3" fontId="130" fillId="16" borderId="56" xfId="0" applyNumberFormat="1" applyFont="1" applyFill="1" applyBorder="1" applyAlignment="1">
      <alignment horizontal="right" vertical="center" wrapText="1"/>
    </xf>
    <xf numFmtId="3" fontId="130" fillId="16" borderId="64" xfId="0" applyNumberFormat="1" applyFont="1" applyFill="1" applyBorder="1" applyAlignment="1">
      <alignment horizontal="right" vertical="center" wrapText="1"/>
    </xf>
    <xf numFmtId="0" fontId="130" fillId="16" borderId="64" xfId="0" applyFont="1" applyFill="1" applyBorder="1" applyAlignment="1">
      <alignment horizontal="right" vertical="center" wrapText="1"/>
    </xf>
    <xf numFmtId="0" fontId="45" fillId="4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6" fillId="0" borderId="0" xfId="0" applyNumberFormat="1" applyFont="1" applyAlignment="1">
      <alignment horizontal="right" vertical="top"/>
    </xf>
    <xf numFmtId="0" fontId="117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73" fillId="0" borderId="27" xfId="0" applyFont="1" applyBorder="1" applyAlignment="1">
      <alignment horizontal="center" vertical="center" wrapText="1"/>
    </xf>
    <xf numFmtId="0" fontId="130" fillId="0" borderId="6" xfId="0" applyFont="1" applyBorder="1" applyAlignment="1">
      <alignment horizontal="center" vertical="center" wrapText="1"/>
    </xf>
    <xf numFmtId="0" fontId="130" fillId="0" borderId="6" xfId="0" applyFont="1" applyBorder="1" applyAlignment="1">
      <alignment horizontal="justify" vertical="center" wrapText="1"/>
    </xf>
    <xf numFmtId="0" fontId="130" fillId="0" borderId="6" xfId="0" applyFont="1" applyBorder="1" applyAlignment="1">
      <alignment vertical="center" wrapText="1"/>
    </xf>
    <xf numFmtId="0" fontId="130" fillId="16" borderId="6" xfId="0" applyFont="1" applyFill="1" applyBorder="1" applyAlignment="1">
      <alignment horizontal="right" vertical="center" wrapText="1"/>
    </xf>
    <xf numFmtId="0" fontId="123" fillId="16" borderId="6" xfId="0" applyFont="1" applyFill="1" applyBorder="1" applyAlignment="1">
      <alignment vertical="center" wrapText="1"/>
    </xf>
    <xf numFmtId="0" fontId="123" fillId="16" borderId="6" xfId="0" applyFont="1" applyFill="1" applyBorder="1" applyAlignment="1">
      <alignment horizontal="right" vertical="center" wrapText="1"/>
    </xf>
    <xf numFmtId="3" fontId="123" fillId="0" borderId="27" xfId="0" applyNumberFormat="1" applyFont="1" applyBorder="1" applyAlignment="1">
      <alignment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6" fillId="0" borderId="0" xfId="0" applyNumberFormat="1" applyFont="1" applyAlignment="1">
      <alignment horizontal="right" vertical="top"/>
    </xf>
    <xf numFmtId="0" fontId="117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45" fillId="4" borderId="0" xfId="0" applyFont="1" applyFill="1" applyBorder="1" applyAlignment="1">
      <alignment horizontal="center" vertical="center"/>
    </xf>
    <xf numFmtId="38" fontId="9" fillId="0" borderId="0" xfId="0" applyNumberFormat="1" applyFont="1" applyBorder="1" applyAlignment="1">
      <alignment vertical="center" shrinkToFit="1"/>
    </xf>
    <xf numFmtId="0" fontId="45" fillId="0" borderId="0" xfId="0" applyFont="1" applyBorder="1" applyAlignment="1">
      <alignment horizontal="left" vertical="top" wrapText="1"/>
    </xf>
    <xf numFmtId="200" fontId="56" fillId="4" borderId="0" xfId="0" applyNumberFormat="1" applyFont="1" applyFill="1" applyBorder="1" applyAlignment="1">
      <alignment horizontal="right" vertical="center"/>
    </xf>
    <xf numFmtId="0" fontId="56" fillId="4" borderId="0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9" fillId="0" borderId="8" xfId="0" applyFont="1" applyBorder="1" applyAlignment="1">
      <alignment horizontal="center" vertical="center"/>
    </xf>
    <xf numFmtId="3" fontId="69" fillId="0" borderId="8" xfId="0" applyNumberFormat="1" applyFont="1" applyBorder="1" applyAlignment="1">
      <alignment horizontal="center" vertical="center"/>
    </xf>
    <xf numFmtId="176" fontId="69" fillId="0" borderId="8" xfId="3" applyFont="1" applyBorder="1" applyAlignment="1">
      <alignment horizontal="center" vertical="center"/>
    </xf>
    <xf numFmtId="0" fontId="149" fillId="0" borderId="0" xfId="0" applyFont="1" applyFill="1" applyAlignment="1"/>
    <xf numFmtId="0" fontId="148" fillId="0" borderId="0" xfId="0" applyFont="1" applyFill="1" applyBorder="1" applyAlignment="1">
      <alignment horizontal="center" vertical="center" wrapText="1"/>
    </xf>
    <xf numFmtId="0" fontId="123" fillId="0" borderId="0" xfId="0" applyFont="1" applyFill="1" applyAlignment="1">
      <alignment horizontal="justify" wrapText="1"/>
    </xf>
    <xf numFmtId="0" fontId="150" fillId="0" borderId="0" xfId="0" applyFont="1" applyFill="1" applyAlignment="1"/>
    <xf numFmtId="0" fontId="149" fillId="0" borderId="0" xfId="0" applyFont="1" applyFill="1" applyAlignment="1">
      <alignment horizontal="center" vertical="center" wrapText="1"/>
    </xf>
    <xf numFmtId="0" fontId="123" fillId="0" borderId="58" xfId="0" applyFont="1" applyFill="1" applyBorder="1" applyAlignment="1">
      <alignment horizontal="center" vertical="center" wrapText="1"/>
    </xf>
    <xf numFmtId="0" fontId="123" fillId="0" borderId="0" xfId="0" applyFont="1" applyFill="1" applyBorder="1" applyAlignment="1">
      <alignment horizontal="center" vertical="center" wrapText="1"/>
    </xf>
    <xf numFmtId="3" fontId="123" fillId="0" borderId="0" xfId="0" applyNumberFormat="1" applyFont="1" applyFill="1" applyBorder="1" applyAlignment="1">
      <alignment horizontal="right" vertical="center" wrapText="1"/>
    </xf>
    <xf numFmtId="200" fontId="123" fillId="0" borderId="0" xfId="0" applyNumberFormat="1" applyFont="1" applyFill="1" applyBorder="1" applyAlignment="1">
      <alignment horizontal="right" vertical="center" wrapText="1"/>
    </xf>
    <xf numFmtId="0" fontId="123" fillId="0" borderId="0" xfId="0" applyFont="1" applyFill="1" applyBorder="1" applyAlignment="1">
      <alignment horizontal="justify" wrapText="1"/>
    </xf>
    <xf numFmtId="0" fontId="123" fillId="0" borderId="0" xfId="0" applyFont="1" applyFill="1" applyBorder="1" applyAlignment="1">
      <alignment horizontal="right" vertical="center" wrapText="1"/>
    </xf>
    <xf numFmtId="0" fontId="151" fillId="0" borderId="0" xfId="0" applyFont="1" applyFill="1" applyBorder="1" applyAlignment="1">
      <alignment horizontal="right" vertical="center" wrapText="1"/>
    </xf>
    <xf numFmtId="3" fontId="123" fillId="0" borderId="0" xfId="0" applyNumberFormat="1" applyFont="1" applyFill="1" applyBorder="1" applyAlignment="1">
      <alignment vertical="center" wrapText="1"/>
    </xf>
    <xf numFmtId="0" fontId="123" fillId="0" borderId="0" xfId="0" applyFont="1" applyFill="1" applyBorder="1" applyAlignment="1">
      <alignment vertical="center" wrapText="1"/>
    </xf>
    <xf numFmtId="0" fontId="149" fillId="0" borderId="0" xfId="0" applyFont="1" applyFill="1" applyBorder="1" applyAlignment="1">
      <alignment horizontal="right" vertical="center"/>
    </xf>
    <xf numFmtId="0" fontId="149" fillId="0" borderId="0" xfId="0" applyFont="1" applyFill="1" applyAlignment="1">
      <alignment vertical="center"/>
    </xf>
    <xf numFmtId="0" fontId="149" fillId="0" borderId="0" xfId="0" applyFont="1" applyFill="1"/>
    <xf numFmtId="0" fontId="150" fillId="0" borderId="0" xfId="0" applyFont="1" applyFill="1"/>
    <xf numFmtId="176" fontId="129" fillId="32" borderId="0" xfId="3" applyFont="1" applyFill="1"/>
    <xf numFmtId="0" fontId="0" fillId="32" borderId="0" xfId="0" applyFill="1"/>
    <xf numFmtId="0" fontId="45" fillId="4" borderId="0" xfId="0" applyFont="1" applyFill="1" applyBorder="1" applyAlignment="1">
      <alignment horizontal="center" vertical="center"/>
    </xf>
    <xf numFmtId="41" fontId="73" fillId="0" borderId="0" xfId="12" applyFont="1" applyFill="1" applyAlignment="1">
      <alignment vertical="center"/>
    </xf>
    <xf numFmtId="41" fontId="73" fillId="0" borderId="0" xfId="12" applyFont="1" applyFill="1" applyAlignment="1">
      <alignment horizontal="right" vertical="center"/>
    </xf>
    <xf numFmtId="0" fontId="73" fillId="0" borderId="0" xfId="11" applyFont="1" applyFill="1" applyAlignment="1">
      <alignment horizontal="right" vertical="center"/>
    </xf>
    <xf numFmtId="0" fontId="73" fillId="0" borderId="0" xfId="11" applyFont="1" applyFill="1" applyAlignment="1">
      <alignment vertical="center"/>
    </xf>
    <xf numFmtId="0" fontId="153" fillId="0" borderId="0" xfId="11" applyFont="1" applyFill="1" applyAlignment="1">
      <alignment horizontal="right" vertical="center"/>
    </xf>
    <xf numFmtId="41" fontId="154" fillId="0" borderId="0" xfId="13" applyFont="1" applyBorder="1" applyAlignment="1">
      <alignment horizontal="center" vertical="center"/>
    </xf>
    <xf numFmtId="0" fontId="65" fillId="0" borderId="0" xfId="11" applyFont="1">
      <alignment vertical="center"/>
    </xf>
    <xf numFmtId="0" fontId="66" fillId="0" borderId="0" xfId="11" applyFont="1">
      <alignment vertical="center"/>
    </xf>
    <xf numFmtId="0" fontId="65" fillId="0" borderId="0" xfId="11" applyFont="1" applyAlignment="1">
      <alignment horizontal="center" vertical="center"/>
    </xf>
    <xf numFmtId="0" fontId="155" fillId="0" borderId="0" xfId="11" applyFont="1">
      <alignment vertical="center"/>
    </xf>
    <xf numFmtId="176" fontId="65" fillId="0" borderId="0" xfId="11" applyNumberFormat="1" applyFont="1">
      <alignment vertical="center"/>
    </xf>
    <xf numFmtId="0" fontId="73" fillId="0" borderId="0" xfId="11" applyFont="1" applyFill="1" applyAlignment="1">
      <alignment horizontal="center" vertical="center"/>
    </xf>
    <xf numFmtId="41" fontId="73" fillId="0" borderId="0" xfId="12" applyFont="1" applyFill="1" applyAlignment="1">
      <alignment vertical="center" wrapText="1"/>
    </xf>
    <xf numFmtId="41" fontId="73" fillId="0" borderId="0" xfId="12" applyFont="1" applyFill="1" applyAlignment="1">
      <alignment horizontal="right" vertical="center" wrapText="1"/>
    </xf>
    <xf numFmtId="3" fontId="73" fillId="0" borderId="0" xfId="11" applyNumberFormat="1" applyFont="1" applyFill="1" applyAlignment="1">
      <alignment horizontal="right" vertical="center" wrapText="1"/>
    </xf>
    <xf numFmtId="3" fontId="73" fillId="0" borderId="0" xfId="11" applyNumberFormat="1" applyFont="1" applyFill="1" applyAlignment="1">
      <alignment vertical="center" wrapText="1"/>
    </xf>
    <xf numFmtId="3" fontId="153" fillId="0" borderId="0" xfId="11" applyNumberFormat="1" applyFont="1" applyFill="1" applyAlignment="1">
      <alignment horizontal="right" vertical="center" wrapText="1"/>
    </xf>
    <xf numFmtId="0" fontId="68" fillId="0" borderId="51" xfId="11" applyFont="1" applyFill="1" applyBorder="1" applyAlignment="1">
      <alignment horizontal="center" vertical="center"/>
    </xf>
    <xf numFmtId="0" fontId="68" fillId="0" borderId="71" xfId="11" applyFont="1" applyFill="1" applyBorder="1" applyAlignment="1">
      <alignment horizontal="center" vertical="center"/>
    </xf>
    <xf numFmtId="49" fontId="100" fillId="0" borderId="71" xfId="11" applyNumberFormat="1" applyFont="1" applyFill="1" applyBorder="1" applyAlignment="1">
      <alignment horizontal="center" vertical="center" wrapText="1"/>
    </xf>
    <xf numFmtId="176" fontId="68" fillId="0" borderId="199" xfId="14" applyNumberFormat="1" applyFont="1" applyFill="1" applyBorder="1" applyAlignment="1">
      <alignment horizontal="center" vertical="center"/>
    </xf>
    <xf numFmtId="176" fontId="100" fillId="46" borderId="199" xfId="15" applyNumberFormat="1" applyFont="1" applyFill="1" applyBorder="1" applyAlignment="1">
      <alignment horizontal="center" vertical="center"/>
    </xf>
    <xf numFmtId="176" fontId="100" fillId="46" borderId="199" xfId="15" applyNumberFormat="1" applyFont="1" applyFill="1" applyBorder="1" applyAlignment="1">
      <alignment horizontal="center" vertical="center" wrapText="1"/>
    </xf>
    <xf numFmtId="41" fontId="100" fillId="47" borderId="199" xfId="12" applyFont="1" applyFill="1" applyBorder="1" applyAlignment="1">
      <alignment horizontal="center" vertical="center"/>
    </xf>
    <xf numFmtId="215" fontId="73" fillId="47" borderId="48" xfId="16" applyNumberFormat="1" applyFont="1" applyFill="1" applyBorder="1" applyAlignment="1">
      <alignment horizontal="center" vertical="center" shrinkToFit="1"/>
    </xf>
    <xf numFmtId="41" fontId="73" fillId="47" borderId="48" xfId="12" applyFont="1" applyFill="1" applyBorder="1" applyAlignment="1">
      <alignment vertical="center" shrinkToFit="1"/>
    </xf>
    <xf numFmtId="41" fontId="73" fillId="47" borderId="48" xfId="12" applyFont="1" applyFill="1" applyBorder="1" applyAlignment="1">
      <alignment vertical="center" wrapText="1"/>
    </xf>
    <xf numFmtId="41" fontId="73" fillId="47" borderId="48" xfId="12" applyFont="1" applyFill="1" applyBorder="1" applyAlignment="1">
      <alignment horizontal="justify" vertical="center" wrapText="1"/>
    </xf>
    <xf numFmtId="0" fontId="73" fillId="47" borderId="48" xfId="17" applyFont="1" applyFill="1" applyBorder="1" applyAlignment="1">
      <alignment horizontal="justify" vertical="center" wrapText="1"/>
    </xf>
    <xf numFmtId="0" fontId="73" fillId="47" borderId="48" xfId="17" applyFont="1" applyFill="1" applyBorder="1" applyAlignment="1">
      <alignment vertical="center" wrapText="1"/>
    </xf>
    <xf numFmtId="0" fontId="73" fillId="47" borderId="48" xfId="17" applyFont="1" applyFill="1" applyBorder="1" applyAlignment="1">
      <alignment horizontal="center" vertical="center" wrapText="1"/>
    </xf>
    <xf numFmtId="0" fontId="153" fillId="47" borderId="48" xfId="17" applyFont="1" applyFill="1" applyBorder="1" applyAlignment="1">
      <alignment horizontal="right" vertical="center" wrapText="1"/>
    </xf>
    <xf numFmtId="176" fontId="100" fillId="47" borderId="48" xfId="16" applyNumberFormat="1" applyFont="1" applyFill="1" applyBorder="1" applyAlignment="1">
      <alignment horizontal="center" vertical="center"/>
    </xf>
    <xf numFmtId="41" fontId="154" fillId="47" borderId="48" xfId="13" applyFont="1" applyFill="1" applyBorder="1" applyAlignment="1">
      <alignment horizontal="center" vertical="center" shrinkToFit="1"/>
    </xf>
    <xf numFmtId="0" fontId="56" fillId="0" borderId="42" xfId="11" applyFont="1" applyFill="1" applyBorder="1" applyAlignment="1">
      <alignment horizontal="right" vertical="center"/>
    </xf>
    <xf numFmtId="41" fontId="73" fillId="0" borderId="27" xfId="12" applyFont="1" applyFill="1" applyBorder="1" applyAlignment="1">
      <alignment horizontal="right" vertical="center"/>
    </xf>
    <xf numFmtId="181" fontId="56" fillId="0" borderId="27" xfId="14" applyNumberFormat="1" applyFont="1" applyFill="1" applyBorder="1" applyAlignment="1">
      <alignment horizontal="center"/>
    </xf>
    <xf numFmtId="41" fontId="73" fillId="0" borderId="27" xfId="12" applyFont="1" applyFill="1" applyBorder="1" applyAlignment="1"/>
    <xf numFmtId="41" fontId="73" fillId="0" borderId="42" xfId="12" applyFont="1" applyFill="1" applyBorder="1" applyAlignment="1">
      <alignment vertical="center" wrapText="1"/>
    </xf>
    <xf numFmtId="3" fontId="73" fillId="0" borderId="95" xfId="11" applyNumberFormat="1" applyFont="1" applyBorder="1" applyAlignment="1">
      <alignment horizontal="right" vertical="center" wrapText="1"/>
    </xf>
    <xf numFmtId="3" fontId="73" fillId="0" borderId="95" xfId="11" applyNumberFormat="1" applyFont="1" applyBorder="1" applyAlignment="1">
      <alignment vertical="center" wrapText="1"/>
    </xf>
    <xf numFmtId="3" fontId="73" fillId="0" borderId="96" xfId="11" applyNumberFormat="1" applyFont="1" applyBorder="1" applyAlignment="1">
      <alignment vertical="center" wrapText="1"/>
    </xf>
    <xf numFmtId="3" fontId="73" fillId="0" borderId="42" xfId="17" applyNumberFormat="1" applyFont="1" applyFill="1" applyBorder="1" applyAlignment="1">
      <alignment vertical="center" wrapText="1"/>
    </xf>
    <xf numFmtId="3" fontId="153" fillId="0" borderId="42" xfId="17" applyNumberFormat="1" applyFont="1" applyFill="1" applyBorder="1" applyAlignment="1">
      <alignment horizontal="right" vertical="center" wrapText="1"/>
    </xf>
    <xf numFmtId="3" fontId="73" fillId="0" borderId="42" xfId="17" applyNumberFormat="1" applyFont="1" applyFill="1" applyBorder="1" applyAlignment="1">
      <alignment horizontal="justify" vertical="center" wrapText="1"/>
    </xf>
    <xf numFmtId="41" fontId="56" fillId="4" borderId="42" xfId="13" applyFont="1" applyFill="1" applyBorder="1" applyAlignment="1">
      <alignment horizontal="center"/>
    </xf>
    <xf numFmtId="0" fontId="65" fillId="0" borderId="43" xfId="11" applyFont="1" applyBorder="1" applyAlignment="1">
      <alignment horizontal="left" vertical="center"/>
    </xf>
    <xf numFmtId="0" fontId="114" fillId="0" borderId="0" xfId="11" applyFont="1">
      <alignment vertical="center"/>
    </xf>
    <xf numFmtId="0" fontId="114" fillId="0" borderId="0" xfId="11" applyFont="1" applyAlignment="1">
      <alignment horizontal="right" vertical="center"/>
    </xf>
    <xf numFmtId="0" fontId="56" fillId="0" borderId="27" xfId="11" applyFont="1" applyFill="1" applyBorder="1" applyAlignment="1">
      <alignment horizontal="right" vertical="center"/>
    </xf>
    <xf numFmtId="41" fontId="73" fillId="0" borderId="27" xfId="12" applyFont="1" applyFill="1" applyBorder="1" applyAlignment="1">
      <alignment horizontal="right" vertical="center" wrapText="1"/>
    </xf>
    <xf numFmtId="41" fontId="73" fillId="0" borderId="27" xfId="12" applyFont="1" applyFill="1" applyBorder="1" applyAlignment="1">
      <alignment vertical="center" wrapText="1"/>
    </xf>
    <xf numFmtId="0" fontId="73" fillId="0" borderId="98" xfId="11" applyFont="1" applyBorder="1" applyAlignment="1">
      <alignment horizontal="right" vertical="center" wrapText="1"/>
    </xf>
    <xf numFmtId="3" fontId="73" fillId="0" borderId="98" xfId="11" applyNumberFormat="1" applyFont="1" applyBorder="1" applyAlignment="1">
      <alignment vertical="center" wrapText="1"/>
    </xf>
    <xf numFmtId="0" fontId="73" fillId="0" borderId="97" xfId="11" applyFont="1" applyBorder="1" applyAlignment="1">
      <alignment vertical="center" wrapText="1"/>
    </xf>
    <xf numFmtId="3" fontId="73" fillId="0" borderId="27" xfId="17" applyNumberFormat="1" applyFont="1" applyFill="1" applyBorder="1" applyAlignment="1">
      <alignment vertical="center" wrapText="1"/>
    </xf>
    <xf numFmtId="3" fontId="153" fillId="0" borderId="27" xfId="17" applyNumberFormat="1" applyFont="1" applyFill="1" applyBorder="1" applyAlignment="1">
      <alignment horizontal="right" vertical="center" wrapText="1"/>
    </xf>
    <xf numFmtId="3" fontId="153" fillId="0" borderId="95" xfId="11" applyNumberFormat="1" applyFont="1" applyBorder="1" applyAlignment="1">
      <alignment horizontal="right" vertical="center" wrapText="1"/>
    </xf>
    <xf numFmtId="0" fontId="73" fillId="0" borderId="27" xfId="17" applyFont="1" applyFill="1" applyBorder="1" applyAlignment="1">
      <alignment horizontal="justify" vertical="center" wrapText="1"/>
    </xf>
    <xf numFmtId="3" fontId="73" fillId="0" borderId="27" xfId="17" applyNumberFormat="1" applyFont="1" applyFill="1" applyBorder="1" applyAlignment="1">
      <alignment horizontal="justify" vertical="center" wrapText="1"/>
    </xf>
    <xf numFmtId="41" fontId="56" fillId="4" borderId="27" xfId="13" applyFont="1" applyFill="1" applyBorder="1" applyAlignment="1">
      <alignment horizontal="center"/>
    </xf>
    <xf numFmtId="0" fontId="65" fillId="0" borderId="62" xfId="11" applyFont="1" applyBorder="1" applyAlignment="1">
      <alignment horizontal="left" vertical="center"/>
    </xf>
    <xf numFmtId="0" fontId="49" fillId="14" borderId="63" xfId="11" applyFont="1" applyFill="1" applyBorder="1" applyAlignment="1">
      <alignment horizontal="center" vertical="center"/>
    </xf>
    <xf numFmtId="0" fontId="82" fillId="14" borderId="27" xfId="11" applyFont="1" applyFill="1" applyBorder="1" applyAlignment="1">
      <alignment horizontal="center" vertical="center" wrapText="1"/>
    </xf>
    <xf numFmtId="0" fontId="49" fillId="14" borderId="27" xfId="11" applyFont="1" applyFill="1" applyBorder="1" applyAlignment="1">
      <alignment horizontal="center" vertical="center"/>
    </xf>
    <xf numFmtId="0" fontId="82" fillId="14" borderId="62" xfId="11" applyFont="1" applyFill="1" applyBorder="1" applyAlignment="1">
      <alignment horizontal="center" vertical="center"/>
    </xf>
    <xf numFmtId="0" fontId="56" fillId="0" borderId="27" xfId="11" applyFont="1" applyBorder="1" applyAlignment="1">
      <alignment horizontal="right" vertical="center"/>
    </xf>
    <xf numFmtId="41" fontId="71" fillId="0" borderId="27" xfId="12" applyFont="1" applyFill="1" applyBorder="1" applyAlignment="1">
      <alignment vertical="center"/>
    </xf>
    <xf numFmtId="41" fontId="67" fillId="0" borderId="27" xfId="12" applyFont="1" applyFill="1" applyBorder="1" applyAlignment="1"/>
    <xf numFmtId="41" fontId="67" fillId="0" borderId="27" xfId="12" applyFont="1" applyFill="1" applyBorder="1" applyAlignment="1">
      <alignment vertical="center" wrapText="1"/>
    </xf>
    <xf numFmtId="41" fontId="73" fillId="0" borderId="27" xfId="12" applyFont="1" applyBorder="1" applyAlignment="1">
      <alignment vertical="center" wrapText="1"/>
    </xf>
    <xf numFmtId="3" fontId="73" fillId="0" borderId="98" xfId="11" applyNumberFormat="1" applyFont="1" applyBorder="1" applyAlignment="1">
      <alignment horizontal="right" vertical="center" wrapText="1"/>
    </xf>
    <xf numFmtId="3" fontId="73" fillId="0" borderId="97" xfId="11" applyNumberFormat="1" applyFont="1" applyBorder="1" applyAlignment="1">
      <alignment vertical="center" wrapText="1"/>
    </xf>
    <xf numFmtId="0" fontId="153" fillId="0" borderId="95" xfId="11" applyFont="1" applyBorder="1" applyAlignment="1">
      <alignment horizontal="right" vertical="center" wrapText="1"/>
    </xf>
    <xf numFmtId="3" fontId="153" fillId="0" borderId="98" xfId="11" applyNumberFormat="1" applyFont="1" applyBorder="1" applyAlignment="1">
      <alignment horizontal="right" vertical="center" wrapText="1"/>
    </xf>
    <xf numFmtId="3" fontId="67" fillId="0" borderId="27" xfId="17" applyNumberFormat="1" applyFont="1" applyFill="1" applyBorder="1" applyAlignment="1">
      <alignment horizontal="justify" vertical="center" wrapText="1"/>
    </xf>
    <xf numFmtId="41" fontId="56" fillId="48" borderId="27" xfId="13" applyFont="1" applyFill="1" applyBorder="1" applyAlignment="1">
      <alignment horizontal="center" vertical="center"/>
    </xf>
    <xf numFmtId="0" fontId="156" fillId="0" borderId="62" xfId="11" applyFont="1" applyBorder="1" applyAlignment="1">
      <alignment horizontal="left" vertical="center"/>
    </xf>
    <xf numFmtId="0" fontId="66" fillId="0" borderId="63" xfId="11" applyFont="1" applyBorder="1">
      <alignment vertical="center"/>
    </xf>
    <xf numFmtId="216" fontId="88" fillId="0" borderId="27" xfId="11" applyNumberFormat="1" applyFont="1" applyBorder="1" applyAlignment="1">
      <alignment vertical="center"/>
    </xf>
    <xf numFmtId="41" fontId="65" fillId="0" borderId="27" xfId="11" applyNumberFormat="1" applyFont="1" applyBorder="1">
      <alignment vertical="center"/>
    </xf>
    <xf numFmtId="41" fontId="65" fillId="0" borderId="62" xfId="11" applyNumberFormat="1" applyFont="1" applyBorder="1">
      <alignment vertical="center"/>
    </xf>
    <xf numFmtId="0" fontId="65" fillId="0" borderId="62" xfId="11" applyFont="1" applyBorder="1" applyAlignment="1">
      <alignment horizontal="center" vertical="center"/>
    </xf>
    <xf numFmtId="0" fontId="65" fillId="0" borderId="27" xfId="11" applyFont="1" applyBorder="1">
      <alignment vertical="center"/>
    </xf>
    <xf numFmtId="0" fontId="56" fillId="0" borderId="27" xfId="11" applyFont="1" applyFill="1" applyBorder="1">
      <alignment vertical="center"/>
    </xf>
    <xf numFmtId="176" fontId="56" fillId="0" borderId="27" xfId="14" applyNumberFormat="1" applyFont="1" applyFill="1" applyBorder="1" applyAlignment="1">
      <alignment horizontal="right"/>
    </xf>
    <xf numFmtId="176" fontId="56" fillId="0" borderId="62" xfId="14" applyNumberFormat="1" applyFont="1" applyFill="1" applyBorder="1" applyAlignment="1">
      <alignment horizontal="right"/>
    </xf>
    <xf numFmtId="0" fontId="73" fillId="0" borderId="27" xfId="11" applyFont="1" applyBorder="1" applyAlignment="1">
      <alignment vertical="center" wrapText="1"/>
    </xf>
    <xf numFmtId="181" fontId="56" fillId="0" borderId="63" xfId="14" applyNumberFormat="1" applyFont="1" applyFill="1" applyBorder="1" applyAlignment="1">
      <alignment horizontal="center"/>
    </xf>
    <xf numFmtId="3" fontId="73" fillId="0" borderId="0" xfId="11" applyNumberFormat="1" applyFont="1" applyAlignment="1">
      <alignment vertical="center" wrapText="1"/>
    </xf>
    <xf numFmtId="0" fontId="73" fillId="0" borderId="98" xfId="11" applyFont="1" applyBorder="1" applyAlignment="1">
      <alignment vertical="center" wrapText="1"/>
    </xf>
    <xf numFmtId="0" fontId="153" fillId="0" borderId="98" xfId="11" applyFont="1" applyBorder="1" applyAlignment="1">
      <alignment horizontal="right" vertical="center" wrapText="1"/>
    </xf>
    <xf numFmtId="200" fontId="56" fillId="4" borderId="27" xfId="11" applyNumberFormat="1" applyFont="1" applyFill="1" applyBorder="1" applyAlignment="1">
      <alignment horizontal="right" vertical="center"/>
    </xf>
    <xf numFmtId="3" fontId="73" fillId="0" borderId="27" xfId="11" applyNumberFormat="1" applyFont="1" applyBorder="1" applyAlignment="1">
      <alignment vertical="center" wrapText="1"/>
    </xf>
    <xf numFmtId="0" fontId="66" fillId="0" borderId="69" xfId="11" applyFont="1" applyBorder="1">
      <alignment vertical="center"/>
    </xf>
    <xf numFmtId="216" fontId="88" fillId="0" borderId="48" xfId="11" applyNumberFormat="1" applyFont="1" applyBorder="1" applyAlignment="1">
      <alignment vertical="center"/>
    </xf>
    <xf numFmtId="41" fontId="65" fillId="0" borderId="48" xfId="11" applyNumberFormat="1" applyFont="1" applyBorder="1">
      <alignment vertical="center"/>
    </xf>
    <xf numFmtId="41" fontId="65" fillId="0" borderId="68" xfId="11" applyNumberFormat="1" applyFont="1" applyBorder="1">
      <alignment vertical="center"/>
    </xf>
    <xf numFmtId="0" fontId="65" fillId="0" borderId="68" xfId="11" applyFont="1" applyBorder="1" applyAlignment="1">
      <alignment horizontal="center" vertical="center"/>
    </xf>
    <xf numFmtId="0" fontId="68" fillId="0" borderId="27" xfId="11" applyFont="1" applyBorder="1" applyAlignment="1">
      <alignment horizontal="center" vertical="top"/>
    </xf>
    <xf numFmtId="0" fontId="56" fillId="0" borderId="27" xfId="11" applyFont="1" applyBorder="1" applyAlignment="1">
      <alignment horizontal="center" vertical="top"/>
    </xf>
    <xf numFmtId="0" fontId="49" fillId="14" borderId="200" xfId="11" applyFont="1" applyFill="1" applyBorder="1" applyAlignment="1">
      <alignment horizontal="center" vertical="center"/>
    </xf>
    <xf numFmtId="216" fontId="88" fillId="14" borderId="201" xfId="11" applyNumberFormat="1" applyFont="1" applyFill="1" applyBorder="1" applyAlignment="1">
      <alignment vertical="center"/>
    </xf>
    <xf numFmtId="41" fontId="82" fillId="14" borderId="201" xfId="11" applyNumberFormat="1" applyFont="1" applyFill="1" applyBorder="1" applyAlignment="1">
      <alignment horizontal="center" vertical="center"/>
    </xf>
    <xf numFmtId="41" fontId="71" fillId="14" borderId="202" xfId="11" applyNumberFormat="1" applyFont="1" applyFill="1" applyBorder="1" applyAlignment="1">
      <alignment horizontal="center" vertical="center"/>
    </xf>
    <xf numFmtId="0" fontId="88" fillId="17" borderId="202" xfId="11" applyFont="1" applyFill="1" applyBorder="1" applyAlignment="1">
      <alignment horizontal="center" vertical="center"/>
    </xf>
    <xf numFmtId="0" fontId="65" fillId="0" borderId="0" xfId="11" applyFont="1" applyBorder="1">
      <alignment vertical="center"/>
    </xf>
    <xf numFmtId="41" fontId="65" fillId="0" borderId="0" xfId="11" applyNumberFormat="1" applyFont="1" applyBorder="1">
      <alignment vertical="center"/>
    </xf>
    <xf numFmtId="0" fontId="66" fillId="0" borderId="71" xfId="11" applyFont="1" applyBorder="1">
      <alignment vertical="center"/>
    </xf>
    <xf numFmtId="216" fontId="88" fillId="0" borderId="58" xfId="11" applyNumberFormat="1" applyFont="1" applyBorder="1" applyAlignment="1">
      <alignment vertical="center"/>
    </xf>
    <xf numFmtId="41" fontId="65" fillId="0" borderId="58" xfId="11" applyNumberFormat="1" applyFont="1" applyBorder="1">
      <alignment vertical="center"/>
    </xf>
    <xf numFmtId="41" fontId="65" fillId="0" borderId="70" xfId="11" applyNumberFormat="1" applyFont="1" applyBorder="1">
      <alignment vertical="center"/>
    </xf>
    <xf numFmtId="0" fontId="65" fillId="0" borderId="70" xfId="11" applyFont="1" applyBorder="1" applyAlignment="1">
      <alignment horizontal="center" vertical="center"/>
    </xf>
    <xf numFmtId="0" fontId="66" fillId="0" borderId="203" xfId="11" applyFont="1" applyBorder="1">
      <alignment vertical="center"/>
    </xf>
    <xf numFmtId="41" fontId="65" fillId="0" borderId="204" xfId="11" applyNumberFormat="1" applyFont="1" applyBorder="1">
      <alignment vertical="center"/>
    </xf>
    <xf numFmtId="41" fontId="65" fillId="0" borderId="205" xfId="11" applyNumberFormat="1" applyFont="1" applyBorder="1">
      <alignment vertical="center"/>
    </xf>
    <xf numFmtId="0" fontId="65" fillId="0" borderId="205" xfId="11" applyFont="1" applyBorder="1" applyAlignment="1">
      <alignment horizontal="center" vertical="center"/>
    </xf>
    <xf numFmtId="216" fontId="88" fillId="14" borderId="206" xfId="11" applyNumberFormat="1" applyFont="1" applyFill="1" applyBorder="1" applyAlignment="1">
      <alignment vertical="center"/>
    </xf>
    <xf numFmtId="41" fontId="82" fillId="14" borderId="27" xfId="11" applyNumberFormat="1" applyFont="1" applyFill="1" applyBorder="1" applyAlignment="1">
      <alignment horizontal="center" vertical="center"/>
    </xf>
    <xf numFmtId="41" fontId="82" fillId="14" borderId="62" xfId="11" applyNumberFormat="1" applyFont="1" applyFill="1" applyBorder="1" applyAlignment="1">
      <alignment horizontal="center" vertical="center"/>
    </xf>
    <xf numFmtId="0" fontId="88" fillId="17" borderId="62" xfId="11" applyFont="1" applyFill="1" applyBorder="1" applyAlignment="1">
      <alignment horizontal="center" vertical="center"/>
    </xf>
    <xf numFmtId="0" fontId="56" fillId="0" borderId="62" xfId="11" applyFont="1" applyBorder="1" applyAlignment="1">
      <alignment horizontal="right" vertical="center"/>
    </xf>
    <xf numFmtId="0" fontId="157" fillId="14" borderId="207" xfId="11" applyFont="1" applyFill="1" applyBorder="1" applyAlignment="1">
      <alignment horizontal="center" vertical="center"/>
    </xf>
    <xf numFmtId="216" fontId="88" fillId="14" borderId="208" xfId="11" applyNumberFormat="1" applyFont="1" applyFill="1" applyBorder="1" applyAlignment="1">
      <alignment vertical="center"/>
    </xf>
    <xf numFmtId="41" fontId="82" fillId="0" borderId="208" xfId="11" applyNumberFormat="1" applyFont="1" applyBorder="1">
      <alignment vertical="center"/>
    </xf>
    <xf numFmtId="41" fontId="82" fillId="0" borderId="209" xfId="11" applyNumberFormat="1" applyFont="1" applyBorder="1">
      <alignment vertical="center"/>
    </xf>
    <xf numFmtId="0" fontId="88" fillId="17" borderId="209" xfId="11" applyFont="1" applyFill="1" applyBorder="1" applyAlignment="1">
      <alignment horizontal="center" vertical="center"/>
    </xf>
    <xf numFmtId="3" fontId="56" fillId="48" borderId="27" xfId="13" applyNumberFormat="1" applyFont="1" applyFill="1" applyBorder="1" applyAlignment="1">
      <alignment horizontal="right" vertical="center" wrapText="1"/>
    </xf>
    <xf numFmtId="0" fontId="156" fillId="0" borderId="44" xfId="11" applyFont="1" applyBorder="1" applyAlignment="1">
      <alignment horizontal="left" vertical="center"/>
    </xf>
    <xf numFmtId="0" fontId="65" fillId="0" borderId="44" xfId="11" applyFont="1" applyBorder="1" applyAlignment="1">
      <alignment horizontal="left" vertical="center"/>
    </xf>
    <xf numFmtId="0" fontId="115" fillId="0" borderId="0" xfId="11" applyFont="1">
      <alignment vertical="center"/>
    </xf>
    <xf numFmtId="41" fontId="67" fillId="0" borderId="27" xfId="12" applyFont="1" applyFill="1" applyBorder="1" applyAlignment="1">
      <alignment vertical="center"/>
    </xf>
    <xf numFmtId="0" fontId="73" fillId="0" borderId="96" xfId="11" applyFont="1" applyBorder="1" applyAlignment="1">
      <alignment vertical="center" wrapText="1"/>
    </xf>
    <xf numFmtId="3" fontId="38" fillId="0" borderId="27" xfId="17" applyNumberFormat="1" applyFont="1" applyFill="1" applyBorder="1" applyAlignment="1">
      <alignment horizontal="right" vertical="center" wrapText="1"/>
    </xf>
    <xf numFmtId="0" fontId="67" fillId="0" borderId="27" xfId="17" applyFont="1" applyFill="1" applyBorder="1" applyAlignment="1">
      <alignment horizontal="justify" vertical="center" wrapText="1"/>
    </xf>
    <xf numFmtId="41" fontId="56" fillId="4" borderId="27" xfId="13" applyFont="1" applyFill="1" applyBorder="1" applyAlignment="1">
      <alignment horizontal="right" vertical="center"/>
    </xf>
    <xf numFmtId="176" fontId="68" fillId="0" borderId="27" xfId="14" applyNumberFormat="1" applyFont="1" applyFill="1" applyBorder="1" applyAlignment="1">
      <alignment horizontal="right"/>
    </xf>
    <xf numFmtId="176" fontId="68" fillId="0" borderId="62" xfId="14" applyNumberFormat="1" applyFont="1" applyFill="1" applyBorder="1" applyAlignment="1">
      <alignment horizontal="right"/>
    </xf>
    <xf numFmtId="41" fontId="56" fillId="4" borderId="27" xfId="13" applyFont="1" applyFill="1" applyBorder="1" applyAlignment="1">
      <alignment horizontal="right"/>
    </xf>
    <xf numFmtId="0" fontId="153" fillId="0" borderId="27" xfId="17" applyFont="1" applyFill="1" applyBorder="1" applyAlignment="1">
      <alignment horizontal="right" vertical="center" wrapText="1"/>
    </xf>
    <xf numFmtId="0" fontId="68" fillId="49" borderId="27" xfId="11" applyFont="1" applyFill="1" applyBorder="1" applyAlignment="1">
      <alignment horizontal="right" vertical="center"/>
    </xf>
    <xf numFmtId="41" fontId="71" fillId="50" borderId="56" xfId="12" applyFont="1" applyFill="1" applyBorder="1" applyAlignment="1">
      <alignment horizontal="right" vertical="center"/>
    </xf>
    <xf numFmtId="181" fontId="56" fillId="32" borderId="27" xfId="14" applyNumberFormat="1" applyFont="1" applyFill="1" applyBorder="1" applyAlignment="1">
      <alignment horizontal="center"/>
    </xf>
    <xf numFmtId="41" fontId="73" fillId="32" borderId="27" xfId="12" applyFont="1" applyFill="1" applyBorder="1" applyAlignment="1"/>
    <xf numFmtId="41" fontId="73" fillId="32" borderId="27" xfId="12" applyFont="1" applyFill="1" applyBorder="1" applyAlignment="1">
      <alignment vertical="center" wrapText="1"/>
    </xf>
    <xf numFmtId="3" fontId="73" fillId="51" borderId="98" xfId="11" applyNumberFormat="1" applyFont="1" applyFill="1" applyBorder="1" applyAlignment="1">
      <alignment horizontal="right" vertical="center" wrapText="1"/>
    </xf>
    <xf numFmtId="3" fontId="73" fillId="51" borderId="98" xfId="11" applyNumberFormat="1" applyFont="1" applyFill="1" applyBorder="1" applyAlignment="1">
      <alignment vertical="center" wrapText="1"/>
    </xf>
    <xf numFmtId="3" fontId="73" fillId="51" borderId="97" xfId="11" applyNumberFormat="1" applyFont="1" applyFill="1" applyBorder="1" applyAlignment="1">
      <alignment vertical="center" wrapText="1"/>
    </xf>
    <xf numFmtId="3" fontId="153" fillId="32" borderId="27" xfId="17" applyNumberFormat="1" applyFont="1" applyFill="1" applyBorder="1" applyAlignment="1">
      <alignment horizontal="right" vertical="center" wrapText="1"/>
    </xf>
    <xf numFmtId="3" fontId="73" fillId="32" borderId="27" xfId="17" applyNumberFormat="1" applyFont="1" applyFill="1" applyBorder="1" applyAlignment="1">
      <alignment horizontal="justify" vertical="center" wrapText="1"/>
    </xf>
    <xf numFmtId="3" fontId="73" fillId="50" borderId="27" xfId="17" applyNumberFormat="1" applyFont="1" applyFill="1" applyBorder="1" applyAlignment="1">
      <alignment horizontal="justify" vertical="center" wrapText="1"/>
    </xf>
    <xf numFmtId="41" fontId="68" fillId="50" borderId="27" xfId="13" applyFont="1" applyFill="1" applyBorder="1" applyAlignment="1">
      <alignment vertical="center"/>
    </xf>
    <xf numFmtId="0" fontId="68" fillId="0" borderId="27" xfId="11" applyFont="1" applyFill="1" applyBorder="1" applyAlignment="1">
      <alignment horizontal="center" vertical="center"/>
    </xf>
    <xf numFmtId="0" fontId="68" fillId="0" borderId="27" xfId="11" applyFont="1" applyFill="1" applyBorder="1" applyAlignment="1">
      <alignment horizontal="right" vertical="center"/>
    </xf>
    <xf numFmtId="41" fontId="71" fillId="0" borderId="27" xfId="12" applyFont="1" applyFill="1" applyBorder="1" applyAlignment="1">
      <alignment horizontal="right" vertical="center"/>
    </xf>
    <xf numFmtId="3" fontId="73" fillId="16" borderId="97" xfId="11" applyNumberFormat="1" applyFont="1" applyFill="1" applyBorder="1" applyAlignment="1">
      <alignment vertical="center" wrapText="1"/>
    </xf>
    <xf numFmtId="3" fontId="153" fillId="0" borderId="64" xfId="17" applyNumberFormat="1" applyFont="1" applyFill="1" applyBorder="1" applyAlignment="1">
      <alignment horizontal="right" vertical="center" wrapText="1"/>
    </xf>
    <xf numFmtId="3" fontId="73" fillId="0" borderId="64" xfId="17" applyNumberFormat="1" applyFont="1" applyFill="1" applyBorder="1" applyAlignment="1">
      <alignment horizontal="justify" vertical="center" wrapText="1"/>
    </xf>
    <xf numFmtId="41" fontId="68" fillId="0" borderId="64" xfId="13" applyFont="1" applyFill="1" applyBorder="1" applyAlignment="1">
      <alignment vertical="center"/>
    </xf>
    <xf numFmtId="0" fontId="65" fillId="0" borderId="195" xfId="11" applyFont="1" applyFill="1" applyBorder="1" applyAlignment="1">
      <alignment horizontal="left" vertical="center"/>
    </xf>
    <xf numFmtId="0" fontId="56" fillId="4" borderId="27" xfId="11" applyFont="1" applyFill="1" applyBorder="1" applyAlignment="1">
      <alignment horizontal="right" vertical="center"/>
    </xf>
    <xf numFmtId="41" fontId="158" fillId="4" borderId="27" xfId="12" applyFont="1" applyFill="1" applyBorder="1" applyAlignment="1">
      <alignment horizontal="right" vertical="center"/>
    </xf>
    <xf numFmtId="181" fontId="56" fillId="4" borderId="27" xfId="14" applyNumberFormat="1" applyFont="1" applyFill="1" applyBorder="1" applyAlignment="1">
      <alignment horizontal="center"/>
    </xf>
    <xf numFmtId="41" fontId="73" fillId="4" borderId="27" xfId="12" applyFont="1" applyFill="1" applyBorder="1" applyAlignment="1">
      <alignment vertical="center" wrapText="1"/>
    </xf>
    <xf numFmtId="3" fontId="73" fillId="16" borderId="98" xfId="11" applyNumberFormat="1" applyFont="1" applyFill="1" applyBorder="1" applyAlignment="1">
      <alignment horizontal="right" vertical="center" wrapText="1"/>
    </xf>
    <xf numFmtId="3" fontId="73" fillId="16" borderId="98" xfId="11" applyNumberFormat="1" applyFont="1" applyFill="1" applyBorder="1" applyAlignment="1">
      <alignment vertical="center" wrapText="1"/>
    </xf>
    <xf numFmtId="3" fontId="153" fillId="16" borderId="95" xfId="11" applyNumberFormat="1" applyFont="1" applyFill="1" applyBorder="1" applyAlignment="1">
      <alignment horizontal="right" vertical="center" wrapText="1"/>
    </xf>
    <xf numFmtId="3" fontId="73" fillId="4" borderId="27" xfId="17" applyNumberFormat="1" applyFont="1" applyFill="1" applyBorder="1" applyAlignment="1">
      <alignment horizontal="justify" vertical="center" wrapText="1"/>
    </xf>
    <xf numFmtId="41" fontId="68" fillId="48" borderId="27" xfId="13" applyFont="1" applyFill="1" applyBorder="1" applyAlignment="1">
      <alignment horizontal="right" vertical="center" wrapText="1"/>
    </xf>
    <xf numFmtId="0" fontId="65" fillId="4" borderId="62" xfId="11" applyFont="1" applyFill="1" applyBorder="1" applyAlignment="1">
      <alignment horizontal="left" vertical="center"/>
    </xf>
    <xf numFmtId="0" fontId="82" fillId="14" borderId="27" xfId="11" applyFont="1" applyFill="1" applyBorder="1" applyAlignment="1">
      <alignment horizontal="center" vertical="center"/>
    </xf>
    <xf numFmtId="0" fontId="155" fillId="4" borderId="0" xfId="11" applyFont="1" applyFill="1">
      <alignment vertical="center"/>
    </xf>
    <xf numFmtId="0" fontId="56" fillId="48" borderId="27" xfId="11" applyFont="1" applyFill="1" applyBorder="1">
      <alignment vertical="center"/>
    </xf>
    <xf numFmtId="41" fontId="56" fillId="48" borderId="27" xfId="12" applyFont="1" applyFill="1" applyBorder="1" applyAlignment="1">
      <alignment horizontal="right" vertical="center"/>
    </xf>
    <xf numFmtId="41" fontId="68" fillId="4" borderId="63" xfId="12" applyFont="1" applyFill="1" applyBorder="1" applyAlignment="1">
      <alignment horizontal="right" vertical="center"/>
    </xf>
    <xf numFmtId="3" fontId="153" fillId="16" borderId="97" xfId="11" applyNumberFormat="1" applyFont="1" applyFill="1" applyBorder="1" applyAlignment="1">
      <alignment horizontal="right" vertical="center" wrapText="1"/>
    </xf>
    <xf numFmtId="41" fontId="56" fillId="4" borderId="27" xfId="13" applyFont="1" applyFill="1" applyBorder="1" applyAlignment="1">
      <alignment horizontal="right" vertical="center" wrapText="1"/>
    </xf>
    <xf numFmtId="0" fontId="49" fillId="4" borderId="63" xfId="11" applyFont="1" applyFill="1" applyBorder="1">
      <alignment vertical="center"/>
    </xf>
    <xf numFmtId="1" fontId="88" fillId="4" borderId="27" xfId="11" applyNumberFormat="1" applyFont="1" applyFill="1" applyBorder="1" applyAlignment="1">
      <alignment horizontal="center" vertical="center"/>
    </xf>
    <xf numFmtId="41" fontId="65" fillId="4" borderId="27" xfId="12" applyFont="1" applyFill="1" applyBorder="1">
      <alignment vertical="center"/>
    </xf>
    <xf numFmtId="41" fontId="65" fillId="4" borderId="62" xfId="12" applyFont="1" applyFill="1" applyBorder="1">
      <alignment vertical="center"/>
    </xf>
    <xf numFmtId="0" fontId="65" fillId="4" borderId="62" xfId="11" applyFont="1" applyFill="1" applyBorder="1" applyAlignment="1">
      <alignment horizontal="center" vertical="center"/>
    </xf>
    <xf numFmtId="0" fontId="49" fillId="4" borderId="27" xfId="11" applyFont="1" applyFill="1" applyBorder="1">
      <alignment vertical="center"/>
    </xf>
    <xf numFmtId="41" fontId="155" fillId="4" borderId="0" xfId="11" applyNumberFormat="1" applyFont="1" applyFill="1">
      <alignment vertical="center"/>
    </xf>
    <xf numFmtId="41" fontId="75" fillId="16" borderId="27" xfId="12" applyFont="1" applyFill="1" applyBorder="1" applyAlignment="1">
      <alignment horizontal="right" vertical="center" wrapText="1"/>
    </xf>
    <xf numFmtId="41" fontId="56" fillId="4" borderId="63" xfId="12" applyFont="1" applyFill="1" applyBorder="1" applyAlignment="1">
      <alignment horizontal="right" vertical="center"/>
    </xf>
    <xf numFmtId="0" fontId="73" fillId="16" borderId="98" xfId="11" applyFont="1" applyFill="1" applyBorder="1" applyAlignment="1">
      <alignment horizontal="right" vertical="center" wrapText="1"/>
    </xf>
    <xf numFmtId="0" fontId="73" fillId="16" borderId="97" xfId="11" applyFont="1" applyFill="1" applyBorder="1" applyAlignment="1">
      <alignment horizontal="right" vertical="center" wrapText="1"/>
    </xf>
    <xf numFmtId="0" fontId="73" fillId="16" borderId="97" xfId="11" applyFont="1" applyFill="1" applyBorder="1" applyAlignment="1">
      <alignment vertical="center" wrapText="1"/>
    </xf>
    <xf numFmtId="0" fontId="153" fillId="16" borderId="97" xfId="11" applyFont="1" applyFill="1" applyBorder="1" applyAlignment="1">
      <alignment horizontal="right" vertical="center" wrapText="1"/>
    </xf>
    <xf numFmtId="3" fontId="56" fillId="4" borderId="27" xfId="11" applyNumberFormat="1" applyFont="1" applyFill="1" applyBorder="1" applyAlignment="1">
      <alignment horizontal="right" vertical="center" wrapText="1"/>
    </xf>
    <xf numFmtId="3" fontId="73" fillId="16" borderId="97" xfId="11" applyNumberFormat="1" applyFont="1" applyFill="1" applyBorder="1" applyAlignment="1">
      <alignment horizontal="right" vertical="center" wrapText="1"/>
    </xf>
    <xf numFmtId="0" fontId="73" fillId="16" borderId="98" xfId="11" applyFont="1" applyFill="1" applyBorder="1" applyAlignment="1">
      <alignment vertical="center" wrapText="1"/>
    </xf>
    <xf numFmtId="0" fontId="49" fillId="4" borderId="69" xfId="11" applyFont="1" applyFill="1" applyBorder="1">
      <alignment vertical="center"/>
    </xf>
    <xf numFmtId="1" fontId="88" fillId="4" borderId="48" xfId="11" applyNumberFormat="1" applyFont="1" applyFill="1" applyBorder="1" applyAlignment="1">
      <alignment horizontal="center" vertical="center"/>
    </xf>
    <xf numFmtId="41" fontId="65" fillId="4" borderId="48" xfId="12" applyFont="1" applyFill="1" applyBorder="1">
      <alignment vertical="center"/>
    </xf>
    <xf numFmtId="41" fontId="65" fillId="4" borderId="68" xfId="12" applyFont="1" applyFill="1" applyBorder="1">
      <alignment vertical="center"/>
    </xf>
    <xf numFmtId="0" fontId="65" fillId="4" borderId="68" xfId="11" applyFont="1" applyFill="1" applyBorder="1" applyAlignment="1">
      <alignment horizontal="center" vertical="center"/>
    </xf>
    <xf numFmtId="0" fontId="73" fillId="4" borderId="27" xfId="17" applyFont="1" applyFill="1" applyBorder="1" applyAlignment="1">
      <alignment horizontal="justify" vertical="center" wrapText="1"/>
    </xf>
    <xf numFmtId="0" fontId="88" fillId="14" borderId="207" xfId="11" applyFont="1" applyFill="1" applyBorder="1" applyAlignment="1">
      <alignment horizontal="center" vertical="center"/>
    </xf>
    <xf numFmtId="1" fontId="88" fillId="14" borderId="208" xfId="11" applyNumberFormat="1" applyFont="1" applyFill="1" applyBorder="1" applyAlignment="1">
      <alignment horizontal="center" vertical="center"/>
    </xf>
    <xf numFmtId="41" fontId="82" fillId="4" borderId="208" xfId="12" applyFont="1" applyFill="1" applyBorder="1">
      <alignment vertical="center"/>
    </xf>
    <xf numFmtId="41" fontId="71" fillId="4" borderId="209" xfId="12" applyFont="1" applyFill="1" applyBorder="1">
      <alignment vertical="center"/>
    </xf>
    <xf numFmtId="0" fontId="49" fillId="17" borderId="209" xfId="11" applyFont="1" applyFill="1" applyBorder="1" applyAlignment="1">
      <alignment horizontal="center" vertical="center"/>
    </xf>
    <xf numFmtId="0" fontId="66" fillId="4" borderId="48" xfId="11" applyFont="1" applyFill="1" applyBorder="1">
      <alignment vertical="center"/>
    </xf>
    <xf numFmtId="41" fontId="110" fillId="4" borderId="48" xfId="12" applyFont="1" applyFill="1" applyBorder="1">
      <alignment vertical="center"/>
    </xf>
    <xf numFmtId="0" fontId="88" fillId="4" borderId="71" xfId="11" applyFont="1" applyFill="1" applyBorder="1" applyAlignment="1">
      <alignment horizontal="center" vertical="center"/>
    </xf>
    <xf numFmtId="1" fontId="88" fillId="4" borderId="58" xfId="11" applyNumberFormat="1" applyFont="1" applyFill="1" applyBorder="1" applyAlignment="1">
      <alignment horizontal="center" vertical="center"/>
    </xf>
    <xf numFmtId="41" fontId="82" fillId="4" borderId="58" xfId="12" applyFont="1" applyFill="1" applyBorder="1">
      <alignment vertical="center"/>
    </xf>
    <xf numFmtId="41" fontId="82" fillId="4" borderId="70" xfId="12" applyFont="1" applyFill="1" applyBorder="1">
      <alignment vertical="center"/>
    </xf>
    <xf numFmtId="0" fontId="65" fillId="4" borderId="70" xfId="11" applyFont="1" applyFill="1" applyBorder="1" applyAlignment="1">
      <alignment horizontal="center" vertical="center"/>
    </xf>
    <xf numFmtId="0" fontId="66" fillId="4" borderId="0" xfId="11" applyFont="1" applyFill="1" applyBorder="1">
      <alignment vertical="center"/>
    </xf>
    <xf numFmtId="41" fontId="110" fillId="4" borderId="0" xfId="12" applyFont="1" applyFill="1" applyBorder="1">
      <alignment vertical="center"/>
    </xf>
    <xf numFmtId="0" fontId="49" fillId="4" borderId="210" xfId="11" applyFont="1" applyFill="1" applyBorder="1">
      <alignment vertical="center"/>
    </xf>
    <xf numFmtId="1" fontId="88" fillId="4" borderId="53" xfId="11" applyNumberFormat="1" applyFont="1" applyFill="1" applyBorder="1" applyAlignment="1">
      <alignment horizontal="center" vertical="center"/>
    </xf>
    <xf numFmtId="41" fontId="65" fillId="4" borderId="53" xfId="12" applyFont="1" applyFill="1" applyBorder="1">
      <alignment vertical="center"/>
    </xf>
    <xf numFmtId="41" fontId="65" fillId="4" borderId="92" xfId="12" applyFont="1" applyFill="1" applyBorder="1">
      <alignment vertical="center"/>
    </xf>
    <xf numFmtId="0" fontId="65" fillId="4" borderId="92" xfId="11" applyFont="1" applyFill="1" applyBorder="1" applyAlignment="1">
      <alignment horizontal="center" vertical="center"/>
    </xf>
    <xf numFmtId="0" fontId="49" fillId="4" borderId="0" xfId="11" applyFont="1" applyFill="1" applyBorder="1">
      <alignment vertical="center"/>
    </xf>
    <xf numFmtId="0" fontId="56" fillId="48" borderId="27" xfId="18" applyFont="1" applyFill="1" applyBorder="1">
      <alignment vertical="center"/>
    </xf>
    <xf numFmtId="0" fontId="82" fillId="4" borderId="67" xfId="11" applyFont="1" applyFill="1" applyBorder="1">
      <alignment vertical="center"/>
    </xf>
    <xf numFmtId="1" fontId="88" fillId="4" borderId="56" xfId="11" applyNumberFormat="1" applyFont="1" applyFill="1" applyBorder="1" applyAlignment="1">
      <alignment horizontal="center" vertical="center"/>
    </xf>
    <xf numFmtId="41" fontId="65" fillId="4" borderId="56" xfId="12" applyFont="1" applyFill="1" applyBorder="1">
      <alignment vertical="center"/>
    </xf>
    <xf numFmtId="41" fontId="65" fillId="4" borderId="65" xfId="12" applyFont="1" applyFill="1" applyBorder="1">
      <alignment vertical="center"/>
    </xf>
    <xf numFmtId="0" fontId="65" fillId="4" borderId="65" xfId="11" applyFont="1" applyFill="1" applyBorder="1" applyAlignment="1">
      <alignment horizontal="center" vertical="center" wrapText="1"/>
    </xf>
    <xf numFmtId="0" fontId="82" fillId="4" borderId="63" xfId="11" applyFont="1" applyFill="1" applyBorder="1">
      <alignment vertical="center"/>
    </xf>
    <xf numFmtId="41" fontId="66" fillId="4" borderId="27" xfId="12" applyFont="1" applyFill="1" applyBorder="1">
      <alignment vertical="center"/>
    </xf>
    <xf numFmtId="0" fontId="65" fillId="4" borderId="63" xfId="11" applyFont="1" applyFill="1" applyBorder="1">
      <alignment vertical="center"/>
    </xf>
    <xf numFmtId="0" fontId="149" fillId="48" borderId="27" xfId="18" applyFont="1" applyFill="1" applyBorder="1">
      <alignment vertical="center"/>
    </xf>
    <xf numFmtId="0" fontId="66" fillId="4" borderId="27" xfId="11" applyFont="1" applyFill="1" applyBorder="1">
      <alignment vertical="center"/>
    </xf>
    <xf numFmtId="0" fontId="159" fillId="4" borderId="62" xfId="11" applyFont="1" applyFill="1" applyBorder="1" applyAlignment="1">
      <alignment horizontal="center" vertical="center"/>
    </xf>
    <xf numFmtId="0" fontId="65" fillId="4" borderId="69" xfId="11" applyFont="1" applyFill="1" applyBorder="1">
      <alignment vertical="center"/>
    </xf>
    <xf numFmtId="41" fontId="73" fillId="4" borderId="48" xfId="12" applyFont="1" applyFill="1" applyBorder="1">
      <alignment vertical="center"/>
    </xf>
    <xf numFmtId="41" fontId="73" fillId="4" borderId="68" xfId="12" applyFont="1" applyFill="1" applyBorder="1">
      <alignment vertical="center"/>
    </xf>
    <xf numFmtId="0" fontId="66" fillId="4" borderId="197" xfId="11" applyFont="1" applyFill="1" applyBorder="1">
      <alignment vertical="center"/>
    </xf>
    <xf numFmtId="1" fontId="88" fillId="4" borderId="197" xfId="11" applyNumberFormat="1" applyFont="1" applyFill="1" applyBorder="1" applyAlignment="1">
      <alignment horizontal="center" vertical="center"/>
    </xf>
    <xf numFmtId="41" fontId="65" fillId="4" borderId="197" xfId="12" applyFont="1" applyFill="1" applyBorder="1">
      <alignment vertical="center"/>
    </xf>
    <xf numFmtId="41" fontId="73" fillId="4" borderId="197" xfId="12" applyFont="1" applyFill="1" applyBorder="1">
      <alignment vertical="center"/>
    </xf>
    <xf numFmtId="0" fontId="65" fillId="4" borderId="197" xfId="11" applyFont="1" applyFill="1" applyBorder="1" applyAlignment="1">
      <alignment horizontal="center" vertical="center"/>
    </xf>
    <xf numFmtId="41" fontId="73" fillId="4" borderId="53" xfId="12" applyFont="1" applyFill="1" applyBorder="1">
      <alignment vertical="center"/>
    </xf>
    <xf numFmtId="41" fontId="73" fillId="4" borderId="92" xfId="12" applyFont="1" applyFill="1" applyBorder="1">
      <alignment vertical="center"/>
    </xf>
    <xf numFmtId="0" fontId="49" fillId="17" borderId="92" xfId="11" applyFont="1" applyFill="1" applyBorder="1" applyAlignment="1">
      <alignment horizontal="center" vertical="center"/>
    </xf>
    <xf numFmtId="0" fontId="65" fillId="4" borderId="67" xfId="11" applyFont="1" applyFill="1" applyBorder="1">
      <alignment vertical="center"/>
    </xf>
    <xf numFmtId="0" fontId="65" fillId="4" borderId="71" xfId="11" applyFont="1" applyFill="1" applyBorder="1">
      <alignment vertical="center"/>
    </xf>
    <xf numFmtId="41" fontId="65" fillId="4" borderId="58" xfId="12" applyFont="1" applyFill="1" applyBorder="1">
      <alignment vertical="center"/>
    </xf>
    <xf numFmtId="41" fontId="65" fillId="4" borderId="70" xfId="12" applyFont="1" applyFill="1" applyBorder="1">
      <alignment vertical="center"/>
    </xf>
    <xf numFmtId="0" fontId="159" fillId="4" borderId="70" xfId="11" applyFont="1" applyFill="1" applyBorder="1" applyAlignment="1">
      <alignment horizontal="center" vertical="center" wrapText="1"/>
    </xf>
    <xf numFmtId="0" fontId="66" fillId="4" borderId="203" xfId="11" applyFont="1" applyFill="1" applyBorder="1">
      <alignment vertical="center"/>
    </xf>
    <xf numFmtId="1" fontId="88" fillId="4" borderId="204" xfId="11" applyNumberFormat="1" applyFont="1" applyFill="1" applyBorder="1" applyAlignment="1">
      <alignment horizontal="center" vertical="center"/>
    </xf>
    <xf numFmtId="41" fontId="65" fillId="4" borderId="204" xfId="12" applyFont="1" applyFill="1" applyBorder="1">
      <alignment vertical="center"/>
    </xf>
    <xf numFmtId="41" fontId="73" fillId="4" borderId="204" xfId="12" applyFont="1" applyFill="1" applyBorder="1">
      <alignment vertical="center"/>
    </xf>
    <xf numFmtId="41" fontId="73" fillId="4" borderId="205" xfId="12" applyFont="1" applyFill="1" applyBorder="1">
      <alignment vertical="center"/>
    </xf>
    <xf numFmtId="0" fontId="65" fillId="4" borderId="205" xfId="11" applyFont="1" applyFill="1" applyBorder="1" applyAlignment="1">
      <alignment horizontal="center" vertical="center"/>
    </xf>
    <xf numFmtId="41" fontId="66" fillId="4" borderId="48" xfId="12" applyFont="1" applyFill="1" applyBorder="1">
      <alignment vertical="center"/>
    </xf>
    <xf numFmtId="41" fontId="82" fillId="4" borderId="209" xfId="12" applyFont="1" applyFill="1" applyBorder="1">
      <alignment vertical="center"/>
    </xf>
    <xf numFmtId="41" fontId="75" fillId="16" borderId="27" xfId="12" applyFont="1" applyFill="1" applyBorder="1" applyAlignment="1">
      <alignment horizontal="right" vertical="top" wrapText="1"/>
    </xf>
    <xf numFmtId="0" fontId="65" fillId="4" borderId="44" xfId="11" applyFont="1" applyFill="1" applyBorder="1" applyAlignment="1">
      <alignment horizontal="left" vertical="center"/>
    </xf>
    <xf numFmtId="0" fontId="65" fillId="4" borderId="0" xfId="11" applyFont="1" applyFill="1">
      <alignment vertical="center"/>
    </xf>
    <xf numFmtId="41" fontId="66" fillId="4" borderId="0" xfId="12" applyFont="1" applyFill="1">
      <alignment vertical="center"/>
    </xf>
    <xf numFmtId="0" fontId="65" fillId="4" borderId="0" xfId="11" applyFont="1" applyFill="1" applyAlignment="1">
      <alignment horizontal="center" vertical="center"/>
    </xf>
    <xf numFmtId="41" fontId="75" fillId="0" borderId="27" xfId="12" applyFont="1" applyBorder="1" applyAlignment="1">
      <alignment horizontal="right" vertical="center" wrapText="1"/>
    </xf>
    <xf numFmtId="0" fontId="65" fillId="4" borderId="44" xfId="11" applyFont="1" applyFill="1" applyBorder="1" applyAlignment="1">
      <alignment horizontal="left" vertical="center" wrapText="1"/>
    </xf>
    <xf numFmtId="0" fontId="56" fillId="4" borderId="27" xfId="11" applyFont="1" applyFill="1" applyBorder="1">
      <alignment vertical="center"/>
    </xf>
    <xf numFmtId="41" fontId="56" fillId="4" borderId="27" xfId="12" applyFont="1" applyFill="1" applyBorder="1" applyAlignment="1">
      <alignment horizontal="right" vertical="center"/>
    </xf>
    <xf numFmtId="41" fontId="158" fillId="4" borderId="63" xfId="12" applyFont="1" applyFill="1" applyBorder="1" applyAlignment="1">
      <alignment horizontal="right" vertical="center"/>
    </xf>
    <xf numFmtId="3" fontId="153" fillId="16" borderId="96" xfId="11" applyNumberFormat="1" applyFont="1" applyFill="1" applyBorder="1" applyAlignment="1">
      <alignment horizontal="right" vertical="center" wrapText="1"/>
    </xf>
    <xf numFmtId="0" fontId="56" fillId="4" borderId="27" xfId="15" applyFont="1" applyFill="1" applyBorder="1">
      <alignment vertical="center"/>
    </xf>
    <xf numFmtId="41" fontId="68" fillId="4" borderId="27" xfId="12" applyFont="1" applyFill="1" applyBorder="1" applyAlignment="1"/>
    <xf numFmtId="41" fontId="73" fillId="4" borderId="27" xfId="12" applyFont="1" applyFill="1" applyBorder="1" applyAlignment="1">
      <alignment horizontal="right" wrapText="1"/>
    </xf>
    <xf numFmtId="41" fontId="56" fillId="4" borderId="27" xfId="12" applyFont="1" applyFill="1" applyBorder="1" applyAlignment="1">
      <alignment horizontal="right"/>
    </xf>
    <xf numFmtId="41" fontId="73" fillId="0" borderId="27" xfId="12" applyFont="1" applyBorder="1" applyAlignment="1">
      <alignment horizontal="right" wrapText="1"/>
    </xf>
    <xf numFmtId="41" fontId="56" fillId="0" borderId="27" xfId="12" applyFont="1" applyFill="1" applyBorder="1" applyAlignment="1">
      <alignment horizontal="right"/>
    </xf>
    <xf numFmtId="41" fontId="56" fillId="0" borderId="63" xfId="12" applyFont="1" applyFill="1" applyBorder="1" applyAlignment="1">
      <alignment horizontal="right" vertical="center"/>
    </xf>
    <xf numFmtId="3" fontId="153" fillId="0" borderId="97" xfId="11" applyNumberFormat="1" applyFont="1" applyBorder="1" applyAlignment="1">
      <alignment horizontal="right" vertical="center" wrapText="1"/>
    </xf>
    <xf numFmtId="0" fontId="153" fillId="0" borderId="97" xfId="11" applyFont="1" applyBorder="1" applyAlignment="1">
      <alignment horizontal="right" vertical="center" wrapText="1"/>
    </xf>
    <xf numFmtId="41" fontId="66" fillId="0" borderId="0" xfId="12" applyFont="1">
      <alignment vertical="center"/>
    </xf>
    <xf numFmtId="0" fontId="56" fillId="4" borderId="27" xfId="11" applyFont="1" applyFill="1" applyBorder="1" applyAlignment="1">
      <alignment horizontal="right" vertical="center" wrapText="1"/>
    </xf>
    <xf numFmtId="0" fontId="56" fillId="0" borderId="27" xfId="18" applyFont="1" applyFill="1" applyBorder="1">
      <alignment vertical="center"/>
    </xf>
    <xf numFmtId="41" fontId="73" fillId="0" borderId="27" xfId="12" applyFont="1" applyBorder="1" applyAlignment="1">
      <alignment horizontal="right" vertical="center" wrapText="1"/>
    </xf>
    <xf numFmtId="181" fontId="56" fillId="0" borderId="27" xfId="14" applyNumberFormat="1" applyFont="1" applyFill="1" applyBorder="1" applyAlignment="1">
      <alignment horizontal="center" vertical="center"/>
    </xf>
    <xf numFmtId="0" fontId="65" fillId="0" borderId="44" xfId="11" applyFont="1" applyBorder="1" applyAlignment="1">
      <alignment horizontal="left" vertical="center" wrapText="1"/>
    </xf>
    <xf numFmtId="0" fontId="56" fillId="0" borderId="27" xfId="19" applyFont="1" applyFill="1" applyBorder="1">
      <alignment vertical="center"/>
    </xf>
    <xf numFmtId="41" fontId="73" fillId="16" borderId="27" xfId="12" applyFont="1" applyFill="1" applyBorder="1" applyAlignment="1">
      <alignment horizontal="right" vertical="top" wrapText="1"/>
    </xf>
    <xf numFmtId="41" fontId="56" fillId="0" borderId="27" xfId="12" applyFont="1" applyFill="1" applyBorder="1" applyAlignment="1"/>
    <xf numFmtId="41" fontId="56" fillId="0" borderId="27" xfId="12" applyFont="1" applyFill="1" applyBorder="1" applyAlignment="1">
      <alignment horizontal="right" vertical="center"/>
    </xf>
    <xf numFmtId="41" fontId="68" fillId="0" borderId="63" xfId="12" applyFont="1" applyFill="1" applyBorder="1" applyAlignment="1">
      <alignment horizontal="right" vertical="center"/>
    </xf>
    <xf numFmtId="41" fontId="73" fillId="16" borderId="27" xfId="12" applyFont="1" applyFill="1" applyBorder="1" applyAlignment="1">
      <alignment horizontal="right" vertical="center" wrapText="1"/>
    </xf>
    <xf numFmtId="176" fontId="56" fillId="49" borderId="56" xfId="11" applyNumberFormat="1" applyFont="1" applyFill="1" applyBorder="1" applyAlignment="1">
      <alignment horizontal="right" vertical="center"/>
    </xf>
    <xf numFmtId="41" fontId="67" fillId="49" borderId="27" xfId="12" applyFont="1" applyFill="1" applyBorder="1" applyAlignment="1">
      <alignment horizontal="right" vertical="center"/>
    </xf>
    <xf numFmtId="41" fontId="71" fillId="49" borderId="27" xfId="12" applyFont="1" applyFill="1" applyBorder="1" applyAlignment="1"/>
    <xf numFmtId="3" fontId="73" fillId="54" borderId="98" xfId="11" applyNumberFormat="1" applyFont="1" applyFill="1" applyBorder="1" applyAlignment="1">
      <alignment horizontal="right" vertical="center" wrapText="1"/>
    </xf>
    <xf numFmtId="3" fontId="73" fillId="54" borderId="98" xfId="11" applyNumberFormat="1" applyFont="1" applyFill="1" applyBorder="1" applyAlignment="1">
      <alignment vertical="center" wrapText="1"/>
    </xf>
    <xf numFmtId="3" fontId="73" fillId="54" borderId="97" xfId="11" applyNumberFormat="1" applyFont="1" applyFill="1" applyBorder="1" applyAlignment="1">
      <alignment vertical="center" wrapText="1"/>
    </xf>
    <xf numFmtId="3" fontId="153" fillId="54" borderId="98" xfId="11" applyNumberFormat="1" applyFont="1" applyFill="1" applyBorder="1" applyAlignment="1">
      <alignment horizontal="right" vertical="center" wrapText="1"/>
    </xf>
    <xf numFmtId="3" fontId="73" fillId="49" borderId="27" xfId="17" applyNumberFormat="1" applyFont="1" applyFill="1" applyBorder="1" applyAlignment="1">
      <alignment horizontal="justify" vertical="center" wrapText="1"/>
    </xf>
    <xf numFmtId="0" fontId="68" fillId="46" borderId="193" xfId="11" applyFont="1" applyFill="1" applyBorder="1" applyAlignment="1">
      <alignment horizontal="center" vertical="center"/>
    </xf>
    <xf numFmtId="0" fontId="68" fillId="46" borderId="27" xfId="11" applyFont="1" applyFill="1" applyBorder="1" applyAlignment="1">
      <alignment horizontal="center" vertical="center"/>
    </xf>
    <xf numFmtId="176" fontId="68" fillId="46" borderId="27" xfId="11" applyNumberFormat="1" applyFont="1" applyFill="1" applyBorder="1" applyAlignment="1">
      <alignment horizontal="right" vertical="center"/>
    </xf>
    <xf numFmtId="41" fontId="71" fillId="46" borderId="27" xfId="12" applyFont="1" applyFill="1" applyBorder="1" applyAlignment="1">
      <alignment horizontal="right" vertical="center"/>
    </xf>
    <xf numFmtId="181" fontId="56" fillId="46" borderId="27" xfId="14" applyNumberFormat="1" applyFont="1" applyFill="1" applyBorder="1" applyAlignment="1">
      <alignment horizontal="center"/>
    </xf>
    <xf numFmtId="41" fontId="73" fillId="0" borderId="27" xfId="12" applyFont="1" applyFill="1" applyBorder="1" applyAlignment="1">
      <alignment horizontal="justify" vertical="center" wrapText="1"/>
    </xf>
    <xf numFmtId="0" fontId="38" fillId="16" borderId="98" xfId="11" applyFont="1" applyFill="1" applyBorder="1" applyAlignment="1">
      <alignment horizontal="right" vertical="center" wrapText="1"/>
    </xf>
    <xf numFmtId="3" fontId="73" fillId="46" borderId="27" xfId="17" applyNumberFormat="1" applyFont="1" applyFill="1" applyBorder="1" applyAlignment="1">
      <alignment horizontal="justify" vertical="center" wrapText="1"/>
    </xf>
    <xf numFmtId="41" fontId="56" fillId="48" borderId="27" xfId="13" applyFont="1" applyFill="1" applyBorder="1" applyAlignment="1">
      <alignment horizontal="center"/>
    </xf>
    <xf numFmtId="0" fontId="73" fillId="46" borderId="44" xfId="11" applyFont="1" applyFill="1" applyBorder="1" applyAlignment="1">
      <alignment horizontal="left" vertical="center"/>
    </xf>
    <xf numFmtId="0" fontId="73" fillId="46" borderId="0" xfId="11" applyFont="1" applyFill="1">
      <alignment vertical="center"/>
    </xf>
    <xf numFmtId="0" fontId="110" fillId="46" borderId="0" xfId="11" applyFont="1" applyFill="1">
      <alignment vertical="center"/>
    </xf>
    <xf numFmtId="0" fontId="73" fillId="46" borderId="0" xfId="11" applyFont="1" applyFill="1" applyAlignment="1">
      <alignment horizontal="center" vertical="center"/>
    </xf>
    <xf numFmtId="0" fontId="152" fillId="46" borderId="0" xfId="11" applyFont="1" applyFill="1">
      <alignment vertical="center"/>
    </xf>
    <xf numFmtId="0" fontId="68" fillId="0" borderId="10" xfId="11" applyFont="1" applyBorder="1" applyAlignment="1">
      <alignment horizontal="right" vertical="center"/>
    </xf>
    <xf numFmtId="41" fontId="100" fillId="0" borderId="214" xfId="12" applyFont="1" applyFill="1" applyBorder="1" applyAlignment="1">
      <alignment horizontal="right" vertical="center"/>
    </xf>
    <xf numFmtId="215" fontId="73" fillId="0" borderId="46" xfId="11" applyNumberFormat="1" applyFont="1" applyFill="1" applyBorder="1" applyAlignment="1">
      <alignment horizontal="center" vertical="center"/>
    </xf>
    <xf numFmtId="41" fontId="73" fillId="0" borderId="46" xfId="12" applyFont="1" applyFill="1" applyBorder="1" applyAlignment="1"/>
    <xf numFmtId="41" fontId="73" fillId="0" borderId="46" xfId="12" applyFont="1" applyFill="1" applyBorder="1" applyAlignment="1">
      <alignment vertical="center" wrapText="1"/>
    </xf>
    <xf numFmtId="41" fontId="73" fillId="46" borderId="46" xfId="12" applyFont="1" applyFill="1" applyBorder="1" applyAlignment="1">
      <alignment horizontal="justify" vertical="center" wrapText="1"/>
    </xf>
    <xf numFmtId="41" fontId="73" fillId="46" borderId="46" xfId="12" applyFont="1" applyFill="1" applyBorder="1" applyAlignment="1">
      <alignment vertical="center" wrapText="1"/>
    </xf>
    <xf numFmtId="3" fontId="73" fillId="0" borderId="97" xfId="11" applyNumberFormat="1" applyFont="1" applyBorder="1" applyAlignment="1">
      <alignment horizontal="right" vertical="center" wrapText="1"/>
    </xf>
    <xf numFmtId="0" fontId="73" fillId="0" borderId="46" xfId="17" applyFont="1" applyFill="1" applyBorder="1" applyAlignment="1">
      <alignment vertical="center" wrapText="1"/>
    </xf>
    <xf numFmtId="0" fontId="73" fillId="0" borderId="46" xfId="17" applyFont="1" applyFill="1" applyBorder="1" applyAlignment="1">
      <alignment horizontal="justify" vertical="center" wrapText="1"/>
    </xf>
    <xf numFmtId="3" fontId="73" fillId="0" borderId="46" xfId="17" applyNumberFormat="1" applyFont="1" applyFill="1" applyBorder="1" applyAlignment="1">
      <alignment horizontal="justify" vertical="center" wrapText="1"/>
    </xf>
    <xf numFmtId="41" fontId="56" fillId="4" borderId="46" xfId="13" applyFont="1" applyFill="1" applyBorder="1" applyAlignment="1">
      <alignment horizontal="center" vertical="center"/>
    </xf>
    <xf numFmtId="0" fontId="65" fillId="0" borderId="47" xfId="11" applyFont="1" applyBorder="1" applyAlignment="1">
      <alignment horizontal="left" vertical="center"/>
    </xf>
    <xf numFmtId="215" fontId="73" fillId="0" borderId="0" xfId="11" applyNumberFormat="1" applyFont="1" applyFill="1" applyAlignment="1">
      <alignment horizontal="center" vertical="center"/>
    </xf>
    <xf numFmtId="41" fontId="73" fillId="0" borderId="56" xfId="12" applyFont="1" applyFill="1" applyBorder="1" applyAlignment="1"/>
    <xf numFmtId="41" fontId="73" fillId="0" borderId="56" xfId="12" applyFont="1" applyFill="1" applyBorder="1" applyAlignment="1">
      <alignment vertical="center" wrapText="1"/>
    </xf>
    <xf numFmtId="41" fontId="73" fillId="0" borderId="56" xfId="12" applyFont="1" applyFill="1" applyBorder="1" applyAlignment="1">
      <alignment horizontal="justify" vertical="center" wrapText="1"/>
    </xf>
    <xf numFmtId="3" fontId="73" fillId="0" borderId="56" xfId="17" applyNumberFormat="1" applyFont="1" applyFill="1" applyBorder="1" applyAlignment="1">
      <alignment horizontal="justify" vertical="center" wrapText="1"/>
    </xf>
    <xf numFmtId="3" fontId="73" fillId="0" borderId="56" xfId="17" applyNumberFormat="1" applyFont="1" applyFill="1" applyBorder="1" applyAlignment="1">
      <alignment vertical="center" wrapText="1"/>
    </xf>
    <xf numFmtId="3" fontId="153" fillId="0" borderId="56" xfId="17" applyNumberFormat="1" applyFont="1" applyFill="1" applyBorder="1" applyAlignment="1">
      <alignment horizontal="right" vertical="center" wrapText="1"/>
    </xf>
    <xf numFmtId="0" fontId="153" fillId="0" borderId="56" xfId="17" applyFont="1" applyFill="1" applyBorder="1" applyAlignment="1">
      <alignment horizontal="right" vertical="center" wrapText="1"/>
    </xf>
    <xf numFmtId="215" fontId="73" fillId="0" borderId="56" xfId="11" applyNumberFormat="1" applyFont="1" applyFill="1" applyBorder="1" applyAlignment="1">
      <alignment horizontal="center" vertical="center"/>
    </xf>
    <xf numFmtId="41" fontId="56" fillId="4" borderId="56" xfId="13" applyFont="1" applyFill="1" applyBorder="1" applyAlignment="1">
      <alignment horizontal="center" vertical="center"/>
    </xf>
    <xf numFmtId="0" fontId="65" fillId="0" borderId="56" xfId="11" applyFont="1" applyBorder="1">
      <alignment vertical="center"/>
    </xf>
    <xf numFmtId="41" fontId="73" fillId="0" borderId="0" xfId="12" applyFont="1" applyFill="1" applyAlignment="1">
      <alignment horizontal="center" vertical="center"/>
    </xf>
    <xf numFmtId="215" fontId="73" fillId="0" borderId="0" xfId="11" applyNumberFormat="1" applyFont="1" applyFill="1" applyAlignment="1">
      <alignment vertical="center"/>
    </xf>
    <xf numFmtId="215" fontId="153" fillId="0" borderId="0" xfId="11" applyNumberFormat="1" applyFont="1" applyFill="1" applyAlignment="1">
      <alignment horizontal="right" vertical="center"/>
    </xf>
    <xf numFmtId="41" fontId="154" fillId="0" borderId="3" xfId="13" applyFont="1" applyFill="1" applyBorder="1" applyAlignment="1">
      <alignment horizontal="center" vertical="center"/>
    </xf>
    <xf numFmtId="215" fontId="110" fillId="0" borderId="0" xfId="11" applyNumberFormat="1" applyFont="1" applyFill="1" applyAlignment="1">
      <alignment horizontal="center" vertical="center"/>
    </xf>
    <xf numFmtId="0" fontId="73" fillId="0" borderId="0" xfId="11" applyFont="1" applyFill="1">
      <alignment vertical="center"/>
    </xf>
    <xf numFmtId="3" fontId="73" fillId="0" borderId="27" xfId="11" applyNumberFormat="1" applyFont="1" applyBorder="1" applyAlignment="1">
      <alignment horizontal="right" vertical="center" wrapText="1"/>
    </xf>
    <xf numFmtId="3" fontId="98" fillId="0" borderId="95" xfId="11" applyNumberFormat="1" applyFont="1" applyBorder="1" applyAlignment="1">
      <alignment horizontal="justify" vertical="center" wrapText="1"/>
    </xf>
    <xf numFmtId="3" fontId="98" fillId="16" borderId="95" xfId="11" applyNumberFormat="1" applyFont="1" applyFill="1" applyBorder="1" applyAlignment="1">
      <alignment horizontal="justify" vertical="center" wrapText="1"/>
    </xf>
    <xf numFmtId="3" fontId="75" fillId="16" borderId="95" xfId="11" applyNumberFormat="1" applyFont="1" applyFill="1" applyBorder="1" applyAlignment="1">
      <alignment horizontal="justify" vertical="center" wrapText="1"/>
    </xf>
    <xf numFmtId="3" fontId="75" fillId="0" borderId="95" xfId="11" applyNumberFormat="1" applyFont="1" applyBorder="1" applyAlignment="1">
      <alignment horizontal="right" vertical="center" wrapText="1"/>
    </xf>
    <xf numFmtId="41" fontId="154" fillId="0" borderId="3" xfId="13" applyFont="1" applyBorder="1" applyAlignment="1">
      <alignment horizontal="center" vertical="center"/>
    </xf>
    <xf numFmtId="41" fontId="73" fillId="0" borderId="0" xfId="12" applyFont="1" applyBorder="1" applyAlignment="1">
      <alignment horizontal="right" vertical="center"/>
    </xf>
    <xf numFmtId="176" fontId="73" fillId="0" borderId="0" xfId="11" applyNumberFormat="1" applyFont="1" applyBorder="1" applyAlignment="1">
      <alignment horizontal="center" vertical="center"/>
    </xf>
    <xf numFmtId="41" fontId="73" fillId="0" borderId="0" xfId="12" applyFont="1" applyBorder="1" applyAlignment="1">
      <alignment vertical="center"/>
    </xf>
    <xf numFmtId="41" fontId="154" fillId="0" borderId="3" xfId="13" applyNumberFormat="1" applyFont="1" applyBorder="1" applyAlignment="1">
      <alignment horizontal="center" vertical="center"/>
    </xf>
    <xf numFmtId="215" fontId="155" fillId="0" borderId="0" xfId="11" applyNumberFormat="1" applyFont="1">
      <alignment vertical="center"/>
    </xf>
    <xf numFmtId="3" fontId="65" fillId="0" borderId="0" xfId="11" applyNumberFormat="1" applyFont="1" applyAlignment="1">
      <alignment horizontal="center" vertical="center"/>
    </xf>
    <xf numFmtId="3" fontId="155" fillId="0" borderId="0" xfId="11" applyNumberFormat="1" applyFont="1">
      <alignment vertical="center"/>
    </xf>
    <xf numFmtId="217" fontId="56" fillId="0" borderId="216" xfId="20" applyNumberFormat="1" applyFont="1" applyFill="1" applyBorder="1" applyAlignment="1">
      <alignment horizontal="right" vertical="center"/>
    </xf>
    <xf numFmtId="0" fontId="56" fillId="0" borderId="216" xfId="20" applyNumberFormat="1" applyFont="1" applyFill="1" applyBorder="1" applyAlignment="1">
      <alignment horizontal="center" vertical="center"/>
    </xf>
    <xf numFmtId="49" fontId="73" fillId="4" borderId="216" xfId="11" applyNumberFormat="1" applyFont="1" applyFill="1" applyBorder="1" applyAlignment="1">
      <alignment horizontal="center" vertical="center" wrapText="1"/>
    </xf>
    <xf numFmtId="0" fontId="73" fillId="4" borderId="216" xfId="11" applyFont="1" applyFill="1" applyBorder="1" applyAlignment="1">
      <alignment horizontal="center" vertical="center"/>
    </xf>
    <xf numFmtId="49" fontId="67" fillId="4" borderId="216" xfId="11" applyNumberFormat="1" applyFont="1" applyFill="1" applyBorder="1" applyAlignment="1">
      <alignment horizontal="center" vertical="center" wrapText="1"/>
    </xf>
    <xf numFmtId="217" fontId="107" fillId="0" borderId="217" xfId="20" applyNumberFormat="1" applyFont="1" applyFill="1" applyBorder="1" applyAlignment="1">
      <alignment horizontal="right" vertical="center"/>
    </xf>
    <xf numFmtId="0" fontId="162" fillId="0" borderId="0" xfId="20" applyNumberFormat="1" applyFont="1" applyFill="1" applyBorder="1" applyAlignment="1">
      <alignment horizontal="center" vertical="center"/>
    </xf>
    <xf numFmtId="0" fontId="107" fillId="0" borderId="217" xfId="20" applyNumberFormat="1" applyFont="1" applyFill="1" applyBorder="1" applyAlignment="1">
      <alignment horizontal="center" vertical="center"/>
    </xf>
    <xf numFmtId="217" fontId="65" fillId="0" borderId="0" xfId="11" applyNumberFormat="1" applyFont="1" applyAlignment="1">
      <alignment horizontal="center" vertical="center"/>
    </xf>
    <xf numFmtId="217" fontId="107" fillId="0" borderId="217" xfId="20" applyNumberFormat="1" applyFont="1" applyFill="1" applyBorder="1" applyAlignment="1">
      <alignment horizontal="center" vertical="center"/>
    </xf>
    <xf numFmtId="0" fontId="155" fillId="0" borderId="0" xfId="11" applyFont="1" applyAlignment="1">
      <alignment horizontal="center" vertical="center"/>
    </xf>
    <xf numFmtId="0" fontId="66" fillId="0" borderId="27" xfId="11" applyFont="1" applyBorder="1" applyAlignment="1">
      <alignment horizontal="center" vertical="center" wrapText="1"/>
    </xf>
    <xf numFmtId="41" fontId="65" fillId="0" borderId="27" xfId="14" applyFont="1" applyBorder="1">
      <alignment vertical="center"/>
    </xf>
    <xf numFmtId="41" fontId="65" fillId="0" borderId="27" xfId="11" applyNumberFormat="1" applyFont="1" applyBorder="1" applyAlignment="1">
      <alignment horizontal="center" vertical="center"/>
    </xf>
    <xf numFmtId="0" fontId="65" fillId="0" borderId="27" xfId="11" applyFont="1" applyBorder="1" applyAlignment="1">
      <alignment horizontal="center" vertical="center"/>
    </xf>
    <xf numFmtId="0" fontId="66" fillId="4" borderId="27" xfId="11" applyFont="1" applyFill="1" applyBorder="1" applyAlignment="1">
      <alignment horizontal="center" vertical="center"/>
    </xf>
    <xf numFmtId="0" fontId="66" fillId="4" borderId="27" xfId="11" applyFont="1" applyFill="1" applyBorder="1" applyAlignment="1">
      <alignment vertical="center"/>
    </xf>
    <xf numFmtId="3" fontId="73" fillId="0" borderId="27" xfId="11" applyNumberFormat="1" applyFont="1" applyBorder="1" applyAlignment="1">
      <alignment horizontal="center" vertical="center" wrapText="1"/>
    </xf>
    <xf numFmtId="3" fontId="73" fillId="0" borderId="62" xfId="11" applyNumberFormat="1" applyFont="1" applyBorder="1" applyAlignment="1">
      <alignment horizontal="center" vertical="center" wrapText="1"/>
    </xf>
    <xf numFmtId="0" fontId="66" fillId="55" borderId="42" xfId="11" applyFont="1" applyFill="1" applyBorder="1" applyAlignment="1">
      <alignment horizontal="center" vertical="center"/>
    </xf>
    <xf numFmtId="0" fontId="66" fillId="4" borderId="42" xfId="11" applyFont="1" applyFill="1" applyBorder="1" applyAlignment="1">
      <alignment horizontal="center" vertical="center" wrapText="1"/>
    </xf>
    <xf numFmtId="0" fontId="66" fillId="0" borderId="42" xfId="11" applyFont="1" applyBorder="1" applyAlignment="1">
      <alignment horizontal="center" vertical="center" wrapText="1"/>
    </xf>
    <xf numFmtId="0" fontId="66" fillId="29" borderId="43" xfId="11" applyFont="1" applyFill="1" applyBorder="1" applyAlignment="1">
      <alignment horizontal="center" vertical="center" wrapText="1"/>
    </xf>
    <xf numFmtId="0" fontId="66" fillId="4" borderId="0" xfId="11" applyFont="1" applyFill="1" applyBorder="1" applyAlignment="1">
      <alignment horizontal="center" vertical="center" wrapText="1"/>
    </xf>
    <xf numFmtId="43" fontId="155" fillId="0" borderId="0" xfId="11" applyNumberFormat="1" applyFont="1">
      <alignment vertical="center"/>
    </xf>
    <xf numFmtId="41" fontId="73" fillId="0" borderId="27" xfId="14" applyFont="1" applyBorder="1" applyAlignment="1">
      <alignment vertical="center" wrapText="1"/>
    </xf>
    <xf numFmtId="41" fontId="65" fillId="0" borderId="27" xfId="14" applyFont="1" applyBorder="1" applyAlignment="1">
      <alignment horizontal="center" vertical="center"/>
    </xf>
    <xf numFmtId="41" fontId="65" fillId="0" borderId="44" xfId="11" applyNumberFormat="1" applyFont="1" applyBorder="1" applyAlignment="1">
      <alignment horizontal="center" vertical="center"/>
    </xf>
    <xf numFmtId="41" fontId="65" fillId="0" borderId="0" xfId="11" applyNumberFormat="1" applyFont="1" applyBorder="1" applyAlignment="1">
      <alignment horizontal="center" vertical="center"/>
    </xf>
    <xf numFmtId="41" fontId="155" fillId="0" borderId="0" xfId="11" applyNumberFormat="1" applyFont="1">
      <alignment vertical="center"/>
    </xf>
    <xf numFmtId="41" fontId="65" fillId="0" borderId="46" xfId="11" applyNumberFormat="1" applyFont="1" applyBorder="1">
      <alignment vertical="center"/>
    </xf>
    <xf numFmtId="41" fontId="65" fillId="0" borderId="46" xfId="14" applyFont="1" applyBorder="1" applyAlignment="1">
      <alignment horizontal="center" vertical="center"/>
    </xf>
    <xf numFmtId="41" fontId="65" fillId="0" borderId="47" xfId="11" applyNumberFormat="1" applyFont="1" applyBorder="1" applyAlignment="1">
      <alignment horizontal="center" vertical="center"/>
    </xf>
    <xf numFmtId="41" fontId="65" fillId="0" borderId="0" xfId="14" applyFont="1" applyBorder="1" applyAlignment="1">
      <alignment horizontal="center" vertical="center" wrapText="1"/>
    </xf>
    <xf numFmtId="41" fontId="65" fillId="0" borderId="0" xfId="14" applyFont="1" applyBorder="1">
      <alignment vertical="center"/>
    </xf>
    <xf numFmtId="41" fontId="88" fillId="4" borderId="0" xfId="11" applyNumberFormat="1" applyFont="1" applyFill="1" applyBorder="1" applyAlignment="1">
      <alignment horizontal="center" vertical="center"/>
    </xf>
    <xf numFmtId="0" fontId="88" fillId="4" borderId="0" xfId="11" applyFont="1" applyFill="1" applyBorder="1" applyAlignment="1">
      <alignment horizontal="center" vertical="center"/>
    </xf>
    <xf numFmtId="3" fontId="73" fillId="0" borderId="0" xfId="11" applyNumberFormat="1" applyFont="1" applyBorder="1" applyAlignment="1">
      <alignment horizontal="center" vertical="center" wrapText="1"/>
    </xf>
    <xf numFmtId="41" fontId="65" fillId="0" borderId="0" xfId="14" applyFont="1" applyBorder="1" applyAlignment="1">
      <alignment horizontal="center" vertical="center"/>
    </xf>
    <xf numFmtId="41" fontId="65" fillId="0" borderId="8" xfId="14" applyFont="1" applyBorder="1">
      <alignment vertical="center"/>
    </xf>
    <xf numFmtId="0" fontId="65" fillId="0" borderId="8" xfId="11" applyFont="1" applyBorder="1" applyAlignment="1">
      <alignment horizontal="center" vertical="center"/>
    </xf>
    <xf numFmtId="41" fontId="73" fillId="0" borderId="0" xfId="14" applyFont="1" applyBorder="1" applyAlignment="1">
      <alignment vertical="center" wrapText="1"/>
    </xf>
    <xf numFmtId="3" fontId="73" fillId="0" borderId="0" xfId="11" applyNumberFormat="1" applyFont="1" applyAlignment="1">
      <alignment horizontal="center" vertical="center" wrapText="1"/>
    </xf>
    <xf numFmtId="3" fontId="73" fillId="0" borderId="0" xfId="11" applyNumberFormat="1" applyFont="1" applyAlignment="1">
      <alignment horizontal="right" vertical="center" wrapText="1"/>
    </xf>
    <xf numFmtId="41" fontId="65" fillId="0" borderId="8" xfId="11" applyNumberFormat="1" applyFont="1" applyBorder="1">
      <alignment vertical="center"/>
    </xf>
    <xf numFmtId="0" fontId="66" fillId="4" borderId="0" xfId="11" applyFont="1" applyFill="1" applyBorder="1" applyAlignment="1">
      <alignment horizontal="center" vertical="center"/>
    </xf>
    <xf numFmtId="0" fontId="124" fillId="0" borderId="0" xfId="21" applyFont="1" applyAlignment="1" applyProtection="1">
      <alignment horizontal="center" vertical="center" shrinkToFit="1"/>
    </xf>
    <xf numFmtId="41" fontId="65" fillId="0" borderId="218" xfId="14" applyFont="1" applyBorder="1">
      <alignment vertical="center"/>
    </xf>
    <xf numFmtId="41" fontId="65" fillId="0" borderId="218" xfId="11" applyNumberFormat="1" applyFont="1" applyBorder="1">
      <alignment vertical="center"/>
    </xf>
    <xf numFmtId="41" fontId="65" fillId="4" borderId="0" xfId="11" applyNumberFormat="1" applyFont="1" applyFill="1" applyBorder="1">
      <alignment vertical="center"/>
    </xf>
    <xf numFmtId="41" fontId="65" fillId="4" borderId="0" xfId="14" applyFont="1" applyFill="1" applyBorder="1" applyAlignment="1">
      <alignment horizontal="center" vertical="center"/>
    </xf>
    <xf numFmtId="41" fontId="65" fillId="4" borderId="0" xfId="11" applyNumberFormat="1" applyFont="1" applyFill="1" applyBorder="1" applyAlignment="1">
      <alignment horizontal="center" vertical="center"/>
    </xf>
    <xf numFmtId="41" fontId="65" fillId="0" borderId="219" xfId="14" applyFont="1" applyBorder="1" applyAlignment="1">
      <alignment horizontal="center" vertical="center" wrapText="1"/>
    </xf>
    <xf numFmtId="41" fontId="65" fillId="0" borderId="220" xfId="11" applyNumberFormat="1" applyFont="1" applyBorder="1">
      <alignment vertical="center"/>
    </xf>
    <xf numFmtId="41" fontId="65" fillId="0" borderId="220" xfId="14" applyFont="1" applyBorder="1">
      <alignment vertical="center"/>
    </xf>
    <xf numFmtId="3" fontId="73" fillId="4" borderId="0" xfId="11" applyNumberFormat="1" applyFont="1" applyFill="1" applyBorder="1" applyAlignment="1">
      <alignment horizontal="center" vertical="center" wrapText="1"/>
    </xf>
    <xf numFmtId="3" fontId="167" fillId="0" borderId="0" xfId="11" applyNumberFormat="1" applyFont="1" applyAlignment="1">
      <alignment horizontal="center" vertical="center" wrapText="1"/>
    </xf>
    <xf numFmtId="0" fontId="49" fillId="0" borderId="27" xfId="11" applyFont="1" applyBorder="1" applyAlignment="1">
      <alignment horizontal="center" vertical="center" wrapText="1"/>
    </xf>
    <xf numFmtId="0" fontId="66" fillId="55" borderId="189" xfId="11" applyFont="1" applyFill="1" applyBorder="1" applyAlignment="1">
      <alignment horizontal="center" vertical="center"/>
    </xf>
    <xf numFmtId="0" fontId="66" fillId="4" borderId="222" xfId="11" applyFont="1" applyFill="1" applyBorder="1" applyAlignment="1">
      <alignment horizontal="center" vertical="center" wrapText="1"/>
    </xf>
    <xf numFmtId="0" fontId="66" fillId="0" borderId="223" xfId="11" applyFont="1" applyBorder="1" applyAlignment="1">
      <alignment horizontal="center" vertical="center" wrapText="1"/>
    </xf>
    <xf numFmtId="0" fontId="66" fillId="56" borderId="224" xfId="11" applyFont="1" applyFill="1" applyBorder="1" applyAlignment="1">
      <alignment horizontal="center" vertical="center" wrapText="1"/>
    </xf>
    <xf numFmtId="41" fontId="65" fillId="0" borderId="225" xfId="11" applyNumberFormat="1" applyFont="1" applyBorder="1">
      <alignment vertical="center"/>
    </xf>
    <xf numFmtId="41" fontId="82" fillId="0" borderId="226" xfId="11" applyNumberFormat="1" applyFont="1" applyBorder="1">
      <alignment vertical="center"/>
    </xf>
    <xf numFmtId="41" fontId="65" fillId="0" borderId="63" xfId="14" applyFont="1" applyBorder="1" applyAlignment="1">
      <alignment horizontal="center" vertical="center"/>
    </xf>
    <xf numFmtId="41" fontId="65" fillId="0" borderId="62" xfId="11" applyNumberFormat="1" applyFont="1" applyBorder="1" applyAlignment="1">
      <alignment horizontal="center" vertical="center"/>
    </xf>
    <xf numFmtId="41" fontId="65" fillId="0" borderId="227" xfId="11" applyNumberFormat="1" applyFont="1" applyBorder="1" applyAlignment="1">
      <alignment horizontal="center" vertical="center"/>
    </xf>
    <xf numFmtId="41" fontId="65" fillId="0" borderId="211" xfId="11" applyNumberFormat="1" applyFont="1" applyBorder="1">
      <alignment vertical="center"/>
    </xf>
    <xf numFmtId="41" fontId="82" fillId="0" borderId="228" xfId="11" applyNumberFormat="1" applyFont="1" applyBorder="1">
      <alignment vertical="center"/>
    </xf>
    <xf numFmtId="41" fontId="65" fillId="0" borderId="229" xfId="14" applyFont="1" applyBorder="1" applyAlignment="1">
      <alignment horizontal="center" vertical="center"/>
    </xf>
    <xf numFmtId="41" fontId="65" fillId="0" borderId="94" xfId="11" applyNumberFormat="1" applyFont="1" applyBorder="1" applyAlignment="1">
      <alignment horizontal="center" vertical="center"/>
    </xf>
    <xf numFmtId="41" fontId="65" fillId="0" borderId="230" xfId="11" applyNumberFormat="1" applyFont="1" applyBorder="1" applyAlignment="1">
      <alignment horizontal="center" vertical="center"/>
    </xf>
    <xf numFmtId="41" fontId="65" fillId="0" borderId="0" xfId="11" applyNumberFormat="1" applyFont="1">
      <alignment vertical="center"/>
    </xf>
    <xf numFmtId="3" fontId="167" fillId="4" borderId="0" xfId="11" applyNumberFormat="1" applyFont="1" applyFill="1" applyBorder="1" applyAlignment="1">
      <alignment horizontal="center" vertical="center" wrapText="1"/>
    </xf>
    <xf numFmtId="0" fontId="49" fillId="0" borderId="231" xfId="11" applyFont="1" applyBorder="1" applyAlignment="1">
      <alignment horizontal="center" vertical="center" wrapText="1"/>
    </xf>
    <xf numFmtId="41" fontId="65" fillId="0" borderId="232" xfId="14" applyFont="1" applyBorder="1">
      <alignment vertical="center"/>
    </xf>
    <xf numFmtId="41" fontId="65" fillId="0" borderId="232" xfId="11" applyNumberFormat="1" applyFont="1" applyBorder="1" applyAlignment="1">
      <alignment horizontal="center" vertical="center"/>
    </xf>
    <xf numFmtId="0" fontId="65" fillId="0" borderId="232" xfId="11" applyFont="1" applyBorder="1" applyAlignment="1">
      <alignment horizontal="center" vertical="center"/>
    </xf>
    <xf numFmtId="0" fontId="66" fillId="4" borderId="232" xfId="11" applyFont="1" applyFill="1" applyBorder="1" applyAlignment="1">
      <alignment horizontal="center" vertical="center"/>
    </xf>
    <xf numFmtId="0" fontId="66" fillId="4" borderId="232" xfId="11" applyFont="1" applyFill="1" applyBorder="1" applyAlignment="1">
      <alignment vertical="center"/>
    </xf>
    <xf numFmtId="3" fontId="73" fillId="0" borderId="232" xfId="11" applyNumberFormat="1" applyFont="1" applyBorder="1" applyAlignment="1">
      <alignment horizontal="center" vertical="center" wrapText="1"/>
    </xf>
    <xf numFmtId="3" fontId="73" fillId="0" borderId="233" xfId="11" applyNumberFormat="1" applyFont="1" applyBorder="1" applyAlignment="1">
      <alignment horizontal="center" vertical="center" wrapText="1"/>
    </xf>
    <xf numFmtId="0" fontId="66" fillId="55" borderId="234" xfId="11" applyFont="1" applyFill="1" applyBorder="1" applyAlignment="1">
      <alignment horizontal="center" vertical="center"/>
    </xf>
    <xf numFmtId="0" fontId="66" fillId="56" borderId="235" xfId="11" applyFont="1" applyFill="1" applyBorder="1" applyAlignment="1">
      <alignment horizontal="center" vertical="center" wrapText="1"/>
    </xf>
    <xf numFmtId="41" fontId="65" fillId="0" borderId="236" xfId="14" applyFont="1" applyBorder="1">
      <alignment vertical="center"/>
    </xf>
    <xf numFmtId="0" fontId="155" fillId="0" borderId="26" xfId="11" applyFont="1" applyBorder="1">
      <alignment vertical="center"/>
    </xf>
    <xf numFmtId="3" fontId="73" fillId="0" borderId="0" xfId="11" applyNumberFormat="1" applyFont="1" applyBorder="1" applyAlignment="1">
      <alignment horizontal="right" vertical="center" wrapText="1"/>
    </xf>
    <xf numFmtId="0" fontId="155" fillId="0" borderId="0" xfId="11" applyFont="1" applyBorder="1" applyAlignment="1">
      <alignment horizontal="center" vertical="center"/>
    </xf>
    <xf numFmtId="0" fontId="155" fillId="0" borderId="21" xfId="11" applyFont="1" applyBorder="1" applyAlignment="1">
      <alignment horizontal="center" vertical="center"/>
    </xf>
    <xf numFmtId="0" fontId="66" fillId="4" borderId="21" xfId="11" applyFont="1" applyFill="1" applyBorder="1" applyAlignment="1">
      <alignment horizontal="center" vertical="center" wrapText="1"/>
    </xf>
    <xf numFmtId="41" fontId="65" fillId="4" borderId="21" xfId="11" applyNumberFormat="1" applyFont="1" applyFill="1" applyBorder="1" applyAlignment="1">
      <alignment horizontal="center" vertical="center"/>
    </xf>
    <xf numFmtId="0" fontId="155" fillId="0" borderId="24" xfId="11" applyFont="1" applyBorder="1">
      <alignment vertical="center"/>
    </xf>
    <xf numFmtId="0" fontId="65" fillId="0" borderId="17" xfId="11" applyFont="1" applyBorder="1">
      <alignment vertical="center"/>
    </xf>
    <xf numFmtId="41" fontId="65" fillId="0" borderId="17" xfId="14" applyFont="1" applyBorder="1">
      <alignment vertical="center"/>
    </xf>
    <xf numFmtId="3" fontId="167" fillId="0" borderId="0" xfId="11" applyNumberFormat="1" applyFont="1" applyBorder="1" applyAlignment="1">
      <alignment horizontal="center" vertical="center" wrapText="1"/>
    </xf>
    <xf numFmtId="0" fontId="110" fillId="0" borderId="27" xfId="11" applyFont="1" applyBorder="1" applyAlignment="1">
      <alignment horizontal="center" vertical="center" wrapText="1"/>
    </xf>
    <xf numFmtId="0" fontId="110" fillId="57" borderId="27" xfId="11" applyFont="1" applyFill="1" applyBorder="1" applyAlignment="1">
      <alignment horizontal="center" vertical="center" wrapText="1"/>
    </xf>
    <xf numFmtId="0" fontId="110" fillId="0" borderId="62" xfId="11" applyFont="1" applyBorder="1" applyAlignment="1">
      <alignment horizontal="center" vertical="center" wrapText="1"/>
    </xf>
    <xf numFmtId="0" fontId="66" fillId="55" borderId="188" xfId="11" applyFont="1" applyFill="1" applyBorder="1" applyAlignment="1">
      <alignment horizontal="center" vertical="center"/>
    </xf>
    <xf numFmtId="0" fontId="66" fillId="4" borderId="42" xfId="11" applyFont="1" applyFill="1" applyBorder="1" applyAlignment="1">
      <alignment horizontal="center" vertical="center"/>
    </xf>
    <xf numFmtId="0" fontId="66" fillId="0" borderId="42" xfId="11" applyFont="1" applyBorder="1" applyAlignment="1">
      <alignment horizontal="center" vertical="center"/>
    </xf>
    <xf numFmtId="41" fontId="65" fillId="0" borderId="0" xfId="14" applyFont="1">
      <alignment vertical="center"/>
    </xf>
    <xf numFmtId="41" fontId="168" fillId="0" borderId="27" xfId="14" applyFont="1" applyBorder="1">
      <alignment vertical="center"/>
    </xf>
    <xf numFmtId="41" fontId="159" fillId="0" borderId="27" xfId="14" applyFont="1" applyBorder="1">
      <alignment vertical="center"/>
    </xf>
    <xf numFmtId="41" fontId="65" fillId="0" borderId="62" xfId="14" applyFont="1" applyBorder="1">
      <alignment vertical="center"/>
    </xf>
    <xf numFmtId="41" fontId="65" fillId="0" borderId="193" xfId="14" applyFont="1" applyBorder="1">
      <alignment vertical="center"/>
    </xf>
    <xf numFmtId="41" fontId="65" fillId="0" borderId="62" xfId="14" applyFont="1" applyBorder="1" applyAlignment="1">
      <alignment horizontal="center" vertical="center"/>
    </xf>
    <xf numFmtId="41" fontId="65" fillId="0" borderId="227" xfId="14" applyFont="1" applyBorder="1" applyAlignment="1">
      <alignment horizontal="center" vertical="center"/>
    </xf>
    <xf numFmtId="41" fontId="65" fillId="0" borderId="45" xfId="14" applyFont="1" applyBorder="1">
      <alignment vertical="center"/>
    </xf>
    <xf numFmtId="41" fontId="65" fillId="0" borderId="46" xfId="14" applyFont="1" applyBorder="1">
      <alignment vertical="center"/>
    </xf>
    <xf numFmtId="41" fontId="65" fillId="0" borderId="94" xfId="14" applyFont="1" applyBorder="1" applyAlignment="1">
      <alignment horizontal="center" vertical="center"/>
    </xf>
    <xf numFmtId="41" fontId="65" fillId="0" borderId="230" xfId="14" applyFont="1" applyBorder="1" applyAlignment="1">
      <alignment horizontal="center" vertical="center"/>
    </xf>
    <xf numFmtId="0" fontId="73" fillId="0" borderId="0" xfId="11" applyFont="1" applyAlignment="1">
      <alignment horizontal="right" vertical="center" wrapText="1"/>
    </xf>
    <xf numFmtId="41" fontId="51" fillId="0" borderId="0" xfId="11" applyNumberFormat="1" applyFont="1" applyAlignment="1">
      <alignment horizontal="center" vertical="center"/>
    </xf>
    <xf numFmtId="41" fontId="66" fillId="0" borderId="0" xfId="11" applyNumberFormat="1" applyFont="1" applyAlignment="1">
      <alignment horizontal="center" vertical="center"/>
    </xf>
    <xf numFmtId="41" fontId="88" fillId="0" borderId="66" xfId="11" applyNumberFormat="1" applyFont="1" applyBorder="1" applyAlignment="1">
      <alignment horizontal="center" vertical="center"/>
    </xf>
    <xf numFmtId="3" fontId="73" fillId="4" borderId="10" xfId="11" applyNumberFormat="1" applyFont="1" applyFill="1" applyBorder="1" applyAlignment="1">
      <alignment horizontal="center" vertical="center" wrapText="1"/>
    </xf>
    <xf numFmtId="41" fontId="65" fillId="4" borderId="10" xfId="11" applyNumberFormat="1" applyFont="1" applyFill="1" applyBorder="1">
      <alignment vertical="center"/>
    </xf>
    <xf numFmtId="41" fontId="65" fillId="4" borderId="10" xfId="14" applyFont="1" applyFill="1" applyBorder="1" applyAlignment="1">
      <alignment horizontal="center" vertical="center"/>
    </xf>
    <xf numFmtId="41" fontId="65" fillId="4" borderId="10" xfId="1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48" fillId="0" borderId="0" xfId="0" applyFont="1" applyAlignment="1">
      <alignment horizontal="right" vertical="top"/>
    </xf>
    <xf numFmtId="0" fontId="48" fillId="0" borderId="0" xfId="0" applyFont="1" applyBorder="1" applyAlignment="1">
      <alignment horizontal="right" vertical="top" wrapText="1"/>
    </xf>
    <xf numFmtId="200" fontId="48" fillId="4" borderId="48" xfId="0" applyNumberFormat="1" applyFont="1" applyFill="1" applyBorder="1" applyAlignment="1">
      <alignment horizontal="right" vertical="center"/>
    </xf>
    <xf numFmtId="3" fontId="106" fillId="16" borderId="95" xfId="0" applyNumberFormat="1" applyFont="1" applyFill="1" applyBorder="1" applyAlignment="1">
      <alignment horizontal="right" vertical="center" wrapText="1"/>
    </xf>
    <xf numFmtId="3" fontId="106" fillId="16" borderId="98" xfId="0" applyNumberFormat="1" applyFont="1" applyFill="1" applyBorder="1" applyAlignment="1">
      <alignment horizontal="right" vertical="center" wrapText="1"/>
    </xf>
    <xf numFmtId="3" fontId="106" fillId="16" borderId="116" xfId="0" applyNumberFormat="1" applyFont="1" applyFill="1" applyBorder="1" applyAlignment="1">
      <alignment horizontal="right" vertical="center" wrapText="1"/>
    </xf>
    <xf numFmtId="3" fontId="106" fillId="16" borderId="176" xfId="0" applyNumberFormat="1" applyFont="1" applyFill="1" applyBorder="1" applyAlignment="1">
      <alignment horizontal="right" vertical="center" wrapText="1"/>
    </xf>
    <xf numFmtId="0" fontId="106" fillId="16" borderId="0" xfId="0" applyFont="1" applyFill="1" applyAlignment="1">
      <alignment horizontal="right" vertical="center" wrapText="1"/>
    </xf>
    <xf numFmtId="3" fontId="106" fillId="16" borderId="237" xfId="0" applyNumberFormat="1" applyFont="1" applyFill="1" applyBorder="1" applyAlignment="1">
      <alignment horizontal="right" vertical="center" wrapText="1"/>
    </xf>
    <xf numFmtId="0" fontId="106" fillId="16" borderId="98" xfId="0" applyFont="1" applyFill="1" applyBorder="1" applyAlignment="1">
      <alignment horizontal="right" vertical="center" wrapText="1"/>
    </xf>
    <xf numFmtId="200" fontId="9" fillId="0" borderId="0" xfId="0" applyNumberFormat="1" applyFont="1" applyBorder="1" applyAlignment="1">
      <alignment horizontal="right" vertical="center"/>
    </xf>
    <xf numFmtId="200" fontId="9" fillId="0" borderId="0" xfId="0" applyNumberFormat="1" applyFont="1" applyAlignment="1">
      <alignment horizontal="right" vertical="center"/>
    </xf>
    <xf numFmtId="0" fontId="106" fillId="16" borderId="99" xfId="0" applyFont="1" applyFill="1" applyBorder="1" applyAlignment="1">
      <alignment horizontal="right" wrapText="1"/>
    </xf>
    <xf numFmtId="41" fontId="66" fillId="0" borderId="27" xfId="11" applyNumberFormat="1" applyFont="1" applyBorder="1">
      <alignment vertical="center"/>
    </xf>
    <xf numFmtId="41" fontId="66" fillId="0" borderId="48" xfId="11" applyNumberFormat="1" applyFont="1" applyBorder="1">
      <alignment vertical="center"/>
    </xf>
    <xf numFmtId="181" fontId="49" fillId="0" borderId="27" xfId="1" applyNumberFormat="1" applyFont="1" applyBorder="1" applyAlignment="1">
      <alignment vertical="center"/>
    </xf>
    <xf numFmtId="0" fontId="48" fillId="4" borderId="92" xfId="0" applyFont="1" applyFill="1" applyBorder="1" applyAlignment="1">
      <alignment vertical="center"/>
    </xf>
    <xf numFmtId="0" fontId="45" fillId="4" borderId="238" xfId="0" applyFont="1" applyFill="1" applyBorder="1" applyAlignment="1">
      <alignment horizontal="center" vertical="center"/>
    </xf>
    <xf numFmtId="3" fontId="106" fillId="16" borderId="101" xfId="0" applyNumberFormat="1" applyFont="1" applyFill="1" applyBorder="1" applyAlignment="1">
      <alignment horizontal="right" vertical="center" wrapText="1"/>
    </xf>
    <xf numFmtId="200" fontId="48" fillId="4" borderId="239" xfId="0" applyNumberFormat="1" applyFont="1" applyFill="1" applyBorder="1" applyAlignment="1">
      <alignment horizontal="right" vertical="center"/>
    </xf>
    <xf numFmtId="181" fontId="48" fillId="4" borderId="239" xfId="0" applyNumberFormat="1" applyFont="1" applyFill="1" applyBorder="1" applyAlignment="1">
      <alignment horizontal="right" vertical="center"/>
    </xf>
    <xf numFmtId="200" fontId="48" fillId="4" borderId="239" xfId="0" applyNumberFormat="1" applyFont="1" applyFill="1" applyBorder="1" applyAlignment="1">
      <alignment vertical="center"/>
    </xf>
    <xf numFmtId="181" fontId="45" fillId="4" borderId="239" xfId="0" applyNumberFormat="1" applyFont="1" applyFill="1" applyBorder="1" applyAlignment="1">
      <alignment vertical="center"/>
    </xf>
    <xf numFmtId="3" fontId="106" fillId="16" borderId="240" xfId="0" applyNumberFormat="1" applyFont="1" applyFill="1" applyBorder="1" applyAlignment="1">
      <alignment horizontal="right" vertical="center" wrapText="1"/>
    </xf>
    <xf numFmtId="3" fontId="106" fillId="16" borderId="241" xfId="0" applyNumberFormat="1" applyFont="1" applyFill="1" applyBorder="1" applyAlignment="1">
      <alignment horizontal="right" vertical="center" wrapText="1"/>
    </xf>
    <xf numFmtId="200" fontId="48" fillId="4" borderId="242" xfId="0" applyNumberFormat="1" applyFont="1" applyFill="1" applyBorder="1" applyAlignment="1">
      <alignment horizontal="right" vertical="center"/>
    </xf>
    <xf numFmtId="181" fontId="48" fillId="4" borderId="242" xfId="0" applyNumberFormat="1" applyFont="1" applyFill="1" applyBorder="1" applyAlignment="1">
      <alignment horizontal="right" vertical="center"/>
    </xf>
    <xf numFmtId="200" fontId="48" fillId="4" borderId="242" xfId="0" applyNumberFormat="1" applyFont="1" applyFill="1" applyBorder="1" applyAlignment="1">
      <alignment vertical="center"/>
    </xf>
    <xf numFmtId="181" fontId="45" fillId="4" borderId="243" xfId="0" applyNumberFormat="1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57" fillId="4" borderId="0" xfId="11" applyFont="1" applyFill="1" applyBorder="1" applyAlignment="1">
      <alignment horizontal="center" vertical="center"/>
    </xf>
    <xf numFmtId="181" fontId="88" fillId="4" borderId="0" xfId="1" applyNumberFormat="1" applyFont="1" applyFill="1" applyBorder="1" applyAlignment="1">
      <alignment vertical="center"/>
    </xf>
    <xf numFmtId="41" fontId="82" fillId="4" borderId="0" xfId="11" applyNumberFormat="1" applyFont="1" applyFill="1" applyBorder="1">
      <alignment vertical="center"/>
    </xf>
    <xf numFmtId="3" fontId="106" fillId="16" borderId="0" xfId="0" applyNumberFormat="1" applyFont="1" applyFill="1" applyBorder="1" applyAlignment="1">
      <alignment horizontal="right" vertical="center" wrapText="1"/>
    </xf>
    <xf numFmtId="0" fontId="6" fillId="0" borderId="20" xfId="0" applyFont="1" applyBorder="1" applyAlignment="1">
      <alignment vertical="center"/>
    </xf>
    <xf numFmtId="181" fontId="88" fillId="0" borderId="27" xfId="1" applyNumberFormat="1" applyFont="1" applyBorder="1" applyAlignment="1">
      <alignment vertical="center"/>
    </xf>
    <xf numFmtId="0" fontId="47" fillId="0" borderId="27" xfId="0" applyFont="1" applyBorder="1" applyAlignment="1">
      <alignment horizontal="center" vertical="center"/>
    </xf>
    <xf numFmtId="0" fontId="45" fillId="0" borderId="62" xfId="0" applyFont="1" applyBorder="1" applyAlignment="1">
      <alignment vertical="center"/>
    </xf>
    <xf numFmtId="0" fontId="45" fillId="0" borderId="27" xfId="0" applyFont="1" applyBorder="1" applyAlignment="1">
      <alignment horizontal="center" vertical="center"/>
    </xf>
    <xf numFmtId="181" fontId="45" fillId="0" borderId="27" xfId="1" applyNumberFormat="1" applyFont="1" applyBorder="1" applyAlignment="1">
      <alignment horizontal="right" vertical="center"/>
    </xf>
    <xf numFmtId="200" fontId="45" fillId="0" borderId="27" xfId="0" applyNumberFormat="1" applyFont="1" applyBorder="1" applyAlignment="1">
      <alignment vertical="center" wrapText="1"/>
    </xf>
    <xf numFmtId="181" fontId="49" fillId="0" borderId="48" xfId="1" applyNumberFormat="1" applyFont="1" applyBorder="1" applyAlignment="1">
      <alignment vertical="center"/>
    </xf>
    <xf numFmtId="0" fontId="47" fillId="0" borderId="48" xfId="0" applyFont="1" applyBorder="1" applyAlignment="1">
      <alignment horizontal="center" vertical="center"/>
    </xf>
    <xf numFmtId="0" fontId="45" fillId="0" borderId="48" xfId="0" applyFont="1" applyBorder="1" applyAlignment="1">
      <alignment horizontal="center" vertical="center"/>
    </xf>
    <xf numFmtId="181" fontId="45" fillId="0" borderId="48" xfId="1" applyNumberFormat="1" applyFont="1" applyBorder="1" applyAlignment="1">
      <alignment horizontal="right" vertical="center"/>
    </xf>
    <xf numFmtId="200" fontId="45" fillId="0" borderId="48" xfId="0" applyNumberFormat="1" applyFont="1" applyBorder="1" applyAlignment="1">
      <alignment vertical="center" wrapText="1"/>
    </xf>
    <xf numFmtId="0" fontId="45" fillId="0" borderId="68" xfId="0" applyFont="1" applyBorder="1" applyAlignment="1">
      <alignment vertical="center"/>
    </xf>
    <xf numFmtId="181" fontId="88" fillId="0" borderId="56" xfId="1" applyNumberFormat="1" applyFont="1" applyBorder="1" applyAlignment="1">
      <alignment vertical="center"/>
    </xf>
    <xf numFmtId="41" fontId="65" fillId="0" borderId="56" xfId="11" applyNumberFormat="1" applyFont="1" applyBorder="1">
      <alignment vertical="center"/>
    </xf>
    <xf numFmtId="0" fontId="56" fillId="4" borderId="53" xfId="0" applyFont="1" applyFill="1" applyBorder="1" applyAlignment="1">
      <alignment horizontal="center" vertical="center"/>
    </xf>
    <xf numFmtId="181" fontId="88" fillId="14" borderId="53" xfId="1" applyNumberFormat="1" applyFont="1" applyFill="1" applyBorder="1" applyAlignment="1">
      <alignment vertical="center"/>
    </xf>
    <xf numFmtId="41" fontId="82" fillId="14" borderId="53" xfId="1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top"/>
    </xf>
    <xf numFmtId="0" fontId="48" fillId="0" borderId="0" xfId="0" applyFont="1" applyBorder="1" applyAlignment="1">
      <alignment horizontal="center" vertical="center" wrapText="1"/>
    </xf>
    <xf numFmtId="0" fontId="68" fillId="0" borderId="53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38" fontId="61" fillId="0" borderId="0" xfId="0" applyNumberFormat="1" applyFont="1" applyAlignment="1">
      <alignment horizontal="right" vertical="top"/>
    </xf>
    <xf numFmtId="0" fontId="56" fillId="0" borderId="0" xfId="0" applyFont="1" applyAlignment="1">
      <alignment horizontal="left" vertical="center"/>
    </xf>
    <xf numFmtId="0" fontId="56" fillId="4" borderId="232" xfId="0" applyFont="1" applyFill="1" applyBorder="1" applyAlignment="1">
      <alignment horizontal="center" vertical="center"/>
    </xf>
    <xf numFmtId="0" fontId="82" fillId="14" borderId="232" xfId="11" applyFont="1" applyFill="1" applyBorder="1" applyAlignment="1">
      <alignment horizontal="center" vertical="center" wrapText="1"/>
    </xf>
    <xf numFmtId="200" fontId="56" fillId="0" borderId="21" xfId="0" applyNumberFormat="1" applyFont="1" applyBorder="1" applyAlignment="1">
      <alignment vertical="center"/>
    </xf>
    <xf numFmtId="0" fontId="47" fillId="0" borderId="236" xfId="0" applyFont="1" applyBorder="1" applyAlignment="1">
      <alignment horizontal="center" vertical="center"/>
    </xf>
    <xf numFmtId="0" fontId="47" fillId="0" borderId="244" xfId="0" applyFont="1" applyBorder="1" applyAlignment="1">
      <alignment horizontal="center" vertical="center"/>
    </xf>
    <xf numFmtId="0" fontId="56" fillId="0" borderId="248" xfId="0" applyFont="1" applyBorder="1" applyAlignment="1">
      <alignment horizontal="center" vertical="center"/>
    </xf>
    <xf numFmtId="41" fontId="82" fillId="0" borderId="248" xfId="11" applyNumberFormat="1" applyFont="1" applyBorder="1">
      <alignment vertical="center"/>
    </xf>
    <xf numFmtId="41" fontId="88" fillId="4" borderId="248" xfId="11" applyNumberFormat="1" applyFont="1" applyFill="1" applyBorder="1" applyAlignment="1">
      <alignment horizontal="center" vertical="center"/>
    </xf>
    <xf numFmtId="181" fontId="88" fillId="4" borderId="248" xfId="1" applyNumberFormat="1" applyFont="1" applyFill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3" fontId="174" fillId="0" borderId="27" xfId="0" applyNumberFormat="1" applyFont="1" applyBorder="1" applyAlignment="1">
      <alignment vertical="center" wrapText="1"/>
    </xf>
    <xf numFmtId="0" fontId="174" fillId="0" borderId="27" xfId="0" applyFont="1" applyBorder="1" applyAlignment="1">
      <alignment vertical="center" wrapText="1"/>
    </xf>
    <xf numFmtId="0" fontId="176" fillId="18" borderId="27" xfId="0" applyFont="1" applyFill="1" applyBorder="1" applyAlignment="1">
      <alignment horizontal="center" vertical="center" wrapText="1"/>
    </xf>
    <xf numFmtId="0" fontId="176" fillId="19" borderId="27" xfId="0" applyFont="1" applyFill="1" applyBorder="1" applyAlignment="1">
      <alignment horizontal="center" vertical="center" wrapText="1"/>
    </xf>
    <xf numFmtId="3" fontId="174" fillId="0" borderId="27" xfId="0" applyNumberFormat="1" applyFont="1" applyBorder="1" applyAlignment="1">
      <alignment horizontal="right" vertical="center" wrapText="1"/>
    </xf>
    <xf numFmtId="200" fontId="174" fillId="0" borderId="27" xfId="0" applyNumberFormat="1" applyFont="1" applyBorder="1" applyAlignment="1">
      <alignment horizontal="right" vertical="center" wrapText="1"/>
    </xf>
    <xf numFmtId="3" fontId="176" fillId="0" borderId="27" xfId="0" applyNumberFormat="1" applyFont="1" applyBorder="1" applyAlignment="1">
      <alignment horizontal="right" vertical="center" wrapText="1"/>
    </xf>
    <xf numFmtId="200" fontId="176" fillId="0" borderId="27" xfId="0" applyNumberFormat="1" applyFont="1" applyBorder="1" applyAlignment="1">
      <alignment horizontal="right" vertical="center" wrapText="1"/>
    </xf>
    <xf numFmtId="0" fontId="176" fillId="0" borderId="27" xfId="0" applyFont="1" applyBorder="1" applyAlignment="1">
      <alignment horizontal="center" vertical="center" wrapText="1"/>
    </xf>
    <xf numFmtId="208" fontId="174" fillId="0" borderId="27" xfId="0" applyNumberFormat="1" applyFont="1" applyBorder="1" applyAlignment="1">
      <alignment vertical="center" wrapText="1"/>
    </xf>
    <xf numFmtId="200" fontId="174" fillId="16" borderId="27" xfId="0" applyNumberFormat="1" applyFont="1" applyFill="1" applyBorder="1" applyAlignment="1">
      <alignment horizontal="right" vertical="center" wrapText="1"/>
    </xf>
    <xf numFmtId="200" fontId="176" fillId="16" borderId="27" xfId="0" applyNumberFormat="1" applyFont="1" applyFill="1" applyBorder="1" applyAlignment="1">
      <alignment horizontal="right" vertical="center" wrapText="1"/>
    </xf>
    <xf numFmtId="0" fontId="174" fillId="0" borderId="27" xfId="0" applyFont="1" applyBorder="1" applyAlignment="1">
      <alignment horizontal="right" vertical="center" wrapText="1"/>
    </xf>
    <xf numFmtId="176" fontId="176" fillId="0" borderId="27" xfId="3" applyFont="1" applyBorder="1" applyAlignment="1">
      <alignment vertical="center" wrapText="1"/>
    </xf>
    <xf numFmtId="0" fontId="178" fillId="0" borderId="27" xfId="0" applyFont="1" applyBorder="1" applyAlignment="1">
      <alignment horizontal="justify" wrapText="1"/>
    </xf>
    <xf numFmtId="200" fontId="174" fillId="0" borderId="27" xfId="0" applyNumberFormat="1" applyFont="1" applyBorder="1" applyAlignment="1">
      <alignment horizontal="justify" wrapText="1"/>
    </xf>
    <xf numFmtId="0" fontId="174" fillId="0" borderId="27" xfId="0" applyFont="1" applyBorder="1" applyAlignment="1">
      <alignment horizontal="justify" wrapText="1"/>
    </xf>
    <xf numFmtId="0" fontId="174" fillId="0" borderId="27" xfId="0" applyFont="1" applyBorder="1" applyAlignment="1">
      <alignment horizontal="right" wrapText="1"/>
    </xf>
    <xf numFmtId="0" fontId="177" fillId="0" borderId="27" xfId="0" applyFont="1" applyBorder="1"/>
    <xf numFmtId="0" fontId="179" fillId="0" borderId="27" xfId="0" applyFont="1" applyBorder="1"/>
    <xf numFmtId="0" fontId="179" fillId="0" borderId="27" xfId="0" applyFont="1" applyBorder="1" applyAlignment="1">
      <alignment horizontal="right"/>
    </xf>
    <xf numFmtId="0" fontId="176" fillId="0" borderId="27" xfId="0" applyFont="1" applyBorder="1" applyAlignment="1">
      <alignment horizontal="justify" wrapText="1"/>
    </xf>
    <xf numFmtId="0" fontId="177" fillId="0" borderId="27" xfId="0" applyFont="1" applyBorder="1" applyAlignment="1">
      <alignment horizontal="right"/>
    </xf>
    <xf numFmtId="0" fontId="176" fillId="0" borderId="0" xfId="0" applyFont="1" applyFill="1" applyBorder="1" applyAlignment="1">
      <alignment horizontal="justify" wrapText="1"/>
    </xf>
    <xf numFmtId="3" fontId="174" fillId="0" borderId="27" xfId="0" applyNumberFormat="1" applyFont="1" applyBorder="1" applyAlignment="1">
      <alignment horizontal="justify" wrapText="1"/>
    </xf>
    <xf numFmtId="181" fontId="174" fillId="0" borderId="27" xfId="1" applyNumberFormat="1" applyFont="1" applyBorder="1" applyAlignment="1">
      <alignment horizontal="right" wrapText="1"/>
    </xf>
    <xf numFmtId="3" fontId="179" fillId="0" borderId="27" xfId="0" applyNumberFormat="1" applyFont="1" applyBorder="1"/>
    <xf numFmtId="3" fontId="174" fillId="0" borderId="27" xfId="0" applyNumberFormat="1" applyFont="1" applyBorder="1" applyAlignment="1">
      <alignment horizontal="right" wrapText="1"/>
    </xf>
    <xf numFmtId="181" fontId="177" fillId="0" borderId="27" xfId="1" applyNumberFormat="1" applyFont="1" applyBorder="1"/>
    <xf numFmtId="181" fontId="179" fillId="0" borderId="27" xfId="1" applyNumberFormat="1" applyFont="1" applyBorder="1"/>
    <xf numFmtId="181" fontId="174" fillId="0" borderId="27" xfId="1" applyNumberFormat="1" applyFont="1" applyBorder="1" applyAlignment="1">
      <alignment horizontal="justify" wrapText="1"/>
    </xf>
    <xf numFmtId="3" fontId="177" fillId="0" borderId="27" xfId="0" applyNumberFormat="1" applyFont="1" applyBorder="1"/>
    <xf numFmtId="194" fontId="179" fillId="0" borderId="27" xfId="0" applyNumberFormat="1" applyFont="1" applyBorder="1" applyAlignment="1">
      <alignment horizontal="right"/>
    </xf>
    <xf numFmtId="181" fontId="176" fillId="0" borderId="27" xfId="1" applyNumberFormat="1" applyFont="1" applyBorder="1" applyAlignment="1">
      <alignment horizontal="justify" wrapText="1"/>
    </xf>
    <xf numFmtId="194" fontId="177" fillId="0" borderId="27" xfId="0" applyNumberFormat="1" applyFont="1" applyBorder="1"/>
    <xf numFmtId="194" fontId="177" fillId="0" borderId="27" xfId="0" applyNumberFormat="1" applyFont="1" applyBorder="1" applyAlignment="1">
      <alignment horizontal="right"/>
    </xf>
    <xf numFmtId="0" fontId="176" fillId="0" borderId="6" xfId="0" applyFont="1" applyBorder="1" applyAlignment="1">
      <alignment horizontal="justify" wrapText="1"/>
    </xf>
    <xf numFmtId="9" fontId="174" fillId="0" borderId="27" xfId="1" applyFont="1" applyFill="1" applyBorder="1" applyAlignment="1">
      <alignment horizontal="right" vertical="center" wrapText="1"/>
    </xf>
    <xf numFmtId="9" fontId="174" fillId="0" borderId="27" xfId="1" applyFont="1" applyFill="1" applyBorder="1" applyAlignment="1">
      <alignment vertical="center" wrapText="1"/>
    </xf>
    <xf numFmtId="0" fontId="174" fillId="0" borderId="27" xfId="0" applyFont="1" applyBorder="1" applyAlignment="1">
      <alignment horizontal="left" vertical="center" wrapText="1"/>
    </xf>
    <xf numFmtId="0" fontId="174" fillId="16" borderId="27" xfId="0" applyFont="1" applyFill="1" applyBorder="1" applyAlignment="1">
      <alignment horizontal="right" vertical="center" wrapText="1"/>
    </xf>
    <xf numFmtId="0" fontId="174" fillId="0" borderId="62" xfId="0" applyFont="1" applyBorder="1" applyAlignment="1">
      <alignment vertical="center" wrapText="1"/>
    </xf>
    <xf numFmtId="0" fontId="174" fillId="0" borderId="27" xfId="0" applyFont="1" applyBorder="1" applyAlignment="1">
      <alignment horizontal="justify" vertical="center" wrapText="1"/>
    </xf>
    <xf numFmtId="0" fontId="179" fillId="0" borderId="27" xfId="0" applyFont="1" applyBorder="1" applyAlignment="1">
      <alignment vertical="center"/>
    </xf>
    <xf numFmtId="0" fontId="175" fillId="0" borderId="27" xfId="0" applyFont="1" applyBorder="1" applyAlignment="1">
      <alignment horizontal="justify" vertical="center" wrapText="1"/>
    </xf>
    <xf numFmtId="202" fontId="174" fillId="0" borderId="27" xfId="0" applyNumberFormat="1" applyFont="1" applyBorder="1" applyAlignment="1">
      <alignment horizontal="right" vertical="center" wrapText="1"/>
    </xf>
    <xf numFmtId="0" fontId="175" fillId="0" borderId="27" xfId="0" applyFont="1" applyBorder="1" applyAlignment="1">
      <alignment horizontal="left" vertical="center" wrapText="1"/>
    </xf>
    <xf numFmtId="0" fontId="179" fillId="0" borderId="27" xfId="0" applyFont="1" applyBorder="1" applyAlignment="1">
      <alignment horizontal="right" vertical="center"/>
    </xf>
    <xf numFmtId="0" fontId="180" fillId="0" borderId="0" xfId="0" applyFont="1" applyAlignment="1">
      <alignment vertical="center"/>
    </xf>
    <xf numFmtId="0" fontId="181" fillId="0" borderId="0" xfId="0" applyFont="1" applyAlignment="1">
      <alignment vertical="center"/>
    </xf>
    <xf numFmtId="0" fontId="181" fillId="0" borderId="0" xfId="0" applyFont="1" applyAlignment="1">
      <alignment horizontal="right" vertical="center"/>
    </xf>
    <xf numFmtId="0" fontId="177" fillId="0" borderId="0" xfId="0" applyFont="1" applyAlignment="1">
      <alignment vertical="center"/>
    </xf>
    <xf numFmtId="0" fontId="177" fillId="0" borderId="0" xfId="0" applyFont="1" applyAlignment="1">
      <alignment horizontal="right" vertical="center"/>
    </xf>
    <xf numFmtId="0" fontId="177" fillId="0" borderId="0" xfId="0" applyFont="1" applyFill="1" applyAlignment="1">
      <alignment vertical="center"/>
    </xf>
    <xf numFmtId="0" fontId="178" fillId="0" borderId="6" xfId="0" applyFont="1" applyBorder="1" applyAlignment="1">
      <alignment horizontal="justify" wrapText="1"/>
    </xf>
    <xf numFmtId="0" fontId="174" fillId="0" borderId="6" xfId="0" applyFont="1" applyBorder="1" applyAlignment="1">
      <alignment horizontal="justify" wrapText="1"/>
    </xf>
    <xf numFmtId="3" fontId="174" fillId="0" borderId="6" xfId="0" applyNumberFormat="1" applyFont="1" applyBorder="1" applyAlignment="1">
      <alignment horizontal="right" wrapText="1"/>
    </xf>
    <xf numFmtId="181" fontId="177" fillId="0" borderId="6" xfId="1" applyNumberFormat="1" applyFont="1" applyBorder="1"/>
    <xf numFmtId="181" fontId="179" fillId="0" borderId="6" xfId="1" applyNumberFormat="1" applyFont="1" applyBorder="1"/>
    <xf numFmtId="3" fontId="174" fillId="0" borderId="6" xfId="0" applyNumberFormat="1" applyFont="1" applyBorder="1" applyAlignment="1">
      <alignment horizontal="justify" wrapText="1"/>
    </xf>
    <xf numFmtId="181" fontId="174" fillId="0" borderId="6" xfId="1" applyNumberFormat="1" applyFont="1" applyBorder="1" applyAlignment="1">
      <alignment horizontal="justify" wrapText="1"/>
    </xf>
    <xf numFmtId="3" fontId="177" fillId="0" borderId="6" xfId="0" applyNumberFormat="1" applyFont="1" applyBorder="1"/>
    <xf numFmtId="194" fontId="179" fillId="0" borderId="6" xfId="0" applyNumberFormat="1" applyFont="1" applyBorder="1" applyAlignment="1">
      <alignment horizontal="right"/>
    </xf>
    <xf numFmtId="181" fontId="176" fillId="0" borderId="6" xfId="1" applyNumberFormat="1" applyFont="1" applyBorder="1" applyAlignment="1">
      <alignment horizontal="justify" wrapText="1"/>
    </xf>
    <xf numFmtId="194" fontId="177" fillId="0" borderId="6" xfId="0" applyNumberFormat="1" applyFont="1" applyBorder="1"/>
    <xf numFmtId="194" fontId="177" fillId="0" borderId="6" xfId="0" applyNumberFormat="1" applyFont="1" applyBorder="1" applyAlignment="1">
      <alignment horizontal="right"/>
    </xf>
    <xf numFmtId="0" fontId="178" fillId="0" borderId="56" xfId="0" applyFont="1" applyBorder="1" applyAlignment="1">
      <alignment horizontal="justify" wrapText="1"/>
    </xf>
    <xf numFmtId="200" fontId="174" fillId="0" borderId="56" xfId="0" applyNumberFormat="1" applyFont="1" applyBorder="1" applyAlignment="1">
      <alignment horizontal="justify" wrapText="1"/>
    </xf>
    <xf numFmtId="0" fontId="174" fillId="0" borderId="56" xfId="0" applyFont="1" applyBorder="1" applyAlignment="1">
      <alignment horizontal="justify" wrapText="1"/>
    </xf>
    <xf numFmtId="0" fontId="174" fillId="0" borderId="56" xfId="0" applyFont="1" applyBorder="1" applyAlignment="1">
      <alignment horizontal="right" wrapText="1"/>
    </xf>
    <xf numFmtId="0" fontId="177" fillId="0" borderId="56" xfId="0" applyFont="1" applyBorder="1"/>
    <xf numFmtId="0" fontId="179" fillId="0" borderId="56" xfId="0" applyFont="1" applyBorder="1"/>
    <xf numFmtId="0" fontId="179" fillId="0" borderId="56" xfId="0" applyFont="1" applyBorder="1" applyAlignment="1">
      <alignment horizontal="right"/>
    </xf>
    <xf numFmtId="0" fontId="176" fillId="0" borderId="56" xfId="0" applyFont="1" applyBorder="1" applyAlignment="1">
      <alignment horizontal="justify" wrapText="1"/>
    </xf>
    <xf numFmtId="0" fontId="177" fillId="0" borderId="56" xfId="0" applyFont="1" applyBorder="1" applyAlignment="1">
      <alignment horizontal="right"/>
    </xf>
    <xf numFmtId="0" fontId="174" fillId="18" borderId="62" xfId="0" applyFont="1" applyFill="1" applyBorder="1" applyAlignment="1">
      <alignment horizontal="center" vertical="center" wrapText="1"/>
    </xf>
    <xf numFmtId="3" fontId="174" fillId="0" borderId="62" xfId="0" applyNumberFormat="1" applyFont="1" applyBorder="1" applyAlignment="1">
      <alignment horizontal="right" vertical="center" wrapText="1"/>
    </xf>
    <xf numFmtId="200" fontId="174" fillId="0" borderId="62" xfId="0" applyNumberFormat="1" applyFont="1" applyBorder="1" applyAlignment="1">
      <alignment horizontal="right" vertical="center" wrapText="1"/>
    </xf>
    <xf numFmtId="200" fontId="174" fillId="0" borderId="63" xfId="0" applyNumberFormat="1" applyFont="1" applyBorder="1" applyAlignment="1">
      <alignment horizontal="right" vertical="center" wrapText="1"/>
    </xf>
    <xf numFmtId="0" fontId="66" fillId="4" borderId="250" xfId="11" applyFont="1" applyFill="1" applyBorder="1" applyAlignment="1">
      <alignment horizontal="center" vertical="center" wrapText="1"/>
    </xf>
    <xf numFmtId="0" fontId="66" fillId="29" borderId="251" xfId="11" applyFont="1" applyFill="1" applyBorder="1" applyAlignment="1">
      <alignment horizontal="center" vertical="center" wrapText="1"/>
    </xf>
    <xf numFmtId="41" fontId="82" fillId="0" borderId="252" xfId="11" applyNumberFormat="1" applyFont="1" applyBorder="1">
      <alignment vertical="center"/>
    </xf>
    <xf numFmtId="41" fontId="65" fillId="4" borderId="253" xfId="11" applyNumberFormat="1" applyFont="1" applyFill="1" applyBorder="1" applyAlignment="1">
      <alignment horizontal="center" vertical="center" wrapText="1"/>
    </xf>
    <xf numFmtId="41" fontId="82" fillId="0" borderId="254" xfId="11" applyNumberFormat="1" applyFont="1" applyBorder="1">
      <alignment vertical="center"/>
    </xf>
    <xf numFmtId="41" fontId="65" fillId="4" borderId="255" xfId="14" applyFont="1" applyFill="1" applyBorder="1" applyAlignment="1">
      <alignment horizontal="center" vertical="center"/>
    </xf>
    <xf numFmtId="0" fontId="66" fillId="4" borderId="256" xfId="11" applyFont="1" applyFill="1" applyBorder="1" applyAlignment="1">
      <alignment horizontal="center" vertical="center" wrapText="1"/>
    </xf>
    <xf numFmtId="41" fontId="82" fillId="0" borderId="257" xfId="11" applyNumberFormat="1" applyFont="1" applyBorder="1">
      <alignment vertical="center"/>
    </xf>
    <xf numFmtId="41" fontId="82" fillId="0" borderId="258" xfId="11" applyNumberFormat="1" applyFont="1" applyBorder="1">
      <alignment vertical="center"/>
    </xf>
    <xf numFmtId="0" fontId="66" fillId="29" borderId="259" xfId="11" applyFont="1" applyFill="1" applyBorder="1" applyAlignment="1">
      <alignment horizontal="center" vertical="center" wrapText="1"/>
    </xf>
    <xf numFmtId="41" fontId="65" fillId="0" borderId="64" xfId="11" applyNumberFormat="1" applyFont="1" applyBorder="1" applyAlignment="1">
      <alignment horizontal="center" vertical="center"/>
    </xf>
    <xf numFmtId="41" fontId="65" fillId="0" borderId="212" xfId="11" applyNumberFormat="1" applyFont="1" applyBorder="1" applyAlignment="1">
      <alignment horizontal="center" vertical="center"/>
    </xf>
    <xf numFmtId="0" fontId="66" fillId="0" borderId="260" xfId="11" applyFont="1" applyBorder="1" applyAlignment="1">
      <alignment horizontal="center" vertical="center" wrapText="1"/>
    </xf>
    <xf numFmtId="41" fontId="65" fillId="0" borderId="261" xfId="14" applyFont="1" applyBorder="1" applyAlignment="1">
      <alignment horizontal="center" vertical="center"/>
    </xf>
    <xf numFmtId="41" fontId="65" fillId="0" borderId="262" xfId="14" applyFont="1" applyBorder="1" applyAlignment="1">
      <alignment horizontal="center" vertical="center"/>
    </xf>
    <xf numFmtId="0" fontId="176" fillId="28" borderId="27" xfId="0" applyFont="1" applyFill="1" applyBorder="1" applyAlignment="1">
      <alignment horizontal="center" vertical="center" wrapText="1"/>
    </xf>
    <xf numFmtId="3" fontId="181" fillId="0" borderId="0" xfId="0" applyNumberFormat="1" applyFont="1" applyAlignment="1">
      <alignment horizontal="right" vertical="center"/>
    </xf>
    <xf numFmtId="0" fontId="98" fillId="0" borderId="265" xfId="0" applyFont="1" applyBorder="1" applyAlignment="1">
      <alignment horizontal="left" wrapText="1"/>
    </xf>
    <xf numFmtId="0" fontId="66" fillId="4" borderId="265" xfId="11" applyFont="1" applyFill="1" applyBorder="1" applyAlignment="1">
      <alignment horizontal="left" vertical="center"/>
    </xf>
    <xf numFmtId="1" fontId="88" fillId="4" borderId="265" xfId="11" applyNumberFormat="1" applyFont="1" applyFill="1" applyBorder="1" applyAlignment="1">
      <alignment horizontal="left" vertical="center"/>
    </xf>
    <xf numFmtId="1" fontId="88" fillId="4" borderId="265" xfId="11" applyNumberFormat="1" applyFont="1" applyFill="1" applyBorder="1" applyAlignment="1">
      <alignment horizontal="center" vertical="center"/>
    </xf>
    <xf numFmtId="3" fontId="123" fillId="0" borderId="0" xfId="0" applyNumberFormat="1" applyFont="1" applyFill="1" applyAlignment="1">
      <alignment horizontal="justify" wrapText="1"/>
    </xf>
    <xf numFmtId="200" fontId="82" fillId="14" borderId="242" xfId="11" applyNumberFormat="1" applyFont="1" applyFill="1" applyBorder="1" applyAlignment="1">
      <alignment horizontal="center" vertical="center"/>
    </xf>
    <xf numFmtId="0" fontId="174" fillId="0" borderId="27" xfId="0" applyNumberFormat="1" applyFont="1" applyBorder="1" applyAlignment="1">
      <alignment horizontal="right" vertical="center" wrapText="1"/>
    </xf>
    <xf numFmtId="0" fontId="176" fillId="0" borderId="27" xfId="0" applyNumberFormat="1" applyFont="1" applyBorder="1" applyAlignment="1">
      <alignment horizontal="right" vertical="center" wrapText="1"/>
    </xf>
    <xf numFmtId="0" fontId="177" fillId="28" borderId="27" xfId="0" applyFont="1" applyFill="1" applyBorder="1" applyAlignment="1">
      <alignment horizontal="center" vertical="center" wrapText="1"/>
    </xf>
    <xf numFmtId="3" fontId="73" fillId="0" borderId="265" xfId="0" applyNumberFormat="1" applyFont="1" applyBorder="1" applyAlignment="1">
      <alignment horizontal="right" vertical="center" wrapText="1"/>
    </xf>
    <xf numFmtId="0" fontId="149" fillId="0" borderId="265" xfId="0" applyFont="1" applyBorder="1" applyAlignment="1">
      <alignment vertical="center"/>
    </xf>
    <xf numFmtId="0" fontId="174" fillId="0" borderId="62" xfId="0" applyFont="1" applyBorder="1" applyAlignment="1">
      <alignment horizontal="right" vertical="center" wrapText="1"/>
    </xf>
    <xf numFmtId="3" fontId="174" fillId="0" borderId="62" xfId="0" applyNumberFormat="1" applyFont="1" applyFill="1" applyBorder="1" applyAlignment="1">
      <alignment vertical="center" wrapText="1"/>
    </xf>
    <xf numFmtId="200" fontId="174" fillId="0" borderId="63" xfId="0" applyNumberFormat="1" applyFont="1" applyFill="1" applyBorder="1" applyAlignment="1">
      <alignment horizontal="right" vertical="center" wrapText="1"/>
    </xf>
    <xf numFmtId="0" fontId="174" fillId="0" borderId="63" xfId="0" applyFont="1" applyBorder="1" applyAlignment="1">
      <alignment horizontal="right" vertical="center" wrapText="1"/>
    </xf>
    <xf numFmtId="200" fontId="174" fillId="0" borderId="63" xfId="0" applyNumberFormat="1" applyFont="1" applyFill="1" applyBorder="1" applyAlignment="1">
      <alignment vertical="center" wrapText="1"/>
    </xf>
    <xf numFmtId="3" fontId="174" fillId="0" borderId="48" xfId="0" applyNumberFormat="1" applyFont="1" applyBorder="1" applyAlignment="1">
      <alignment horizontal="right" vertical="center" wrapText="1"/>
    </xf>
    <xf numFmtId="3" fontId="174" fillId="0" borderId="56" xfId="0" applyNumberFormat="1" applyFont="1" applyBorder="1" applyAlignment="1">
      <alignment vertical="center" wrapText="1"/>
    </xf>
    <xf numFmtId="0" fontId="175" fillId="18" borderId="27" xfId="0" applyFont="1" applyFill="1" applyBorder="1" applyAlignment="1">
      <alignment horizontal="center" vertical="center" wrapText="1"/>
    </xf>
    <xf numFmtId="0" fontId="174" fillId="18" borderId="27" xfId="0" applyFont="1" applyFill="1" applyBorder="1" applyAlignment="1">
      <alignment horizontal="center" vertical="center" wrapText="1"/>
    </xf>
    <xf numFmtId="0" fontId="174" fillId="18" borderId="48" xfId="0" applyFont="1" applyFill="1" applyBorder="1" applyAlignment="1">
      <alignment horizontal="center" vertical="center" wrapText="1"/>
    </xf>
    <xf numFmtId="0" fontId="174" fillId="19" borderId="27" xfId="0" applyFont="1" applyFill="1" applyBorder="1" applyAlignment="1">
      <alignment horizontal="center" vertical="center" wrapText="1"/>
    </xf>
    <xf numFmtId="0" fontId="174" fillId="20" borderId="27" xfId="0" applyFont="1" applyFill="1" applyBorder="1" applyAlignment="1">
      <alignment horizontal="center" vertical="center" wrapText="1"/>
    </xf>
    <xf numFmtId="0" fontId="176" fillId="29" borderId="27" xfId="0" applyFont="1" applyFill="1" applyBorder="1" applyAlignment="1">
      <alignment horizontal="center" vertical="center" wrapText="1"/>
    </xf>
    <xf numFmtId="0" fontId="175" fillId="0" borderId="27" xfId="0" applyFont="1" applyBorder="1" applyAlignment="1">
      <alignment horizontal="center" vertical="center" wrapText="1"/>
    </xf>
    <xf numFmtId="0" fontId="176" fillId="26" borderId="27" xfId="0" applyFont="1" applyFill="1" applyBorder="1" applyAlignment="1">
      <alignment horizontal="center" vertical="center" wrapText="1"/>
    </xf>
    <xf numFmtId="0" fontId="174" fillId="0" borderId="27" xfId="0" applyFont="1" applyBorder="1" applyAlignment="1">
      <alignment horizontal="center" vertical="center" wrapText="1"/>
    </xf>
    <xf numFmtId="0" fontId="176" fillId="20" borderId="27" xfId="0" applyFont="1" applyFill="1" applyBorder="1" applyAlignment="1">
      <alignment horizontal="center" vertical="center" wrapText="1"/>
    </xf>
    <xf numFmtId="0" fontId="174" fillId="18" borderId="63" xfId="0" applyFont="1" applyFill="1" applyBorder="1" applyAlignment="1">
      <alignment horizontal="center" vertical="center" wrapText="1"/>
    </xf>
    <xf numFmtId="0" fontId="179" fillId="0" borderId="63" xfId="0" applyFont="1" applyBorder="1" applyAlignment="1">
      <alignment vertical="center"/>
    </xf>
    <xf numFmtId="3" fontId="174" fillId="0" borderId="68" xfId="0" applyNumberFormat="1" applyFont="1" applyFill="1" applyBorder="1" applyAlignment="1">
      <alignment vertical="center" wrapText="1"/>
    </xf>
    <xf numFmtId="200" fontId="174" fillId="0" borderId="69" xfId="0" applyNumberFormat="1" applyFont="1" applyFill="1" applyBorder="1" applyAlignment="1">
      <alignment vertical="center" wrapText="1"/>
    </xf>
    <xf numFmtId="9" fontId="174" fillId="0" borderId="48" xfId="1" applyFont="1" applyFill="1" applyBorder="1" applyAlignment="1">
      <alignment vertical="center" wrapText="1"/>
    </xf>
    <xf numFmtId="0" fontId="174" fillId="18" borderId="68" xfId="0" applyFont="1" applyFill="1" applyBorder="1" applyAlignment="1">
      <alignment horizontal="center" vertical="center" wrapText="1"/>
    </xf>
    <xf numFmtId="0" fontId="174" fillId="18" borderId="69" xfId="0" applyFont="1" applyFill="1" applyBorder="1" applyAlignment="1">
      <alignment horizontal="center" vertical="center" wrapText="1"/>
    </xf>
    <xf numFmtId="0" fontId="176" fillId="18" borderId="48" xfId="0" applyFont="1" applyFill="1" applyBorder="1" applyAlignment="1">
      <alignment horizontal="center" vertical="center" wrapText="1"/>
    </xf>
    <xf numFmtId="0" fontId="174" fillId="19" borderId="48" xfId="0" applyFont="1" applyFill="1" applyBorder="1" applyAlignment="1">
      <alignment horizontal="center" vertical="center" wrapText="1"/>
    </xf>
    <xf numFmtId="0" fontId="176" fillId="19" borderId="48" xfId="0" applyFont="1" applyFill="1" applyBorder="1" applyAlignment="1">
      <alignment horizontal="center" vertical="center" wrapText="1"/>
    </xf>
    <xf numFmtId="0" fontId="174" fillId="20" borderId="48" xfId="0" applyFont="1" applyFill="1" applyBorder="1" applyAlignment="1">
      <alignment horizontal="center" vertical="center" wrapText="1"/>
    </xf>
    <xf numFmtId="0" fontId="176" fillId="20" borderId="48" xfId="0" applyFont="1" applyFill="1" applyBorder="1" applyAlignment="1">
      <alignment horizontal="center" vertical="center" wrapText="1"/>
    </xf>
    <xf numFmtId="0" fontId="176" fillId="26" borderId="48" xfId="0" applyFont="1" applyFill="1" applyBorder="1" applyAlignment="1">
      <alignment horizontal="center" vertical="center" wrapText="1"/>
    </xf>
    <xf numFmtId="0" fontId="176" fillId="29" borderId="48" xfId="0" applyFont="1" applyFill="1" applyBorder="1" applyAlignment="1">
      <alignment horizontal="center" vertical="center" wrapText="1"/>
    </xf>
    <xf numFmtId="0" fontId="176" fillId="28" borderId="48" xfId="0" applyFont="1" applyFill="1" applyBorder="1" applyAlignment="1">
      <alignment horizontal="center" vertical="center" wrapText="1"/>
    </xf>
    <xf numFmtId="0" fontId="174" fillId="0" borderId="56" xfId="0" applyFont="1" applyBorder="1" applyAlignment="1">
      <alignment horizontal="center" vertical="center" wrapText="1"/>
    </xf>
    <xf numFmtId="3" fontId="174" fillId="0" borderId="65" xfId="0" applyNumberFormat="1" applyFont="1" applyFill="1" applyBorder="1" applyAlignment="1">
      <alignment vertical="center" wrapText="1"/>
    </xf>
    <xf numFmtId="200" fontId="174" fillId="0" borderId="67" xfId="0" applyNumberFormat="1" applyFont="1" applyFill="1" applyBorder="1" applyAlignment="1">
      <alignment vertical="center" wrapText="1"/>
    </xf>
    <xf numFmtId="9" fontId="174" fillId="0" borderId="56" xfId="1" applyFont="1" applyFill="1" applyBorder="1" applyAlignment="1">
      <alignment vertical="center" wrapText="1"/>
    </xf>
    <xf numFmtId="0" fontId="174" fillId="0" borderId="56" xfId="0" applyFont="1" applyBorder="1" applyAlignment="1">
      <alignment horizontal="left" vertical="center" wrapText="1"/>
    </xf>
    <xf numFmtId="3" fontId="174" fillId="0" borderId="65" xfId="0" applyNumberFormat="1" applyFont="1" applyBorder="1" applyAlignment="1">
      <alignment horizontal="right" vertical="center" wrapText="1"/>
    </xf>
    <xf numFmtId="200" fontId="174" fillId="0" borderId="67" xfId="0" applyNumberFormat="1" applyFont="1" applyFill="1" applyBorder="1" applyAlignment="1">
      <alignment horizontal="right" vertical="center" wrapText="1"/>
    </xf>
    <xf numFmtId="9" fontId="174" fillId="0" borderId="56" xfId="1" applyFont="1" applyFill="1" applyBorder="1" applyAlignment="1">
      <alignment horizontal="right" vertical="center" wrapText="1"/>
    </xf>
    <xf numFmtId="3" fontId="174" fillId="0" borderId="56" xfId="0" applyNumberFormat="1" applyFont="1" applyBorder="1" applyAlignment="1">
      <alignment horizontal="right" vertical="center" wrapText="1"/>
    </xf>
    <xf numFmtId="200" fontId="174" fillId="0" borderId="56" xfId="0" applyNumberFormat="1" applyFont="1" applyBorder="1" applyAlignment="1">
      <alignment horizontal="right" vertical="center" wrapText="1"/>
    </xf>
    <xf numFmtId="0" fontId="174" fillId="16" borderId="56" xfId="0" applyFont="1" applyFill="1" applyBorder="1" applyAlignment="1">
      <alignment horizontal="right" vertical="center" wrapText="1"/>
    </xf>
    <xf numFmtId="0" fontId="174" fillId="0" borderId="56" xfId="0" applyFont="1" applyBorder="1" applyAlignment="1">
      <alignment horizontal="justify" vertical="center" wrapText="1"/>
    </xf>
    <xf numFmtId="0" fontId="174" fillId="0" borderId="56" xfId="0" applyFont="1" applyBorder="1" applyAlignment="1">
      <alignment horizontal="right" vertical="center" wrapText="1"/>
    </xf>
    <xf numFmtId="0" fontId="174" fillId="0" borderId="264" xfId="0" applyFont="1" applyBorder="1" applyAlignment="1">
      <alignment horizontal="center" vertical="center" wrapText="1"/>
    </xf>
    <xf numFmtId="0" fontId="174" fillId="0" borderId="242" xfId="0" applyFont="1" applyBorder="1" applyAlignment="1">
      <alignment horizontal="center" vertical="center" wrapText="1"/>
    </xf>
    <xf numFmtId="3" fontId="174" fillId="0" borderId="266" xfId="0" applyNumberFormat="1" applyFont="1" applyFill="1" applyBorder="1" applyAlignment="1">
      <alignment vertical="center" wrapText="1"/>
    </xf>
    <xf numFmtId="200" fontId="174" fillId="0" borderId="263" xfId="0" applyNumberFormat="1" applyFont="1" applyFill="1" applyBorder="1" applyAlignment="1">
      <alignment vertical="center" wrapText="1"/>
    </xf>
    <xf numFmtId="9" fontId="174" fillId="0" borderId="242" xfId="1" applyFont="1" applyFill="1" applyBorder="1" applyAlignment="1">
      <alignment vertical="center" wrapText="1"/>
    </xf>
    <xf numFmtId="3" fontId="174" fillId="0" borderId="266" xfId="0" applyNumberFormat="1" applyFont="1" applyBorder="1" applyAlignment="1">
      <alignment horizontal="right" vertical="center" wrapText="1"/>
    </xf>
    <xf numFmtId="200" fontId="174" fillId="0" borderId="263" xfId="0" applyNumberFormat="1" applyFont="1" applyFill="1" applyBorder="1" applyAlignment="1">
      <alignment horizontal="right" vertical="center" wrapText="1"/>
    </xf>
    <xf numFmtId="9" fontId="174" fillId="0" borderId="242" xfId="1" applyFont="1" applyFill="1" applyBorder="1" applyAlignment="1">
      <alignment horizontal="right" vertical="center" wrapText="1"/>
    </xf>
    <xf numFmtId="3" fontId="174" fillId="0" borderId="242" xfId="0" applyNumberFormat="1" applyFont="1" applyBorder="1" applyAlignment="1">
      <alignment horizontal="right" vertical="center" wrapText="1"/>
    </xf>
    <xf numFmtId="200" fontId="174" fillId="0" borderId="242" xfId="0" applyNumberFormat="1" applyFont="1" applyBorder="1" applyAlignment="1">
      <alignment horizontal="right" vertical="center" wrapText="1"/>
    </xf>
    <xf numFmtId="3" fontId="174" fillId="4" borderId="242" xfId="0" applyNumberFormat="1" applyFont="1" applyFill="1" applyBorder="1" applyAlignment="1">
      <alignment horizontal="right" vertical="center" wrapText="1"/>
    </xf>
    <xf numFmtId="3" fontId="174" fillId="0" borderId="243" xfId="0" applyNumberFormat="1" applyFont="1" applyBorder="1" applyAlignment="1">
      <alignment horizontal="right" vertical="center" wrapText="1"/>
    </xf>
    <xf numFmtId="0" fontId="149" fillId="0" borderId="0" xfId="0" applyFont="1" applyFill="1" applyAlignment="1">
      <alignment horizontal="right" vertical="center"/>
    </xf>
    <xf numFmtId="0" fontId="123" fillId="0" borderId="0" xfId="0" applyFont="1" applyBorder="1" applyAlignment="1">
      <alignment horizontal="right" vertical="center" wrapText="1"/>
    </xf>
    <xf numFmtId="0" fontId="48" fillId="0" borderId="0" xfId="0" applyFont="1" applyBorder="1" applyAlignment="1">
      <alignment horizontal="center" vertical="center" wrapText="1"/>
    </xf>
    <xf numFmtId="3" fontId="176" fillId="0" borderId="62" xfId="0" applyNumberFormat="1" applyFont="1" applyFill="1" applyBorder="1" applyAlignment="1">
      <alignment horizontal="left" vertical="center" wrapText="1"/>
    </xf>
    <xf numFmtId="0" fontId="175" fillId="0" borderId="63" xfId="0" applyFont="1" applyBorder="1" applyAlignment="1">
      <alignment horizontal="center" vertical="center" wrapText="1"/>
    </xf>
    <xf numFmtId="200" fontId="176" fillId="0" borderId="62" xfId="0" applyNumberFormat="1" applyFont="1" applyFill="1" applyBorder="1" applyAlignment="1">
      <alignment horizontal="left" vertical="center" wrapText="1"/>
    </xf>
    <xf numFmtId="0" fontId="176" fillId="0" borderId="63" xfId="0" applyFont="1" applyBorder="1" applyAlignment="1">
      <alignment horizontal="center" vertical="center" wrapText="1"/>
    </xf>
    <xf numFmtId="200" fontId="176" fillId="0" borderId="62" xfId="0" applyNumberFormat="1" applyFont="1" applyFill="1" applyBorder="1" applyAlignment="1">
      <alignment horizontal="right" vertical="center" wrapText="1"/>
    </xf>
    <xf numFmtId="0" fontId="175" fillId="18" borderId="63" xfId="0" applyFont="1" applyFill="1" applyBorder="1" applyAlignment="1">
      <alignment horizontal="center" vertical="center" wrapText="1"/>
    </xf>
    <xf numFmtId="3" fontId="176" fillId="0" borderId="62" xfId="0" applyNumberFormat="1" applyFont="1" applyFill="1" applyBorder="1" applyAlignment="1">
      <alignment horizontal="right" vertical="center" wrapText="1"/>
    </xf>
    <xf numFmtId="0" fontId="174" fillId="0" borderId="64" xfId="0" applyFont="1" applyBorder="1" applyAlignment="1">
      <alignment horizontal="center" vertical="center" wrapText="1"/>
    </xf>
    <xf numFmtId="3" fontId="174" fillId="0" borderId="64" xfId="0" applyNumberFormat="1" applyFont="1" applyBorder="1" applyAlignment="1">
      <alignment vertical="center" wrapText="1"/>
    </xf>
    <xf numFmtId="0" fontId="174" fillId="0" borderId="63" xfId="0" applyFont="1" applyBorder="1" applyAlignment="1">
      <alignment horizontal="center" vertical="center" wrapText="1"/>
    </xf>
    <xf numFmtId="3" fontId="174" fillId="0" borderId="62" xfId="0" applyNumberFormat="1" applyFont="1" applyBorder="1" applyAlignment="1">
      <alignment vertical="center" wrapText="1"/>
    </xf>
    <xf numFmtId="3" fontId="176" fillId="0" borderId="62" xfId="0" applyNumberFormat="1" applyFont="1" applyFill="1" applyBorder="1" applyAlignment="1">
      <alignment vertical="center" wrapText="1"/>
    </xf>
    <xf numFmtId="200" fontId="176" fillId="0" borderId="62" xfId="0" applyNumberFormat="1" applyFont="1" applyFill="1" applyBorder="1" applyAlignment="1">
      <alignment vertical="center" wrapText="1"/>
    </xf>
    <xf numFmtId="0" fontId="179" fillId="0" borderId="64" xfId="0" applyFont="1" applyBorder="1" applyAlignment="1">
      <alignment vertical="center"/>
    </xf>
    <xf numFmtId="0" fontId="179" fillId="0" borderId="62" xfId="0" applyFont="1" applyBorder="1" applyAlignment="1">
      <alignment vertical="center"/>
    </xf>
    <xf numFmtId="0" fontId="179" fillId="0" borderId="62" xfId="0" applyFont="1" applyBorder="1" applyAlignment="1">
      <alignment horizontal="left" vertical="center"/>
    </xf>
    <xf numFmtId="0" fontId="177" fillId="0" borderId="62" xfId="0" applyFont="1" applyFill="1" applyBorder="1" applyAlignment="1">
      <alignment horizontal="right" vertical="center"/>
    </xf>
    <xf numFmtId="0" fontId="176" fillId="0" borderId="62" xfId="0" applyFont="1" applyFill="1" applyBorder="1" applyAlignment="1">
      <alignment horizontal="right" vertical="center" wrapText="1"/>
    </xf>
    <xf numFmtId="0" fontId="178" fillId="0" borderId="67" xfId="0" applyFont="1" applyBorder="1" applyAlignment="1">
      <alignment horizontal="justify" wrapText="1"/>
    </xf>
    <xf numFmtId="0" fontId="178" fillId="0" borderId="63" xfId="0" applyFont="1" applyBorder="1" applyAlignment="1">
      <alignment horizontal="justify" wrapText="1"/>
    </xf>
    <xf numFmtId="0" fontId="56" fillId="0" borderId="0" xfId="0" applyFont="1" applyBorder="1"/>
    <xf numFmtId="0" fontId="56" fillId="0" borderId="0" xfId="0" applyFont="1" applyBorder="1" applyAlignment="1">
      <alignment horizontal="right"/>
    </xf>
    <xf numFmtId="0" fontId="149" fillId="0" borderId="0" xfId="0" applyFont="1" applyBorder="1"/>
    <xf numFmtId="0" fontId="148" fillId="0" borderId="0" xfId="0" applyFont="1" applyBorder="1" applyAlignment="1">
      <alignment horizontal="right"/>
    </xf>
    <xf numFmtId="0" fontId="174" fillId="18" borderId="227" xfId="0" applyFont="1" applyFill="1" applyBorder="1" applyAlignment="1">
      <alignment horizontal="center" vertical="center" wrapText="1"/>
    </xf>
    <xf numFmtId="3" fontId="174" fillId="0" borderId="268" xfId="0" applyNumberFormat="1" applyFont="1" applyFill="1" applyBorder="1" applyAlignment="1">
      <alignment vertical="center" wrapText="1"/>
    </xf>
    <xf numFmtId="3" fontId="174" fillId="0" borderId="20" xfId="0" applyNumberFormat="1" applyFont="1" applyFill="1" applyBorder="1" applyAlignment="1">
      <alignment vertical="center" wrapText="1"/>
    </xf>
    <xf numFmtId="3" fontId="174" fillId="0" borderId="230" xfId="0" applyNumberFormat="1" applyFont="1" applyBorder="1" applyAlignment="1">
      <alignment vertical="center" wrapText="1"/>
    </xf>
    <xf numFmtId="0" fontId="174" fillId="18" borderId="270" xfId="0" applyFont="1" applyFill="1" applyBorder="1" applyAlignment="1">
      <alignment horizontal="center" vertical="center" wrapText="1"/>
    </xf>
    <xf numFmtId="3" fontId="174" fillId="0" borderId="270" xfId="0" applyNumberFormat="1" applyFont="1" applyBorder="1" applyAlignment="1">
      <alignment horizontal="right" vertical="center" wrapText="1"/>
    </xf>
    <xf numFmtId="200" fontId="174" fillId="0" borderId="270" xfId="0" applyNumberFormat="1" applyFont="1" applyBorder="1" applyAlignment="1">
      <alignment horizontal="right" vertical="center" wrapText="1"/>
    </xf>
    <xf numFmtId="200" fontId="174" fillId="0" borderId="230" xfId="0" applyNumberFormat="1" applyFont="1" applyBorder="1" applyAlignment="1">
      <alignment horizontal="right" vertical="center" wrapText="1"/>
    </xf>
    <xf numFmtId="0" fontId="174" fillId="18" borderId="72" xfId="0" applyFont="1" applyFill="1" applyBorder="1" applyAlignment="1">
      <alignment horizontal="center" vertical="center" wrapText="1"/>
    </xf>
    <xf numFmtId="3" fontId="174" fillId="0" borderId="20" xfId="0" applyNumberFormat="1" applyFont="1" applyBorder="1" applyAlignment="1">
      <alignment horizontal="right" vertical="center" wrapText="1"/>
    </xf>
    <xf numFmtId="3" fontId="174" fillId="0" borderId="269" xfId="0" applyNumberFormat="1" applyFont="1" applyBorder="1" applyAlignment="1">
      <alignment horizontal="right" vertical="center" wrapText="1"/>
    </xf>
    <xf numFmtId="0" fontId="174" fillId="0" borderId="270" xfId="0" applyFont="1" applyBorder="1" applyAlignment="1">
      <alignment horizontal="right" vertical="center" wrapText="1"/>
    </xf>
    <xf numFmtId="3" fontId="174" fillId="0" borderId="230" xfId="0" applyNumberFormat="1" applyFont="1" applyBorder="1" applyAlignment="1">
      <alignment horizontal="right" vertical="center" wrapText="1"/>
    </xf>
    <xf numFmtId="0" fontId="46" fillId="0" borderId="0" xfId="0" applyFont="1" applyBorder="1" applyAlignment="1">
      <alignment horizontal="left"/>
    </xf>
    <xf numFmtId="0" fontId="178" fillId="0" borderId="0" xfId="0" applyFont="1" applyBorder="1" applyAlignment="1">
      <alignment horizontal="justify" wrapText="1"/>
    </xf>
    <xf numFmtId="0" fontId="174" fillId="0" borderId="0" xfId="0" applyFont="1" applyBorder="1" applyAlignment="1">
      <alignment horizontal="justify" wrapText="1"/>
    </xf>
    <xf numFmtId="3" fontId="174" fillId="0" borderId="0" xfId="0" applyNumberFormat="1" applyFont="1" applyBorder="1" applyAlignment="1">
      <alignment horizontal="right" wrapText="1"/>
    </xf>
    <xf numFmtId="181" fontId="177" fillId="0" borderId="0" xfId="1" applyNumberFormat="1" applyFont="1" applyBorder="1"/>
    <xf numFmtId="181" fontId="179" fillId="0" borderId="0" xfId="1" applyNumberFormat="1" applyFont="1" applyBorder="1"/>
    <xf numFmtId="3" fontId="174" fillId="0" borderId="0" xfId="0" applyNumberFormat="1" applyFont="1" applyBorder="1" applyAlignment="1">
      <alignment horizontal="justify" wrapText="1"/>
    </xf>
    <xf numFmtId="181" fontId="174" fillId="0" borderId="0" xfId="1" applyNumberFormat="1" applyFont="1" applyBorder="1" applyAlignment="1">
      <alignment horizontal="justify" wrapText="1"/>
    </xf>
    <xf numFmtId="3" fontId="177" fillId="0" borderId="0" xfId="0" applyNumberFormat="1" applyFont="1" applyBorder="1"/>
    <xf numFmtId="194" fontId="179" fillId="0" borderId="0" xfId="0" applyNumberFormat="1" applyFont="1" applyBorder="1" applyAlignment="1">
      <alignment horizontal="right"/>
    </xf>
    <xf numFmtId="181" fontId="176" fillId="0" borderId="0" xfId="1" applyNumberFormat="1" applyFont="1" applyBorder="1" applyAlignment="1">
      <alignment horizontal="justify" wrapText="1"/>
    </xf>
    <xf numFmtId="194" fontId="177" fillId="0" borderId="0" xfId="0" applyNumberFormat="1" applyFont="1" applyBorder="1"/>
    <xf numFmtId="0" fontId="176" fillId="0" borderId="0" xfId="0" applyFont="1" applyBorder="1" applyAlignment="1">
      <alignment horizontal="justify" wrapText="1"/>
    </xf>
    <xf numFmtId="194" fontId="177" fillId="0" borderId="0" xfId="0" applyNumberFormat="1" applyFont="1" applyBorder="1" applyAlignment="1">
      <alignment horizontal="right"/>
    </xf>
    <xf numFmtId="0" fontId="46" fillId="0" borderId="0" xfId="0" applyFont="1" applyBorder="1" applyAlignment="1"/>
    <xf numFmtId="0" fontId="49" fillId="14" borderId="233" xfId="11" applyFont="1" applyFill="1" applyBorder="1" applyAlignment="1">
      <alignment horizontal="center" vertical="center"/>
    </xf>
    <xf numFmtId="41" fontId="66" fillId="0" borderId="62" xfId="11" applyNumberFormat="1" applyFont="1" applyBorder="1">
      <alignment vertical="center"/>
    </xf>
    <xf numFmtId="41" fontId="66" fillId="0" borderId="68" xfId="11" applyNumberFormat="1" applyFont="1" applyBorder="1">
      <alignment vertical="center"/>
    </xf>
    <xf numFmtId="41" fontId="82" fillId="14" borderId="92" xfId="11" applyNumberFormat="1" applyFont="1" applyFill="1" applyBorder="1" applyAlignment="1">
      <alignment horizontal="center" vertical="center"/>
    </xf>
    <xf numFmtId="41" fontId="65" fillId="0" borderId="65" xfId="11" applyNumberFormat="1" applyFont="1" applyBorder="1">
      <alignment vertical="center"/>
    </xf>
    <xf numFmtId="200" fontId="45" fillId="0" borderId="62" xfId="0" applyNumberFormat="1" applyFont="1" applyBorder="1" applyAlignment="1">
      <alignment horizontal="right" vertical="center"/>
    </xf>
    <xf numFmtId="200" fontId="45" fillId="0" borderId="68" xfId="0" applyNumberFormat="1" applyFont="1" applyBorder="1" applyAlignment="1">
      <alignment horizontal="right" vertical="center"/>
    </xf>
    <xf numFmtId="41" fontId="82" fillId="0" borderId="271" xfId="11" applyNumberFormat="1" applyFont="1" applyBorder="1">
      <alignment vertical="center"/>
    </xf>
    <xf numFmtId="200" fontId="110" fillId="0" borderId="63" xfId="0" applyNumberFormat="1" applyFont="1" applyBorder="1" applyAlignment="1">
      <alignment horizontal="right" vertical="center"/>
    </xf>
    <xf numFmtId="200" fontId="110" fillId="0" borderId="69" xfId="0" applyNumberFormat="1" applyFont="1" applyBorder="1" applyAlignment="1">
      <alignment horizontal="right" vertical="center"/>
    </xf>
    <xf numFmtId="0" fontId="49" fillId="14" borderId="227" xfId="11" applyFont="1" applyFill="1" applyBorder="1" applyAlignment="1">
      <alignment horizontal="center" vertical="center"/>
    </xf>
    <xf numFmtId="41" fontId="66" fillId="0" borderId="270" xfId="11" applyNumberFormat="1" applyFont="1" applyBorder="1">
      <alignment vertical="center"/>
    </xf>
    <xf numFmtId="41" fontId="66" fillId="0" borderId="268" xfId="11" applyNumberFormat="1" applyFont="1" applyBorder="1">
      <alignment vertical="center"/>
    </xf>
    <xf numFmtId="41" fontId="71" fillId="14" borderId="274" xfId="11" applyNumberFormat="1" applyFont="1" applyFill="1" applyBorder="1" applyAlignment="1">
      <alignment horizontal="center" vertical="center"/>
    </xf>
    <xf numFmtId="41" fontId="65" fillId="0" borderId="269" xfId="11" applyNumberFormat="1" applyFont="1" applyBorder="1">
      <alignment vertical="center"/>
    </xf>
    <xf numFmtId="41" fontId="65" fillId="0" borderId="270" xfId="11" applyNumberFormat="1" applyFont="1" applyBorder="1">
      <alignment vertical="center"/>
    </xf>
    <xf numFmtId="181" fontId="48" fillId="0" borderId="270" xfId="0" applyNumberFormat="1" applyFont="1" applyBorder="1" applyAlignment="1">
      <alignment horizontal="right" vertical="center"/>
    </xf>
    <xf numFmtId="181" fontId="48" fillId="0" borderId="268" xfId="0" applyNumberFormat="1" applyFont="1" applyBorder="1" applyAlignment="1">
      <alignment horizontal="right" vertical="center"/>
    </xf>
    <xf numFmtId="41" fontId="82" fillId="0" borderId="275" xfId="11" applyNumberFormat="1" applyFont="1" applyBorder="1">
      <alignment vertical="center"/>
    </xf>
    <xf numFmtId="0" fontId="182" fillId="0" borderId="0" xfId="0" applyFont="1" applyBorder="1" applyAlignment="1">
      <alignment horizontal="center" vertical="center"/>
    </xf>
    <xf numFmtId="0" fontId="183" fillId="0" borderId="27" xfId="0" applyFont="1" applyBorder="1" applyAlignment="1">
      <alignment horizontal="center" vertical="center"/>
    </xf>
    <xf numFmtId="0" fontId="184" fillId="0" borderId="27" xfId="0" applyFont="1" applyBorder="1" applyAlignment="1">
      <alignment horizontal="center" vertical="center"/>
    </xf>
    <xf numFmtId="38" fontId="185" fillId="0" borderId="0" xfId="0" applyNumberFormat="1" applyFont="1" applyAlignment="1">
      <alignment horizontal="right" shrinkToFit="1"/>
    </xf>
    <xf numFmtId="205" fontId="186" fillId="0" borderId="0" xfId="0" applyNumberFormat="1" applyFont="1" applyAlignment="1">
      <alignment horizontal="right"/>
    </xf>
    <xf numFmtId="0" fontId="186" fillId="0" borderId="0" xfId="0" applyFont="1" applyAlignment="1">
      <alignment horizontal="right"/>
    </xf>
    <xf numFmtId="176" fontId="186" fillId="0" borderId="0" xfId="3" applyFont="1" applyAlignment="1">
      <alignment horizontal="right"/>
    </xf>
    <xf numFmtId="0" fontId="186" fillId="4" borderId="0" xfId="0" applyFont="1" applyFill="1" applyAlignment="1">
      <alignment vertical="center" shrinkToFit="1"/>
    </xf>
    <xf numFmtId="205" fontId="180" fillId="0" borderId="0" xfId="0" applyNumberFormat="1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176" fontId="180" fillId="0" borderId="0" xfId="3" applyFont="1" applyBorder="1" applyAlignment="1">
      <alignment vertical="center"/>
    </xf>
    <xf numFmtId="38" fontId="188" fillId="0" borderId="0" xfId="0" applyNumberFormat="1" applyFont="1" applyAlignment="1">
      <alignment horizontal="right" vertical="top" shrinkToFit="1"/>
    </xf>
    <xf numFmtId="205" fontId="188" fillId="0" borderId="0" xfId="0" applyNumberFormat="1" applyFont="1" applyAlignment="1">
      <alignment horizontal="right" vertical="top"/>
    </xf>
    <xf numFmtId="38" fontId="188" fillId="0" borderId="0" xfId="0" applyNumberFormat="1" applyFont="1" applyAlignment="1">
      <alignment horizontal="right" vertical="top"/>
    </xf>
    <xf numFmtId="176" fontId="188" fillId="0" borderId="0" xfId="3" applyFont="1" applyAlignment="1">
      <alignment horizontal="right" vertical="top"/>
    </xf>
    <xf numFmtId="38" fontId="180" fillId="4" borderId="0" xfId="0" applyNumberFormat="1" applyFont="1" applyFill="1" applyAlignment="1">
      <alignment vertical="center" shrinkToFit="1"/>
    </xf>
    <xf numFmtId="38" fontId="188" fillId="0" borderId="0" xfId="0" applyNumberFormat="1" applyFont="1" applyBorder="1" applyAlignment="1">
      <alignment horizontal="center" vertical="center" shrinkToFit="1"/>
    </xf>
    <xf numFmtId="38" fontId="188" fillId="0" borderId="0" xfId="0" applyNumberFormat="1" applyFont="1" applyAlignment="1">
      <alignment horizontal="center" vertical="center"/>
    </xf>
    <xf numFmtId="38" fontId="189" fillId="0" borderId="0" xfId="0" applyNumberFormat="1" applyFont="1" applyAlignment="1">
      <alignment horizontal="center" vertical="center"/>
    </xf>
    <xf numFmtId="38" fontId="188" fillId="0" borderId="0" xfId="0" applyNumberFormat="1" applyFont="1" applyAlignment="1">
      <alignment horizontal="right" vertical="center" shrinkToFit="1"/>
    </xf>
    <xf numFmtId="38" fontId="188" fillId="0" borderId="0" xfId="0" applyNumberFormat="1" applyFont="1" applyAlignment="1">
      <alignment horizontal="right" vertical="center"/>
    </xf>
    <xf numFmtId="205" fontId="188" fillId="0" borderId="0" xfId="0" applyNumberFormat="1" applyFont="1" applyAlignment="1">
      <alignment horizontal="right" vertical="center"/>
    </xf>
    <xf numFmtId="176" fontId="188" fillId="0" borderId="0" xfId="3" applyFont="1" applyAlignment="1">
      <alignment horizontal="right" vertical="center"/>
    </xf>
    <xf numFmtId="176" fontId="188" fillId="0" borderId="0" xfId="3" applyFont="1" applyBorder="1" applyAlignment="1">
      <alignment horizontal="right" vertical="center"/>
    </xf>
    <xf numFmtId="0" fontId="190" fillId="0" borderId="0" xfId="0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>
      <alignment horizontal="right" vertical="center"/>
    </xf>
    <xf numFmtId="176" fontId="190" fillId="0" borderId="0" xfId="3" applyFont="1" applyAlignment="1">
      <alignment horizontal="right" vertical="center"/>
    </xf>
    <xf numFmtId="0" fontId="190" fillId="0" borderId="0" xfId="0" applyFont="1" applyBorder="1" applyAlignment="1">
      <alignment vertical="center" shrinkToFit="1"/>
    </xf>
    <xf numFmtId="205" fontId="190" fillId="0" borderId="0" xfId="0" applyNumberFormat="1" applyFont="1" applyBorder="1" applyAlignment="1">
      <alignment vertical="center"/>
    </xf>
    <xf numFmtId="176" fontId="190" fillId="0" borderId="0" xfId="3" applyFont="1" applyBorder="1" applyAlignment="1">
      <alignment horizontal="right" vertical="center"/>
    </xf>
    <xf numFmtId="38" fontId="181" fillId="9" borderId="27" xfId="0" applyNumberFormat="1" applyFont="1" applyFill="1" applyBorder="1" applyAlignment="1">
      <alignment horizontal="center" vertical="center"/>
    </xf>
    <xf numFmtId="0" fontId="181" fillId="0" borderId="0" xfId="0" applyFont="1" applyBorder="1" applyAlignment="1">
      <alignment vertical="center"/>
    </xf>
    <xf numFmtId="183" fontId="191" fillId="0" borderId="48" xfId="0" applyNumberFormat="1" applyFont="1" applyBorder="1" applyAlignment="1">
      <alignment vertical="center" shrinkToFit="1"/>
    </xf>
    <xf numFmtId="205" fontId="191" fillId="0" borderId="48" xfId="0" applyNumberFormat="1" applyFont="1" applyBorder="1" applyAlignment="1">
      <alignment vertical="center"/>
    </xf>
    <xf numFmtId="183" fontId="191" fillId="0" borderId="48" xfId="0" applyNumberFormat="1" applyFont="1" applyBorder="1" applyAlignment="1">
      <alignment vertical="center"/>
    </xf>
    <xf numFmtId="183" fontId="191" fillId="0" borderId="48" xfId="0" applyNumberFormat="1" applyFont="1" applyBorder="1" applyAlignment="1">
      <alignment horizontal="center" vertical="center"/>
    </xf>
    <xf numFmtId="183" fontId="191" fillId="0" borderId="48" xfId="0" applyNumberFormat="1" applyFont="1" applyBorder="1" applyAlignment="1">
      <alignment horizontal="right" vertical="center"/>
    </xf>
    <xf numFmtId="38" fontId="181" fillId="0" borderId="0" xfId="0" applyNumberFormat="1" applyFont="1" applyBorder="1" applyAlignment="1">
      <alignment vertical="center"/>
    </xf>
    <xf numFmtId="0" fontId="181" fillId="0" borderId="27" xfId="0" applyFont="1" applyBorder="1" applyAlignment="1">
      <alignment horizontal="center" vertical="center"/>
    </xf>
    <xf numFmtId="0" fontId="181" fillId="0" borderId="27" xfId="0" applyFont="1" applyBorder="1" applyAlignment="1">
      <alignment horizontal="center" vertical="center" wrapText="1"/>
    </xf>
    <xf numFmtId="176" fontId="189" fillId="0" borderId="53" xfId="3" applyFont="1" applyBorder="1" applyAlignment="1">
      <alignment vertical="center"/>
    </xf>
    <xf numFmtId="3" fontId="191" fillId="0" borderId="53" xfId="0" applyNumberFormat="1" applyFont="1" applyBorder="1" applyAlignment="1">
      <alignment vertical="center" shrinkToFit="1"/>
    </xf>
    <xf numFmtId="205" fontId="191" fillId="0" borderId="53" xfId="0" applyNumberFormat="1" applyFont="1" applyBorder="1" applyAlignment="1">
      <alignment vertical="center"/>
    </xf>
    <xf numFmtId="3" fontId="191" fillId="0" borderId="53" xfId="0" applyNumberFormat="1" applyFont="1" applyBorder="1" applyAlignment="1">
      <alignment vertical="center"/>
    </xf>
    <xf numFmtId="3" fontId="191" fillId="0" borderId="53" xfId="0" applyNumberFormat="1" applyFont="1" applyBorder="1" applyAlignment="1">
      <alignment horizontal="center" vertical="center"/>
    </xf>
    <xf numFmtId="3" fontId="191" fillId="0" borderId="53" xfId="0" applyNumberFormat="1" applyFont="1" applyBorder="1" applyAlignment="1">
      <alignment horizontal="right" vertical="center"/>
    </xf>
    <xf numFmtId="176" fontId="190" fillId="0" borderId="0" xfId="0" applyNumberFormat="1" applyFont="1" applyBorder="1" applyAlignment="1">
      <alignment vertical="center"/>
    </xf>
    <xf numFmtId="0" fontId="181" fillId="0" borderId="56" xfId="0" applyFont="1" applyBorder="1" applyAlignment="1">
      <alignment horizontal="center" vertical="center" wrapText="1"/>
    </xf>
    <xf numFmtId="0" fontId="181" fillId="0" borderId="56" xfId="0" applyFont="1" applyBorder="1" applyAlignment="1">
      <alignment horizontal="left" vertical="center" shrinkToFit="1"/>
    </xf>
    <xf numFmtId="38" fontId="181" fillId="0" borderId="56" xfId="3" applyNumberFormat="1" applyFont="1" applyBorder="1" applyAlignment="1">
      <alignment vertical="center"/>
    </xf>
    <xf numFmtId="0" fontId="181" fillId="0" borderId="56" xfId="0" applyFont="1" applyBorder="1" applyAlignment="1">
      <alignment vertical="center" shrinkToFit="1"/>
    </xf>
    <xf numFmtId="205" fontId="181" fillId="0" borderId="56" xfId="0" applyNumberFormat="1" applyFont="1" applyBorder="1" applyAlignment="1">
      <alignment vertical="center"/>
    </xf>
    <xf numFmtId="0" fontId="181" fillId="0" borderId="56" xfId="0" applyFont="1" applyBorder="1" applyAlignment="1">
      <alignment vertical="center"/>
    </xf>
    <xf numFmtId="0" fontId="181" fillId="0" borderId="56" xfId="0" applyFont="1" applyBorder="1" applyAlignment="1">
      <alignment horizontal="center" vertical="center"/>
    </xf>
    <xf numFmtId="0" fontId="181" fillId="0" borderId="56" xfId="0" applyFont="1" applyBorder="1" applyAlignment="1">
      <alignment horizontal="right" vertical="center"/>
    </xf>
    <xf numFmtId="176" fontId="181" fillId="0" borderId="56" xfId="3" applyFont="1" applyBorder="1" applyAlignment="1">
      <alignment vertical="center"/>
    </xf>
    <xf numFmtId="0" fontId="181" fillId="0" borderId="27" xfId="0" applyFont="1" applyBorder="1" applyAlignment="1">
      <alignment horizontal="center" vertical="center" shrinkToFit="1"/>
    </xf>
    <xf numFmtId="0" fontId="181" fillId="0" borderId="27" xfId="0" applyFont="1" applyBorder="1" applyAlignment="1">
      <alignment horizontal="left" vertical="center" shrinkToFit="1"/>
    </xf>
    <xf numFmtId="38" fontId="181" fillId="0" borderId="27" xfId="3" applyNumberFormat="1" applyFont="1" applyBorder="1" applyAlignment="1">
      <alignment vertical="center"/>
    </xf>
    <xf numFmtId="0" fontId="181" fillId="0" borderId="27" xfId="0" applyFont="1" applyBorder="1" applyAlignment="1">
      <alignment vertical="center" shrinkToFit="1"/>
    </xf>
    <xf numFmtId="205" fontId="181" fillId="0" borderId="27" xfId="0" applyNumberFormat="1" applyFont="1" applyBorder="1" applyAlignment="1">
      <alignment vertical="center"/>
    </xf>
    <xf numFmtId="0" fontId="181" fillId="0" borderId="27" xfId="0" applyFont="1" applyBorder="1" applyAlignment="1">
      <alignment vertical="center"/>
    </xf>
    <xf numFmtId="0" fontId="181" fillId="0" borderId="27" xfId="0" applyFont="1" applyBorder="1" applyAlignment="1">
      <alignment horizontal="right" vertical="center"/>
    </xf>
    <xf numFmtId="176" fontId="181" fillId="0" borderId="27" xfId="3" applyFont="1" applyBorder="1" applyAlignment="1">
      <alignment vertical="center"/>
    </xf>
    <xf numFmtId="0" fontId="192" fillId="0" borderId="27" xfId="0" applyFont="1" applyBorder="1" applyAlignment="1">
      <alignment vertical="center" shrinkToFit="1"/>
    </xf>
    <xf numFmtId="205" fontId="192" fillId="0" borderId="27" xfId="0" applyNumberFormat="1" applyFont="1" applyBorder="1" applyAlignment="1">
      <alignment vertical="center"/>
    </xf>
    <xf numFmtId="0" fontId="192" fillId="0" borderId="27" xfId="0" applyFont="1" applyBorder="1" applyAlignment="1">
      <alignment vertical="center"/>
    </xf>
    <xf numFmtId="187" fontId="192" fillId="0" borderId="27" xfId="0" applyNumberFormat="1" applyFont="1" applyBorder="1" applyAlignment="1">
      <alignment horizontal="center" vertical="center"/>
    </xf>
    <xf numFmtId="195" fontId="192" fillId="0" borderId="27" xfId="0" applyNumberFormat="1" applyFont="1" applyBorder="1" applyAlignment="1">
      <alignment horizontal="right" vertical="center"/>
    </xf>
    <xf numFmtId="176" fontId="192" fillId="0" borderId="27" xfId="3" applyFont="1" applyBorder="1" applyAlignment="1">
      <alignment vertical="center"/>
    </xf>
    <xf numFmtId="38" fontId="181" fillId="0" borderId="27" xfId="0" applyNumberFormat="1" applyFont="1" applyBorder="1" applyAlignment="1">
      <alignment vertical="center"/>
    </xf>
    <xf numFmtId="188" fontId="181" fillId="0" borderId="27" xfId="0" applyNumberFormat="1" applyFont="1" applyBorder="1" applyAlignment="1">
      <alignment horizontal="center" vertical="center"/>
    </xf>
    <xf numFmtId="189" fontId="181" fillId="0" borderId="27" xfId="0" applyNumberFormat="1" applyFont="1" applyBorder="1" applyAlignment="1">
      <alignment horizontal="right" vertical="center"/>
    </xf>
    <xf numFmtId="0" fontId="193" fillId="0" borderId="27" xfId="0" applyFont="1" applyBorder="1" applyAlignment="1">
      <alignment vertical="center" shrinkToFit="1"/>
    </xf>
    <xf numFmtId="205" fontId="193" fillId="0" borderId="27" xfId="0" applyNumberFormat="1" applyFont="1" applyBorder="1" applyAlignment="1">
      <alignment vertical="center"/>
    </xf>
    <xf numFmtId="0" fontId="193" fillId="0" borderId="27" xfId="0" applyFont="1" applyBorder="1" applyAlignment="1">
      <alignment vertical="center"/>
    </xf>
    <xf numFmtId="187" fontId="193" fillId="0" borderId="27" xfId="0" applyNumberFormat="1" applyFont="1" applyBorder="1" applyAlignment="1">
      <alignment horizontal="center" vertical="center"/>
    </xf>
    <xf numFmtId="195" fontId="193" fillId="0" borderId="27" xfId="0" applyNumberFormat="1" applyFont="1" applyBorder="1" applyAlignment="1">
      <alignment horizontal="right" vertical="center"/>
    </xf>
    <xf numFmtId="176" fontId="193" fillId="0" borderId="27" xfId="3" applyFont="1" applyBorder="1" applyAlignment="1">
      <alignment vertical="center"/>
    </xf>
    <xf numFmtId="199" fontId="192" fillId="0" borderId="27" xfId="0" applyNumberFormat="1" applyFont="1" applyBorder="1" applyAlignment="1">
      <alignment horizontal="center" vertical="center"/>
    </xf>
    <xf numFmtId="188" fontId="192" fillId="0" borderId="27" xfId="0" applyNumberFormat="1" applyFont="1" applyBorder="1" applyAlignment="1">
      <alignment horizontal="center" vertical="center"/>
    </xf>
    <xf numFmtId="0" fontId="181" fillId="0" borderId="27" xfId="0" applyFont="1" applyFill="1" applyBorder="1" applyAlignment="1">
      <alignment vertical="center" shrinkToFit="1"/>
    </xf>
    <xf numFmtId="205" fontId="181" fillId="0" borderId="27" xfId="0" applyNumberFormat="1" applyFont="1" applyFill="1" applyBorder="1" applyAlignment="1">
      <alignment vertical="center"/>
    </xf>
    <xf numFmtId="38" fontId="181" fillId="0" borderId="27" xfId="0" applyNumberFormat="1" applyFont="1" applyFill="1" applyBorder="1" applyAlignment="1">
      <alignment vertical="center"/>
    </xf>
    <xf numFmtId="0" fontId="181" fillId="0" borderId="27" xfId="0" applyFont="1" applyFill="1" applyBorder="1" applyAlignment="1">
      <alignment horizontal="center" vertical="center"/>
    </xf>
    <xf numFmtId="0" fontId="181" fillId="0" borderId="27" xfId="0" applyFont="1" applyFill="1" applyBorder="1" applyAlignment="1">
      <alignment vertical="center"/>
    </xf>
    <xf numFmtId="189" fontId="181" fillId="0" borderId="27" xfId="0" applyNumberFormat="1" applyFont="1" applyFill="1" applyBorder="1" applyAlignment="1">
      <alignment horizontal="right" vertical="center"/>
    </xf>
    <xf numFmtId="187" fontId="181" fillId="0" borderId="27" xfId="0" applyNumberFormat="1" applyFont="1" applyBorder="1" applyAlignment="1">
      <alignment horizontal="center" vertical="center"/>
    </xf>
    <xf numFmtId="185" fontId="192" fillId="0" borderId="27" xfId="0" applyNumberFormat="1" applyFont="1" applyBorder="1" applyAlignment="1">
      <alignment horizontal="center" vertical="center"/>
    </xf>
    <xf numFmtId="195" fontId="192" fillId="0" borderId="27" xfId="0" applyNumberFormat="1" applyFont="1" applyBorder="1" applyAlignment="1">
      <alignment horizontal="center" vertical="center"/>
    </xf>
    <xf numFmtId="188" fontId="193" fillId="0" borderId="27" xfId="0" applyNumberFormat="1" applyFont="1" applyBorder="1" applyAlignment="1">
      <alignment horizontal="center" vertical="center"/>
    </xf>
    <xf numFmtId="0" fontId="192" fillId="0" borderId="27" xfId="0" applyFont="1" applyFill="1" applyBorder="1" applyAlignment="1">
      <alignment vertical="center" shrinkToFit="1"/>
    </xf>
    <xf numFmtId="205" fontId="192" fillId="0" borderId="27" xfId="0" applyNumberFormat="1" applyFont="1" applyFill="1" applyBorder="1" applyAlignment="1">
      <alignment vertical="center"/>
    </xf>
    <xf numFmtId="38" fontId="192" fillId="0" borderId="27" xfId="0" applyNumberFormat="1" applyFont="1" applyFill="1" applyBorder="1" applyAlignment="1">
      <alignment vertical="center"/>
    </xf>
    <xf numFmtId="0" fontId="192" fillId="0" borderId="27" xfId="0" applyFont="1" applyFill="1" applyBorder="1" applyAlignment="1">
      <alignment vertical="center"/>
    </xf>
    <xf numFmtId="188" fontId="192" fillId="0" borderId="27" xfId="0" applyNumberFormat="1" applyFont="1" applyFill="1" applyBorder="1" applyAlignment="1">
      <alignment horizontal="center" vertical="center"/>
    </xf>
    <xf numFmtId="176" fontId="192" fillId="0" borderId="27" xfId="3" applyFont="1" applyFill="1" applyBorder="1" applyAlignment="1">
      <alignment vertical="center"/>
    </xf>
    <xf numFmtId="197" fontId="192" fillId="0" borderId="27" xfId="0" applyNumberFormat="1" applyFont="1" applyBorder="1" applyAlignment="1">
      <alignment horizontal="right" vertical="center"/>
    </xf>
    <xf numFmtId="38" fontId="192" fillId="0" borderId="27" xfId="0" applyNumberFormat="1" applyFont="1" applyBorder="1" applyAlignment="1">
      <alignment vertical="center"/>
    </xf>
    <xf numFmtId="0" fontId="192" fillId="0" borderId="27" xfId="0" applyFont="1" applyBorder="1" applyAlignment="1">
      <alignment horizontal="left"/>
    </xf>
    <xf numFmtId="0" fontId="194" fillId="0" borderId="27" xfId="0" applyFont="1" applyBorder="1" applyAlignment="1">
      <alignment horizontal="left"/>
    </xf>
    <xf numFmtId="187" fontId="192" fillId="0" borderId="27" xfId="0" applyNumberFormat="1" applyFont="1" applyFill="1" applyBorder="1" applyAlignment="1">
      <alignment horizontal="center" vertical="center"/>
    </xf>
    <xf numFmtId="0" fontId="181" fillId="0" borderId="27" xfId="6" applyFont="1" applyFill="1" applyBorder="1" applyAlignment="1">
      <alignment vertical="center" shrinkToFit="1"/>
    </xf>
    <xf numFmtId="0" fontId="192" fillId="0" borderId="27" xfId="0" applyFont="1" applyBorder="1" applyAlignment="1">
      <alignment horizontal="center" vertical="center"/>
    </xf>
    <xf numFmtId="196" fontId="192" fillId="0" borderId="27" xfId="0" applyNumberFormat="1" applyFont="1" applyBorder="1" applyAlignment="1">
      <alignment horizontal="right" vertical="center"/>
    </xf>
    <xf numFmtId="0" fontId="192" fillId="0" borderId="27" xfId="0" applyFont="1" applyBorder="1" applyAlignment="1">
      <alignment horizontal="right" vertical="center"/>
    </xf>
    <xf numFmtId="197" fontId="192" fillId="0" borderId="27" xfId="0" applyNumberFormat="1" applyFont="1" applyBorder="1" applyAlignment="1">
      <alignment horizontal="center" vertical="center"/>
    </xf>
    <xf numFmtId="0" fontId="181" fillId="0" borderId="48" xfId="0" applyFont="1" applyBorder="1" applyAlignment="1">
      <alignment horizontal="center" vertical="center"/>
    </xf>
    <xf numFmtId="0" fontId="181" fillId="0" borderId="48" xfId="0" applyFont="1" applyBorder="1" applyAlignment="1">
      <alignment horizontal="left" vertical="center" shrinkToFit="1"/>
    </xf>
    <xf numFmtId="38" fontId="181" fillId="0" borderId="48" xfId="3" applyNumberFormat="1" applyFont="1" applyBorder="1" applyAlignment="1">
      <alignment vertical="center"/>
    </xf>
    <xf numFmtId="0" fontId="181" fillId="0" borderId="48" xfId="0" applyFont="1" applyFill="1" applyBorder="1" applyAlignment="1">
      <alignment vertical="center" shrinkToFit="1"/>
    </xf>
    <xf numFmtId="205" fontId="181" fillId="0" borderId="48" xfId="0" applyNumberFormat="1" applyFont="1" applyFill="1" applyBorder="1" applyAlignment="1">
      <alignment vertical="center"/>
    </xf>
    <xf numFmtId="0" fontId="181" fillId="0" borderId="48" xfId="0" applyFont="1" applyFill="1" applyBorder="1" applyAlignment="1">
      <alignment vertical="center"/>
    </xf>
    <xf numFmtId="187" fontId="181" fillId="0" borderId="48" xfId="0" applyNumberFormat="1" applyFont="1" applyFill="1" applyBorder="1" applyAlignment="1">
      <alignment horizontal="center" vertical="center"/>
    </xf>
    <xf numFmtId="188" fontId="181" fillId="0" borderId="48" xfId="0" applyNumberFormat="1" applyFont="1" applyFill="1" applyBorder="1" applyAlignment="1">
      <alignment horizontal="center" vertical="center"/>
    </xf>
    <xf numFmtId="176" fontId="181" fillId="0" borderId="48" xfId="3" applyFont="1" applyFill="1" applyBorder="1" applyAlignment="1">
      <alignment vertical="center"/>
    </xf>
    <xf numFmtId="0" fontId="181" fillId="0" borderId="48" xfId="0" applyFont="1" applyBorder="1" applyAlignment="1">
      <alignment vertical="center" shrinkToFit="1"/>
    </xf>
    <xf numFmtId="205" fontId="181" fillId="0" borderId="48" xfId="0" applyNumberFormat="1" applyFont="1" applyBorder="1" applyAlignment="1">
      <alignment vertical="center"/>
    </xf>
    <xf numFmtId="0" fontId="181" fillId="0" borderId="48" xfId="0" applyFont="1" applyBorder="1" applyAlignment="1">
      <alignment vertical="center"/>
    </xf>
    <xf numFmtId="176" fontId="181" fillId="0" borderId="48" xfId="3" applyFont="1" applyBorder="1" applyAlignment="1">
      <alignment vertical="center"/>
    </xf>
    <xf numFmtId="0" fontId="192" fillId="0" borderId="48" xfId="0" applyFont="1" applyBorder="1" applyAlignment="1">
      <alignment vertical="center" shrinkToFit="1"/>
    </xf>
    <xf numFmtId="205" fontId="192" fillId="0" borderId="48" xfId="0" applyNumberFormat="1" applyFont="1" applyBorder="1" applyAlignment="1">
      <alignment vertical="center"/>
    </xf>
    <xf numFmtId="0" fontId="192" fillId="0" borderId="48" xfId="0" applyFont="1" applyBorder="1" applyAlignment="1">
      <alignment vertical="center"/>
    </xf>
    <xf numFmtId="187" fontId="192" fillId="0" borderId="48" xfId="0" applyNumberFormat="1" applyFont="1" applyBorder="1" applyAlignment="1">
      <alignment horizontal="center" vertical="center"/>
    </xf>
    <xf numFmtId="195" fontId="192" fillId="0" borderId="48" xfId="0" applyNumberFormat="1" applyFont="1" applyBorder="1" applyAlignment="1">
      <alignment horizontal="center" vertical="center"/>
    </xf>
    <xf numFmtId="176" fontId="192" fillId="0" borderId="48" xfId="3" applyFont="1" applyBorder="1" applyAlignment="1">
      <alignment vertical="center"/>
    </xf>
    <xf numFmtId="0" fontId="189" fillId="0" borderId="27" xfId="0" applyFont="1" applyBorder="1" applyAlignment="1">
      <alignment horizontal="center" vertical="center" shrinkToFit="1"/>
    </xf>
    <xf numFmtId="0" fontId="189" fillId="0" borderId="27" xfId="0" applyFont="1" applyBorder="1" applyAlignment="1">
      <alignment horizontal="center" vertical="center"/>
    </xf>
    <xf numFmtId="38" fontId="189" fillId="0" borderId="53" xfId="3" applyNumberFormat="1" applyFont="1" applyBorder="1" applyAlignment="1">
      <alignment vertical="center"/>
    </xf>
    <xf numFmtId="0" fontId="195" fillId="0" borderId="53" xfId="0" applyFont="1" applyBorder="1" applyAlignment="1">
      <alignment vertical="center" shrinkToFit="1"/>
    </xf>
    <xf numFmtId="205" fontId="195" fillId="0" borderId="53" xfId="0" applyNumberFormat="1" applyFont="1" applyBorder="1" applyAlignment="1">
      <alignment vertical="center"/>
    </xf>
    <xf numFmtId="0" fontId="195" fillId="0" borderId="53" xfId="0" applyFont="1" applyBorder="1" applyAlignment="1">
      <alignment vertical="center"/>
    </xf>
    <xf numFmtId="0" fontId="195" fillId="0" borderId="53" xfId="0" applyFont="1" applyBorder="1" applyAlignment="1">
      <alignment horizontal="center" vertical="center"/>
    </xf>
    <xf numFmtId="0" fontId="195" fillId="0" borderId="53" xfId="0" applyFont="1" applyBorder="1" applyAlignment="1">
      <alignment horizontal="right" vertical="center"/>
    </xf>
    <xf numFmtId="38" fontId="189" fillId="0" borderId="0" xfId="0" applyNumberFormat="1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2" fillId="0" borderId="56" xfId="0" applyFont="1" applyBorder="1" applyAlignment="1">
      <alignment vertical="center" shrinkToFit="1"/>
    </xf>
    <xf numFmtId="205" fontId="192" fillId="0" borderId="56" xfId="0" applyNumberFormat="1" applyFont="1" applyBorder="1" applyAlignment="1">
      <alignment vertical="center"/>
    </xf>
    <xf numFmtId="0" fontId="192" fillId="0" borderId="56" xfId="0" applyFont="1" applyBorder="1" applyAlignment="1">
      <alignment vertical="center"/>
    </xf>
    <xf numFmtId="0" fontId="192" fillId="0" borderId="56" xfId="0" applyFont="1" applyBorder="1" applyAlignment="1">
      <alignment horizontal="center" vertical="center"/>
    </xf>
    <xf numFmtId="0" fontId="192" fillId="0" borderId="56" xfId="0" applyFont="1" applyBorder="1" applyAlignment="1">
      <alignment horizontal="right" vertical="center"/>
    </xf>
    <xf numFmtId="176" fontId="196" fillId="0" borderId="56" xfId="3" applyFont="1" applyBorder="1" applyAlignment="1">
      <alignment vertical="center"/>
    </xf>
    <xf numFmtId="176" fontId="192" fillId="0" borderId="56" xfId="3" applyFont="1" applyBorder="1" applyAlignment="1">
      <alignment vertical="center"/>
    </xf>
    <xf numFmtId="186" fontId="192" fillId="0" borderId="27" xfId="0" applyNumberFormat="1" applyFont="1" applyBorder="1" applyAlignment="1">
      <alignment vertical="center"/>
    </xf>
    <xf numFmtId="186" fontId="192" fillId="0" borderId="27" xfId="0" applyNumberFormat="1" applyFont="1" applyFill="1" applyBorder="1" applyAlignment="1">
      <alignment horizontal="right" vertical="center"/>
    </xf>
    <xf numFmtId="185" fontId="181" fillId="0" borderId="27" xfId="0" applyNumberFormat="1" applyFont="1" applyBorder="1" applyAlignment="1">
      <alignment horizontal="center" vertical="center"/>
    </xf>
    <xf numFmtId="185" fontId="181" fillId="0" borderId="27" xfId="0" applyNumberFormat="1" applyFont="1" applyFill="1" applyBorder="1" applyAlignment="1">
      <alignment vertical="center"/>
    </xf>
    <xf numFmtId="186" fontId="192" fillId="0" borderId="27" xfId="0" applyNumberFormat="1" applyFont="1" applyBorder="1" applyAlignment="1">
      <alignment horizontal="center" vertical="center"/>
    </xf>
    <xf numFmtId="186" fontId="181" fillId="0" borderId="27" xfId="0" applyNumberFormat="1" applyFont="1" applyBorder="1" applyAlignment="1">
      <alignment horizontal="center" vertical="center"/>
    </xf>
    <xf numFmtId="176" fontId="196" fillId="0" borderId="27" xfId="3" applyFont="1" applyBorder="1" applyAlignment="1">
      <alignment vertical="center"/>
    </xf>
    <xf numFmtId="195" fontId="192" fillId="0" borderId="27" xfId="0" quotePrefix="1" applyNumberFormat="1" applyFont="1" applyBorder="1" applyAlignment="1">
      <alignment horizontal="center" vertical="center"/>
    </xf>
    <xf numFmtId="186" fontId="192" fillId="0" borderId="27" xfId="0" quotePrefix="1" applyNumberFormat="1" applyFont="1" applyBorder="1" applyAlignment="1">
      <alignment horizontal="right" vertical="center"/>
    </xf>
    <xf numFmtId="38" fontId="181" fillId="0" borderId="27" xfId="3" applyNumberFormat="1" applyFont="1" applyBorder="1" applyAlignment="1">
      <alignment horizontal="center" vertical="center"/>
    </xf>
    <xf numFmtId="0" fontId="196" fillId="0" borderId="27" xfId="0" applyFont="1" applyBorder="1" applyAlignment="1">
      <alignment horizontal="left" vertical="center" shrinkToFit="1"/>
    </xf>
    <xf numFmtId="3" fontId="192" fillId="0" borderId="27" xfId="0" applyNumberFormat="1" applyFont="1" applyBorder="1" applyAlignment="1">
      <alignment vertical="center" shrinkToFit="1"/>
    </xf>
    <xf numFmtId="3" fontId="181" fillId="0" borderId="27" xfId="0" applyNumberFormat="1" applyFont="1" applyBorder="1" applyAlignment="1">
      <alignment vertical="center" shrinkToFit="1"/>
    </xf>
    <xf numFmtId="10" fontId="192" fillId="0" borderId="27" xfId="1" quotePrefix="1" applyNumberFormat="1" applyFont="1" applyBorder="1" applyAlignment="1">
      <alignment horizontal="center" vertical="center"/>
    </xf>
    <xf numFmtId="3" fontId="192" fillId="0" borderId="27" xfId="0" applyNumberFormat="1" applyFont="1" applyBorder="1" applyAlignment="1">
      <alignment vertical="center" wrapText="1"/>
    </xf>
    <xf numFmtId="184" fontId="192" fillId="0" borderId="27" xfId="0" applyNumberFormat="1" applyFont="1" applyBorder="1" applyAlignment="1">
      <alignment horizontal="right" vertical="center"/>
    </xf>
    <xf numFmtId="0" fontId="181" fillId="0" borderId="27" xfId="0" quotePrefix="1" applyFont="1" applyBorder="1" applyAlignment="1">
      <alignment horizontal="center" vertical="center"/>
    </xf>
    <xf numFmtId="3" fontId="181" fillId="0" borderId="27" xfId="0" applyNumberFormat="1" applyFont="1" applyBorder="1" applyAlignment="1">
      <alignment vertical="center" wrapText="1"/>
    </xf>
    <xf numFmtId="3" fontId="181" fillId="0" borderId="27" xfId="0" applyNumberFormat="1" applyFont="1" applyBorder="1" applyAlignment="1">
      <alignment vertical="center"/>
    </xf>
    <xf numFmtId="0" fontId="192" fillId="0" borderId="27" xfId="0" quotePrefix="1" applyFont="1" applyBorder="1" applyAlignment="1">
      <alignment horizontal="center" vertical="center"/>
    </xf>
    <xf numFmtId="3" fontId="192" fillId="0" borderId="27" xfId="0" quotePrefix="1" applyNumberFormat="1" applyFont="1" applyBorder="1" applyAlignment="1">
      <alignment horizontal="center" vertical="center"/>
    </xf>
    <xf numFmtId="3" fontId="192" fillId="0" borderId="27" xfId="0" applyNumberFormat="1" applyFont="1" applyBorder="1" applyAlignment="1">
      <alignment vertical="center"/>
    </xf>
    <xf numFmtId="3" fontId="192" fillId="0" borderId="27" xfId="0" applyNumberFormat="1" applyFont="1" applyBorder="1" applyAlignment="1">
      <alignment horizontal="right" vertical="center"/>
    </xf>
    <xf numFmtId="3" fontId="181" fillId="0" borderId="27" xfId="0" quotePrefix="1" applyNumberFormat="1" applyFont="1" applyBorder="1" applyAlignment="1">
      <alignment horizontal="center" vertical="center"/>
    </xf>
    <xf numFmtId="0" fontId="192" fillId="0" borderId="48" xfId="0" applyFont="1" applyBorder="1" applyAlignment="1">
      <alignment horizontal="center" vertical="center"/>
    </xf>
    <xf numFmtId="187" fontId="181" fillId="0" borderId="48" xfId="0" applyNumberFormat="1" applyFont="1" applyBorder="1" applyAlignment="1">
      <alignment horizontal="center" vertical="center"/>
    </xf>
    <xf numFmtId="188" fontId="181" fillId="0" borderId="48" xfId="0" applyNumberFormat="1" applyFont="1" applyBorder="1" applyAlignment="1">
      <alignment horizontal="center" vertical="center"/>
    </xf>
    <xf numFmtId="0" fontId="189" fillId="0" borderId="53" xfId="0" applyFont="1" applyBorder="1" applyAlignment="1">
      <alignment vertical="center" shrinkToFit="1"/>
    </xf>
    <xf numFmtId="205" fontId="189" fillId="0" borderId="53" xfId="0" applyNumberFormat="1" applyFont="1" applyBorder="1" applyAlignment="1">
      <alignment vertical="center"/>
    </xf>
    <xf numFmtId="0" fontId="189" fillId="0" borderId="53" xfId="0" applyFont="1" applyBorder="1" applyAlignment="1">
      <alignment vertical="center"/>
    </xf>
    <xf numFmtId="0" fontId="189" fillId="0" borderId="53" xfId="0" applyFont="1" applyBorder="1" applyAlignment="1">
      <alignment horizontal="center" vertical="center"/>
    </xf>
    <xf numFmtId="0" fontId="189" fillId="0" borderId="53" xfId="0" applyFont="1" applyBorder="1" applyAlignment="1">
      <alignment horizontal="right" vertical="center"/>
    </xf>
    <xf numFmtId="176" fontId="189" fillId="0" borderId="56" xfId="3" applyFont="1" applyBorder="1" applyAlignment="1">
      <alignment vertical="center"/>
    </xf>
    <xf numFmtId="176" fontId="189" fillId="0" borderId="27" xfId="3" applyFont="1" applyBorder="1" applyAlignment="1">
      <alignment vertical="center"/>
    </xf>
    <xf numFmtId="189" fontId="192" fillId="0" borderId="27" xfId="0" applyNumberFormat="1" applyFont="1" applyBorder="1" applyAlignment="1">
      <alignment horizontal="right" vertical="center"/>
    </xf>
    <xf numFmtId="0" fontId="192" fillId="0" borderId="27" xfId="0" applyFont="1" applyBorder="1" applyAlignment="1">
      <alignment vertical="center" wrapText="1" shrinkToFit="1"/>
    </xf>
    <xf numFmtId="205" fontId="196" fillId="0" borderId="27" xfId="0" applyNumberFormat="1" applyFont="1" applyBorder="1" applyAlignment="1">
      <alignment vertical="center"/>
    </xf>
    <xf numFmtId="0" fontId="196" fillId="0" borderId="27" xfId="0" applyFont="1" applyBorder="1" applyAlignment="1">
      <alignment vertical="center"/>
    </xf>
    <xf numFmtId="188" fontId="196" fillId="0" borderId="27" xfId="0" applyNumberFormat="1" applyFont="1" applyBorder="1" applyAlignment="1">
      <alignment horizontal="center" vertical="center"/>
    </xf>
    <xf numFmtId="0" fontId="196" fillId="0" borderId="27" xfId="0" applyFont="1" applyBorder="1" applyAlignment="1">
      <alignment vertical="center" shrinkToFit="1"/>
    </xf>
    <xf numFmtId="190" fontId="192" fillId="0" borderId="27" xfId="0" applyNumberFormat="1" applyFont="1" applyFill="1" applyBorder="1" applyAlignment="1">
      <alignment horizontal="center" vertical="center"/>
    </xf>
    <xf numFmtId="0" fontId="192" fillId="0" borderId="27" xfId="0" applyFont="1" applyFill="1" applyBorder="1" applyAlignment="1">
      <alignment horizontal="right" vertical="center"/>
    </xf>
    <xf numFmtId="184" fontId="181" fillId="0" borderId="27" xfId="0" applyNumberFormat="1" applyFont="1" applyBorder="1" applyAlignment="1">
      <alignment horizontal="right" vertical="center"/>
    </xf>
    <xf numFmtId="0" fontId="197" fillId="0" borderId="27" xfId="0" applyFont="1" applyBorder="1" applyAlignment="1">
      <alignment horizontal="center" vertical="center"/>
    </xf>
    <xf numFmtId="176" fontId="181" fillId="0" borderId="0" xfId="0" applyNumberFormat="1" applyFont="1" applyBorder="1" applyAlignment="1">
      <alignment vertical="center"/>
    </xf>
    <xf numFmtId="0" fontId="190" fillId="0" borderId="0" xfId="0" applyFont="1" applyBorder="1" applyAlignment="1">
      <alignment horizontal="center" vertical="center" shrinkToFit="1"/>
    </xf>
    <xf numFmtId="0" fontId="181" fillId="0" borderId="0" xfId="0" applyFont="1" applyBorder="1" applyAlignment="1">
      <alignment horizontal="center" vertical="center"/>
    </xf>
    <xf numFmtId="38" fontId="190" fillId="0" borderId="0" xfId="0" applyNumberFormat="1" applyFont="1" applyBorder="1" applyAlignment="1">
      <alignment vertical="center"/>
    </xf>
    <xf numFmtId="176" fontId="190" fillId="0" borderId="0" xfId="3" applyFont="1" applyBorder="1" applyAlignment="1">
      <alignment vertical="center"/>
    </xf>
    <xf numFmtId="38" fontId="190" fillId="0" borderId="0" xfId="0" applyNumberFormat="1" applyFont="1" applyBorder="1" applyAlignment="1">
      <alignment horizontal="center" vertical="center" shrinkToFit="1"/>
    </xf>
    <xf numFmtId="44" fontId="190" fillId="0" borderId="0" xfId="3" applyNumberFormat="1" applyFont="1" applyBorder="1" applyAlignment="1">
      <alignment vertical="center"/>
    </xf>
    <xf numFmtId="3" fontId="198" fillId="0" borderId="0" xfId="0" applyNumberFormat="1" applyFont="1" applyAlignment="1">
      <alignment horizontal="right"/>
    </xf>
    <xf numFmtId="38" fontId="190" fillId="0" borderId="0" xfId="0" applyNumberFormat="1" applyFont="1" applyBorder="1" applyAlignment="1">
      <alignment vertical="center" shrinkToFit="1"/>
    </xf>
    <xf numFmtId="38" fontId="181" fillId="0" borderId="48" xfId="0" applyNumberFormat="1" applyFont="1" applyBorder="1" applyAlignment="1">
      <alignment vertical="center"/>
    </xf>
    <xf numFmtId="0" fontId="88" fillId="17" borderId="67" xfId="11" applyFont="1" applyFill="1" applyBorder="1" applyAlignment="1">
      <alignment horizontal="center" vertical="center"/>
    </xf>
    <xf numFmtId="0" fontId="45" fillId="0" borderId="65" xfId="0" applyFont="1" applyBorder="1" applyAlignment="1">
      <alignment vertical="center"/>
    </xf>
    <xf numFmtId="0" fontId="199" fillId="4" borderId="0" xfId="0" applyFont="1" applyFill="1" applyBorder="1" applyAlignment="1">
      <alignment horizontal="left" vertical="center"/>
    </xf>
    <xf numFmtId="0" fontId="45" fillId="4" borderId="0" xfId="0" applyFont="1" applyFill="1" applyBorder="1" applyAlignment="1">
      <alignment horizontal="center" vertical="center"/>
    </xf>
    <xf numFmtId="0" fontId="174" fillId="18" borderId="27" xfId="0" applyFont="1" applyFill="1" applyBorder="1" applyAlignment="1">
      <alignment horizontal="center" vertical="center" wrapText="1"/>
    </xf>
    <xf numFmtId="0" fontId="174" fillId="18" borderId="48" xfId="0" applyFont="1" applyFill="1" applyBorder="1" applyAlignment="1">
      <alignment horizontal="center" vertical="center" wrapText="1"/>
    </xf>
    <xf numFmtId="0" fontId="123" fillId="0" borderId="0" xfId="0" applyFont="1" applyBorder="1" applyAlignment="1">
      <alignment horizontal="right" wrapText="1"/>
    </xf>
    <xf numFmtId="0" fontId="174" fillId="18" borderId="63" xfId="0" applyFont="1" applyFill="1" applyBorder="1" applyAlignment="1">
      <alignment horizontal="center" vertical="center" wrapText="1"/>
    </xf>
    <xf numFmtId="213" fontId="124" fillId="4" borderId="65" xfId="0" applyNumberFormat="1" applyFont="1" applyFill="1" applyBorder="1" applyAlignment="1" applyProtection="1">
      <alignment horizontal="right" vertical="center" shrinkToFit="1"/>
      <protection locked="0"/>
    </xf>
    <xf numFmtId="213" fontId="124" fillId="4" borderId="62" xfId="0" applyNumberFormat="1" applyFont="1" applyFill="1" applyBorder="1" applyAlignment="1" applyProtection="1">
      <alignment horizontal="right" vertical="center" shrinkToFit="1"/>
      <protection locked="0"/>
    </xf>
    <xf numFmtId="213" fontId="124" fillId="4" borderId="94" xfId="0" applyNumberFormat="1" applyFont="1" applyFill="1" applyBorder="1" applyAlignment="1" applyProtection="1">
      <alignment horizontal="right" vertical="center" shrinkToFit="1"/>
      <protection locked="0"/>
    </xf>
    <xf numFmtId="213" fontId="124" fillId="0" borderId="65" xfId="0" applyNumberFormat="1" applyFont="1" applyBorder="1" applyAlignment="1" applyProtection="1">
      <alignment horizontal="right" vertical="center" shrinkToFit="1"/>
      <protection locked="0"/>
    </xf>
    <xf numFmtId="213" fontId="124" fillId="0" borderId="62" xfId="0" applyNumberFormat="1" applyFont="1" applyBorder="1" applyAlignment="1" applyProtection="1">
      <alignment horizontal="right" vertical="center" shrinkToFit="1"/>
      <protection locked="0"/>
    </xf>
    <xf numFmtId="213" fontId="124" fillId="0" borderId="68" xfId="0" applyNumberFormat="1" applyFont="1" applyBorder="1" applyAlignment="1" applyProtection="1">
      <alignment horizontal="right" vertical="center" shrinkToFit="1"/>
      <protection locked="0"/>
    </xf>
    <xf numFmtId="0" fontId="135" fillId="31" borderId="8" xfId="10" applyFont="1" applyBorder="1" applyAlignment="1" applyProtection="1">
      <alignment horizontal="center" vertical="center" shrinkToFit="1"/>
    </xf>
    <xf numFmtId="0" fontId="136" fillId="30" borderId="8" xfId="9" applyFont="1" applyBorder="1" applyAlignment="1" applyProtection="1">
      <alignment horizontal="center" vertical="center" wrapText="1" shrinkToFit="1"/>
    </xf>
    <xf numFmtId="176" fontId="124" fillId="0" borderId="8" xfId="3" applyFont="1" applyBorder="1" applyAlignment="1" applyProtection="1">
      <alignment horizontal="center" vertical="center" shrinkToFit="1"/>
    </xf>
    <xf numFmtId="213" fontId="124" fillId="0" borderId="8" xfId="0" applyNumberFormat="1" applyFont="1" applyBorder="1" applyAlignment="1" applyProtection="1">
      <alignment horizontal="center" vertical="center" shrinkToFit="1"/>
    </xf>
    <xf numFmtId="0" fontId="124" fillId="0" borderId="8" xfId="0" applyFont="1" applyBorder="1" applyAlignment="1" applyProtection="1">
      <alignment horizontal="center" vertical="center" shrinkToFit="1"/>
    </xf>
    <xf numFmtId="214" fontId="124" fillId="0" borderId="8" xfId="0" applyNumberFormat="1" applyFont="1" applyBorder="1" applyAlignment="1" applyProtection="1">
      <alignment horizontal="center" vertical="center" shrinkToFit="1"/>
    </xf>
    <xf numFmtId="0" fontId="56" fillId="4" borderId="291" xfId="11" applyFont="1" applyFill="1" applyBorder="1" applyAlignment="1">
      <alignment horizontal="center" vertical="center" shrinkToFit="1"/>
    </xf>
    <xf numFmtId="41" fontId="56" fillId="4" borderId="291" xfId="47" applyFont="1" applyFill="1" applyBorder="1" applyAlignment="1">
      <alignment horizontal="right" vertical="center" shrinkToFit="1"/>
    </xf>
    <xf numFmtId="0" fontId="56" fillId="4" borderId="292" xfId="11" applyFont="1" applyFill="1" applyBorder="1" applyAlignment="1">
      <alignment horizontal="center" vertical="center" wrapText="1"/>
    </xf>
    <xf numFmtId="0" fontId="73" fillId="4" borderId="293" xfId="11" applyFont="1" applyFill="1" applyBorder="1" applyAlignment="1">
      <alignment horizontal="center" vertical="center" wrapText="1"/>
    </xf>
    <xf numFmtId="0" fontId="155" fillId="4" borderId="0" xfId="66" applyFont="1" applyFill="1">
      <alignment vertical="center"/>
    </xf>
    <xf numFmtId="0" fontId="56" fillId="48" borderId="291" xfId="88" applyFont="1" applyFill="1" applyBorder="1" applyAlignment="1">
      <alignment horizontal="center" vertical="center" shrinkToFit="1"/>
    </xf>
    <xf numFmtId="49" fontId="56" fillId="4" borderId="291" xfId="66" applyNumberFormat="1" applyFont="1" applyFill="1" applyBorder="1" applyAlignment="1">
      <alignment horizontal="center" vertical="center" shrinkToFit="1"/>
    </xf>
    <xf numFmtId="3" fontId="56" fillId="4" borderId="291" xfId="66" applyNumberFormat="1" applyFont="1" applyFill="1" applyBorder="1" applyAlignment="1">
      <alignment horizontal="center" vertical="center" shrinkToFit="1"/>
    </xf>
    <xf numFmtId="49" fontId="56" fillId="4" borderId="292" xfId="66" applyNumberFormat="1" applyFont="1" applyFill="1" applyBorder="1" applyAlignment="1">
      <alignment vertical="center" wrapText="1"/>
    </xf>
    <xf numFmtId="49" fontId="73" fillId="4" borderId="0" xfId="66" applyNumberFormat="1" applyFont="1" applyFill="1" applyBorder="1" applyAlignment="1">
      <alignment vertical="center" wrapText="1"/>
    </xf>
    <xf numFmtId="49" fontId="202" fillId="4" borderId="0" xfId="66" applyNumberFormat="1" applyFont="1" applyFill="1" applyBorder="1" applyAlignment="1">
      <alignment vertical="center" wrapText="1"/>
    </xf>
    <xf numFmtId="49" fontId="67" fillId="4" borderId="0" xfId="66" applyNumberFormat="1" applyFont="1" applyFill="1" applyBorder="1" applyAlignment="1">
      <alignment vertical="center" wrapText="1"/>
    </xf>
    <xf numFmtId="0" fontId="56" fillId="4" borderId="291" xfId="20" applyNumberFormat="1" applyFont="1" applyFill="1" applyBorder="1" applyAlignment="1">
      <alignment horizontal="center" vertical="center" shrinkToFit="1"/>
    </xf>
    <xf numFmtId="217" fontId="56" fillId="4" borderId="291" xfId="20" applyNumberFormat="1" applyFont="1" applyFill="1" applyBorder="1" applyAlignment="1">
      <alignment horizontal="center" vertical="center" shrinkToFit="1"/>
    </xf>
    <xf numFmtId="0" fontId="56" fillId="4" borderId="292" xfId="66" applyFont="1" applyFill="1" applyBorder="1">
      <alignment vertical="center"/>
    </xf>
    <xf numFmtId="0" fontId="155" fillId="4" borderId="97" xfId="66" applyFont="1" applyFill="1" applyBorder="1">
      <alignment vertical="center"/>
    </xf>
    <xf numFmtId="0" fontId="155" fillId="4" borderId="0" xfId="66" applyFont="1" applyFill="1" applyBorder="1">
      <alignment vertical="center"/>
    </xf>
    <xf numFmtId="0" fontId="56" fillId="4" borderId="291" xfId="66" applyFont="1" applyFill="1" applyBorder="1" applyAlignment="1">
      <alignment horizontal="center" vertical="center" shrinkToFit="1"/>
    </xf>
    <xf numFmtId="219" fontId="56" fillId="4" borderId="291" xfId="20" applyNumberFormat="1" applyFont="1" applyFill="1" applyBorder="1" applyAlignment="1">
      <alignment horizontal="center" vertical="center" shrinkToFit="1"/>
    </xf>
    <xf numFmtId="0" fontId="155" fillId="0" borderId="0" xfId="66" applyFont="1">
      <alignment vertical="center"/>
    </xf>
    <xf numFmtId="0" fontId="56" fillId="4" borderId="0" xfId="66" applyFont="1" applyFill="1" applyBorder="1">
      <alignment vertical="center"/>
    </xf>
    <xf numFmtId="0" fontId="56" fillId="4" borderId="0" xfId="66" applyFont="1" applyFill="1" applyBorder="1" applyAlignment="1">
      <alignment horizontal="center" vertical="center" shrinkToFit="1"/>
    </xf>
    <xf numFmtId="41" fontId="56" fillId="4" borderId="0" xfId="47" applyFont="1" applyFill="1" applyBorder="1" applyAlignment="1">
      <alignment horizontal="right" vertical="center" shrinkToFit="1"/>
    </xf>
    <xf numFmtId="0" fontId="56" fillId="4" borderId="0" xfId="66" applyFont="1" applyFill="1">
      <alignment vertical="center"/>
    </xf>
    <xf numFmtId="41" fontId="56" fillId="4" borderId="0" xfId="66" applyNumberFormat="1" applyFont="1" applyFill="1" applyBorder="1" applyAlignment="1">
      <alignment horizontal="center" vertical="center" shrinkToFit="1"/>
    </xf>
    <xf numFmtId="0" fontId="56" fillId="4" borderId="0" xfId="66" applyFont="1" applyFill="1" applyAlignment="1">
      <alignment horizontal="center" vertical="center" shrinkToFit="1"/>
    </xf>
    <xf numFmtId="0" fontId="204" fillId="4" borderId="0" xfId="95" applyFont="1" applyFill="1" applyAlignment="1">
      <alignment horizontal="center" vertical="center" shrinkToFit="1"/>
    </xf>
    <xf numFmtId="3" fontId="56" fillId="4" borderId="0" xfId="66" applyNumberFormat="1" applyFont="1" applyFill="1" applyAlignment="1">
      <alignment horizontal="center" vertical="center" shrinkToFit="1"/>
    </xf>
    <xf numFmtId="9" fontId="56" fillId="4" borderId="0" xfId="66" applyNumberFormat="1" applyFont="1" applyFill="1" applyAlignment="1">
      <alignment horizontal="center" vertical="center" shrinkToFit="1"/>
    </xf>
    <xf numFmtId="0" fontId="56" fillId="4" borderId="0" xfId="66" applyFont="1" applyFill="1" applyAlignment="1">
      <alignment horizontal="center" vertical="center" wrapText="1"/>
    </xf>
    <xf numFmtId="0" fontId="205" fillId="4" borderId="0" xfId="66" applyFont="1" applyFill="1" applyAlignment="1">
      <alignment horizontal="center" vertical="center" wrapText="1"/>
    </xf>
    <xf numFmtId="3" fontId="155" fillId="0" borderId="0" xfId="66" applyNumberFormat="1" applyFont="1">
      <alignment vertical="center"/>
    </xf>
    <xf numFmtId="0" fontId="155" fillId="17" borderId="0" xfId="66" applyFont="1" applyFill="1">
      <alignment vertical="center"/>
    </xf>
    <xf numFmtId="0" fontId="204" fillId="4" borderId="0" xfId="95" applyFont="1" applyFill="1" applyBorder="1" applyAlignment="1">
      <alignment horizontal="center" vertical="center" shrinkToFit="1"/>
    </xf>
    <xf numFmtId="3" fontId="56" fillId="4" borderId="0" xfId="66" applyNumberFormat="1" applyFont="1" applyFill="1" applyBorder="1" applyAlignment="1">
      <alignment horizontal="center" vertical="center" shrinkToFit="1"/>
    </xf>
    <xf numFmtId="9" fontId="56" fillId="4" borderId="0" xfId="66" applyNumberFormat="1" applyFont="1" applyFill="1" applyBorder="1" applyAlignment="1">
      <alignment horizontal="center" vertical="center" shrinkToFit="1"/>
    </xf>
    <xf numFmtId="41" fontId="155" fillId="0" borderId="0" xfId="66" applyNumberFormat="1" applyFont="1">
      <alignment vertical="center"/>
    </xf>
    <xf numFmtId="41" fontId="56" fillId="4" borderId="0" xfId="47" applyFont="1" applyFill="1" applyAlignment="1">
      <alignment horizontal="right" vertical="center" shrinkToFit="1"/>
    </xf>
    <xf numFmtId="0" fontId="208" fillId="4" borderId="0" xfId="0" applyFont="1" applyFill="1" applyBorder="1" applyAlignment="1">
      <alignment horizontal="center" vertical="top"/>
    </xf>
    <xf numFmtId="0" fontId="208" fillId="4" borderId="0" xfId="0" applyFont="1" applyFill="1" applyBorder="1" applyAlignment="1">
      <alignment horizontal="center" vertical="center"/>
    </xf>
    <xf numFmtId="0" fontId="208" fillId="4" borderId="0" xfId="0" applyFont="1" applyFill="1" applyBorder="1" applyAlignment="1">
      <alignment vertical="center" wrapText="1"/>
    </xf>
    <xf numFmtId="185" fontId="208" fillId="4" borderId="0" xfId="0" applyNumberFormat="1" applyFont="1" applyFill="1" applyBorder="1" applyAlignment="1">
      <alignment vertical="center"/>
    </xf>
    <xf numFmtId="185" fontId="208" fillId="4" borderId="0" xfId="0" applyNumberFormat="1" applyFont="1" applyFill="1" applyBorder="1" applyAlignment="1">
      <alignment horizontal="center" vertical="center"/>
    </xf>
    <xf numFmtId="200" fontId="208" fillId="4" borderId="0" xfId="0" applyNumberFormat="1" applyFont="1" applyFill="1" applyBorder="1" applyAlignment="1">
      <alignment vertical="center"/>
    </xf>
    <xf numFmtId="0" fontId="208" fillId="4" borderId="0" xfId="0" applyFont="1" applyFill="1" applyBorder="1" applyAlignment="1">
      <alignment vertical="center"/>
    </xf>
    <xf numFmtId="0" fontId="207" fillId="4" borderId="0" xfId="0" applyFont="1" applyFill="1" applyBorder="1" applyAlignment="1">
      <alignment vertical="center"/>
    </xf>
    <xf numFmtId="0" fontId="68" fillId="4" borderId="0" xfId="0" applyFont="1" applyFill="1" applyBorder="1" applyAlignment="1">
      <alignment horizontal="center" vertical="center"/>
    </xf>
    <xf numFmtId="3" fontId="174" fillId="0" borderId="263" xfId="0" applyNumberFormat="1" applyFont="1" applyBorder="1" applyAlignment="1">
      <alignment horizontal="right" vertical="center" wrapText="1"/>
    </xf>
    <xf numFmtId="3" fontId="174" fillId="0" borderId="63" xfId="0" applyNumberFormat="1" applyFont="1" applyBorder="1" applyAlignment="1">
      <alignment horizontal="right" vertical="center" wrapText="1"/>
    </xf>
    <xf numFmtId="0" fontId="174" fillId="18" borderId="296" xfId="0" applyFont="1" applyFill="1" applyBorder="1" applyAlignment="1">
      <alignment horizontal="center" vertical="center" wrapText="1"/>
    </xf>
    <xf numFmtId="181" fontId="174" fillId="0" borderId="243" xfId="0" applyNumberFormat="1" applyFont="1" applyBorder="1" applyAlignment="1">
      <alignment horizontal="right" vertical="center" wrapText="1"/>
    </xf>
    <xf numFmtId="181" fontId="174" fillId="0" borderId="297" xfId="0" applyNumberFormat="1" applyFont="1" applyBorder="1" applyAlignment="1">
      <alignment horizontal="right" vertical="center" wrapText="1"/>
    </xf>
    <xf numFmtId="181" fontId="174" fillId="0" borderId="285" xfId="0" applyNumberFormat="1" applyFont="1" applyBorder="1" applyAlignment="1">
      <alignment horizontal="right" vertical="center" wrapText="1"/>
    </xf>
    <xf numFmtId="181" fontId="174" fillId="0" borderId="285" xfId="1" applyNumberFormat="1" applyFont="1" applyBorder="1" applyAlignment="1">
      <alignment horizontal="right" vertical="center" wrapText="1"/>
    </xf>
    <xf numFmtId="0" fontId="65" fillId="0" borderId="291" xfId="66" applyFont="1" applyFill="1" applyBorder="1" applyAlignment="1">
      <alignment horizontal="center" vertical="center" shrinkToFit="1"/>
    </xf>
    <xf numFmtId="0" fontId="65" fillId="0" borderId="291" xfId="11" applyFont="1" applyFill="1" applyBorder="1" applyAlignment="1">
      <alignment horizontal="center" vertical="center" shrinkToFit="1"/>
    </xf>
    <xf numFmtId="0" fontId="65" fillId="0" borderId="291" xfId="11" applyFont="1" applyFill="1" applyBorder="1" applyAlignment="1">
      <alignment vertical="center" shrinkToFit="1"/>
    </xf>
    <xf numFmtId="0" fontId="65" fillId="0" borderId="291" xfId="11" applyFont="1" applyFill="1" applyBorder="1" applyAlignment="1">
      <alignment horizontal="center" vertical="center" wrapText="1"/>
    </xf>
    <xf numFmtId="0" fontId="65" fillId="0" borderId="0" xfId="66" applyFont="1">
      <alignment vertical="center"/>
    </xf>
    <xf numFmtId="49" fontId="65" fillId="0" borderId="291" xfId="66" applyNumberFormat="1" applyFont="1" applyFill="1" applyBorder="1" applyAlignment="1">
      <alignment horizontal="center" vertical="center" shrinkToFit="1"/>
    </xf>
    <xf numFmtId="3" fontId="65" fillId="0" borderId="291" xfId="66" applyNumberFormat="1" applyFont="1" applyFill="1" applyBorder="1" applyAlignment="1">
      <alignment horizontal="center" vertical="center" shrinkToFit="1"/>
    </xf>
    <xf numFmtId="3" fontId="65" fillId="0" borderId="291" xfId="66" applyNumberFormat="1" applyFont="1" applyFill="1" applyBorder="1" applyAlignment="1">
      <alignment vertical="center" shrinkToFit="1"/>
    </xf>
    <xf numFmtId="0" fontId="172" fillId="0" borderId="291" xfId="66" applyFont="1" applyFill="1" applyBorder="1" applyAlignment="1">
      <alignment horizontal="left" vertical="center" wrapText="1"/>
    </xf>
    <xf numFmtId="0" fontId="65" fillId="0" borderId="291" xfId="66" applyFont="1" applyFill="1" applyBorder="1" applyAlignment="1">
      <alignment horizontal="left" vertical="center" wrapText="1"/>
    </xf>
    <xf numFmtId="49" fontId="65" fillId="0" borderId="291" xfId="66" applyNumberFormat="1" applyFont="1" applyFill="1" applyBorder="1" applyAlignment="1">
      <alignment vertical="center" wrapText="1"/>
    </xf>
    <xf numFmtId="0" fontId="65" fillId="0" borderId="291" xfId="20" applyNumberFormat="1" applyFont="1" applyFill="1" applyBorder="1" applyAlignment="1">
      <alignment horizontal="center" vertical="center" shrinkToFit="1"/>
    </xf>
    <xf numFmtId="49" fontId="65" fillId="0" borderId="291" xfId="66" applyNumberFormat="1" applyFont="1" applyFill="1" applyBorder="1" applyAlignment="1">
      <alignment horizontal="center" vertical="center" wrapText="1"/>
    </xf>
    <xf numFmtId="217" fontId="172" fillId="0" borderId="291" xfId="20" applyNumberFormat="1" applyFont="1" applyFill="1" applyBorder="1" applyAlignment="1">
      <alignment horizontal="center" shrinkToFit="1"/>
    </xf>
    <xf numFmtId="0" fontId="172" fillId="0" borderId="291" xfId="20" applyNumberFormat="1" applyFont="1" applyFill="1" applyBorder="1" applyAlignment="1">
      <alignment horizontal="center" shrinkToFit="1"/>
    </xf>
    <xf numFmtId="0" fontId="65" fillId="58" borderId="0" xfId="66" applyFont="1" applyFill="1">
      <alignment vertical="center"/>
    </xf>
    <xf numFmtId="0" fontId="65" fillId="0" borderId="291" xfId="66" applyFont="1" applyFill="1" applyBorder="1" applyAlignment="1">
      <alignment vertical="center" shrinkToFit="1"/>
    </xf>
    <xf numFmtId="0" fontId="172" fillId="0" borderId="291" xfId="20" applyNumberFormat="1" applyFont="1" applyFill="1" applyBorder="1" applyAlignment="1">
      <alignment horizontal="center" vertical="center" shrinkToFit="1"/>
    </xf>
    <xf numFmtId="217" fontId="172" fillId="0" borderId="291" xfId="20" applyNumberFormat="1" applyFont="1" applyFill="1" applyBorder="1" applyAlignment="1">
      <alignment horizontal="center" vertical="center" shrinkToFit="1"/>
    </xf>
    <xf numFmtId="217" fontId="172" fillId="0" borderId="291" xfId="20" applyNumberFormat="1" applyFont="1" applyFill="1" applyBorder="1" applyAlignment="1">
      <alignment vertical="center" shrinkToFit="1"/>
    </xf>
    <xf numFmtId="0" fontId="107" fillId="0" borderId="0" xfId="20" applyNumberFormat="1" applyFont="1" applyFill="1" applyBorder="1" applyAlignment="1"/>
    <xf numFmtId="49" fontId="67" fillId="4" borderId="293" xfId="66" applyNumberFormat="1" applyFont="1" applyFill="1" applyBorder="1" applyAlignment="1">
      <alignment vertical="center" wrapText="1"/>
    </xf>
    <xf numFmtId="49" fontId="73" fillId="4" borderId="293" xfId="66" applyNumberFormat="1" applyFont="1" applyFill="1" applyBorder="1" applyAlignment="1">
      <alignment vertical="center" wrapText="1"/>
    </xf>
    <xf numFmtId="0" fontId="67" fillId="48" borderId="216" xfId="66" applyFont="1" applyFill="1" applyBorder="1" applyAlignment="1">
      <alignment horizontal="left" vertical="center" wrapText="1"/>
    </xf>
    <xf numFmtId="0" fontId="94" fillId="0" borderId="0" xfId="20" applyNumberFormat="1" applyFont="1" applyFill="1" applyBorder="1" applyAlignment="1"/>
    <xf numFmtId="217" fontId="65" fillId="0" borderId="291" xfId="20" applyNumberFormat="1" applyFont="1" applyFill="1" applyBorder="1" applyAlignment="1">
      <alignment horizontal="center" vertical="center" shrinkToFit="1"/>
    </xf>
    <xf numFmtId="217" fontId="65" fillId="0" borderId="291" xfId="20" applyNumberFormat="1" applyFont="1" applyFill="1" applyBorder="1" applyAlignment="1">
      <alignment vertical="center" shrinkToFit="1"/>
    </xf>
    <xf numFmtId="0" fontId="107" fillId="0" borderId="0" xfId="20" applyNumberFormat="1" applyFont="1" applyFill="1" applyBorder="1" applyAlignment="1">
      <alignment horizontal="center" vertical="center"/>
    </xf>
    <xf numFmtId="0" fontId="65" fillId="0" borderId="291" xfId="66" applyFont="1" applyFill="1" applyBorder="1" applyAlignment="1">
      <alignment horizontal="center" vertical="center" wrapText="1"/>
    </xf>
    <xf numFmtId="49" fontId="73" fillId="4" borderId="293" xfId="66" applyNumberFormat="1" applyFont="1" applyFill="1" applyBorder="1" applyAlignment="1">
      <alignment horizontal="center" vertical="center" wrapText="1"/>
    </xf>
    <xf numFmtId="0" fontId="65" fillId="4" borderId="216" xfId="66" applyFont="1" applyFill="1" applyBorder="1">
      <alignment vertical="center"/>
    </xf>
    <xf numFmtId="49" fontId="73" fillId="4" borderId="216" xfId="66" applyNumberFormat="1" applyFont="1" applyFill="1" applyBorder="1" applyAlignment="1">
      <alignment vertical="center" wrapText="1"/>
    </xf>
    <xf numFmtId="49" fontId="67" fillId="4" borderId="216" xfId="66" applyNumberFormat="1" applyFont="1" applyFill="1" applyBorder="1" applyAlignment="1">
      <alignment vertical="center" wrapText="1"/>
    </xf>
    <xf numFmtId="0" fontId="94" fillId="0" borderId="0" xfId="20" applyNumberFormat="1" applyFont="1" applyFill="1" applyBorder="1" applyAlignment="1">
      <alignment horizontal="center" vertical="center"/>
    </xf>
    <xf numFmtId="49" fontId="73" fillId="59" borderId="96" xfId="66" applyNumberFormat="1" applyFont="1" applyFill="1" applyBorder="1" applyAlignment="1">
      <alignment horizontal="center" vertical="center" wrapText="1"/>
    </xf>
    <xf numFmtId="0" fontId="107" fillId="59" borderId="0" xfId="20" applyNumberFormat="1" applyFont="1" applyFill="1" applyBorder="1" applyAlignment="1"/>
    <xf numFmtId="217" fontId="172" fillId="0" borderId="291" xfId="20" applyNumberFormat="1" applyFont="1" applyFill="1" applyBorder="1" applyAlignment="1">
      <alignment horizontal="center" vertical="center" wrapText="1"/>
    </xf>
    <xf numFmtId="0" fontId="172" fillId="0" borderId="291" xfId="20" applyNumberFormat="1" applyFont="1" applyFill="1" applyBorder="1" applyAlignment="1">
      <alignment horizontal="center" vertical="center" wrapText="1"/>
    </xf>
    <xf numFmtId="217" fontId="172" fillId="0" borderId="291" xfId="20" applyNumberFormat="1" applyFont="1" applyFill="1" applyBorder="1" applyAlignment="1">
      <alignment shrinkToFit="1"/>
    </xf>
    <xf numFmtId="217" fontId="172" fillId="0" borderId="291" xfId="20" applyNumberFormat="1" applyFont="1" applyFill="1" applyBorder="1" applyAlignment="1">
      <alignment vertical="center" wrapText="1"/>
    </xf>
    <xf numFmtId="0" fontId="172" fillId="0" borderId="291" xfId="20" applyFont="1" applyFill="1" applyBorder="1" applyAlignment="1">
      <alignment horizontal="center" vertical="center" shrinkToFit="1"/>
    </xf>
    <xf numFmtId="3" fontId="172" fillId="0" borderId="291" xfId="20" applyNumberFormat="1" applyFont="1" applyFill="1" applyBorder="1" applyAlignment="1">
      <alignment vertical="center" shrinkToFit="1"/>
    </xf>
    <xf numFmtId="49" fontId="172" fillId="0" borderId="291" xfId="20" applyNumberFormat="1" applyFont="1" applyFill="1" applyBorder="1" applyAlignment="1">
      <alignment horizontal="center" vertical="center" shrinkToFit="1"/>
    </xf>
    <xf numFmtId="0" fontId="107" fillId="0" borderId="0" xfId="20" applyFont="1" applyAlignment="1">
      <alignment vertical="center"/>
    </xf>
    <xf numFmtId="3" fontId="172" fillId="0" borderId="291" xfId="20" applyNumberFormat="1" applyFont="1" applyFill="1" applyBorder="1" applyAlignment="1">
      <alignment horizontal="center" vertical="center" shrinkToFit="1"/>
    </xf>
    <xf numFmtId="3" fontId="172" fillId="0" borderId="291" xfId="20" applyNumberFormat="1" applyFont="1" applyFill="1" applyBorder="1" applyAlignment="1">
      <alignment horizontal="center" vertical="center" wrapText="1"/>
    </xf>
    <xf numFmtId="3" fontId="172" fillId="0" borderId="291" xfId="20" applyNumberFormat="1" applyFont="1" applyFill="1" applyBorder="1" applyAlignment="1">
      <alignment vertical="center" wrapText="1"/>
    </xf>
    <xf numFmtId="0" fontId="65" fillId="0" borderId="291" xfId="20" applyNumberFormat="1" applyFont="1" applyFill="1" applyBorder="1" applyAlignment="1">
      <alignment horizontal="center"/>
    </xf>
    <xf numFmtId="0" fontId="65" fillId="0" borderId="291" xfId="66" applyFont="1" applyFill="1" applyBorder="1" applyAlignment="1">
      <alignment vertical="center" wrapText="1"/>
    </xf>
    <xf numFmtId="0" fontId="172" fillId="0" borderId="291" xfId="20" applyNumberFormat="1" applyFont="1" applyFill="1" applyBorder="1" applyAlignment="1">
      <alignment vertical="center" shrinkToFit="1"/>
    </xf>
    <xf numFmtId="0" fontId="161" fillId="0" borderId="0" xfId="20" applyNumberFormat="1" applyFont="1" applyFill="1" applyBorder="1" applyAlignment="1"/>
    <xf numFmtId="49" fontId="45" fillId="0" borderId="64" xfId="66" applyNumberFormat="1" applyFont="1" applyBorder="1" applyAlignment="1">
      <alignment vertical="center" wrapText="1"/>
    </xf>
    <xf numFmtId="49" fontId="45" fillId="0" borderId="63" xfId="66" applyNumberFormat="1" applyFont="1" applyBorder="1" applyAlignment="1">
      <alignment vertical="center" wrapText="1"/>
    </xf>
    <xf numFmtId="217" fontId="65" fillId="0" borderId="291" xfId="20" applyNumberFormat="1" applyFont="1" applyFill="1" applyBorder="1" applyAlignment="1">
      <alignment horizontal="center"/>
    </xf>
    <xf numFmtId="217" fontId="65" fillId="0" borderId="291" xfId="20" applyNumberFormat="1" applyFont="1" applyFill="1" applyBorder="1" applyAlignment="1"/>
    <xf numFmtId="0" fontId="65" fillId="0" borderId="291" xfId="20" applyNumberFormat="1" applyFont="1" applyFill="1" applyBorder="1" applyAlignment="1"/>
    <xf numFmtId="0" fontId="73" fillId="0" borderId="0" xfId="66" applyFont="1">
      <alignment vertical="center"/>
    </xf>
    <xf numFmtId="0" fontId="65" fillId="0" borderId="291" xfId="20" applyNumberFormat="1" applyFont="1" applyFill="1" applyBorder="1" applyAlignment="1">
      <alignment horizontal="center" vertical="center"/>
    </xf>
    <xf numFmtId="0" fontId="65" fillId="0" borderId="0" xfId="20" applyNumberFormat="1" applyFont="1" applyFill="1" applyBorder="1" applyAlignment="1">
      <alignment horizontal="center"/>
    </xf>
    <xf numFmtId="49" fontId="65" fillId="0" borderId="0" xfId="66" applyNumberFormat="1" applyFont="1" applyFill="1" applyBorder="1" applyAlignment="1">
      <alignment horizontal="center" vertical="center" shrinkToFit="1"/>
    </xf>
    <xf numFmtId="0" fontId="65" fillId="0" borderId="0" xfId="66" applyFont="1" applyFill="1" applyBorder="1" applyAlignment="1">
      <alignment vertical="center" shrinkToFit="1"/>
    </xf>
    <xf numFmtId="0" fontId="65" fillId="0" borderId="0" xfId="66" applyFont="1" applyFill="1" applyBorder="1" applyAlignment="1">
      <alignment horizontal="center" vertical="center" shrinkToFit="1"/>
    </xf>
    <xf numFmtId="49" fontId="65" fillId="0" borderId="0" xfId="66" applyNumberFormat="1" applyFont="1" applyFill="1" applyBorder="1" applyAlignment="1">
      <alignment vertical="center" wrapText="1"/>
    </xf>
    <xf numFmtId="0" fontId="65" fillId="0" borderId="0" xfId="66" applyFont="1" applyFill="1" applyAlignment="1">
      <alignment horizontal="center" vertical="center" shrinkToFit="1"/>
    </xf>
    <xf numFmtId="41" fontId="65" fillId="0" borderId="0" xfId="66" applyNumberFormat="1" applyFont="1" applyFill="1" applyAlignment="1">
      <alignment horizontal="center" vertical="center" shrinkToFit="1"/>
    </xf>
    <xf numFmtId="3" fontId="65" fillId="0" borderId="0" xfId="66" applyNumberFormat="1" applyFont="1" applyFill="1" applyAlignment="1">
      <alignment vertical="center" shrinkToFit="1"/>
    </xf>
    <xf numFmtId="0" fontId="65" fillId="0" borderId="0" xfId="66" applyFont="1" applyFill="1" applyAlignment="1">
      <alignment horizontal="center" vertical="center" wrapText="1"/>
    </xf>
    <xf numFmtId="0" fontId="65" fillId="0" borderId="0" xfId="66" applyFont="1" applyFill="1" applyAlignment="1">
      <alignment vertical="center" shrinkToFit="1"/>
    </xf>
    <xf numFmtId="3" fontId="65" fillId="0" borderId="0" xfId="66" applyNumberFormat="1" applyFont="1" applyFill="1" applyAlignment="1">
      <alignment horizontal="center" vertical="center" shrinkToFit="1"/>
    </xf>
    <xf numFmtId="0" fontId="213" fillId="0" borderId="0" xfId="95" applyFont="1" applyFill="1" applyAlignment="1">
      <alignment horizontal="center" vertical="center" wrapText="1"/>
    </xf>
    <xf numFmtId="0" fontId="66" fillId="0" borderId="0" xfId="66" applyFont="1" applyFill="1" applyAlignment="1">
      <alignment horizontal="center" vertical="center" wrapText="1"/>
    </xf>
    <xf numFmtId="3" fontId="66" fillId="0" borderId="0" xfId="66" applyNumberFormat="1" applyFont="1" applyFill="1" applyAlignment="1">
      <alignment horizontal="center" vertical="center" wrapText="1"/>
    </xf>
    <xf numFmtId="9" fontId="66" fillId="0" borderId="0" xfId="66" applyNumberFormat="1" applyFont="1" applyFill="1" applyAlignment="1">
      <alignment horizontal="center" vertical="center" wrapText="1"/>
    </xf>
    <xf numFmtId="0" fontId="155" fillId="0" borderId="0" xfId="66" applyFont="1" applyFill="1">
      <alignment vertical="center"/>
    </xf>
    <xf numFmtId="181" fontId="82" fillId="14" borderId="242" xfId="1" applyNumberFormat="1" applyFont="1" applyFill="1" applyBorder="1" applyAlignment="1">
      <alignment horizontal="center" vertical="center"/>
    </xf>
    <xf numFmtId="9" fontId="82" fillId="4" borderId="27" xfId="1" applyFont="1" applyFill="1" applyBorder="1" applyAlignment="1">
      <alignment horizontal="center" vertical="center"/>
    </xf>
    <xf numFmtId="200" fontId="65" fillId="4" borderId="27" xfId="3" applyNumberFormat="1" applyFont="1" applyFill="1" applyBorder="1" applyAlignment="1">
      <alignment vertical="center"/>
    </xf>
    <xf numFmtId="200" fontId="65" fillId="4" borderId="48" xfId="3" applyNumberFormat="1" applyFont="1" applyFill="1" applyBorder="1" applyAlignment="1">
      <alignment vertical="center"/>
    </xf>
    <xf numFmtId="200" fontId="65" fillId="4" borderId="242" xfId="3" applyNumberFormat="1" applyFont="1" applyFill="1" applyBorder="1" applyAlignment="1">
      <alignment vertical="center"/>
    </xf>
    <xf numFmtId="200" fontId="65" fillId="4" borderId="56" xfId="3" applyNumberFormat="1" applyFont="1" applyFill="1" applyBorder="1" applyAlignment="1">
      <alignment vertical="center"/>
    </xf>
    <xf numFmtId="9" fontId="82" fillId="4" borderId="27" xfId="1" applyNumberFormat="1" applyFont="1" applyFill="1" applyBorder="1" applyAlignment="1">
      <alignment horizontal="center" vertical="center"/>
    </xf>
    <xf numFmtId="176" fontId="65" fillId="0" borderId="0" xfId="3" applyFont="1" applyFill="1" applyAlignment="1">
      <alignment horizontal="center" vertical="center" shrinkToFit="1"/>
    </xf>
    <xf numFmtId="0" fontId="48" fillId="0" borderId="0" xfId="0" applyNumberFormat="1" applyFont="1" applyAlignment="1">
      <alignment horizontal="left" vertical="top"/>
    </xf>
    <xf numFmtId="0" fontId="48" fillId="0" borderId="0" xfId="0" applyFont="1" applyAlignment="1">
      <alignment horizontal="center" vertical="top"/>
    </xf>
    <xf numFmtId="200" fontId="48" fillId="0" borderId="0" xfId="0" applyNumberFormat="1" applyFont="1" applyAlignment="1">
      <alignment horizontal="center" vertical="center"/>
    </xf>
    <xf numFmtId="41" fontId="210" fillId="0" borderId="291" xfId="47" applyFont="1" applyFill="1" applyBorder="1" applyAlignment="1">
      <alignment horizontal="right" vertical="center"/>
    </xf>
    <xf numFmtId="0" fontId="172" fillId="0" borderId="291" xfId="20" applyNumberFormat="1" applyFont="1" applyFill="1" applyBorder="1" applyAlignment="1">
      <alignment horizontal="center" vertical="center"/>
    </xf>
    <xf numFmtId="3" fontId="65" fillId="0" borderId="291" xfId="66" applyNumberFormat="1" applyFont="1" applyFill="1" applyBorder="1" applyAlignment="1">
      <alignment horizontal="center" vertical="center" wrapText="1"/>
    </xf>
    <xf numFmtId="3" fontId="65" fillId="0" borderId="291" xfId="66" applyNumberFormat="1" applyFont="1" applyFill="1" applyBorder="1" applyAlignment="1">
      <alignment vertical="center" wrapText="1"/>
    </xf>
    <xf numFmtId="0" fontId="211" fillId="0" borderId="291" xfId="20" applyNumberFormat="1" applyFont="1" applyFill="1" applyBorder="1" applyAlignment="1">
      <alignment horizontal="center" vertical="center"/>
    </xf>
    <xf numFmtId="0" fontId="212" fillId="0" borderId="291" xfId="20" applyNumberFormat="1" applyFont="1" applyFill="1" applyBorder="1" applyAlignment="1">
      <alignment horizontal="center" vertical="center"/>
    </xf>
    <xf numFmtId="49" fontId="66" fillId="0" borderId="291" xfId="66" applyNumberFormat="1" applyFont="1" applyFill="1" applyBorder="1" applyAlignment="1">
      <alignment vertical="center" wrapText="1"/>
    </xf>
    <xf numFmtId="3" fontId="66" fillId="0" borderId="291" xfId="66" applyNumberFormat="1" applyFont="1" applyFill="1" applyBorder="1" applyAlignment="1">
      <alignment vertical="center" wrapText="1"/>
    </xf>
    <xf numFmtId="49" fontId="66" fillId="0" borderId="291" xfId="66" applyNumberFormat="1" applyFont="1" applyFill="1" applyBorder="1" applyAlignment="1">
      <alignment horizontal="center" vertical="center" wrapText="1"/>
    </xf>
    <xf numFmtId="0" fontId="214" fillId="4" borderId="0" xfId="0" applyFont="1" applyFill="1" applyBorder="1"/>
    <xf numFmtId="0" fontId="215" fillId="4" borderId="0" xfId="0" applyFont="1" applyFill="1" applyBorder="1"/>
    <xf numFmtId="0" fontId="208" fillId="4" borderId="0" xfId="0" applyFont="1" applyFill="1" applyBorder="1"/>
    <xf numFmtId="0" fontId="214" fillId="4" borderId="0" xfId="0" applyFont="1" applyFill="1" applyBorder="1" applyAlignment="1">
      <alignment vertical="center"/>
    </xf>
    <xf numFmtId="0" fontId="215" fillId="4" borderId="0" xfId="0" applyFont="1" applyFill="1" applyBorder="1" applyAlignment="1">
      <alignment vertical="center"/>
    </xf>
    <xf numFmtId="181" fontId="215" fillId="4" borderId="0" xfId="0" applyNumberFormat="1" applyFont="1" applyFill="1" applyBorder="1" applyAlignment="1">
      <alignment vertical="center"/>
    </xf>
    <xf numFmtId="0" fontId="208" fillId="4" borderId="0" xfId="0" applyFont="1" applyFill="1" applyBorder="1" applyAlignment="1">
      <alignment horizontal="center" vertical="center" wrapText="1"/>
    </xf>
    <xf numFmtId="200" fontId="82" fillId="4" borderId="295" xfId="11" applyNumberFormat="1" applyFont="1" applyFill="1" applyBorder="1" applyAlignment="1">
      <alignment horizontal="center" vertical="center"/>
    </xf>
    <xf numFmtId="200" fontId="65" fillId="4" borderId="295" xfId="3" applyNumberFormat="1" applyFont="1" applyFill="1" applyBorder="1" applyAlignment="1">
      <alignment vertical="center"/>
    </xf>
    <xf numFmtId="3" fontId="174" fillId="0" borderId="236" xfId="0" applyNumberFormat="1" applyFont="1" applyBorder="1" applyAlignment="1">
      <alignment horizontal="right" vertical="center" wrapText="1"/>
    </xf>
    <xf numFmtId="200" fontId="174" fillId="0" borderId="236" xfId="0" applyNumberFormat="1" applyFont="1" applyBorder="1" applyAlignment="1">
      <alignment horizontal="right" vertical="center" wrapText="1"/>
    </xf>
    <xf numFmtId="0" fontId="174" fillId="0" borderId="236" xfId="0" applyNumberFormat="1" applyFont="1" applyBorder="1" applyAlignment="1">
      <alignment horizontal="right" vertical="center" wrapText="1"/>
    </xf>
    <xf numFmtId="3" fontId="174" fillId="0" borderId="246" xfId="0" applyNumberFormat="1" applyFont="1" applyBorder="1" applyAlignment="1">
      <alignment horizontal="right" vertical="center" wrapText="1"/>
    </xf>
    <xf numFmtId="0" fontId="174" fillId="0" borderId="236" xfId="0" applyFont="1" applyBorder="1" applyAlignment="1">
      <alignment horizontal="right" vertical="center" wrapText="1"/>
    </xf>
    <xf numFmtId="200" fontId="176" fillId="0" borderId="6" xfId="0" applyNumberFormat="1" applyFont="1" applyFill="1" applyBorder="1" applyAlignment="1">
      <alignment vertical="center" wrapText="1"/>
    </xf>
    <xf numFmtId="3" fontId="216" fillId="0" borderId="242" xfId="0" applyNumberFormat="1" applyFont="1" applyBorder="1" applyAlignment="1">
      <alignment horizontal="right" vertical="center" wrapText="1"/>
    </xf>
    <xf numFmtId="0" fontId="216" fillId="0" borderId="56" xfId="0" applyFont="1" applyBorder="1" applyAlignment="1">
      <alignment horizontal="right" vertical="center" wrapText="1"/>
    </xf>
    <xf numFmtId="0" fontId="216" fillId="0" borderId="27" xfId="0" applyFont="1" applyBorder="1" applyAlignment="1">
      <alignment horizontal="right" vertical="center" wrapText="1"/>
    </xf>
    <xf numFmtId="176" fontId="174" fillId="0" borderId="56" xfId="3" applyFont="1" applyBorder="1" applyAlignment="1">
      <alignment horizontal="right" vertical="center" wrapText="1"/>
    </xf>
    <xf numFmtId="176" fontId="174" fillId="0" borderId="27" xfId="3" applyFont="1" applyBorder="1" applyAlignment="1">
      <alignment horizontal="right" vertical="center" wrapText="1"/>
    </xf>
    <xf numFmtId="176" fontId="174" fillId="16" borderId="27" xfId="3" applyFont="1" applyFill="1" applyBorder="1" applyAlignment="1">
      <alignment horizontal="right" vertical="center" wrapText="1"/>
    </xf>
    <xf numFmtId="3" fontId="174" fillId="0" borderId="48" xfId="0" applyNumberFormat="1" applyFont="1" applyFill="1" applyBorder="1" applyAlignment="1">
      <alignment horizontal="right" vertical="center" wrapText="1"/>
    </xf>
    <xf numFmtId="3" fontId="174" fillId="0" borderId="69" xfId="0" applyNumberFormat="1" applyFont="1" applyFill="1" applyBorder="1" applyAlignment="1">
      <alignment horizontal="right" vertical="center" wrapText="1"/>
    </xf>
    <xf numFmtId="3" fontId="174" fillId="0" borderId="242" xfId="0" applyNumberFormat="1" applyFont="1" applyFill="1" applyBorder="1" applyAlignment="1">
      <alignment horizontal="right" vertical="center" wrapText="1"/>
    </xf>
    <xf numFmtId="3" fontId="174" fillId="0" borderId="263" xfId="0" applyNumberFormat="1" applyFont="1" applyFill="1" applyBorder="1" applyAlignment="1">
      <alignment horizontal="right" vertical="center" wrapText="1"/>
    </xf>
    <xf numFmtId="176" fontId="174" fillId="0" borderId="246" xfId="3" applyFont="1" applyFill="1" applyBorder="1" applyAlignment="1">
      <alignment horizontal="right" vertical="center" wrapText="1"/>
    </xf>
    <xf numFmtId="176" fontId="174" fillId="0" borderId="56" xfId="3" applyFont="1" applyFill="1" applyBorder="1" applyAlignment="1">
      <alignment horizontal="right" vertical="center" wrapText="1"/>
    </xf>
    <xf numFmtId="176" fontId="174" fillId="0" borderId="236" xfId="3" applyFont="1" applyFill="1" applyBorder="1" applyAlignment="1">
      <alignment horizontal="right" vertical="center" wrapText="1"/>
    </xf>
    <xf numFmtId="176" fontId="174" fillId="0" borderId="27" xfId="3" applyFont="1" applyFill="1" applyBorder="1" applyAlignment="1">
      <alignment horizontal="right" vertical="center" wrapText="1"/>
    </xf>
    <xf numFmtId="176" fontId="174" fillId="0" borderId="27" xfId="3" applyFont="1" applyFill="1" applyBorder="1" applyAlignment="1">
      <alignment horizontal="right" wrapText="1"/>
    </xf>
    <xf numFmtId="176" fontId="174" fillId="0" borderId="56" xfId="3" applyFont="1" applyBorder="1" applyAlignment="1">
      <alignment vertical="center" wrapText="1"/>
    </xf>
    <xf numFmtId="176" fontId="174" fillId="16" borderId="56" xfId="3" applyFont="1" applyFill="1" applyBorder="1" applyAlignment="1">
      <alignment vertical="center" wrapText="1"/>
    </xf>
    <xf numFmtId="176" fontId="174" fillId="0" borderId="27" xfId="3" applyFont="1" applyBorder="1" applyAlignment="1">
      <alignment horizontal="right" vertical="top" wrapText="1"/>
    </xf>
    <xf numFmtId="0" fontId="176" fillId="0" borderId="62" xfId="0" applyFont="1" applyFill="1" applyBorder="1" applyAlignment="1">
      <alignment horizontal="left" vertical="center" wrapText="1"/>
    </xf>
    <xf numFmtId="0" fontId="14" fillId="0" borderId="0" xfId="0" applyFont="1" applyBorder="1"/>
    <xf numFmtId="0" fontId="12" fillId="0" borderId="0" xfId="0" applyFont="1" applyBorder="1"/>
    <xf numFmtId="0" fontId="1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/>
    <xf numFmtId="0" fontId="137" fillId="0" borderId="0" xfId="0" applyFont="1" applyBorder="1" applyAlignment="1">
      <alignment horizontal="right"/>
    </xf>
    <xf numFmtId="3" fontId="137" fillId="0" borderId="0" xfId="0" applyNumberFormat="1" applyFont="1" applyBorder="1" applyAlignment="1"/>
    <xf numFmtId="0" fontId="137" fillId="0" borderId="0" xfId="0" applyFont="1" applyBorder="1" applyAlignment="1"/>
    <xf numFmtId="0" fontId="118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3" fontId="217" fillId="0" borderId="0" xfId="0" applyNumberFormat="1" applyFont="1" applyBorder="1" applyAlignment="1">
      <alignment horizontal="right"/>
    </xf>
    <xf numFmtId="0" fontId="48" fillId="0" borderId="0" xfId="0" applyFont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/>
    </xf>
    <xf numFmtId="0" fontId="174" fillId="0" borderId="6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00" fontId="49" fillId="14" borderId="53" xfId="11" applyNumberFormat="1" applyFont="1" applyFill="1" applyBorder="1" applyAlignment="1">
      <alignment horizontal="right" vertical="center"/>
    </xf>
    <xf numFmtId="200" fontId="49" fillId="0" borderId="27" xfId="11" applyNumberFormat="1" applyFont="1" applyBorder="1" applyAlignment="1">
      <alignment horizontal="right" vertical="center"/>
    </xf>
    <xf numFmtId="200" fontId="66" fillId="0" borderId="27" xfId="11" applyNumberFormat="1" applyFont="1" applyBorder="1" applyAlignment="1">
      <alignment horizontal="right" vertical="center"/>
    </xf>
    <xf numFmtId="200" fontId="66" fillId="0" borderId="48" xfId="11" applyNumberFormat="1" applyFont="1" applyBorder="1" applyAlignment="1">
      <alignment horizontal="right" vertical="center"/>
    </xf>
    <xf numFmtId="200" fontId="66" fillId="0" borderId="56" xfId="11" applyNumberFormat="1" applyFont="1" applyBorder="1" applyAlignment="1">
      <alignment horizontal="right" vertical="center"/>
    </xf>
    <xf numFmtId="41" fontId="82" fillId="14" borderId="274" xfId="11" applyNumberFormat="1" applyFont="1" applyFill="1" applyBorder="1" applyAlignment="1">
      <alignment horizontal="center" vertical="center"/>
    </xf>
    <xf numFmtId="0" fontId="56" fillId="4" borderId="190" xfId="0" applyFont="1" applyFill="1" applyBorder="1" applyAlignment="1">
      <alignment vertical="center"/>
    </xf>
    <xf numFmtId="200" fontId="68" fillId="4" borderId="227" xfId="0" applyNumberFormat="1" applyFont="1" applyFill="1" applyBorder="1" applyAlignment="1">
      <alignment horizontal="center" vertical="center"/>
    </xf>
    <xf numFmtId="200" fontId="56" fillId="4" borderId="223" xfId="0" applyNumberFormat="1" applyFont="1" applyFill="1" applyBorder="1" applyAlignment="1">
      <alignment horizontal="center" vertical="center"/>
    </xf>
    <xf numFmtId="200" fontId="56" fillId="4" borderId="42" xfId="0" applyNumberFormat="1" applyFont="1" applyFill="1" applyBorder="1" applyAlignment="1">
      <alignment horizontal="center" vertical="center"/>
    </xf>
    <xf numFmtId="200" fontId="68" fillId="4" borderId="268" xfId="0" applyNumberFormat="1" applyFont="1" applyFill="1" applyBorder="1" applyAlignment="1">
      <alignment horizontal="center" vertical="center"/>
    </xf>
    <xf numFmtId="200" fontId="56" fillId="4" borderId="69" xfId="0" applyNumberFormat="1" applyFont="1" applyFill="1" applyBorder="1" applyAlignment="1">
      <alignment horizontal="center" vertical="center"/>
    </xf>
    <xf numFmtId="0" fontId="68" fillId="4" borderId="238" xfId="0" applyFont="1" applyFill="1" applyBorder="1" applyAlignment="1">
      <alignment vertical="center"/>
    </xf>
    <xf numFmtId="0" fontId="68" fillId="4" borderId="249" xfId="0" applyFont="1" applyFill="1" applyBorder="1" applyAlignment="1">
      <alignment vertical="center"/>
    </xf>
    <xf numFmtId="3" fontId="73" fillId="16" borderId="272" xfId="0" applyNumberFormat="1" applyFont="1" applyFill="1" applyBorder="1" applyAlignment="1">
      <alignment horizontal="right" vertical="center" wrapText="1"/>
    </xf>
    <xf numFmtId="181" fontId="56" fillId="4" borderId="265" xfId="1" applyNumberFormat="1" applyFont="1" applyFill="1" applyBorder="1" applyAlignment="1">
      <alignment horizontal="right" vertical="center"/>
    </xf>
    <xf numFmtId="3" fontId="73" fillId="16" borderId="20" xfId="0" applyNumberFormat="1" applyFont="1" applyFill="1" applyBorder="1" applyAlignment="1">
      <alignment horizontal="right" vertical="center" wrapText="1"/>
    </xf>
    <xf numFmtId="3" fontId="73" fillId="16" borderId="263" xfId="0" applyNumberFormat="1" applyFont="1" applyFill="1" applyBorder="1" applyAlignment="1">
      <alignment horizontal="right" vertical="center" wrapText="1"/>
    </xf>
    <xf numFmtId="200" fontId="68" fillId="4" borderId="263" xfId="0" applyNumberFormat="1" applyFont="1" applyFill="1" applyBorder="1" applyAlignment="1">
      <alignment horizontal="right" vertical="center"/>
    </xf>
    <xf numFmtId="181" fontId="68" fillId="4" borderId="242" xfId="0" applyNumberFormat="1" applyFont="1" applyFill="1" applyBorder="1" applyAlignment="1">
      <alignment horizontal="right" vertical="center"/>
    </xf>
    <xf numFmtId="176" fontId="56" fillId="4" borderId="242" xfId="3" applyFont="1" applyFill="1" applyBorder="1" applyAlignment="1">
      <alignment horizontal="right" vertical="center"/>
    </xf>
    <xf numFmtId="0" fontId="56" fillId="4" borderId="65" xfId="0" applyFont="1" applyFill="1" applyBorder="1" applyAlignment="1">
      <alignment horizontal="center" vertical="center"/>
    </xf>
    <xf numFmtId="3" fontId="73" fillId="16" borderId="269" xfId="0" applyNumberFormat="1" applyFont="1" applyFill="1" applyBorder="1" applyAlignment="1">
      <alignment horizontal="right" vertical="center" wrapText="1"/>
    </xf>
    <xf numFmtId="3" fontId="73" fillId="16" borderId="67" xfId="0" applyNumberFormat="1" applyFont="1" applyFill="1" applyBorder="1" applyAlignment="1">
      <alignment horizontal="right" vertical="center" wrapText="1"/>
    </xf>
    <xf numFmtId="200" fontId="56" fillId="4" borderId="67" xfId="0" applyNumberFormat="1" applyFont="1" applyFill="1" applyBorder="1" applyAlignment="1">
      <alignment horizontal="right" vertical="center"/>
    </xf>
    <xf numFmtId="181" fontId="56" fillId="4" borderId="56" xfId="0" applyNumberFormat="1" applyFont="1" applyFill="1" applyBorder="1" applyAlignment="1">
      <alignment horizontal="right" vertical="center"/>
    </xf>
    <xf numFmtId="176" fontId="56" fillId="4" borderId="232" xfId="3" applyFont="1" applyFill="1" applyBorder="1" applyAlignment="1">
      <alignment horizontal="right" vertical="center"/>
    </xf>
    <xf numFmtId="181" fontId="56" fillId="4" borderId="232" xfId="1" applyNumberFormat="1" applyFont="1" applyFill="1" applyBorder="1" applyAlignment="1">
      <alignment horizontal="right" vertical="center"/>
    </xf>
    <xf numFmtId="0" fontId="56" fillId="4" borderId="58" xfId="0" applyFont="1" applyFill="1" applyBorder="1" applyAlignment="1">
      <alignment vertical="center"/>
    </xf>
    <xf numFmtId="0" fontId="56" fillId="4" borderId="62" xfId="0" applyFont="1" applyFill="1" applyBorder="1" applyAlignment="1">
      <alignment horizontal="center" vertical="center"/>
    </xf>
    <xf numFmtId="3" fontId="73" fillId="16" borderId="270" xfId="0" applyNumberFormat="1" applyFont="1" applyFill="1" applyBorder="1" applyAlignment="1">
      <alignment horizontal="right" vertical="center" wrapText="1"/>
    </xf>
    <xf numFmtId="3" fontId="73" fillId="16" borderId="63" xfId="0" applyNumberFormat="1" applyFont="1" applyFill="1" applyBorder="1" applyAlignment="1">
      <alignment horizontal="right" vertical="center" wrapText="1"/>
    </xf>
    <xf numFmtId="181" fontId="56" fillId="4" borderId="27" xfId="0" applyNumberFormat="1" applyFont="1" applyFill="1" applyBorder="1" applyAlignment="1">
      <alignment horizontal="right" vertical="center"/>
    </xf>
    <xf numFmtId="3" fontId="73" fillId="16" borderId="70" xfId="0" applyNumberFormat="1" applyFont="1" applyFill="1" applyBorder="1" applyAlignment="1">
      <alignment horizontal="right" vertical="center" wrapText="1"/>
    </xf>
    <xf numFmtId="176" fontId="56" fillId="4" borderId="48" xfId="3" applyFont="1" applyFill="1" applyBorder="1" applyAlignment="1">
      <alignment horizontal="right" vertical="center"/>
    </xf>
    <xf numFmtId="181" fontId="56" fillId="4" borderId="27" xfId="1" applyNumberFormat="1" applyFont="1" applyFill="1" applyBorder="1" applyAlignment="1">
      <alignment horizontal="right" vertical="center"/>
    </xf>
    <xf numFmtId="3" fontId="73" fillId="16" borderId="268" xfId="0" applyNumberFormat="1" applyFont="1" applyFill="1" applyBorder="1" applyAlignment="1">
      <alignment horizontal="right" vertical="center" wrapText="1"/>
    </xf>
    <xf numFmtId="3" fontId="73" fillId="16" borderId="69" xfId="0" applyNumberFormat="1" applyFont="1" applyFill="1" applyBorder="1" applyAlignment="1">
      <alignment horizontal="right" vertical="center" wrapText="1"/>
    </xf>
    <xf numFmtId="3" fontId="73" fillId="16" borderId="27" xfId="0" applyNumberFormat="1" applyFont="1" applyFill="1" applyBorder="1" applyAlignment="1">
      <alignment horizontal="right" vertical="center" wrapText="1"/>
    </xf>
    <xf numFmtId="200" fontId="56" fillId="4" borderId="27" xfId="3" applyNumberFormat="1" applyFont="1" applyFill="1" applyBorder="1" applyAlignment="1">
      <alignment horizontal="right" vertical="center"/>
    </xf>
    <xf numFmtId="0" fontId="73" fillId="16" borderId="273" xfId="0" applyFont="1" applyFill="1" applyBorder="1" applyAlignment="1">
      <alignment horizontal="right" vertical="center" wrapText="1"/>
    </xf>
    <xf numFmtId="0" fontId="73" fillId="16" borderId="280" xfId="0" applyFont="1" applyFill="1" applyBorder="1" applyAlignment="1">
      <alignment horizontal="right" vertical="center" wrapText="1"/>
    </xf>
    <xf numFmtId="176" fontId="56" fillId="4" borderId="27" xfId="3" applyFont="1" applyFill="1" applyBorder="1" applyAlignment="1">
      <alignment horizontal="right" vertical="center"/>
    </xf>
    <xf numFmtId="0" fontId="56" fillId="4" borderId="56" xfId="0" applyFont="1" applyFill="1" applyBorder="1" applyAlignment="1">
      <alignment vertical="center"/>
    </xf>
    <xf numFmtId="0" fontId="73" fillId="16" borderId="270" xfId="0" applyFont="1" applyFill="1" applyBorder="1" applyAlignment="1">
      <alignment horizontal="right" vertical="center" wrapText="1"/>
    </xf>
    <xf numFmtId="0" fontId="73" fillId="16" borderId="63" xfId="0" applyFont="1" applyFill="1" applyBorder="1" applyAlignment="1">
      <alignment horizontal="right" vertical="center" wrapText="1"/>
    </xf>
    <xf numFmtId="0" fontId="56" fillId="4" borderId="34" xfId="0" applyFont="1" applyFill="1" applyBorder="1" applyAlignment="1">
      <alignment horizontal="center" vertical="center"/>
    </xf>
    <xf numFmtId="0" fontId="56" fillId="4" borderId="229" xfId="0" applyFont="1" applyFill="1" applyBorder="1" applyAlignment="1">
      <alignment horizontal="center" vertical="center"/>
    </xf>
    <xf numFmtId="0" fontId="56" fillId="4" borderId="94" xfId="0" applyFont="1" applyFill="1" applyBorder="1" applyAlignment="1">
      <alignment horizontal="center" vertical="center"/>
    </xf>
    <xf numFmtId="3" fontId="73" fillId="16" borderId="230" xfId="0" applyNumberFormat="1" applyFont="1" applyFill="1" applyBorder="1" applyAlignment="1">
      <alignment horizontal="right" vertical="center" wrapText="1"/>
    </xf>
    <xf numFmtId="3" fontId="73" fillId="16" borderId="229" xfId="0" applyNumberFormat="1" applyFont="1" applyFill="1" applyBorder="1" applyAlignment="1">
      <alignment horizontal="right" vertical="center" wrapText="1"/>
    </xf>
    <xf numFmtId="200" fontId="56" fillId="4" borderId="229" xfId="0" applyNumberFormat="1" applyFont="1" applyFill="1" applyBorder="1" applyAlignment="1">
      <alignment horizontal="right" vertical="center"/>
    </xf>
    <xf numFmtId="181" fontId="56" fillId="4" borderId="46" xfId="0" applyNumberFormat="1" applyFont="1" applyFill="1" applyBorder="1" applyAlignment="1">
      <alignment horizontal="right" vertical="center"/>
    </xf>
    <xf numFmtId="176" fontId="56" fillId="4" borderId="295" xfId="3" applyFont="1" applyFill="1" applyBorder="1" applyAlignment="1">
      <alignment horizontal="right" vertical="center" wrapText="1"/>
    </xf>
    <xf numFmtId="200" fontId="56" fillId="4" borderId="295" xfId="3" applyNumberFormat="1" applyFont="1" applyFill="1" applyBorder="1" applyAlignment="1">
      <alignment horizontal="right" vertical="center" wrapText="1"/>
    </xf>
    <xf numFmtId="181" fontId="56" fillId="4" borderId="295" xfId="1" applyNumberFormat="1" applyFont="1" applyFill="1" applyBorder="1" applyAlignment="1">
      <alignment horizontal="right" vertical="center"/>
    </xf>
    <xf numFmtId="3" fontId="73" fillId="16" borderId="72" xfId="0" applyNumberFormat="1" applyFont="1" applyFill="1" applyBorder="1" applyAlignment="1">
      <alignment horizontal="right" vertical="center" wrapText="1"/>
    </xf>
    <xf numFmtId="3" fontId="73" fillId="16" borderId="301" xfId="0" applyNumberFormat="1" applyFont="1" applyFill="1" applyBorder="1" applyAlignment="1">
      <alignment horizontal="right" vertical="center" wrapText="1"/>
    </xf>
    <xf numFmtId="200" fontId="68" fillId="4" borderId="301" xfId="0" applyNumberFormat="1" applyFont="1" applyFill="1" applyBorder="1" applyAlignment="1">
      <alignment horizontal="right" vertical="center"/>
    </xf>
    <xf numFmtId="181" fontId="68" fillId="4" borderId="302" xfId="0" applyNumberFormat="1" applyFont="1" applyFill="1" applyBorder="1" applyAlignment="1">
      <alignment horizontal="right" vertical="center"/>
    </xf>
    <xf numFmtId="176" fontId="56" fillId="4" borderId="302" xfId="3" applyFont="1" applyFill="1" applyBorder="1" applyAlignment="1">
      <alignment horizontal="right" vertical="center"/>
    </xf>
    <xf numFmtId="200" fontId="56" fillId="4" borderId="303" xfId="3" applyNumberFormat="1" applyFont="1" applyFill="1" applyBorder="1" applyAlignment="1">
      <alignment horizontal="right" vertical="center"/>
    </xf>
    <xf numFmtId="181" fontId="56" fillId="4" borderId="48" xfId="1" applyNumberFormat="1" applyFont="1" applyFill="1" applyBorder="1" applyAlignment="1">
      <alignment horizontal="right" vertical="center"/>
    </xf>
    <xf numFmtId="176" fontId="56" fillId="0" borderId="274" xfId="3" applyFont="1" applyBorder="1" applyAlignment="1">
      <alignment vertical="center"/>
    </xf>
    <xf numFmtId="176" fontId="56" fillId="0" borderId="245" xfId="3" applyFont="1" applyBorder="1" applyAlignment="1">
      <alignment vertical="center"/>
    </xf>
    <xf numFmtId="176" fontId="56" fillId="0" borderId="53" xfId="3" applyFont="1" applyBorder="1" applyAlignment="1">
      <alignment vertical="center"/>
    </xf>
    <xf numFmtId="181" fontId="56" fillId="0" borderId="92" xfId="1" applyNumberFormat="1" applyFont="1" applyBorder="1" applyAlignment="1">
      <alignment vertical="center"/>
    </xf>
    <xf numFmtId="176" fontId="56" fillId="0" borderId="92" xfId="3" applyFont="1" applyBorder="1" applyAlignment="1">
      <alignment vertical="center"/>
    </xf>
    <xf numFmtId="181" fontId="56" fillId="4" borderId="53" xfId="1" applyNumberFormat="1" applyFont="1" applyFill="1" applyBorder="1" applyAlignment="1">
      <alignment horizontal="right" vertical="center"/>
    </xf>
    <xf numFmtId="181" fontId="208" fillId="4" borderId="0" xfId="0" applyNumberFormat="1" applyFont="1" applyFill="1" applyBorder="1" applyAlignment="1">
      <alignment horizontal="right" vertical="center"/>
    </xf>
    <xf numFmtId="200" fontId="208" fillId="4" borderId="0" xfId="0" applyNumberFormat="1" applyFont="1" applyFill="1" applyBorder="1" applyAlignment="1">
      <alignment horizontal="right" vertical="center"/>
    </xf>
    <xf numFmtId="181" fontId="208" fillId="4" borderId="0" xfId="0" applyNumberFormat="1" applyFont="1" applyFill="1" applyBorder="1" applyAlignment="1">
      <alignment vertical="center"/>
    </xf>
    <xf numFmtId="0" fontId="219" fillId="4" borderId="0" xfId="0" applyFont="1" applyFill="1" applyBorder="1" applyAlignment="1">
      <alignment horizontal="justify" vertical="center" wrapText="1"/>
    </xf>
    <xf numFmtId="3" fontId="219" fillId="4" borderId="0" xfId="0" applyNumberFormat="1" applyFont="1" applyFill="1" applyBorder="1" applyAlignment="1">
      <alignment horizontal="justify" vertical="center" wrapText="1"/>
    </xf>
    <xf numFmtId="181" fontId="220" fillId="4" borderId="0" xfId="0" applyNumberFormat="1" applyFont="1" applyFill="1" applyBorder="1" applyAlignment="1">
      <alignment horizontal="right" vertical="center"/>
    </xf>
    <xf numFmtId="200" fontId="208" fillId="4" borderId="0" xfId="0" applyNumberFormat="1" applyFont="1" applyFill="1" applyBorder="1" applyAlignment="1">
      <alignment vertical="center" wrapText="1"/>
    </xf>
    <xf numFmtId="0" fontId="45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vertical="top" wrapText="1"/>
    </xf>
    <xf numFmtId="0" fontId="175" fillId="0" borderId="63" xfId="0" applyFont="1" applyBorder="1" applyAlignment="1">
      <alignment horizontal="center" vertical="center" wrapText="1"/>
    </xf>
    <xf numFmtId="0" fontId="175" fillId="0" borderId="27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  <xf numFmtId="178" fontId="73" fillId="0" borderId="0" xfId="0" applyNumberFormat="1" applyFont="1" applyAlignment="1">
      <alignment horizontal="right" wrapText="1"/>
    </xf>
    <xf numFmtId="9" fontId="73" fillId="0" borderId="0" xfId="1" applyFont="1" applyAlignment="1">
      <alignment horizontal="right" wrapText="1"/>
    </xf>
    <xf numFmtId="181" fontId="123" fillId="0" borderId="0" xfId="1" applyNumberFormat="1" applyFont="1" applyFill="1" applyAlignment="1">
      <alignment horizontal="justify" wrapText="1"/>
    </xf>
    <xf numFmtId="0" fontId="73" fillId="0" borderId="0" xfId="0" applyFont="1" applyBorder="1" applyAlignment="1">
      <alignment horizontal="justify" vertical="center" wrapText="1"/>
    </xf>
    <xf numFmtId="181" fontId="149" fillId="0" borderId="0" xfId="1" applyNumberFormat="1" applyFont="1" applyBorder="1" applyAlignment="1">
      <alignment vertical="center"/>
    </xf>
    <xf numFmtId="3" fontId="174" fillId="0" borderId="62" xfId="0" applyNumberFormat="1" applyFont="1" applyBorder="1" applyAlignment="1">
      <alignment horizontal="center" vertical="center" wrapText="1"/>
    </xf>
    <xf numFmtId="0" fontId="216" fillId="0" borderId="27" xfId="0" applyFont="1" applyBorder="1" applyAlignment="1">
      <alignment horizontal="center" vertical="center" wrapText="1"/>
    </xf>
    <xf numFmtId="0" fontId="174" fillId="16" borderId="27" xfId="0" applyFont="1" applyFill="1" applyBorder="1" applyAlignment="1">
      <alignment horizontal="center" vertical="center" wrapText="1"/>
    </xf>
    <xf numFmtId="0" fontId="176" fillId="0" borderId="62" xfId="0" applyFont="1" applyFill="1" applyBorder="1" applyAlignment="1">
      <alignment horizontal="center" vertical="center" wrapText="1"/>
    </xf>
    <xf numFmtId="0" fontId="215" fillId="4" borderId="0" xfId="0" applyFont="1" applyFill="1" applyBorder="1" applyAlignment="1">
      <alignment horizontal="center" vertical="center"/>
    </xf>
    <xf numFmtId="0" fontId="176" fillId="16" borderId="27" xfId="0" applyFont="1" applyFill="1" applyBorder="1" applyAlignment="1">
      <alignment horizontal="center" vertical="center" wrapText="1"/>
    </xf>
    <xf numFmtId="0" fontId="176" fillId="0" borderId="62" xfId="0" applyFont="1" applyBorder="1" applyAlignment="1">
      <alignment horizontal="center" vertical="center" wrapText="1"/>
    </xf>
    <xf numFmtId="0" fontId="214" fillId="4" borderId="0" xfId="0" applyFont="1" applyFill="1" applyBorder="1" applyAlignment="1">
      <alignment horizontal="center"/>
    </xf>
    <xf numFmtId="0" fontId="215" fillId="4" borderId="0" xfId="0" applyFont="1" applyFill="1" applyBorder="1" applyAlignment="1">
      <alignment horizontal="center"/>
    </xf>
    <xf numFmtId="0" fontId="98" fillId="0" borderId="6" xfId="0" applyFont="1" applyBorder="1" applyAlignment="1">
      <alignment horizontal="justify" wrapText="1"/>
    </xf>
    <xf numFmtId="0" fontId="66" fillId="4" borderId="6" xfId="11" applyFont="1" applyFill="1" applyBorder="1">
      <alignment vertical="center"/>
    </xf>
    <xf numFmtId="1" fontId="88" fillId="4" borderId="6" xfId="11" applyNumberFormat="1" applyFont="1" applyFill="1" applyBorder="1" applyAlignment="1">
      <alignment horizontal="center" vertical="center"/>
    </xf>
    <xf numFmtId="200" fontId="82" fillId="4" borderId="6" xfId="11" applyNumberFormat="1" applyFont="1" applyFill="1" applyBorder="1" applyAlignment="1">
      <alignment horizontal="center" vertical="center"/>
    </xf>
    <xf numFmtId="200" fontId="65" fillId="4" borderId="58" xfId="3" applyNumberFormat="1" applyFont="1" applyFill="1" applyBorder="1" applyAlignment="1">
      <alignment vertical="center"/>
    </xf>
    <xf numFmtId="9" fontId="82" fillId="4" borderId="56" xfId="1" applyFont="1" applyFill="1" applyBorder="1" applyAlignment="1">
      <alignment horizontal="center" vertical="center"/>
    </xf>
    <xf numFmtId="9" fontId="82" fillId="4" borderId="56" xfId="1" applyNumberFormat="1" applyFont="1" applyFill="1" applyBorder="1" applyAlignment="1">
      <alignment horizontal="center" vertical="center"/>
    </xf>
    <xf numFmtId="9" fontId="82" fillId="4" borderId="46" xfId="1" applyFont="1" applyFill="1" applyBorder="1" applyAlignment="1">
      <alignment horizontal="center" vertical="center"/>
    </xf>
    <xf numFmtId="200" fontId="65" fillId="4" borderId="46" xfId="3" applyNumberFormat="1" applyFont="1" applyFill="1" applyBorder="1" applyAlignment="1">
      <alignment vertical="center"/>
    </xf>
    <xf numFmtId="9" fontId="82" fillId="4" borderId="53" xfId="1" applyNumberFormat="1" applyFont="1" applyFill="1" applyBorder="1" applyAlignment="1">
      <alignment horizontal="center" vertical="center"/>
    </xf>
    <xf numFmtId="200" fontId="65" fillId="4" borderId="53" xfId="3" applyNumberFormat="1" applyFont="1" applyFill="1" applyBorder="1" applyAlignment="1">
      <alignment vertical="center"/>
    </xf>
    <xf numFmtId="0" fontId="82" fillId="14" borderId="295" xfId="11" applyFont="1" applyFill="1" applyBorder="1" applyAlignment="1">
      <alignment horizontal="center" vertical="center"/>
    </xf>
    <xf numFmtId="0" fontId="68" fillId="14" borderId="295" xfId="0" applyFont="1" applyFill="1" applyBorder="1" applyAlignment="1">
      <alignment horizontal="center"/>
    </xf>
    <xf numFmtId="0" fontId="175" fillId="0" borderId="56" xfId="0" applyFont="1" applyBorder="1" applyAlignment="1">
      <alignment horizontal="center" vertical="center" wrapText="1"/>
    </xf>
    <xf numFmtId="0" fontId="175" fillId="0" borderId="64" xfId="0" applyFont="1" applyBorder="1" applyAlignment="1">
      <alignment horizontal="center" vertical="center" wrapText="1"/>
    </xf>
    <xf numFmtId="0" fontId="175" fillId="0" borderId="264" xfId="0" applyFont="1" applyBorder="1" applyAlignment="1">
      <alignment horizontal="center" vertical="center" wrapText="1"/>
    </xf>
    <xf numFmtId="0" fontId="175" fillId="0" borderId="242" xfId="0" applyFont="1" applyBorder="1" applyAlignment="1">
      <alignment horizontal="center" vertical="center" wrapText="1"/>
    </xf>
    <xf numFmtId="0" fontId="130" fillId="0" borderId="56" xfId="0" applyFont="1" applyBorder="1" applyAlignment="1">
      <alignment horizontal="center" vertical="center" wrapText="1"/>
    </xf>
    <xf numFmtId="41" fontId="12" fillId="0" borderId="0" xfId="0" applyNumberFormat="1" applyFont="1"/>
    <xf numFmtId="41" fontId="6" fillId="0" borderId="0" xfId="0" applyNumberFormat="1" applyFont="1" applyAlignment="1">
      <alignment vertical="center"/>
    </xf>
    <xf numFmtId="0" fontId="214" fillId="4" borderId="0" xfId="0" applyFont="1" applyFill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181" fontId="56" fillId="0" borderId="0" xfId="1" applyNumberFormat="1" applyFont="1" applyBorder="1" applyAlignment="1">
      <alignment vertical="center"/>
    </xf>
    <xf numFmtId="181" fontId="56" fillId="4" borderId="0" xfId="1" applyNumberFormat="1" applyFont="1" applyFill="1" applyBorder="1" applyAlignment="1">
      <alignment horizontal="right" vertical="center"/>
    </xf>
    <xf numFmtId="0" fontId="214" fillId="0" borderId="0" xfId="0" applyFont="1"/>
    <xf numFmtId="0" fontId="208" fillId="0" borderId="0" xfId="0" applyFont="1"/>
    <xf numFmtId="200" fontId="214" fillId="4" borderId="0" xfId="0" applyNumberFormat="1" applyFont="1" applyFill="1" applyBorder="1"/>
    <xf numFmtId="200" fontId="215" fillId="4" borderId="0" xfId="0" applyNumberFormat="1" applyFont="1" applyFill="1" applyBorder="1"/>
    <xf numFmtId="9" fontId="215" fillId="4" borderId="0" xfId="1" applyFont="1" applyFill="1" applyBorder="1"/>
    <xf numFmtId="0" fontId="208" fillId="4" borderId="0" xfId="11" applyFont="1" applyFill="1" applyBorder="1" applyAlignment="1">
      <alignment horizontal="left" vertical="center"/>
    </xf>
    <xf numFmtId="9" fontId="208" fillId="4" borderId="0" xfId="1" applyNumberFormat="1" applyFont="1" applyFill="1" applyBorder="1" applyAlignment="1"/>
    <xf numFmtId="178" fontId="208" fillId="4" borderId="0" xfId="0" applyNumberFormat="1" applyFont="1" applyFill="1" applyBorder="1" applyAlignment="1"/>
    <xf numFmtId="9" fontId="208" fillId="4" borderId="0" xfId="1" applyNumberFormat="1" applyFont="1" applyFill="1" applyBorder="1"/>
    <xf numFmtId="178" fontId="208" fillId="4" borderId="0" xfId="0" applyNumberFormat="1" applyFont="1" applyFill="1" applyBorder="1"/>
    <xf numFmtId="200" fontId="208" fillId="4" borderId="0" xfId="0" applyNumberFormat="1" applyFont="1" applyFill="1" applyBorder="1"/>
    <xf numFmtId="178" fontId="215" fillId="4" borderId="0" xfId="0" applyNumberFormat="1" applyFont="1" applyFill="1" applyBorder="1"/>
    <xf numFmtId="178" fontId="214" fillId="4" borderId="0" xfId="0" applyNumberFormat="1" applyFont="1" applyFill="1" applyBorder="1"/>
    <xf numFmtId="3" fontId="215" fillId="4" borderId="0" xfId="0" applyNumberFormat="1" applyFont="1" applyFill="1" applyBorder="1"/>
    <xf numFmtId="181" fontId="215" fillId="4" borderId="0" xfId="1" applyNumberFormat="1" applyFont="1" applyFill="1" applyBorder="1"/>
    <xf numFmtId="0" fontId="226" fillId="4" borderId="0" xfId="0" applyFont="1" applyFill="1" applyBorder="1" applyAlignment="1">
      <alignment horizontal="center" vertical="center"/>
    </xf>
    <xf numFmtId="3" fontId="226" fillId="4" borderId="0" xfId="0" applyNumberFormat="1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214" fillId="0" borderId="0" xfId="0" applyFont="1" applyAlignment="1">
      <alignment horizontal="center"/>
    </xf>
    <xf numFmtId="0" fontId="215" fillId="0" borderId="0" xfId="0" applyFont="1" applyBorder="1"/>
    <xf numFmtId="0" fontId="214" fillId="0" borderId="0" xfId="0" applyFont="1" applyBorder="1"/>
    <xf numFmtId="0" fontId="208" fillId="0" borderId="0" xfId="0" applyFont="1" applyBorder="1"/>
    <xf numFmtId="0" fontId="218" fillId="16" borderId="0" xfId="0" applyFont="1" applyFill="1" applyBorder="1" applyAlignment="1">
      <alignment horizontal="left" vertical="center" wrapText="1"/>
    </xf>
    <xf numFmtId="181" fontId="218" fillId="16" borderId="0" xfId="1" applyNumberFormat="1" applyFont="1" applyFill="1" applyBorder="1" applyAlignment="1">
      <alignment horizontal="justify" vertical="center" wrapText="1"/>
    </xf>
    <xf numFmtId="3" fontId="218" fillId="16" borderId="0" xfId="0" applyNumberFormat="1" applyFont="1" applyFill="1" applyBorder="1" applyAlignment="1">
      <alignment horizontal="justify" vertical="center" wrapText="1"/>
    </xf>
    <xf numFmtId="3" fontId="215" fillId="16" borderId="0" xfId="0" applyNumberFormat="1" applyFont="1" applyFill="1" applyBorder="1" applyAlignment="1">
      <alignment horizontal="justify" vertical="center" wrapText="1"/>
    </xf>
    <xf numFmtId="0" fontId="215" fillId="16" borderId="0" xfId="0" applyFont="1" applyFill="1" applyBorder="1" applyAlignment="1">
      <alignment horizontal="justify" vertical="center" wrapText="1"/>
    </xf>
    <xf numFmtId="181" fontId="208" fillId="0" borderId="0" xfId="1" applyNumberFormat="1" applyFont="1" applyBorder="1"/>
    <xf numFmtId="3" fontId="208" fillId="0" borderId="0" xfId="0" applyNumberFormat="1" applyFont="1" applyBorder="1"/>
    <xf numFmtId="200" fontId="215" fillId="0" borderId="0" xfId="0" applyNumberFormat="1" applyFont="1" applyBorder="1"/>
    <xf numFmtId="3" fontId="214" fillId="16" borderId="0" xfId="0" applyNumberFormat="1" applyFont="1" applyFill="1" applyBorder="1" applyAlignment="1">
      <alignment horizontal="justify" vertical="center" wrapText="1"/>
    </xf>
    <xf numFmtId="0" fontId="208" fillId="18" borderId="0" xfId="0" applyFont="1" applyFill="1" applyBorder="1" applyAlignment="1">
      <alignment horizontal="center" vertical="center" wrapText="1"/>
    </xf>
    <xf numFmtId="3" fontId="225" fillId="0" borderId="0" xfId="0" applyNumberFormat="1" applyFont="1" applyBorder="1" applyAlignment="1">
      <alignment horizontal="right" vertical="center" wrapText="1"/>
    </xf>
    <xf numFmtId="3" fontId="215" fillId="0" borderId="0" xfId="0" applyNumberFormat="1" applyFont="1" applyBorder="1"/>
    <xf numFmtId="176" fontId="215" fillId="0" borderId="0" xfId="3" applyFont="1" applyBorder="1"/>
    <xf numFmtId="181" fontId="215" fillId="0" borderId="0" xfId="1" applyNumberFormat="1" applyFont="1" applyBorder="1"/>
    <xf numFmtId="0" fontId="226" fillId="0" borderId="0" xfId="0" applyFont="1" applyBorder="1" applyAlignment="1">
      <alignment horizontal="center" vertical="center"/>
    </xf>
    <xf numFmtId="3" fontId="226" fillId="0" borderId="0" xfId="0" applyNumberFormat="1" applyFont="1" applyBorder="1" applyAlignment="1">
      <alignment horizontal="center" vertical="center"/>
    </xf>
    <xf numFmtId="176" fontId="226" fillId="0" borderId="0" xfId="3" applyFont="1" applyBorder="1" applyAlignment="1">
      <alignment horizontal="center" vertical="center"/>
    </xf>
    <xf numFmtId="176" fontId="215" fillId="0" borderId="0" xfId="0" applyNumberFormat="1" applyFont="1" applyBorder="1"/>
    <xf numFmtId="0" fontId="215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181" fontId="215" fillId="0" borderId="0" xfId="0" applyNumberFormat="1" applyFont="1" applyBorder="1" applyAlignment="1">
      <alignment vertical="center"/>
    </xf>
    <xf numFmtId="181" fontId="215" fillId="0" borderId="0" xfId="0" applyNumberFormat="1" applyFont="1" applyBorder="1" applyAlignment="1">
      <alignment horizontal="left" wrapText="1"/>
    </xf>
    <xf numFmtId="10" fontId="215" fillId="0" borderId="0" xfId="0" applyNumberFormat="1" applyFont="1" applyBorder="1" applyAlignment="1">
      <alignment vertical="center"/>
    </xf>
    <xf numFmtId="0" fontId="227" fillId="18" borderId="0" xfId="0" applyFont="1" applyFill="1" applyBorder="1" applyAlignment="1">
      <alignment horizontal="center" vertical="center" wrapText="1"/>
    </xf>
    <xf numFmtId="200" fontId="227" fillId="0" borderId="0" xfId="0" applyNumberFormat="1" applyFont="1" applyBorder="1" applyAlignment="1">
      <alignment horizontal="right" vertical="center" wrapText="1"/>
    </xf>
    <xf numFmtId="176" fontId="215" fillId="0" borderId="0" xfId="3" applyFont="1" applyBorder="1" applyAlignment="1">
      <alignment vertical="center"/>
    </xf>
    <xf numFmtId="0" fontId="208" fillId="0" borderId="0" xfId="0" applyFont="1" applyBorder="1" applyAlignment="1">
      <alignment horizontal="center" vertical="center" wrapText="1"/>
    </xf>
    <xf numFmtId="176" fontId="215" fillId="0" borderId="0" xfId="0" applyNumberFormat="1" applyFont="1" applyBorder="1" applyAlignment="1">
      <alignment vertical="center"/>
    </xf>
    <xf numFmtId="181" fontId="215" fillId="0" borderId="0" xfId="1" applyNumberFormat="1" applyFont="1" applyBorder="1" applyAlignment="1">
      <alignment vertical="center"/>
    </xf>
    <xf numFmtId="200" fontId="215" fillId="0" borderId="0" xfId="0" applyNumberFormat="1" applyFont="1" applyBorder="1" applyAlignment="1">
      <alignment vertical="center"/>
    </xf>
    <xf numFmtId="0" fontId="215" fillId="0" borderId="0" xfId="0" applyFont="1" applyBorder="1" applyAlignment="1">
      <alignment horizontal="center" vertical="center"/>
    </xf>
    <xf numFmtId="0" fontId="214" fillId="0" borderId="0" xfId="0" applyFont="1" applyBorder="1" applyAlignment="1">
      <alignment horizontal="center" vertical="center"/>
    </xf>
    <xf numFmtId="0" fontId="208" fillId="0" borderId="0" xfId="0" applyFont="1" applyBorder="1" applyAlignment="1">
      <alignment horizontal="center" vertical="center"/>
    </xf>
    <xf numFmtId="0" fontId="215" fillId="0" borderId="0" xfId="0" applyFont="1" applyBorder="1" applyAlignment="1">
      <alignment horizontal="center"/>
    </xf>
    <xf numFmtId="0" fontId="214" fillId="0" borderId="0" xfId="0" applyFont="1" applyBorder="1" applyAlignment="1">
      <alignment horizontal="center"/>
    </xf>
    <xf numFmtId="0" fontId="56" fillId="0" borderId="0" xfId="0" applyFont="1" applyAlignment="1">
      <alignment horizontal="center" vertical="center"/>
    </xf>
    <xf numFmtId="3" fontId="56" fillId="0" borderId="0" xfId="0" applyNumberFormat="1" applyFont="1" applyBorder="1"/>
    <xf numFmtId="0" fontId="149" fillId="0" borderId="0" xfId="0" applyFont="1" applyBorder="1" applyAlignment="1">
      <alignment horizontal="right"/>
    </xf>
    <xf numFmtId="0" fontId="56" fillId="0" borderId="0" xfId="0" quotePrefix="1" applyNumberFormat="1" applyFont="1" applyAlignment="1">
      <alignment horizontal="center" vertical="center"/>
    </xf>
    <xf numFmtId="0" fontId="56" fillId="0" borderId="0" xfId="0" applyNumberFormat="1" applyFont="1" applyAlignment="1">
      <alignment horizontal="center" vertical="center"/>
    </xf>
    <xf numFmtId="200" fontId="56" fillId="0" borderId="0" xfId="0" applyNumberFormat="1" applyFont="1" applyAlignment="1">
      <alignment vertical="center"/>
    </xf>
    <xf numFmtId="181" fontId="56" fillId="0" borderId="0" xfId="1" applyNumberFormat="1" applyFont="1" applyAlignment="1">
      <alignment horizontal="center" vertical="center"/>
    </xf>
    <xf numFmtId="200" fontId="56" fillId="0" borderId="0" xfId="0" applyNumberFormat="1" applyFont="1" applyAlignment="1">
      <alignment horizontal="center" vertical="center"/>
    </xf>
    <xf numFmtId="0" fontId="56" fillId="0" borderId="0" xfId="0" applyNumberFormat="1" applyFont="1" applyAlignment="1">
      <alignment horizontal="right" vertical="center"/>
    </xf>
    <xf numFmtId="0" fontId="56" fillId="0" borderId="0" xfId="0" applyNumberFormat="1" applyFont="1" applyAlignment="1">
      <alignment vertical="center"/>
    </xf>
    <xf numFmtId="0" fontId="174" fillId="18" borderId="48" xfId="0" applyFont="1" applyFill="1" applyBorder="1" applyAlignment="1">
      <alignment horizontal="center" vertical="center" wrapText="1"/>
    </xf>
    <xf numFmtId="3" fontId="73" fillId="16" borderId="306" xfId="0" applyNumberFormat="1" applyFont="1" applyFill="1" applyBorder="1" applyAlignment="1">
      <alignment horizontal="right" vertical="center" wrapText="1"/>
    </xf>
    <xf numFmtId="200" fontId="56" fillId="4" borderId="48" xfId="0" applyNumberFormat="1" applyFont="1" applyFill="1" applyBorder="1" applyAlignment="1">
      <alignment horizontal="center" vertical="center"/>
    </xf>
    <xf numFmtId="200" fontId="68" fillId="4" borderId="308" xfId="0" applyNumberFormat="1" applyFont="1" applyFill="1" applyBorder="1" applyAlignment="1">
      <alignment horizontal="right" vertical="center"/>
    </xf>
    <xf numFmtId="181" fontId="68" fillId="4" borderId="308" xfId="0" applyNumberFormat="1" applyFont="1" applyFill="1" applyBorder="1" applyAlignment="1">
      <alignment horizontal="right" vertical="center"/>
    </xf>
    <xf numFmtId="176" fontId="56" fillId="4" borderId="307" xfId="3" applyFont="1" applyFill="1" applyBorder="1" applyAlignment="1">
      <alignment horizontal="right" vertical="center"/>
    </xf>
    <xf numFmtId="176" fontId="56" fillId="4" borderId="87" xfId="3" applyFont="1" applyFill="1" applyBorder="1" applyAlignment="1">
      <alignment horizontal="right" vertical="center"/>
    </xf>
    <xf numFmtId="181" fontId="56" fillId="4" borderId="309" xfId="1" applyNumberFormat="1" applyFont="1" applyFill="1" applyBorder="1" applyAlignment="1">
      <alignment horizontal="right" vertical="center"/>
    </xf>
    <xf numFmtId="176" fontId="174" fillId="0" borderId="48" xfId="3" applyFont="1" applyBorder="1" applyAlignment="1">
      <alignment horizontal="right" vertical="center" wrapText="1"/>
    </xf>
    <xf numFmtId="176" fontId="174" fillId="0" borderId="27" xfId="3" applyFont="1" applyBorder="1" applyAlignment="1">
      <alignment vertical="center" wrapText="1"/>
    </xf>
    <xf numFmtId="176" fontId="142" fillId="0" borderId="27" xfId="3" applyFont="1" applyBorder="1" applyAlignment="1">
      <alignment horizontal="right" vertical="center" wrapText="1"/>
    </xf>
    <xf numFmtId="3" fontId="174" fillId="4" borderId="48" xfId="0" applyNumberFormat="1" applyFont="1" applyFill="1" applyBorder="1" applyAlignment="1">
      <alignment horizontal="right" vertical="center" wrapText="1"/>
    </xf>
    <xf numFmtId="200" fontId="174" fillId="4" borderId="48" xfId="0" applyNumberFormat="1" applyFont="1" applyFill="1" applyBorder="1" applyAlignment="1">
      <alignment horizontal="right" vertical="center" wrapText="1"/>
    </xf>
    <xf numFmtId="181" fontId="174" fillId="4" borderId="296" xfId="1" applyNumberFormat="1" applyFont="1" applyFill="1" applyBorder="1" applyAlignment="1">
      <alignment horizontal="right" vertical="center" wrapText="1"/>
    </xf>
    <xf numFmtId="200" fontId="174" fillId="4" borderId="242" xfId="0" applyNumberFormat="1" applyFont="1" applyFill="1" applyBorder="1" applyAlignment="1">
      <alignment horizontal="right" vertical="center" wrapText="1"/>
    </xf>
    <xf numFmtId="181" fontId="174" fillId="4" borderId="243" xfId="1" applyNumberFormat="1" applyFont="1" applyFill="1" applyBorder="1" applyAlignment="1">
      <alignment horizontal="right" vertical="center" wrapText="1"/>
    </xf>
    <xf numFmtId="3" fontId="174" fillId="4" borderId="56" xfId="0" applyNumberFormat="1" applyFont="1" applyFill="1" applyBorder="1" applyAlignment="1">
      <alignment horizontal="right" vertical="center" wrapText="1"/>
    </xf>
    <xf numFmtId="200" fontId="174" fillId="4" borderId="56" xfId="0" applyNumberFormat="1" applyFont="1" applyFill="1" applyBorder="1" applyAlignment="1">
      <alignment horizontal="right" vertical="center" wrapText="1"/>
    </xf>
    <xf numFmtId="181" fontId="174" fillId="4" borderId="297" xfId="1" applyNumberFormat="1" applyFont="1" applyFill="1" applyBorder="1" applyAlignment="1">
      <alignment horizontal="right" vertical="center" wrapText="1"/>
    </xf>
    <xf numFmtId="200" fontId="174" fillId="4" borderId="27" xfId="0" applyNumberFormat="1" applyFont="1" applyFill="1" applyBorder="1" applyAlignment="1">
      <alignment horizontal="right" vertical="center" wrapText="1"/>
    </xf>
    <xf numFmtId="181" fontId="174" fillId="4" borderId="285" xfId="1" applyNumberFormat="1" applyFont="1" applyFill="1" applyBorder="1" applyAlignment="1">
      <alignment horizontal="right" vertical="center" wrapText="1"/>
    </xf>
    <xf numFmtId="0" fontId="47" fillId="0" borderId="0" xfId="0" applyFont="1" applyBorder="1" applyAlignment="1"/>
    <xf numFmtId="3" fontId="176" fillId="0" borderId="64" xfId="0" applyNumberFormat="1" applyFont="1" applyFill="1" applyBorder="1" applyAlignment="1">
      <alignment vertical="center" wrapText="1"/>
    </xf>
    <xf numFmtId="0" fontId="174" fillId="0" borderId="66" xfId="0" applyFont="1" applyBorder="1" applyAlignment="1">
      <alignment horizontal="center" vertical="center" wrapText="1"/>
    </xf>
    <xf numFmtId="0" fontId="174" fillId="0" borderId="66" xfId="0" applyFont="1" applyBorder="1" applyAlignment="1">
      <alignment horizontal="left" vertical="center" wrapText="1"/>
    </xf>
    <xf numFmtId="3" fontId="174" fillId="0" borderId="66" xfId="0" applyNumberFormat="1" applyFont="1" applyBorder="1" applyAlignment="1">
      <alignment vertical="center" wrapText="1"/>
    </xf>
    <xf numFmtId="3" fontId="176" fillId="0" borderId="66" xfId="0" applyNumberFormat="1" applyFont="1" applyBorder="1" applyAlignment="1">
      <alignment vertical="center" wrapText="1"/>
    </xf>
    <xf numFmtId="3" fontId="174" fillId="16" borderId="66" xfId="0" applyNumberFormat="1" applyFont="1" applyFill="1" applyBorder="1" applyAlignment="1">
      <alignment horizontal="right" vertical="center" wrapText="1"/>
    </xf>
    <xf numFmtId="0" fontId="176" fillId="0" borderId="66" xfId="0" applyFont="1" applyBorder="1" applyAlignment="1">
      <alignment vertical="center" wrapText="1"/>
    </xf>
    <xf numFmtId="3" fontId="176" fillId="16" borderId="66" xfId="0" applyNumberFormat="1" applyFont="1" applyFill="1" applyBorder="1" applyAlignment="1">
      <alignment vertical="center" wrapText="1"/>
    </xf>
    <xf numFmtId="3" fontId="176" fillId="16" borderId="66" xfId="0" applyNumberFormat="1" applyFont="1" applyFill="1" applyBorder="1" applyAlignment="1">
      <alignment horizontal="right" vertical="center" wrapText="1"/>
    </xf>
    <xf numFmtId="0" fontId="174" fillId="0" borderId="6" xfId="0" applyFont="1" applyBorder="1" applyAlignment="1">
      <alignment horizontal="center" vertical="center" wrapText="1"/>
    </xf>
    <xf numFmtId="0" fontId="175" fillId="0" borderId="6" xfId="0" applyFont="1" applyBorder="1" applyAlignment="1">
      <alignment horizontal="left" vertical="center" wrapText="1"/>
    </xf>
    <xf numFmtId="3" fontId="176" fillId="0" borderId="6" xfId="0" applyNumberFormat="1" applyFont="1" applyBorder="1" applyAlignment="1">
      <alignment vertical="center" wrapText="1"/>
    </xf>
    <xf numFmtId="0" fontId="174" fillId="9" borderId="27" xfId="0" applyFont="1" applyFill="1" applyBorder="1" applyAlignment="1">
      <alignment horizontal="center" vertical="center" wrapText="1"/>
    </xf>
    <xf numFmtId="0" fontId="174" fillId="9" borderId="285" xfId="0" applyFont="1" applyFill="1" applyBorder="1" applyAlignment="1">
      <alignment horizontal="center" vertical="center" wrapText="1"/>
    </xf>
    <xf numFmtId="0" fontId="49" fillId="14" borderId="56" xfId="11" applyFont="1" applyFill="1" applyBorder="1" applyAlignment="1">
      <alignment horizontal="center" vertical="center"/>
    </xf>
    <xf numFmtId="181" fontId="88" fillId="14" borderId="56" xfId="1" applyNumberFormat="1" applyFont="1" applyFill="1" applyBorder="1" applyAlignment="1">
      <alignment vertical="center"/>
    </xf>
    <xf numFmtId="41" fontId="82" fillId="14" borderId="56" xfId="11" applyNumberFormat="1" applyFont="1" applyFill="1" applyBorder="1" applyAlignment="1">
      <alignment horizontal="center" vertical="center"/>
    </xf>
    <xf numFmtId="41" fontId="82" fillId="14" borderId="65" xfId="11" applyNumberFormat="1" applyFont="1" applyFill="1" applyBorder="1" applyAlignment="1">
      <alignment horizontal="center" vertical="center"/>
    </xf>
    <xf numFmtId="41" fontId="82" fillId="14" borderId="269" xfId="11" applyNumberFormat="1" applyFont="1" applyFill="1" applyBorder="1" applyAlignment="1">
      <alignment horizontal="center" vertical="center"/>
    </xf>
    <xf numFmtId="0" fontId="56" fillId="0" borderId="295" xfId="0" applyFont="1" applyBorder="1" applyAlignment="1">
      <alignment horizontal="center" vertical="center"/>
    </xf>
    <xf numFmtId="200" fontId="66" fillId="0" borderId="295" xfId="11" applyNumberFormat="1" applyFont="1" applyBorder="1" applyAlignment="1">
      <alignment horizontal="right" vertical="center"/>
    </xf>
    <xf numFmtId="181" fontId="88" fillId="0" borderId="295" xfId="1" applyNumberFormat="1" applyFont="1" applyBorder="1" applyAlignment="1">
      <alignment vertical="center"/>
    </xf>
    <xf numFmtId="41" fontId="65" fillId="0" borderId="295" xfId="11" applyNumberFormat="1" applyFont="1" applyBorder="1">
      <alignment vertical="center"/>
    </xf>
    <xf numFmtId="41" fontId="65" fillId="0" borderId="294" xfId="11" applyNumberFormat="1" applyFont="1" applyBorder="1">
      <alignment vertical="center"/>
    </xf>
    <xf numFmtId="41" fontId="65" fillId="0" borderId="230" xfId="11" applyNumberFormat="1" applyFont="1" applyBorder="1">
      <alignment vertical="center"/>
    </xf>
    <xf numFmtId="0" fontId="67" fillId="0" borderId="0" xfId="0" applyFont="1" applyBorder="1"/>
    <xf numFmtId="0" fontId="228" fillId="0" borderId="0" xfId="0" applyFont="1" applyBorder="1"/>
    <xf numFmtId="0" fontId="229" fillId="16" borderId="0" xfId="0" applyFont="1" applyFill="1" applyBorder="1" applyAlignment="1">
      <alignment horizontal="right" vertical="center" wrapText="1"/>
    </xf>
    <xf numFmtId="3" fontId="129" fillId="16" borderId="0" xfId="0" applyNumberFormat="1" applyFont="1" applyFill="1" applyBorder="1" applyAlignment="1">
      <alignment horizontal="justify" vertical="center" wrapText="1"/>
    </xf>
    <xf numFmtId="3" fontId="228" fillId="16" borderId="0" xfId="0" applyNumberFormat="1" applyFont="1" applyFill="1" applyBorder="1" applyAlignment="1">
      <alignment horizontal="justify" vertical="center" wrapText="1"/>
    </xf>
    <xf numFmtId="0" fontId="94" fillId="16" borderId="0" xfId="0" applyFont="1" applyFill="1" applyBorder="1" applyAlignment="1">
      <alignment horizontal="left" vertical="center" wrapText="1"/>
    </xf>
    <xf numFmtId="3" fontId="94" fillId="16" borderId="0" xfId="0" applyNumberFormat="1" applyFont="1" applyFill="1" applyBorder="1" applyAlignment="1">
      <alignment horizontal="justify" vertical="center" wrapText="1"/>
    </xf>
    <xf numFmtId="0" fontId="228" fillId="16" borderId="0" xfId="0" applyFont="1" applyFill="1" applyBorder="1" applyAlignment="1">
      <alignment horizontal="justify" vertical="center" wrapText="1"/>
    </xf>
    <xf numFmtId="3" fontId="230" fillId="0" borderId="95" xfId="0" applyNumberFormat="1" applyFont="1" applyBorder="1" applyAlignment="1">
      <alignment horizontal="right" vertical="center" wrapText="1"/>
    </xf>
    <xf numFmtId="3" fontId="230" fillId="0" borderId="98" xfId="0" applyNumberFormat="1" applyFont="1" applyBorder="1" applyAlignment="1">
      <alignment horizontal="right" vertical="center" wrapText="1"/>
    </xf>
    <xf numFmtId="3" fontId="230" fillId="0" borderId="98" xfId="0" applyNumberFormat="1" applyFont="1" applyBorder="1" applyAlignment="1">
      <alignment horizontal="right" vertical="center" wrapText="1"/>
    </xf>
    <xf numFmtId="0" fontId="231" fillId="0" borderId="101" xfId="0" applyFont="1" applyBorder="1" applyAlignment="1">
      <alignment horizontal="center" vertical="center" wrapText="1"/>
    </xf>
    <xf numFmtId="0" fontId="231" fillId="0" borderId="98" xfId="0" applyFont="1" applyBorder="1" applyAlignment="1">
      <alignment horizontal="center" vertical="center" wrapText="1"/>
    </xf>
    <xf numFmtId="0" fontId="231" fillId="0" borderId="317" xfId="0" applyFont="1" applyBorder="1" applyAlignment="1">
      <alignment horizontal="center" vertical="center" wrapText="1"/>
    </xf>
    <xf numFmtId="3" fontId="0" fillId="0" borderId="0" xfId="0" applyNumberFormat="1"/>
    <xf numFmtId="0" fontId="231" fillId="0" borderId="312" xfId="0" applyFont="1" applyBorder="1" applyAlignment="1">
      <alignment horizontal="center" vertical="center" wrapText="1"/>
    </xf>
    <xf numFmtId="0" fontId="231" fillId="0" borderId="97" xfId="0" applyFont="1" applyBorder="1" applyAlignment="1">
      <alignment horizontal="center" vertical="center" wrapText="1"/>
    </xf>
    <xf numFmtId="0" fontId="106" fillId="0" borderId="96" xfId="0" applyFont="1" applyBorder="1" applyAlignment="1">
      <alignment vertical="center" wrapText="1"/>
    </xf>
    <xf numFmtId="0" fontId="231" fillId="0" borderId="95" xfId="0" applyFont="1" applyBorder="1" applyAlignment="1">
      <alignment horizontal="center" vertical="center" wrapText="1"/>
    </xf>
    <xf numFmtId="0" fontId="106" fillId="0" borderId="95" xfId="0" applyFont="1" applyBorder="1" applyAlignment="1">
      <alignment vertical="center" wrapText="1"/>
    </xf>
    <xf numFmtId="0" fontId="106" fillId="0" borderId="98" xfId="0" applyFont="1" applyBorder="1" applyAlignment="1">
      <alignment vertical="center" wrapText="1"/>
    </xf>
    <xf numFmtId="0" fontId="231" fillId="0" borderId="96" xfId="0" applyFont="1" applyBorder="1" applyAlignment="1">
      <alignment horizontal="center" vertical="center" wrapText="1"/>
    </xf>
    <xf numFmtId="0" fontId="231" fillId="0" borderId="97" xfId="0" applyFont="1" applyBorder="1" applyAlignment="1">
      <alignment horizontal="left" vertical="center" wrapText="1"/>
    </xf>
    <xf numFmtId="0" fontId="231" fillId="0" borderId="97" xfId="0" applyFont="1" applyBorder="1" applyAlignment="1">
      <alignment horizontal="right" vertical="center" wrapText="1"/>
    </xf>
    <xf numFmtId="0" fontId="231" fillId="0" borderId="95" xfId="0" applyFont="1" applyBorder="1" applyAlignment="1">
      <alignment horizontal="right" vertical="center" wrapText="1"/>
    </xf>
    <xf numFmtId="0" fontId="231" fillId="0" borderId="96" xfId="0" applyFont="1" applyBorder="1" applyAlignment="1">
      <alignment horizontal="right" vertical="center" wrapText="1"/>
    </xf>
    <xf numFmtId="3" fontId="233" fillId="0" borderId="316" xfId="0" applyNumberFormat="1" applyFont="1" applyBorder="1" applyAlignment="1">
      <alignment horizontal="right" vertical="center" wrapText="1"/>
    </xf>
    <xf numFmtId="0" fontId="231" fillId="0" borderId="101" xfId="0" applyFont="1" applyBorder="1" applyAlignment="1">
      <alignment horizontal="center" vertical="center" wrapText="1"/>
    </xf>
    <xf numFmtId="0" fontId="231" fillId="0" borderId="317" xfId="0" applyFont="1" applyBorder="1" applyAlignment="1">
      <alignment horizontal="center" vertical="center" wrapText="1"/>
    </xf>
    <xf numFmtId="0" fontId="23" fillId="0" borderId="312" xfId="0" applyFont="1" applyBorder="1" applyAlignment="1">
      <alignment horizontal="right" vertical="center" wrapText="1"/>
    </xf>
    <xf numFmtId="3" fontId="232" fillId="0" borderId="312" xfId="0" applyNumberFormat="1" applyFont="1" applyBorder="1" applyAlignment="1">
      <alignment horizontal="right" vertical="center" wrapText="1"/>
    </xf>
    <xf numFmtId="0" fontId="106" fillId="0" borderId="312" xfId="0" applyFont="1" applyBorder="1" applyAlignment="1">
      <alignment vertical="center" wrapText="1"/>
    </xf>
    <xf numFmtId="0" fontId="23" fillId="0" borderId="95" xfId="0" applyFont="1" applyBorder="1" applyAlignment="1">
      <alignment horizontal="right" vertical="center" wrapText="1"/>
    </xf>
    <xf numFmtId="3" fontId="232" fillId="0" borderId="95" xfId="0" applyNumberFormat="1" applyFont="1" applyBorder="1" applyAlignment="1">
      <alignment horizontal="right" vertical="center" wrapText="1"/>
    </xf>
    <xf numFmtId="3" fontId="232" fillId="0" borderId="98" xfId="0" applyNumberFormat="1" applyFont="1" applyBorder="1" applyAlignment="1">
      <alignment horizontal="right" vertical="center" wrapText="1"/>
    </xf>
    <xf numFmtId="0" fontId="106" fillId="0" borderId="97" xfId="0" applyFont="1" applyBorder="1" applyAlignment="1">
      <alignment vertical="center" wrapText="1"/>
    </xf>
    <xf numFmtId="0" fontId="232" fillId="0" borderId="98" xfId="0" applyFont="1" applyBorder="1" applyAlignment="1">
      <alignment horizontal="right" vertical="center" wrapText="1"/>
    </xf>
    <xf numFmtId="0" fontId="232" fillId="0" borderId="95" xfId="0" applyFont="1" applyBorder="1" applyAlignment="1">
      <alignment horizontal="right" vertical="center" wrapText="1"/>
    </xf>
    <xf numFmtId="0" fontId="23" fillId="0" borderId="95" xfId="0" applyFont="1" applyBorder="1" applyAlignment="1">
      <alignment horizontal="center" vertical="center" wrapText="1"/>
    </xf>
    <xf numFmtId="3" fontId="232" fillId="0" borderId="97" xfId="0" applyNumberFormat="1" applyFont="1" applyBorder="1" applyAlignment="1">
      <alignment horizontal="right" vertical="center" wrapText="1"/>
    </xf>
    <xf numFmtId="0" fontId="234" fillId="0" borderId="95" xfId="0" applyFont="1" applyBorder="1" applyAlignment="1">
      <alignment vertical="center" wrapText="1"/>
    </xf>
    <xf numFmtId="3" fontId="23" fillId="0" borderId="316" xfId="0" applyNumberFormat="1" applyFont="1" applyBorder="1" applyAlignment="1">
      <alignment horizontal="right" vertical="center" wrapText="1"/>
    </xf>
    <xf numFmtId="0" fontId="106" fillId="0" borderId="316" xfId="0" applyFont="1" applyBorder="1" applyAlignment="1">
      <alignment vertical="center" wrapText="1"/>
    </xf>
    <xf numFmtId="3" fontId="106" fillId="0" borderId="95" xfId="0" applyNumberFormat="1" applyFont="1" applyBorder="1" applyAlignment="1">
      <alignment vertical="center" wrapText="1"/>
    </xf>
    <xf numFmtId="0" fontId="122" fillId="0" borderId="312" xfId="0" applyFont="1" applyBorder="1" applyAlignment="1">
      <alignment vertical="center" wrapText="1"/>
    </xf>
    <xf numFmtId="0" fontId="122" fillId="0" borderId="98" xfId="0" applyFont="1" applyBorder="1" applyAlignment="1">
      <alignment vertical="center" wrapText="1"/>
    </xf>
    <xf numFmtId="0" fontId="122" fillId="0" borderId="97" xfId="0" applyFont="1" applyBorder="1" applyAlignment="1">
      <alignment vertical="center" wrapText="1"/>
    </xf>
    <xf numFmtId="0" fontId="98" fillId="0" borderId="98" xfId="0" applyFont="1" applyBorder="1" applyAlignment="1">
      <alignment vertical="center" wrapText="1"/>
    </xf>
    <xf numFmtId="0" fontId="75" fillId="0" borderId="98" xfId="0" applyFont="1" applyBorder="1" applyAlignment="1">
      <alignment vertical="center" wrapText="1"/>
    </xf>
    <xf numFmtId="0" fontId="75" fillId="0" borderId="95" xfId="0" applyFont="1" applyBorder="1" applyAlignment="1">
      <alignment vertical="center" wrapText="1"/>
    </xf>
    <xf numFmtId="0" fontId="122" fillId="0" borderId="96" xfId="0" applyFont="1" applyBorder="1" applyAlignment="1">
      <alignment vertical="center" wrapText="1"/>
    </xf>
    <xf numFmtId="0" fontId="98" fillId="0" borderId="95" xfId="0" applyFont="1" applyBorder="1" applyAlignment="1">
      <alignment vertical="center" wrapText="1"/>
    </xf>
    <xf numFmtId="0" fontId="75" fillId="0" borderId="97" xfId="0" applyFont="1" applyBorder="1" applyAlignment="1">
      <alignment vertical="center" wrapText="1"/>
    </xf>
    <xf numFmtId="3" fontId="230" fillId="0" borderId="312" xfId="0" applyNumberFormat="1" applyFont="1" applyBorder="1" applyAlignment="1">
      <alignment horizontal="right" vertical="center" wrapText="1"/>
    </xf>
    <xf numFmtId="0" fontId="230" fillId="0" borderId="98" xfId="0" applyFont="1" applyBorder="1" applyAlignment="1">
      <alignment horizontal="right" vertical="center" wrapText="1"/>
    </xf>
    <xf numFmtId="0" fontId="75" fillId="0" borderId="95" xfId="0" applyFont="1" applyBorder="1" applyAlignment="1">
      <alignment horizontal="right" vertical="center" wrapText="1"/>
    </xf>
    <xf numFmtId="0" fontId="142" fillId="0" borderId="97" xfId="0" applyFont="1" applyBorder="1" applyAlignment="1">
      <alignment vertical="center" wrapText="1"/>
    </xf>
    <xf numFmtId="3" fontId="235" fillId="0" borderId="316" xfId="0" applyNumberFormat="1" applyFont="1" applyBorder="1" applyAlignment="1">
      <alignment horizontal="right" vertical="center" wrapText="1"/>
    </xf>
    <xf numFmtId="0" fontId="75" fillId="0" borderId="316" xfId="0" applyFont="1" applyBorder="1" applyAlignment="1">
      <alignment vertical="center" wrapText="1"/>
    </xf>
    <xf numFmtId="0" fontId="232" fillId="0" borderId="312" xfId="0" applyFont="1" applyBorder="1" applyAlignment="1">
      <alignment horizontal="right" vertical="center" wrapText="1"/>
    </xf>
    <xf numFmtId="0" fontId="230" fillId="0" borderId="95" xfId="0" applyFont="1" applyBorder="1" applyAlignment="1">
      <alignment horizontal="right" vertical="center" wrapText="1"/>
    </xf>
    <xf numFmtId="0" fontId="232" fillId="0" borderId="95" xfId="0" applyFont="1" applyBorder="1" applyAlignment="1">
      <alignment horizontal="center" vertical="center" wrapText="1"/>
    </xf>
    <xf numFmtId="3" fontId="230" fillId="0" borderId="97" xfId="0" applyNumberFormat="1" applyFont="1" applyBorder="1" applyAlignment="1">
      <alignment horizontal="right" vertical="center" wrapText="1"/>
    </xf>
    <xf numFmtId="3" fontId="221" fillId="0" borderId="95" xfId="0" applyNumberFormat="1" applyFont="1" applyBorder="1" applyAlignment="1">
      <alignment horizontal="right" vertical="center" wrapText="1"/>
    </xf>
    <xf numFmtId="0" fontId="108" fillId="0" borderId="98" xfId="0" applyFont="1" applyBorder="1" applyAlignment="1">
      <alignment vertical="center" wrapText="1"/>
    </xf>
    <xf numFmtId="0" fontId="108" fillId="0" borderId="97" xfId="0" applyFont="1" applyBorder="1" applyAlignment="1">
      <alignment vertical="center" wrapText="1"/>
    </xf>
    <xf numFmtId="0" fontId="108" fillId="0" borderId="95" xfId="0" applyFont="1" applyBorder="1" applyAlignment="1">
      <alignment vertical="center" wrapText="1"/>
    </xf>
    <xf numFmtId="3" fontId="236" fillId="0" borderId="316" xfId="0" applyNumberFormat="1" applyFont="1" applyBorder="1" applyAlignment="1">
      <alignment horizontal="right" vertical="center" wrapText="1"/>
    </xf>
    <xf numFmtId="0" fontId="75" fillId="0" borderId="99" xfId="0" applyFont="1" applyFill="1" applyBorder="1" applyAlignment="1">
      <alignment vertical="center" wrapText="1"/>
    </xf>
    <xf numFmtId="0" fontId="218" fillId="4" borderId="0" xfId="0" applyFont="1" applyFill="1" applyBorder="1" applyAlignment="1">
      <alignment horizontal="justify" vertical="center" wrapText="1"/>
    </xf>
    <xf numFmtId="0" fontId="218" fillId="4" borderId="0" xfId="0" applyFont="1" applyFill="1" applyBorder="1" applyAlignment="1">
      <alignment horizontal="center" vertical="center" wrapText="1"/>
    </xf>
    <xf numFmtId="0" fontId="68" fillId="49" borderId="50" xfId="11" applyFont="1" applyFill="1" applyBorder="1" applyAlignment="1">
      <alignment horizontal="center" vertical="center"/>
    </xf>
    <xf numFmtId="0" fontId="68" fillId="49" borderId="56" xfId="11" applyFont="1" applyFill="1" applyBorder="1" applyAlignment="1">
      <alignment horizontal="center" vertical="center"/>
    </xf>
    <xf numFmtId="0" fontId="68" fillId="0" borderId="211" xfId="11" applyFont="1" applyBorder="1" applyAlignment="1">
      <alignment horizontal="center" vertical="center"/>
    </xf>
    <xf numFmtId="0" fontId="68" fillId="0" borderId="212" xfId="11" applyFont="1" applyBorder="1" applyAlignment="1">
      <alignment horizontal="center" vertical="center"/>
    </xf>
    <xf numFmtId="0" fontId="68" fillId="0" borderId="213" xfId="11" applyFont="1" applyBorder="1" applyAlignment="1">
      <alignment horizontal="center" vertical="center"/>
    </xf>
    <xf numFmtId="0" fontId="100" fillId="0" borderId="4" xfId="11" applyFont="1" applyBorder="1" applyAlignment="1">
      <alignment horizontal="left" vertical="center"/>
    </xf>
    <xf numFmtId="0" fontId="100" fillId="0" borderId="10" xfId="11" applyFont="1" applyBorder="1" applyAlignment="1">
      <alignment horizontal="left" vertical="center"/>
    </xf>
    <xf numFmtId="0" fontId="73" fillId="0" borderId="29" xfId="11" applyFont="1" applyBorder="1" applyAlignment="1">
      <alignment horizontal="left" vertical="center" wrapText="1"/>
    </xf>
    <xf numFmtId="0" fontId="73" fillId="0" borderId="197" xfId="11" applyFont="1" applyBorder="1" applyAlignment="1">
      <alignment horizontal="left" vertical="center" wrapText="1"/>
    </xf>
    <xf numFmtId="0" fontId="73" fillId="0" borderId="215" xfId="11" applyFont="1" applyBorder="1" applyAlignment="1">
      <alignment horizontal="left" vertical="center" wrapText="1"/>
    </xf>
    <xf numFmtId="0" fontId="68" fillId="49" borderId="27" xfId="11" applyFont="1" applyFill="1" applyBorder="1" applyAlignment="1">
      <alignment horizontal="center" vertical="center"/>
    </xf>
    <xf numFmtId="0" fontId="68" fillId="4" borderId="27" xfId="11" applyFont="1" applyFill="1" applyBorder="1" applyAlignment="1">
      <alignment horizontal="center" vertical="top" wrapText="1"/>
    </xf>
    <xf numFmtId="0" fontId="56" fillId="4" borderId="27" xfId="11" applyFont="1" applyFill="1" applyBorder="1" applyAlignment="1">
      <alignment horizontal="center" vertical="center"/>
    </xf>
    <xf numFmtId="0" fontId="68" fillId="4" borderId="27" xfId="11" applyFont="1" applyFill="1" applyBorder="1" applyAlignment="1">
      <alignment horizontal="center" vertical="top"/>
    </xf>
    <xf numFmtId="0" fontId="68" fillId="0" borderId="27" xfId="11" applyFont="1" applyBorder="1" applyAlignment="1">
      <alignment horizontal="center" vertical="top" wrapText="1"/>
    </xf>
    <xf numFmtId="0" fontId="68" fillId="0" borderId="27" xfId="11" applyFont="1" applyBorder="1" applyAlignment="1">
      <alignment horizontal="center" vertical="top"/>
    </xf>
    <xf numFmtId="0" fontId="56" fillId="0" borderId="27" xfId="11" applyFont="1" applyBorder="1" applyAlignment="1">
      <alignment horizontal="center" vertical="center"/>
    </xf>
    <xf numFmtId="0" fontId="56" fillId="0" borderId="27" xfId="11" applyFont="1" applyBorder="1" applyAlignment="1">
      <alignment horizontal="center" vertical="top"/>
    </xf>
    <xf numFmtId="0" fontId="100" fillId="0" borderId="0" xfId="11" applyFont="1" applyBorder="1" applyAlignment="1">
      <alignment horizontal="left" vertical="center"/>
    </xf>
    <xf numFmtId="0" fontId="73" fillId="0" borderId="198" xfId="11" applyFont="1" applyBorder="1" applyAlignment="1">
      <alignment horizontal="left" vertical="center" wrapText="1"/>
    </xf>
    <xf numFmtId="0" fontId="100" fillId="0" borderId="197" xfId="11" applyFont="1" applyBorder="1" applyAlignment="1">
      <alignment horizontal="left" vertical="center"/>
    </xf>
    <xf numFmtId="0" fontId="56" fillId="0" borderId="188" xfId="11" applyFont="1" applyBorder="1" applyAlignment="1">
      <alignment horizontal="center" vertical="center"/>
    </xf>
    <xf numFmtId="0" fontId="56" fillId="0" borderId="42" xfId="11" applyFont="1" applyBorder="1" applyAlignment="1">
      <alignment horizontal="center" vertical="center"/>
    </xf>
    <xf numFmtId="0" fontId="56" fillId="0" borderId="193" xfId="11" applyFont="1" applyBorder="1" applyAlignment="1">
      <alignment horizontal="center" vertical="center"/>
    </xf>
    <xf numFmtId="0" fontId="56" fillId="4" borderId="69" xfId="0" applyFont="1" applyFill="1" applyBorder="1" applyAlignment="1">
      <alignment horizontal="center" vertical="top"/>
    </xf>
    <xf numFmtId="0" fontId="56" fillId="4" borderId="71" xfId="0" applyFont="1" applyFill="1" applyBorder="1" applyAlignment="1">
      <alignment horizontal="center" vertical="top"/>
    </xf>
    <xf numFmtId="0" fontId="56" fillId="4" borderId="214" xfId="0" applyFont="1" applyFill="1" applyBorder="1" applyAlignment="1">
      <alignment horizontal="center" vertical="top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56" fillId="4" borderId="242" xfId="0" applyFont="1" applyFill="1" applyBorder="1" applyAlignment="1">
      <alignment horizontal="center" vertical="center"/>
    </xf>
    <xf numFmtId="0" fontId="56" fillId="4" borderId="266" xfId="0" applyFont="1" applyFill="1" applyBorder="1" applyAlignment="1">
      <alignment horizontal="center" vertical="center"/>
    </xf>
    <xf numFmtId="0" fontId="56" fillId="4" borderId="308" xfId="0" applyFont="1" applyFill="1" applyBorder="1" applyAlignment="1">
      <alignment horizontal="center" vertical="center"/>
    </xf>
    <xf numFmtId="0" fontId="56" fillId="4" borderId="307" xfId="0" applyFont="1" applyFill="1" applyBorder="1" applyAlignment="1">
      <alignment horizontal="center" vertical="center"/>
    </xf>
    <xf numFmtId="0" fontId="56" fillId="4" borderId="295" xfId="0" applyFont="1" applyFill="1" applyBorder="1" applyAlignment="1">
      <alignment horizontal="center" vertical="center"/>
    </xf>
    <xf numFmtId="0" fontId="56" fillId="4" borderId="294" xfId="0" applyFont="1" applyFill="1" applyBorder="1" applyAlignment="1">
      <alignment horizontal="center" vertical="center"/>
    </xf>
    <xf numFmtId="0" fontId="56" fillId="4" borderId="27" xfId="0" applyFont="1" applyFill="1" applyBorder="1" applyAlignment="1">
      <alignment horizontal="center" vertical="center"/>
    </xf>
    <xf numFmtId="0" fontId="56" fillId="4" borderId="62" xfId="0" applyFont="1" applyFill="1" applyBorder="1" applyAlignment="1">
      <alignment horizontal="center" vertical="center"/>
    </xf>
    <xf numFmtId="0" fontId="56" fillId="4" borderId="232" xfId="0" applyFont="1" applyFill="1" applyBorder="1" applyAlignment="1">
      <alignment horizontal="center" vertical="center"/>
    </xf>
    <xf numFmtId="0" fontId="56" fillId="4" borderId="233" xfId="0" applyFont="1" applyFill="1" applyBorder="1" applyAlignment="1">
      <alignment horizontal="center" vertical="center"/>
    </xf>
    <xf numFmtId="0" fontId="46" fillId="0" borderId="0" xfId="0" applyNumberFormat="1" applyFont="1" applyAlignment="1">
      <alignment horizontal="right" vertical="top"/>
    </xf>
    <xf numFmtId="0" fontId="117" fillId="0" borderId="0" xfId="0" applyFont="1" applyBorder="1" applyAlignment="1">
      <alignment horizontal="center" wrapText="1"/>
    </xf>
    <xf numFmtId="0" fontId="117" fillId="0" borderId="0" xfId="0" applyFont="1" applyBorder="1" applyAlignment="1">
      <alignment horizontal="center"/>
    </xf>
    <xf numFmtId="0" fontId="118" fillId="0" borderId="0" xfId="0" applyFont="1" applyBorder="1" applyAlignment="1">
      <alignment horizontal="center" vertical="center" wrapText="1"/>
    </xf>
    <xf numFmtId="0" fontId="138" fillId="0" borderId="0" xfId="0" applyFont="1" applyBorder="1" applyAlignment="1">
      <alignment horizontal="left" vertical="center" wrapText="1"/>
    </xf>
    <xf numFmtId="0" fontId="65" fillId="0" borderId="289" xfId="11" applyFont="1" applyBorder="1" applyAlignment="1">
      <alignment horizontal="left" vertical="center" wrapText="1"/>
    </xf>
    <xf numFmtId="0" fontId="65" fillId="0" borderId="265" xfId="11" applyFont="1" applyBorder="1" applyAlignment="1">
      <alignment horizontal="left" vertical="center"/>
    </xf>
    <xf numFmtId="0" fontId="65" fillId="0" borderId="290" xfId="11" applyFont="1" applyBorder="1" applyAlignment="1">
      <alignment horizontal="left" vertical="center"/>
    </xf>
    <xf numFmtId="0" fontId="65" fillId="0" borderId="276" xfId="11" applyFont="1" applyBorder="1" applyAlignment="1">
      <alignment horizontal="left" vertical="center" wrapText="1"/>
    </xf>
    <xf numFmtId="0" fontId="65" fillId="0" borderId="64" xfId="11" applyFont="1" applyBorder="1" applyAlignment="1">
      <alignment horizontal="left" vertical="center"/>
    </xf>
    <xf numFmtId="0" fontId="65" fillId="0" borderId="277" xfId="11" applyFont="1" applyBorder="1" applyAlignment="1">
      <alignment horizontal="left" vertical="center"/>
    </xf>
    <xf numFmtId="0" fontId="65" fillId="0" borderId="287" xfId="11" applyFont="1" applyBorder="1" applyAlignment="1">
      <alignment horizontal="left" vertical="center" wrapText="1"/>
    </xf>
    <xf numFmtId="0" fontId="65" fillId="0" borderId="66" xfId="11" applyFont="1" applyBorder="1" applyAlignment="1">
      <alignment horizontal="left" vertical="center"/>
    </xf>
    <xf numFmtId="0" fontId="65" fillId="0" borderId="288" xfId="11" applyFont="1" applyBorder="1" applyAlignment="1">
      <alignment horizontal="left" vertical="center"/>
    </xf>
    <xf numFmtId="0" fontId="45" fillId="0" borderId="11" xfId="0" applyFont="1" applyBorder="1" applyAlignment="1">
      <alignment horizontal="justify" vertical="center" wrapText="1"/>
    </xf>
    <xf numFmtId="0" fontId="61" fillId="0" borderId="0" xfId="0" applyFont="1" applyAlignment="1">
      <alignment horizontal="left"/>
    </xf>
    <xf numFmtId="0" fontId="82" fillId="14" borderId="281" xfId="11" applyFont="1" applyFill="1" applyBorder="1" applyAlignment="1">
      <alignment horizontal="center" vertical="center"/>
    </xf>
    <xf numFmtId="0" fontId="82" fillId="14" borderId="282" xfId="11" applyFont="1" applyFill="1" applyBorder="1" applyAlignment="1">
      <alignment horizontal="center" vertical="center"/>
    </xf>
    <xf numFmtId="0" fontId="82" fillId="14" borderId="283" xfId="11" applyFont="1" applyFill="1" applyBorder="1" applyAlignment="1">
      <alignment horizontal="center" vertical="center"/>
    </xf>
    <xf numFmtId="0" fontId="199" fillId="4" borderId="0" xfId="0" applyFont="1" applyFill="1" applyBorder="1" applyAlignment="1">
      <alignment horizontal="left" vertical="center"/>
    </xf>
    <xf numFmtId="0" fontId="51" fillId="0" borderId="311" xfId="11" applyFont="1" applyBorder="1" applyAlignment="1">
      <alignment horizontal="center" vertical="center"/>
    </xf>
    <xf numFmtId="0" fontId="51" fillId="0" borderId="295" xfId="11" applyFont="1" applyBorder="1" applyAlignment="1">
      <alignment horizontal="center" vertical="center"/>
    </xf>
    <xf numFmtId="0" fontId="51" fillId="0" borderId="236" xfId="11" applyFont="1" applyBorder="1" applyAlignment="1">
      <alignment horizontal="center" vertical="center"/>
    </xf>
    <xf numFmtId="0" fontId="51" fillId="0" borderId="27" xfId="11" applyFont="1" applyBorder="1" applyAlignment="1">
      <alignment horizontal="center" vertical="center"/>
    </xf>
    <xf numFmtId="0" fontId="88" fillId="0" borderId="236" xfId="11" applyFont="1" applyBorder="1" applyAlignment="1">
      <alignment horizontal="center" vertical="center"/>
    </xf>
    <xf numFmtId="0" fontId="88" fillId="0" borderId="27" xfId="11" applyFont="1" applyBorder="1" applyAlignment="1">
      <alignment horizontal="center" vertical="center"/>
    </xf>
    <xf numFmtId="0" fontId="47" fillId="0" borderId="0" xfId="0" applyFont="1" applyAlignment="1">
      <alignment horizontal="left"/>
    </xf>
    <xf numFmtId="0" fontId="45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vertical="top" wrapText="1"/>
    </xf>
    <xf numFmtId="0" fontId="157" fillId="4" borderId="247" xfId="11" applyFont="1" applyFill="1" applyBorder="1" applyAlignment="1">
      <alignment horizontal="center" vertical="center"/>
    </xf>
    <xf numFmtId="0" fontId="157" fillId="4" borderId="248" xfId="11" applyFont="1" applyFill="1" applyBorder="1" applyAlignment="1">
      <alignment horizontal="center" vertical="center"/>
    </xf>
    <xf numFmtId="0" fontId="82" fillId="17" borderId="17" xfId="11" applyFont="1" applyFill="1" applyBorder="1" applyAlignment="1">
      <alignment horizontal="center" vertical="center" wrapText="1"/>
    </xf>
    <xf numFmtId="0" fontId="82" fillId="17" borderId="17" xfId="11" applyFont="1" applyFill="1" applyBorder="1" applyAlignment="1">
      <alignment horizontal="center" vertical="center"/>
    </xf>
    <xf numFmtId="0" fontId="82" fillId="17" borderId="25" xfId="11" applyFont="1" applyFill="1" applyBorder="1" applyAlignment="1">
      <alignment horizontal="center" vertical="center"/>
    </xf>
    <xf numFmtId="0" fontId="68" fillId="4" borderId="238" xfId="0" applyFont="1" applyFill="1" applyBorder="1" applyAlignment="1">
      <alignment horizontal="center" vertical="center"/>
    </xf>
    <xf numFmtId="0" fontId="56" fillId="0" borderId="303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/>
    </xf>
    <xf numFmtId="0" fontId="56" fillId="0" borderId="90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68" fillId="4" borderId="249" xfId="0" applyFont="1" applyFill="1" applyBorder="1" applyAlignment="1">
      <alignment horizontal="center" vertical="center"/>
    </xf>
    <xf numFmtId="0" fontId="137" fillId="0" borderId="0" xfId="0" applyFont="1" applyBorder="1" applyAlignment="1">
      <alignment horizontal="left"/>
    </xf>
    <xf numFmtId="0" fontId="45" fillId="4" borderId="6" xfId="0" applyFont="1" applyFill="1" applyBorder="1" applyAlignment="1">
      <alignment horizontal="center" vertical="center"/>
    </xf>
    <xf numFmtId="0" fontId="45" fillId="4" borderId="69" xfId="0" applyFont="1" applyFill="1" applyBorder="1" applyAlignment="1">
      <alignment horizontal="center" vertical="center"/>
    </xf>
    <xf numFmtId="0" fontId="45" fillId="4" borderId="68" xfId="0" applyFont="1" applyFill="1" applyBorder="1" applyAlignment="1">
      <alignment horizontal="center" vertical="center"/>
    </xf>
    <xf numFmtId="0" fontId="45" fillId="4" borderId="62" xfId="0" applyFont="1" applyFill="1" applyBorder="1" applyAlignment="1">
      <alignment horizontal="center" vertical="center" wrapText="1"/>
    </xf>
    <xf numFmtId="0" fontId="45" fillId="4" borderId="63" xfId="0" applyFont="1" applyFill="1" applyBorder="1" applyAlignment="1">
      <alignment horizontal="center" vertical="center"/>
    </xf>
    <xf numFmtId="0" fontId="45" fillId="4" borderId="62" xfId="0" applyNumberFormat="1" applyFont="1" applyFill="1" applyBorder="1" applyAlignment="1">
      <alignment horizontal="center" vertical="center" wrapText="1"/>
    </xf>
    <xf numFmtId="0" fontId="45" fillId="4" borderId="63" xfId="0" applyNumberFormat="1" applyFont="1" applyFill="1" applyBorder="1" applyAlignment="1">
      <alignment horizontal="center" vertical="center"/>
    </xf>
    <xf numFmtId="0" fontId="45" fillId="4" borderId="70" xfId="0" applyFont="1" applyFill="1" applyBorder="1" applyAlignment="1">
      <alignment horizontal="center" vertical="center"/>
    </xf>
    <xf numFmtId="0" fontId="45" fillId="4" borderId="0" xfId="0" applyFont="1" applyFill="1" applyBorder="1" applyAlignment="1">
      <alignment horizontal="center" vertical="center"/>
    </xf>
    <xf numFmtId="0" fontId="56" fillId="4" borderId="62" xfId="0" applyFont="1" applyFill="1" applyBorder="1" applyAlignment="1">
      <alignment horizontal="left" vertical="center" wrapText="1"/>
    </xf>
    <xf numFmtId="0" fontId="56" fillId="4" borderId="64" xfId="0" applyFont="1" applyFill="1" applyBorder="1" applyAlignment="1">
      <alignment horizontal="left" vertical="center" wrapText="1"/>
    </xf>
    <xf numFmtId="0" fontId="56" fillId="4" borderId="68" xfId="0" applyFont="1" applyFill="1" applyBorder="1" applyAlignment="1">
      <alignment horizontal="left" vertical="center" wrapText="1"/>
    </xf>
    <xf numFmtId="0" fontId="56" fillId="4" borderId="6" xfId="0" applyFont="1" applyFill="1" applyBorder="1" applyAlignment="1">
      <alignment horizontal="left" vertical="center" wrapText="1"/>
    </xf>
    <xf numFmtId="0" fontId="48" fillId="4" borderId="177" xfId="0" applyFont="1" applyFill="1" applyBorder="1" applyAlignment="1">
      <alignment horizontal="center" vertical="center"/>
    </xf>
    <xf numFmtId="0" fontId="48" fillId="4" borderId="53" xfId="0" applyFont="1" applyFill="1" applyBorder="1" applyAlignment="1">
      <alignment horizontal="center" vertical="center"/>
    </xf>
    <xf numFmtId="0" fontId="218" fillId="4" borderId="0" xfId="0" applyFont="1" applyFill="1" applyBorder="1" applyAlignment="1">
      <alignment horizontal="justify" vertical="center" wrapText="1"/>
    </xf>
    <xf numFmtId="0" fontId="218" fillId="4" borderId="0" xfId="0" applyFont="1" applyFill="1" applyBorder="1" applyAlignment="1">
      <alignment horizontal="center" vertical="center" wrapText="1"/>
    </xf>
    <xf numFmtId="0" fontId="65" fillId="0" borderId="278" xfId="11" applyFont="1" applyBorder="1" applyAlignment="1">
      <alignment horizontal="left" vertical="center" wrapText="1"/>
    </xf>
    <xf numFmtId="0" fontId="65" fillId="0" borderId="212" xfId="11" applyFont="1" applyBorder="1" applyAlignment="1">
      <alignment horizontal="left" vertical="center" wrapText="1"/>
    </xf>
    <xf numFmtId="0" fontId="65" fillId="0" borderId="279" xfId="11" applyFont="1" applyBorder="1" applyAlignment="1">
      <alignment horizontal="left" vertical="center" wrapText="1"/>
    </xf>
    <xf numFmtId="0" fontId="88" fillId="14" borderId="245" xfId="11" applyFont="1" applyFill="1" applyBorder="1" applyAlignment="1">
      <alignment horizontal="center" vertical="center"/>
    </xf>
    <xf numFmtId="0" fontId="88" fillId="14" borderId="53" xfId="11" applyFont="1" applyFill="1" applyBorder="1" applyAlignment="1">
      <alignment horizontal="center" vertical="center"/>
    </xf>
    <xf numFmtId="0" fontId="82" fillId="17" borderId="238" xfId="11" applyFont="1" applyFill="1" applyBorder="1" applyAlignment="1">
      <alignment horizontal="center" vertical="center" wrapText="1"/>
    </xf>
    <xf numFmtId="0" fontId="82" fillId="17" borderId="238" xfId="11" applyFont="1" applyFill="1" applyBorder="1" applyAlignment="1">
      <alignment horizontal="center" vertical="center"/>
    </xf>
    <xf numFmtId="0" fontId="82" fillId="17" borderId="249" xfId="11" applyFont="1" applyFill="1" applyBorder="1" applyAlignment="1">
      <alignment horizontal="center" vertical="center"/>
    </xf>
    <xf numFmtId="0" fontId="56" fillId="4" borderId="190" xfId="0" applyFont="1" applyFill="1" applyBorder="1" applyAlignment="1">
      <alignment horizontal="center" vertical="center" wrapText="1"/>
    </xf>
    <xf numFmtId="0" fontId="56" fillId="4" borderId="223" xfId="0" applyFont="1" applyFill="1" applyBorder="1" applyAlignment="1">
      <alignment horizontal="center" vertical="center"/>
    </xf>
    <xf numFmtId="0" fontId="88" fillId="14" borderId="231" xfId="11" applyFont="1" applyFill="1" applyBorder="1" applyAlignment="1">
      <alignment horizontal="center" vertical="center"/>
    </xf>
    <xf numFmtId="0" fontId="88" fillId="14" borderId="232" xfId="11" applyFont="1" applyFill="1" applyBorder="1" applyAlignment="1">
      <alignment horizontal="center" vertical="center"/>
    </xf>
    <xf numFmtId="0" fontId="56" fillId="4" borderId="42" xfId="0" applyFont="1" applyFill="1" applyBorder="1" applyAlignment="1">
      <alignment horizontal="center" vertical="center"/>
    </xf>
    <xf numFmtId="0" fontId="56" fillId="4" borderId="284" xfId="0" applyFont="1" applyFill="1" applyBorder="1" applyAlignment="1">
      <alignment horizontal="center" vertical="center"/>
    </xf>
    <xf numFmtId="0" fontId="56" fillId="4" borderId="48" xfId="0" applyFont="1" applyFill="1" applyBorder="1" applyAlignment="1">
      <alignment horizontal="center" vertical="center"/>
    </xf>
    <xf numFmtId="0" fontId="56" fillId="4" borderId="68" xfId="0" applyFont="1" applyFill="1" applyBorder="1" applyAlignment="1">
      <alignment horizontal="center" vertical="center"/>
    </xf>
    <xf numFmtId="0" fontId="56" fillId="4" borderId="6" xfId="0" applyFont="1" applyFill="1" applyBorder="1" applyAlignment="1">
      <alignment horizontal="center" vertical="center"/>
    </xf>
    <xf numFmtId="0" fontId="56" fillId="4" borderId="69" xfId="0" applyFont="1" applyFill="1" applyBorder="1" applyAlignment="1">
      <alignment horizontal="center" vertical="center"/>
    </xf>
    <xf numFmtId="0" fontId="51" fillId="0" borderId="246" xfId="11" applyFont="1" applyBorder="1" applyAlignment="1">
      <alignment horizontal="center" vertical="center"/>
    </xf>
    <xf numFmtId="0" fontId="51" fillId="0" borderId="56" xfId="11" applyFont="1" applyBorder="1" applyAlignment="1">
      <alignment horizontal="center" vertical="center"/>
    </xf>
    <xf numFmtId="0" fontId="51" fillId="0" borderId="244" xfId="11" applyFont="1" applyBorder="1" applyAlignment="1">
      <alignment horizontal="center" vertical="center"/>
    </xf>
    <xf numFmtId="0" fontId="51" fillId="0" borderId="48" xfId="11" applyFont="1" applyBorder="1" applyAlignment="1">
      <alignment horizontal="center" vertical="center"/>
    </xf>
    <xf numFmtId="0" fontId="88" fillId="14" borderId="287" xfId="11" applyFont="1" applyFill="1" applyBorder="1" applyAlignment="1">
      <alignment horizontal="center" vertical="center"/>
    </xf>
    <xf numFmtId="0" fontId="88" fillId="14" borderId="66" xfId="11" applyFont="1" applyFill="1" applyBorder="1" applyAlignment="1">
      <alignment horizontal="center" vertical="center"/>
    </xf>
    <xf numFmtId="0" fontId="88" fillId="14" borderId="67" xfId="11" applyFont="1" applyFill="1" applyBorder="1" applyAlignment="1">
      <alignment horizontal="center" vertical="center"/>
    </xf>
    <xf numFmtId="0" fontId="82" fillId="17" borderId="304" xfId="11" applyFont="1" applyFill="1" applyBorder="1" applyAlignment="1">
      <alignment horizontal="center" vertical="center" wrapText="1"/>
    </xf>
    <xf numFmtId="0" fontId="82" fillId="17" borderId="249" xfId="11" applyFont="1" applyFill="1" applyBorder="1" applyAlignment="1">
      <alignment horizontal="center" vertical="center" wrapText="1"/>
    </xf>
    <xf numFmtId="178" fontId="73" fillId="0" borderId="62" xfId="0" applyNumberFormat="1" applyFont="1" applyBorder="1" applyAlignment="1">
      <alignment horizontal="center" vertical="center" wrapText="1"/>
    </xf>
    <xf numFmtId="178" fontId="73" fillId="0" borderId="63" xfId="0" applyNumberFormat="1" applyFont="1" applyBorder="1" applyAlignment="1">
      <alignment horizontal="center" vertical="center" wrapText="1"/>
    </xf>
    <xf numFmtId="3" fontId="73" fillId="14" borderId="266" xfId="0" applyNumberFormat="1" applyFont="1" applyFill="1" applyBorder="1" applyAlignment="1">
      <alignment horizontal="center" vertical="center" wrapText="1"/>
    </xf>
    <xf numFmtId="3" fontId="73" fillId="14" borderId="263" xfId="0" applyNumberFormat="1" applyFont="1" applyFill="1" applyBorder="1" applyAlignment="1">
      <alignment horizontal="center" vertical="center" wrapText="1"/>
    </xf>
    <xf numFmtId="0" fontId="65" fillId="4" borderId="64" xfId="11" applyFont="1" applyFill="1" applyBorder="1" applyAlignment="1">
      <alignment horizontal="left" vertical="center"/>
    </xf>
    <xf numFmtId="0" fontId="65" fillId="4" borderId="63" xfId="11" applyFont="1" applyFill="1" applyBorder="1" applyAlignment="1">
      <alignment horizontal="left" vertical="center"/>
    </xf>
    <xf numFmtId="200" fontId="47" fillId="0" borderId="278" xfId="0" applyNumberFormat="1" applyFont="1" applyBorder="1" applyAlignment="1">
      <alignment horizontal="center" vertical="center"/>
    </xf>
    <xf numFmtId="200" fontId="47" fillId="0" borderId="212" xfId="0" applyNumberFormat="1" applyFont="1" applyBorder="1" applyAlignment="1">
      <alignment horizontal="center" vertical="center"/>
    </xf>
    <xf numFmtId="200" fontId="47" fillId="0" borderId="279" xfId="0" applyNumberFormat="1" applyFont="1" applyBorder="1" applyAlignment="1">
      <alignment horizontal="center" vertical="center"/>
    </xf>
    <xf numFmtId="200" fontId="47" fillId="0" borderId="276" xfId="0" applyNumberFormat="1" applyFont="1" applyBorder="1" applyAlignment="1">
      <alignment horizontal="center" vertical="center"/>
    </xf>
    <xf numFmtId="200" fontId="47" fillId="0" borderId="64" xfId="0" applyNumberFormat="1" applyFont="1" applyBorder="1" applyAlignment="1">
      <alignment horizontal="center" vertical="center"/>
    </xf>
    <xf numFmtId="200" fontId="47" fillId="0" borderId="277" xfId="0" applyNumberFormat="1" applyFont="1" applyBorder="1" applyAlignment="1">
      <alignment horizontal="center" vertical="center"/>
    </xf>
    <xf numFmtId="0" fontId="68" fillId="14" borderId="282" xfId="0" applyFont="1" applyFill="1" applyBorder="1" applyAlignment="1">
      <alignment horizontal="center" vertical="center"/>
    </xf>
    <xf numFmtId="0" fontId="68" fillId="14" borderId="305" xfId="0" applyFont="1" applyFill="1" applyBorder="1" applyAlignment="1">
      <alignment horizontal="center" vertical="center"/>
    </xf>
    <xf numFmtId="0" fontId="82" fillId="4" borderId="66" xfId="11" applyFont="1" applyFill="1" applyBorder="1" applyAlignment="1">
      <alignment horizontal="left" vertical="center"/>
    </xf>
    <xf numFmtId="0" fontId="82" fillId="4" borderId="67" xfId="11" applyFont="1" applyFill="1" applyBorder="1" applyAlignment="1">
      <alignment horizontal="left" vertical="center"/>
    </xf>
    <xf numFmtId="0" fontId="82" fillId="4" borderId="64" xfId="11" applyFont="1" applyFill="1" applyBorder="1" applyAlignment="1">
      <alignment horizontal="left" vertical="center"/>
    </xf>
    <xf numFmtId="0" fontId="82" fillId="4" borderId="63" xfId="11" applyFont="1" applyFill="1" applyBorder="1" applyAlignment="1">
      <alignment horizontal="left" vertical="center"/>
    </xf>
    <xf numFmtId="178" fontId="73" fillId="0" borderId="62" xfId="0" applyNumberFormat="1" applyFont="1" applyBorder="1" applyAlignment="1">
      <alignment horizontal="center" wrapText="1"/>
    </xf>
    <xf numFmtId="178" fontId="73" fillId="0" borderId="63" xfId="0" applyNumberFormat="1" applyFont="1" applyBorder="1" applyAlignment="1">
      <alignment horizontal="center" wrapText="1"/>
    </xf>
    <xf numFmtId="0" fontId="82" fillId="14" borderId="23" xfId="11" applyFont="1" applyFill="1" applyBorder="1" applyAlignment="1">
      <alignment horizontal="center" vertical="center"/>
    </xf>
    <xf numFmtId="0" fontId="82" fillId="14" borderId="298" xfId="11" applyFont="1" applyFill="1" applyBorder="1" applyAlignment="1">
      <alignment horizontal="center" vertical="center"/>
    </xf>
    <xf numFmtId="0" fontId="82" fillId="14" borderId="299" xfId="11" applyFont="1" applyFill="1" applyBorder="1" applyAlignment="1">
      <alignment horizontal="center" vertical="center"/>
    </xf>
    <xf numFmtId="0" fontId="82" fillId="14" borderId="24" xfId="11" applyFont="1" applyFill="1" applyBorder="1" applyAlignment="1">
      <alignment horizontal="center" vertical="center"/>
    </xf>
    <xf numFmtId="0" fontId="82" fillId="14" borderId="17" xfId="11" applyFont="1" applyFill="1" applyBorder="1" applyAlignment="1">
      <alignment horizontal="center" vertical="center"/>
    </xf>
    <xf numFmtId="0" fontId="82" fillId="14" borderId="25" xfId="11" applyFont="1" applyFill="1" applyBorder="1" applyAlignment="1">
      <alignment horizontal="center" vertical="center"/>
    </xf>
    <xf numFmtId="200" fontId="47" fillId="0" borderId="287" xfId="0" applyNumberFormat="1" applyFont="1" applyBorder="1" applyAlignment="1">
      <alignment horizontal="center" vertical="center"/>
    </xf>
    <xf numFmtId="200" fontId="47" fillId="0" borderId="66" xfId="0" applyNumberFormat="1" applyFont="1" applyBorder="1" applyAlignment="1">
      <alignment horizontal="center" vertical="center"/>
    </xf>
    <xf numFmtId="200" fontId="47" fillId="0" borderId="288" xfId="0" applyNumberFormat="1" applyFont="1" applyBorder="1" applyAlignment="1">
      <alignment horizontal="center" vertical="center"/>
    </xf>
    <xf numFmtId="178" fontId="56" fillId="0" borderId="276" xfId="0" applyNumberFormat="1" applyFont="1" applyBorder="1" applyAlignment="1">
      <alignment horizontal="center"/>
    </xf>
    <xf numFmtId="178" fontId="56" fillId="0" borderId="64" xfId="0" applyNumberFormat="1" applyFont="1" applyBorder="1" applyAlignment="1">
      <alignment horizontal="center"/>
    </xf>
    <xf numFmtId="178" fontId="56" fillId="0" borderId="277" xfId="0" applyNumberFormat="1" applyFont="1" applyBorder="1" applyAlignment="1">
      <alignment horizontal="center"/>
    </xf>
    <xf numFmtId="178" fontId="56" fillId="0" borderId="287" xfId="0" applyNumberFormat="1" applyFont="1" applyBorder="1" applyAlignment="1">
      <alignment horizontal="center"/>
    </xf>
    <xf numFmtId="178" fontId="56" fillId="0" borderId="66" xfId="0" applyNumberFormat="1" applyFont="1" applyBorder="1" applyAlignment="1">
      <alignment horizontal="center"/>
    </xf>
    <xf numFmtId="178" fontId="56" fillId="0" borderId="288" xfId="0" applyNumberFormat="1" applyFont="1" applyBorder="1" applyAlignment="1">
      <alignment horizontal="center"/>
    </xf>
    <xf numFmtId="0" fontId="65" fillId="4" borderId="66" xfId="11" applyFont="1" applyFill="1" applyBorder="1" applyAlignment="1">
      <alignment horizontal="left" vertical="center"/>
    </xf>
    <xf numFmtId="0" fontId="65" fillId="4" borderId="67" xfId="11" applyFont="1" applyFill="1" applyBorder="1" applyAlignment="1">
      <alignment horizontal="left" vertical="center"/>
    </xf>
    <xf numFmtId="0" fontId="65" fillId="4" borderId="265" xfId="11" applyFont="1" applyFill="1" applyBorder="1" applyAlignment="1">
      <alignment horizontal="left" vertical="center"/>
    </xf>
    <xf numFmtId="0" fontId="65" fillId="4" borderId="300" xfId="11" applyFont="1" applyFill="1" applyBorder="1" applyAlignment="1">
      <alignment horizontal="left" vertical="center"/>
    </xf>
    <xf numFmtId="200" fontId="56" fillId="0" borderId="289" xfId="0" applyNumberFormat="1" applyFont="1" applyBorder="1" applyAlignment="1">
      <alignment horizontal="center"/>
    </xf>
    <xf numFmtId="200" fontId="56" fillId="0" borderId="265" xfId="0" applyNumberFormat="1" applyFont="1" applyBorder="1" applyAlignment="1">
      <alignment horizontal="center"/>
    </xf>
    <xf numFmtId="200" fontId="56" fillId="0" borderId="290" xfId="0" applyNumberFormat="1" applyFont="1" applyBorder="1" applyAlignment="1">
      <alignment horizontal="center"/>
    </xf>
    <xf numFmtId="200" fontId="73" fillId="0" borderId="294" xfId="0" applyNumberFormat="1" applyFont="1" applyBorder="1" applyAlignment="1">
      <alignment horizontal="center" wrapText="1"/>
    </xf>
    <xf numFmtId="200" fontId="73" fillId="0" borderId="300" xfId="0" applyNumberFormat="1" applyFont="1" applyBorder="1" applyAlignment="1">
      <alignment horizontal="center" wrapText="1"/>
    </xf>
    <xf numFmtId="200" fontId="73" fillId="0" borderId="290" xfId="0" applyNumberFormat="1" applyFont="1" applyBorder="1" applyAlignment="1">
      <alignment horizontal="center" wrapText="1"/>
    </xf>
    <xf numFmtId="0" fontId="73" fillId="0" borderId="298" xfId="0" applyFont="1" applyBorder="1" applyAlignment="1">
      <alignment horizontal="center" vertical="center" wrapText="1"/>
    </xf>
    <xf numFmtId="0" fontId="73" fillId="0" borderId="299" xfId="0" applyFont="1" applyBorder="1" applyAlignment="1">
      <alignment horizontal="center" vertical="center" wrapText="1"/>
    </xf>
    <xf numFmtId="0" fontId="73" fillId="0" borderId="303" xfId="0" applyFont="1" applyBorder="1" applyAlignment="1">
      <alignment horizontal="center" vertical="center" wrapText="1"/>
    </xf>
    <xf numFmtId="0" fontId="157" fillId="14" borderId="28" xfId="11" applyFont="1" applyFill="1" applyBorder="1" applyAlignment="1">
      <alignment horizontal="center" vertical="center"/>
    </xf>
    <xf numFmtId="0" fontId="157" fillId="14" borderId="19" xfId="11" applyFont="1" applyFill="1" applyBorder="1" applyAlignment="1">
      <alignment horizontal="center" vertical="center"/>
    </xf>
    <xf numFmtId="0" fontId="157" fillId="14" borderId="263" xfId="11" applyFont="1" applyFill="1" applyBorder="1" applyAlignment="1">
      <alignment horizontal="center" vertical="center"/>
    </xf>
    <xf numFmtId="0" fontId="65" fillId="4" borderId="6" xfId="11" applyFont="1" applyFill="1" applyBorder="1" applyAlignment="1">
      <alignment horizontal="left" vertical="center"/>
    </xf>
    <xf numFmtId="0" fontId="65" fillId="4" borderId="69" xfId="11" applyFont="1" applyFill="1" applyBorder="1" applyAlignment="1">
      <alignment horizontal="left" vertical="center"/>
    </xf>
    <xf numFmtId="200" fontId="73" fillId="0" borderId="68" xfId="0" applyNumberFormat="1" applyFont="1" applyBorder="1" applyAlignment="1">
      <alignment horizontal="center" wrapText="1"/>
    </xf>
    <xf numFmtId="0" fontId="73" fillId="0" borderId="69" xfId="0" applyFont="1" applyBorder="1" applyAlignment="1">
      <alignment horizontal="center" wrapText="1"/>
    </xf>
    <xf numFmtId="200" fontId="73" fillId="14" borderId="266" xfId="0" applyNumberFormat="1" applyFont="1" applyFill="1" applyBorder="1" applyAlignment="1">
      <alignment horizontal="center" vertical="center" wrapText="1"/>
    </xf>
    <xf numFmtId="0" fontId="73" fillId="14" borderId="263" xfId="0" applyFont="1" applyFill="1" applyBorder="1" applyAlignment="1">
      <alignment horizontal="center" vertical="center" wrapText="1"/>
    </xf>
    <xf numFmtId="178" fontId="109" fillId="0" borderId="92" xfId="0" applyNumberFormat="1" applyFont="1" applyBorder="1" applyAlignment="1">
      <alignment horizontal="center" vertical="center" wrapText="1"/>
    </xf>
    <xf numFmtId="178" fontId="109" fillId="0" borderId="210" xfId="0" applyNumberFormat="1" applyFont="1" applyBorder="1" applyAlignment="1">
      <alignment horizontal="center" vertical="center" wrapText="1"/>
    </xf>
    <xf numFmtId="178" fontId="73" fillId="0" borderId="64" xfId="0" applyNumberFormat="1" applyFont="1" applyBorder="1" applyAlignment="1">
      <alignment horizontal="center" vertical="center" wrapText="1"/>
    </xf>
    <xf numFmtId="200" fontId="45" fillId="14" borderId="28" xfId="0" applyNumberFormat="1" applyFont="1" applyFill="1" applyBorder="1" applyAlignment="1">
      <alignment horizontal="center" vertical="center"/>
    </xf>
    <xf numFmtId="200" fontId="45" fillId="14" borderId="19" xfId="0" applyNumberFormat="1" applyFont="1" applyFill="1" applyBorder="1" applyAlignment="1">
      <alignment horizontal="center" vertical="center"/>
    </xf>
    <xf numFmtId="200" fontId="45" fillId="14" borderId="18" xfId="0" applyNumberFormat="1" applyFont="1" applyFill="1" applyBorder="1" applyAlignment="1">
      <alignment horizontal="center" vertical="center"/>
    </xf>
    <xf numFmtId="0" fontId="56" fillId="0" borderId="26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21" xfId="0" applyFont="1" applyBorder="1" applyAlignment="1">
      <alignment horizontal="center" vertical="center"/>
    </xf>
    <xf numFmtId="200" fontId="56" fillId="0" borderId="267" xfId="0" applyNumberFormat="1" applyFont="1" applyBorder="1" applyAlignment="1">
      <alignment horizontal="center"/>
    </xf>
    <xf numFmtId="200" fontId="56" fillId="0" borderId="6" xfId="0" applyNumberFormat="1" applyFont="1" applyBorder="1" applyAlignment="1">
      <alignment horizontal="center"/>
    </xf>
    <xf numFmtId="200" fontId="56" fillId="0" borderId="286" xfId="0" applyNumberFormat="1" applyFont="1" applyBorder="1" applyAlignment="1">
      <alignment horizontal="center"/>
    </xf>
    <xf numFmtId="0" fontId="49" fillId="4" borderId="238" xfId="11" applyFont="1" applyFill="1" applyBorder="1" applyAlignment="1">
      <alignment horizontal="left" vertical="center"/>
    </xf>
    <xf numFmtId="0" fontId="49" fillId="4" borderId="210" xfId="11" applyFont="1" applyFill="1" applyBorder="1" applyAlignment="1">
      <alignment horizontal="left" vertical="center"/>
    </xf>
    <xf numFmtId="178" fontId="73" fillId="0" borderId="65" xfId="0" applyNumberFormat="1" applyFont="1" applyBorder="1" applyAlignment="1">
      <alignment horizontal="center" vertical="center" wrapText="1"/>
    </xf>
    <xf numFmtId="178" fontId="73" fillId="0" borderId="67" xfId="0" applyNumberFormat="1" applyFont="1" applyBorder="1" applyAlignment="1">
      <alignment horizontal="center" vertical="center" wrapText="1"/>
    </xf>
    <xf numFmtId="178" fontId="73" fillId="0" borderId="289" xfId="0" applyNumberFormat="1" applyFont="1" applyBorder="1" applyAlignment="1">
      <alignment horizontal="center" vertical="center" wrapText="1"/>
    </xf>
    <xf numFmtId="178" fontId="73" fillId="0" borderId="265" xfId="0" applyNumberFormat="1" applyFont="1" applyBorder="1" applyAlignment="1">
      <alignment horizontal="center" vertical="center" wrapText="1"/>
    </xf>
    <xf numFmtId="178" fontId="73" fillId="0" borderId="290" xfId="0" applyNumberFormat="1" applyFont="1" applyBorder="1" applyAlignment="1">
      <alignment horizontal="center" vertical="center" wrapText="1"/>
    </xf>
    <xf numFmtId="178" fontId="73" fillId="0" borderId="276" xfId="0" applyNumberFormat="1" applyFont="1" applyBorder="1" applyAlignment="1">
      <alignment horizontal="center" vertical="center" wrapText="1"/>
    </xf>
    <xf numFmtId="178" fontId="73" fillId="0" borderId="277" xfId="0" applyNumberFormat="1" applyFont="1" applyBorder="1" applyAlignment="1">
      <alignment horizontal="center" vertical="center" wrapText="1"/>
    </xf>
    <xf numFmtId="178" fontId="73" fillId="0" borderId="287" xfId="0" applyNumberFormat="1" applyFont="1" applyBorder="1" applyAlignment="1">
      <alignment horizontal="center" vertical="center" wrapText="1"/>
    </xf>
    <xf numFmtId="178" fontId="73" fillId="0" borderId="66" xfId="0" applyNumberFormat="1" applyFont="1" applyBorder="1" applyAlignment="1">
      <alignment horizontal="center" vertical="center" wrapText="1"/>
    </xf>
    <xf numFmtId="178" fontId="73" fillId="0" borderId="288" xfId="0" applyNumberFormat="1" applyFont="1" applyBorder="1" applyAlignment="1">
      <alignment horizontal="center" vertical="center" wrapText="1"/>
    </xf>
    <xf numFmtId="178" fontId="109" fillId="0" borderId="304" xfId="0" applyNumberFormat="1" applyFont="1" applyBorder="1" applyAlignment="1">
      <alignment horizontal="center" vertical="center" wrapText="1"/>
    </xf>
    <xf numFmtId="178" fontId="109" fillId="0" borderId="238" xfId="0" applyNumberFormat="1" applyFont="1" applyBorder="1" applyAlignment="1">
      <alignment horizontal="center" vertical="center" wrapText="1"/>
    </xf>
    <xf numFmtId="178" fontId="109" fillId="0" borderId="249" xfId="0" applyNumberFormat="1" applyFont="1" applyBorder="1" applyAlignment="1">
      <alignment horizontal="center" vertical="center" wrapText="1"/>
    </xf>
    <xf numFmtId="0" fontId="174" fillId="19" borderId="27" xfId="0" applyFont="1" applyFill="1" applyBorder="1" applyAlignment="1">
      <alignment horizontal="center" vertical="center" wrapText="1"/>
    </xf>
    <xf numFmtId="0" fontId="174" fillId="20" borderId="27" xfId="0" applyFont="1" applyFill="1" applyBorder="1" applyAlignment="1">
      <alignment horizontal="center" vertical="center" wrapText="1"/>
    </xf>
    <xf numFmtId="0" fontId="176" fillId="21" borderId="27" xfId="0" applyFont="1" applyFill="1" applyBorder="1" applyAlignment="1">
      <alignment horizontal="center" vertical="center" wrapText="1"/>
    </xf>
    <xf numFmtId="0" fontId="176" fillId="29" borderId="27" xfId="0" applyFont="1" applyFill="1" applyBorder="1" applyAlignment="1">
      <alignment horizontal="center" vertical="center" wrapText="1"/>
    </xf>
    <xf numFmtId="3" fontId="68" fillId="0" borderId="64" xfId="0" applyNumberFormat="1" applyFont="1" applyBorder="1" applyAlignment="1">
      <alignment horizontal="center" vertical="center"/>
    </xf>
    <xf numFmtId="178" fontId="110" fillId="14" borderId="112" xfId="0" applyNumberFormat="1" applyFont="1" applyFill="1" applyBorder="1" applyAlignment="1">
      <alignment horizontal="center" vertical="center" wrapText="1"/>
    </xf>
    <xf numFmtId="178" fontId="110" fillId="14" borderId="123" xfId="0" applyNumberFormat="1" applyFont="1" applyFill="1" applyBorder="1" applyAlignment="1">
      <alignment horizontal="center" vertical="center" wrapText="1"/>
    </xf>
    <xf numFmtId="178" fontId="110" fillId="14" borderId="310" xfId="0" applyNumberFormat="1" applyFont="1" applyFill="1" applyBorder="1" applyAlignment="1">
      <alignment horizontal="center" vertical="center" wrapText="1"/>
    </xf>
    <xf numFmtId="0" fontId="123" fillId="0" borderId="0" xfId="0" applyFont="1" applyBorder="1" applyAlignment="1">
      <alignment horizontal="right" wrapText="1"/>
    </xf>
    <xf numFmtId="0" fontId="123" fillId="0" borderId="0" xfId="0" applyFont="1" applyBorder="1" applyAlignment="1">
      <alignment horizontal="center" wrapText="1"/>
    </xf>
    <xf numFmtId="0" fontId="174" fillId="18" borderId="63" xfId="0" applyFont="1" applyFill="1" applyBorder="1" applyAlignment="1">
      <alignment horizontal="center" wrapText="1"/>
    </xf>
    <xf numFmtId="0" fontId="174" fillId="18" borderId="27" xfId="0" applyFont="1" applyFill="1" applyBorder="1" applyAlignment="1">
      <alignment horizontal="center" wrapText="1"/>
    </xf>
    <xf numFmtId="0" fontId="174" fillId="18" borderId="27" xfId="0" applyFont="1" applyFill="1" applyBorder="1" applyAlignment="1">
      <alignment horizontal="center" vertical="center" wrapText="1"/>
    </xf>
    <xf numFmtId="0" fontId="174" fillId="18" borderId="48" xfId="0" applyFont="1" applyFill="1" applyBorder="1" applyAlignment="1">
      <alignment horizontal="center" vertical="center" wrapText="1"/>
    </xf>
    <xf numFmtId="0" fontId="174" fillId="18" borderId="285" xfId="0" applyFont="1" applyFill="1" applyBorder="1" applyAlignment="1">
      <alignment horizontal="center" vertical="center" wrapText="1"/>
    </xf>
    <xf numFmtId="0" fontId="82" fillId="14" borderId="232" xfId="11" applyFont="1" applyFill="1" applyBorder="1" applyAlignment="1">
      <alignment horizontal="center" vertical="center"/>
    </xf>
    <xf numFmtId="0" fontId="82" fillId="14" borderId="233" xfId="11" applyFont="1" applyFill="1" applyBorder="1" applyAlignment="1">
      <alignment horizontal="center" vertical="center"/>
    </xf>
    <xf numFmtId="0" fontId="82" fillId="14" borderId="295" xfId="11" applyFont="1" applyFill="1" applyBorder="1" applyAlignment="1">
      <alignment horizontal="center" vertical="center"/>
    </xf>
    <xf numFmtId="0" fontId="82" fillId="14" borderId="294" xfId="11" applyFont="1" applyFill="1" applyBorder="1" applyAlignment="1">
      <alignment horizontal="center" vertical="center"/>
    </xf>
    <xf numFmtId="200" fontId="47" fillId="0" borderId="65" xfId="0" applyNumberFormat="1" applyFont="1" applyBorder="1" applyAlignment="1">
      <alignment horizontal="center" vertical="center"/>
    </xf>
    <xf numFmtId="0" fontId="47" fillId="0" borderId="66" xfId="0" applyFont="1" applyBorder="1" applyAlignment="1">
      <alignment horizontal="center" vertical="center"/>
    </xf>
    <xf numFmtId="200" fontId="47" fillId="0" borderId="62" xfId="0" applyNumberFormat="1" applyFont="1" applyBorder="1" applyAlignment="1">
      <alignment horizontal="center" vertical="center"/>
    </xf>
    <xf numFmtId="0" fontId="47" fillId="0" borderId="64" xfId="0" applyFont="1" applyBorder="1" applyAlignment="1">
      <alignment horizontal="center" vertical="center"/>
    </xf>
    <xf numFmtId="200" fontId="47" fillId="0" borderId="94" xfId="0" applyNumberFormat="1" applyFont="1" applyBorder="1" applyAlignment="1">
      <alignment horizontal="center" vertical="center"/>
    </xf>
    <xf numFmtId="0" fontId="47" fillId="0" borderId="212" xfId="0" applyFont="1" applyBorder="1" applyAlignment="1">
      <alignment horizontal="center" vertical="center"/>
    </xf>
    <xf numFmtId="0" fontId="157" fillId="14" borderId="264" xfId="11" applyFont="1" applyFill="1" applyBorder="1" applyAlignment="1">
      <alignment horizontal="center" vertical="center"/>
    </xf>
    <xf numFmtId="0" fontId="157" fillId="14" borderId="242" xfId="11" applyFont="1" applyFill="1" applyBorder="1" applyAlignment="1">
      <alignment horizontal="center" vertical="center"/>
    </xf>
    <xf numFmtId="178" fontId="73" fillId="0" borderId="64" xfId="0" applyNumberFormat="1" applyFont="1" applyBorder="1" applyAlignment="1">
      <alignment horizontal="center" wrapText="1"/>
    </xf>
    <xf numFmtId="0" fontId="174" fillId="18" borderId="63" xfId="0" applyFont="1" applyFill="1" applyBorder="1" applyAlignment="1">
      <alignment horizontal="center" vertical="center" wrapText="1"/>
    </xf>
    <xf numFmtId="0" fontId="175" fillId="18" borderId="27" xfId="0" applyFont="1" applyFill="1" applyBorder="1" applyAlignment="1">
      <alignment horizontal="center" vertical="center" wrapText="1"/>
    </xf>
    <xf numFmtId="0" fontId="174" fillId="0" borderId="63" xfId="0" applyFont="1" applyBorder="1" applyAlignment="1">
      <alignment horizontal="center" vertical="center" wrapText="1"/>
    </xf>
    <xf numFmtId="0" fontId="174" fillId="0" borderId="48" xfId="0" applyFont="1" applyBorder="1" applyAlignment="1">
      <alignment horizontal="center" vertical="center" wrapText="1"/>
    </xf>
    <xf numFmtId="0" fontId="175" fillId="18" borderId="63" xfId="0" applyFont="1" applyFill="1" applyBorder="1" applyAlignment="1">
      <alignment horizontal="center" vertical="center" wrapText="1"/>
    </xf>
    <xf numFmtId="3" fontId="73" fillId="14" borderId="19" xfId="0" applyNumberFormat="1" applyFont="1" applyFill="1" applyBorder="1" applyAlignment="1">
      <alignment horizontal="center" vertical="center" wrapText="1"/>
    </xf>
    <xf numFmtId="0" fontId="73" fillId="0" borderId="6" xfId="0" applyFont="1" applyBorder="1" applyAlignment="1">
      <alignment horizontal="center" wrapText="1"/>
    </xf>
    <xf numFmtId="0" fontId="73" fillId="14" borderId="19" xfId="0" applyFont="1" applyFill="1" applyBorder="1" applyAlignment="1">
      <alignment horizontal="center" vertical="center" wrapText="1"/>
    </xf>
    <xf numFmtId="178" fontId="73" fillId="0" borderId="65" xfId="0" applyNumberFormat="1" applyFont="1" applyBorder="1" applyAlignment="1">
      <alignment horizontal="center" wrapText="1"/>
    </xf>
    <xf numFmtId="178" fontId="73" fillId="0" borderId="67" xfId="0" applyNumberFormat="1" applyFont="1" applyBorder="1" applyAlignment="1">
      <alignment horizontal="center" wrapText="1"/>
    </xf>
    <xf numFmtId="0" fontId="181" fillId="0" borderId="68" xfId="0" applyFont="1" applyFill="1" applyBorder="1" applyAlignment="1">
      <alignment horizontal="center" vertical="center" wrapText="1"/>
    </xf>
    <xf numFmtId="0" fontId="181" fillId="0" borderId="65" xfId="0" applyFont="1" applyFill="1" applyBorder="1" applyAlignment="1">
      <alignment horizontal="center" vertical="center" wrapText="1"/>
    </xf>
    <xf numFmtId="0" fontId="181" fillId="0" borderId="70" xfId="0" applyFont="1" applyFill="1" applyBorder="1" applyAlignment="1">
      <alignment horizontal="center" vertical="center" wrapText="1"/>
    </xf>
    <xf numFmtId="3" fontId="223" fillId="0" borderId="6" xfId="0" applyNumberFormat="1" applyFont="1" applyBorder="1" applyAlignment="1">
      <alignment horizontal="left" vertical="center" wrapText="1"/>
    </xf>
    <xf numFmtId="0" fontId="148" fillId="0" borderId="0" xfId="0" applyFont="1" applyBorder="1" applyAlignment="1">
      <alignment horizontal="right"/>
    </xf>
    <xf numFmtId="0" fontId="93" fillId="0" borderId="65" xfId="0" applyFont="1" applyBorder="1" applyAlignment="1">
      <alignment horizontal="left" vertical="center" wrapText="1"/>
    </xf>
    <xf numFmtId="0" fontId="93" fillId="0" borderId="66" xfId="0" applyFont="1" applyBorder="1" applyAlignment="1">
      <alignment horizontal="left" vertical="center" wrapText="1"/>
    </xf>
    <xf numFmtId="0" fontId="93" fillId="0" borderId="67" xfId="0" applyFont="1" applyBorder="1" applyAlignment="1">
      <alignment horizontal="left" vertical="center" wrapText="1"/>
    </xf>
    <xf numFmtId="0" fontId="176" fillId="20" borderId="27" xfId="0" applyFont="1" applyFill="1" applyBorder="1" applyAlignment="1">
      <alignment horizontal="center" vertical="center" wrapText="1"/>
    </xf>
    <xf numFmtId="0" fontId="176" fillId="26" borderId="27" xfId="0" applyFont="1" applyFill="1" applyBorder="1" applyAlignment="1">
      <alignment horizontal="center" vertical="center" wrapText="1"/>
    </xf>
    <xf numFmtId="49" fontId="174" fillId="18" borderId="27" xfId="0" applyNumberFormat="1" applyFont="1" applyFill="1" applyBorder="1" applyAlignment="1">
      <alignment horizontal="center" vertical="center" wrapText="1"/>
    </xf>
    <xf numFmtId="3" fontId="93" fillId="0" borderId="62" xfId="0" applyNumberFormat="1" applyFont="1" applyBorder="1" applyAlignment="1">
      <alignment horizontal="left" vertical="center" wrapText="1" indent="1"/>
    </xf>
    <xf numFmtId="3" fontId="93" fillId="0" borderId="64" xfId="0" applyNumberFormat="1" applyFont="1" applyBorder="1" applyAlignment="1">
      <alignment horizontal="left" vertical="center" wrapText="1" indent="1"/>
    </xf>
    <xf numFmtId="3" fontId="93" fillId="0" borderId="63" xfId="0" applyNumberFormat="1" applyFont="1" applyBorder="1" applyAlignment="1">
      <alignment horizontal="left" vertical="center" wrapText="1" indent="1"/>
    </xf>
    <xf numFmtId="0" fontId="176" fillId="21" borderId="48" xfId="0" applyFont="1" applyFill="1" applyBorder="1" applyAlignment="1">
      <alignment horizontal="center" vertical="center" wrapText="1"/>
    </xf>
    <xf numFmtId="0" fontId="176" fillId="21" borderId="56" xfId="0" applyFont="1" applyFill="1" applyBorder="1" applyAlignment="1">
      <alignment horizontal="center" vertical="center" wrapText="1"/>
    </xf>
    <xf numFmtId="0" fontId="176" fillId="23" borderId="48" xfId="0" applyFont="1" applyFill="1" applyBorder="1" applyAlignment="1">
      <alignment horizontal="center" vertical="center" wrapText="1"/>
    </xf>
    <xf numFmtId="0" fontId="176" fillId="23" borderId="56" xfId="0" applyFont="1" applyFill="1" applyBorder="1" applyAlignment="1">
      <alignment horizontal="center" vertical="center" wrapText="1"/>
    </xf>
    <xf numFmtId="0" fontId="174" fillId="23" borderId="48" xfId="0" applyFont="1" applyFill="1" applyBorder="1" applyAlignment="1">
      <alignment horizontal="center" vertical="center" wrapText="1"/>
    </xf>
    <xf numFmtId="0" fontId="174" fillId="23" borderId="56" xfId="0" applyFont="1" applyFill="1" applyBorder="1" applyAlignment="1">
      <alignment horizontal="center" vertical="center" wrapText="1"/>
    </xf>
    <xf numFmtId="0" fontId="176" fillId="29" borderId="48" xfId="0" applyFont="1" applyFill="1" applyBorder="1" applyAlignment="1">
      <alignment horizontal="center" vertical="center" wrapText="1"/>
    </xf>
    <xf numFmtId="0" fontId="176" fillId="29" borderId="56" xfId="0" applyFont="1" applyFill="1" applyBorder="1" applyAlignment="1">
      <alignment horizontal="center" vertical="center" wrapText="1"/>
    </xf>
    <xf numFmtId="0" fontId="214" fillId="4" borderId="0" xfId="0" applyFont="1" applyFill="1" applyBorder="1" applyAlignment="1">
      <alignment horizontal="center" vertical="center"/>
    </xf>
    <xf numFmtId="0" fontId="175" fillId="0" borderId="63" xfId="0" applyFont="1" applyBorder="1" applyAlignment="1">
      <alignment horizontal="center" vertical="center" wrapText="1"/>
    </xf>
    <xf numFmtId="0" fontId="175" fillId="0" borderId="27" xfId="0" applyFont="1" applyBorder="1" applyAlignment="1">
      <alignment horizontal="center" vertical="center" wrapText="1"/>
    </xf>
    <xf numFmtId="0" fontId="177" fillId="0" borderId="27" xfId="0" applyFont="1" applyBorder="1" applyAlignment="1">
      <alignment horizontal="center"/>
    </xf>
    <xf numFmtId="178" fontId="73" fillId="0" borderId="66" xfId="0" applyNumberFormat="1" applyFont="1" applyBorder="1" applyAlignment="1">
      <alignment horizontal="center" wrapText="1"/>
    </xf>
    <xf numFmtId="0" fontId="148" fillId="0" borderId="0" xfId="0" applyFont="1" applyAlignment="1">
      <alignment horizontal="right"/>
    </xf>
    <xf numFmtId="0" fontId="46" fillId="0" borderId="4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118" fillId="0" borderId="0" xfId="0" applyFont="1" applyAlignment="1">
      <alignment horizontal="center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top"/>
    </xf>
    <xf numFmtId="0" fontId="49" fillId="4" borderId="212" xfId="11" applyFont="1" applyFill="1" applyBorder="1" applyAlignment="1">
      <alignment horizontal="left" vertical="center"/>
    </xf>
    <xf numFmtId="0" fontId="49" fillId="4" borderId="229" xfId="11" applyFont="1" applyFill="1" applyBorder="1" applyAlignment="1">
      <alignment horizontal="left" vertical="center"/>
    </xf>
    <xf numFmtId="0" fontId="49" fillId="4" borderId="64" xfId="11" applyFont="1" applyFill="1" applyBorder="1" applyAlignment="1">
      <alignment horizontal="left" vertical="center"/>
    </xf>
    <xf numFmtId="0" fontId="49" fillId="4" borderId="63" xfId="11" applyFont="1" applyFill="1" applyBorder="1" applyAlignment="1">
      <alignment horizontal="left" vertical="center"/>
    </xf>
    <xf numFmtId="0" fontId="49" fillId="4" borderId="66" xfId="11" applyFont="1" applyFill="1" applyBorder="1" applyAlignment="1">
      <alignment horizontal="left" vertical="center"/>
    </xf>
    <xf numFmtId="0" fontId="49" fillId="4" borderId="67" xfId="11" applyFont="1" applyFill="1" applyBorder="1" applyAlignment="1">
      <alignment horizontal="left" vertical="center"/>
    </xf>
    <xf numFmtId="0" fontId="157" fillId="14" borderId="298" xfId="11" applyFont="1" applyFill="1" applyBorder="1" applyAlignment="1">
      <alignment horizontal="center" vertical="center"/>
    </xf>
    <xf numFmtId="0" fontId="157" fillId="14" borderId="17" xfId="11" applyFont="1" applyFill="1" applyBorder="1" applyAlignment="1">
      <alignment horizontal="center" vertical="center"/>
    </xf>
    <xf numFmtId="0" fontId="47" fillId="0" borderId="67" xfId="0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/>
    </xf>
    <xf numFmtId="0" fontId="47" fillId="0" borderId="229" xfId="0" applyFont="1" applyBorder="1" applyAlignment="1">
      <alignment horizontal="center" vertical="center"/>
    </xf>
    <xf numFmtId="0" fontId="119" fillId="14" borderId="64" xfId="0" applyFont="1" applyFill="1" applyBorder="1" applyAlignment="1">
      <alignment horizontal="center" vertical="center"/>
    </xf>
    <xf numFmtId="0" fontId="82" fillId="4" borderId="64" xfId="11" applyFont="1" applyFill="1" applyBorder="1" applyAlignment="1">
      <alignment horizontal="center" vertical="center"/>
    </xf>
    <xf numFmtId="0" fontId="56" fillId="0" borderId="0" xfId="0" applyFont="1" applyBorder="1" applyAlignment="1">
      <alignment horizontal="center" vertical="top" wrapText="1"/>
    </xf>
    <xf numFmtId="0" fontId="56" fillId="0" borderId="0" xfId="0" applyFont="1" applyAlignment="1">
      <alignment horizontal="center" vertical="top" wrapText="1"/>
    </xf>
    <xf numFmtId="0" fontId="65" fillId="4" borderId="0" xfId="11" applyFont="1" applyFill="1" applyBorder="1" applyAlignment="1">
      <alignment horizontal="center" vertical="center" wrapText="1"/>
    </xf>
    <xf numFmtId="0" fontId="68" fillId="0" borderId="64" xfId="0" applyFont="1" applyBorder="1" applyAlignment="1">
      <alignment horizontal="center" vertical="center" wrapText="1"/>
    </xf>
    <xf numFmtId="0" fontId="56" fillId="0" borderId="64" xfId="0" applyFont="1" applyBorder="1" applyAlignment="1">
      <alignment horizontal="left" vertical="center" wrapText="1"/>
    </xf>
    <xf numFmtId="0" fontId="65" fillId="4" borderId="276" xfId="11" applyFont="1" applyFill="1" applyBorder="1" applyAlignment="1">
      <alignment horizontal="left" vertical="center" shrinkToFit="1"/>
    </xf>
    <xf numFmtId="0" fontId="65" fillId="4" borderId="64" xfId="11" applyFont="1" applyFill="1" applyBorder="1" applyAlignment="1">
      <alignment horizontal="left" vertical="center" shrinkToFit="1"/>
    </xf>
    <xf numFmtId="0" fontId="93" fillId="0" borderId="65" xfId="0" applyFont="1" applyBorder="1" applyAlignment="1">
      <alignment horizontal="left" vertical="center"/>
    </xf>
    <xf numFmtId="0" fontId="93" fillId="0" borderId="66" xfId="0" applyFont="1" applyBorder="1" applyAlignment="1">
      <alignment horizontal="left" vertical="center"/>
    </xf>
    <xf numFmtId="0" fontId="93" fillId="0" borderId="67" xfId="0" applyFont="1" applyBorder="1" applyAlignment="1">
      <alignment horizontal="left" vertical="center"/>
    </xf>
    <xf numFmtId="0" fontId="179" fillId="0" borderId="65" xfId="0" applyFont="1" applyBorder="1" applyAlignment="1">
      <alignment horizontal="left" vertical="center"/>
    </xf>
    <xf numFmtId="0" fontId="179" fillId="0" borderId="66" xfId="0" applyFont="1" applyBorder="1" applyAlignment="1">
      <alignment horizontal="left" vertical="center"/>
    </xf>
    <xf numFmtId="0" fontId="179" fillId="0" borderId="67" xfId="0" applyFont="1" applyBorder="1" applyAlignment="1">
      <alignment horizontal="left" vertical="center"/>
    </xf>
    <xf numFmtId="0" fontId="189" fillId="0" borderId="53" xfId="0" applyFont="1" applyBorder="1" applyAlignment="1">
      <alignment horizontal="center" vertical="center"/>
    </xf>
    <xf numFmtId="0" fontId="181" fillId="9" borderId="27" xfId="0" applyFont="1" applyFill="1" applyBorder="1" applyAlignment="1">
      <alignment horizontal="center" vertical="center"/>
    </xf>
    <xf numFmtId="38" fontId="181" fillId="10" borderId="27" xfId="0" applyNumberFormat="1" applyFont="1" applyFill="1" applyBorder="1" applyAlignment="1">
      <alignment horizontal="center" vertical="center" wrapText="1" shrinkToFit="1"/>
    </xf>
    <xf numFmtId="38" fontId="181" fillId="10" borderId="27" xfId="0" applyNumberFormat="1" applyFont="1" applyFill="1" applyBorder="1" applyAlignment="1">
      <alignment horizontal="center" vertical="center" shrinkToFit="1"/>
    </xf>
    <xf numFmtId="38" fontId="181" fillId="11" borderId="27" xfId="0" applyNumberFormat="1" applyFont="1" applyFill="1" applyBorder="1" applyAlignment="1">
      <alignment horizontal="center" vertical="center" wrapText="1" shrinkToFit="1"/>
    </xf>
    <xf numFmtId="38" fontId="181" fillId="11" borderId="27" xfId="0" applyNumberFormat="1" applyFont="1" applyFill="1" applyBorder="1" applyAlignment="1">
      <alignment horizontal="center" vertical="center" shrinkToFit="1"/>
    </xf>
    <xf numFmtId="38" fontId="181" fillId="28" borderId="27" xfId="0" applyNumberFormat="1" applyFont="1" applyFill="1" applyBorder="1" applyAlignment="1">
      <alignment horizontal="center" vertical="center" wrapText="1" shrinkToFit="1"/>
    </xf>
    <xf numFmtId="38" fontId="181" fillId="28" borderId="27" xfId="0" applyNumberFormat="1" applyFont="1" applyFill="1" applyBorder="1" applyAlignment="1">
      <alignment horizontal="center" vertical="center" shrinkToFit="1"/>
    </xf>
    <xf numFmtId="38" fontId="181" fillId="26" borderId="27" xfId="0" applyNumberFormat="1" applyFont="1" applyFill="1" applyBorder="1" applyAlignment="1">
      <alignment horizontal="center" vertical="center" wrapText="1" shrinkToFit="1"/>
    </xf>
    <xf numFmtId="38" fontId="181" fillId="26" borderId="27" xfId="0" applyNumberFormat="1" applyFont="1" applyFill="1" applyBorder="1" applyAlignment="1">
      <alignment horizontal="center" vertical="center" shrinkToFit="1"/>
    </xf>
    <xf numFmtId="38" fontId="181" fillId="27" borderId="27" xfId="0" applyNumberFormat="1" applyFont="1" applyFill="1" applyBorder="1" applyAlignment="1">
      <alignment horizontal="center" vertical="center" wrapText="1" shrinkToFit="1"/>
    </xf>
    <xf numFmtId="38" fontId="181" fillId="27" borderId="27" xfId="0" applyNumberFormat="1" applyFont="1" applyFill="1" applyBorder="1" applyAlignment="1">
      <alignment horizontal="center" vertical="center" shrinkToFit="1"/>
    </xf>
    <xf numFmtId="0" fontId="181" fillId="0" borderId="53" xfId="0" applyFont="1" applyBorder="1" applyAlignment="1">
      <alignment horizontal="center" vertical="center"/>
    </xf>
    <xf numFmtId="0" fontId="185" fillId="0" borderId="0" xfId="0" applyFont="1" applyAlignment="1">
      <alignment horizontal="left"/>
    </xf>
    <xf numFmtId="38" fontId="187" fillId="0" borderId="0" xfId="0" applyNumberFormat="1" applyFont="1" applyBorder="1" applyAlignment="1">
      <alignment horizontal="left" vertical="top"/>
    </xf>
    <xf numFmtId="38" fontId="181" fillId="9" borderId="27" xfId="0" applyNumberFormat="1" applyFont="1" applyFill="1" applyBorder="1" applyAlignment="1">
      <alignment horizontal="center" vertical="center" shrinkToFit="1"/>
    </xf>
    <xf numFmtId="0" fontId="183" fillId="0" borderId="27" xfId="0" applyFont="1" applyBorder="1" applyAlignment="1">
      <alignment horizontal="center" vertical="center"/>
    </xf>
    <xf numFmtId="0" fontId="183" fillId="0" borderId="48" xfId="0" applyFont="1" applyBorder="1" applyAlignment="1">
      <alignment horizontal="center" vertical="center"/>
    </xf>
    <xf numFmtId="0" fontId="183" fillId="9" borderId="27" xfId="0" applyFont="1" applyFill="1" applyBorder="1" applyAlignment="1">
      <alignment horizontal="center" vertical="center"/>
    </xf>
    <xf numFmtId="0" fontId="185" fillId="0" borderId="0" xfId="0" applyFont="1" applyAlignment="1">
      <alignment horizontal="right"/>
    </xf>
    <xf numFmtId="0" fontId="181" fillId="0" borderId="27" xfId="0" applyFont="1" applyBorder="1" applyAlignment="1">
      <alignment horizontal="center" vertical="center" wrapText="1" shrinkToFit="1"/>
    </xf>
    <xf numFmtId="0" fontId="200" fillId="0" borderId="66" xfId="0" applyFont="1" applyBorder="1" applyAlignment="1">
      <alignment horizontal="left"/>
    </xf>
    <xf numFmtId="41" fontId="88" fillId="32" borderId="220" xfId="11" applyNumberFormat="1" applyFont="1" applyFill="1" applyBorder="1" applyAlignment="1">
      <alignment horizontal="center" vertical="center"/>
    </xf>
    <xf numFmtId="41" fontId="88" fillId="32" borderId="221" xfId="11" applyNumberFormat="1" applyFont="1" applyFill="1" applyBorder="1" applyAlignment="1">
      <alignment horizontal="center" vertical="center"/>
    </xf>
    <xf numFmtId="3" fontId="169" fillId="0" borderId="0" xfId="11" applyNumberFormat="1" applyFont="1" applyAlignment="1">
      <alignment horizontal="center" vertical="center" wrapText="1"/>
    </xf>
    <xf numFmtId="3" fontId="73" fillId="4" borderId="0" xfId="11" applyNumberFormat="1" applyFont="1" applyFill="1" applyBorder="1" applyAlignment="1">
      <alignment horizontal="center" vertical="center" wrapText="1"/>
    </xf>
    <xf numFmtId="0" fontId="88" fillId="32" borderId="221" xfId="11" applyFont="1" applyFill="1" applyBorder="1" applyAlignment="1">
      <alignment horizontal="center" vertical="center"/>
    </xf>
    <xf numFmtId="3" fontId="73" fillId="4" borderId="17" xfId="11" applyNumberFormat="1" applyFont="1" applyFill="1" applyBorder="1" applyAlignment="1">
      <alignment horizontal="center" vertical="center" wrapText="1"/>
    </xf>
    <xf numFmtId="3" fontId="167" fillId="0" borderId="17" xfId="11" applyNumberFormat="1" applyFont="1" applyBorder="1" applyAlignment="1">
      <alignment horizontal="center" vertical="center" wrapText="1"/>
    </xf>
    <xf numFmtId="3" fontId="167" fillId="0" borderId="25" xfId="11" applyNumberFormat="1" applyFont="1" applyBorder="1" applyAlignment="1">
      <alignment horizontal="center" vertical="center" wrapText="1"/>
    </xf>
    <xf numFmtId="0" fontId="73" fillId="0" borderId="0" xfId="11" applyFont="1" applyAlignment="1">
      <alignment horizontal="center" vertical="center" wrapText="1"/>
    </xf>
    <xf numFmtId="3" fontId="73" fillId="0" borderId="0" xfId="11" applyNumberFormat="1" applyFont="1" applyBorder="1" applyAlignment="1">
      <alignment horizontal="center" vertical="center" wrapText="1"/>
    </xf>
    <xf numFmtId="3" fontId="73" fillId="0" borderId="0" xfId="11" applyNumberFormat="1" applyFont="1" applyAlignment="1">
      <alignment horizontal="center" vertical="center" wrapText="1"/>
    </xf>
    <xf numFmtId="3" fontId="167" fillId="0" borderId="0" xfId="11" applyNumberFormat="1" applyFont="1" applyAlignment="1">
      <alignment horizontal="center" vertical="center" wrapText="1"/>
    </xf>
    <xf numFmtId="0" fontId="88" fillId="0" borderId="66" xfId="11" applyFont="1" applyBorder="1" applyAlignment="1">
      <alignment horizontal="center" vertical="center"/>
    </xf>
    <xf numFmtId="3" fontId="167" fillId="4" borderId="10" xfId="11" applyNumberFormat="1" applyFont="1" applyFill="1" applyBorder="1" applyAlignment="1">
      <alignment horizontal="center" vertical="center" wrapText="1"/>
    </xf>
    <xf numFmtId="0" fontId="125" fillId="4" borderId="178" xfId="0" applyFont="1" applyFill="1" applyBorder="1" applyAlignment="1" applyProtection="1">
      <alignment horizontal="center" vertical="center" shrinkToFit="1"/>
    </xf>
    <xf numFmtId="0" fontId="125" fillId="4" borderId="179" xfId="0" applyFont="1" applyFill="1" applyBorder="1" applyAlignment="1" applyProtection="1">
      <alignment horizontal="center" vertical="center" shrinkToFit="1"/>
    </xf>
    <xf numFmtId="210" fontId="124" fillId="0" borderId="179" xfId="0" applyNumberFormat="1" applyFont="1" applyBorder="1" applyAlignment="1" applyProtection="1">
      <alignment horizontal="center" vertical="center" shrinkToFit="1"/>
      <protection locked="0"/>
    </xf>
    <xf numFmtId="210" fontId="124" fillId="0" borderId="180" xfId="0" applyNumberFormat="1" applyFont="1" applyBorder="1" applyAlignment="1" applyProtection="1">
      <alignment horizontal="center" vertical="center" shrinkToFit="1"/>
      <protection locked="0"/>
    </xf>
    <xf numFmtId="3" fontId="124" fillId="24" borderId="181" xfId="0" applyNumberFormat="1" applyFont="1" applyFill="1" applyBorder="1" applyAlignment="1" applyProtection="1">
      <alignment horizontal="center" vertical="center" shrinkToFit="1"/>
    </xf>
    <xf numFmtId="3" fontId="124" fillId="24" borderId="182" xfId="0" applyNumberFormat="1" applyFont="1" applyFill="1" applyBorder="1" applyAlignment="1" applyProtection="1">
      <alignment horizontal="center" vertical="center" shrinkToFit="1"/>
    </xf>
    <xf numFmtId="0" fontId="125" fillId="4" borderId="183" xfId="0" applyFont="1" applyFill="1" applyBorder="1" applyAlignment="1" applyProtection="1">
      <alignment horizontal="center" vertical="center" shrinkToFit="1"/>
    </xf>
    <xf numFmtId="0" fontId="125" fillId="4" borderId="184" xfId="0" applyFont="1" applyFill="1" applyBorder="1" applyAlignment="1" applyProtection="1">
      <alignment horizontal="center" vertical="center" shrinkToFit="1"/>
    </xf>
    <xf numFmtId="211" fontId="124" fillId="0" borderId="184" xfId="0" applyNumberFormat="1" applyFont="1" applyBorder="1" applyAlignment="1" applyProtection="1">
      <alignment horizontal="center" vertical="center" shrinkToFit="1"/>
      <protection locked="0"/>
    </xf>
    <xf numFmtId="211" fontId="124" fillId="0" borderId="185" xfId="0" applyNumberFormat="1" applyFont="1" applyBorder="1" applyAlignment="1" applyProtection="1">
      <alignment horizontal="center" vertical="center" shrinkToFit="1"/>
      <protection locked="0"/>
    </xf>
    <xf numFmtId="0" fontId="125" fillId="0" borderId="186" xfId="0" applyFont="1" applyBorder="1" applyAlignment="1" applyProtection="1">
      <alignment horizontal="center" vertical="center" shrinkToFit="1"/>
    </xf>
    <xf numFmtId="0" fontId="125" fillId="0" borderId="187" xfId="0" applyFont="1" applyBorder="1" applyAlignment="1" applyProtection="1">
      <alignment horizontal="center" vertical="center" shrinkToFit="1"/>
    </xf>
    <xf numFmtId="209" fontId="124" fillId="24" borderId="43" xfId="0" applyNumberFormat="1" applyFont="1" applyFill="1" applyBorder="1" applyAlignment="1" applyProtection="1">
      <alignment horizontal="center" vertical="center" shrinkToFit="1"/>
    </xf>
    <xf numFmtId="209" fontId="124" fillId="24" borderId="47" xfId="0" applyNumberFormat="1" applyFont="1" applyFill="1" applyBorder="1" applyAlignment="1" applyProtection="1">
      <alignment horizontal="center" vertical="center" shrinkToFit="1"/>
    </xf>
    <xf numFmtId="209" fontId="125" fillId="24" borderId="191" xfId="0" applyNumberFormat="1" applyFont="1" applyFill="1" applyBorder="1" applyAlignment="1" applyProtection="1">
      <alignment horizontal="center" vertical="center" wrapText="1" shrinkToFit="1"/>
    </xf>
    <xf numFmtId="209" fontId="125" fillId="24" borderId="192" xfId="0" applyNumberFormat="1" applyFont="1" applyFill="1" applyBorder="1" applyAlignment="1" applyProtection="1">
      <alignment horizontal="center" vertical="center" shrinkToFit="1"/>
    </xf>
    <xf numFmtId="0" fontId="124" fillId="25" borderId="52" xfId="0" applyFont="1" applyFill="1" applyBorder="1" applyAlignment="1" applyProtection="1">
      <alignment horizontal="center" vertical="center" shrinkToFit="1"/>
    </xf>
    <xf numFmtId="0" fontId="124" fillId="25" borderId="53" xfId="0" applyFont="1" applyFill="1" applyBorder="1" applyAlignment="1" applyProtection="1">
      <alignment horizontal="center" vertical="center" shrinkToFit="1"/>
    </xf>
    <xf numFmtId="0" fontId="124" fillId="25" borderId="54" xfId="0" applyFont="1" applyFill="1" applyBorder="1" applyAlignment="1" applyProtection="1">
      <alignment horizontal="center" vertical="center" shrinkToFit="1"/>
    </xf>
    <xf numFmtId="0" fontId="124" fillId="24" borderId="189" xfId="0" applyFont="1" applyFill="1" applyBorder="1" applyAlignment="1" applyProtection="1">
      <alignment horizontal="center" vertical="center" shrinkToFit="1"/>
    </xf>
    <xf numFmtId="0" fontId="124" fillId="24" borderId="190" xfId="0" applyFont="1" applyFill="1" applyBorder="1" applyAlignment="1" applyProtection="1">
      <alignment horizontal="center" vertical="center" shrinkToFit="1"/>
    </xf>
    <xf numFmtId="0" fontId="124" fillId="24" borderId="223" xfId="0" applyFont="1" applyFill="1" applyBorder="1" applyAlignment="1" applyProtection="1">
      <alignment horizontal="center" vertical="center" shrinkToFit="1"/>
    </xf>
    <xf numFmtId="0" fontId="124" fillId="24" borderId="188" xfId="0" applyFont="1" applyFill="1" applyBorder="1" applyAlignment="1" applyProtection="1">
      <alignment horizontal="center" vertical="center" shrinkToFit="1"/>
    </xf>
    <xf numFmtId="0" fontId="124" fillId="24" borderId="45" xfId="0" applyFont="1" applyFill="1" applyBorder="1" applyAlignment="1" applyProtection="1">
      <alignment horizontal="center" vertical="center" shrinkToFit="1"/>
    </xf>
    <xf numFmtId="0" fontId="124" fillId="24" borderId="42" xfId="0" applyFont="1" applyFill="1" applyBorder="1" applyAlignment="1" applyProtection="1">
      <alignment horizontal="center" vertical="center" shrinkToFit="1"/>
    </xf>
    <xf numFmtId="0" fontId="124" fillId="24" borderId="46" xfId="0" applyFont="1" applyFill="1" applyBorder="1" applyAlignment="1" applyProtection="1">
      <alignment horizontal="center" vertical="center" shrinkToFit="1"/>
    </xf>
    <xf numFmtId="0" fontId="124" fillId="24" borderId="43" xfId="0" applyFont="1" applyFill="1" applyBorder="1" applyAlignment="1" applyProtection="1">
      <alignment horizontal="center" vertical="center" shrinkToFit="1"/>
    </xf>
    <xf numFmtId="0" fontId="124" fillId="24" borderId="47" xfId="0" applyFont="1" applyFill="1" applyBorder="1" applyAlignment="1" applyProtection="1">
      <alignment horizontal="center" vertical="center" shrinkToFit="1"/>
    </xf>
    <xf numFmtId="209" fontId="124" fillId="24" borderId="191" xfId="0" applyNumberFormat="1" applyFont="1" applyFill="1" applyBorder="1" applyAlignment="1" applyProtection="1">
      <alignment horizontal="center" vertical="center" shrinkToFit="1"/>
    </xf>
    <xf numFmtId="209" fontId="124" fillId="24" borderId="192" xfId="0" applyNumberFormat="1" applyFont="1" applyFill="1" applyBorder="1" applyAlignment="1" applyProtection="1">
      <alignment horizontal="center" vertical="center" shrinkToFit="1"/>
    </xf>
    <xf numFmtId="0" fontId="130" fillId="18" borderId="27" xfId="0" applyFont="1" applyFill="1" applyBorder="1" applyAlignment="1">
      <alignment horizontal="center" vertical="center" wrapText="1"/>
    </xf>
    <xf numFmtId="0" fontId="130" fillId="20" borderId="27" xfId="0" applyFont="1" applyFill="1" applyBorder="1" applyAlignment="1">
      <alignment horizontal="right" vertical="center" wrapText="1"/>
    </xf>
    <xf numFmtId="0" fontId="123" fillId="21" borderId="27" xfId="0" applyFont="1" applyFill="1" applyBorder="1" applyAlignment="1">
      <alignment horizontal="center" vertical="center" wrapText="1"/>
    </xf>
    <xf numFmtId="0" fontId="123" fillId="22" borderId="27" xfId="0" applyFont="1" applyFill="1" applyBorder="1" applyAlignment="1">
      <alignment horizontal="right" vertical="center" wrapText="1"/>
    </xf>
    <xf numFmtId="0" fontId="130" fillId="20" borderId="27" xfId="0" applyFont="1" applyFill="1" applyBorder="1" applyAlignment="1">
      <alignment horizontal="center" vertical="center" wrapText="1"/>
    </xf>
    <xf numFmtId="0" fontId="123" fillId="20" borderId="27" xfId="0" applyFont="1" applyFill="1" applyBorder="1" applyAlignment="1">
      <alignment horizontal="center" vertical="center" wrapText="1"/>
    </xf>
    <xf numFmtId="0" fontId="142" fillId="0" borderId="27" xfId="0" applyFont="1" applyBorder="1" applyAlignment="1">
      <alignment horizontal="center" vertical="center" wrapText="1"/>
    </xf>
    <xf numFmtId="3" fontId="130" fillId="0" borderId="56" xfId="0" applyNumberFormat="1" applyFont="1" applyBorder="1" applyAlignment="1">
      <alignment vertical="center" wrapText="1"/>
    </xf>
    <xf numFmtId="0" fontId="149" fillId="0" borderId="27" xfId="0" applyFont="1" applyBorder="1" applyAlignment="1">
      <alignment horizontal="center"/>
    </xf>
    <xf numFmtId="0" fontId="73" fillId="0" borderId="27" xfId="0" applyFont="1" applyBorder="1" applyAlignment="1">
      <alignment horizontal="center" vertical="center" wrapText="1"/>
    </xf>
    <xf numFmtId="0" fontId="123" fillId="22" borderId="27" xfId="0" applyFont="1" applyFill="1" applyBorder="1" applyAlignment="1">
      <alignment horizontal="center" vertical="center" wrapText="1"/>
    </xf>
    <xf numFmtId="0" fontId="73" fillId="18" borderId="27" xfId="0" applyFont="1" applyFill="1" applyBorder="1" applyAlignment="1">
      <alignment horizontal="center" vertical="center" wrapText="1"/>
    </xf>
    <xf numFmtId="0" fontId="123" fillId="29" borderId="27" xfId="0" applyFont="1" applyFill="1" applyBorder="1" applyAlignment="1">
      <alignment horizontal="center" vertical="center" wrapText="1"/>
    </xf>
    <xf numFmtId="0" fontId="130" fillId="19" borderId="27" xfId="0" applyFont="1" applyFill="1" applyBorder="1" applyAlignment="1">
      <alignment horizontal="center" vertical="center" wrapText="1"/>
    </xf>
    <xf numFmtId="0" fontId="123" fillId="28" borderId="27" xfId="0" applyFont="1" applyFill="1" applyBorder="1" applyAlignment="1">
      <alignment horizontal="center" vertical="center" wrapText="1"/>
    </xf>
    <xf numFmtId="3" fontId="130" fillId="0" borderId="62" xfId="0" applyNumberFormat="1" applyFont="1" applyBorder="1" applyAlignment="1">
      <alignment horizontal="left" vertical="center" wrapText="1"/>
    </xf>
    <xf numFmtId="3" fontId="130" fillId="0" borderId="64" xfId="0" applyNumberFormat="1" applyFont="1" applyBorder="1" applyAlignment="1">
      <alignment horizontal="left" vertical="center" wrapText="1"/>
    </xf>
    <xf numFmtId="3" fontId="130" fillId="0" borderId="63" xfId="0" applyNumberFormat="1" applyFont="1" applyBorder="1" applyAlignment="1">
      <alignment horizontal="left" vertical="center" wrapText="1"/>
    </xf>
    <xf numFmtId="3" fontId="130" fillId="0" borderId="62" xfId="0" applyNumberFormat="1" applyFont="1" applyBorder="1" applyAlignment="1">
      <alignment vertical="center" wrapText="1"/>
    </xf>
    <xf numFmtId="3" fontId="130" fillId="0" borderId="64" xfId="0" applyNumberFormat="1" applyFont="1" applyBorder="1" applyAlignment="1">
      <alignment vertical="center" wrapText="1"/>
    </xf>
    <xf numFmtId="0" fontId="123" fillId="29" borderId="56" xfId="0" applyFont="1" applyFill="1" applyBorder="1" applyAlignment="1">
      <alignment horizontal="center" vertical="center" wrapText="1"/>
    </xf>
    <xf numFmtId="0" fontId="141" fillId="0" borderId="62" xfId="0" applyFont="1" applyBorder="1" applyAlignment="1">
      <alignment horizontal="left" vertical="center"/>
    </xf>
    <xf numFmtId="0" fontId="141" fillId="0" borderId="64" xfId="0" applyFont="1" applyBorder="1" applyAlignment="1">
      <alignment horizontal="left" vertical="center"/>
    </xf>
    <xf numFmtId="0" fontId="130" fillId="0" borderId="62" xfId="0" applyFont="1" applyBorder="1" applyAlignment="1">
      <alignment vertical="center" wrapText="1"/>
    </xf>
    <xf numFmtId="0" fontId="130" fillId="0" borderId="64" xfId="0" applyFont="1" applyBorder="1" applyAlignment="1">
      <alignment vertical="center" wrapText="1"/>
    </xf>
    <xf numFmtId="0" fontId="130" fillId="18" borderId="62" xfId="0" applyFont="1" applyFill="1" applyBorder="1" applyAlignment="1">
      <alignment horizontal="center" vertical="center" wrapText="1"/>
    </xf>
    <xf numFmtId="0" fontId="130" fillId="18" borderId="64" xfId="0" applyFont="1" applyFill="1" applyBorder="1" applyAlignment="1">
      <alignment horizontal="center" vertical="center" wrapText="1"/>
    </xf>
    <xf numFmtId="0" fontId="130" fillId="18" borderId="63" xfId="0" applyFont="1" applyFill="1" applyBorder="1" applyAlignment="1">
      <alignment horizontal="center" vertical="center" wrapText="1"/>
    </xf>
    <xf numFmtId="0" fontId="123" fillId="28" borderId="56" xfId="0" applyFont="1" applyFill="1" applyBorder="1" applyAlignment="1">
      <alignment horizontal="center" vertical="center" wrapText="1"/>
    </xf>
    <xf numFmtId="0" fontId="142" fillId="18" borderId="27" xfId="0" applyFont="1" applyFill="1" applyBorder="1" applyAlignment="1">
      <alignment horizontal="center" wrapText="1"/>
    </xf>
    <xf numFmtId="0" fontId="142" fillId="18" borderId="56" xfId="0" applyFont="1" applyFill="1" applyBorder="1" applyAlignment="1">
      <alignment horizontal="center" wrapText="1"/>
    </xf>
    <xf numFmtId="0" fontId="130" fillId="18" borderId="56" xfId="0" applyFont="1" applyFill="1" applyBorder="1" applyAlignment="1">
      <alignment horizontal="center" vertical="center" wrapText="1"/>
    </xf>
    <xf numFmtId="0" fontId="130" fillId="19" borderId="56" xfId="0" applyFont="1" applyFill="1" applyBorder="1" applyAlignment="1">
      <alignment horizontal="center" vertical="center" wrapText="1"/>
    </xf>
    <xf numFmtId="0" fontId="130" fillId="20" borderId="56" xfId="0" applyFont="1" applyFill="1" applyBorder="1" applyAlignment="1">
      <alignment horizontal="center" vertical="center" wrapText="1"/>
    </xf>
    <xf numFmtId="0" fontId="130" fillId="18" borderId="65" xfId="0" applyFont="1" applyFill="1" applyBorder="1" applyAlignment="1">
      <alignment horizontal="center" vertical="center" wrapText="1"/>
    </xf>
    <xf numFmtId="0" fontId="130" fillId="18" borderId="66" xfId="0" applyFont="1" applyFill="1" applyBorder="1" applyAlignment="1">
      <alignment horizontal="center" vertical="center" wrapText="1"/>
    </xf>
    <xf numFmtId="0" fontId="130" fillId="18" borderId="6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6" fillId="0" borderId="10" xfId="0" applyFont="1" applyBorder="1" applyAlignment="1">
      <alignment horizontal="left"/>
    </xf>
    <xf numFmtId="0" fontId="46" fillId="0" borderId="29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75" fillId="18" borderId="27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right"/>
    </xf>
    <xf numFmtId="38" fontId="46" fillId="0" borderId="0" xfId="0" applyNumberFormat="1" applyFont="1" applyBorder="1" applyAlignment="1">
      <alignment horizontal="left" vertical="top"/>
    </xf>
    <xf numFmtId="0" fontId="56" fillId="9" borderId="27" xfId="0" applyFont="1" applyFill="1" applyBorder="1" applyAlignment="1">
      <alignment horizontal="center" vertical="center"/>
    </xf>
    <xf numFmtId="38" fontId="56" fillId="9" borderId="27" xfId="0" applyNumberFormat="1" applyFont="1" applyFill="1" applyBorder="1" applyAlignment="1">
      <alignment horizontal="center" vertical="center" shrinkToFit="1"/>
    </xf>
    <xf numFmtId="38" fontId="56" fillId="10" borderId="27" xfId="0" applyNumberFormat="1" applyFont="1" applyFill="1" applyBorder="1" applyAlignment="1">
      <alignment horizontal="center" vertical="center" wrapText="1" shrinkToFit="1"/>
    </xf>
    <xf numFmtId="38" fontId="56" fillId="10" borderId="27" xfId="0" applyNumberFormat="1" applyFont="1" applyFill="1" applyBorder="1" applyAlignment="1">
      <alignment horizontal="center" vertical="center" shrinkToFit="1"/>
    </xf>
    <xf numFmtId="38" fontId="56" fillId="11" borderId="27" xfId="0" applyNumberFormat="1" applyFont="1" applyFill="1" applyBorder="1" applyAlignment="1">
      <alignment horizontal="center" vertical="center" wrapText="1" shrinkToFit="1"/>
    </xf>
    <xf numFmtId="38" fontId="56" fillId="11" borderId="27" xfId="0" applyNumberFormat="1" applyFont="1" applyFill="1" applyBorder="1" applyAlignment="1">
      <alignment horizontal="center" vertical="center" shrinkToFit="1"/>
    </xf>
    <xf numFmtId="38" fontId="56" fillId="12" borderId="27" xfId="0" applyNumberFormat="1" applyFont="1" applyFill="1" applyBorder="1" applyAlignment="1">
      <alignment horizontal="center" vertical="center" wrapText="1" shrinkToFit="1"/>
    </xf>
    <xf numFmtId="38" fontId="56" fillId="12" borderId="27" xfId="0" applyNumberFormat="1" applyFont="1" applyFill="1" applyBorder="1" applyAlignment="1">
      <alignment horizontal="center" vertical="center" shrinkToFit="1"/>
    </xf>
    <xf numFmtId="38" fontId="56" fillId="13" borderId="27" xfId="0" applyNumberFormat="1" applyFont="1" applyFill="1" applyBorder="1" applyAlignment="1">
      <alignment horizontal="center" vertical="center" wrapText="1" shrinkToFit="1"/>
    </xf>
    <xf numFmtId="38" fontId="56" fillId="13" borderId="27" xfId="0" applyNumberFormat="1" applyFont="1" applyFill="1" applyBorder="1" applyAlignment="1">
      <alignment horizontal="center" vertical="center" shrinkToFit="1"/>
    </xf>
    <xf numFmtId="0" fontId="68" fillId="0" borderId="53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0" fontId="68" fillId="0" borderId="48" xfId="0" applyFont="1" applyBorder="1" applyAlignment="1">
      <alignment horizontal="center" vertical="center"/>
    </xf>
    <xf numFmtId="0" fontId="56" fillId="0" borderId="27" xfId="0" applyFont="1" applyBorder="1" applyAlignment="1">
      <alignment horizontal="center" vertical="center" wrapText="1" shrinkToFit="1"/>
    </xf>
    <xf numFmtId="0" fontId="56" fillId="0" borderId="53" xfId="0" applyFont="1" applyBorder="1" applyAlignment="1">
      <alignment horizontal="center" vertical="center"/>
    </xf>
    <xf numFmtId="38" fontId="56" fillId="10" borderId="81" xfId="0" applyNumberFormat="1" applyFont="1" applyFill="1" applyBorder="1" applyAlignment="1">
      <alignment horizontal="center" vertical="center" wrapText="1" shrinkToFit="1"/>
    </xf>
    <xf numFmtId="38" fontId="56" fillId="10" borderId="16" xfId="0" applyNumberFormat="1" applyFont="1" applyFill="1" applyBorder="1" applyAlignment="1">
      <alignment horizontal="center" vertical="center" shrinkToFit="1"/>
    </xf>
    <xf numFmtId="38" fontId="56" fillId="10" borderId="82" xfId="0" applyNumberFormat="1" applyFont="1" applyFill="1" applyBorder="1" applyAlignment="1">
      <alignment horizontal="center" vertical="center" shrinkToFit="1"/>
    </xf>
    <xf numFmtId="38" fontId="56" fillId="10" borderId="4" xfId="0" applyNumberFormat="1" applyFont="1" applyFill="1" applyBorder="1" applyAlignment="1">
      <alignment horizontal="center" vertical="center" shrinkToFit="1"/>
    </xf>
    <xf numFmtId="38" fontId="56" fillId="10" borderId="10" xfId="0" applyNumberFormat="1" applyFont="1" applyFill="1" applyBorder="1" applyAlignment="1">
      <alignment horizontal="center" vertical="center" shrinkToFit="1"/>
    </xf>
    <xf numFmtId="38" fontId="56" fillId="10" borderId="14" xfId="0" applyNumberFormat="1" applyFont="1" applyFill="1" applyBorder="1" applyAlignment="1">
      <alignment horizontal="center" vertical="center" shrinkToFit="1"/>
    </xf>
    <xf numFmtId="38" fontId="56" fillId="11" borderId="81" xfId="0" applyNumberFormat="1" applyFont="1" applyFill="1" applyBorder="1" applyAlignment="1">
      <alignment horizontal="center" vertical="center" wrapText="1" shrinkToFit="1"/>
    </xf>
    <xf numFmtId="38" fontId="56" fillId="11" borderId="16" xfId="0" applyNumberFormat="1" applyFont="1" applyFill="1" applyBorder="1" applyAlignment="1">
      <alignment horizontal="center" vertical="center" shrinkToFit="1"/>
    </xf>
    <xf numFmtId="38" fontId="56" fillId="11" borderId="82" xfId="0" applyNumberFormat="1" applyFont="1" applyFill="1" applyBorder="1" applyAlignment="1">
      <alignment horizontal="center" vertical="center" shrinkToFit="1"/>
    </xf>
    <xf numFmtId="38" fontId="56" fillId="11" borderId="4" xfId="0" applyNumberFormat="1" applyFont="1" applyFill="1" applyBorder="1" applyAlignment="1">
      <alignment horizontal="center" vertical="center" shrinkToFit="1"/>
    </xf>
    <xf numFmtId="38" fontId="56" fillId="11" borderId="10" xfId="0" applyNumberFormat="1" applyFont="1" applyFill="1" applyBorder="1" applyAlignment="1">
      <alignment horizontal="center" vertical="center" shrinkToFit="1"/>
    </xf>
    <xf numFmtId="38" fontId="56" fillId="11" borderId="14" xfId="0" applyNumberFormat="1" applyFont="1" applyFill="1" applyBorder="1" applyAlignment="1">
      <alignment horizontal="center" vertical="center" shrinkToFit="1"/>
    </xf>
    <xf numFmtId="38" fontId="56" fillId="12" borderId="81" xfId="0" applyNumberFormat="1" applyFont="1" applyFill="1" applyBorder="1" applyAlignment="1">
      <alignment horizontal="center" vertical="center" wrapText="1" shrinkToFit="1"/>
    </xf>
    <xf numFmtId="38" fontId="56" fillId="12" borderId="16" xfId="0" applyNumberFormat="1" applyFont="1" applyFill="1" applyBorder="1" applyAlignment="1">
      <alignment horizontal="center" vertical="center" shrinkToFit="1"/>
    </xf>
    <xf numFmtId="38" fontId="56" fillId="12" borderId="82" xfId="0" applyNumberFormat="1" applyFont="1" applyFill="1" applyBorder="1" applyAlignment="1">
      <alignment horizontal="center" vertical="center" shrinkToFit="1"/>
    </xf>
    <xf numFmtId="38" fontId="56" fillId="12" borderId="4" xfId="0" applyNumberFormat="1" applyFont="1" applyFill="1" applyBorder="1" applyAlignment="1">
      <alignment horizontal="center" vertical="center" shrinkToFit="1"/>
    </xf>
    <xf numFmtId="38" fontId="56" fillId="12" borderId="10" xfId="0" applyNumberFormat="1" applyFont="1" applyFill="1" applyBorder="1" applyAlignment="1">
      <alignment horizontal="center" vertical="center" shrinkToFit="1"/>
    </xf>
    <xf numFmtId="38" fontId="56" fillId="12" borderId="14" xfId="0" applyNumberFormat="1" applyFont="1" applyFill="1" applyBorder="1" applyAlignment="1">
      <alignment horizontal="center" vertical="center" shrinkToFit="1"/>
    </xf>
    <xf numFmtId="0" fontId="48" fillId="0" borderId="0" xfId="0" applyFont="1" applyBorder="1" applyAlignment="1">
      <alignment horizontal="center" vertical="center"/>
    </xf>
    <xf numFmtId="0" fontId="68" fillId="0" borderId="0" xfId="0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/>
    </xf>
    <xf numFmtId="0" fontId="56" fillId="0" borderId="29" xfId="0" applyFont="1" applyBorder="1" applyAlignment="1">
      <alignment horizontal="center" vertical="center"/>
    </xf>
    <xf numFmtId="0" fontId="56" fillId="0" borderId="12" xfId="0" applyFont="1" applyBorder="1" applyAlignment="1">
      <alignment horizontal="center" vertical="center"/>
    </xf>
    <xf numFmtId="38" fontId="56" fillId="13" borderId="81" xfId="0" applyNumberFormat="1" applyFont="1" applyFill="1" applyBorder="1" applyAlignment="1">
      <alignment horizontal="center" vertical="center" wrapText="1" shrinkToFit="1"/>
    </xf>
    <xf numFmtId="38" fontId="56" fillId="13" borderId="16" xfId="0" applyNumberFormat="1" applyFont="1" applyFill="1" applyBorder="1" applyAlignment="1">
      <alignment horizontal="center" vertical="center" shrinkToFit="1"/>
    </xf>
    <xf numFmtId="38" fontId="56" fillId="13" borderId="4" xfId="0" applyNumberFormat="1" applyFont="1" applyFill="1" applyBorder="1" applyAlignment="1">
      <alignment horizontal="center" vertical="center" shrinkToFit="1"/>
    </xf>
    <xf numFmtId="38" fontId="56" fillId="13" borderId="10" xfId="0" applyNumberFormat="1" applyFont="1" applyFill="1" applyBorder="1" applyAlignment="1">
      <alignment horizontal="center" vertical="center" shrinkToFit="1"/>
    </xf>
    <xf numFmtId="0" fontId="56" fillId="9" borderId="9" xfId="0" applyFont="1" applyFill="1" applyBorder="1" applyAlignment="1">
      <alignment horizontal="center" vertical="center"/>
    </xf>
    <xf numFmtId="0" fontId="56" fillId="9" borderId="29" xfId="0" applyFont="1" applyFill="1" applyBorder="1" applyAlignment="1">
      <alignment horizontal="center" vertical="center"/>
    </xf>
    <xf numFmtId="0" fontId="56" fillId="9" borderId="12" xfId="0" applyFont="1" applyFill="1" applyBorder="1" applyAlignment="1">
      <alignment horizontal="center" vertical="center"/>
    </xf>
    <xf numFmtId="38" fontId="56" fillId="9" borderId="81" xfId="0" applyNumberFormat="1" applyFont="1" applyFill="1" applyBorder="1" applyAlignment="1">
      <alignment horizontal="center" vertical="center" shrinkToFit="1"/>
    </xf>
    <xf numFmtId="38" fontId="56" fillId="9" borderId="16" xfId="0" applyNumberFormat="1" applyFont="1" applyFill="1" applyBorder="1" applyAlignment="1">
      <alignment horizontal="center" vertical="center" shrinkToFit="1"/>
    </xf>
    <xf numFmtId="38" fontId="56" fillId="9" borderId="82" xfId="0" applyNumberFormat="1" applyFont="1" applyFill="1" applyBorder="1" applyAlignment="1">
      <alignment horizontal="center" vertical="center" shrinkToFit="1"/>
    </xf>
    <xf numFmtId="38" fontId="56" fillId="9" borderId="4" xfId="0" applyNumberFormat="1" applyFont="1" applyFill="1" applyBorder="1" applyAlignment="1">
      <alignment horizontal="center" vertical="center" shrinkToFit="1"/>
    </xf>
    <xf numFmtId="38" fontId="56" fillId="9" borderId="10" xfId="0" applyNumberFormat="1" applyFont="1" applyFill="1" applyBorder="1" applyAlignment="1">
      <alignment horizontal="center" vertical="center" shrinkToFit="1"/>
    </xf>
    <xf numFmtId="38" fontId="56" fillId="9" borderId="14" xfId="0" applyNumberFormat="1" applyFont="1" applyFill="1" applyBorder="1" applyAlignment="1">
      <alignment horizontal="center" vertical="center" shrinkToFit="1"/>
    </xf>
    <xf numFmtId="0" fontId="56" fillId="9" borderId="81" xfId="0" applyFont="1" applyFill="1" applyBorder="1" applyAlignment="1">
      <alignment horizontal="center" vertical="center"/>
    </xf>
    <xf numFmtId="0" fontId="56" fillId="9" borderId="82" xfId="0" applyFont="1" applyFill="1" applyBorder="1" applyAlignment="1">
      <alignment horizontal="center" vertical="center"/>
    </xf>
    <xf numFmtId="0" fontId="56" fillId="9" borderId="80" xfId="0" applyFont="1" applyFill="1" applyBorder="1" applyAlignment="1">
      <alignment horizontal="center" vertical="center"/>
    </xf>
    <xf numFmtId="0" fontId="56" fillId="9" borderId="1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46" fillId="0" borderId="0" xfId="0" applyFont="1" applyAlignment="1">
      <alignment horizontal="left"/>
    </xf>
    <xf numFmtId="0" fontId="56" fillId="9" borderId="78" xfId="0" applyFont="1" applyFill="1" applyBorder="1" applyAlignment="1">
      <alignment horizontal="center" vertical="center"/>
    </xf>
    <xf numFmtId="0" fontId="56" fillId="9" borderId="79" xfId="0" applyFont="1" applyFill="1" applyBorder="1" applyAlignment="1">
      <alignment horizontal="center" vertical="center"/>
    </xf>
    <xf numFmtId="38" fontId="56" fillId="9" borderId="80" xfId="0" applyNumberFormat="1" applyFont="1" applyFill="1" applyBorder="1" applyAlignment="1">
      <alignment horizontal="center" vertical="center"/>
    </xf>
    <xf numFmtId="38" fontId="56" fillId="9" borderId="1" xfId="0" applyNumberFormat="1" applyFont="1" applyFill="1" applyBorder="1" applyAlignment="1">
      <alignment horizontal="center" vertical="center"/>
    </xf>
    <xf numFmtId="0" fontId="56" fillId="0" borderId="46" xfId="0" applyFont="1" applyBorder="1" applyAlignment="1">
      <alignment horizontal="center" vertical="center"/>
    </xf>
    <xf numFmtId="0" fontId="68" fillId="0" borderId="63" xfId="0" applyFont="1" applyBorder="1" applyAlignment="1">
      <alignment horizontal="center" vertical="center"/>
    </xf>
    <xf numFmtId="0" fontId="56" fillId="15" borderId="27" xfId="0" applyFont="1" applyFill="1" applyBorder="1" applyAlignment="1">
      <alignment horizontal="center" vertical="center"/>
    </xf>
    <xf numFmtId="38" fontId="56" fillId="15" borderId="27" xfId="0" applyNumberFormat="1" applyFont="1" applyFill="1" applyBorder="1" applyAlignment="1">
      <alignment horizontal="center" vertical="center"/>
    </xf>
    <xf numFmtId="38" fontId="56" fillId="13" borderId="62" xfId="0" applyNumberFormat="1" applyFont="1" applyFill="1" applyBorder="1" applyAlignment="1">
      <alignment horizontal="center" vertical="center" shrinkToFit="1"/>
    </xf>
    <xf numFmtId="0" fontId="56" fillId="15" borderId="63" xfId="0" applyFont="1" applyFill="1" applyBorder="1" applyAlignment="1">
      <alignment horizontal="center" vertical="center"/>
    </xf>
    <xf numFmtId="0" fontId="49" fillId="0" borderId="28" xfId="0" applyFont="1" applyFill="1" applyBorder="1" applyAlignment="1">
      <alignment horizontal="right"/>
    </xf>
    <xf numFmtId="0" fontId="49" fillId="0" borderId="19" xfId="0" applyFont="1" applyFill="1" applyBorder="1" applyAlignment="1">
      <alignment horizontal="right"/>
    </xf>
    <xf numFmtId="0" fontId="49" fillId="0" borderId="18" xfId="0" applyFont="1" applyFill="1" applyBorder="1" applyAlignment="1">
      <alignment horizontal="right"/>
    </xf>
    <xf numFmtId="0" fontId="64" fillId="0" borderId="23" xfId="0" applyFont="1" applyFill="1" applyBorder="1" applyAlignment="1">
      <alignment horizontal="right" vertical="top" wrapText="1"/>
    </xf>
    <xf numFmtId="0" fontId="64" fillId="0" borderId="16" xfId="0" applyFont="1" applyFill="1" applyBorder="1" applyAlignment="1">
      <alignment horizontal="right" vertical="top" wrapText="1"/>
    </xf>
    <xf numFmtId="0" fontId="64" fillId="0" borderId="22" xfId="0" applyFont="1" applyFill="1" applyBorder="1" applyAlignment="1">
      <alignment horizontal="right" vertical="top" wrapText="1"/>
    </xf>
    <xf numFmtId="0" fontId="64" fillId="0" borderId="26" xfId="0" applyFont="1" applyFill="1" applyBorder="1" applyAlignment="1">
      <alignment horizontal="right" vertical="top" wrapText="1"/>
    </xf>
    <xf numFmtId="0" fontId="64" fillId="0" borderId="0" xfId="0" applyFont="1" applyFill="1" applyBorder="1" applyAlignment="1">
      <alignment horizontal="right" vertical="top" wrapText="1"/>
    </xf>
    <xf numFmtId="0" fontId="64" fillId="0" borderId="21" xfId="0" applyFont="1" applyFill="1" applyBorder="1" applyAlignment="1">
      <alignment horizontal="right" vertical="top" wrapText="1"/>
    </xf>
    <xf numFmtId="0" fontId="64" fillId="0" borderId="24" xfId="0" applyFont="1" applyFill="1" applyBorder="1" applyAlignment="1">
      <alignment horizontal="right" vertical="top" wrapText="1"/>
    </xf>
    <xf numFmtId="0" fontId="64" fillId="0" borderId="17" xfId="0" applyFont="1" applyFill="1" applyBorder="1" applyAlignment="1">
      <alignment horizontal="right" vertical="top" wrapText="1"/>
    </xf>
    <xf numFmtId="0" fontId="64" fillId="0" borderId="25" xfId="0" applyFont="1" applyFill="1" applyBorder="1" applyAlignment="1">
      <alignment horizontal="right" vertical="top" wrapText="1"/>
    </xf>
    <xf numFmtId="0" fontId="48" fillId="6" borderId="52" xfId="5" applyFont="1" applyFill="1" applyBorder="1" applyAlignment="1">
      <alignment horizontal="center" vertical="center" shrinkToFit="1"/>
    </xf>
    <xf numFmtId="0" fontId="48" fillId="6" borderId="53" xfId="5" applyFont="1" applyFill="1" applyBorder="1" applyAlignment="1">
      <alignment horizontal="center" vertical="center" shrinkToFit="1"/>
    </xf>
    <xf numFmtId="0" fontId="48" fillId="6" borderId="45" xfId="4" applyFont="1" applyFill="1" applyBorder="1" applyAlignment="1">
      <alignment horizontal="center" vertical="center" shrinkToFit="1"/>
    </xf>
    <xf numFmtId="0" fontId="48" fillId="6" borderId="46" xfId="4" applyFont="1" applyFill="1" applyBorder="1" applyAlignment="1">
      <alignment horizontal="center" vertical="center" shrinkToFit="1"/>
    </xf>
    <xf numFmtId="0" fontId="49" fillId="5" borderId="8" xfId="5" applyFont="1" applyFill="1" applyBorder="1" applyAlignment="1">
      <alignment horizontal="center" vertical="center" shrinkToFit="1"/>
    </xf>
    <xf numFmtId="0" fontId="45" fillId="5" borderId="8" xfId="0" applyFont="1" applyFill="1" applyBorder="1" applyAlignment="1">
      <alignment horizontal="center" vertical="center"/>
    </xf>
    <xf numFmtId="0" fontId="45" fillId="0" borderId="2" xfId="0" applyFont="1" applyBorder="1" applyAlignment="1">
      <alignment horizontal="left" vertical="center" wrapText="1"/>
    </xf>
    <xf numFmtId="0" fontId="45" fillId="0" borderId="8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5" xfId="0" applyFont="1" applyBorder="1" applyAlignment="1">
      <alignment horizontal="left" vertical="center" wrapText="1"/>
    </xf>
    <xf numFmtId="0" fontId="48" fillId="0" borderId="8" xfId="0" applyFont="1" applyBorder="1" applyAlignment="1">
      <alignment horizontal="center" vertical="center"/>
    </xf>
    <xf numFmtId="0" fontId="45" fillId="0" borderId="8" xfId="0" applyFont="1" applyBorder="1" applyAlignment="1">
      <alignment vertical="center"/>
    </xf>
    <xf numFmtId="0" fontId="17" fillId="0" borderId="0" xfId="0" applyFont="1" applyAlignment="1">
      <alignment horizontal="right"/>
    </xf>
    <xf numFmtId="38" fontId="61" fillId="0" borderId="0" xfId="0" applyNumberFormat="1" applyFont="1" applyBorder="1" applyAlignment="1">
      <alignment horizontal="right" vertical="top"/>
    </xf>
    <xf numFmtId="38" fontId="61" fillId="0" borderId="0" xfId="0" applyNumberFormat="1" applyFont="1" applyAlignment="1">
      <alignment horizontal="right" vertical="top"/>
    </xf>
    <xf numFmtId="0" fontId="47" fillId="2" borderId="5" xfId="0" applyFont="1" applyFill="1" applyBorder="1" applyAlignment="1">
      <alignment horizontal="center" vertical="center"/>
    </xf>
    <xf numFmtId="38" fontId="47" fillId="2" borderId="30" xfId="0" applyNumberFormat="1" applyFont="1" applyFill="1" applyBorder="1" applyAlignment="1">
      <alignment horizontal="center" vertical="center"/>
    </xf>
    <xf numFmtId="38" fontId="47" fillId="2" borderId="31" xfId="0" applyNumberFormat="1" applyFont="1" applyFill="1" applyBorder="1" applyAlignment="1">
      <alignment horizontal="center" vertical="center"/>
    </xf>
    <xf numFmtId="38" fontId="47" fillId="2" borderId="32" xfId="0" applyNumberFormat="1" applyFont="1" applyFill="1" applyBorder="1" applyAlignment="1">
      <alignment horizontal="center" vertical="center"/>
    </xf>
    <xf numFmtId="38" fontId="47" fillId="2" borderId="33" xfId="0" applyNumberFormat="1" applyFont="1" applyFill="1" applyBorder="1" applyAlignment="1">
      <alignment horizontal="center" vertical="center"/>
    </xf>
    <xf numFmtId="38" fontId="47" fillId="2" borderId="34" xfId="0" applyNumberFormat="1" applyFont="1" applyFill="1" applyBorder="1" applyAlignment="1">
      <alignment horizontal="center" vertical="center"/>
    </xf>
    <xf numFmtId="38" fontId="47" fillId="2" borderId="35" xfId="0" applyNumberFormat="1" applyFont="1" applyFill="1" applyBorder="1" applyAlignment="1">
      <alignment horizontal="center" vertical="center"/>
    </xf>
    <xf numFmtId="0" fontId="70" fillId="0" borderId="72" xfId="0" applyFont="1" applyBorder="1" applyAlignment="1">
      <alignment horizontal="center" vertical="center" wrapText="1"/>
    </xf>
    <xf numFmtId="0" fontId="70" fillId="0" borderId="73" xfId="0" applyFont="1" applyBorder="1" applyAlignment="1">
      <alignment horizontal="center" vertical="center"/>
    </xf>
    <xf numFmtId="0" fontId="70" fillId="0" borderId="74" xfId="0" applyFont="1" applyBorder="1" applyAlignment="1">
      <alignment horizontal="center" vertical="center"/>
    </xf>
    <xf numFmtId="38" fontId="56" fillId="12" borderId="7" xfId="0" applyNumberFormat="1" applyFont="1" applyFill="1" applyBorder="1" applyAlignment="1">
      <alignment horizontal="center" vertical="center" wrapText="1" shrinkToFit="1"/>
    </xf>
    <xf numFmtId="38" fontId="56" fillId="12" borderId="11" xfId="0" applyNumberFormat="1" applyFont="1" applyFill="1" applyBorder="1" applyAlignment="1">
      <alignment horizontal="center" vertical="center" shrinkToFit="1"/>
    </xf>
    <xf numFmtId="38" fontId="56" fillId="12" borderId="15" xfId="0" applyNumberFormat="1" applyFont="1" applyFill="1" applyBorder="1" applyAlignment="1">
      <alignment horizontal="center" vertical="center" shrinkToFit="1"/>
    </xf>
    <xf numFmtId="38" fontId="56" fillId="13" borderId="7" xfId="0" applyNumberFormat="1" applyFont="1" applyFill="1" applyBorder="1" applyAlignment="1">
      <alignment horizontal="center" vertical="center" wrapText="1" shrinkToFit="1"/>
    </xf>
    <xf numFmtId="38" fontId="56" fillId="13" borderId="11" xfId="0" applyNumberFormat="1" applyFont="1" applyFill="1" applyBorder="1" applyAlignment="1">
      <alignment horizontal="center" vertical="center" shrinkToFit="1"/>
    </xf>
    <xf numFmtId="38" fontId="56" fillId="13" borderId="15" xfId="0" applyNumberFormat="1" applyFont="1" applyFill="1" applyBorder="1" applyAlignment="1">
      <alignment horizontal="center" vertical="center" shrinkToFit="1"/>
    </xf>
    <xf numFmtId="38" fontId="56" fillId="13" borderId="14" xfId="0" applyNumberFormat="1" applyFont="1" applyFill="1" applyBorder="1" applyAlignment="1">
      <alignment horizontal="center" vertical="center" shrinkToFit="1"/>
    </xf>
    <xf numFmtId="38" fontId="56" fillId="9" borderId="7" xfId="0" applyNumberFormat="1" applyFont="1" applyFill="1" applyBorder="1" applyAlignment="1">
      <alignment horizontal="center" vertical="center" shrinkToFit="1"/>
    </xf>
    <xf numFmtId="38" fontId="56" fillId="9" borderId="11" xfId="0" applyNumberFormat="1" applyFont="1" applyFill="1" applyBorder="1" applyAlignment="1">
      <alignment horizontal="center" vertical="center" shrinkToFit="1"/>
    </xf>
    <xf numFmtId="38" fontId="56" fillId="10" borderId="11" xfId="0" applyNumberFormat="1" applyFont="1" applyFill="1" applyBorder="1" applyAlignment="1">
      <alignment horizontal="center" vertical="center" wrapText="1" shrinkToFit="1"/>
    </xf>
    <xf numFmtId="38" fontId="56" fillId="10" borderId="11" xfId="0" applyNumberFormat="1" applyFont="1" applyFill="1" applyBorder="1" applyAlignment="1">
      <alignment horizontal="center" vertical="center" shrinkToFit="1"/>
    </xf>
    <xf numFmtId="38" fontId="56" fillId="11" borderId="11" xfId="0" applyNumberFormat="1" applyFont="1" applyFill="1" applyBorder="1" applyAlignment="1">
      <alignment horizontal="center" vertical="center" wrapText="1" shrinkToFit="1"/>
    </xf>
    <xf numFmtId="38" fontId="56" fillId="11" borderId="11" xfId="0" applyNumberFormat="1" applyFont="1" applyFill="1" applyBorder="1" applyAlignment="1">
      <alignment horizontal="center" vertical="center" shrinkToFit="1"/>
    </xf>
    <xf numFmtId="38" fontId="56" fillId="11" borderId="15" xfId="0" applyNumberFormat="1" applyFont="1" applyFill="1" applyBorder="1" applyAlignment="1">
      <alignment horizontal="center" vertical="center" shrinkToFit="1"/>
    </xf>
    <xf numFmtId="0" fontId="56" fillId="9" borderId="8" xfId="0" applyFont="1" applyFill="1" applyBorder="1" applyAlignment="1">
      <alignment horizontal="center" vertical="center"/>
    </xf>
    <xf numFmtId="38" fontId="56" fillId="26" borderId="27" xfId="0" applyNumberFormat="1" applyFont="1" applyFill="1" applyBorder="1" applyAlignment="1">
      <alignment horizontal="center" vertical="center" wrapText="1" shrinkToFit="1"/>
    </xf>
    <xf numFmtId="38" fontId="56" fillId="26" borderId="27" xfId="0" applyNumberFormat="1" applyFont="1" applyFill="1" applyBorder="1" applyAlignment="1">
      <alignment horizontal="center" vertical="center" shrinkToFit="1"/>
    </xf>
    <xf numFmtId="0" fontId="74" fillId="0" borderId="66" xfId="0" applyFont="1" applyBorder="1" applyAlignment="1">
      <alignment horizontal="left"/>
    </xf>
    <xf numFmtId="38" fontId="56" fillId="28" borderId="27" xfId="0" applyNumberFormat="1" applyFont="1" applyFill="1" applyBorder="1" applyAlignment="1">
      <alignment horizontal="center" vertical="center" wrapText="1" shrinkToFit="1"/>
    </xf>
    <xf numFmtId="38" fontId="56" fillId="28" borderId="27" xfId="0" applyNumberFormat="1" applyFont="1" applyFill="1" applyBorder="1" applyAlignment="1">
      <alignment horizontal="center" vertical="center" shrinkToFit="1"/>
    </xf>
    <xf numFmtId="38" fontId="56" fillId="27" borderId="27" xfId="0" applyNumberFormat="1" applyFont="1" applyFill="1" applyBorder="1" applyAlignment="1">
      <alignment horizontal="center" vertical="center" wrapText="1" shrinkToFit="1"/>
    </xf>
    <xf numFmtId="38" fontId="56" fillId="27" borderId="27" xfId="0" applyNumberFormat="1" applyFont="1" applyFill="1" applyBorder="1" applyAlignment="1">
      <alignment horizontal="center" vertical="center" shrinkToFit="1"/>
    </xf>
    <xf numFmtId="0" fontId="48" fillId="0" borderId="124" xfId="0" applyFont="1" applyBorder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61" fillId="0" borderId="0" xfId="0" applyFont="1" applyAlignment="1">
      <alignment horizontal="right"/>
    </xf>
    <xf numFmtId="0" fontId="56" fillId="0" borderId="64" xfId="0" applyFont="1" applyBorder="1" applyAlignment="1">
      <alignment horizontal="right" vertical="center" wrapText="1"/>
    </xf>
    <xf numFmtId="0" fontId="56" fillId="0" borderId="6" xfId="0" applyFont="1" applyBorder="1" applyAlignment="1">
      <alignment horizontal="right" vertical="center" wrapText="1"/>
    </xf>
    <xf numFmtId="0" fontId="56" fillId="0" borderId="0" xfId="0" applyFont="1" applyBorder="1" applyAlignment="1">
      <alignment horizontal="right" vertical="center" wrapText="1"/>
    </xf>
    <xf numFmtId="0" fontId="56" fillId="14" borderId="62" xfId="0" applyNumberFormat="1" applyFont="1" applyFill="1" applyBorder="1" applyAlignment="1">
      <alignment horizontal="center" vertical="center"/>
    </xf>
    <xf numFmtId="0" fontId="56" fillId="14" borderId="63" xfId="0" applyNumberFormat="1" applyFont="1" applyFill="1" applyBorder="1" applyAlignment="1">
      <alignment horizontal="center" vertical="center"/>
    </xf>
    <xf numFmtId="0" fontId="56" fillId="14" borderId="62" xfId="0" applyFont="1" applyFill="1" applyBorder="1" applyAlignment="1">
      <alignment horizontal="center" vertical="center"/>
    </xf>
    <xf numFmtId="0" fontId="56" fillId="14" borderId="63" xfId="0" applyFont="1" applyFill="1" applyBorder="1" applyAlignment="1">
      <alignment horizontal="center" vertical="center"/>
    </xf>
    <xf numFmtId="0" fontId="45" fillId="14" borderId="68" xfId="0" applyFont="1" applyFill="1" applyBorder="1" applyAlignment="1">
      <alignment horizontal="center" vertical="center"/>
    </xf>
    <xf numFmtId="0" fontId="45" fillId="14" borderId="6" xfId="0" applyFont="1" applyFill="1" applyBorder="1" applyAlignment="1">
      <alignment horizontal="center" vertical="center"/>
    </xf>
    <xf numFmtId="0" fontId="45" fillId="14" borderId="70" xfId="0" applyFont="1" applyFill="1" applyBorder="1" applyAlignment="1">
      <alignment horizontal="center" vertical="center"/>
    </xf>
    <xf numFmtId="0" fontId="45" fillId="14" borderId="0" xfId="0" applyFont="1" applyFill="1" applyBorder="1" applyAlignment="1">
      <alignment horizontal="center" vertical="center"/>
    </xf>
    <xf numFmtId="0" fontId="48" fillId="17" borderId="128" xfId="0" applyFont="1" applyFill="1" applyBorder="1" applyAlignment="1">
      <alignment horizontal="center" vertical="center"/>
    </xf>
    <xf numFmtId="0" fontId="48" fillId="17" borderId="129" xfId="0" applyFont="1" applyFill="1" applyBorder="1" applyAlignment="1">
      <alignment horizontal="center" vertical="center"/>
    </xf>
    <xf numFmtId="0" fontId="48" fillId="17" borderId="130" xfId="0" applyFont="1" applyFill="1" applyBorder="1" applyAlignment="1">
      <alignment horizontal="center" vertical="center"/>
    </xf>
    <xf numFmtId="0" fontId="48" fillId="0" borderId="122" xfId="0" applyFont="1" applyBorder="1" applyAlignment="1">
      <alignment horizontal="center" vertical="center"/>
    </xf>
    <xf numFmtId="0" fontId="48" fillId="0" borderId="119" xfId="0" applyFont="1" applyBorder="1" applyAlignment="1">
      <alignment horizontal="center" vertical="center"/>
    </xf>
    <xf numFmtId="0" fontId="48" fillId="0" borderId="120" xfId="0" applyFont="1" applyBorder="1" applyAlignment="1">
      <alignment horizontal="center" vertical="center"/>
    </xf>
    <xf numFmtId="0" fontId="47" fillId="14" borderId="6" xfId="0" applyFont="1" applyFill="1" applyBorder="1" applyAlignment="1">
      <alignment horizontal="center" vertical="center"/>
    </xf>
    <xf numFmtId="0" fontId="47" fillId="14" borderId="69" xfId="0" applyFont="1" applyFill="1" applyBorder="1" applyAlignment="1">
      <alignment horizontal="center" vertical="center"/>
    </xf>
    <xf numFmtId="0" fontId="47" fillId="14" borderId="68" xfId="0" applyFont="1" applyFill="1" applyBorder="1" applyAlignment="1">
      <alignment horizontal="center" vertical="center"/>
    </xf>
    <xf numFmtId="0" fontId="45" fillId="14" borderId="64" xfId="0" applyFont="1" applyFill="1" applyBorder="1" applyAlignment="1">
      <alignment horizontal="center" vertical="center"/>
    </xf>
    <xf numFmtId="0" fontId="45" fillId="14" borderId="63" xfId="0" applyFont="1" applyFill="1" applyBorder="1" applyAlignment="1">
      <alignment horizontal="center" vertical="center"/>
    </xf>
    <xf numFmtId="0" fontId="79" fillId="0" borderId="23" xfId="0" applyFont="1" applyBorder="1" applyAlignment="1">
      <alignment horizontal="center" vertical="center"/>
    </xf>
    <xf numFmtId="0" fontId="79" fillId="0" borderId="16" xfId="0" applyFont="1" applyBorder="1" applyAlignment="1">
      <alignment horizontal="center" vertical="center"/>
    </xf>
    <xf numFmtId="0" fontId="79" fillId="0" borderId="22" xfId="0" applyFont="1" applyBorder="1" applyAlignment="1">
      <alignment horizontal="center" vertical="center"/>
    </xf>
    <xf numFmtId="0" fontId="79" fillId="0" borderId="24" xfId="0" applyFont="1" applyBorder="1" applyAlignment="1">
      <alignment horizontal="center" vertical="center"/>
    </xf>
    <xf numFmtId="0" fontId="79" fillId="0" borderId="17" xfId="0" applyFont="1" applyBorder="1" applyAlignment="1">
      <alignment horizontal="center" vertical="center"/>
    </xf>
    <xf numFmtId="0" fontId="79" fillId="0" borderId="25" xfId="0" applyFont="1" applyBorder="1" applyAlignment="1">
      <alignment horizontal="center" vertical="center"/>
    </xf>
    <xf numFmtId="0" fontId="61" fillId="0" borderId="29" xfId="0" applyFont="1" applyBorder="1" applyAlignment="1">
      <alignment horizontal="center" vertical="center"/>
    </xf>
    <xf numFmtId="0" fontId="61" fillId="0" borderId="9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13" xfId="0" applyFont="1" applyBorder="1" applyAlignment="1">
      <alignment horizontal="center" vertical="center"/>
    </xf>
    <xf numFmtId="0" fontId="56" fillId="9" borderId="7" xfId="0" applyFont="1" applyFill="1" applyBorder="1" applyAlignment="1">
      <alignment horizontal="center" vertical="center"/>
    </xf>
    <xf numFmtId="0" fontId="56" fillId="9" borderId="11" xfId="0" applyFont="1" applyFill="1" applyBorder="1" applyAlignment="1">
      <alignment horizontal="center" vertical="center"/>
    </xf>
    <xf numFmtId="0" fontId="56" fillId="9" borderId="15" xfId="0" applyFont="1" applyFill="1" applyBorder="1" applyAlignment="1">
      <alignment horizontal="center" vertical="center"/>
    </xf>
    <xf numFmtId="38" fontId="56" fillId="9" borderId="15" xfId="0" applyNumberFormat="1" applyFont="1" applyFill="1" applyBorder="1" applyAlignment="1">
      <alignment horizontal="center" vertical="center" shrinkToFit="1"/>
    </xf>
    <xf numFmtId="38" fontId="56" fillId="10" borderId="7" xfId="0" applyNumberFormat="1" applyFont="1" applyFill="1" applyBorder="1" applyAlignment="1">
      <alignment horizontal="center" vertical="center" wrapText="1" shrinkToFit="1"/>
    </xf>
    <xf numFmtId="38" fontId="56" fillId="10" borderId="15" xfId="0" applyNumberFormat="1" applyFont="1" applyFill="1" applyBorder="1" applyAlignment="1">
      <alignment horizontal="center" vertical="center" shrinkToFit="1"/>
    </xf>
    <xf numFmtId="38" fontId="56" fillId="11" borderId="7" xfId="0" applyNumberFormat="1" applyFont="1" applyFill="1" applyBorder="1" applyAlignment="1">
      <alignment horizontal="center" vertical="center" wrapText="1" shrinkToFit="1"/>
    </xf>
    <xf numFmtId="0" fontId="44" fillId="0" borderId="107" xfId="0" applyFont="1" applyBorder="1" applyAlignment="1">
      <alignment horizontal="right" vertical="center"/>
    </xf>
    <xf numFmtId="0" fontId="84" fillId="0" borderId="106" xfId="0" applyFont="1" applyBorder="1" applyAlignment="1">
      <alignment horizontal="center" vertical="center" wrapText="1"/>
    </xf>
    <xf numFmtId="0" fontId="84" fillId="0" borderId="109" xfId="0" applyFont="1" applyBorder="1" applyAlignment="1">
      <alignment horizontal="center" vertical="center"/>
    </xf>
    <xf numFmtId="0" fontId="44" fillId="0" borderId="110" xfId="0" applyFont="1" applyBorder="1" applyAlignment="1">
      <alignment horizontal="right" vertical="center"/>
    </xf>
    <xf numFmtId="0" fontId="69" fillId="0" borderId="13" xfId="0" applyFont="1" applyBorder="1" applyAlignment="1">
      <alignment horizontal="center" vertical="center"/>
    </xf>
    <xf numFmtId="0" fontId="46" fillId="0" borderId="106" xfId="0" applyFont="1" applyBorder="1" applyAlignment="1">
      <alignment horizontal="center" vertical="center" wrapText="1"/>
    </xf>
    <xf numFmtId="0" fontId="46" fillId="0" borderId="109" xfId="0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/>
    </xf>
    <xf numFmtId="0" fontId="56" fillId="0" borderId="140" xfId="0" applyFont="1" applyBorder="1" applyAlignment="1">
      <alignment horizontal="left" vertical="center"/>
    </xf>
    <xf numFmtId="0" fontId="56" fillId="0" borderId="160" xfId="0" applyFont="1" applyBorder="1" applyAlignment="1">
      <alignment horizontal="left" vertical="center"/>
    </xf>
    <xf numFmtId="0" fontId="73" fillId="0" borderId="149" xfId="0" applyFont="1" applyBorder="1" applyAlignment="1">
      <alignment horizontal="left" vertical="center" wrapText="1"/>
    </xf>
    <xf numFmtId="0" fontId="73" fillId="0" borderId="0" xfId="0" applyFont="1" applyBorder="1" applyAlignment="1">
      <alignment horizontal="left" vertical="center" wrapText="1"/>
    </xf>
    <xf numFmtId="0" fontId="73" fillId="0" borderId="157" xfId="0" applyFont="1" applyBorder="1" applyAlignment="1">
      <alignment horizontal="left" vertical="center" wrapText="1"/>
    </xf>
    <xf numFmtId="0" fontId="56" fillId="0" borderId="149" xfId="0" applyFont="1" applyBorder="1" applyAlignment="1">
      <alignment horizontal="left" vertical="center"/>
    </xf>
    <xf numFmtId="0" fontId="56" fillId="0" borderId="0" xfId="0" applyFont="1" applyBorder="1" applyAlignment="1">
      <alignment horizontal="left" vertical="center"/>
    </xf>
    <xf numFmtId="3" fontId="73" fillId="0" borderId="0" xfId="0" applyNumberFormat="1" applyFont="1" applyBorder="1" applyAlignment="1">
      <alignment vertical="center" wrapText="1"/>
    </xf>
    <xf numFmtId="0" fontId="73" fillId="20" borderId="164" xfId="0" applyFont="1" applyFill="1" applyBorder="1" applyAlignment="1">
      <alignment horizontal="center" vertical="center" wrapText="1"/>
    </xf>
    <xf numFmtId="0" fontId="73" fillId="21" borderId="164" xfId="0" applyFont="1" applyFill="1" applyBorder="1" applyAlignment="1">
      <alignment horizontal="center" vertical="center" wrapText="1"/>
    </xf>
    <xf numFmtId="0" fontId="73" fillId="22" borderId="164" xfId="0" applyFont="1" applyFill="1" applyBorder="1" applyAlignment="1">
      <alignment horizontal="center" vertical="center" wrapText="1"/>
    </xf>
    <xf numFmtId="0" fontId="73" fillId="22" borderId="165" xfId="0" applyFont="1" applyFill="1" applyBorder="1" applyAlignment="1">
      <alignment horizontal="center" vertical="center" wrapText="1"/>
    </xf>
    <xf numFmtId="0" fontId="105" fillId="0" borderId="0" xfId="0" applyFont="1" applyAlignment="1">
      <alignment horizontal="center" wrapText="1"/>
    </xf>
    <xf numFmtId="0" fontId="46" fillId="0" borderId="0" xfId="0" applyFont="1" applyAlignment="1">
      <alignment horizontal="center"/>
    </xf>
    <xf numFmtId="0" fontId="75" fillId="18" borderId="163" xfId="0" applyFont="1" applyFill="1" applyBorder="1" applyAlignment="1">
      <alignment horizontal="center" wrapText="1"/>
    </xf>
    <xf numFmtId="0" fontId="75" fillId="18" borderId="164" xfId="0" applyFont="1" applyFill="1" applyBorder="1" applyAlignment="1">
      <alignment horizontal="center" wrapText="1"/>
    </xf>
    <xf numFmtId="0" fontId="75" fillId="0" borderId="168" xfId="0" applyFont="1" applyBorder="1" applyAlignment="1">
      <alignment horizontal="center" vertical="center" wrapText="1"/>
    </xf>
    <xf numFmtId="0" fontId="75" fillId="0" borderId="154" xfId="0" applyFont="1" applyBorder="1" applyAlignment="1">
      <alignment horizontal="center" vertical="center" wrapText="1"/>
    </xf>
    <xf numFmtId="0" fontId="73" fillId="18" borderId="164" xfId="0" applyFont="1" applyFill="1" applyBorder="1" applyAlignment="1">
      <alignment horizontal="center" vertical="center" wrapText="1"/>
    </xf>
    <xf numFmtId="0" fontId="73" fillId="18" borderId="165" xfId="0" applyFont="1" applyFill="1" applyBorder="1" applyAlignment="1">
      <alignment horizontal="center" vertical="center" wrapText="1"/>
    </xf>
    <xf numFmtId="0" fontId="73" fillId="18" borderId="166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horizontal="center" vertical="center"/>
    </xf>
    <xf numFmtId="0" fontId="73" fillId="19" borderId="16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1" fillId="0" borderId="313" xfId="0" applyFont="1" applyBorder="1" applyAlignment="1">
      <alignment horizontal="center" vertical="center" wrapText="1"/>
    </xf>
    <xf numFmtId="0" fontId="231" fillId="0" borderId="314" xfId="0" applyFont="1" applyBorder="1" applyAlignment="1">
      <alignment horizontal="center" vertical="center" wrapText="1"/>
    </xf>
    <xf numFmtId="0" fontId="231" fillId="0" borderId="315" xfId="0" applyFont="1" applyBorder="1" applyAlignment="1">
      <alignment horizontal="center" vertical="center" wrapText="1"/>
    </xf>
    <xf numFmtId="0" fontId="23" fillId="0" borderId="101" xfId="0" applyFont="1" applyBorder="1" applyAlignment="1">
      <alignment horizontal="center" vertical="center" wrapText="1"/>
    </xf>
    <xf numFmtId="0" fontId="23" fillId="0" borderId="317" xfId="0" applyFont="1" applyBorder="1" applyAlignment="1">
      <alignment horizontal="center" vertical="center" wrapText="1"/>
    </xf>
    <xf numFmtId="0" fontId="231" fillId="0" borderId="101" xfId="0" applyFont="1" applyBorder="1" applyAlignment="1">
      <alignment horizontal="center" vertical="center" wrapText="1"/>
    </xf>
    <xf numFmtId="0" fontId="231" fillId="0" borderId="317" xfId="0" applyFont="1" applyBorder="1" applyAlignment="1">
      <alignment horizontal="center" vertical="center" wrapText="1"/>
    </xf>
    <xf numFmtId="0" fontId="23" fillId="0" borderId="318" xfId="0" applyFont="1" applyBorder="1" applyAlignment="1">
      <alignment horizontal="center" vertical="center" wrapText="1"/>
    </xf>
    <xf numFmtId="0" fontId="23" fillId="0" borderId="98" xfId="0" applyFont="1" applyBorder="1" applyAlignment="1">
      <alignment horizontal="center" vertical="center" wrapText="1"/>
    </xf>
    <xf numFmtId="0" fontId="23" fillId="0" borderId="99" xfId="0" applyFont="1" applyBorder="1" applyAlignment="1">
      <alignment horizontal="center" vertical="center" wrapText="1"/>
    </xf>
    <xf numFmtId="0" fontId="233" fillId="0" borderId="319" xfId="0" applyFont="1" applyBorder="1" applyAlignment="1">
      <alignment horizontal="center" vertical="center" wrapText="1"/>
    </xf>
    <xf numFmtId="0" fontId="233" fillId="0" borderId="320" xfId="0" applyFont="1" applyBorder="1" applyAlignment="1">
      <alignment horizontal="center" vertical="center" wrapText="1"/>
    </xf>
    <xf numFmtId="0" fontId="232" fillId="0" borderId="318" xfId="0" applyFont="1" applyBorder="1" applyAlignment="1">
      <alignment horizontal="center" vertical="center" wrapText="1"/>
    </xf>
    <xf numFmtId="0" fontId="232" fillId="0" borderId="98" xfId="0" applyFont="1" applyBorder="1" applyAlignment="1">
      <alignment horizontal="center" vertical="center" wrapText="1"/>
    </xf>
    <xf numFmtId="0" fontId="232" fillId="0" borderId="101" xfId="0" applyFont="1" applyBorder="1" applyAlignment="1">
      <alignment horizontal="center" vertical="center" wrapText="1"/>
    </xf>
    <xf numFmtId="0" fontId="232" fillId="0" borderId="99" xfId="0" applyFont="1" applyBorder="1" applyAlignment="1">
      <alignment horizontal="center" vertical="center" wrapText="1"/>
    </xf>
    <xf numFmtId="0" fontId="232" fillId="0" borderId="317" xfId="0" applyFont="1" applyBorder="1" applyAlignment="1">
      <alignment horizontal="center" vertical="center" wrapText="1"/>
    </xf>
    <xf numFmtId="0" fontId="220" fillId="4" borderId="0" xfId="0" applyFont="1" applyFill="1" applyBorder="1" applyAlignment="1">
      <alignment horizontal="center" vertical="center"/>
    </xf>
    <xf numFmtId="176" fontId="208" fillId="0" borderId="0" xfId="3" applyFont="1" applyBorder="1" applyAlignment="1">
      <alignment vertical="center"/>
    </xf>
    <xf numFmtId="181" fontId="208" fillId="0" borderId="0" xfId="1" applyNumberFormat="1" applyFont="1" applyBorder="1" applyAlignment="1">
      <alignment vertical="center"/>
    </xf>
    <xf numFmtId="181" fontId="208" fillId="4" borderId="0" xfId="1" applyNumberFormat="1" applyFont="1" applyFill="1" applyBorder="1" applyAlignment="1">
      <alignment horizontal="right" vertical="center"/>
    </xf>
    <xf numFmtId="3" fontId="218" fillId="4" borderId="0" xfId="0" applyNumberFormat="1" applyFont="1" applyFill="1" applyBorder="1" applyAlignment="1">
      <alignment horizontal="right" vertical="center" wrapText="1"/>
    </xf>
    <xf numFmtId="10" fontId="218" fillId="4" borderId="0" xfId="0" applyNumberFormat="1" applyFont="1" applyFill="1" applyBorder="1" applyAlignment="1">
      <alignment horizontal="justify" vertical="center" wrapText="1"/>
    </xf>
    <xf numFmtId="200" fontId="208" fillId="0" borderId="0" xfId="0" applyNumberFormat="1" applyFont="1" applyBorder="1" applyAlignment="1">
      <alignment horizontal="right" vertical="center"/>
    </xf>
    <xf numFmtId="200" fontId="208" fillId="0" borderId="0" xfId="0" applyNumberFormat="1" applyFont="1" applyBorder="1" applyAlignment="1">
      <alignment vertical="center" wrapText="1"/>
    </xf>
    <xf numFmtId="181" fontId="220" fillId="0" borderId="0" xfId="0" applyNumberFormat="1" applyFont="1" applyBorder="1" applyAlignment="1">
      <alignment horizontal="right" vertical="center"/>
    </xf>
    <xf numFmtId="0" fontId="208" fillId="0" borderId="0" xfId="0" applyFont="1" applyBorder="1" applyAlignment="1">
      <alignment vertical="center"/>
    </xf>
    <xf numFmtId="200" fontId="208" fillId="0" borderId="0" xfId="0" applyNumberFormat="1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41" fontId="208" fillId="0" borderId="0" xfId="0" applyNumberFormat="1" applyFont="1" applyBorder="1" applyAlignment="1">
      <alignment horizontal="center" vertical="center"/>
    </xf>
    <xf numFmtId="0" fontId="238" fillId="0" borderId="0" xfId="0" applyFont="1" applyBorder="1" applyAlignment="1">
      <alignment horizontal="center" vertical="center"/>
    </xf>
    <xf numFmtId="200" fontId="208" fillId="0" borderId="0" xfId="0" applyNumberFormat="1" applyFont="1" applyBorder="1" applyAlignment="1">
      <alignment horizontal="center" vertical="center"/>
    </xf>
    <xf numFmtId="0" fontId="219" fillId="0" borderId="0" xfId="0" applyFont="1" applyBorder="1" applyAlignment="1">
      <alignment horizontal="justify" wrapText="1"/>
    </xf>
    <xf numFmtId="0" fontId="218" fillId="0" borderId="0" xfId="3" applyNumberFormat="1" applyFont="1" applyBorder="1" applyAlignment="1">
      <alignment horizontal="justify" wrapText="1"/>
    </xf>
    <xf numFmtId="0" fontId="218" fillId="0" borderId="0" xfId="0" applyFont="1" applyBorder="1" applyAlignment="1">
      <alignment horizontal="justify" wrapText="1"/>
    </xf>
    <xf numFmtId="3" fontId="218" fillId="0" borderId="0" xfId="0" applyNumberFormat="1" applyFont="1" applyBorder="1" applyAlignment="1">
      <alignment horizontal="justify" wrapText="1"/>
    </xf>
    <xf numFmtId="200" fontId="239" fillId="0" borderId="0" xfId="0" applyNumberFormat="1" applyFont="1" applyBorder="1" applyAlignment="1">
      <alignment vertical="center"/>
    </xf>
    <xf numFmtId="200" fontId="238" fillId="0" borderId="0" xfId="0" applyNumberFormat="1" applyFont="1" applyBorder="1" applyAlignment="1">
      <alignment horizontal="right" vertical="center"/>
    </xf>
    <xf numFmtId="202" fontId="238" fillId="0" borderId="0" xfId="0" applyNumberFormat="1" applyFont="1" applyBorder="1" applyAlignment="1">
      <alignment vertical="center"/>
    </xf>
    <xf numFmtId="0" fontId="238" fillId="0" borderId="0" xfId="0" applyFont="1" applyBorder="1" applyAlignment="1">
      <alignment horizontal="center" wrapText="1"/>
    </xf>
    <xf numFmtId="0" fontId="238" fillId="0" borderId="0" xfId="0" applyFont="1" applyBorder="1" applyAlignment="1">
      <alignment horizontal="justify" wrapText="1"/>
    </xf>
    <xf numFmtId="0" fontId="238" fillId="0" borderId="0" xfId="0" applyFont="1" applyBorder="1" applyAlignment="1">
      <alignment vertical="center"/>
    </xf>
    <xf numFmtId="200" fontId="238" fillId="0" borderId="0" xfId="0" applyNumberFormat="1" applyFont="1" applyBorder="1" applyAlignment="1">
      <alignment vertical="center"/>
    </xf>
    <xf numFmtId="200" fontId="240" fillId="0" borderId="0" xfId="0" applyNumberFormat="1" applyFont="1" applyBorder="1" applyAlignment="1">
      <alignment vertical="center"/>
    </xf>
    <xf numFmtId="0" fontId="240" fillId="0" borderId="0" xfId="0" applyFont="1" applyBorder="1" applyAlignment="1">
      <alignment horizontal="center" vertical="center"/>
    </xf>
    <xf numFmtId="0" fontId="241" fillId="0" borderId="0" xfId="0" applyFont="1" applyBorder="1" applyAlignment="1">
      <alignment horizontal="center" vertical="center"/>
    </xf>
    <xf numFmtId="200" fontId="240" fillId="0" borderId="0" xfId="0" applyNumberFormat="1" applyFont="1" applyBorder="1" applyAlignment="1">
      <alignment horizontal="right" vertical="center"/>
    </xf>
    <xf numFmtId="202" fontId="240" fillId="0" borderId="0" xfId="0" applyNumberFormat="1" applyFont="1" applyBorder="1" applyAlignment="1">
      <alignment vertical="center"/>
    </xf>
    <xf numFmtId="200" fontId="239" fillId="0" borderId="0" xfId="0" applyNumberFormat="1" applyFont="1" applyBorder="1" applyAlignment="1">
      <alignment horizontal="right" vertical="center"/>
    </xf>
    <xf numFmtId="0" fontId="240" fillId="0" borderId="0" xfId="0" applyFont="1" applyBorder="1" applyAlignment="1">
      <alignment horizontal="center" wrapText="1"/>
    </xf>
    <xf numFmtId="0" fontId="240" fillId="0" borderId="0" xfId="0" applyFont="1" applyBorder="1" applyAlignment="1">
      <alignment horizontal="justify" wrapText="1"/>
    </xf>
    <xf numFmtId="0" fontId="240" fillId="0" borderId="0" xfId="0" applyFont="1" applyBorder="1" applyAlignment="1">
      <alignment vertical="center"/>
    </xf>
    <xf numFmtId="0" fontId="242" fillId="0" borderId="0" xfId="0" applyFont="1" applyBorder="1" applyAlignment="1">
      <alignment horizontal="justify" wrapText="1"/>
    </xf>
    <xf numFmtId="3" fontId="240" fillId="0" borderId="0" xfId="0" applyNumberFormat="1" applyFont="1" applyBorder="1" applyAlignment="1">
      <alignment horizontal="justify" wrapText="1"/>
    </xf>
    <xf numFmtId="0" fontId="243" fillId="0" borderId="0" xfId="0" applyFont="1" applyBorder="1" applyAlignment="1">
      <alignment horizontal="justify" wrapText="1"/>
    </xf>
    <xf numFmtId="176" fontId="218" fillId="0" borderId="0" xfId="3" applyFont="1" applyBorder="1" applyAlignment="1">
      <alignment horizontal="right" wrapText="1"/>
    </xf>
    <xf numFmtId="0" fontId="244" fillId="0" borderId="0" xfId="0" applyFont="1" applyBorder="1" applyAlignment="1">
      <alignment horizontal="center" vertical="center" wrapText="1"/>
    </xf>
    <xf numFmtId="0" fontId="208" fillId="0" borderId="0" xfId="0" applyFont="1" applyBorder="1" applyAlignment="1">
      <alignment horizontal="center" vertical="top" wrapText="1"/>
    </xf>
    <xf numFmtId="0" fontId="244" fillId="0" borderId="0" xfId="0" applyFont="1" applyFill="1" applyBorder="1" applyAlignment="1">
      <alignment vertical="center"/>
    </xf>
    <xf numFmtId="0" fontId="208" fillId="0" borderId="0" xfId="0" applyFont="1" applyFill="1" applyBorder="1" applyAlignment="1">
      <alignment vertical="center"/>
    </xf>
    <xf numFmtId="0" fontId="239" fillId="0" borderId="0" xfId="0" applyFont="1" applyFill="1" applyBorder="1" applyAlignment="1">
      <alignment horizontal="center" vertical="center"/>
    </xf>
    <xf numFmtId="207" fontId="239" fillId="0" borderId="0" xfId="0" applyNumberFormat="1" applyFont="1" applyBorder="1" applyAlignment="1">
      <alignment horizontal="right" vertical="center"/>
    </xf>
    <xf numFmtId="207" fontId="242" fillId="0" borderId="0" xfId="0" applyNumberFormat="1" applyFont="1" applyBorder="1" applyAlignment="1">
      <alignment vertical="center" wrapText="1"/>
    </xf>
    <xf numFmtId="203" fontId="242" fillId="0" borderId="0" xfId="0" applyNumberFormat="1" applyFont="1" applyBorder="1" applyAlignment="1">
      <alignment horizontal="right" vertical="center" wrapText="1"/>
    </xf>
    <xf numFmtId="200" fontId="239" fillId="0" borderId="0" xfId="0" applyNumberFormat="1" applyFont="1" applyBorder="1" applyAlignment="1">
      <alignment horizontal="right" vertical="center" wrapText="1"/>
    </xf>
    <xf numFmtId="0" fontId="245" fillId="4" borderId="0" xfId="0" applyFont="1" applyFill="1" applyBorder="1" applyAlignment="1">
      <alignment vertical="center"/>
    </xf>
    <xf numFmtId="200" fontId="220" fillId="4" borderId="0" xfId="0" applyNumberFormat="1" applyFont="1" applyFill="1" applyBorder="1" applyAlignment="1">
      <alignment vertical="center"/>
    </xf>
    <xf numFmtId="191" fontId="220" fillId="4" borderId="0" xfId="0" applyNumberFormat="1" applyFont="1" applyFill="1" applyBorder="1" applyAlignment="1">
      <alignment horizontal="center" vertical="center"/>
    </xf>
    <xf numFmtId="185" fontId="220" fillId="4" borderId="0" xfId="0" applyNumberFormat="1" applyFont="1" applyFill="1" applyBorder="1" applyAlignment="1">
      <alignment vertical="center"/>
    </xf>
    <xf numFmtId="185" fontId="220" fillId="4" borderId="0" xfId="0" applyNumberFormat="1" applyFont="1" applyFill="1" applyBorder="1" applyAlignment="1">
      <alignment horizontal="center" vertical="center"/>
    </xf>
    <xf numFmtId="176" fontId="218" fillId="16" borderId="0" xfId="3" applyFont="1" applyFill="1" applyBorder="1" applyAlignment="1">
      <alignment horizontal="right" wrapText="1"/>
    </xf>
    <xf numFmtId="200" fontId="244" fillId="0" borderId="0" xfId="0" applyNumberFormat="1" applyFont="1" applyBorder="1" applyAlignment="1">
      <alignment horizontal="center" vertical="center"/>
    </xf>
    <xf numFmtId="0" fontId="244" fillId="0" borderId="0" xfId="0" applyFont="1" applyBorder="1" applyAlignment="1">
      <alignment horizontal="left" vertical="center"/>
    </xf>
    <xf numFmtId="0" fontId="208" fillId="0" borderId="0" xfId="0" applyFont="1" applyBorder="1" applyAlignment="1">
      <alignment horizontal="left" vertical="center"/>
    </xf>
    <xf numFmtId="0" fontId="239" fillId="4" borderId="0" xfId="0" applyFont="1" applyFill="1" applyBorder="1" applyAlignment="1">
      <alignment horizontal="center" vertical="center"/>
    </xf>
    <xf numFmtId="207" fontId="239" fillId="4" borderId="0" xfId="0" applyNumberFormat="1" applyFont="1" applyFill="1" applyBorder="1" applyAlignment="1">
      <alignment horizontal="right" vertical="center"/>
    </xf>
    <xf numFmtId="207" fontId="242" fillId="16" borderId="0" xfId="0" applyNumberFormat="1" applyFont="1" applyFill="1" applyBorder="1" applyAlignment="1">
      <alignment vertical="center" wrapText="1"/>
    </xf>
    <xf numFmtId="0" fontId="244" fillId="0" borderId="0" xfId="0" applyFont="1" applyBorder="1" applyAlignment="1">
      <alignment horizontal="center" vertical="center"/>
    </xf>
    <xf numFmtId="207" fontId="242" fillId="16" borderId="0" xfId="0" applyNumberFormat="1" applyFont="1" applyFill="1" applyBorder="1" applyAlignment="1">
      <alignment wrapText="1"/>
    </xf>
    <xf numFmtId="181" fontId="239" fillId="0" borderId="0" xfId="0" applyNumberFormat="1" applyFont="1" applyBorder="1" applyAlignment="1">
      <alignment vertical="center"/>
    </xf>
    <xf numFmtId="0" fontId="239" fillId="4" borderId="0" xfId="0" applyFont="1" applyFill="1" applyBorder="1" applyAlignment="1">
      <alignment vertical="center"/>
    </xf>
    <xf numFmtId="191" fontId="208" fillId="4" borderId="0" xfId="0" applyNumberFormat="1" applyFont="1" applyFill="1" applyBorder="1" applyAlignment="1">
      <alignment horizontal="center" vertical="center"/>
    </xf>
    <xf numFmtId="200" fontId="239" fillId="4" borderId="0" xfId="0" applyNumberFormat="1" applyFont="1" applyFill="1" applyBorder="1" applyAlignment="1">
      <alignment vertical="center"/>
    </xf>
    <xf numFmtId="195" fontId="208" fillId="4" borderId="0" xfId="0" applyNumberFormat="1" applyFont="1" applyFill="1" applyBorder="1" applyAlignment="1">
      <alignment horizontal="center" vertical="center"/>
    </xf>
    <xf numFmtId="3" fontId="242" fillId="16" borderId="0" xfId="0" applyNumberFormat="1" applyFont="1" applyFill="1" applyBorder="1" applyAlignment="1">
      <alignment horizontal="right" vertical="center" wrapText="1"/>
    </xf>
    <xf numFmtId="0" fontId="239" fillId="4" borderId="0" xfId="0" applyFont="1" applyFill="1" applyBorder="1" applyAlignment="1">
      <alignment vertical="center" wrapText="1"/>
    </xf>
    <xf numFmtId="200" fontId="239" fillId="4" borderId="0" xfId="0" applyNumberFormat="1" applyFont="1" applyFill="1" applyBorder="1" applyAlignment="1">
      <alignment horizontal="right" vertical="center"/>
    </xf>
    <xf numFmtId="0" fontId="208" fillId="4" borderId="0" xfId="0" applyFont="1" applyFill="1" applyBorder="1" applyAlignment="1">
      <alignment horizontal="left" vertical="center" wrapText="1"/>
    </xf>
    <xf numFmtId="200" fontId="245" fillId="0" borderId="0" xfId="0" applyNumberFormat="1" applyFont="1" applyBorder="1" applyAlignment="1">
      <alignment vertical="center"/>
    </xf>
    <xf numFmtId="0" fontId="239" fillId="0" borderId="0" xfId="0" applyFont="1" applyBorder="1" applyAlignment="1">
      <alignment vertical="center" wrapText="1"/>
    </xf>
    <xf numFmtId="185" fontId="208" fillId="0" borderId="0" xfId="0" applyNumberFormat="1" applyFont="1" applyBorder="1" applyAlignment="1">
      <alignment vertical="center"/>
    </xf>
    <xf numFmtId="185" fontId="208" fillId="0" borderId="0" xfId="0" applyNumberFormat="1" applyFont="1" applyBorder="1" applyAlignment="1">
      <alignment horizontal="center" vertical="center"/>
    </xf>
    <xf numFmtId="0" fontId="239" fillId="4" borderId="0" xfId="0" applyFont="1" applyFill="1" applyBorder="1" applyAlignment="1">
      <alignment horizontal="left" vertical="center" wrapText="1"/>
    </xf>
    <xf numFmtId="41" fontId="240" fillId="0" borderId="0" xfId="0" applyNumberFormat="1" applyFont="1" applyBorder="1" applyAlignment="1">
      <alignment horizontal="center" vertical="center"/>
    </xf>
    <xf numFmtId="176" fontId="240" fillId="0" borderId="0" xfId="3" applyFont="1" applyBorder="1" applyAlignment="1">
      <alignment horizontal="center" vertical="center"/>
    </xf>
    <xf numFmtId="0" fontId="239" fillId="0" borderId="0" xfId="0" applyFont="1" applyBorder="1" applyAlignment="1">
      <alignment horizontal="center" vertical="center"/>
    </xf>
    <xf numFmtId="0" fontId="241" fillId="0" borderId="0" xfId="0" applyFont="1" applyBorder="1" applyAlignment="1">
      <alignment vertical="center"/>
    </xf>
    <xf numFmtId="0" fontId="218" fillId="0" borderId="0" xfId="0" applyFont="1" applyBorder="1" applyAlignment="1">
      <alignment horizontal="center" wrapText="1"/>
    </xf>
    <xf numFmtId="0" fontId="247" fillId="0" borderId="0" xfId="0" applyFont="1" applyBorder="1" applyAlignment="1">
      <alignment horizontal="center" wrapText="1"/>
    </xf>
    <xf numFmtId="0" fontId="218" fillId="16" borderId="0" xfId="0" applyFont="1" applyFill="1" applyBorder="1" applyAlignment="1">
      <alignment horizontal="center" wrapText="1"/>
    </xf>
    <xf numFmtId="0" fontId="242" fillId="16" borderId="0" xfId="0" applyFont="1" applyFill="1" applyBorder="1" applyAlignment="1">
      <alignment horizontal="center" wrapText="1"/>
    </xf>
    <xf numFmtId="0" fontId="242" fillId="16" borderId="0" xfId="0" applyFont="1" applyFill="1" applyBorder="1" applyAlignment="1">
      <alignment horizontal="right" wrapText="1"/>
    </xf>
    <xf numFmtId="0" fontId="242" fillId="16" borderId="0" xfId="0" applyFont="1" applyFill="1" applyBorder="1" applyAlignment="1">
      <alignment wrapText="1"/>
    </xf>
    <xf numFmtId="176" fontId="247" fillId="0" borderId="0" xfId="3" applyFont="1" applyBorder="1" applyAlignment="1">
      <alignment horizontal="right" wrapText="1"/>
    </xf>
    <xf numFmtId="176" fontId="242" fillId="16" borderId="0" xfId="3" applyFont="1" applyFill="1" applyBorder="1" applyAlignment="1">
      <alignment horizontal="right" wrapText="1"/>
    </xf>
    <xf numFmtId="176" fontId="242" fillId="16" borderId="0" xfId="3" applyFont="1" applyFill="1" applyBorder="1" applyAlignment="1">
      <alignment wrapText="1"/>
    </xf>
    <xf numFmtId="176" fontId="242" fillId="0" borderId="0" xfId="3" applyFont="1" applyBorder="1" applyAlignment="1">
      <alignment horizontal="right" wrapText="1"/>
    </xf>
    <xf numFmtId="176" fontId="242" fillId="0" borderId="0" xfId="3" applyFont="1" applyBorder="1" applyAlignment="1">
      <alignment wrapText="1"/>
    </xf>
    <xf numFmtId="0" fontId="237" fillId="0" borderId="0" xfId="0" applyFont="1" applyBorder="1" applyAlignment="1">
      <alignment horizontal="center" vertical="center" wrapText="1"/>
    </xf>
    <xf numFmtId="3" fontId="237" fillId="0" borderId="0" xfId="0" applyNumberFormat="1" applyFont="1" applyBorder="1" applyAlignment="1">
      <alignment horizontal="right" vertical="center" wrapText="1"/>
    </xf>
    <xf numFmtId="0" fontId="237" fillId="0" borderId="0" xfId="0" applyFont="1" applyBorder="1" applyAlignment="1">
      <alignment horizontal="center" vertical="center" wrapText="1"/>
    </xf>
    <xf numFmtId="0" fontId="219" fillId="0" borderId="0" xfId="0" applyFont="1" applyBorder="1" applyAlignment="1">
      <alignment vertical="center" wrapText="1"/>
    </xf>
    <xf numFmtId="3" fontId="237" fillId="0" borderId="0" xfId="0" applyNumberFormat="1" applyFont="1" applyBorder="1" applyAlignment="1">
      <alignment horizontal="right" vertical="center" wrapText="1"/>
    </xf>
    <xf numFmtId="0" fontId="219" fillId="0" borderId="0" xfId="0" applyFont="1" applyBorder="1" applyAlignment="1">
      <alignment vertical="center" wrapText="1"/>
    </xf>
    <xf numFmtId="0" fontId="246" fillId="0" borderId="0" xfId="11" applyFont="1" applyBorder="1" applyAlignment="1">
      <alignment vertical="center"/>
    </xf>
    <xf numFmtId="41" fontId="220" fillId="0" borderId="0" xfId="11" applyNumberFormat="1" applyFont="1" applyBorder="1" applyAlignment="1">
      <alignment vertical="center"/>
    </xf>
    <xf numFmtId="0" fontId="244" fillId="0" borderId="0" xfId="11" applyFont="1" applyBorder="1" applyAlignment="1">
      <alignment vertical="center"/>
    </xf>
    <xf numFmtId="41" fontId="208" fillId="0" borderId="0" xfId="11" applyNumberFormat="1" applyFont="1" applyBorder="1" applyAlignment="1">
      <alignment vertical="center"/>
    </xf>
  </cellXfs>
  <cellStyles count="96">
    <cellStyle name="20% - 강조색1 2" xfId="22"/>
    <cellStyle name="20% - 강조색2 2" xfId="23"/>
    <cellStyle name="20% - 강조색3 2" xfId="24"/>
    <cellStyle name="20% - 강조색4 2" xfId="25"/>
    <cellStyle name="20% - 강조색5 2" xfId="26"/>
    <cellStyle name="20% - 강조색6 2" xfId="27"/>
    <cellStyle name="40% - 강조색1 2" xfId="28"/>
    <cellStyle name="40% - 강조색2 2" xfId="15"/>
    <cellStyle name="40% - 강조색2 2 2" xfId="29"/>
    <cellStyle name="40% - 강조색2 3" xfId="30"/>
    <cellStyle name="40% - 강조색2 4" xfId="31"/>
    <cellStyle name="40% - 강조색3 2" xfId="32"/>
    <cellStyle name="40% - 강조색4 2" xfId="16"/>
    <cellStyle name="40% - 강조색4 2 2" xfId="33"/>
    <cellStyle name="40% - 강조색4 3" xfId="34"/>
    <cellStyle name="40% - 강조색4 4" xfId="35"/>
    <cellStyle name="40% - 강조색5 2" xfId="36"/>
    <cellStyle name="40% - 강조색6 2" xfId="37"/>
    <cellStyle name="메모" xfId="6" builtinId="10"/>
    <cellStyle name="메모 2" xfId="38"/>
    <cellStyle name="메모 2 2" xfId="39"/>
    <cellStyle name="메모 2 2 2" xfId="18"/>
    <cellStyle name="메모 3" xfId="40"/>
    <cellStyle name="메모 4" xfId="41"/>
    <cellStyle name="메모 4 2" xfId="42"/>
    <cellStyle name="메모 4 3" xfId="43"/>
    <cellStyle name="백분율" xfId="1" builtinId="5"/>
    <cellStyle name="백분율 2" xfId="44"/>
    <cellStyle name="백분율 3" xfId="45"/>
    <cellStyle name="백분율 4" xfId="46"/>
    <cellStyle name="보통" xfId="10" builtinId="28"/>
    <cellStyle name="쉼표" xfId="2" builtinId="3"/>
    <cellStyle name="쉼표 [0]" xfId="3" builtinId="6"/>
    <cellStyle name="쉼표 [0] 2" xfId="8"/>
    <cellStyle name="쉼표 [0] 2 2" xfId="47"/>
    <cellStyle name="쉼표 [0] 2 2 2" xfId="48"/>
    <cellStyle name="쉼표 [0] 2 2 2 2" xfId="14"/>
    <cellStyle name="쉼표 [0] 2 3" xfId="49"/>
    <cellStyle name="쉼표 [0] 2 3 2" xfId="13"/>
    <cellStyle name="쉼표 [0] 2 4" xfId="50"/>
    <cellStyle name="쉼표 [0] 3" xfId="12"/>
    <cellStyle name="쉼표 [0] 3 2" xfId="51"/>
    <cellStyle name="쉼표 [0] 3 3" xfId="52"/>
    <cellStyle name="쉼표 [0] 4" xfId="53"/>
    <cellStyle name="쉼표 [0] 5" xfId="54"/>
    <cellStyle name="쉼표 [0] 5 2" xfId="55"/>
    <cellStyle name="쉼표 [0] 6" xfId="56"/>
    <cellStyle name="쉼표 [0] 7" xfId="57"/>
    <cellStyle name="쉼표 2" xfId="58"/>
    <cellStyle name="쉼표 3" xfId="59"/>
    <cellStyle name="쉼표 4" xfId="60"/>
    <cellStyle name="열어본 하이퍼링크" xfId="61"/>
    <cellStyle name="제목 1 2" xfId="62"/>
    <cellStyle name="좋음" xfId="9" builtinId="26"/>
    <cellStyle name="좋음 2" xfId="19"/>
    <cellStyle name="좋음 2 2" xfId="63"/>
    <cellStyle name="좋음 3" xfId="64"/>
    <cellStyle name="표준" xfId="0" builtinId="0"/>
    <cellStyle name="표준 10" xfId="65"/>
    <cellStyle name="표준 10 2" xfId="66"/>
    <cellStyle name="표준 10 2 2" xfId="67"/>
    <cellStyle name="표준 10 2 2 2" xfId="68"/>
    <cellStyle name="표준 10 2 2 3" xfId="69"/>
    <cellStyle name="표준 10 2 3" xfId="70"/>
    <cellStyle name="표준 11" xfId="71"/>
    <cellStyle name="표준 12" xfId="72"/>
    <cellStyle name="표준 13" xfId="73"/>
    <cellStyle name="표준 14" xfId="74"/>
    <cellStyle name="표준 14 2" xfId="75"/>
    <cellStyle name="표준 14 3" xfId="21"/>
    <cellStyle name="표준 15" xfId="20"/>
    <cellStyle name="표준 2" xfId="7"/>
    <cellStyle name="표준 2 2" xfId="11"/>
    <cellStyle name="표준 2 3" xfId="76"/>
    <cellStyle name="표준 3" xfId="17"/>
    <cellStyle name="표준 4" xfId="77"/>
    <cellStyle name="표준 4 2" xfId="78"/>
    <cellStyle name="표준 5" xfId="79"/>
    <cellStyle name="표준 6" xfId="80"/>
    <cellStyle name="표준 7" xfId="81"/>
    <cellStyle name="표준 7 2" xfId="82"/>
    <cellStyle name="표준 7 3" xfId="83"/>
    <cellStyle name="표준 8" xfId="84"/>
    <cellStyle name="표준 8 2" xfId="85"/>
    <cellStyle name="표준 8 3" xfId="86"/>
    <cellStyle name="표준 8 3 2" xfId="87"/>
    <cellStyle name="표준 8 3 2 2" xfId="88"/>
    <cellStyle name="표준 8 3 3" xfId="89"/>
    <cellStyle name="표준 8 4" xfId="90"/>
    <cellStyle name="표준 9" xfId="91"/>
    <cellStyle name="표준 9 2" xfId="92"/>
    <cellStyle name="표준 9 2 2" xfId="93"/>
    <cellStyle name="표준 9 2 3" xfId="94"/>
    <cellStyle name="표준_02 누가회2002fs-운영비-11" xfId="4"/>
    <cellStyle name="표준_한길재무제표(3월)-최종" xfId="5"/>
    <cellStyle name="하이퍼링크" xfId="95" builtinId="8"/>
  </cellStyles>
  <dxfs count="0"/>
  <tableStyles count="0" defaultTableStyle="TableStyleMedium9" defaultPivotStyle="PivotStyleLight16"/>
  <colors>
    <mruColors>
      <color rgb="FF092AB7"/>
      <color rgb="FFACEAFE"/>
      <color rgb="FFCA6008"/>
      <color rgb="FFF79747"/>
      <color rgb="FFF5801F"/>
      <color rgb="FF65D7FF"/>
      <color rgb="FF1A0001"/>
      <color rgb="FFEFFBFF"/>
      <color rgb="FF5AB2CA"/>
      <color rgb="FFE1E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200"/>
              <a:t>순지출</a:t>
            </a:r>
            <a:r>
              <a:rPr lang="en-US" altLang="ko-KR" sz="1200"/>
              <a:t>(1</a:t>
            </a:r>
            <a:r>
              <a:rPr lang="ko-KR" altLang="en-US" sz="1200"/>
              <a:t>억</a:t>
            </a:r>
            <a:r>
              <a:rPr lang="en-US" altLang="ko-KR" sz="1200"/>
              <a:t>6</a:t>
            </a:r>
            <a:r>
              <a:rPr lang="ko-KR" altLang="en-US" sz="1200"/>
              <a:t>천</a:t>
            </a:r>
            <a:r>
              <a:rPr lang="en-US" altLang="ko-KR" sz="1200"/>
              <a:t>) </a:t>
            </a:r>
            <a:r>
              <a:rPr lang="ko-KR" altLang="en-US" sz="1050"/>
              <a:t>총계대비 예산구성비</a:t>
            </a:r>
          </a:p>
        </c:rich>
      </c:tx>
      <c:layout>
        <c:manualLayout>
          <c:xMode val="edge"/>
          <c:yMode val="edge"/>
          <c:x val="0.42894397991389022"/>
          <c:y val="2.03771908418978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865948273052242"/>
          <c:y val="0.22252930107897367"/>
          <c:w val="0.53222872995772041"/>
          <c:h val="0.62881124811205946"/>
        </c:manualLayout>
      </c:layout>
      <c:pieChart>
        <c:varyColors val="1"/>
        <c:ser>
          <c:idx val="0"/>
          <c:order val="0"/>
          <c:explosion val="7"/>
          <c:dLbls>
            <c:dLbl>
              <c:idx val="0"/>
              <c:layout>
                <c:manualLayout>
                  <c:x val="-0.19186790742066331"/>
                  <c:y val="7.090563846846978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예결심의!$AH$29:$AH$31</c:f>
              <c:strCache>
                <c:ptCount val="3"/>
                <c:pt idx="0">
                  <c:v> 인건비 </c:v>
                </c:pt>
                <c:pt idx="1">
                  <c:v> 관리비 </c:v>
                </c:pt>
                <c:pt idx="2">
                  <c:v> 사업비</c:v>
                </c:pt>
              </c:strCache>
            </c:strRef>
          </c:cat>
          <c:val>
            <c:numRef>
              <c:f>예결심의!$AI$29:$AI$31</c:f>
              <c:numCache>
                <c:formatCode>_(* #,##0_);_(* \(#,##0\);_(* "-"_);_(@_)</c:formatCode>
                <c:ptCount val="3"/>
                <c:pt idx="0">
                  <c:v>57000000</c:v>
                </c:pt>
                <c:pt idx="1">
                  <c:v>22000000</c:v>
                </c:pt>
                <c:pt idx="2">
                  <c:v>81000000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400" b="1" i="0" u="none" strike="noStrike" baseline="0">
                <a:effectLst/>
              </a:rPr>
              <a:t>순</a:t>
            </a:r>
            <a:r>
              <a:rPr lang="ko-KR" altLang="ko-KR" sz="1400" b="1" i="0" u="none" strike="noStrike" baseline="0">
                <a:effectLst/>
              </a:rPr>
              <a:t>수입</a:t>
            </a:r>
            <a:r>
              <a:rPr lang="en-US" altLang="ko-KR" sz="1400" b="1" i="0" u="none" strike="noStrike" baseline="0">
                <a:effectLst/>
              </a:rPr>
              <a:t>'</a:t>
            </a:r>
            <a:r>
              <a:rPr lang="en-US" altLang="ko-KR" sz="1200" b="1" i="0" u="none" strike="noStrike" baseline="0">
                <a:effectLst/>
              </a:rPr>
              <a:t>(1</a:t>
            </a:r>
            <a:r>
              <a:rPr lang="ko-KR" altLang="en-US" sz="1200" b="1" i="0" u="none" strike="noStrike" baseline="0">
                <a:effectLst/>
              </a:rPr>
              <a:t>억</a:t>
            </a:r>
            <a:r>
              <a:rPr lang="en-US" altLang="ko-KR" sz="1200" b="1" i="0" u="none" strike="noStrike" baseline="0">
                <a:effectLst/>
              </a:rPr>
              <a:t>6</a:t>
            </a:r>
            <a:r>
              <a:rPr lang="ko-KR" altLang="en-US" sz="1200" b="1" i="0" u="none" strike="noStrike" baseline="0">
                <a:effectLst/>
              </a:rPr>
              <a:t>천</a:t>
            </a:r>
            <a:r>
              <a:rPr lang="en-US" altLang="ko-KR" sz="1200" b="1" i="0" u="none" strike="noStrike" baseline="0">
                <a:effectLst/>
              </a:rPr>
              <a:t>) </a:t>
            </a:r>
            <a:r>
              <a:rPr lang="ko-KR" altLang="ko-KR" sz="1000" b="1" i="0" u="none" strike="noStrike" baseline="0">
                <a:effectLst/>
              </a:rPr>
              <a:t>총계</a:t>
            </a:r>
            <a:endParaRPr lang="en-US" altLang="ko-KR" sz="1000" b="1" i="0" u="none" strike="noStrike" baseline="0">
              <a:effectLst/>
            </a:endParaRPr>
          </a:p>
          <a:p>
            <a:pPr>
              <a:defRPr/>
            </a:pPr>
            <a:r>
              <a:rPr lang="ko-KR" altLang="ko-KR" sz="1000" b="1" i="0" u="none" strike="noStrike" baseline="0">
                <a:effectLst/>
              </a:rPr>
              <a:t>대비 </a:t>
            </a:r>
            <a:r>
              <a:rPr lang="ko-KR" altLang="en-US" sz="1000" b="1" i="0" u="none" strike="noStrike" baseline="0">
                <a:effectLst/>
              </a:rPr>
              <a:t>예산</a:t>
            </a:r>
            <a:r>
              <a:rPr lang="ko-KR" altLang="ko-KR" sz="1000" b="1" i="0" u="none" strike="noStrike" baseline="0">
                <a:effectLst/>
              </a:rPr>
              <a:t>구성비</a:t>
            </a:r>
            <a:r>
              <a:rPr lang="ko-KR" altLang="ko-KR" sz="1000" b="0" i="0" u="none" strike="noStrike" baseline="0">
                <a:effectLst/>
              </a:rPr>
              <a:t>  </a:t>
            </a:r>
            <a:endParaRPr lang="ko-KR" altLang="en-US" sz="1000"/>
          </a:p>
        </c:rich>
      </c:tx>
      <c:layout>
        <c:manualLayout>
          <c:xMode val="edge"/>
          <c:yMode val="edge"/>
          <c:x val="0.74990266841644804"/>
          <c:y val="8.7250824416178749E-2"/>
        </c:manualLayout>
      </c:layout>
      <c:overlay val="0"/>
      <c:spPr>
        <a:ln>
          <a:solidFill>
            <a:schemeClr val="accent1">
              <a:alpha val="0"/>
            </a:schemeClr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0.17783377077865267"/>
          <c:y val="0.24904892985937729"/>
          <c:w val="0.42229184117942703"/>
          <c:h val="0.80355127673818105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8.1617057127118364E-2"/>
                  <c:y val="-7.0179172808878337E-2"/>
                </c:manualLayout>
              </c:layout>
              <c:tx>
                <c:rich>
                  <a:bodyPr/>
                  <a:lstStyle/>
                  <a:p>
                    <a:pPr>
                      <a:defRPr sz="1100" b="1">
                        <a:solidFill>
                          <a:schemeClr val="bg1"/>
                        </a:solidFill>
                      </a:defRPr>
                    </a:pPr>
                    <a:r>
                      <a:rPr lang="ko-KR" altLang="en-US" sz="1100">
                        <a:solidFill>
                          <a:schemeClr val="bg1"/>
                        </a:solidFill>
                      </a:rPr>
                      <a:t> </a:t>
                    </a:r>
                    <a:r>
                      <a:rPr lang="ko-KR" altLang="en-US" sz="1200">
                        <a:solidFill>
                          <a:schemeClr val="bg1"/>
                        </a:solidFill>
                      </a:rPr>
                      <a:t>정기</a:t>
                    </a:r>
                    <a:endParaRPr lang="en-US" altLang="ko-KR" sz="1200">
                      <a:solidFill>
                        <a:schemeClr val="bg1"/>
                      </a:solidFill>
                    </a:endParaRPr>
                  </a:p>
                  <a:p>
                    <a:pPr>
                      <a:defRPr sz="1100" b="1">
                        <a:solidFill>
                          <a:schemeClr val="bg1"/>
                        </a:solidFill>
                      </a:defRPr>
                    </a:pPr>
                    <a:r>
                      <a:rPr lang="ko-KR" altLang="en-US" sz="1200">
                        <a:solidFill>
                          <a:schemeClr val="bg1"/>
                        </a:solidFill>
                      </a:rPr>
                      <a:t>후원금</a:t>
                    </a:r>
                    <a:r>
                      <a:rPr lang="ko-KR" altLang="en-US" sz="1100">
                        <a:solidFill>
                          <a:schemeClr val="bg1"/>
                        </a:solidFill>
                      </a:rPr>
                      <a:t>
</a:t>
                    </a:r>
                    <a:r>
                      <a:rPr lang="en-US" altLang="ko-KR" sz="1400">
                        <a:solidFill>
                          <a:schemeClr val="bg1"/>
                        </a:solidFill>
                      </a:rPr>
                      <a:t>87%</a:t>
                    </a:r>
                    <a:endParaRPr lang="en-US" altLang="ko-KR" sz="1100">
                      <a:solidFill>
                        <a:schemeClr val="bg1"/>
                      </a:solidFill>
                    </a:endParaRP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예결심의!$AH$7:$AH$13</c:f>
              <c:strCache>
                <c:ptCount val="3"/>
                <c:pt idx="0">
                  <c:v> 정기후원금</c:v>
                </c:pt>
                <c:pt idx="1">
                  <c:v> 기타후원금</c:v>
                </c:pt>
                <c:pt idx="2">
                  <c:v> 보조금</c:v>
                </c:pt>
              </c:strCache>
            </c:strRef>
          </c:cat>
          <c:val>
            <c:numRef>
              <c:f>예결심의!$AI$7:$AI$13</c:f>
              <c:numCache>
                <c:formatCode>_(* #,##0_);_(* \(#,##0\);_(* "-"_);_(@_)</c:formatCode>
                <c:ptCount val="7"/>
                <c:pt idx="0">
                  <c:v>135000000</c:v>
                </c:pt>
                <c:pt idx="1">
                  <c:v>10000000</c:v>
                </c:pt>
                <c:pt idx="2">
                  <c:v>15000000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ko-KR" altLang="ko-KR" sz="1200" b="1" i="0" baseline="0">
                <a:effectLst/>
              </a:rPr>
              <a:t>세부사업별 </a:t>
            </a:r>
            <a:r>
              <a:rPr lang="ko-KR" altLang="ko-KR" sz="1050" b="1" i="0" baseline="0">
                <a:effectLst/>
              </a:rPr>
              <a:t>예산구성비</a:t>
            </a:r>
            <a:endParaRPr lang="ko-KR" altLang="ko-KR" sz="1050">
              <a:effectLst/>
            </a:endParaRPr>
          </a:p>
        </c:rich>
      </c:tx>
      <c:layout>
        <c:manualLayout>
          <c:xMode val="edge"/>
          <c:yMode val="edge"/>
          <c:x val="1.7289377289377286E-3"/>
          <c:y val="1.91846522781774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7253209257933669"/>
          <c:y val="0.23106445027704869"/>
          <c:w val="0.38220878072059172"/>
          <c:h val="0.62285875376689026"/>
        </c:manualLayout>
      </c:layout>
      <c:pieChart>
        <c:varyColors val="1"/>
        <c:ser>
          <c:idx val="0"/>
          <c:order val="0"/>
          <c:explosion val="25"/>
          <c:dLbls>
            <c:dLbl>
              <c:idx val="1"/>
              <c:tx>
                <c:rich>
                  <a:bodyPr/>
                  <a:lstStyle/>
                  <a:p>
                    <a:r>
                      <a:rPr lang="ko-KR" altLang="en-US"/>
                      <a:t> 공부방</a:t>
                    </a:r>
                    <a:endParaRPr lang="en-US" altLang="ko-KR"/>
                  </a:p>
                  <a:p>
                    <a:r>
                      <a:rPr lang="ko-KR" altLang="en-US"/>
                      <a:t>정서치료
</a:t>
                    </a:r>
                    <a:r>
                      <a:rPr lang="en-US" altLang="ko-KR"/>
                      <a:t>6%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lang="ko-KR" altLang="en-US" sz="900" b="1"/>
                      <a:t>기타사업</a:t>
                    </a:r>
                    <a:endParaRPr lang="en-US" altLang="ko-KR" sz="900" b="1"/>
                  </a:p>
                  <a:p>
                    <a:r>
                      <a:rPr lang="en-US" altLang="ko-KR" sz="900" b="1"/>
                      <a:t>(</a:t>
                    </a:r>
                    <a:r>
                      <a:rPr lang="ko-KR" altLang="en-US" sz="900" b="1"/>
                      <a:t>동남아</a:t>
                    </a:r>
                    <a:r>
                      <a:rPr lang="en-US" altLang="ko-KR" sz="900" b="1"/>
                      <a:t>,</a:t>
                    </a:r>
                    <a:r>
                      <a:rPr lang="ko-KR" altLang="en-US" sz="900" b="1"/>
                      <a:t>의료학교</a:t>
                    </a:r>
                    <a:r>
                      <a:rPr lang="en-US" altLang="ko-KR" sz="900" b="1"/>
                      <a:t>,</a:t>
                    </a:r>
                    <a:r>
                      <a:rPr lang="ko-KR" altLang="en-US" sz="900" b="1"/>
                      <a:t>북녘</a:t>
                    </a:r>
                    <a:r>
                      <a:rPr lang="en-US" altLang="ko-KR" sz="900" b="1"/>
                      <a:t>,</a:t>
                    </a:r>
                  </a:p>
                  <a:p>
                    <a:r>
                      <a:rPr lang="ko-KR" altLang="en-US" sz="900" b="1"/>
                      <a:t>외부치과</a:t>
                    </a:r>
                    <a:r>
                      <a:rPr lang="en-US" altLang="ko-KR" sz="900" b="1"/>
                      <a:t>)
44%</a:t>
                    </a:r>
                    <a:endParaRPr lang="en-US" altLang="ko-KR" sz="100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예결심의!$AH$36:$AH$43</c:f>
              <c:strCache>
                <c:ptCount val="8"/>
                <c:pt idx="0">
                  <c:v>    치과치료</c:v>
                </c:pt>
                <c:pt idx="1">
                  <c:v>    공부방정서치료</c:v>
                </c:pt>
                <c:pt idx="2">
                  <c:v>    공부방기타</c:v>
                </c:pt>
                <c:pt idx="3">
                  <c:v>    독거노인</c:v>
                </c:pt>
                <c:pt idx="4">
                  <c:v>홍보행사</c:v>
                </c:pt>
                <c:pt idx="5">
                  <c:v>활동비</c:v>
                </c:pt>
                <c:pt idx="6">
                  <c:v>예비비</c:v>
                </c:pt>
                <c:pt idx="7">
                  <c:v>기타사업(동남아,의료학교,북녘,외부치과)</c:v>
                </c:pt>
              </c:strCache>
            </c:strRef>
          </c:cat>
          <c:val>
            <c:numRef>
              <c:f>예결심의!$AI$36:$AI$43</c:f>
              <c:numCache>
                <c:formatCode>_(* #,##0_);_(* \(#,##0\);_(* "-"_);_(@_)</c:formatCode>
                <c:ptCount val="8"/>
                <c:pt idx="0">
                  <c:v>8000000</c:v>
                </c:pt>
                <c:pt idx="1">
                  <c:v>8000000</c:v>
                </c:pt>
                <c:pt idx="2">
                  <c:v>2000000</c:v>
                </c:pt>
                <c:pt idx="3">
                  <c:v>15000000</c:v>
                </c:pt>
                <c:pt idx="4">
                  <c:v>12000000</c:v>
                </c:pt>
                <c:pt idx="5">
                  <c:v>6000000</c:v>
                </c:pt>
                <c:pt idx="6">
                  <c:v>30000000</c:v>
                </c:pt>
                <c:pt idx="7">
                  <c:v>58000000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200"/>
              <a:t>수입총액 대비 항목별 구성비</a:t>
            </a:r>
            <a:r>
              <a:rPr lang="en-US" altLang="ko-KR" sz="1200"/>
              <a:t>(%)</a:t>
            </a:r>
            <a:endParaRPr lang="ko-KR" altLang="en-US" sz="1200"/>
          </a:p>
        </c:rich>
      </c:tx>
      <c:layout>
        <c:manualLayout>
          <c:xMode val="edge"/>
          <c:yMode val="edge"/>
          <c:x val="0.46342884912429"/>
          <c:y val="4.629629629629629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30347586742018"/>
          <c:y val="0.30982611166280699"/>
          <c:w val="0.50506814863622762"/>
          <c:h val="0.68257843130705287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2.9269325306256682E-2"/>
                  <c:y val="-4.6146488417596089E-2"/>
                </c:manualLayout>
              </c:layout>
              <c:tx>
                <c:rich>
                  <a:bodyPr/>
                  <a:lstStyle/>
                  <a:p>
                    <a:pPr>
                      <a:defRPr sz="1000" b="1"/>
                    </a:pPr>
                    <a:r>
                      <a:rPr lang="ko-KR" altLang="en-US"/>
                      <a:t>정기</a:t>
                    </a:r>
                    <a:endParaRPr lang="en-US" altLang="ko-KR"/>
                  </a:p>
                  <a:p>
                    <a:pPr>
                      <a:defRPr sz="1000" b="1"/>
                    </a:pPr>
                    <a:r>
                      <a:rPr lang="ko-KR" altLang="en-US"/>
                      <a:t>후원금
</a:t>
                    </a:r>
                    <a:r>
                      <a:rPr lang="en-US" altLang="ko-KR"/>
                      <a:t>63%</a:t>
                    </a:r>
                    <a:endParaRPr lang="ko-KR" altLang="en-US"/>
                  </a:p>
                </c:rich>
              </c:tx>
              <c:spPr>
                <a:gradFill>
                  <a:gsLst>
                    <a:gs pos="82491">
                      <a:srgbClr val="D6E0F2"/>
                    </a:gs>
                    <a:gs pos="63751">
                      <a:srgbClr val="CBD7EF"/>
                    </a:gs>
                    <a:gs pos="73750">
                      <a:srgbClr val="D1DCF1"/>
                    </a:gs>
                    <a:gs pos="0">
                      <a:schemeClr val="accent1">
                        <a:tint val="66000"/>
                        <a:satMod val="160000"/>
                      </a:schemeClr>
                    </a:gs>
                    <a:gs pos="83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c:sp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ko-KR" altLang="en-US"/>
                      <a:t>기타</a:t>
                    </a:r>
                    <a:endParaRPr lang="en-US" altLang="ko-KR"/>
                  </a:p>
                  <a:p>
                    <a:r>
                      <a:rPr lang="en-US" altLang="ko-KR"/>
                      <a:t>(</a:t>
                    </a:r>
                    <a:r>
                      <a:rPr lang="ko-KR" altLang="en-US"/>
                      <a:t>동남아</a:t>
                    </a:r>
                    <a:r>
                      <a:rPr lang="en-US" altLang="ko-KR"/>
                      <a:t>)
14%</a:t>
                    </a:r>
                    <a:endParaRPr lang="ko-KR" alt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gradFill>
                <a:gsLst>
                  <a:gs pos="82491">
                    <a:srgbClr val="D6E0F2"/>
                  </a:gs>
                  <a:gs pos="63751">
                    <a:srgbClr val="CBD7EF"/>
                  </a:gs>
                  <a:gs pos="73750">
                    <a:srgbClr val="D1DCF1"/>
                  </a:gs>
                  <a:gs pos="0">
                    <a:schemeClr val="accent1">
                      <a:tint val="66000"/>
                      <a:satMod val="160000"/>
                    </a:schemeClr>
                  </a:gs>
                  <a:gs pos="83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txPr>
              <a:bodyPr/>
              <a:lstStyle/>
              <a:p>
                <a:pPr>
                  <a:defRPr sz="900"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'2012-13''세입예결산(안)'!$M$189:$M$194</c:f>
              <c:strCache>
                <c:ptCount val="6"/>
                <c:pt idx="0">
                  <c:v>정기후원금</c:v>
                </c:pt>
                <c:pt idx="1">
                  <c:v>기타후원금</c:v>
                </c:pt>
                <c:pt idx="2">
                  <c:v>보조금</c:v>
                </c:pt>
                <c:pt idx="3">
                  <c:v>기타(동남아)</c:v>
                </c:pt>
                <c:pt idx="4">
                  <c:v>기타(치과)</c:v>
                </c:pt>
                <c:pt idx="5">
                  <c:v>기타(북녘)</c:v>
                </c:pt>
              </c:strCache>
            </c:strRef>
          </c:cat>
          <c:val>
            <c:numRef>
              <c:f>'2012-13''세입예결산(안)'!$N$189:$N$194</c:f>
              <c:numCache>
                <c:formatCode>#,##0</c:formatCode>
                <c:ptCount val="6"/>
                <c:pt idx="0">
                  <c:v>135000000</c:v>
                </c:pt>
                <c:pt idx="1">
                  <c:v>10000000</c:v>
                </c:pt>
                <c:pt idx="2">
                  <c:v>17000000</c:v>
                </c:pt>
                <c:pt idx="3">
                  <c:v>30000000</c:v>
                </c:pt>
                <c:pt idx="4">
                  <c:v>15000000</c:v>
                </c:pt>
                <c:pt idx="5">
                  <c:v>6000000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050"/>
              <a:t>수입총액 대비 순수입 비율</a:t>
            </a:r>
            <a:r>
              <a:rPr lang="en-US" altLang="ko-KR" sz="1050"/>
              <a:t>(2013)</a:t>
            </a:r>
            <a:endParaRPr lang="ko-KR" altLang="en-US" sz="1050"/>
          </a:p>
        </c:rich>
      </c:tx>
      <c:layout>
        <c:manualLayout>
          <c:xMode val="edge"/>
          <c:yMode val="edge"/>
          <c:x val="5.4327097486564536E-2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806743804771088"/>
          <c:y val="0.36497773005647022"/>
          <c:w val="0.62458863092428485"/>
          <c:h val="0.63502226994352984"/>
        </c:manualLayout>
      </c:layout>
      <c:pieChart>
        <c:varyColors val="1"/>
        <c:ser>
          <c:idx val="0"/>
          <c:order val="0"/>
          <c:explosion val="12"/>
          <c:dLbls>
            <c:dLbl>
              <c:idx val="0"/>
              <c:spPr/>
              <c:txPr>
                <a:bodyPr/>
                <a:lstStyle/>
                <a:p>
                  <a:pPr>
                    <a:defRPr sz="100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6756337683514195E-2"/>
                  <c:y val="9.2252048039449613E-2"/>
                </c:manualLayout>
              </c:layout>
              <c:tx>
                <c:rich>
                  <a:bodyPr/>
                  <a:lstStyle/>
                  <a:p>
                    <a:r>
                      <a:rPr lang="ko-KR" altLang="en-US" b="1"/>
                      <a:t>기타</a:t>
                    </a:r>
                    <a:endParaRPr lang="en-US" altLang="ko-KR" b="1"/>
                  </a:p>
                  <a:p>
                    <a:r>
                      <a:rPr lang="ko-KR" altLang="en-US" b="1"/>
                      <a:t>수입
</a:t>
                    </a:r>
                    <a:r>
                      <a:rPr lang="en-US" altLang="ko-KR" b="1"/>
                      <a:t>24%</a:t>
                    </a:r>
                    <a:endParaRPr lang="en-US" altLang="ko-KR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'2012-13''세입예결산(안)'!$O$189:$O$190</c:f>
              <c:strCache>
                <c:ptCount val="2"/>
                <c:pt idx="0">
                  <c:v>순수입 </c:v>
                </c:pt>
                <c:pt idx="1">
                  <c:v>기타수입</c:v>
                </c:pt>
              </c:strCache>
            </c:strRef>
          </c:cat>
          <c:val>
            <c:numRef>
              <c:f>'2012-13''세입예결산(안)'!$P$189:$P$190</c:f>
              <c:numCache>
                <c:formatCode>#,##0</c:formatCode>
                <c:ptCount val="2"/>
                <c:pt idx="0">
                  <c:v>162000000</c:v>
                </c:pt>
                <c:pt idx="1">
                  <c:v>51000000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ko-KR" altLang="en-US" sz="1200"/>
              <a:t>수입항목별 증감</a:t>
            </a:r>
            <a:r>
              <a:rPr lang="en-US" altLang="ko-KR" sz="1200"/>
              <a:t>(</a:t>
            </a:r>
            <a:r>
              <a:rPr lang="ko-KR" altLang="en-US" sz="1200"/>
              <a:t>원</a:t>
            </a:r>
            <a:r>
              <a:rPr lang="en-US" altLang="ko-KR" sz="1200"/>
              <a:t>)</a:t>
            </a:r>
            <a:endParaRPr lang="ko-KR" altLang="en-US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'2012-13''세입예결산(안)'!$I$241</c:f>
              <c:strCache>
                <c:ptCount val="1"/>
                <c:pt idx="0">
                  <c:v>2012결산</c:v>
                </c:pt>
              </c:strCache>
            </c:strRef>
          </c:tx>
          <c:invertIfNegative val="0"/>
          <c:cat>
            <c:strRef>
              <c:f>'2012-13''세입예결산(안)'!$H$242:$H$247</c:f>
              <c:strCache>
                <c:ptCount val="6"/>
                <c:pt idx="0">
                  <c:v> 정기후원금</c:v>
                </c:pt>
                <c:pt idx="1">
                  <c:v> 기타후원금</c:v>
                </c:pt>
                <c:pt idx="2">
                  <c:v> 보조금</c:v>
                </c:pt>
                <c:pt idx="3">
                  <c:v> 기타(동남아)</c:v>
                </c:pt>
                <c:pt idx="4">
                  <c:v> 기타(치과)</c:v>
                </c:pt>
                <c:pt idx="5">
                  <c:v> 기타(북녘)</c:v>
                </c:pt>
              </c:strCache>
            </c:strRef>
          </c:cat>
          <c:val>
            <c:numRef>
              <c:f>'2012-13''세입예결산(안)'!$I$242:$I$247</c:f>
              <c:numCache>
                <c:formatCode>_(* #,##0_);_(* \(#,##0\);_(* "-"_);_(@_)</c:formatCode>
                <c:ptCount val="6"/>
                <c:pt idx="0">
                  <c:v>129247500</c:v>
                </c:pt>
                <c:pt idx="1">
                  <c:v>24918804</c:v>
                </c:pt>
                <c:pt idx="2">
                  <c:v>15000000</c:v>
                </c:pt>
                <c:pt idx="3">
                  <c:v>22500000</c:v>
                </c:pt>
                <c:pt idx="4">
                  <c:v>3274600</c:v>
                </c:pt>
                <c:pt idx="5">
                  <c:v>754310</c:v>
                </c:pt>
              </c:numCache>
            </c:numRef>
          </c:val>
        </c:ser>
        <c:ser>
          <c:idx val="1"/>
          <c:order val="1"/>
          <c:tx>
            <c:strRef>
              <c:f>'2012-13''세입예결산(안)'!$J$241</c:f>
              <c:strCache>
                <c:ptCount val="1"/>
                <c:pt idx="0">
                  <c:v>2013예산</c:v>
                </c:pt>
              </c:strCache>
            </c:strRef>
          </c:tx>
          <c:invertIfNegative val="0"/>
          <c:cat>
            <c:strRef>
              <c:f>'2012-13''세입예결산(안)'!$H$242:$H$247</c:f>
              <c:strCache>
                <c:ptCount val="6"/>
                <c:pt idx="0">
                  <c:v> 정기후원금</c:v>
                </c:pt>
                <c:pt idx="1">
                  <c:v> 기타후원금</c:v>
                </c:pt>
                <c:pt idx="2">
                  <c:v> 보조금</c:v>
                </c:pt>
                <c:pt idx="3">
                  <c:v> 기타(동남아)</c:v>
                </c:pt>
                <c:pt idx="4">
                  <c:v> 기타(치과)</c:v>
                </c:pt>
                <c:pt idx="5">
                  <c:v> 기타(북녘)</c:v>
                </c:pt>
              </c:strCache>
            </c:strRef>
          </c:cat>
          <c:val>
            <c:numRef>
              <c:f>'2012-13''세입예결산(안)'!$J$242:$J$247</c:f>
              <c:numCache>
                <c:formatCode>_(* #,##0_);_(* \(#,##0\);_(* "-"_);_(@_)</c:formatCode>
                <c:ptCount val="6"/>
                <c:pt idx="0">
                  <c:v>135000000</c:v>
                </c:pt>
                <c:pt idx="1">
                  <c:v>15000000</c:v>
                </c:pt>
                <c:pt idx="2">
                  <c:v>17000000</c:v>
                </c:pt>
                <c:pt idx="3">
                  <c:v>30000000</c:v>
                </c:pt>
                <c:pt idx="4">
                  <c:v>10000000</c:v>
                </c:pt>
                <c:pt idx="5">
                  <c:v>6000000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674560"/>
        <c:axId val="140676096"/>
      </c:barChart>
      <c:catAx>
        <c:axId val="140674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0676096"/>
        <c:crosses val="autoZero"/>
        <c:auto val="1"/>
        <c:lblAlgn val="ctr"/>
        <c:lblOffset val="100"/>
        <c:noMultiLvlLbl val="0"/>
      </c:catAx>
      <c:valAx>
        <c:axId val="140676096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406745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ko-KR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ko-KR" sz="1100" b="1" i="0" u="none" strike="noStrike" baseline="0">
                <a:effectLst/>
              </a:rPr>
              <a:t>수입총액 대비 순수입 비율</a:t>
            </a:r>
            <a:r>
              <a:rPr lang="en-US" altLang="ko-KR" sz="1100" b="1" i="0" u="none" strike="noStrike" baseline="0">
                <a:effectLst/>
              </a:rPr>
              <a:t>(2012)</a:t>
            </a:r>
            <a:endParaRPr lang="ko-KR" altLang="en-US" sz="1100"/>
          </a:p>
        </c:rich>
      </c:tx>
      <c:layout>
        <c:manualLayout>
          <c:xMode val="edge"/>
          <c:yMode val="edge"/>
          <c:x val="0.39156933508311459"/>
          <c:y val="3.2407407407407406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'2012-13''세입예결산(안)'!$BD$33:$BD$34</c:f>
              <c:strCache>
                <c:ptCount val="2"/>
                <c:pt idx="0">
                  <c:v>순수입</c:v>
                </c:pt>
                <c:pt idx="1">
                  <c:v>기타수입</c:v>
                </c:pt>
              </c:strCache>
            </c:strRef>
          </c:cat>
          <c:val>
            <c:numRef>
              <c:f>'2012-13''세입예결산(안)'!$BE$33:$BE$34</c:f>
              <c:numCache>
                <c:formatCode>_(* #,##0_);_(* \(#,##0\);_(* "-"_);_(@_)</c:formatCode>
                <c:ptCount val="2"/>
                <c:pt idx="0">
                  <c:v>169166304</c:v>
                </c:pt>
                <c:pt idx="1">
                  <c:v>26528910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800" b="1" i="0" baseline="0">
                <a:effectLst/>
              </a:rPr>
              <a:t>순</a:t>
            </a:r>
            <a:r>
              <a:rPr lang="ko-KR" altLang="ko-KR" sz="1800" b="1" i="0" baseline="0">
                <a:effectLst/>
              </a:rPr>
              <a:t>수입항목별 증감</a:t>
            </a:r>
            <a:r>
              <a:rPr lang="en-US" altLang="ko-KR" sz="1800" b="1" i="0" baseline="0">
                <a:effectLst/>
              </a:rPr>
              <a:t>(</a:t>
            </a:r>
            <a:r>
              <a:rPr lang="ko-KR" altLang="ko-KR" sz="1800" b="1" i="0" baseline="0">
                <a:effectLst/>
              </a:rPr>
              <a:t>원</a:t>
            </a:r>
            <a:r>
              <a:rPr lang="en-US" altLang="ko-KR" sz="1800" b="1" i="0" baseline="0">
                <a:effectLst/>
              </a:rPr>
              <a:t>)</a:t>
            </a:r>
            <a:endParaRPr lang="ko-KR" altLang="ko-KR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'2012-13''세입예결산(안)'!$I$241</c:f>
              <c:strCache>
                <c:ptCount val="1"/>
                <c:pt idx="0">
                  <c:v>2012결산</c:v>
                </c:pt>
              </c:strCache>
            </c:strRef>
          </c:tx>
          <c:invertIfNegative val="0"/>
          <c:cat>
            <c:strRef>
              <c:f>'2012-13''세입예결산(안)'!$H$242:$H$244</c:f>
              <c:strCache>
                <c:ptCount val="3"/>
                <c:pt idx="0">
                  <c:v> 정기후원금</c:v>
                </c:pt>
                <c:pt idx="1">
                  <c:v> 기타후원금</c:v>
                </c:pt>
                <c:pt idx="2">
                  <c:v> 보조금</c:v>
                </c:pt>
              </c:strCache>
            </c:strRef>
          </c:cat>
          <c:val>
            <c:numRef>
              <c:f>'2012-13''세입예결산(안)'!$I$242:$I$244</c:f>
              <c:numCache>
                <c:formatCode>_(* #,##0_);_(* \(#,##0\);_(* "-"_);_(@_)</c:formatCode>
                <c:ptCount val="3"/>
                <c:pt idx="0">
                  <c:v>129247500</c:v>
                </c:pt>
                <c:pt idx="1">
                  <c:v>24918804</c:v>
                </c:pt>
                <c:pt idx="2">
                  <c:v>15000000</c:v>
                </c:pt>
              </c:numCache>
            </c:numRef>
          </c:val>
        </c:ser>
        <c:ser>
          <c:idx val="1"/>
          <c:order val="1"/>
          <c:tx>
            <c:strRef>
              <c:f>'2012-13''세입예결산(안)'!$J$241</c:f>
              <c:strCache>
                <c:ptCount val="1"/>
                <c:pt idx="0">
                  <c:v>2013예산</c:v>
                </c:pt>
              </c:strCache>
            </c:strRef>
          </c:tx>
          <c:invertIfNegative val="0"/>
          <c:cat>
            <c:strRef>
              <c:f>'2012-13''세입예결산(안)'!$H$242:$H$244</c:f>
              <c:strCache>
                <c:ptCount val="3"/>
                <c:pt idx="0">
                  <c:v> 정기후원금</c:v>
                </c:pt>
                <c:pt idx="1">
                  <c:v> 기타후원금</c:v>
                </c:pt>
                <c:pt idx="2">
                  <c:v> 보조금</c:v>
                </c:pt>
              </c:strCache>
            </c:strRef>
          </c:cat>
          <c:val>
            <c:numRef>
              <c:f>'2012-13''세입예결산(안)'!$J$242:$J$244</c:f>
              <c:numCache>
                <c:formatCode>_(* #,##0_);_(* \(#,##0\);_(* "-"_);_(@_)</c:formatCode>
                <c:ptCount val="3"/>
                <c:pt idx="0">
                  <c:v>135000000</c:v>
                </c:pt>
                <c:pt idx="1">
                  <c:v>15000000</c:v>
                </c:pt>
                <c:pt idx="2">
                  <c:v>17000000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865920"/>
        <c:axId val="144867712"/>
      </c:barChart>
      <c:catAx>
        <c:axId val="14486592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4867712"/>
        <c:crosses val="autoZero"/>
        <c:auto val="1"/>
        <c:lblAlgn val="ctr"/>
        <c:lblOffset val="100"/>
        <c:noMultiLvlLbl val="0"/>
      </c:catAx>
      <c:valAx>
        <c:axId val="144867712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448659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ko-KR" altLang="en-US" sz="1600" b="1" i="0" baseline="0">
                <a:effectLst/>
              </a:rPr>
              <a:t>기타</a:t>
            </a:r>
            <a:r>
              <a:rPr lang="ko-KR" altLang="ko-KR" sz="1600" b="1" i="0" baseline="0">
                <a:effectLst/>
              </a:rPr>
              <a:t>수입</a:t>
            </a:r>
            <a:r>
              <a:rPr lang="en-US" altLang="ko-KR" sz="1600" b="1" i="0" baseline="0">
                <a:effectLst/>
              </a:rPr>
              <a:t> </a:t>
            </a:r>
            <a:r>
              <a:rPr lang="ko-KR" altLang="ko-KR" sz="1600" b="1" i="0" baseline="0">
                <a:effectLst/>
              </a:rPr>
              <a:t>항목별 증감</a:t>
            </a:r>
            <a:r>
              <a:rPr lang="en-US" altLang="ko-KR" sz="1600" b="1" i="0" baseline="0">
                <a:effectLst/>
              </a:rPr>
              <a:t>(</a:t>
            </a:r>
            <a:r>
              <a:rPr lang="ko-KR" altLang="ko-KR" sz="1600" b="1" i="0" baseline="0">
                <a:effectLst/>
              </a:rPr>
              <a:t>원</a:t>
            </a:r>
            <a:r>
              <a:rPr lang="en-US" altLang="ko-KR" sz="1600" b="1" i="0" baseline="0">
                <a:effectLst/>
              </a:rPr>
              <a:t>)</a:t>
            </a:r>
            <a:endParaRPr lang="ko-KR" altLang="ko-KR" sz="16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'2012-13''세입예결산(안)'!$I$250</c:f>
              <c:strCache>
                <c:ptCount val="1"/>
                <c:pt idx="0">
                  <c:v>2012결산</c:v>
                </c:pt>
              </c:strCache>
            </c:strRef>
          </c:tx>
          <c:invertIfNegative val="0"/>
          <c:cat>
            <c:strRef>
              <c:f>'2012-13''세입예결산(안)'!$H$251:$H$253</c:f>
              <c:strCache>
                <c:ptCount val="3"/>
                <c:pt idx="0">
                  <c:v> 기타(동남아)</c:v>
                </c:pt>
                <c:pt idx="1">
                  <c:v> 기타(치과)</c:v>
                </c:pt>
                <c:pt idx="2">
                  <c:v> 기타(북녘)</c:v>
                </c:pt>
              </c:strCache>
            </c:strRef>
          </c:cat>
          <c:val>
            <c:numRef>
              <c:f>'2012-13''세입예결산(안)'!$I$251:$I$253</c:f>
              <c:numCache>
                <c:formatCode>#,##0_);[Red]\(#,##0\)</c:formatCode>
                <c:ptCount val="3"/>
                <c:pt idx="0">
                  <c:v>22500000</c:v>
                </c:pt>
                <c:pt idx="1">
                  <c:v>3274600</c:v>
                </c:pt>
                <c:pt idx="2">
                  <c:v>754310</c:v>
                </c:pt>
              </c:numCache>
            </c:numRef>
          </c:val>
        </c:ser>
        <c:ser>
          <c:idx val="1"/>
          <c:order val="1"/>
          <c:tx>
            <c:strRef>
              <c:f>'2012-13''세입예결산(안)'!$J$250</c:f>
              <c:strCache>
                <c:ptCount val="1"/>
                <c:pt idx="0">
                  <c:v>2013예산</c:v>
                </c:pt>
              </c:strCache>
            </c:strRef>
          </c:tx>
          <c:invertIfNegative val="0"/>
          <c:cat>
            <c:strRef>
              <c:f>'2012-13''세입예결산(안)'!$H$251:$H$253</c:f>
              <c:strCache>
                <c:ptCount val="3"/>
                <c:pt idx="0">
                  <c:v> 기타(동남아)</c:v>
                </c:pt>
                <c:pt idx="1">
                  <c:v> 기타(치과)</c:v>
                </c:pt>
                <c:pt idx="2">
                  <c:v> 기타(북녘)</c:v>
                </c:pt>
              </c:strCache>
            </c:strRef>
          </c:cat>
          <c:val>
            <c:numRef>
              <c:f>'2012-13''세입예결산(안)'!$J$251:$J$253</c:f>
              <c:numCache>
                <c:formatCode>#,##0_);[Red]\(#,##0\)</c:formatCode>
                <c:ptCount val="3"/>
                <c:pt idx="0">
                  <c:v>30000000</c:v>
                </c:pt>
                <c:pt idx="1">
                  <c:v>10000000</c:v>
                </c:pt>
                <c:pt idx="2">
                  <c:v>6000000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877824"/>
        <c:axId val="144883712"/>
      </c:barChart>
      <c:catAx>
        <c:axId val="144877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44883712"/>
        <c:crosses val="autoZero"/>
        <c:auto val="1"/>
        <c:lblAlgn val="ctr"/>
        <c:lblOffset val="100"/>
        <c:noMultiLvlLbl val="0"/>
      </c:catAx>
      <c:valAx>
        <c:axId val="144883712"/>
        <c:scaling>
          <c:orientation val="minMax"/>
        </c:scaling>
        <c:delete val="0"/>
        <c:axPos val="l"/>
        <c:majorGridlines/>
        <c:numFmt formatCode="#,##0_);[Red]\(#,##0\)" sourceLinked="1"/>
        <c:majorTickMark val="none"/>
        <c:minorTickMark val="none"/>
        <c:tickLblPos val="nextTo"/>
        <c:crossAx val="1448778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ko-KR" altLang="en-US" sz="1000"/>
              <a:t>전체 예산</a:t>
            </a:r>
            <a:r>
              <a:rPr lang="en-US" altLang="ko-KR" sz="1000"/>
              <a:t>(</a:t>
            </a:r>
            <a:r>
              <a:rPr lang="ko-KR" altLang="en-US" sz="1000"/>
              <a:t>순지출</a:t>
            </a:r>
            <a:r>
              <a:rPr lang="en-US" altLang="ko-KR" sz="1000"/>
              <a:t>)</a:t>
            </a:r>
            <a:r>
              <a:rPr lang="ko-KR" altLang="en-US" sz="1000"/>
              <a:t>대비 비목별 구성비</a:t>
            </a:r>
          </a:p>
        </c:rich>
      </c:tx>
      <c:layout>
        <c:manualLayout>
          <c:xMode val="edge"/>
          <c:yMode val="edge"/>
          <c:x val="0.25916652015096403"/>
          <c:y val="2.57222066493727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600018281296927"/>
          <c:y val="0.35892540380065596"/>
          <c:w val="0.72759979629411997"/>
          <c:h val="0.60638463195972547"/>
        </c:manualLayout>
      </c:layout>
      <c:pieChart>
        <c:varyColors val="1"/>
        <c:ser>
          <c:idx val="0"/>
          <c:order val="0"/>
          <c:explosion val="18"/>
          <c:dLbls>
            <c:dLbl>
              <c:idx val="0"/>
              <c:layout>
                <c:manualLayout>
                  <c:x val="-6.7497149848455354E-2"/>
                  <c:y val="-5.49687807311436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7601330997599377E-2"/>
                  <c:y val="-0.243607576349242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'2012-13''세출예결산개요'!$AD$39:$AD$41</c:f>
              <c:strCache>
                <c:ptCount val="3"/>
                <c:pt idx="0">
                  <c:v>인건비</c:v>
                </c:pt>
                <c:pt idx="1">
                  <c:v>관리비</c:v>
                </c:pt>
                <c:pt idx="2">
                  <c:v>사업비</c:v>
                </c:pt>
              </c:strCache>
            </c:strRef>
          </c:cat>
          <c:val>
            <c:numRef>
              <c:f>'2012-13''세출예결산개요'!$AE$39:$AE$41</c:f>
              <c:numCache>
                <c:formatCode>#,##0_);[Red]\(#,##0\)</c:formatCode>
                <c:ptCount val="3"/>
                <c:pt idx="0">
                  <c:v>58448686</c:v>
                </c:pt>
                <c:pt idx="1">
                  <c:v>20608000</c:v>
                </c:pt>
                <c:pt idx="2">
                  <c:v>103343314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ko-KR" altLang="en-US" sz="1000"/>
              <a:t>세부사업별 비율</a:t>
            </a:r>
            <a:r>
              <a:rPr lang="en-US" altLang="ko-KR" sz="1000"/>
              <a:t>(%)</a:t>
            </a:r>
            <a:endParaRPr lang="ko-KR" altLang="en-US" sz="1000"/>
          </a:p>
        </c:rich>
      </c:tx>
      <c:layout>
        <c:manualLayout>
          <c:xMode val="edge"/>
          <c:yMode val="edge"/>
          <c:x val="0.47276688453159044"/>
          <c:y val="1.565621803682300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61091383184945"/>
          <c:y val="0.26006112729609943"/>
          <c:w val="0.50157101042997898"/>
          <c:h val="0.62451149277787477"/>
        </c:manualLayout>
      </c:layout>
      <c:pieChart>
        <c:varyColors val="1"/>
        <c:ser>
          <c:idx val="0"/>
          <c:order val="0"/>
          <c:explosion val="16"/>
          <c:dLbls>
            <c:dLbl>
              <c:idx val="1"/>
              <c:layout/>
              <c:tx>
                <c:rich>
                  <a:bodyPr/>
                  <a:lstStyle/>
                  <a:p>
                    <a:r>
                      <a:rPr lang="ko-KR" altLang="en-US"/>
                      <a:t>공부방</a:t>
                    </a:r>
                    <a:endParaRPr lang="en-US" altLang="ko-KR"/>
                  </a:p>
                  <a:p>
                    <a:r>
                      <a:rPr lang="ko-KR" altLang="en-US"/>
                      <a:t>정서치료
</a:t>
                    </a:r>
                    <a:r>
                      <a:rPr lang="en-US" altLang="ko-KR"/>
                      <a:t>18%</a:t>
                    </a:r>
                    <a:endParaRPr lang="ko-KR" alt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ko-KR" altLang="en-US" b="1"/>
                      <a:t>공부방</a:t>
                    </a:r>
                    <a:endParaRPr lang="en-US" altLang="ko-KR" b="1"/>
                  </a:p>
                  <a:p>
                    <a:r>
                      <a:rPr lang="ko-KR" altLang="en-US" b="1"/>
                      <a:t>기타치료</a:t>
                    </a:r>
                    <a:r>
                      <a:rPr lang="ko-KR" altLang="en-US"/>
                      <a:t>
</a:t>
                    </a:r>
                    <a:r>
                      <a:rPr lang="en-US" altLang="ko-KR"/>
                      <a:t>6%</a:t>
                    </a:r>
                    <a:endParaRPr lang="ko-KR" alt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2751369549357349E-2"/>
                  <c:y val="-3.470645116728820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gradFill>
                <a:gsLst>
                  <a:gs pos="63751">
                    <a:srgbClr val="CBD7EF"/>
                  </a:gs>
                  <a:gs pos="73750">
                    <a:srgbClr val="D1DCF1"/>
                  </a:gs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txPr>
              <a:bodyPr/>
              <a:lstStyle/>
              <a:p>
                <a:pPr>
                  <a:defRPr sz="800"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'2012-13''세출예결산개요'!$AD$42:$AD$47</c:f>
              <c:strCache>
                <c:ptCount val="6"/>
                <c:pt idx="0">
                  <c:v>치과치료</c:v>
                </c:pt>
                <c:pt idx="1">
                  <c:v>공부방정서치료</c:v>
                </c:pt>
                <c:pt idx="2">
                  <c:v>공부방기타치료</c:v>
                </c:pt>
                <c:pt idx="3">
                  <c:v>독거노인 </c:v>
                </c:pt>
                <c:pt idx="4">
                  <c:v>홍보,행사</c:v>
                </c:pt>
                <c:pt idx="5">
                  <c:v>활동비</c:v>
                </c:pt>
              </c:strCache>
            </c:strRef>
          </c:cat>
          <c:val>
            <c:numRef>
              <c:f>'2012-13''세출예결산개요'!$AE$42:$AE$47</c:f>
              <c:numCache>
                <c:formatCode>0%</c:formatCode>
                <c:ptCount val="6"/>
                <c:pt idx="0">
                  <c:v>7.7411877850172298E-2</c:v>
                </c:pt>
                <c:pt idx="1">
                  <c:v>9.6764847312715369E-2</c:v>
                </c:pt>
                <c:pt idx="2">
                  <c:v>3.8705938925086149E-2</c:v>
                </c:pt>
                <c:pt idx="3">
                  <c:v>0.14398609280132046</c:v>
                </c:pt>
                <c:pt idx="4">
                  <c:v>0.1064413320439869</c:v>
                </c:pt>
                <c:pt idx="5">
                  <c:v>6.7735393118900755E-2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000"/>
              <a:t>결산대비 비목별 증감</a:t>
            </a:r>
            <a:r>
              <a:rPr lang="en-US" altLang="ko-KR" sz="1000"/>
              <a:t>(</a:t>
            </a:r>
            <a:r>
              <a:rPr lang="ko-KR" altLang="en-US" sz="1000"/>
              <a:t>원</a:t>
            </a:r>
            <a:r>
              <a:rPr lang="en-US" altLang="ko-KR" sz="1000"/>
              <a:t>)</a:t>
            </a:r>
            <a:endParaRPr lang="ko-KR" altLang="en-US" sz="10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'2012-13''세출예결산개요'!$AJ$38</c:f>
              <c:strCache>
                <c:ptCount val="1"/>
                <c:pt idx="0">
                  <c:v>2013예산</c:v>
                </c:pt>
              </c:strCache>
            </c:strRef>
          </c:tx>
          <c:invertIfNegative val="0"/>
          <c:cat>
            <c:strRef>
              <c:f>'2012-13''세출예결산개요'!$AI$39:$AI$41</c:f>
              <c:strCache>
                <c:ptCount val="3"/>
                <c:pt idx="0">
                  <c:v>인건비</c:v>
                </c:pt>
                <c:pt idx="1">
                  <c:v>관리비</c:v>
                </c:pt>
                <c:pt idx="2">
                  <c:v>사업비</c:v>
                </c:pt>
              </c:strCache>
            </c:strRef>
          </c:cat>
          <c:val>
            <c:numRef>
              <c:f>'2012-13''세출예결산개요'!$AJ$39:$AJ$41</c:f>
              <c:numCache>
                <c:formatCode>#,##0</c:formatCode>
                <c:ptCount val="3"/>
                <c:pt idx="0">
                  <c:v>58448686</c:v>
                </c:pt>
                <c:pt idx="1">
                  <c:v>20608000</c:v>
                </c:pt>
                <c:pt idx="2">
                  <c:v>103343314</c:v>
                </c:pt>
              </c:numCache>
            </c:numRef>
          </c:val>
        </c:ser>
        <c:ser>
          <c:idx val="1"/>
          <c:order val="1"/>
          <c:tx>
            <c:strRef>
              <c:f>'2012-13''세출예결산개요'!$AK$38</c:f>
              <c:strCache>
                <c:ptCount val="1"/>
                <c:pt idx="0">
                  <c:v>2012결산</c:v>
                </c:pt>
              </c:strCache>
            </c:strRef>
          </c:tx>
          <c:invertIfNegative val="0"/>
          <c:cat>
            <c:strRef>
              <c:f>'2012-13''세출예결산개요'!$AI$39:$AI$41</c:f>
              <c:strCache>
                <c:ptCount val="3"/>
                <c:pt idx="0">
                  <c:v>인건비</c:v>
                </c:pt>
                <c:pt idx="1">
                  <c:v>관리비</c:v>
                </c:pt>
                <c:pt idx="2">
                  <c:v>사업비</c:v>
                </c:pt>
              </c:strCache>
            </c:strRef>
          </c:cat>
          <c:val>
            <c:numRef>
              <c:f>'2012-13''세출예결산개요'!$AK$39:$AK$41</c:f>
              <c:numCache>
                <c:formatCode>#,##0</c:formatCode>
                <c:ptCount val="3"/>
                <c:pt idx="0">
                  <c:v>61549121</c:v>
                </c:pt>
                <c:pt idx="1">
                  <c:v>22823277</c:v>
                </c:pt>
                <c:pt idx="2">
                  <c:v>69883460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50432"/>
        <c:axId val="161129600"/>
      </c:barChart>
      <c:catAx>
        <c:axId val="158850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161129600"/>
        <c:crosses val="autoZero"/>
        <c:auto val="1"/>
        <c:lblAlgn val="ctr"/>
        <c:lblOffset val="100"/>
        <c:noMultiLvlLbl val="0"/>
      </c:catAx>
      <c:valAx>
        <c:axId val="1611296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15885043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ko-KR" sz="1050" b="1" i="0" baseline="0">
                <a:effectLst/>
              </a:rPr>
              <a:t>결산대비 </a:t>
            </a:r>
            <a:r>
              <a:rPr lang="ko-KR" altLang="en-US" sz="1050" b="1" i="0" baseline="0">
                <a:effectLst/>
              </a:rPr>
              <a:t>사업비 항목</a:t>
            </a:r>
            <a:r>
              <a:rPr lang="ko-KR" altLang="ko-KR" sz="1050" b="1" i="0" baseline="0">
                <a:effectLst/>
              </a:rPr>
              <a:t>별 증감</a:t>
            </a:r>
            <a:r>
              <a:rPr lang="en-US" altLang="ko-KR" sz="1050" b="1" i="0" baseline="0">
                <a:effectLst/>
              </a:rPr>
              <a:t>(</a:t>
            </a:r>
            <a:r>
              <a:rPr lang="ko-KR" altLang="ko-KR" sz="1050" b="1" i="0" baseline="0">
                <a:effectLst/>
              </a:rPr>
              <a:t>원</a:t>
            </a:r>
            <a:r>
              <a:rPr lang="en-US" altLang="ko-KR" sz="1050" b="1" i="0" baseline="0">
                <a:effectLst/>
              </a:rPr>
              <a:t>)</a:t>
            </a:r>
            <a:endParaRPr lang="ko-KR" altLang="ko-KR" sz="1050" b="1">
              <a:effectLst/>
            </a:endParaRPr>
          </a:p>
        </c:rich>
      </c:tx>
      <c:layout>
        <c:manualLayout>
          <c:xMode val="edge"/>
          <c:yMode val="edge"/>
          <c:x val="0.3667166416791604"/>
          <c:y val="3.240740740740740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'2012-13''세출예결산개요'!$AJ$42</c:f>
              <c:strCache>
                <c:ptCount val="1"/>
                <c:pt idx="0">
                  <c:v>2013예산</c:v>
                </c:pt>
              </c:strCache>
            </c:strRef>
          </c:tx>
          <c:invertIfNegative val="0"/>
          <c:cat>
            <c:strRef>
              <c:f>'2012-13''세출예결산개요'!$AI$43:$AI$52</c:f>
              <c:strCache>
                <c:ptCount val="10"/>
                <c:pt idx="0">
                  <c:v>치과치료</c:v>
                </c:pt>
                <c:pt idx="1">
                  <c:v>공부방정서치료</c:v>
                </c:pt>
                <c:pt idx="2">
                  <c:v>공부방기타치료</c:v>
                </c:pt>
                <c:pt idx="3">
                  <c:v>독거노인</c:v>
                </c:pt>
                <c:pt idx="4">
                  <c:v>홍보,행사</c:v>
                </c:pt>
                <c:pt idx="5">
                  <c:v>활동비</c:v>
                </c:pt>
                <c:pt idx="6">
                  <c:v>기타-치과치료</c:v>
                </c:pt>
                <c:pt idx="7">
                  <c:v>기타-동남아</c:v>
                </c:pt>
                <c:pt idx="8">
                  <c:v>기타-교육연구</c:v>
                </c:pt>
                <c:pt idx="9">
                  <c:v>기타-북녘</c:v>
                </c:pt>
              </c:strCache>
            </c:strRef>
          </c:cat>
          <c:val>
            <c:numRef>
              <c:f>'2012-13''세출예결산개요'!$AJ$43:$AJ$52</c:f>
              <c:numCache>
                <c:formatCode>#,##0</c:formatCode>
                <c:ptCount val="10"/>
                <c:pt idx="0">
                  <c:v>8000000</c:v>
                </c:pt>
                <c:pt idx="1">
                  <c:v>10000000</c:v>
                </c:pt>
                <c:pt idx="2">
                  <c:v>4000000</c:v>
                </c:pt>
                <c:pt idx="3">
                  <c:v>14880000</c:v>
                </c:pt>
                <c:pt idx="4">
                  <c:v>11000000</c:v>
                </c:pt>
                <c:pt idx="5">
                  <c:v>7000000</c:v>
                </c:pt>
                <c:pt idx="6">
                  <c:v>10000000</c:v>
                </c:pt>
                <c:pt idx="7">
                  <c:v>30000000</c:v>
                </c:pt>
                <c:pt idx="8">
                  <c:v>4000000</c:v>
                </c:pt>
                <c:pt idx="9">
                  <c:v>6000000</c:v>
                </c:pt>
              </c:numCache>
            </c:numRef>
          </c:val>
        </c:ser>
        <c:ser>
          <c:idx val="1"/>
          <c:order val="1"/>
          <c:tx>
            <c:strRef>
              <c:f>'2012-13''세출예결산개요'!$AK$42</c:f>
              <c:strCache>
                <c:ptCount val="1"/>
                <c:pt idx="0">
                  <c:v>2012결산</c:v>
                </c:pt>
              </c:strCache>
            </c:strRef>
          </c:tx>
          <c:invertIfNegative val="0"/>
          <c:cat>
            <c:strRef>
              <c:f>'2012-13''세출예결산개요'!$AI$43:$AI$52</c:f>
              <c:strCache>
                <c:ptCount val="10"/>
                <c:pt idx="0">
                  <c:v>치과치료</c:v>
                </c:pt>
                <c:pt idx="1">
                  <c:v>공부방정서치료</c:v>
                </c:pt>
                <c:pt idx="2">
                  <c:v>공부방기타치료</c:v>
                </c:pt>
                <c:pt idx="3">
                  <c:v>독거노인</c:v>
                </c:pt>
                <c:pt idx="4">
                  <c:v>홍보,행사</c:v>
                </c:pt>
                <c:pt idx="5">
                  <c:v>활동비</c:v>
                </c:pt>
                <c:pt idx="6">
                  <c:v>기타-치과치료</c:v>
                </c:pt>
                <c:pt idx="7">
                  <c:v>기타-동남아</c:v>
                </c:pt>
                <c:pt idx="8">
                  <c:v>기타-교육연구</c:v>
                </c:pt>
                <c:pt idx="9">
                  <c:v>기타-북녘</c:v>
                </c:pt>
              </c:strCache>
            </c:strRef>
          </c:cat>
          <c:val>
            <c:numRef>
              <c:f>'2012-13''세출예결산개요'!$AK$43:$AK$52</c:f>
              <c:numCache>
                <c:formatCode>#,##0</c:formatCode>
                <c:ptCount val="10"/>
                <c:pt idx="0">
                  <c:v>6323500</c:v>
                </c:pt>
                <c:pt idx="1">
                  <c:v>13307200</c:v>
                </c:pt>
                <c:pt idx="2">
                  <c:v>2936350</c:v>
                </c:pt>
                <c:pt idx="3">
                  <c:v>10771630</c:v>
                </c:pt>
                <c:pt idx="4">
                  <c:v>9562910</c:v>
                </c:pt>
                <c:pt idx="5">
                  <c:v>7585685</c:v>
                </c:pt>
                <c:pt idx="6">
                  <c:v>14300000</c:v>
                </c:pt>
                <c:pt idx="7">
                  <c:v>33320496</c:v>
                </c:pt>
                <c:pt idx="8">
                  <c:v>5205110</c:v>
                </c:pt>
                <c:pt idx="9">
                  <c:v>713000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43424"/>
        <c:axId val="161694080"/>
      </c:barChart>
      <c:catAx>
        <c:axId val="1611434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61694080"/>
        <c:crosses val="autoZero"/>
        <c:auto val="1"/>
        <c:lblAlgn val="ctr"/>
        <c:lblOffset val="100"/>
        <c:noMultiLvlLbl val="0"/>
      </c:catAx>
      <c:valAx>
        <c:axId val="1616940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1611434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ko-KR"/>
          </a:p>
        </c:txPr>
      </c:dTable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600"/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'2012-13''세출예결산개요'!$AN$5</c:f>
              <c:strCache>
                <c:ptCount val="1"/>
                <c:pt idx="0">
                  <c:v>2012결산</c:v>
                </c:pt>
              </c:strCache>
            </c:strRef>
          </c:tx>
          <c:explosion val="25"/>
          <c:dLbls>
            <c:txPr>
              <a:bodyPr/>
              <a:lstStyle/>
              <a:p>
                <a:pPr>
                  <a:defRPr sz="8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'2012-13''세출예결산개요'!$AM$6:$AM$15</c:f>
              <c:strCache>
                <c:ptCount val="10"/>
                <c:pt idx="0">
                  <c:v>치과치료</c:v>
                </c:pt>
                <c:pt idx="1">
                  <c:v>공부방정서치료</c:v>
                </c:pt>
                <c:pt idx="2">
                  <c:v>공부방기타치료</c:v>
                </c:pt>
                <c:pt idx="3">
                  <c:v>독거노인</c:v>
                </c:pt>
                <c:pt idx="4">
                  <c:v>홍보,행사</c:v>
                </c:pt>
                <c:pt idx="5">
                  <c:v>활동비</c:v>
                </c:pt>
                <c:pt idx="6">
                  <c:v>기타-치과치료</c:v>
                </c:pt>
                <c:pt idx="7">
                  <c:v>기타-동남아</c:v>
                </c:pt>
                <c:pt idx="8">
                  <c:v>기타-교육연구</c:v>
                </c:pt>
                <c:pt idx="9">
                  <c:v>기타-북녘</c:v>
                </c:pt>
              </c:strCache>
            </c:strRef>
          </c:cat>
          <c:val>
            <c:numRef>
              <c:f>'2012-13''세출예결산개요'!$AN$6:$AN$15</c:f>
              <c:numCache>
                <c:formatCode>0.0%</c:formatCode>
                <c:ptCount val="10"/>
                <c:pt idx="0">
                  <c:v>5.8666479879002413E-2</c:v>
                </c:pt>
                <c:pt idx="1">
                  <c:v>0.12345798703975029</c:v>
                </c:pt>
                <c:pt idx="2">
                  <c:v>2.7242084002958605E-2</c:v>
                </c:pt>
                <c:pt idx="3">
                  <c:v>9.9934152709584695E-2</c:v>
                </c:pt>
                <c:pt idx="4">
                  <c:v>8.8720213030712577E-2</c:v>
                </c:pt>
                <c:pt idx="5">
                  <c:v>7.0376442859326385E-2</c:v>
                </c:pt>
                <c:pt idx="6">
                  <c:v>0.13266872179485009</c:v>
                </c:pt>
                <c:pt idx="7">
                  <c:v>0.27832598977940576</c:v>
                </c:pt>
                <c:pt idx="8">
                  <c:v>2.7832598977940579E-2</c:v>
                </c:pt>
                <c:pt idx="9">
                  <c:v>9.2775329926468586E-2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'2012-13''세출예결산개요'!$AN$42</c:f>
              <c:strCache>
                <c:ptCount val="1"/>
                <c:pt idx="0">
                  <c:v>2013예산</c:v>
                </c:pt>
              </c:strCache>
            </c:strRef>
          </c:tx>
          <c:explosion val="25"/>
          <c:dLbls>
            <c:txPr>
              <a:bodyPr/>
              <a:lstStyle/>
              <a:p>
                <a:pPr>
                  <a:defRPr sz="8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'2012-13''세출예결산개요'!$AM$43:$AM$52</c:f>
              <c:strCache>
                <c:ptCount val="10"/>
                <c:pt idx="0">
                  <c:v>치과치료</c:v>
                </c:pt>
                <c:pt idx="1">
                  <c:v>공부방정서치료</c:v>
                </c:pt>
                <c:pt idx="2">
                  <c:v>공부방기타치료</c:v>
                </c:pt>
                <c:pt idx="3">
                  <c:v>독거노인</c:v>
                </c:pt>
                <c:pt idx="4">
                  <c:v>홍보,행사</c:v>
                </c:pt>
                <c:pt idx="5">
                  <c:v>활동비</c:v>
                </c:pt>
                <c:pt idx="6">
                  <c:v>기타-치과치료</c:v>
                </c:pt>
                <c:pt idx="7">
                  <c:v>기타-동남아</c:v>
                </c:pt>
                <c:pt idx="8">
                  <c:v>기타-교육연구</c:v>
                </c:pt>
                <c:pt idx="9">
                  <c:v>기타-북녘</c:v>
                </c:pt>
              </c:strCache>
            </c:strRef>
          </c:cat>
          <c:val>
            <c:numRef>
              <c:f>'2012-13''세출예결산개요'!$AN$43:$AN$52</c:f>
              <c:numCache>
                <c:formatCode>0.0%</c:formatCode>
                <c:ptCount val="10"/>
                <c:pt idx="0">
                  <c:v>7.6277650648360035E-2</c:v>
                </c:pt>
                <c:pt idx="1">
                  <c:v>9.5347063310450036E-2</c:v>
                </c:pt>
                <c:pt idx="2">
                  <c:v>3.8138825324180017E-2</c:v>
                </c:pt>
                <c:pt idx="3">
                  <c:v>0.14187643020594964</c:v>
                </c:pt>
                <c:pt idx="4">
                  <c:v>0.10488176964149504</c:v>
                </c:pt>
                <c:pt idx="5">
                  <c:v>6.674294431731502E-2</c:v>
                </c:pt>
                <c:pt idx="6">
                  <c:v>9.5347063310450036E-2</c:v>
                </c:pt>
                <c:pt idx="7">
                  <c:v>0.28604118993135014</c:v>
                </c:pt>
                <c:pt idx="8">
                  <c:v>3.8138825324180017E-2</c:v>
                </c:pt>
                <c:pt idx="9">
                  <c:v>5.7208237986270026E-2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'2013급여'!$V$18</c:f>
              <c:strCache>
                <c:ptCount val="1"/>
                <c:pt idx="0">
                  <c:v>사업비,운영비</c:v>
                </c:pt>
              </c:strCache>
            </c:strRef>
          </c:cat>
          <c:val>
            <c:numRef>
              <c:f>'2013급여'!$W$18</c:f>
              <c:numCache>
                <c:formatCode>General</c:formatCode>
                <c:ptCount val="1"/>
                <c:pt idx="0">
                  <c:v>160000000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'2013급여'!$V$2:$V$3</c:f>
              <c:strCache>
                <c:ptCount val="2"/>
                <c:pt idx="0">
                  <c:v>사업비,운영비</c:v>
                </c:pt>
                <c:pt idx="1">
                  <c:v>인건비</c:v>
                </c:pt>
              </c:strCache>
            </c:strRef>
          </c:cat>
          <c:val>
            <c:numRef>
              <c:f>'2013급여'!$W$2:$W$3</c:f>
              <c:numCache>
                <c:formatCode>_(* #,##0_);_(* \(#,##0\);_(* "-"_);_(@_)</c:formatCode>
                <c:ptCount val="2"/>
                <c:pt idx="0" formatCode="General">
                  <c:v>160000000</c:v>
                </c:pt>
                <c:pt idx="1">
                  <c:v>57976013.333333336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'2013급여'!$V$8:$V$9</c:f>
              <c:strCache>
                <c:ptCount val="2"/>
                <c:pt idx="0">
                  <c:v>사업비,운영비</c:v>
                </c:pt>
                <c:pt idx="1">
                  <c:v>인건비</c:v>
                </c:pt>
              </c:strCache>
            </c:strRef>
          </c:cat>
          <c:val>
            <c:numRef>
              <c:f>'2013급여'!$W$8:$W$9</c:f>
              <c:numCache>
                <c:formatCode>_(* #,##0_);_(* \(#,##0\);_(* "-"_);_(@_)</c:formatCode>
                <c:ptCount val="2"/>
                <c:pt idx="0" formatCode="General">
                  <c:v>160000000</c:v>
                </c:pt>
                <c:pt idx="1">
                  <c:v>49781760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ko-KR" altLang="en-US" sz="1200"/>
              <a:t>항목별 구성비</a:t>
            </a:r>
            <a:r>
              <a:rPr lang="en-US" altLang="ko-KR" sz="1200"/>
              <a:t>(%)</a:t>
            </a:r>
            <a:endParaRPr lang="ko-KR" sz="1200"/>
          </a:p>
        </c:rich>
      </c:tx>
      <c:layout>
        <c:manualLayout>
          <c:xMode val="edge"/>
          <c:yMode val="edge"/>
          <c:x val="0.55457578157759868"/>
          <c:y val="2.08333333333333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025544772019777"/>
          <c:y val="0.25106172539243404"/>
          <c:w val="0.53231297271273048"/>
          <c:h val="0.70281947178477688"/>
        </c:manualLayout>
      </c:layout>
      <c:pieChart>
        <c:varyColors val="1"/>
        <c:ser>
          <c:idx val="0"/>
          <c:order val="0"/>
          <c:explosion val="12"/>
          <c:dLbls>
            <c:dLbl>
              <c:idx val="0"/>
              <c:layout>
                <c:manualLayout>
                  <c:x val="-0.17574306170308593"/>
                  <c:y val="0.144614091207349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518122660702915"/>
                  <c:y val="-0.112005003280839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1526937830995977"/>
                  <c:y val="0.1880314960629921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'2012세출개요'!$AW$56:$AY$56</c:f>
              <c:strCache>
                <c:ptCount val="3"/>
                <c:pt idx="0">
                  <c:v>사업비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'2012세출개요'!$AW$57:$AY$57</c:f>
              <c:numCache>
                <c:formatCode>0.00%</c:formatCode>
                <c:ptCount val="3"/>
                <c:pt idx="0">
                  <c:v>0.47599999999999998</c:v>
                </c:pt>
                <c:pt idx="1">
                  <c:v>0.40899999999999997</c:v>
                </c:pt>
                <c:pt idx="2">
                  <c:v>0.115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altLang="ko-KR" sz="1100"/>
              <a:t>2012 </a:t>
            </a:r>
            <a:r>
              <a:rPr lang="ko-KR" altLang="en-US" sz="1100"/>
              <a:t>세출 예산 세부항복별 구성비</a:t>
            </a:r>
            <a:r>
              <a:rPr lang="en-US" altLang="ko-KR" sz="1100"/>
              <a:t>(%)</a:t>
            </a:r>
            <a:endParaRPr lang="ko-KR" altLang="en-US" sz="1100"/>
          </a:p>
        </c:rich>
      </c:tx>
      <c:layout>
        <c:manualLayout>
          <c:xMode val="edge"/>
          <c:yMode val="edge"/>
          <c:x val="0.75007560137457052"/>
          <c:y val="2.3598820058997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94995625546807"/>
          <c:y val="0.32308765183421839"/>
          <c:w val="0.52858232720909881"/>
          <c:h val="0.57621619971922111"/>
        </c:manualLayout>
      </c:layout>
      <c:pieChart>
        <c:varyColors val="1"/>
        <c:ser>
          <c:idx val="0"/>
          <c:order val="0"/>
          <c:explosion val="26"/>
          <c:dLbls>
            <c:dLbl>
              <c:idx val="0"/>
              <c:layout>
                <c:manualLayout>
                  <c:x val="-7.5008223972003497E-3"/>
                  <c:y val="-3.134651773179515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5868766404199474E-4"/>
                  <c:y val="-1.290972349386559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'2012세출개요'!$AT$54:$BB$54</c:f>
              <c:strCache>
                <c:ptCount val="9"/>
                <c:pt idx="0">
                  <c:v>홍보비</c:v>
                </c:pt>
                <c:pt idx="1">
                  <c:v>행사비</c:v>
                </c:pt>
                <c:pt idx="2">
                  <c:v>인건비</c:v>
                </c:pt>
                <c:pt idx="3">
                  <c:v>사무실관리비</c:v>
                </c:pt>
                <c:pt idx="4">
                  <c:v>가정방문</c:v>
                </c:pt>
                <c:pt idx="5">
                  <c:v>공부방</c:v>
                </c:pt>
                <c:pt idx="6">
                  <c:v>동남아시아</c:v>
                </c:pt>
                <c:pt idx="7">
                  <c:v>교육·연구</c:v>
                </c:pt>
                <c:pt idx="8">
                  <c:v>북한분유</c:v>
                </c:pt>
              </c:strCache>
            </c:strRef>
          </c:cat>
          <c:val>
            <c:numRef>
              <c:f>'2012세출개요'!$AT$55:$BB$55</c:f>
              <c:numCache>
                <c:formatCode>0.0%</c:formatCode>
                <c:ptCount val="9"/>
                <c:pt idx="0">
                  <c:v>4.9000000000000002E-2</c:v>
                </c:pt>
                <c:pt idx="1">
                  <c:v>2.1999999999999999E-2</c:v>
                </c:pt>
                <c:pt idx="2">
                  <c:v>0.40400000000000003</c:v>
                </c:pt>
                <c:pt idx="3">
                  <c:v>0.10299999999999999</c:v>
                </c:pt>
                <c:pt idx="4">
                  <c:v>0.105</c:v>
                </c:pt>
                <c:pt idx="5">
                  <c:v>0.105</c:v>
                </c:pt>
                <c:pt idx="6">
                  <c:v>0.14799999999999999</c:v>
                </c:pt>
                <c:pt idx="7">
                  <c:v>1.4999999999999999E-2</c:v>
                </c:pt>
                <c:pt idx="8">
                  <c:v>4.9000000000000002E-2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1050" b="1" i="0" baseline="0">
                <a:effectLst/>
                <a:latin typeface="+mn-ea"/>
                <a:ea typeface="+mn-ea"/>
              </a:rPr>
              <a:t>2011 </a:t>
            </a:r>
            <a:r>
              <a:rPr lang="ko-KR" altLang="ko-KR" sz="1050" b="1" i="0" baseline="0">
                <a:effectLst/>
                <a:latin typeface="+mn-ea"/>
                <a:ea typeface="+mn-ea"/>
              </a:rPr>
              <a:t>세출 예산 세부항복별 구성비</a:t>
            </a:r>
            <a:r>
              <a:rPr lang="en-US" altLang="ko-KR" sz="1050" b="1" i="0" baseline="0">
                <a:effectLst/>
                <a:latin typeface="+mn-ea"/>
                <a:ea typeface="+mn-ea"/>
              </a:rPr>
              <a:t>(%)</a:t>
            </a:r>
            <a:endParaRPr lang="ko-KR" altLang="ko-KR" sz="1050" b="1">
              <a:effectLst/>
              <a:latin typeface="+mn-ea"/>
              <a:ea typeface="+mn-ea"/>
            </a:endParaRPr>
          </a:p>
        </c:rich>
      </c:tx>
      <c:layout>
        <c:manualLayout>
          <c:xMode val="edge"/>
          <c:yMode val="edge"/>
          <c:x val="0.72598503740648379"/>
          <c:y val="2.3188405797101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868439138374532"/>
          <c:y val="0.36245151964700062"/>
          <c:w val="0.51970519894489509"/>
          <c:h val="0.60406314428087804"/>
        </c:manualLayout>
      </c:layout>
      <c:pieChart>
        <c:varyColors val="1"/>
        <c:ser>
          <c:idx val="0"/>
          <c:order val="0"/>
          <c:explosion val="15"/>
          <c:dLbls>
            <c:txPr>
              <a:bodyPr/>
              <a:lstStyle/>
              <a:p>
                <a:pPr>
                  <a:defRPr sz="8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'2012세출개요'!$AT$59:$BA$59</c:f>
              <c:strCache>
                <c:ptCount val="8"/>
                <c:pt idx="0">
                  <c:v>홍보비</c:v>
                </c:pt>
                <c:pt idx="1">
                  <c:v>행사비</c:v>
                </c:pt>
                <c:pt idx="2">
                  <c:v>인건비</c:v>
                </c:pt>
                <c:pt idx="3">
                  <c:v>사무실관리비</c:v>
                </c:pt>
                <c:pt idx="4">
                  <c:v>가정방문</c:v>
                </c:pt>
                <c:pt idx="5">
                  <c:v>공부방</c:v>
                </c:pt>
                <c:pt idx="6">
                  <c:v>동남아시아</c:v>
                </c:pt>
                <c:pt idx="7">
                  <c:v>교육·연구</c:v>
                </c:pt>
              </c:strCache>
            </c:strRef>
          </c:cat>
          <c:val>
            <c:numRef>
              <c:f>'2012세출개요'!$AT$60:$BA$60</c:f>
              <c:numCache>
                <c:formatCode>0.0%</c:formatCode>
                <c:ptCount val="8"/>
                <c:pt idx="0">
                  <c:v>2.5000000000000001E-2</c:v>
                </c:pt>
                <c:pt idx="1">
                  <c:v>1.6E-2</c:v>
                </c:pt>
                <c:pt idx="2">
                  <c:v>0.41399999999999998</c:v>
                </c:pt>
                <c:pt idx="3">
                  <c:v>7.8E-2</c:v>
                </c:pt>
                <c:pt idx="4">
                  <c:v>0.16300000000000001</c:v>
                </c:pt>
                <c:pt idx="5">
                  <c:v>0.22900000000000001</c:v>
                </c:pt>
                <c:pt idx="6">
                  <c:v>6.7000000000000004E-2</c:v>
                </c:pt>
                <c:pt idx="7">
                  <c:v>7.0000000000000001E-3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1100"/>
              <a:t>2011</a:t>
            </a:r>
            <a:r>
              <a:rPr lang="ko-KR" altLang="en-US" sz="1100"/>
              <a:t>결산대비</a:t>
            </a:r>
            <a:r>
              <a:rPr lang="en-US" altLang="ko-KR" sz="1100"/>
              <a:t>,</a:t>
            </a:r>
            <a:r>
              <a:rPr lang="ko-KR" altLang="en-US" sz="1100"/>
              <a:t> </a:t>
            </a:r>
            <a:r>
              <a:rPr lang="en-US" altLang="ko-KR" sz="1100"/>
              <a:t>2012 </a:t>
            </a:r>
            <a:r>
              <a:rPr lang="ko-KR" altLang="en-US" sz="1100"/>
              <a:t>예산금액</a:t>
            </a:r>
            <a:r>
              <a:rPr lang="en-US" altLang="ko-KR" sz="1100"/>
              <a:t>(</a:t>
            </a:r>
            <a:r>
              <a:rPr lang="ko-KR" altLang="en-US" sz="1100"/>
              <a:t>원</a:t>
            </a:r>
            <a:r>
              <a:rPr lang="en-US" altLang="ko-KR" sz="1100"/>
              <a:t>)</a:t>
            </a:r>
            <a:endParaRPr lang="ko-KR" altLang="en-US" sz="1100"/>
          </a:p>
        </c:rich>
      </c:tx>
      <c:layout>
        <c:manualLayout>
          <c:xMode val="edge"/>
          <c:yMode val="edge"/>
          <c:x val="0.37490266841644793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'2012세출개요'!$AV$61</c:f>
              <c:strCache>
                <c:ptCount val="1"/>
                <c:pt idx="0">
                  <c:v>2012예산</c:v>
                </c:pt>
              </c:strCache>
            </c:strRef>
          </c:tx>
          <c:invertIfNegative val="0"/>
          <c:cat>
            <c:strRef>
              <c:f>'2012세출개요'!$AU$62:$AU$64</c:f>
              <c:strCache>
                <c:ptCount val="3"/>
                <c:pt idx="0">
                  <c:v>사업비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'2012세출개요'!$AV$62:$AV$64</c:f>
              <c:numCache>
                <c:formatCode>#,##0_);[Red]\(#,##0\)</c:formatCode>
                <c:ptCount val="3"/>
                <c:pt idx="0">
                  <c:v>100160000</c:v>
                </c:pt>
                <c:pt idx="1">
                  <c:v>80746827</c:v>
                </c:pt>
                <c:pt idx="2">
                  <c:v>22936000</c:v>
                </c:pt>
              </c:numCache>
            </c:numRef>
          </c:val>
        </c:ser>
        <c:ser>
          <c:idx val="1"/>
          <c:order val="1"/>
          <c:tx>
            <c:strRef>
              <c:f>'2012세출개요'!$AW$61</c:f>
              <c:strCache>
                <c:ptCount val="1"/>
                <c:pt idx="0">
                  <c:v>2011결산</c:v>
                </c:pt>
              </c:strCache>
            </c:strRef>
          </c:tx>
          <c:invertIfNegative val="0"/>
          <c:cat>
            <c:strRef>
              <c:f>'2012세출개요'!$AU$62:$AU$64</c:f>
              <c:strCache>
                <c:ptCount val="3"/>
                <c:pt idx="0">
                  <c:v>사업비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'2012세출개요'!$AW$62:$AW$64</c:f>
              <c:numCache>
                <c:formatCode>_-* #,##0_-;"₩""₩"\!\!\-* #,##0_-;_-* "-"_-;_-@_-</c:formatCode>
                <c:ptCount val="3"/>
                <c:pt idx="0">
                  <c:v>129056986</c:v>
                </c:pt>
                <c:pt idx="1">
                  <c:v>108680219</c:v>
                </c:pt>
                <c:pt idx="2">
                  <c:v>26496623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59744"/>
        <c:axId val="194161280"/>
      </c:barChart>
      <c:catAx>
        <c:axId val="194159744"/>
        <c:scaling>
          <c:orientation val="minMax"/>
        </c:scaling>
        <c:delete val="0"/>
        <c:axPos val="b"/>
        <c:majorTickMark val="none"/>
        <c:minorTickMark val="none"/>
        <c:tickLblPos val="nextTo"/>
        <c:crossAx val="194161280"/>
        <c:crosses val="autoZero"/>
        <c:auto val="1"/>
        <c:lblAlgn val="ctr"/>
        <c:lblOffset val="100"/>
        <c:noMultiLvlLbl val="0"/>
      </c:catAx>
      <c:valAx>
        <c:axId val="194161280"/>
        <c:scaling>
          <c:orientation val="minMax"/>
        </c:scaling>
        <c:delete val="0"/>
        <c:axPos val="l"/>
        <c:majorGridlines/>
        <c:numFmt formatCode="#,##0_);[Red]\(#,##0\)" sourceLinked="1"/>
        <c:majorTickMark val="none"/>
        <c:minorTickMark val="none"/>
        <c:tickLblPos val="nextTo"/>
        <c:crossAx val="19415974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ko-KR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altLang="ko-KR" sz="1100"/>
              <a:t>2012</a:t>
            </a:r>
            <a:r>
              <a:rPr lang="ko-KR" altLang="en-US" sz="1100"/>
              <a:t>예산 구성비</a:t>
            </a:r>
            <a:r>
              <a:rPr lang="en-US" altLang="ko-KR" sz="1100"/>
              <a:t>(%)</a:t>
            </a:r>
            <a:endParaRPr lang="ko-KR" altLang="en-US" sz="1100"/>
          </a:p>
        </c:rich>
      </c:tx>
      <c:layout>
        <c:manualLayout>
          <c:xMode val="edge"/>
          <c:yMode val="edge"/>
          <c:x val="0.30109873658158887"/>
          <c:y val="2.892439408397481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18142804677258"/>
          <c:y val="0.37256527299652981"/>
          <c:w val="0.5503236993794689"/>
          <c:h val="0.61600973161379224"/>
        </c:manualLayout>
      </c:layout>
      <c:pieChart>
        <c:varyColors val="1"/>
        <c:ser>
          <c:idx val="0"/>
          <c:order val="0"/>
          <c:explosion val="12"/>
          <c:dLbls>
            <c:dLbl>
              <c:idx val="0"/>
              <c:layout>
                <c:manualLayout>
                  <c:x val="-0.22022852945609214"/>
                  <c:y val="1.7001147250134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0318456161316012"/>
                  <c:y val="-6.558365555713077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9.8993562771747576E-2"/>
                  <c:y val="0.1318215466817089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'2012세출개요'!$AU$70:$AU$72</c:f>
              <c:strCache>
                <c:ptCount val="3"/>
                <c:pt idx="0">
                  <c:v>사업비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'2012세출개요'!$AV$70:$AV$72</c:f>
              <c:numCache>
                <c:formatCode>0.0%</c:formatCode>
                <c:ptCount val="3"/>
                <c:pt idx="0">
                  <c:v>0.49099999999999999</c:v>
                </c:pt>
                <c:pt idx="1">
                  <c:v>0.39600000000000002</c:v>
                </c:pt>
                <c:pt idx="2">
                  <c:v>0.113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1100" b="1" i="0" baseline="0">
                <a:effectLst/>
                <a:latin typeface="+mn-ea"/>
                <a:ea typeface="+mn-ea"/>
              </a:rPr>
              <a:t>2011</a:t>
            </a:r>
            <a:r>
              <a:rPr lang="ko-KR" altLang="en-US" sz="1100" b="1" i="0" baseline="0">
                <a:effectLst/>
                <a:latin typeface="+mn-ea"/>
                <a:ea typeface="+mn-ea"/>
              </a:rPr>
              <a:t>결산</a:t>
            </a:r>
            <a:r>
              <a:rPr lang="ko-KR" altLang="ko-KR" sz="1100" b="1" i="0" baseline="0">
                <a:effectLst/>
                <a:latin typeface="+mn-ea"/>
                <a:ea typeface="+mn-ea"/>
              </a:rPr>
              <a:t> 구성비</a:t>
            </a:r>
            <a:r>
              <a:rPr lang="en-US" altLang="ko-KR" sz="1100" b="1" i="0" baseline="0">
                <a:effectLst/>
                <a:latin typeface="+mn-ea"/>
                <a:ea typeface="+mn-ea"/>
              </a:rPr>
              <a:t>(%)</a:t>
            </a:r>
            <a:endParaRPr lang="ko-KR" altLang="ko-KR" sz="1100">
              <a:effectLst/>
              <a:latin typeface="+mn-ea"/>
              <a:ea typeface="+mn-ea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077291649402789"/>
          <c:y val="0.37759620487604106"/>
          <c:w val="0.48134221016726259"/>
          <c:h val="0.61905793412687238"/>
        </c:manualLayout>
      </c:layout>
      <c:pieChart>
        <c:varyColors val="1"/>
        <c:ser>
          <c:idx val="0"/>
          <c:order val="0"/>
          <c:explosion val="18"/>
          <c:dLbls>
            <c:txPr>
              <a:bodyPr/>
              <a:lstStyle/>
              <a:p>
                <a:pPr>
                  <a:defRPr sz="90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'2012세출개요'!$AW$70:$AW$72</c:f>
              <c:strCache>
                <c:ptCount val="3"/>
                <c:pt idx="0">
                  <c:v>사업비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'2012세출개요'!$AX$70:$AX$72</c:f>
              <c:numCache>
                <c:formatCode>0.0%</c:formatCode>
                <c:ptCount val="3"/>
                <c:pt idx="0">
                  <c:v>0.48841962051883836</c:v>
                </c:pt>
                <c:pt idx="1">
                  <c:v>0.41130319998240344</c:v>
                </c:pt>
                <c:pt idx="2">
                  <c:v>0.1002771794987582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1200"/>
              <a:t>2010</a:t>
            </a:r>
            <a:r>
              <a:rPr lang="ko-KR" altLang="en-US" sz="1200"/>
              <a:t>예산 항목별구성비</a:t>
            </a:r>
            <a:r>
              <a:rPr lang="en-US" altLang="ko-KR" sz="1200"/>
              <a:t>(%)</a:t>
            </a:r>
            <a:endParaRPr lang="ko-KR" altLang="en-US" sz="1200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0328182661377869E-3"/>
          <c:y val="0.16503741774173944"/>
          <c:w val="0.99096704229336607"/>
          <c:h val="0.81992078333163054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"/>
          </c:dPt>
          <c:dPt>
            <c:idx val="1"/>
            <c:bubble3D val="0"/>
            <c:explosion val="9"/>
          </c:dPt>
          <c:dPt>
            <c:idx val="2"/>
            <c:bubble3D val="0"/>
            <c:explosion val="7"/>
          </c:dPt>
          <c:dLbls>
            <c:dLbl>
              <c:idx val="0"/>
              <c:layout>
                <c:manualLayout>
                  <c:x val="-0.20409339457568051"/>
                  <c:y val="4.5972586759988332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ko-KR" altLang="en-US" sz="1050" b="1"/>
                      <a:t>진행비</a:t>
                    </a:r>
                    <a:endParaRPr lang="en-US" altLang="ko-KR" sz="1050" b="1"/>
                  </a:p>
                  <a:p>
                    <a:pPr>
                      <a:defRPr sz="1050" b="1"/>
                    </a:pPr>
                    <a:r>
                      <a:rPr lang="en-US" altLang="ko-KR" sz="1050" b="1"/>
                      <a:t>(</a:t>
                    </a:r>
                    <a:r>
                      <a:rPr lang="ko-KR" altLang="en-US" sz="1050" b="1"/>
                      <a:t>사업비</a:t>
                    </a:r>
                    <a:r>
                      <a:rPr lang="en-US" altLang="ko-KR" sz="1050" b="1"/>
                      <a:t>)</a:t>
                    </a:r>
                    <a:r>
                      <a:rPr lang="ko-KR" altLang="en-US" sz="1050" b="1"/>
                      <a:t>
</a:t>
                    </a:r>
                    <a:r>
                      <a:rPr lang="en-US" altLang="ko-KR" sz="1050" b="1"/>
                      <a:t>49%</a:t>
                    </a:r>
                    <a:endParaRPr lang="ko-KR" altLang="en-US" sz="1050" b="1"/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0427183444174746"/>
                  <c:y val="-0.12613888967850137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ko-KR" altLang="en-US" sz="1050" b="1"/>
                      <a:t>인건비</a:t>
                    </a:r>
                    <a:endParaRPr lang="en-US" altLang="ko-KR" sz="1050" b="1"/>
                  </a:p>
                  <a:p>
                    <a:pPr>
                      <a:defRPr sz="1050" b="1"/>
                    </a:pPr>
                    <a:r>
                      <a:rPr lang="en-US" altLang="ko-KR" sz="1050" b="1"/>
                      <a:t>(</a:t>
                    </a:r>
                    <a:r>
                      <a:rPr lang="ko-KR" altLang="en-US" sz="1050" b="1"/>
                      <a:t>인건비</a:t>
                    </a:r>
                    <a:r>
                      <a:rPr lang="en-US" altLang="ko-KR" sz="1050" b="1"/>
                      <a:t>)</a:t>
                    </a:r>
                    <a:r>
                      <a:rPr lang="ko-KR" altLang="en-US" sz="1050" b="1"/>
                      <a:t>
</a:t>
                    </a:r>
                    <a:r>
                      <a:rPr lang="en-US" altLang="ko-KR" sz="1050" b="1"/>
                      <a:t>37%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4280534336193254"/>
                  <c:y val="0.18288349091498698"/>
                </c:manualLayout>
              </c:layout>
              <c:tx>
                <c:rich>
                  <a:bodyPr/>
                  <a:lstStyle/>
                  <a:p>
                    <a:pPr>
                      <a:defRPr b="1"/>
                    </a:pPr>
                    <a:r>
                      <a:rPr lang="ko-KR" altLang="en-US" b="1"/>
                      <a:t>관리비</a:t>
                    </a:r>
                    <a:endParaRPr lang="en-US" altLang="ko-KR" b="1"/>
                  </a:p>
                  <a:p>
                    <a:pPr>
                      <a:defRPr b="1"/>
                    </a:pPr>
                    <a:r>
                      <a:rPr lang="en-US" altLang="ko-KR" b="1"/>
                      <a:t>(</a:t>
                    </a:r>
                    <a:r>
                      <a:rPr lang="ko-KR" altLang="en-US" b="1"/>
                      <a:t>운영비</a:t>
                    </a:r>
                    <a:r>
                      <a:rPr lang="en-US" altLang="ko-KR" b="1"/>
                      <a:t>)</a:t>
                    </a:r>
                    <a:r>
                      <a:rPr lang="ko-KR" altLang="en-US" b="1"/>
                      <a:t>
</a:t>
                    </a:r>
                    <a:r>
                      <a:rPr lang="en-US" altLang="ko-KR" b="1"/>
                      <a:t>14%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'세입예산 (개요10)'!$B$289:$B$291</c:f>
              <c:strCache>
                <c:ptCount val="3"/>
                <c:pt idx="0">
                  <c:v>진행비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'세입예산 (개요10)'!$C$289:$C$291</c:f>
              <c:numCache>
                <c:formatCode>0.0%</c:formatCode>
                <c:ptCount val="3"/>
                <c:pt idx="0">
                  <c:v>0.48599999999999999</c:v>
                </c:pt>
                <c:pt idx="1">
                  <c:v>0.36699999999999999</c:v>
                </c:pt>
                <c:pt idx="2">
                  <c:v>0.14000000000000001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5111517458421951E-3"/>
          <c:y val="0.25535773144635993"/>
          <c:w val="0.99082409722482023"/>
          <c:h val="0.74153452636602235"/>
        </c:manualLayout>
      </c:layout>
      <c:pie3DChart>
        <c:varyColors val="1"/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0000000000006" l="0.70000000000000062" r="0.70000000000000062" t="0.750000000000006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altLang="ko-KR" sz="1200"/>
              <a:t>2010</a:t>
            </a:r>
            <a:r>
              <a:rPr lang="ko-KR" altLang="en-US" sz="1200"/>
              <a:t>년 세출</a:t>
            </a:r>
            <a:r>
              <a:rPr lang="en-US" altLang="ko-KR" sz="1200"/>
              <a:t>- </a:t>
            </a:r>
            <a:r>
              <a:rPr lang="ko-KR" altLang="en-US" sz="1200"/>
              <a:t>사업단위별 구성비</a:t>
            </a:r>
          </a:p>
        </c:rich>
      </c:tx>
      <c:layout>
        <c:manualLayout>
          <c:xMode val="edge"/>
          <c:yMode val="edge"/>
          <c:x val="0.35173126614987082"/>
          <c:y val="4.2598509052183533E-3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304326300297823E-2"/>
          <c:y val="0.2875577134327858"/>
          <c:w val="0.90694444444445055"/>
          <c:h val="0.71244240303295359"/>
        </c:manualLayout>
      </c:layout>
      <c:pie3DChart>
        <c:varyColors val="1"/>
        <c:ser>
          <c:idx val="0"/>
          <c:order val="0"/>
          <c:spPr>
            <a:gradFill>
              <a:gsLst>
                <a:gs pos="0">
                  <a:srgbClr val="4F81BD">
                    <a:tint val="66000"/>
                    <a:satMod val="160000"/>
                  </a:srgbClr>
                </a:gs>
                <a:gs pos="50000">
                  <a:srgbClr val="4F81BD">
                    <a:tint val="44500"/>
                    <a:satMod val="160000"/>
                  </a:srgbClr>
                </a:gs>
                <a:gs pos="100000">
                  <a:srgbClr val="4F81BD">
                    <a:tint val="23500"/>
                    <a:satMod val="160000"/>
                  </a:srgbClr>
                </a:gs>
              </a:gsLst>
              <a:lin ang="5400000" scaled="0"/>
            </a:gradFill>
          </c:spPr>
          <c:explosion val="2"/>
          <c:dPt>
            <c:idx val="0"/>
            <c:bubble3D val="0"/>
            <c:explosion val="0"/>
          </c:dPt>
          <c:dPt>
            <c:idx val="1"/>
            <c:bubble3D val="0"/>
            <c:explosion val="15"/>
          </c:dPt>
          <c:dPt>
            <c:idx val="2"/>
            <c:bubble3D val="0"/>
            <c:explosion val="10"/>
          </c:dPt>
          <c:dPt>
            <c:idx val="3"/>
            <c:bubble3D val="0"/>
            <c:explosion val="11"/>
          </c:dPt>
          <c:dPt>
            <c:idx val="4"/>
            <c:bubble3D val="0"/>
            <c:explosion val="18"/>
          </c:dPt>
          <c:dLbls>
            <c:dLbl>
              <c:idx val="0"/>
              <c:layout>
                <c:manualLayout>
                  <c:x val="-0.19753086419753091"/>
                  <c:y val="2.9057164464611415E-2"/>
                </c:manualLayout>
              </c:layout>
              <c:spPr/>
              <c:txPr>
                <a:bodyPr/>
                <a:lstStyle/>
                <a:p>
                  <a:pPr>
                    <a:defRPr sz="105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6808065658459359"/>
                  <c:y val="-0.12929863428088439"/>
                </c:manualLayout>
              </c:layout>
              <c:spPr/>
              <c:txPr>
                <a:bodyPr/>
                <a:lstStyle/>
                <a:p>
                  <a:pPr>
                    <a:defRPr sz="105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6804461942257221"/>
                  <c:y val="2.3948308544765241E-2"/>
                </c:manualLayout>
              </c:layout>
              <c:spPr/>
              <c:txPr>
                <a:bodyPr/>
                <a:lstStyle/>
                <a:p>
                  <a:pPr>
                    <a:defRPr sz="100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 sz="90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35566994750656167"/>
                  <c:y val="-4.6562773403324584E-2"/>
                </c:manualLayout>
              </c:layout>
              <c:spPr/>
              <c:txPr>
                <a:bodyPr/>
                <a:lstStyle/>
                <a:p>
                  <a:pPr>
                    <a:defRPr sz="105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050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'세입예산 (개요10)'!$E$288:$E$292</c:f>
              <c:strCache>
                <c:ptCount val="5"/>
                <c:pt idx="0">
                  <c:v>기관운영</c:v>
                </c:pt>
                <c:pt idx="1">
                  <c:v>가정방문보건의료</c:v>
                </c:pt>
                <c:pt idx="2">
                  <c:v>공부방아동건강검진</c:v>
                </c:pt>
                <c:pt idx="3">
                  <c:v>영유아건강증진</c:v>
                </c:pt>
                <c:pt idx="4">
                  <c:v>연대사업</c:v>
                </c:pt>
              </c:strCache>
            </c:strRef>
          </c:cat>
          <c:val>
            <c:numRef>
              <c:f>'세입예산 (개요10)'!$F$288:$F$292</c:f>
              <c:numCache>
                <c:formatCode>0.0%</c:formatCode>
                <c:ptCount val="5"/>
                <c:pt idx="0">
                  <c:v>0</c:v>
                </c:pt>
                <c:pt idx="1">
                  <c:v>9.1024598585787016E-8</c:v>
                </c:pt>
                <c:pt idx="2">
                  <c:v>0.26208878170075811</c:v>
                </c:pt>
                <c:pt idx="3">
                  <c:v>2.1204593988734474E-2</c:v>
                </c:pt>
                <c:pt idx="4">
                  <c:v>6.4544715360830798E-2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1200"/>
              <a:t>2009</a:t>
            </a:r>
            <a:r>
              <a:rPr lang="ko-KR" altLang="en-US" sz="1200"/>
              <a:t>년결산 항목별구성비</a:t>
            </a:r>
            <a:r>
              <a:rPr lang="en-US" altLang="ko-KR" sz="1200"/>
              <a:t>(%)</a:t>
            </a:r>
            <a:r>
              <a:rPr lang="ko-KR" altLang="en-US" sz="1200"/>
              <a:t> </a:t>
            </a:r>
          </a:p>
        </c:rich>
      </c:tx>
      <c:layout>
        <c:manualLayout>
          <c:xMode val="edge"/>
          <c:yMode val="edge"/>
          <c:x val="2.2834799608993556E-2"/>
          <c:y val="2.7777777777778408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3888888888889113E-3"/>
          <c:y val="0.15365435089844709"/>
          <c:w val="0.93908730158730158"/>
          <c:h val="0.8417508580658275"/>
        </c:manualLayout>
      </c:layout>
      <c:pie3DChart>
        <c:varyColors val="1"/>
        <c:ser>
          <c:idx val="0"/>
          <c:order val="0"/>
          <c:explosion val="15"/>
          <c:dPt>
            <c:idx val="0"/>
            <c:bubble3D val="0"/>
            <c:explosion val="2"/>
          </c:dPt>
          <c:dPt>
            <c:idx val="2"/>
            <c:bubble3D val="0"/>
            <c:explosion val="4"/>
          </c:dPt>
          <c:dLbls>
            <c:dLbl>
              <c:idx val="0"/>
              <c:layout>
                <c:manualLayout>
                  <c:x val="-0.23863017122859637"/>
                  <c:y val="8.8779325661215727E-2"/>
                </c:manualLayout>
              </c:layout>
              <c:tx>
                <c:rich>
                  <a:bodyPr/>
                  <a:lstStyle/>
                  <a:p>
                    <a:r>
                      <a:rPr lang="ko-KR" altLang="en-US" b="1"/>
                      <a:t>사업비</a:t>
                    </a:r>
                    <a:endParaRPr lang="en-US" altLang="ko-KR" b="1"/>
                  </a:p>
                  <a:p>
                    <a:r>
                      <a:rPr lang="en-US" altLang="ko-KR" b="1"/>
                      <a:t>(</a:t>
                    </a:r>
                    <a:r>
                      <a:rPr lang="ko-KR" altLang="en-US" b="1"/>
                      <a:t>진행비</a:t>
                    </a:r>
                    <a:r>
                      <a:rPr lang="en-US" altLang="ko-KR" b="1"/>
                      <a:t>)
32%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5264029496313222E-2"/>
                  <c:y val="-0.21392287502523724"/>
                </c:manualLayout>
              </c:layout>
              <c:tx>
                <c:rich>
                  <a:bodyPr/>
                  <a:lstStyle/>
                  <a:p>
                    <a:r>
                      <a:rPr lang="ko-KR" altLang="en-US" b="1"/>
                      <a:t>인건비</a:t>
                    </a:r>
                    <a:endParaRPr lang="en-US" altLang="ko-KR" b="1"/>
                  </a:p>
                  <a:p>
                    <a:r>
                      <a:rPr lang="en-US" altLang="ko-KR" b="1"/>
                      <a:t>(</a:t>
                    </a:r>
                    <a:r>
                      <a:rPr lang="ko-KR" altLang="en-US" b="1"/>
                      <a:t>인건비</a:t>
                    </a:r>
                    <a:r>
                      <a:rPr lang="en-US" altLang="ko-KR" b="1"/>
                      <a:t>)
36%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2060042494688164"/>
                  <c:y val="8.8604482132043666E-2"/>
                </c:manualLayout>
              </c:layout>
              <c:tx>
                <c:rich>
                  <a:bodyPr/>
                  <a:lstStyle/>
                  <a:p>
                    <a:r>
                      <a:rPr lang="ko-KR" altLang="en-US" b="1"/>
                      <a:t>운영비</a:t>
                    </a:r>
                    <a:endParaRPr lang="en-US" altLang="ko-KR" b="1"/>
                  </a:p>
                  <a:p>
                    <a:r>
                      <a:rPr lang="en-US" altLang="ko-KR" b="1"/>
                      <a:t>(</a:t>
                    </a:r>
                    <a:r>
                      <a:rPr lang="ko-KR" altLang="en-US" b="1"/>
                      <a:t>관리비</a:t>
                    </a:r>
                    <a:r>
                      <a:rPr lang="en-US" altLang="ko-KR" b="1"/>
                      <a:t>)
32%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'세입예산 (개요10)'!$E$295:$E$297</c:f>
              <c:strCache>
                <c:ptCount val="3"/>
                <c:pt idx="0">
                  <c:v>사업비(진행비)</c:v>
                </c:pt>
                <c:pt idx="1">
                  <c:v>인건비(인건비)</c:v>
                </c:pt>
                <c:pt idx="2">
                  <c:v>운영비(관리비)</c:v>
                </c:pt>
              </c:strCache>
            </c:strRef>
          </c:cat>
          <c:val>
            <c:numRef>
              <c:f>'세입예산 (개요10)'!$F$295:$F$297</c:f>
              <c:numCache>
                <c:formatCode>0.0%</c:formatCode>
                <c:ptCount val="3"/>
                <c:pt idx="0">
                  <c:v>0.32300000000000001</c:v>
                </c:pt>
                <c:pt idx="1">
                  <c:v>0.35899999999999999</c:v>
                </c:pt>
                <c:pt idx="2">
                  <c:v>0.317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ln>
      <a:noFill/>
    </a:ln>
  </c:sp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200"/>
              <a:t>총액대비 항목별 변화 </a:t>
            </a:r>
            <a:r>
              <a:rPr lang="en-US" altLang="ko-KR" sz="1200"/>
              <a:t>&lt;</a:t>
            </a:r>
            <a:r>
              <a:rPr lang="ko-KR" altLang="en-US" sz="1200"/>
              <a:t>금액</a:t>
            </a:r>
            <a:r>
              <a:rPr lang="ko-KR" altLang="en-US" sz="1100"/>
              <a:t> </a:t>
            </a:r>
            <a:r>
              <a:rPr lang="ko-KR" altLang="en-US" sz="1200"/>
              <a:t>및 구성비</a:t>
            </a:r>
            <a:r>
              <a:rPr lang="en-US" altLang="ko-KR" sz="1200" b="1" i="0" u="none" strike="noStrike" baseline="0"/>
              <a:t>(</a:t>
            </a:r>
            <a:r>
              <a:rPr lang="ko-KR" altLang="ko-KR" sz="1200" b="1" i="0" u="none" strike="noStrike" baseline="0"/>
              <a:t>단위</a:t>
            </a:r>
            <a:r>
              <a:rPr lang="en-US" altLang="ko-KR" sz="1200" b="1" i="0" u="none" strike="noStrike" baseline="0"/>
              <a:t>:</a:t>
            </a:r>
            <a:r>
              <a:rPr lang="ko-KR" altLang="ko-KR" sz="1200" b="1" i="0" u="none" strike="noStrike" baseline="0"/>
              <a:t>천원</a:t>
            </a:r>
            <a:r>
              <a:rPr lang="en-US" altLang="ko-KR" sz="1200" b="1" i="0" u="none" strike="noStrike" baseline="0"/>
              <a:t>/</a:t>
            </a:r>
            <a:r>
              <a:rPr lang="en-US" altLang="ko-KR" sz="1200"/>
              <a:t>%)&gt;</a:t>
            </a:r>
            <a:endParaRPr lang="ko-KR" altLang="en-US" sz="1200"/>
          </a:p>
        </c:rich>
      </c:tx>
      <c:layout>
        <c:manualLayout>
          <c:xMode val="edge"/>
          <c:yMode val="edge"/>
          <c:x val="0.20731471066116741"/>
          <c:y val="1.388888888888899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12459900845718"/>
          <c:w val="1"/>
          <c:h val="0.639959536307961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'11세출개요(1)'!$A$125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3.2407407407407655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39.5%</a:t>
                    </a:r>
                  </a:p>
                  <a:p>
                    <a:r>
                      <a:rPr lang="en-US" altLang="en-US" b="1"/>
                      <a:t>99,572</a:t>
                    </a:r>
                    <a:r>
                      <a:rPr lang="ko-KR" altLang="en-US" b="1"/>
                      <a:t>원</a:t>
                    </a:r>
                    <a:endParaRPr lang="en-US" altLang="en-US" b="1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873015873015921E-2"/>
                  <c:y val="-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 51.2%</a:t>
                    </a:r>
                  </a:p>
                  <a:p>
                    <a:r>
                      <a:rPr lang="en-US" altLang="en-US" b="1"/>
                      <a:t>129,009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8518518518518583E-2"/>
                  <c:y val="-3.2407407407407655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/>
                      <a:t>9.3%</a:t>
                    </a:r>
                  </a:p>
                  <a:p>
                    <a:r>
                      <a:rPr lang="en-US" altLang="en-US"/>
                      <a:t>23,375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'11세출개요(1)'!$B$124:$D$124</c:f>
              <c:strCache>
                <c:ptCount val="3"/>
                <c:pt idx="0">
                  <c:v>진행비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'11세출개요(1)'!$B$125:$D$125</c:f>
              <c:numCache>
                <c:formatCode>#,</c:formatCode>
                <c:ptCount val="3"/>
                <c:pt idx="0">
                  <c:v>99572000</c:v>
                </c:pt>
                <c:pt idx="1">
                  <c:v>129008958</c:v>
                </c:pt>
                <c:pt idx="2">
                  <c:v>23375000</c:v>
                </c:pt>
              </c:numCache>
            </c:numRef>
          </c:val>
        </c:ser>
        <c:ser>
          <c:idx val="1"/>
          <c:order val="1"/>
          <c:tx>
            <c:strRef>
              <c:f>'11세출개요(1)'!$A$126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9100529100529089E-2"/>
                  <c:y val="-3.2407407407407655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48.1%</a:t>
                    </a:r>
                  </a:p>
                  <a:p>
                    <a:r>
                      <a:rPr lang="en-US" altLang="en-US" b="1"/>
                      <a:t>94,100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4391534391534383E-2"/>
                  <c:y val="-3.2407407407407655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 36.3%</a:t>
                    </a:r>
                  </a:p>
                  <a:p>
                    <a:r>
                      <a:rPr lang="en-US" altLang="en-US" b="1"/>
                      <a:t>71,065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7037037037037292E-2"/>
                  <c:y val="-4.1666666666666664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15.1% </a:t>
                    </a:r>
                  </a:p>
                  <a:p>
                    <a:r>
                      <a:rPr lang="en-US" altLang="en-US" b="1"/>
                      <a:t>29,472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'11세출개요(1)'!$B$124:$D$124</c:f>
              <c:strCache>
                <c:ptCount val="3"/>
                <c:pt idx="0">
                  <c:v>진행비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'11세출개요(1)'!$B$126:$D$126</c:f>
              <c:numCache>
                <c:formatCode>#,</c:formatCode>
                <c:ptCount val="3"/>
                <c:pt idx="0">
                  <c:v>94100000</c:v>
                </c:pt>
                <c:pt idx="1">
                  <c:v>71065400</c:v>
                </c:pt>
                <c:pt idx="2">
                  <c:v>29472000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45523584"/>
        <c:axId val="245525120"/>
        <c:axId val="0"/>
      </c:bar3DChart>
      <c:catAx>
        <c:axId val="245523584"/>
        <c:scaling>
          <c:orientation val="minMax"/>
        </c:scaling>
        <c:delete val="0"/>
        <c:axPos val="b"/>
        <c:majorTickMark val="none"/>
        <c:minorTickMark val="none"/>
        <c:tickLblPos val="nextTo"/>
        <c:crossAx val="245525120"/>
        <c:crosses val="autoZero"/>
        <c:auto val="1"/>
        <c:lblAlgn val="ctr"/>
        <c:lblOffset val="100"/>
        <c:noMultiLvlLbl val="0"/>
      </c:catAx>
      <c:valAx>
        <c:axId val="245525120"/>
        <c:scaling>
          <c:orientation val="minMax"/>
        </c:scaling>
        <c:delete val="1"/>
        <c:axPos val="l"/>
        <c:numFmt formatCode="#," sourceLinked="1"/>
        <c:majorTickMark val="out"/>
        <c:minorTickMark val="none"/>
        <c:tickLblPos val="none"/>
        <c:crossAx val="24552358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0762592175978323"/>
          <c:y val="0.27370370370370378"/>
          <c:w val="0.2778696412948411"/>
          <c:h val="0.10223571011956839"/>
        </c:manualLayout>
      </c:layout>
      <c:overlay val="0"/>
      <c:txPr>
        <a:bodyPr/>
        <a:lstStyle/>
        <a:p>
          <a:pPr>
            <a:defRPr sz="1400" b="1"/>
          </a:pPr>
          <a:endParaRPr lang="ko-KR"/>
        </a:p>
      </c:txPr>
    </c:legend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703910614525177"/>
          <c:y val="0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7227920910362064E-3"/>
          <c:y val="0.11360685177510722"/>
          <c:w val="0.99164540602637874"/>
          <c:h val="0.80596603506753439"/>
        </c:manualLayout>
      </c:layout>
      <c:pie3DChart>
        <c:varyColors val="1"/>
        <c:ser>
          <c:idx val="0"/>
          <c:order val="0"/>
          <c:tx>
            <c:strRef>
              <c:f>'11세출개요(1)'!$D$129</c:f>
              <c:strCache>
                <c:ptCount val="1"/>
                <c:pt idx="0">
                  <c:v>2011</c:v>
                </c:pt>
              </c:strCache>
            </c:strRef>
          </c:tx>
          <c:explosion val="25"/>
          <c:dPt>
            <c:idx val="0"/>
            <c:bubble3D val="0"/>
            <c:explosion val="9"/>
          </c:dPt>
          <c:dLbls>
            <c:dLbl>
              <c:idx val="0"/>
              <c:layout>
                <c:manualLayout>
                  <c:x val="-0.21259080045161954"/>
                  <c:y val="3.1453047535725039E-2"/>
                </c:manualLayout>
              </c:layout>
              <c:spPr/>
              <c:txPr>
                <a:bodyPr/>
                <a:lstStyle/>
                <a:p>
                  <a:pPr>
                    <a:defRPr sz="120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5731992642193963"/>
                  <c:y val="-0.18228405659818844"/>
                </c:manualLayout>
              </c:layout>
              <c:spPr/>
              <c:txPr>
                <a:bodyPr/>
                <a:lstStyle/>
                <a:p>
                  <a:pPr>
                    <a:defRPr sz="1200" b="1"/>
                  </a:pPr>
                  <a:endParaRPr lang="ko-K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'11세출개요(1)'!$E$128:$G$128</c:f>
              <c:strCache>
                <c:ptCount val="3"/>
                <c:pt idx="0">
                  <c:v>진행비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'11세출개요(1)'!$E$129:$G$129</c:f>
              <c:numCache>
                <c:formatCode>General</c:formatCode>
                <c:ptCount val="3"/>
                <c:pt idx="0">
                  <c:v>39.5</c:v>
                </c:pt>
                <c:pt idx="1">
                  <c:v>51.2</c:v>
                </c:pt>
                <c:pt idx="2">
                  <c:v>9.3000000000000007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ln>
      <a:noFill/>
    </a:ln>
  </c:sp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8446487895306749"/>
          <c:y val="1.7391304347826087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3891863517060457E-3"/>
          <c:y val="0.1274954572986069"/>
          <c:w val="0.99861094286290819"/>
          <c:h val="0.87250439347255504"/>
        </c:manualLayout>
      </c:layout>
      <c:pie3DChart>
        <c:varyColors val="1"/>
        <c:ser>
          <c:idx val="0"/>
          <c:order val="0"/>
          <c:tx>
            <c:strRef>
              <c:f>'11세출개요(1)'!$D$132</c:f>
              <c:strCache>
                <c:ptCount val="1"/>
                <c:pt idx="0">
                  <c:v>2010</c:v>
                </c:pt>
              </c:strCache>
            </c:strRef>
          </c:tx>
          <c:explosion val="2"/>
          <c:dPt>
            <c:idx val="0"/>
            <c:bubble3D val="0"/>
            <c:explosion val="0"/>
          </c:dPt>
          <c:dPt>
            <c:idx val="1"/>
            <c:bubble3D val="0"/>
            <c:explosion val="12"/>
          </c:dPt>
          <c:dPt>
            <c:idx val="2"/>
            <c:bubble3D val="0"/>
            <c:explosion val="26"/>
          </c:dPt>
          <c:dLbls>
            <c:dLbl>
              <c:idx val="0"/>
              <c:layout>
                <c:manualLayout>
                  <c:x val="-0.22377622377622391"/>
                  <c:y val="1.5616569667921945E-2"/>
                </c:manualLayout>
              </c:layout>
              <c:tx>
                <c:rich>
                  <a:bodyPr/>
                  <a:lstStyle/>
                  <a:p>
                    <a:pPr>
                      <a:defRPr sz="1100" b="1"/>
                    </a:pPr>
                    <a:r>
                      <a:rPr lang="ko-KR" altLang="en-US" sz="1050"/>
                      <a:t>진행비</a:t>
                    </a:r>
                    <a:r>
                      <a:rPr lang="ko-KR" altLang="en-US" sz="1100"/>
                      <a:t>
</a:t>
                    </a:r>
                    <a:r>
                      <a:rPr lang="en-US" altLang="ko-KR" sz="1100"/>
                      <a:t>48%</a:t>
                    </a:r>
                    <a:endParaRPr lang="ko-KR" altLang="en-US" sz="1100"/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0374011500989594"/>
                  <c:y val="-0.15764489965070191"/>
                </c:manualLayout>
              </c:layout>
              <c:tx>
                <c:rich>
                  <a:bodyPr/>
                  <a:lstStyle/>
                  <a:p>
                    <a:pPr>
                      <a:defRPr sz="1100" b="1"/>
                    </a:pPr>
                    <a:r>
                      <a:rPr lang="ko-KR" altLang="en-US" sz="1050"/>
                      <a:t>인건비</a:t>
                    </a:r>
                    <a:r>
                      <a:rPr lang="ko-KR" altLang="en-US" sz="1100"/>
                      <a:t>
</a:t>
                    </a:r>
                    <a:r>
                      <a:rPr lang="en-US" altLang="ko-KR" sz="1100"/>
                      <a:t>37%</a:t>
                    </a:r>
                    <a:endParaRPr lang="ko-KR" altLang="en-US" sz="1100"/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2806929133858266"/>
                  <c:y val="1.01801938219261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'11세출개요(1)'!$E$131:$G$131</c:f>
              <c:strCache>
                <c:ptCount val="3"/>
                <c:pt idx="0">
                  <c:v>진행비</c:v>
                </c:pt>
                <c:pt idx="1">
                  <c:v>인건비</c:v>
                </c:pt>
                <c:pt idx="2">
                  <c:v>관리비</c:v>
                </c:pt>
              </c:strCache>
            </c:strRef>
          </c:cat>
          <c:val>
            <c:numRef>
              <c:f>'11세출개요(1)'!$E$132:$G$132</c:f>
              <c:numCache>
                <c:formatCode>General</c:formatCode>
                <c:ptCount val="3"/>
                <c:pt idx="0">
                  <c:v>48.1</c:v>
                </c:pt>
                <c:pt idx="1">
                  <c:v>36.299999999999997</c:v>
                </c:pt>
                <c:pt idx="2">
                  <c:v>15.1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ln>
      <a:noFill/>
    </a:ln>
  </c:sp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ko-KR" sz="1200" b="1" i="0" baseline="0"/>
              <a:t>총액대비 </a:t>
            </a:r>
            <a:r>
              <a:rPr lang="ko-KR" altLang="en-US" sz="1200" b="1" i="0" baseline="0"/>
              <a:t>사업단위별  </a:t>
            </a:r>
            <a:r>
              <a:rPr lang="ko-KR" altLang="ko-KR" sz="1200" b="1" i="0" baseline="0"/>
              <a:t>변화</a:t>
            </a:r>
            <a:endParaRPr lang="en-US" altLang="ko-KR" sz="1200" b="1" i="0" baseline="0"/>
          </a:p>
          <a:p>
            <a:pPr>
              <a:defRPr/>
            </a:pPr>
            <a:r>
              <a:rPr lang="ko-KR" altLang="ko-KR" sz="1200" b="1" i="0" baseline="0"/>
              <a:t> </a:t>
            </a:r>
            <a:r>
              <a:rPr lang="en-US" altLang="ko-KR" sz="1050" b="1" i="0" baseline="0"/>
              <a:t>&lt;</a:t>
            </a:r>
            <a:r>
              <a:rPr lang="ko-KR" altLang="ko-KR" sz="1050" b="1" i="0" baseline="0"/>
              <a:t>금액 및 구성비</a:t>
            </a:r>
            <a:r>
              <a:rPr lang="en-US" altLang="ko-KR" sz="1050" b="1" i="0" baseline="0"/>
              <a:t>(</a:t>
            </a:r>
            <a:r>
              <a:rPr lang="ko-KR" altLang="ko-KR" sz="1050" b="1" i="0" baseline="0"/>
              <a:t>단위</a:t>
            </a:r>
            <a:r>
              <a:rPr lang="en-US" altLang="ko-KR" sz="1050" b="1" i="0" baseline="0"/>
              <a:t>:</a:t>
            </a:r>
            <a:r>
              <a:rPr lang="ko-KR" altLang="ko-KR" sz="1050" b="1" i="0" baseline="0"/>
              <a:t>천원</a:t>
            </a:r>
            <a:r>
              <a:rPr lang="en-US" altLang="ko-KR" sz="1050" b="1" i="0" baseline="0"/>
              <a:t>/%)&gt;</a:t>
            </a:r>
            <a:endParaRPr lang="ko-KR" altLang="ko-KR" sz="1200" b="1" i="0" baseline="0"/>
          </a:p>
        </c:rich>
      </c:tx>
      <c:layout>
        <c:manualLayout>
          <c:xMode val="edge"/>
          <c:yMode val="edge"/>
          <c:x val="0.56372222222222224"/>
          <c:y val="2.3148148148148147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0555555555555582E-2"/>
          <c:y val="0.21680081656459621"/>
          <c:w val="0.93888888888889177"/>
          <c:h val="0.632431466899971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'11세출개요(1)'!$I$125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altLang="en-US" b="1"/>
                      <a:t>58%</a:t>
                    </a:r>
                  </a:p>
                  <a:p>
                    <a:r>
                      <a:rPr lang="en-US" altLang="en-US" b="1"/>
                      <a:t>146,107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-2.7777777777778078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15%</a:t>
                    </a:r>
                  </a:p>
                  <a:p>
                    <a:r>
                      <a:rPr lang="en-US" altLang="en-US" b="1"/>
                      <a:t>37,849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5555555555555558E-3"/>
                  <c:y val="-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21.1%</a:t>
                    </a:r>
                  </a:p>
                  <a:p>
                    <a:r>
                      <a:rPr lang="en-US" altLang="en-US" b="1"/>
                      <a:t>53,144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lang="en-US" altLang="en-US" b="1"/>
                      <a:t>0.2%</a:t>
                    </a:r>
                  </a:p>
                  <a:p>
                    <a:r>
                      <a:rPr lang="en-US" altLang="en-US" b="1"/>
                      <a:t>550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388888888888899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5.7%</a:t>
                    </a:r>
                  </a:p>
                  <a:p>
                    <a:r>
                      <a:rPr lang="en-US" altLang="en-US" b="1"/>
                      <a:t>14,350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'11세출개요(1)'!$J$124:$N$124</c:f>
              <c:strCache>
                <c:ptCount val="5"/>
                <c:pt idx="0">
                  <c:v>기관운영</c:v>
                </c:pt>
                <c:pt idx="1">
                  <c:v>가정방문</c:v>
                </c:pt>
                <c:pt idx="2">
                  <c:v>공부방</c:v>
                </c:pt>
                <c:pt idx="3">
                  <c:v>영유아</c:v>
                </c:pt>
                <c:pt idx="4">
                  <c:v>연대/회원</c:v>
                </c:pt>
              </c:strCache>
            </c:strRef>
          </c:cat>
          <c:val>
            <c:numRef>
              <c:f>'11세출개요(1)'!$J$125:$N$125</c:f>
              <c:numCache>
                <c:formatCode>#,</c:formatCode>
                <c:ptCount val="5"/>
                <c:pt idx="0">
                  <c:v>146106958</c:v>
                </c:pt>
                <c:pt idx="1">
                  <c:v>37849042</c:v>
                </c:pt>
                <c:pt idx="2">
                  <c:v>53144000</c:v>
                </c:pt>
                <c:pt idx="3">
                  <c:v>550000</c:v>
                </c:pt>
                <c:pt idx="4">
                  <c:v>14350000</c:v>
                </c:pt>
              </c:numCache>
            </c:numRef>
          </c:val>
        </c:ser>
        <c:ser>
          <c:idx val="1"/>
          <c:order val="1"/>
          <c:tx>
            <c:strRef>
              <c:f>'11세출개요(1)'!$I$126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500000000000000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 48%</a:t>
                    </a:r>
                  </a:p>
                  <a:p>
                    <a:r>
                      <a:rPr lang="en-US" altLang="en-US" b="1"/>
                      <a:t> 94,008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22222222222225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  17.4%</a:t>
                    </a:r>
                  </a:p>
                  <a:p>
                    <a:r>
                      <a:rPr lang="en-US" altLang="en-US" b="1"/>
                      <a:t>34,080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7222222222222332E-2"/>
                  <c:y val="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25.9%</a:t>
                    </a:r>
                  </a:p>
                  <a:p>
                    <a:r>
                      <a:rPr lang="en-US" altLang="en-US" b="1"/>
                      <a:t>50,676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6666666666666701E-2"/>
                  <c:y val="-4.6296296296296597E-3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2.15</a:t>
                    </a:r>
                  </a:p>
                  <a:p>
                    <a:r>
                      <a:rPr lang="en-US" altLang="en-US" b="1"/>
                      <a:t>4,100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3.3333333333333229E-2"/>
                  <c:y val="-9.2592592592593542E-3"/>
                </c:manualLayout>
              </c:layout>
              <c:tx>
                <c:rich>
                  <a:bodyPr/>
                  <a:lstStyle/>
                  <a:p>
                    <a:r>
                      <a:rPr lang="en-US" altLang="en-US" b="1"/>
                      <a:t>6.6%</a:t>
                    </a:r>
                  </a:p>
                  <a:p>
                    <a:r>
                      <a:rPr lang="en-US" altLang="en-US" b="1"/>
                      <a:t>12,880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'11세출개요(1)'!$J$124:$N$124</c:f>
              <c:strCache>
                <c:ptCount val="5"/>
                <c:pt idx="0">
                  <c:v>기관운영</c:v>
                </c:pt>
                <c:pt idx="1">
                  <c:v>가정방문</c:v>
                </c:pt>
                <c:pt idx="2">
                  <c:v>공부방</c:v>
                </c:pt>
                <c:pt idx="3">
                  <c:v>영유아</c:v>
                </c:pt>
                <c:pt idx="4">
                  <c:v>연대/회원</c:v>
                </c:pt>
              </c:strCache>
            </c:strRef>
          </c:cat>
          <c:val>
            <c:numRef>
              <c:f>'11세출개요(1)'!$J$126:$N$126</c:f>
              <c:numCache>
                <c:formatCode>#,</c:formatCode>
                <c:ptCount val="5"/>
                <c:pt idx="0">
                  <c:v>94008327</c:v>
                </c:pt>
                <c:pt idx="1">
                  <c:v>34080000</c:v>
                </c:pt>
                <c:pt idx="2">
                  <c:v>50676000</c:v>
                </c:pt>
                <c:pt idx="3">
                  <c:v>4100000</c:v>
                </c:pt>
                <c:pt idx="4">
                  <c:v>12880000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45918720"/>
        <c:axId val="245920512"/>
        <c:axId val="0"/>
      </c:bar3DChart>
      <c:catAx>
        <c:axId val="245918720"/>
        <c:scaling>
          <c:orientation val="minMax"/>
        </c:scaling>
        <c:delete val="0"/>
        <c:axPos val="b"/>
        <c:majorTickMark val="none"/>
        <c:minorTickMark val="none"/>
        <c:tickLblPos val="nextTo"/>
        <c:crossAx val="245920512"/>
        <c:crosses val="autoZero"/>
        <c:auto val="1"/>
        <c:lblAlgn val="ctr"/>
        <c:lblOffset val="100"/>
        <c:noMultiLvlLbl val="0"/>
      </c:catAx>
      <c:valAx>
        <c:axId val="245920512"/>
        <c:scaling>
          <c:orientation val="minMax"/>
        </c:scaling>
        <c:delete val="1"/>
        <c:axPos val="l"/>
        <c:numFmt formatCode="#," sourceLinked="1"/>
        <c:majorTickMark val="out"/>
        <c:minorTickMark val="none"/>
        <c:tickLblPos val="none"/>
        <c:crossAx val="2459187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0134055118110261"/>
          <c:y val="0.23842592592592593"/>
          <c:w val="0.24311625109361329"/>
          <c:h val="9.9539528243008726E-2"/>
        </c:manualLayout>
      </c:layout>
      <c:overlay val="0"/>
      <c:txPr>
        <a:bodyPr/>
        <a:lstStyle/>
        <a:p>
          <a:pPr>
            <a:defRPr sz="1400" b="1"/>
          </a:pPr>
          <a:endParaRPr lang="ko-KR"/>
        </a:p>
      </c:txPr>
    </c:legend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8279712623053519"/>
          <c:y val="1.8518518518518583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5527340332458442"/>
          <c:w val="1"/>
          <c:h val="0.82822652376785943"/>
        </c:manualLayout>
      </c:layout>
      <c:pie3DChart>
        <c:varyColors val="1"/>
        <c:ser>
          <c:idx val="0"/>
          <c:order val="0"/>
          <c:tx>
            <c:strRef>
              <c:f>'11세출개요(1)'!$I$128</c:f>
              <c:strCache>
                <c:ptCount val="1"/>
                <c:pt idx="0">
                  <c:v>2011</c:v>
                </c:pt>
              </c:strCache>
            </c:strRef>
          </c:tx>
          <c:explosion val="25"/>
          <c:dPt>
            <c:idx val="0"/>
            <c:bubble3D val="0"/>
            <c:explosion val="15"/>
          </c:dPt>
          <c:dPt>
            <c:idx val="1"/>
            <c:bubble3D val="0"/>
            <c:explosion val="18"/>
          </c:dPt>
          <c:dPt>
            <c:idx val="4"/>
            <c:bubble3D val="0"/>
            <c:explosion val="30"/>
          </c:dPt>
          <c:dLbls>
            <c:dLbl>
              <c:idx val="0"/>
              <c:layout>
                <c:manualLayout>
                  <c:x val="-0.19258266309204647"/>
                  <c:y val="-0.1545946340040829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'11세출개요(1)'!$J$127:$N$127</c:f>
              <c:strCache>
                <c:ptCount val="5"/>
                <c:pt idx="0">
                  <c:v>기관운영</c:v>
                </c:pt>
                <c:pt idx="1">
                  <c:v>가정방문</c:v>
                </c:pt>
                <c:pt idx="2">
                  <c:v>공부방</c:v>
                </c:pt>
                <c:pt idx="3">
                  <c:v>영유아</c:v>
                </c:pt>
                <c:pt idx="4">
                  <c:v>연대/회원</c:v>
                </c:pt>
              </c:strCache>
            </c:strRef>
          </c:cat>
          <c:val>
            <c:numRef>
              <c:f>'11세출개요(1)'!$J$128:$N$128</c:f>
              <c:numCache>
                <c:formatCode>0.0_ </c:formatCode>
                <c:ptCount val="5"/>
                <c:pt idx="0">
                  <c:v>57.978951587301587</c:v>
                </c:pt>
                <c:pt idx="1">
                  <c:v>15.019461111111109</c:v>
                </c:pt>
                <c:pt idx="2">
                  <c:v>21.088888888888889</c:v>
                </c:pt>
                <c:pt idx="3">
                  <c:v>0.21825396825396826</c:v>
                </c:pt>
                <c:pt idx="4">
                  <c:v>5.6944444444444446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87152777777777779"/>
          <c:y val="3.7037037037037056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2270824146981641"/>
          <c:w val="1"/>
          <c:h val="0.72395842519685061"/>
        </c:manualLayout>
      </c:layout>
      <c:pie3DChart>
        <c:varyColors val="1"/>
        <c:ser>
          <c:idx val="0"/>
          <c:order val="0"/>
          <c:tx>
            <c:strRef>
              <c:f>'11세출개요(1)'!$I$130</c:f>
              <c:strCache>
                <c:ptCount val="1"/>
                <c:pt idx="0">
                  <c:v>2010</c:v>
                </c:pt>
              </c:strCache>
            </c:strRef>
          </c:tx>
          <c:explosion val="25"/>
          <c:dPt>
            <c:idx val="0"/>
            <c:bubble3D val="0"/>
            <c:explosion val="7"/>
          </c:dPt>
          <c:dPt>
            <c:idx val="1"/>
            <c:bubble3D val="0"/>
            <c:explosion val="18"/>
          </c:dPt>
          <c:dPt>
            <c:idx val="2"/>
            <c:bubble3D val="0"/>
            <c:explosion val="20"/>
          </c:dPt>
          <c:dLbls>
            <c:txPr>
              <a:bodyPr/>
              <a:lstStyle/>
              <a:p>
                <a:pPr>
                  <a:defRPr b="1"/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'11세출개요(1)'!$J$129:$N$129</c:f>
              <c:strCache>
                <c:ptCount val="5"/>
                <c:pt idx="0">
                  <c:v>기관운영</c:v>
                </c:pt>
                <c:pt idx="1">
                  <c:v>가정방문</c:v>
                </c:pt>
                <c:pt idx="2">
                  <c:v>공부방</c:v>
                </c:pt>
                <c:pt idx="3">
                  <c:v>영유아</c:v>
                </c:pt>
                <c:pt idx="4">
                  <c:v>연대/회원</c:v>
                </c:pt>
              </c:strCache>
            </c:strRef>
          </c:cat>
          <c:val>
            <c:numRef>
              <c:f>'11세출개요(1)'!$J$130:$N$130</c:f>
              <c:numCache>
                <c:formatCode>0.0_ </c:formatCode>
                <c:ptCount val="5"/>
                <c:pt idx="0">
                  <c:v>48.026079958884324</c:v>
                </c:pt>
                <c:pt idx="1">
                  <c:v>17.41046625581134</c:v>
                </c:pt>
                <c:pt idx="2">
                  <c:v>25.888872886722282</c:v>
                </c:pt>
                <c:pt idx="3">
                  <c:v>2.0945690037801201</c:v>
                </c:pt>
                <c:pt idx="4">
                  <c:v>6.5800118948019373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CheckBox" fmlaLink="$Y$10" lockText="1"/>
</file>

<file path=xl/ctrlProps/ctrlProp2.xml><?xml version="1.0" encoding="utf-8"?>
<formControlPr xmlns="http://schemas.microsoft.com/office/spreadsheetml/2009/9/main" objectType="CheckBox" fmlaLink="$Y$11" lockText="1"/>
</file>

<file path=xl/ctrlProps/ctrlProp3.xml><?xml version="1.0" encoding="utf-8"?>
<formControlPr xmlns="http://schemas.microsoft.com/office/spreadsheetml/2009/9/main" objectType="CheckBox" fmlaLink="$Y$12" lockText="1"/>
</file>

<file path=xl/ctrlProps/ctrlProp4.xml><?xml version="1.0" encoding="utf-8"?>
<formControlPr xmlns="http://schemas.microsoft.com/office/spreadsheetml/2009/9/main" objectType="CheckBox" fmlaLink="$Y$13" lockText="1"/>
</file>

<file path=xl/ctrlProps/ctrlProp5.xml><?xml version="1.0" encoding="utf-8"?>
<formControlPr xmlns="http://schemas.microsoft.com/office/spreadsheetml/2009/9/main" objectType="CheckBox" fmlaLink="$Y$14" lockText="1"/>
</file>

<file path=xl/ctrlProps/ctrlProp6.xml><?xml version="1.0" encoding="utf-8"?>
<formControlPr xmlns="http://schemas.microsoft.com/office/spreadsheetml/2009/9/main" objectType="CheckBox" fmlaLink="$Y$15" lockText="1"/>
</file>

<file path=xl/ctrlProps/ctrlProp7.xml><?xml version="1.0" encoding="utf-8"?>
<formControlPr xmlns="http://schemas.microsoft.com/office/spreadsheetml/2009/9/main" objectType="CheckBox" fmlaLink="$Y$16" lockText="1"/>
</file>

<file path=xl/ctrlProps/ctrlProp8.xml><?xml version="1.0" encoding="utf-8"?>
<formControlPr xmlns="http://schemas.microsoft.com/office/spreadsheetml/2009/9/main" objectType="CheckBox" fmlaLink="$Y$17" lockText="1"/>
</file>

<file path=xl/ctrlProps/ctrlProp9.xml><?xml version="1.0" encoding="utf-8"?>
<formControlPr xmlns="http://schemas.microsoft.com/office/spreadsheetml/2009/9/main" objectType="CheckBox" fmlaLink="$Y$18" lockText="1"/>
</file>

<file path=xl/ctrlProps/ctrlProp10.xml><?xml version="1.0" encoding="utf-8"?>
<formControlPr xmlns="http://schemas.microsoft.com/office/spreadsheetml/2009/9/main" objectType="CheckBox" fmlaLink="$Y$19" lockText="1"/>
</file>

<file path=xl/ctrlProps/ctrlProp11.xml><?xml version="1.0" encoding="utf-8"?>
<formControlPr xmlns="http://schemas.microsoft.com/office/spreadsheetml/2009/9/main" objectType="CheckBox" fmlaLink="$Y$20" lockText="1"/>
</file>

<file path=xl/ctrlProps/ctrlProp12.xml><?xml version="1.0" encoding="utf-8"?>
<formControlPr xmlns="http://schemas.microsoft.com/office/spreadsheetml/2009/9/main" objectType="CheckBox" checked="Checked" fmlaLink="$Y$21" lockText="1"/>
</file>

<file path=xl/ctrlProps/ctrlProp13.xml><?xml version="1.0" encoding="utf-8"?>
<formControlPr xmlns="http://schemas.microsoft.com/office/spreadsheetml/2009/9/main" objectType="CheckBox" fmlaLink="$Y$22" lockText="1"/>
</file>

<file path=xl/ctrlProps/ctrlProp14.xml><?xml version="1.0" encoding="utf-8"?>
<formControlPr xmlns="http://schemas.microsoft.com/office/spreadsheetml/2009/9/main" objectType="CheckBox" fmlaLink="$Y$23" lockText="1"/>
</file>

<file path=xl/ctrlProps/ctrlProp15.xml><?xml version="1.0" encoding="utf-8"?>
<formControlPr xmlns="http://schemas.microsoft.com/office/spreadsheetml/2009/9/main" objectType="CheckBox" fmlaLink="$Y$24" lockText="1"/>
</file>

<file path=xl/ctrlProps/ctrlProp16.xml><?xml version="1.0" encoding="utf-8"?>
<formControlPr xmlns="http://schemas.microsoft.com/office/spreadsheetml/2009/9/main" objectType="CheckBox" fmlaLink="$Y$25" lockText="1"/>
</file>

<file path=xl/ctrlProps/ctrlProp17.xml><?xml version="1.0" encoding="utf-8"?>
<formControlPr xmlns="http://schemas.microsoft.com/office/spreadsheetml/2009/9/main" objectType="CheckBox" fmlaLink="$Y$26" lockText="1"/>
</file>

<file path=xl/ctrlProps/ctrlProp18.xml><?xml version="1.0" encoding="utf-8"?>
<formControlPr xmlns="http://schemas.microsoft.com/office/spreadsheetml/2009/9/main" objectType="CheckBox" fmlaLink="$Y$27" lockText="1"/>
</file>

<file path=xl/ctrlProps/ctrlProp19.xml><?xml version="1.0" encoding="utf-8"?>
<formControlPr xmlns="http://schemas.microsoft.com/office/spreadsheetml/2009/9/main" objectType="CheckBox" fmlaLink="$Y$28" lockText="1"/>
</file>

<file path=xl/ctrlProps/ctrlProp20.xml><?xml version="1.0" encoding="utf-8"?>
<formControlPr xmlns="http://schemas.microsoft.com/office/spreadsheetml/2009/9/main" objectType="CheckBox" fmlaLink="$Y$29" lockText="1"/>
</file>

<file path=xl/ctrlProps/ctrlProp21.xml><?xml version="1.0" encoding="utf-8"?>
<formControlPr xmlns="http://schemas.microsoft.com/office/spreadsheetml/2009/9/main" objectType="CheckBox" fmlaLink="$Y$30" lockText="1"/>
</file>

<file path=xl/ctrlProps/ctrlProp22.xml><?xml version="1.0" encoding="utf-8"?>
<formControlPr xmlns="http://schemas.microsoft.com/office/spreadsheetml/2009/9/main" objectType="CheckBox" fmlaLink="$Y$31" lockText="1"/>
</file>

<file path=xl/ctrlProps/ctrlProp23.xml><?xml version="1.0" encoding="utf-8"?>
<formControlPr xmlns="http://schemas.microsoft.com/office/spreadsheetml/2009/9/main" objectType="CheckBox" fmlaLink="$Y$32" lockText="1"/>
</file>

<file path=xl/ctrlProps/ctrlProp24.xml><?xml version="1.0" encoding="utf-8"?>
<formControlPr xmlns="http://schemas.microsoft.com/office/spreadsheetml/2009/9/main" objectType="CheckBox" fmlaLink="$Y$33" lockText="1"/>
</file>

<file path=xl/ctrlProps/ctrlProp25.xml><?xml version="1.0" encoding="utf-8"?>
<formControlPr xmlns="http://schemas.microsoft.com/office/spreadsheetml/2009/9/main" objectType="CheckBox" fmlaLink="$Y$34" lockText="1"/>
</file>

<file path=xl/ctrlProps/ctrlProp26.xml><?xml version="1.0" encoding="utf-8"?>
<formControlPr xmlns="http://schemas.microsoft.com/office/spreadsheetml/2009/9/main" objectType="CheckBox" fmlaLink="$Y$35" lockText="1"/>
</file>

<file path=xl/ctrlProps/ctrlProp27.xml><?xml version="1.0" encoding="utf-8"?>
<formControlPr xmlns="http://schemas.microsoft.com/office/spreadsheetml/2009/9/main" objectType="CheckBox" fmlaLink="$Y$36" lockText="1"/>
</file>

<file path=xl/ctrlProps/ctrlProp28.xml><?xml version="1.0" encoding="utf-8"?>
<formControlPr xmlns="http://schemas.microsoft.com/office/spreadsheetml/2009/9/main" objectType="CheckBox" fmlaLink="$Y$37" lockText="1"/>
</file>

<file path=xl/ctrlProps/ctrlProp29.xml><?xml version="1.0" encoding="utf-8"?>
<formControlPr xmlns="http://schemas.microsoft.com/office/spreadsheetml/2009/9/main" objectType="CheckBox" fmlaLink="$Y$38" lockText="1"/>
</file>

<file path=xl/ctrlProps/ctrlProp30.xml><?xml version="1.0" encoding="utf-8"?>
<formControlPr xmlns="http://schemas.microsoft.com/office/spreadsheetml/2009/9/main" objectType="CheckBox" fmlaLink="$Y$39" lockText="1"/>
</file>

<file path=xl/ctrlProps/ctrlProp31.xml><?xml version="1.0" encoding="utf-8"?>
<formControlPr xmlns="http://schemas.microsoft.com/office/spreadsheetml/2009/9/main" objectType="CheckBox" fmlaLink="$Y$13" lockText="1"/>
</file>

<file path=xl/ctrlProps/ctrlProp32.xml><?xml version="1.0" encoding="utf-8"?>
<formControlPr xmlns="http://schemas.microsoft.com/office/spreadsheetml/2009/9/main" objectType="CheckBox" fmlaLink="$Y$14" lockText="1"/>
</file>

<file path=xl/ctrlProps/ctrlProp33.xml><?xml version="1.0" encoding="utf-8"?>
<formControlPr xmlns="http://schemas.microsoft.com/office/spreadsheetml/2009/9/main" objectType="CheckBox" fmlaLink="$Y$15" lockText="1"/>
</file>

<file path=xl/ctrlProps/ctrlProp34.xml><?xml version="1.0" encoding="utf-8"?>
<formControlPr xmlns="http://schemas.microsoft.com/office/spreadsheetml/2009/9/main" objectType="CheckBox" fmlaLink="$Y$16" lockText="1"/>
</file>

<file path=xl/ctrlProps/ctrlProp35.xml><?xml version="1.0" encoding="utf-8"?>
<formControlPr xmlns="http://schemas.microsoft.com/office/spreadsheetml/2009/9/main" objectType="CheckBox" fmlaLink="$Y$17" lockText="1"/>
</file>

<file path=xl/ctrlProps/ctrlProp36.xml><?xml version="1.0" encoding="utf-8"?>
<formControlPr xmlns="http://schemas.microsoft.com/office/spreadsheetml/2009/9/main" objectType="CheckBox" fmlaLink="$Y$18" lockText="1"/>
</file>

<file path=xl/ctrlProps/ctrlProp37.xml><?xml version="1.0" encoding="utf-8"?>
<formControlPr xmlns="http://schemas.microsoft.com/office/spreadsheetml/2009/9/main" objectType="CheckBox" fmlaLink="$Y$19" lockText="1"/>
</file>

<file path=xl/ctrlProps/ctrlProp38.xml><?xml version="1.0" encoding="utf-8"?>
<formControlPr xmlns="http://schemas.microsoft.com/office/spreadsheetml/2009/9/main" objectType="CheckBox" fmlaLink="$Y$20" lockText="1"/>
</file>

<file path=xl/ctrlProps/ctrlProp39.xml><?xml version="1.0" encoding="utf-8"?>
<formControlPr xmlns="http://schemas.microsoft.com/office/spreadsheetml/2009/9/main" objectType="CheckBox" checked="Checked" fmlaLink="$Y$21" lockText="1"/>
</file>

<file path=xl/ctrlProps/ctrlProp40.xml><?xml version="1.0" encoding="utf-8"?>
<formControlPr xmlns="http://schemas.microsoft.com/office/spreadsheetml/2009/9/main" objectType="CheckBox" fmlaLink="$Y$22" lockText="1"/>
</file>

<file path=xl/ctrlProps/ctrlProp41.xml><?xml version="1.0" encoding="utf-8"?>
<formControlPr xmlns="http://schemas.microsoft.com/office/spreadsheetml/2009/9/main" objectType="CheckBox" fmlaLink="$Y$23" lockText="1"/>
</file>

<file path=xl/ctrlProps/ctrlProp42.xml><?xml version="1.0" encoding="utf-8"?>
<formControlPr xmlns="http://schemas.microsoft.com/office/spreadsheetml/2009/9/main" objectType="CheckBox" fmlaLink="$Y$24" lockText="1"/>
</file>

<file path=xl/ctrlProps/ctrlProp43.xml><?xml version="1.0" encoding="utf-8"?>
<formControlPr xmlns="http://schemas.microsoft.com/office/spreadsheetml/2009/9/main" objectType="CheckBox" fmlaLink="$Y$25" lockText="1"/>
</file>

<file path=xl/ctrlProps/ctrlProp44.xml><?xml version="1.0" encoding="utf-8"?>
<formControlPr xmlns="http://schemas.microsoft.com/office/spreadsheetml/2009/9/main" objectType="CheckBox" fmlaLink="$Y$26" lockText="1"/>
</file>

<file path=xl/ctrlProps/ctrlProp45.xml><?xml version="1.0" encoding="utf-8"?>
<formControlPr xmlns="http://schemas.microsoft.com/office/spreadsheetml/2009/9/main" objectType="CheckBox" fmlaLink="$Y$27" lockText="1"/>
</file>

<file path=xl/ctrlProps/ctrlProp46.xml><?xml version="1.0" encoding="utf-8"?>
<formControlPr xmlns="http://schemas.microsoft.com/office/spreadsheetml/2009/9/main" objectType="CheckBox" fmlaLink="$Y$28" lockText="1"/>
</file>

<file path=xl/ctrlProps/ctrlProp47.xml><?xml version="1.0" encoding="utf-8"?>
<formControlPr xmlns="http://schemas.microsoft.com/office/spreadsheetml/2009/9/main" objectType="CheckBox" fmlaLink="$Y$29" lockText="1"/>
</file>

<file path=xl/ctrlProps/ctrlProp48.xml><?xml version="1.0" encoding="utf-8"?>
<formControlPr xmlns="http://schemas.microsoft.com/office/spreadsheetml/2009/9/main" objectType="CheckBox" fmlaLink="$Y$30" lockText="1"/>
</file>

<file path=xl/ctrlProps/ctrlProp49.xml><?xml version="1.0" encoding="utf-8"?>
<formControlPr xmlns="http://schemas.microsoft.com/office/spreadsheetml/2009/9/main" objectType="CheckBox" fmlaLink="$Y$31" lockText="1"/>
</file>

<file path=xl/ctrlProps/ctrlProp50.xml><?xml version="1.0" encoding="utf-8"?>
<formControlPr xmlns="http://schemas.microsoft.com/office/spreadsheetml/2009/9/main" objectType="CheckBox" fmlaLink="$Y$32" lockText="1"/>
</file>

<file path=xl/ctrlProps/ctrlProp51.xml><?xml version="1.0" encoding="utf-8"?>
<formControlPr xmlns="http://schemas.microsoft.com/office/spreadsheetml/2009/9/main" objectType="CheckBox" fmlaLink="$Y$33" lockText="1"/>
</file>

<file path=xl/ctrlProps/ctrlProp52.xml><?xml version="1.0" encoding="utf-8"?>
<formControlPr xmlns="http://schemas.microsoft.com/office/spreadsheetml/2009/9/main" objectType="CheckBox" fmlaLink="$Y$34" lockText="1"/>
</file>

<file path=xl/ctrlProps/ctrlProp53.xml><?xml version="1.0" encoding="utf-8"?>
<formControlPr xmlns="http://schemas.microsoft.com/office/spreadsheetml/2009/9/main" objectType="CheckBox" fmlaLink="$Y$35" lockText="1"/>
</file>

<file path=xl/ctrlProps/ctrlProp54.xml><?xml version="1.0" encoding="utf-8"?>
<formControlPr xmlns="http://schemas.microsoft.com/office/spreadsheetml/2009/9/main" objectType="CheckBox" fmlaLink="$Y$36" lockText="1"/>
</file>

<file path=xl/ctrlProps/ctrlProp55.xml><?xml version="1.0" encoding="utf-8"?>
<formControlPr xmlns="http://schemas.microsoft.com/office/spreadsheetml/2009/9/main" objectType="CheckBox" fmlaLink="$Y$37" lockText="1"/>
</file>

<file path=xl/ctrlProps/ctrlProp56.xml><?xml version="1.0" encoding="utf-8"?>
<formControlPr xmlns="http://schemas.microsoft.com/office/spreadsheetml/2009/9/main" objectType="CheckBox" fmlaLink="$Y$38" lockText="1"/>
</file>

<file path=xl/ctrlProps/ctrlProp57.xml><?xml version="1.0" encoding="utf-8"?>
<formControlPr xmlns="http://schemas.microsoft.com/office/spreadsheetml/2009/9/main" objectType="CheckBox" fmlaLink="$Y$39" lockText="1"/>
</file>

<file path=xl/ctrlProps/ctrlProp58.xml><?xml version="1.0" encoding="utf-8"?>
<formControlPr xmlns="http://schemas.microsoft.com/office/spreadsheetml/2009/9/main" objectType="CheckBox" fmlaLink="$Y$10" lockText="1"/>
</file>

<file path=xl/ctrlProps/ctrlProp59.xml><?xml version="1.0" encoding="utf-8"?>
<formControlPr xmlns="http://schemas.microsoft.com/office/spreadsheetml/2009/9/main" objectType="CheckBox" fmlaLink="$Y$11" lockText="1"/>
</file>

<file path=xl/ctrlProps/ctrlProp60.xml><?xml version="1.0" encoding="utf-8"?>
<formControlPr xmlns="http://schemas.microsoft.com/office/spreadsheetml/2009/9/main" objectType="CheckBox" fmlaLink="$Y$12" lockText="1"/>
</file>

<file path=xl/ctrlProps/ctrlProp61.xml><?xml version="1.0" encoding="utf-8"?>
<formControlPr xmlns="http://schemas.microsoft.com/office/spreadsheetml/2009/9/main" objectType="CheckBox" fmlaLink="$Y$13" lockText="1"/>
</file>

<file path=xl/ctrlProps/ctrlProp62.xml><?xml version="1.0" encoding="utf-8"?>
<formControlPr xmlns="http://schemas.microsoft.com/office/spreadsheetml/2009/9/main" objectType="CheckBox" fmlaLink="$Y$14" lockText="1"/>
</file>

<file path=xl/ctrlProps/ctrlProp63.xml><?xml version="1.0" encoding="utf-8"?>
<formControlPr xmlns="http://schemas.microsoft.com/office/spreadsheetml/2009/9/main" objectType="CheckBox" fmlaLink="$Y$15" lockText="1"/>
</file>

<file path=xl/ctrlProps/ctrlProp64.xml><?xml version="1.0" encoding="utf-8"?>
<formControlPr xmlns="http://schemas.microsoft.com/office/spreadsheetml/2009/9/main" objectType="CheckBox" fmlaLink="$Y$16" lockText="1"/>
</file>

<file path=xl/ctrlProps/ctrlProp65.xml><?xml version="1.0" encoding="utf-8"?>
<formControlPr xmlns="http://schemas.microsoft.com/office/spreadsheetml/2009/9/main" objectType="CheckBox" fmlaLink="$Y$17" lockText="1"/>
</file>

<file path=xl/ctrlProps/ctrlProp66.xml><?xml version="1.0" encoding="utf-8"?>
<formControlPr xmlns="http://schemas.microsoft.com/office/spreadsheetml/2009/9/main" objectType="CheckBox" fmlaLink="$Y$18" lockText="1"/>
</file>

<file path=xl/ctrlProps/ctrlProp67.xml><?xml version="1.0" encoding="utf-8"?>
<formControlPr xmlns="http://schemas.microsoft.com/office/spreadsheetml/2009/9/main" objectType="CheckBox" fmlaLink="$Y$19" lockText="1"/>
</file>

<file path=xl/ctrlProps/ctrlProp68.xml><?xml version="1.0" encoding="utf-8"?>
<formControlPr xmlns="http://schemas.microsoft.com/office/spreadsheetml/2009/9/main" objectType="CheckBox" fmlaLink="$Y$20" lockText="1"/>
</file>

<file path=xl/ctrlProps/ctrlProp69.xml><?xml version="1.0" encoding="utf-8"?>
<formControlPr xmlns="http://schemas.microsoft.com/office/spreadsheetml/2009/9/main" objectType="CheckBox" checked="Checked" fmlaLink="$Y$21" lockText="1"/>
</file>

<file path=xl/ctrlProps/ctrlProp70.xml><?xml version="1.0" encoding="utf-8"?>
<formControlPr xmlns="http://schemas.microsoft.com/office/spreadsheetml/2009/9/main" objectType="CheckBox" fmlaLink="$Y$22" lockText="1"/>
</file>

<file path=xl/ctrlProps/ctrlProp71.xml><?xml version="1.0" encoding="utf-8"?>
<formControlPr xmlns="http://schemas.microsoft.com/office/spreadsheetml/2009/9/main" objectType="CheckBox" fmlaLink="$Y$23" lockText="1"/>
</file>

<file path=xl/ctrlProps/ctrlProp72.xml><?xml version="1.0" encoding="utf-8"?>
<formControlPr xmlns="http://schemas.microsoft.com/office/spreadsheetml/2009/9/main" objectType="CheckBox" fmlaLink="$Y$24" lockText="1"/>
</file>

<file path=xl/ctrlProps/ctrlProp73.xml><?xml version="1.0" encoding="utf-8"?>
<formControlPr xmlns="http://schemas.microsoft.com/office/spreadsheetml/2009/9/main" objectType="CheckBox" fmlaLink="$Y$25" lockText="1"/>
</file>

<file path=xl/ctrlProps/ctrlProp74.xml><?xml version="1.0" encoding="utf-8"?>
<formControlPr xmlns="http://schemas.microsoft.com/office/spreadsheetml/2009/9/main" objectType="CheckBox" fmlaLink="$Y$26" lockText="1"/>
</file>

<file path=xl/ctrlProps/ctrlProp75.xml><?xml version="1.0" encoding="utf-8"?>
<formControlPr xmlns="http://schemas.microsoft.com/office/spreadsheetml/2009/9/main" objectType="CheckBox" fmlaLink="$Y$27" lockText="1"/>
</file>

<file path=xl/ctrlProps/ctrlProp76.xml><?xml version="1.0" encoding="utf-8"?>
<formControlPr xmlns="http://schemas.microsoft.com/office/spreadsheetml/2009/9/main" objectType="CheckBox" fmlaLink="$Y$28" lockText="1"/>
</file>

<file path=xl/ctrlProps/ctrlProp77.xml><?xml version="1.0" encoding="utf-8"?>
<formControlPr xmlns="http://schemas.microsoft.com/office/spreadsheetml/2009/9/main" objectType="CheckBox" fmlaLink="$Y$29" lockText="1"/>
</file>

<file path=xl/ctrlProps/ctrlProp78.xml><?xml version="1.0" encoding="utf-8"?>
<formControlPr xmlns="http://schemas.microsoft.com/office/spreadsheetml/2009/9/main" objectType="CheckBox" fmlaLink="$Y$30" lockText="1"/>
</file>

<file path=xl/ctrlProps/ctrlProp79.xml><?xml version="1.0" encoding="utf-8"?>
<formControlPr xmlns="http://schemas.microsoft.com/office/spreadsheetml/2009/9/main" objectType="CheckBox" fmlaLink="$Y$31" lockText="1"/>
</file>

<file path=xl/ctrlProps/ctrlProp80.xml><?xml version="1.0" encoding="utf-8"?>
<formControlPr xmlns="http://schemas.microsoft.com/office/spreadsheetml/2009/9/main" objectType="CheckBox" fmlaLink="$Y$32" lockText="1"/>
</file>

<file path=xl/ctrlProps/ctrlProp81.xml><?xml version="1.0" encoding="utf-8"?>
<formControlPr xmlns="http://schemas.microsoft.com/office/spreadsheetml/2009/9/main" objectType="CheckBox" fmlaLink="$Y$33" lockText="1"/>
</file>

<file path=xl/ctrlProps/ctrlProp82.xml><?xml version="1.0" encoding="utf-8"?>
<formControlPr xmlns="http://schemas.microsoft.com/office/spreadsheetml/2009/9/main" objectType="CheckBox" fmlaLink="$Y$34" lockText="1"/>
</file>

<file path=xl/ctrlProps/ctrlProp83.xml><?xml version="1.0" encoding="utf-8"?>
<formControlPr xmlns="http://schemas.microsoft.com/office/spreadsheetml/2009/9/main" objectType="CheckBox" fmlaLink="$Y$35" lockText="1"/>
</file>

<file path=xl/ctrlProps/ctrlProp84.xml><?xml version="1.0" encoding="utf-8"?>
<formControlPr xmlns="http://schemas.microsoft.com/office/spreadsheetml/2009/9/main" objectType="CheckBox" fmlaLink="$Y$36" lockText="1"/>
</file>

<file path=xl/ctrlProps/ctrlProp85.xml><?xml version="1.0" encoding="utf-8"?>
<formControlPr xmlns="http://schemas.microsoft.com/office/spreadsheetml/2009/9/main" objectType="CheckBox" fmlaLink="$Y$37" lockText="1"/>
</file>

<file path=xl/ctrlProps/ctrlProp86.xml><?xml version="1.0" encoding="utf-8"?>
<formControlPr xmlns="http://schemas.microsoft.com/office/spreadsheetml/2009/9/main" objectType="CheckBox" fmlaLink="$Y$38" lockText="1"/>
</file>

<file path=xl/ctrlProps/ctrlProp87.xml><?xml version="1.0" encoding="utf-8"?>
<formControlPr xmlns="http://schemas.microsoft.com/office/spreadsheetml/2009/9/main" objectType="CheckBox" fmlaLink="$Y$39" lockText="1"/>
</file>

<file path=xl/ctrlProps/ctrlProp88.xml><?xml version="1.0" encoding="utf-8"?>
<formControlPr xmlns="http://schemas.microsoft.com/office/spreadsheetml/2009/9/main" objectType="CheckBox" fmlaLink="$Y$13" lockText="1"/>
</file>

<file path=xl/ctrlProps/ctrlProp89.xml><?xml version="1.0" encoding="utf-8"?>
<formControlPr xmlns="http://schemas.microsoft.com/office/spreadsheetml/2009/9/main" objectType="CheckBox" fmlaLink="$Y$14" lockText="1"/>
</file>

<file path=xl/ctrlProps/ctrlProp90.xml><?xml version="1.0" encoding="utf-8"?>
<formControlPr xmlns="http://schemas.microsoft.com/office/spreadsheetml/2009/9/main" objectType="CheckBox" fmlaLink="$Y$15" lockText="1"/>
</file>

<file path=xl/ctrlProps/ctrlProp91.xml><?xml version="1.0" encoding="utf-8"?>
<formControlPr xmlns="http://schemas.microsoft.com/office/spreadsheetml/2009/9/main" objectType="CheckBox" fmlaLink="$Y$16" lockText="1"/>
</file>

<file path=xl/ctrlProps/ctrlProp92.xml><?xml version="1.0" encoding="utf-8"?>
<formControlPr xmlns="http://schemas.microsoft.com/office/spreadsheetml/2009/9/main" objectType="CheckBox" fmlaLink="$Y$17" lockText="1"/>
</file>

<file path=xl/ctrlProps/ctrlProp93.xml><?xml version="1.0" encoding="utf-8"?>
<formControlPr xmlns="http://schemas.microsoft.com/office/spreadsheetml/2009/9/main" objectType="CheckBox" fmlaLink="$Y$18" lockText="1"/>
</file>

<file path=xl/ctrlProps/ctrlProp94.xml><?xml version="1.0" encoding="utf-8"?>
<formControlPr xmlns="http://schemas.microsoft.com/office/spreadsheetml/2009/9/main" objectType="CheckBox" fmlaLink="$Y$19" lockText="1"/>
</file>

<file path=xl/ctrlProps/ctrlProp95.xml><?xml version="1.0" encoding="utf-8"?>
<formControlPr xmlns="http://schemas.microsoft.com/office/spreadsheetml/2009/9/main" objectType="CheckBox" fmlaLink="$Y$20" lockText="1"/>
</file>

<file path=xl/ctrlProps/ctrlProp96.xml><?xml version="1.0" encoding="utf-8"?>
<formControlPr xmlns="http://schemas.microsoft.com/office/spreadsheetml/2009/9/main" objectType="CheckBox" checked="Checked" fmlaLink="$Y$21" lockText="1"/>
</file>

<file path=xl/ctrlProps/ctrlProp97.xml><?xml version="1.0" encoding="utf-8"?>
<formControlPr xmlns="http://schemas.microsoft.com/office/spreadsheetml/2009/9/main" objectType="CheckBox" fmlaLink="$Y$22" lockText="1"/>
</file>

<file path=xl/ctrlProps/ctrlProp98.xml><?xml version="1.0" encoding="utf-8"?>
<formControlPr xmlns="http://schemas.microsoft.com/office/spreadsheetml/2009/9/main" objectType="CheckBox" fmlaLink="$Y$23" lockText="1"/>
</file>

<file path=xl/ctrlProps/ctrlProp99.xml><?xml version="1.0" encoding="utf-8"?>
<formControlPr xmlns="http://schemas.microsoft.com/office/spreadsheetml/2009/9/main" objectType="CheckBox" fmlaLink="$Y$24" lockText="1"/>
</file>

<file path=xl/ctrlProps/ctrlProp100.xml><?xml version="1.0" encoding="utf-8"?>
<formControlPr xmlns="http://schemas.microsoft.com/office/spreadsheetml/2009/9/main" objectType="CheckBox" fmlaLink="$Y$25" lockText="1"/>
</file>

<file path=xl/ctrlProps/ctrlProp101.xml><?xml version="1.0" encoding="utf-8"?>
<formControlPr xmlns="http://schemas.microsoft.com/office/spreadsheetml/2009/9/main" objectType="CheckBox" fmlaLink="$Y$26" lockText="1"/>
</file>

<file path=xl/ctrlProps/ctrlProp102.xml><?xml version="1.0" encoding="utf-8"?>
<formControlPr xmlns="http://schemas.microsoft.com/office/spreadsheetml/2009/9/main" objectType="CheckBox" fmlaLink="$Y$27" lockText="1"/>
</file>

<file path=xl/ctrlProps/ctrlProp103.xml><?xml version="1.0" encoding="utf-8"?>
<formControlPr xmlns="http://schemas.microsoft.com/office/spreadsheetml/2009/9/main" objectType="CheckBox" fmlaLink="$Y$28" lockText="1"/>
</file>

<file path=xl/ctrlProps/ctrlProp104.xml><?xml version="1.0" encoding="utf-8"?>
<formControlPr xmlns="http://schemas.microsoft.com/office/spreadsheetml/2009/9/main" objectType="CheckBox" fmlaLink="$Y$29" lockText="1"/>
</file>

<file path=xl/ctrlProps/ctrlProp105.xml><?xml version="1.0" encoding="utf-8"?>
<formControlPr xmlns="http://schemas.microsoft.com/office/spreadsheetml/2009/9/main" objectType="CheckBox" fmlaLink="$Y$30" lockText="1"/>
</file>

<file path=xl/ctrlProps/ctrlProp106.xml><?xml version="1.0" encoding="utf-8"?>
<formControlPr xmlns="http://schemas.microsoft.com/office/spreadsheetml/2009/9/main" objectType="CheckBox" fmlaLink="$Y$31" lockText="1"/>
</file>

<file path=xl/ctrlProps/ctrlProp107.xml><?xml version="1.0" encoding="utf-8"?>
<formControlPr xmlns="http://schemas.microsoft.com/office/spreadsheetml/2009/9/main" objectType="CheckBox" fmlaLink="$Y$32" lockText="1"/>
</file>

<file path=xl/ctrlProps/ctrlProp108.xml><?xml version="1.0" encoding="utf-8"?>
<formControlPr xmlns="http://schemas.microsoft.com/office/spreadsheetml/2009/9/main" objectType="CheckBox" fmlaLink="$Y$33" lockText="1"/>
</file>

<file path=xl/ctrlProps/ctrlProp109.xml><?xml version="1.0" encoding="utf-8"?>
<formControlPr xmlns="http://schemas.microsoft.com/office/spreadsheetml/2009/9/main" objectType="CheckBox" fmlaLink="$Y$34" lockText="1"/>
</file>

<file path=xl/ctrlProps/ctrlProp110.xml><?xml version="1.0" encoding="utf-8"?>
<formControlPr xmlns="http://schemas.microsoft.com/office/spreadsheetml/2009/9/main" objectType="CheckBox" fmlaLink="$Y$35" lockText="1"/>
</file>

<file path=xl/ctrlProps/ctrlProp111.xml><?xml version="1.0" encoding="utf-8"?>
<formControlPr xmlns="http://schemas.microsoft.com/office/spreadsheetml/2009/9/main" objectType="CheckBox" fmlaLink="$Y$36" lockText="1"/>
</file>

<file path=xl/ctrlProps/ctrlProp112.xml><?xml version="1.0" encoding="utf-8"?>
<formControlPr xmlns="http://schemas.microsoft.com/office/spreadsheetml/2009/9/main" objectType="CheckBox" fmlaLink="$Y$37" lockText="1"/>
</file>

<file path=xl/ctrlProps/ctrlProp113.xml><?xml version="1.0" encoding="utf-8"?>
<formControlPr xmlns="http://schemas.microsoft.com/office/spreadsheetml/2009/9/main" objectType="CheckBox" fmlaLink="$Y$38" lockText="1"/>
</file>

<file path=xl/ctrlProps/ctrlProp114.xml><?xml version="1.0" encoding="utf-8"?>
<formControlPr xmlns="http://schemas.microsoft.com/office/spreadsheetml/2009/9/main" objectType="CheckBox" fmlaLink="$Y$39" lockText="1"/>
</file>

<file path=xl/ctrlProps/ctrlProp115.xml><?xml version="1.0" encoding="utf-8"?>
<formControlPr xmlns="http://schemas.microsoft.com/office/spreadsheetml/2009/9/main" objectType="CheckBox" fmlaLink="$Y$10" lockText="1"/>
</file>

<file path=xl/ctrlProps/ctrlProp116.xml><?xml version="1.0" encoding="utf-8"?>
<formControlPr xmlns="http://schemas.microsoft.com/office/spreadsheetml/2009/9/main" objectType="CheckBox" fmlaLink="$Y$11" lockText="1"/>
</file>

<file path=xl/ctrlProps/ctrlProp117.xml><?xml version="1.0" encoding="utf-8"?>
<formControlPr xmlns="http://schemas.microsoft.com/office/spreadsheetml/2009/9/main" objectType="CheckBox" fmlaLink="$Y$12" lockText="1"/>
</file>

<file path=xl/ctrlProps/ctrlProp118.xml><?xml version="1.0" encoding="utf-8"?>
<formControlPr xmlns="http://schemas.microsoft.com/office/spreadsheetml/2009/9/main" objectType="CheckBox" fmlaLink="$Y$13" lockText="1"/>
</file>

<file path=xl/ctrlProps/ctrlProp119.xml><?xml version="1.0" encoding="utf-8"?>
<formControlPr xmlns="http://schemas.microsoft.com/office/spreadsheetml/2009/9/main" objectType="CheckBox" fmlaLink="$Y$14" lockText="1"/>
</file>

<file path=xl/ctrlProps/ctrlProp120.xml><?xml version="1.0" encoding="utf-8"?>
<formControlPr xmlns="http://schemas.microsoft.com/office/spreadsheetml/2009/9/main" objectType="CheckBox" fmlaLink="$Y$15" lockText="1"/>
</file>

<file path=xl/ctrlProps/ctrlProp121.xml><?xml version="1.0" encoding="utf-8"?>
<formControlPr xmlns="http://schemas.microsoft.com/office/spreadsheetml/2009/9/main" objectType="CheckBox" fmlaLink="$Y$16" lockText="1"/>
</file>

<file path=xl/ctrlProps/ctrlProp122.xml><?xml version="1.0" encoding="utf-8"?>
<formControlPr xmlns="http://schemas.microsoft.com/office/spreadsheetml/2009/9/main" objectType="CheckBox" fmlaLink="$Y$17" lockText="1"/>
</file>

<file path=xl/ctrlProps/ctrlProp123.xml><?xml version="1.0" encoding="utf-8"?>
<formControlPr xmlns="http://schemas.microsoft.com/office/spreadsheetml/2009/9/main" objectType="CheckBox" fmlaLink="$Y$18" lockText="1"/>
</file>

<file path=xl/ctrlProps/ctrlProp124.xml><?xml version="1.0" encoding="utf-8"?>
<formControlPr xmlns="http://schemas.microsoft.com/office/spreadsheetml/2009/9/main" objectType="CheckBox" fmlaLink="$Y$19" lockText="1"/>
</file>

<file path=xl/ctrlProps/ctrlProp125.xml><?xml version="1.0" encoding="utf-8"?>
<formControlPr xmlns="http://schemas.microsoft.com/office/spreadsheetml/2009/9/main" objectType="CheckBox" fmlaLink="$Y$20" lockText="1"/>
</file>

<file path=xl/ctrlProps/ctrlProp126.xml><?xml version="1.0" encoding="utf-8"?>
<formControlPr xmlns="http://schemas.microsoft.com/office/spreadsheetml/2009/9/main" objectType="CheckBox" checked="Checked" fmlaLink="$Y$21" lockText="1"/>
</file>

<file path=xl/ctrlProps/ctrlProp127.xml><?xml version="1.0" encoding="utf-8"?>
<formControlPr xmlns="http://schemas.microsoft.com/office/spreadsheetml/2009/9/main" objectType="CheckBox" fmlaLink="$Y$22" lockText="1"/>
</file>

<file path=xl/ctrlProps/ctrlProp128.xml><?xml version="1.0" encoding="utf-8"?>
<formControlPr xmlns="http://schemas.microsoft.com/office/spreadsheetml/2009/9/main" objectType="CheckBox" fmlaLink="$Y$23" lockText="1"/>
</file>

<file path=xl/ctrlProps/ctrlProp129.xml><?xml version="1.0" encoding="utf-8"?>
<formControlPr xmlns="http://schemas.microsoft.com/office/spreadsheetml/2009/9/main" objectType="CheckBox" fmlaLink="$Y$24" lockText="1"/>
</file>

<file path=xl/ctrlProps/ctrlProp130.xml><?xml version="1.0" encoding="utf-8"?>
<formControlPr xmlns="http://schemas.microsoft.com/office/spreadsheetml/2009/9/main" objectType="CheckBox" fmlaLink="$Y$25" lockText="1"/>
</file>

<file path=xl/ctrlProps/ctrlProp131.xml><?xml version="1.0" encoding="utf-8"?>
<formControlPr xmlns="http://schemas.microsoft.com/office/spreadsheetml/2009/9/main" objectType="CheckBox" fmlaLink="$Y$26" lockText="1"/>
</file>

<file path=xl/ctrlProps/ctrlProp132.xml><?xml version="1.0" encoding="utf-8"?>
<formControlPr xmlns="http://schemas.microsoft.com/office/spreadsheetml/2009/9/main" objectType="CheckBox" fmlaLink="$Y$27" lockText="1"/>
</file>

<file path=xl/ctrlProps/ctrlProp133.xml><?xml version="1.0" encoding="utf-8"?>
<formControlPr xmlns="http://schemas.microsoft.com/office/spreadsheetml/2009/9/main" objectType="CheckBox" fmlaLink="$Y$28" lockText="1"/>
</file>

<file path=xl/ctrlProps/ctrlProp134.xml><?xml version="1.0" encoding="utf-8"?>
<formControlPr xmlns="http://schemas.microsoft.com/office/spreadsheetml/2009/9/main" objectType="CheckBox" fmlaLink="$Y$29" lockText="1"/>
</file>

<file path=xl/ctrlProps/ctrlProp135.xml><?xml version="1.0" encoding="utf-8"?>
<formControlPr xmlns="http://schemas.microsoft.com/office/spreadsheetml/2009/9/main" objectType="CheckBox" fmlaLink="$Y$30" lockText="1"/>
</file>

<file path=xl/ctrlProps/ctrlProp136.xml><?xml version="1.0" encoding="utf-8"?>
<formControlPr xmlns="http://schemas.microsoft.com/office/spreadsheetml/2009/9/main" objectType="CheckBox" fmlaLink="$Y$31" lockText="1"/>
</file>

<file path=xl/ctrlProps/ctrlProp137.xml><?xml version="1.0" encoding="utf-8"?>
<formControlPr xmlns="http://schemas.microsoft.com/office/spreadsheetml/2009/9/main" objectType="CheckBox" fmlaLink="$Y$32" lockText="1"/>
</file>

<file path=xl/ctrlProps/ctrlProp138.xml><?xml version="1.0" encoding="utf-8"?>
<formControlPr xmlns="http://schemas.microsoft.com/office/spreadsheetml/2009/9/main" objectType="CheckBox" fmlaLink="$Y$33" lockText="1"/>
</file>

<file path=xl/ctrlProps/ctrlProp139.xml><?xml version="1.0" encoding="utf-8"?>
<formControlPr xmlns="http://schemas.microsoft.com/office/spreadsheetml/2009/9/main" objectType="CheckBox" fmlaLink="$Y$34" lockText="1"/>
</file>

<file path=xl/ctrlProps/ctrlProp140.xml><?xml version="1.0" encoding="utf-8"?>
<formControlPr xmlns="http://schemas.microsoft.com/office/spreadsheetml/2009/9/main" objectType="CheckBox" fmlaLink="$Y$35" lockText="1"/>
</file>

<file path=xl/ctrlProps/ctrlProp141.xml><?xml version="1.0" encoding="utf-8"?>
<formControlPr xmlns="http://schemas.microsoft.com/office/spreadsheetml/2009/9/main" objectType="CheckBox" fmlaLink="$Y$36" lockText="1"/>
</file>

<file path=xl/ctrlProps/ctrlProp142.xml><?xml version="1.0" encoding="utf-8"?>
<formControlPr xmlns="http://schemas.microsoft.com/office/spreadsheetml/2009/9/main" objectType="CheckBox" fmlaLink="$Y$37" lockText="1"/>
</file>

<file path=xl/ctrlProps/ctrlProp143.xml><?xml version="1.0" encoding="utf-8"?>
<formControlPr xmlns="http://schemas.microsoft.com/office/spreadsheetml/2009/9/main" objectType="CheckBox" fmlaLink="$Y$38" lockText="1"/>
</file>

<file path=xl/ctrlProps/ctrlProp144.xml><?xml version="1.0" encoding="utf-8"?>
<formControlPr xmlns="http://schemas.microsoft.com/office/spreadsheetml/2009/9/main" objectType="CheckBox" fmlaLink="$Y$39" lockText="1"/>
</file>

<file path=xl/ctrlProps/ctrlProp145.xml><?xml version="1.0" encoding="utf-8"?>
<formControlPr xmlns="http://schemas.microsoft.com/office/spreadsheetml/2009/9/main" objectType="CheckBox" fmlaLink="$Y$13" lockText="1"/>
</file>

<file path=xl/ctrlProps/ctrlProp146.xml><?xml version="1.0" encoding="utf-8"?>
<formControlPr xmlns="http://schemas.microsoft.com/office/spreadsheetml/2009/9/main" objectType="CheckBox" fmlaLink="$Y$14" lockText="1"/>
</file>

<file path=xl/ctrlProps/ctrlProp147.xml><?xml version="1.0" encoding="utf-8"?>
<formControlPr xmlns="http://schemas.microsoft.com/office/spreadsheetml/2009/9/main" objectType="CheckBox" fmlaLink="$Y$15" lockText="1"/>
</file>

<file path=xl/ctrlProps/ctrlProp148.xml><?xml version="1.0" encoding="utf-8"?>
<formControlPr xmlns="http://schemas.microsoft.com/office/spreadsheetml/2009/9/main" objectType="CheckBox" fmlaLink="$Y$16" lockText="1"/>
</file>

<file path=xl/ctrlProps/ctrlProp149.xml><?xml version="1.0" encoding="utf-8"?>
<formControlPr xmlns="http://schemas.microsoft.com/office/spreadsheetml/2009/9/main" objectType="CheckBox" fmlaLink="$Y$17" lockText="1"/>
</file>

<file path=xl/ctrlProps/ctrlProp150.xml><?xml version="1.0" encoding="utf-8"?>
<formControlPr xmlns="http://schemas.microsoft.com/office/spreadsheetml/2009/9/main" objectType="CheckBox" fmlaLink="$Y$18" lockText="1"/>
</file>

<file path=xl/ctrlProps/ctrlProp151.xml><?xml version="1.0" encoding="utf-8"?>
<formControlPr xmlns="http://schemas.microsoft.com/office/spreadsheetml/2009/9/main" objectType="CheckBox" fmlaLink="$Y$19" lockText="1"/>
</file>

<file path=xl/ctrlProps/ctrlProp152.xml><?xml version="1.0" encoding="utf-8"?>
<formControlPr xmlns="http://schemas.microsoft.com/office/spreadsheetml/2009/9/main" objectType="CheckBox" fmlaLink="$Y$20" lockText="1"/>
</file>

<file path=xl/ctrlProps/ctrlProp153.xml><?xml version="1.0" encoding="utf-8"?>
<formControlPr xmlns="http://schemas.microsoft.com/office/spreadsheetml/2009/9/main" objectType="CheckBox" checked="Checked" fmlaLink="$Y$21" lockText="1"/>
</file>

<file path=xl/ctrlProps/ctrlProp154.xml><?xml version="1.0" encoding="utf-8"?>
<formControlPr xmlns="http://schemas.microsoft.com/office/spreadsheetml/2009/9/main" objectType="CheckBox" fmlaLink="$Y$22" lockText="1"/>
</file>

<file path=xl/ctrlProps/ctrlProp155.xml><?xml version="1.0" encoding="utf-8"?>
<formControlPr xmlns="http://schemas.microsoft.com/office/spreadsheetml/2009/9/main" objectType="CheckBox" fmlaLink="$Y$23" lockText="1"/>
</file>

<file path=xl/ctrlProps/ctrlProp156.xml><?xml version="1.0" encoding="utf-8"?>
<formControlPr xmlns="http://schemas.microsoft.com/office/spreadsheetml/2009/9/main" objectType="CheckBox" fmlaLink="$Y$24" lockText="1"/>
</file>

<file path=xl/ctrlProps/ctrlProp157.xml><?xml version="1.0" encoding="utf-8"?>
<formControlPr xmlns="http://schemas.microsoft.com/office/spreadsheetml/2009/9/main" objectType="CheckBox" fmlaLink="$Y$25" lockText="1"/>
</file>

<file path=xl/ctrlProps/ctrlProp158.xml><?xml version="1.0" encoding="utf-8"?>
<formControlPr xmlns="http://schemas.microsoft.com/office/spreadsheetml/2009/9/main" objectType="CheckBox" fmlaLink="$Y$26" lockText="1"/>
</file>

<file path=xl/ctrlProps/ctrlProp159.xml><?xml version="1.0" encoding="utf-8"?>
<formControlPr xmlns="http://schemas.microsoft.com/office/spreadsheetml/2009/9/main" objectType="CheckBox" fmlaLink="$Y$27" lockText="1"/>
</file>

<file path=xl/ctrlProps/ctrlProp160.xml><?xml version="1.0" encoding="utf-8"?>
<formControlPr xmlns="http://schemas.microsoft.com/office/spreadsheetml/2009/9/main" objectType="CheckBox" fmlaLink="$Y$28" lockText="1"/>
</file>

<file path=xl/ctrlProps/ctrlProp161.xml><?xml version="1.0" encoding="utf-8"?>
<formControlPr xmlns="http://schemas.microsoft.com/office/spreadsheetml/2009/9/main" objectType="CheckBox" fmlaLink="$Y$29" lockText="1"/>
</file>

<file path=xl/ctrlProps/ctrlProp162.xml><?xml version="1.0" encoding="utf-8"?>
<formControlPr xmlns="http://schemas.microsoft.com/office/spreadsheetml/2009/9/main" objectType="CheckBox" fmlaLink="$Y$30" lockText="1"/>
</file>

<file path=xl/ctrlProps/ctrlProp163.xml><?xml version="1.0" encoding="utf-8"?>
<formControlPr xmlns="http://schemas.microsoft.com/office/spreadsheetml/2009/9/main" objectType="CheckBox" fmlaLink="$Y$31" lockText="1"/>
</file>

<file path=xl/ctrlProps/ctrlProp164.xml><?xml version="1.0" encoding="utf-8"?>
<formControlPr xmlns="http://schemas.microsoft.com/office/spreadsheetml/2009/9/main" objectType="CheckBox" fmlaLink="$Y$32" lockText="1"/>
</file>

<file path=xl/ctrlProps/ctrlProp165.xml><?xml version="1.0" encoding="utf-8"?>
<formControlPr xmlns="http://schemas.microsoft.com/office/spreadsheetml/2009/9/main" objectType="CheckBox" fmlaLink="$Y$33" lockText="1"/>
</file>

<file path=xl/ctrlProps/ctrlProp166.xml><?xml version="1.0" encoding="utf-8"?>
<formControlPr xmlns="http://schemas.microsoft.com/office/spreadsheetml/2009/9/main" objectType="CheckBox" fmlaLink="$Y$34" lockText="1"/>
</file>

<file path=xl/ctrlProps/ctrlProp167.xml><?xml version="1.0" encoding="utf-8"?>
<formControlPr xmlns="http://schemas.microsoft.com/office/spreadsheetml/2009/9/main" objectType="CheckBox" fmlaLink="$Y$35" lockText="1"/>
</file>

<file path=xl/ctrlProps/ctrlProp168.xml><?xml version="1.0" encoding="utf-8"?>
<formControlPr xmlns="http://schemas.microsoft.com/office/spreadsheetml/2009/9/main" objectType="CheckBox" fmlaLink="$Y$36" lockText="1"/>
</file>

<file path=xl/ctrlProps/ctrlProp169.xml><?xml version="1.0" encoding="utf-8"?>
<formControlPr xmlns="http://schemas.microsoft.com/office/spreadsheetml/2009/9/main" objectType="CheckBox" fmlaLink="$Y$37" lockText="1"/>
</file>

<file path=xl/ctrlProps/ctrlProp170.xml><?xml version="1.0" encoding="utf-8"?>
<formControlPr xmlns="http://schemas.microsoft.com/office/spreadsheetml/2009/9/main" objectType="CheckBox" fmlaLink="$Y$38" lockText="1"/>
</file>

<file path=xl/ctrlProps/ctrlProp171.xml><?xml version="1.0" encoding="utf-8"?>
<formControlPr xmlns="http://schemas.microsoft.com/office/spreadsheetml/2009/9/main" objectType="CheckBox" fmlaLink="$Y$39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image" Target="../media/image1.pn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nkcms.co.kr/com/account/accMgr.do?cmd=month_sub&amp;fee_year=12&amp;fee_month=11&amp;gtype=02&amp;ptype=01&amp;fname=121" TargetMode="External"/><Relationship Id="rId13" Type="http://schemas.openxmlformats.org/officeDocument/2006/relationships/hyperlink" Target="http://www.bankcms.co.kr/com/account/accMgr.do?cmd=ea2122m&amp;gtype=02&amp;ptype=01&amp;down=0&amp;eatype=ea22&amp;fname=1209&amp;fee_year=12&amp;fee_month=09&amp;vgroup=month_lis" TargetMode="External"/><Relationship Id="rId18" Type="http://schemas.openxmlformats.org/officeDocument/2006/relationships/hyperlink" Target="http://www.bankcms.co.kr/com/account/accMgr.do?cmd=ea2122m&amp;gtype=02&amp;ptype=01&amp;down=1&amp;eatype=ea22&amp;fname=1207&amp;fee_year=12&amp;fee_month=0" TargetMode="External"/><Relationship Id="rId26" Type="http://schemas.openxmlformats.org/officeDocument/2006/relationships/hyperlink" Target="http://www.bankcms.co.kr/com/account/accMgr.do?cmd=month_sub&amp;fee_year=12&amp;fee_month=05&amp;gtype=02&amp;ptype=01&amp;fname=120" TargetMode="External"/><Relationship Id="rId3" Type="http://schemas.openxmlformats.org/officeDocument/2006/relationships/hyperlink" Target="http://www.bankcms.co.kr/com/account/accMgr.do?cmd=ea2122m&amp;gtype=02&amp;ptype=01&amp;down=0&amp;eatype=ea22&amp;fname=1212&amp;fee_year=12&amp;fee_month=12&amp;vgroup=month_lis" TargetMode="External"/><Relationship Id="rId21" Type="http://schemas.openxmlformats.org/officeDocument/2006/relationships/hyperlink" Target="http://www.bankcms.co.kr/com/account/accMgr.do?cmd=ea2122m&amp;gtype=02&amp;ptype=01&amp;down=1&amp;eatype=ea22&amp;fname=1206&amp;fee_year=12&amp;fee_month=0" TargetMode="External"/><Relationship Id="rId34" Type="http://schemas.openxmlformats.org/officeDocument/2006/relationships/hyperlink" Target="http://www.bankcms.co.kr/com/account/accMgr.do?cmd=month_sub&amp;fee_year=12&amp;fee_month=02&amp;gtype=02&amp;ptype=01&amp;fname=120" TargetMode="External"/><Relationship Id="rId7" Type="http://schemas.openxmlformats.org/officeDocument/2006/relationships/hyperlink" Target="http://www.bankcms.co.kr/com/account/accMgr.do?cmd=ea2122m&amp;gtype=02&amp;ptype=01&amp;down=0&amp;eatype=ea22&amp;fname=1211&amp;fee_year=12&amp;fee_month=11&amp;vgroup=month_lis" TargetMode="External"/><Relationship Id="rId12" Type="http://schemas.openxmlformats.org/officeDocument/2006/relationships/hyperlink" Target="http://www.bankcms.co.kr/com/account/accMgr.do?cmd=ea2122m&amp;gtype=02&amp;ptype=01&amp;down=1&amp;eatype=ea22&amp;fname=1209&amp;fee_year=12&amp;fee_month=0" TargetMode="External"/><Relationship Id="rId17" Type="http://schemas.openxmlformats.org/officeDocument/2006/relationships/hyperlink" Target="http://www.bankcms.co.kr/com/account/accMgr.do?cmd=month_sub&amp;fee_year=12&amp;fee_month=08&amp;gtype=02&amp;ptype=01&amp;fname=120" TargetMode="External"/><Relationship Id="rId25" Type="http://schemas.openxmlformats.org/officeDocument/2006/relationships/hyperlink" Target="http://www.bankcms.co.kr/com/account/accMgr.do?cmd=ea2122m&amp;gtype=02&amp;ptype=01&amp;down=0&amp;eatype=ea22&amp;fname=1205&amp;fee_year=12&amp;fee_month=05&amp;vgroup=month_lis" TargetMode="External"/><Relationship Id="rId33" Type="http://schemas.openxmlformats.org/officeDocument/2006/relationships/hyperlink" Target="http://www.bankcms.co.kr/com/account/accMgr.do?cmd=ea2122m&amp;gtype=02&amp;ptype=01&amp;down=0&amp;eatype=ea22&amp;fname=1202&amp;fee_year=12&amp;fee_month=02&amp;vgroup=month_lis" TargetMode="External"/><Relationship Id="rId2" Type="http://schemas.openxmlformats.org/officeDocument/2006/relationships/image" Target="../media/image2.gif"/><Relationship Id="rId16" Type="http://schemas.openxmlformats.org/officeDocument/2006/relationships/hyperlink" Target="http://www.bankcms.co.kr/com/account/accMgr.do?cmd=ea2122m&amp;gtype=02&amp;ptype=01&amp;down=0&amp;eatype=ea22&amp;fname=1208&amp;fee_year=12&amp;fee_month=08&amp;vgroup=month_lis" TargetMode="External"/><Relationship Id="rId20" Type="http://schemas.openxmlformats.org/officeDocument/2006/relationships/hyperlink" Target="http://www.bankcms.co.kr/com/account/accMgr.do?cmd=month_sub&amp;fee_year=12&amp;fee_month=07&amp;gtype=02&amp;ptype=01&amp;fname=120" TargetMode="External"/><Relationship Id="rId29" Type="http://schemas.openxmlformats.org/officeDocument/2006/relationships/hyperlink" Target="http://www.bankcms.co.kr/com/account/accMgr.do?cmd=month_sub&amp;fee_year=12&amp;fee_month=04&amp;gtype=02&amp;ptype=01&amp;fname=120" TargetMode="External"/><Relationship Id="rId1" Type="http://schemas.openxmlformats.org/officeDocument/2006/relationships/hyperlink" Target="http://www.bankcms.co.kr/com/account/accMgr.do?cmd=ea2122m&amp;gtype=02&amp;ptype=01&amp;down=1&amp;eatype=ea22&amp;fname=1212&amp;fee_year=12&amp;fee_month=1" TargetMode="External"/><Relationship Id="rId6" Type="http://schemas.openxmlformats.org/officeDocument/2006/relationships/hyperlink" Target="http://www.bankcms.co.kr/com/account/accMgr.do?cmd=ea2122m&amp;gtype=02&amp;ptype=01&amp;down=1&amp;eatype=ea22&amp;fname=1211&amp;fee_year=12&amp;fee_month=1" TargetMode="External"/><Relationship Id="rId11" Type="http://schemas.openxmlformats.org/officeDocument/2006/relationships/hyperlink" Target="http://www.bankcms.co.kr/com/account/accMgr.do?cmd=month_sub&amp;fee_year=12&amp;fee_month=10&amp;gtype=02&amp;ptype=01&amp;fname=121" TargetMode="External"/><Relationship Id="rId24" Type="http://schemas.openxmlformats.org/officeDocument/2006/relationships/hyperlink" Target="http://www.bankcms.co.kr/com/account/accMgr.do?cmd=ea2122m&amp;gtype=02&amp;ptype=01&amp;down=1&amp;eatype=ea22&amp;fname=1205&amp;fee_year=12&amp;fee_month=0" TargetMode="External"/><Relationship Id="rId32" Type="http://schemas.openxmlformats.org/officeDocument/2006/relationships/hyperlink" Target="http://www.bankcms.co.kr/com/account/accMgr.do?cmd=ea2122m&amp;gtype=02&amp;ptype=01&amp;down=1&amp;eatype=ea22&amp;fname=1202&amp;fee_year=12&amp;fee_month=0" TargetMode="External"/><Relationship Id="rId37" Type="http://schemas.openxmlformats.org/officeDocument/2006/relationships/hyperlink" Target="http://www.bankcms.co.kr/com/account/accMgr.do?cmd=month_sub&amp;fee_year=12&amp;fee_month=01&amp;gtype=02&amp;ptype=01&amp;fname=120" TargetMode="External"/><Relationship Id="rId5" Type="http://schemas.openxmlformats.org/officeDocument/2006/relationships/hyperlink" Target="http://www.bankcms.co.kr/com/account/accMgr.do?cmd=month_sub&amp;fee_year=12&amp;fee_month=12&amp;gtype=02&amp;ptype=01&amp;fname=121" TargetMode="External"/><Relationship Id="rId15" Type="http://schemas.openxmlformats.org/officeDocument/2006/relationships/hyperlink" Target="http://www.bankcms.co.kr/com/account/accMgr.do?cmd=ea2122m&amp;gtype=02&amp;ptype=01&amp;down=1&amp;eatype=ea22&amp;fname=1208&amp;fee_year=12&amp;fee_month=0" TargetMode="External"/><Relationship Id="rId23" Type="http://schemas.openxmlformats.org/officeDocument/2006/relationships/hyperlink" Target="http://www.bankcms.co.kr/com/account/accMgr.do?cmd=month_sub&amp;fee_year=12&amp;fee_month=06&amp;gtype=02&amp;ptype=01&amp;fname=120" TargetMode="External"/><Relationship Id="rId28" Type="http://schemas.openxmlformats.org/officeDocument/2006/relationships/hyperlink" Target="http://www.bankcms.co.kr/com/account/accMgr.do?cmd=ea2122m&amp;gtype=02&amp;ptype=01&amp;down=0&amp;eatype=ea22&amp;fname=1204&amp;fee_year=12&amp;fee_month=04&amp;vgroup=month_lis" TargetMode="External"/><Relationship Id="rId36" Type="http://schemas.openxmlformats.org/officeDocument/2006/relationships/hyperlink" Target="http://www.bankcms.co.kr/com/account/accMgr.do?cmd=ea2122m&amp;gtype=02&amp;ptype=01&amp;down=0&amp;eatype=ea22&amp;fname=1201&amp;fee_year=12&amp;fee_month=01&amp;vgroup=month_lis" TargetMode="External"/><Relationship Id="rId10" Type="http://schemas.openxmlformats.org/officeDocument/2006/relationships/hyperlink" Target="http://www.bankcms.co.kr/com/account/accMgr.do?cmd=ea2122m&amp;gtype=02&amp;ptype=01&amp;down=0&amp;eatype=ea22&amp;fname=1210&amp;fee_year=12&amp;fee_month=10&amp;vgroup=month_lis" TargetMode="External"/><Relationship Id="rId19" Type="http://schemas.openxmlformats.org/officeDocument/2006/relationships/hyperlink" Target="http://www.bankcms.co.kr/com/account/accMgr.do?cmd=ea2122m&amp;gtype=02&amp;ptype=01&amp;down=0&amp;eatype=ea22&amp;fname=1207&amp;fee_year=12&amp;fee_month=07&amp;vgroup=month_lis" TargetMode="External"/><Relationship Id="rId31" Type="http://schemas.openxmlformats.org/officeDocument/2006/relationships/hyperlink" Target="http://www.bankcms.co.kr/com/account/accMgr.do?cmd=ea2122m&amp;gtype=02&amp;ptype=01&amp;down=0&amp;eatype=ea22&amp;fname=1203&amp;fee_year=12&amp;fee_month=03&amp;vgroup=month_lis" TargetMode="External"/><Relationship Id="rId4" Type="http://schemas.openxmlformats.org/officeDocument/2006/relationships/image" Target="../media/image3.gif"/><Relationship Id="rId9" Type="http://schemas.openxmlformats.org/officeDocument/2006/relationships/hyperlink" Target="http://www.bankcms.co.kr/com/account/accMgr.do?cmd=ea2122m&amp;gtype=02&amp;ptype=01&amp;down=1&amp;eatype=ea22&amp;fname=1210&amp;fee_year=12&amp;fee_month=1" TargetMode="External"/><Relationship Id="rId14" Type="http://schemas.openxmlformats.org/officeDocument/2006/relationships/hyperlink" Target="http://www.bankcms.co.kr/com/account/accMgr.do?cmd=month_sub&amp;fee_year=12&amp;fee_month=09&amp;gtype=02&amp;ptype=01&amp;fname=120" TargetMode="External"/><Relationship Id="rId22" Type="http://schemas.openxmlformats.org/officeDocument/2006/relationships/hyperlink" Target="http://www.bankcms.co.kr/com/account/accMgr.do?cmd=ea2122m&amp;gtype=02&amp;ptype=01&amp;down=0&amp;eatype=ea22&amp;fname=1206&amp;fee_year=12&amp;fee_month=06&amp;vgroup=month_lis" TargetMode="External"/><Relationship Id="rId27" Type="http://schemas.openxmlformats.org/officeDocument/2006/relationships/hyperlink" Target="http://www.bankcms.co.kr/com/account/accMgr.do?cmd=ea2122m&amp;gtype=02&amp;ptype=01&amp;down=1&amp;eatype=ea22&amp;fname=1204&amp;fee_year=12&amp;fee_month=0" TargetMode="External"/><Relationship Id="rId30" Type="http://schemas.openxmlformats.org/officeDocument/2006/relationships/hyperlink" Target="http://www.bankcms.co.kr/com/account/accMgr.do?cmd=ea2122m&amp;gtype=02&amp;ptype=01&amp;down=1&amp;eatype=ea22&amp;fname=1203&amp;fee_year=12&amp;fee_month=0" TargetMode="External"/><Relationship Id="rId35" Type="http://schemas.openxmlformats.org/officeDocument/2006/relationships/hyperlink" Target="http://www.bankcms.co.kr/com/account/accMgr.do?cmd=ea2122m&amp;gtype=02&amp;ptype=01&amp;down=1&amp;eatype=ea22&amp;fname=1201&amp;fee_year=12&amp;fee_month=0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izforms.co.kr/bms/check.asp?code=bms32549641119&amp;go_url=http://excel.bizforms.co.kr/forml/23/list_1.asp" TargetMode="External"/><Relationship Id="rId13" Type="http://schemas.openxmlformats.org/officeDocument/2006/relationships/hyperlink" Target="http://www.bizforms.co.kr/bms/check.asp?code=bms32549641119&amp;go_url=http://excel.bizforms.co.kr/" TargetMode="External"/><Relationship Id="rId18" Type="http://schemas.openxmlformats.org/officeDocument/2006/relationships/image" Target="../media/image13.png"/><Relationship Id="rId3" Type="http://schemas.openxmlformats.org/officeDocument/2006/relationships/image" Target="../media/image5.png"/><Relationship Id="rId21" Type="http://schemas.openxmlformats.org/officeDocument/2006/relationships/image" Target="../media/image15.png"/><Relationship Id="rId7" Type="http://schemas.openxmlformats.org/officeDocument/2006/relationships/image" Target="../media/image7.png"/><Relationship Id="rId12" Type="http://schemas.openxmlformats.org/officeDocument/2006/relationships/image" Target="../media/image10.png"/><Relationship Id="rId17" Type="http://schemas.openxmlformats.org/officeDocument/2006/relationships/hyperlink" Target="http://www.bizforms.co.kr/bms/check.asp?code=bms32549641119&amp;go_url=http://excel.bizforms.co.kr/search/search_center.asp?ref_number=&amp;bms_check=1" TargetMode="External"/><Relationship Id="rId2" Type="http://schemas.openxmlformats.org/officeDocument/2006/relationships/hyperlink" Target="http://www.bizforms.co.kr/bms/check.asp?code=bms32549641119&amp;go_url=http://excel.bizforms.co.kr/forml/20/list_1.asp" TargetMode="External"/><Relationship Id="rId16" Type="http://schemas.openxmlformats.org/officeDocument/2006/relationships/image" Target="../media/image12.png"/><Relationship Id="rId20" Type="http://schemas.openxmlformats.org/officeDocument/2006/relationships/image" Target="../media/image14.png"/><Relationship Id="rId1" Type="http://schemas.openxmlformats.org/officeDocument/2006/relationships/image" Target="../media/image4.png"/><Relationship Id="rId6" Type="http://schemas.openxmlformats.org/officeDocument/2006/relationships/hyperlink" Target="http://www.bizforms.co.kr/bms/check.asp?code=bms32549641119&amp;go_url=http://excel.bizforms.co.kr/chart/list.asp" TargetMode="External"/><Relationship Id="rId11" Type="http://schemas.openxmlformats.org/officeDocument/2006/relationships/image" Target="../media/image9.png"/><Relationship Id="rId5" Type="http://schemas.openxmlformats.org/officeDocument/2006/relationships/image" Target="../media/image6.png"/><Relationship Id="rId15" Type="http://schemas.openxmlformats.org/officeDocument/2006/relationships/hyperlink" Target="http://www.bizforms.co.kr/bms/check.asp?code=bms32549641119&amp;go_url=http://www.bizforms.co.kr/" TargetMode="External"/><Relationship Id="rId23" Type="http://schemas.openxmlformats.org/officeDocument/2006/relationships/image" Target="../media/image17.png"/><Relationship Id="rId10" Type="http://schemas.openxmlformats.org/officeDocument/2006/relationships/hyperlink" Target="http://www.bizforms.co.kr/bms/check.asp?code=bms32549641119&amp;go_url=http://excel.bizforms.co.kr/contents/tip_main.asp" TargetMode="External"/><Relationship Id="rId19" Type="http://schemas.openxmlformats.org/officeDocument/2006/relationships/hyperlink" Target="http://www.bizforms.co.kr/bms/check.asp?code=bms32549641119&amp;go_url=http://excel.bizforms.co.kr/account/index.asp" TargetMode="External"/><Relationship Id="rId4" Type="http://schemas.openxmlformats.org/officeDocument/2006/relationships/hyperlink" Target="http://www.bizforms.co.kr/bms/check.asp?code=bms32549641119&amp;go_url=http://excel.bizforms.co.kr/forml/22/list_1.asp" TargetMode="External"/><Relationship Id="rId9" Type="http://schemas.openxmlformats.org/officeDocument/2006/relationships/image" Target="../media/image8.png"/><Relationship Id="rId14" Type="http://schemas.openxmlformats.org/officeDocument/2006/relationships/image" Target="../media/image11.png"/><Relationship Id="rId22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izforms.co.kr/bms/check.asp?code=bms32549641119&amp;go_url=http://excel.bizforms.co.kr/forml/23/list_1.asp" TargetMode="External"/><Relationship Id="rId13" Type="http://schemas.openxmlformats.org/officeDocument/2006/relationships/hyperlink" Target="http://www.bizforms.co.kr/bms/check.asp?code=bms32549641119&amp;go_url=http://excel.bizforms.co.kr/" TargetMode="External"/><Relationship Id="rId18" Type="http://schemas.openxmlformats.org/officeDocument/2006/relationships/image" Target="../media/image13.png"/><Relationship Id="rId3" Type="http://schemas.openxmlformats.org/officeDocument/2006/relationships/image" Target="../media/image5.png"/><Relationship Id="rId21" Type="http://schemas.openxmlformats.org/officeDocument/2006/relationships/image" Target="../media/image15.png"/><Relationship Id="rId7" Type="http://schemas.openxmlformats.org/officeDocument/2006/relationships/image" Target="../media/image7.png"/><Relationship Id="rId12" Type="http://schemas.openxmlformats.org/officeDocument/2006/relationships/image" Target="../media/image10.png"/><Relationship Id="rId17" Type="http://schemas.openxmlformats.org/officeDocument/2006/relationships/hyperlink" Target="http://www.bizforms.co.kr/bms/check.asp?code=bms32549641119&amp;go_url=http://excel.bizforms.co.kr/search/search_center.asp?ref_number=&amp;bms_check=1" TargetMode="External"/><Relationship Id="rId2" Type="http://schemas.openxmlformats.org/officeDocument/2006/relationships/hyperlink" Target="http://www.bizforms.co.kr/bms/check.asp?code=bms32549641119&amp;go_url=http://excel.bizforms.co.kr/forml/20/list_1.asp" TargetMode="External"/><Relationship Id="rId16" Type="http://schemas.openxmlformats.org/officeDocument/2006/relationships/image" Target="../media/image12.png"/><Relationship Id="rId20" Type="http://schemas.openxmlformats.org/officeDocument/2006/relationships/image" Target="../media/image14.png"/><Relationship Id="rId1" Type="http://schemas.openxmlformats.org/officeDocument/2006/relationships/image" Target="../media/image4.png"/><Relationship Id="rId6" Type="http://schemas.openxmlformats.org/officeDocument/2006/relationships/hyperlink" Target="http://www.bizforms.co.kr/bms/check.asp?code=bms32549641119&amp;go_url=http://excel.bizforms.co.kr/chart/list.asp" TargetMode="External"/><Relationship Id="rId11" Type="http://schemas.openxmlformats.org/officeDocument/2006/relationships/image" Target="../media/image9.png"/><Relationship Id="rId5" Type="http://schemas.openxmlformats.org/officeDocument/2006/relationships/image" Target="../media/image6.png"/><Relationship Id="rId15" Type="http://schemas.openxmlformats.org/officeDocument/2006/relationships/hyperlink" Target="http://www.bizforms.co.kr/bms/check.asp?code=bms32549641119&amp;go_url=http://www.bizforms.co.kr/" TargetMode="External"/><Relationship Id="rId23" Type="http://schemas.openxmlformats.org/officeDocument/2006/relationships/image" Target="../media/image17.png"/><Relationship Id="rId10" Type="http://schemas.openxmlformats.org/officeDocument/2006/relationships/hyperlink" Target="http://www.bizforms.co.kr/bms/check.asp?code=bms32549641119&amp;go_url=http://excel.bizforms.co.kr/contents/tip_main.asp" TargetMode="External"/><Relationship Id="rId19" Type="http://schemas.openxmlformats.org/officeDocument/2006/relationships/hyperlink" Target="http://www.bizforms.co.kr/bms/check.asp?code=bms32549641119&amp;go_url=http://excel.bizforms.co.kr/account/index.asp" TargetMode="External"/><Relationship Id="rId4" Type="http://schemas.openxmlformats.org/officeDocument/2006/relationships/hyperlink" Target="http://www.bizforms.co.kr/bms/check.asp?code=bms32549641119&amp;go_url=http://excel.bizforms.co.kr/forml/22/list_1.asp" TargetMode="External"/><Relationship Id="rId9" Type="http://schemas.openxmlformats.org/officeDocument/2006/relationships/image" Target="../media/image8.png"/><Relationship Id="rId14" Type="http://schemas.openxmlformats.org/officeDocument/2006/relationships/image" Target="../media/image11.png"/><Relationship Id="rId22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image" Target="../media/image1.png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izforms.co.kr/bms/check.asp?code=bms32549641119&amp;go_url=http://excel.bizforms.co.kr/forml/23/list_1.asp" TargetMode="External"/><Relationship Id="rId13" Type="http://schemas.openxmlformats.org/officeDocument/2006/relationships/hyperlink" Target="http://www.bizforms.co.kr/bms/check.asp?code=bms32549641119&amp;go_url=http://excel.bizforms.co.kr/" TargetMode="External"/><Relationship Id="rId18" Type="http://schemas.openxmlformats.org/officeDocument/2006/relationships/image" Target="../media/image13.png"/><Relationship Id="rId3" Type="http://schemas.openxmlformats.org/officeDocument/2006/relationships/image" Target="../media/image5.png"/><Relationship Id="rId21" Type="http://schemas.openxmlformats.org/officeDocument/2006/relationships/image" Target="../media/image15.png"/><Relationship Id="rId7" Type="http://schemas.openxmlformats.org/officeDocument/2006/relationships/image" Target="../media/image7.png"/><Relationship Id="rId12" Type="http://schemas.openxmlformats.org/officeDocument/2006/relationships/image" Target="../media/image10.png"/><Relationship Id="rId17" Type="http://schemas.openxmlformats.org/officeDocument/2006/relationships/hyperlink" Target="http://www.bizforms.co.kr/bms/check.asp?code=bms32549641119&amp;go_url=http://excel.bizforms.co.kr/search/search_center.asp?ref_number=&amp;bms_check=1" TargetMode="External"/><Relationship Id="rId2" Type="http://schemas.openxmlformats.org/officeDocument/2006/relationships/hyperlink" Target="http://www.bizforms.co.kr/bms/check.asp?code=bms32549641119&amp;go_url=http://excel.bizforms.co.kr/forml/20/list_1.asp" TargetMode="External"/><Relationship Id="rId16" Type="http://schemas.openxmlformats.org/officeDocument/2006/relationships/image" Target="../media/image12.png"/><Relationship Id="rId20" Type="http://schemas.openxmlformats.org/officeDocument/2006/relationships/image" Target="../media/image14.png"/><Relationship Id="rId1" Type="http://schemas.openxmlformats.org/officeDocument/2006/relationships/image" Target="../media/image4.png"/><Relationship Id="rId6" Type="http://schemas.openxmlformats.org/officeDocument/2006/relationships/hyperlink" Target="http://www.bizforms.co.kr/bms/check.asp?code=bms32549641119&amp;go_url=http://excel.bizforms.co.kr/chart/list.asp" TargetMode="External"/><Relationship Id="rId11" Type="http://schemas.openxmlformats.org/officeDocument/2006/relationships/image" Target="../media/image9.png"/><Relationship Id="rId5" Type="http://schemas.openxmlformats.org/officeDocument/2006/relationships/image" Target="../media/image6.png"/><Relationship Id="rId15" Type="http://schemas.openxmlformats.org/officeDocument/2006/relationships/hyperlink" Target="http://www.bizforms.co.kr/bms/check.asp?code=bms32549641119&amp;go_url=http://www.bizforms.co.kr/" TargetMode="External"/><Relationship Id="rId23" Type="http://schemas.openxmlformats.org/officeDocument/2006/relationships/image" Target="../media/image17.png"/><Relationship Id="rId10" Type="http://schemas.openxmlformats.org/officeDocument/2006/relationships/hyperlink" Target="http://www.bizforms.co.kr/bms/check.asp?code=bms32549641119&amp;go_url=http://excel.bizforms.co.kr/contents/tip_main.asp" TargetMode="External"/><Relationship Id="rId19" Type="http://schemas.openxmlformats.org/officeDocument/2006/relationships/hyperlink" Target="http://www.bizforms.co.kr/bms/check.asp?code=bms32549641119&amp;go_url=http://excel.bizforms.co.kr/account/index.asp" TargetMode="External"/><Relationship Id="rId4" Type="http://schemas.openxmlformats.org/officeDocument/2006/relationships/hyperlink" Target="http://www.bizforms.co.kr/bms/check.asp?code=bms32549641119&amp;go_url=http://excel.bizforms.co.kr/forml/22/list_1.asp" TargetMode="External"/><Relationship Id="rId9" Type="http://schemas.openxmlformats.org/officeDocument/2006/relationships/image" Target="../media/image8.png"/><Relationship Id="rId14" Type="http://schemas.openxmlformats.org/officeDocument/2006/relationships/image" Target="../media/image11.png"/><Relationship Id="rId22" Type="http://schemas.openxmlformats.org/officeDocument/2006/relationships/image" Target="../media/image1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152401</xdr:colOff>
      <xdr:row>49</xdr:row>
      <xdr:rowOff>9525</xdr:rowOff>
    </xdr:from>
    <xdr:to>
      <xdr:col>31</xdr:col>
      <xdr:colOff>1285875</xdr:colOff>
      <xdr:row>65</xdr:row>
      <xdr:rowOff>85726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28577</xdr:colOff>
      <xdr:row>15</xdr:row>
      <xdr:rowOff>28575</xdr:rowOff>
    </xdr:from>
    <xdr:to>
      <xdr:col>28</xdr:col>
      <xdr:colOff>419100</xdr:colOff>
      <xdr:row>21</xdr:row>
      <xdr:rowOff>104775</xdr:rowOff>
    </xdr:to>
    <xdr:graphicFrame macro="">
      <xdr:nvGraphicFramePr>
        <xdr:cNvPr id="3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38100</xdr:colOff>
      <xdr:row>49</xdr:row>
      <xdr:rowOff>0</xdr:rowOff>
    </xdr:from>
    <xdr:to>
      <xdr:col>29</xdr:col>
      <xdr:colOff>114300</xdr:colOff>
      <xdr:row>65</xdr:row>
      <xdr:rowOff>104775</xdr:rowOff>
    </xdr:to>
    <xdr:graphicFrame macro="">
      <xdr:nvGraphicFramePr>
        <xdr:cNvPr id="4" name="차트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155</xdr:col>
      <xdr:colOff>466725</xdr:colOff>
      <xdr:row>76</xdr:row>
      <xdr:rowOff>0</xdr:rowOff>
    </xdr:from>
    <xdr:to>
      <xdr:col>155</xdr:col>
      <xdr:colOff>712470</xdr:colOff>
      <xdr:row>76</xdr:row>
      <xdr:rowOff>57832</xdr:rowOff>
    </xdr:to>
    <xdr:pic>
      <xdr:nvPicPr>
        <xdr:cNvPr id="2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574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171</xdr:col>
      <xdr:colOff>466725</xdr:colOff>
      <xdr:row>76</xdr:row>
      <xdr:rowOff>0</xdr:rowOff>
    </xdr:from>
    <xdr:to>
      <xdr:col>171</xdr:col>
      <xdr:colOff>712470</xdr:colOff>
      <xdr:row>76</xdr:row>
      <xdr:rowOff>57832</xdr:rowOff>
    </xdr:to>
    <xdr:pic>
      <xdr:nvPicPr>
        <xdr:cNvPr id="3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766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187</xdr:col>
      <xdr:colOff>466725</xdr:colOff>
      <xdr:row>76</xdr:row>
      <xdr:rowOff>0</xdr:rowOff>
    </xdr:from>
    <xdr:to>
      <xdr:col>187</xdr:col>
      <xdr:colOff>712470</xdr:colOff>
      <xdr:row>76</xdr:row>
      <xdr:rowOff>57832</xdr:rowOff>
    </xdr:to>
    <xdr:pic>
      <xdr:nvPicPr>
        <xdr:cNvPr id="4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958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203</xdr:col>
      <xdr:colOff>466725</xdr:colOff>
      <xdr:row>76</xdr:row>
      <xdr:rowOff>0</xdr:rowOff>
    </xdr:from>
    <xdr:to>
      <xdr:col>203</xdr:col>
      <xdr:colOff>712470</xdr:colOff>
      <xdr:row>76</xdr:row>
      <xdr:rowOff>57832</xdr:rowOff>
    </xdr:to>
    <xdr:pic>
      <xdr:nvPicPr>
        <xdr:cNvPr id="5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150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219</xdr:col>
      <xdr:colOff>466725</xdr:colOff>
      <xdr:row>76</xdr:row>
      <xdr:rowOff>0</xdr:rowOff>
    </xdr:from>
    <xdr:to>
      <xdr:col>219</xdr:col>
      <xdr:colOff>712470</xdr:colOff>
      <xdr:row>76</xdr:row>
      <xdr:rowOff>57832</xdr:rowOff>
    </xdr:to>
    <xdr:pic>
      <xdr:nvPicPr>
        <xdr:cNvPr id="6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42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235</xdr:col>
      <xdr:colOff>466725</xdr:colOff>
      <xdr:row>76</xdr:row>
      <xdr:rowOff>0</xdr:rowOff>
    </xdr:from>
    <xdr:to>
      <xdr:col>235</xdr:col>
      <xdr:colOff>712470</xdr:colOff>
      <xdr:row>76</xdr:row>
      <xdr:rowOff>57832</xdr:rowOff>
    </xdr:to>
    <xdr:pic>
      <xdr:nvPicPr>
        <xdr:cNvPr id="7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534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251</xdr:col>
      <xdr:colOff>466725</xdr:colOff>
      <xdr:row>76</xdr:row>
      <xdr:rowOff>0</xdr:rowOff>
    </xdr:from>
    <xdr:to>
      <xdr:col>251</xdr:col>
      <xdr:colOff>712470</xdr:colOff>
      <xdr:row>76</xdr:row>
      <xdr:rowOff>57832</xdr:rowOff>
    </xdr:to>
    <xdr:pic>
      <xdr:nvPicPr>
        <xdr:cNvPr id="8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726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91</xdr:col>
      <xdr:colOff>466725</xdr:colOff>
      <xdr:row>76</xdr:row>
      <xdr:rowOff>0</xdr:rowOff>
    </xdr:from>
    <xdr:to>
      <xdr:col>91</xdr:col>
      <xdr:colOff>712470</xdr:colOff>
      <xdr:row>76</xdr:row>
      <xdr:rowOff>57832</xdr:rowOff>
    </xdr:to>
    <xdr:pic>
      <xdr:nvPicPr>
        <xdr:cNvPr id="9" name="Picture 1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8069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32084</xdr:colOff>
      <xdr:row>79</xdr:row>
      <xdr:rowOff>9524</xdr:rowOff>
    </xdr:from>
    <xdr:to>
      <xdr:col>23</xdr:col>
      <xdr:colOff>752474</xdr:colOff>
      <xdr:row>93</xdr:row>
      <xdr:rowOff>95250</xdr:rowOff>
    </xdr:to>
    <xdr:graphicFrame macro="">
      <xdr:nvGraphicFramePr>
        <xdr:cNvPr id="16" name="차트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20554</xdr:colOff>
      <xdr:row>78</xdr:row>
      <xdr:rowOff>3171824</xdr:rowOff>
    </xdr:from>
    <xdr:to>
      <xdr:col>14</xdr:col>
      <xdr:colOff>0</xdr:colOff>
      <xdr:row>94</xdr:row>
      <xdr:rowOff>57149</xdr:rowOff>
    </xdr:to>
    <xdr:graphicFrame macro="">
      <xdr:nvGraphicFramePr>
        <xdr:cNvPr id="17" name="차트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59</xdr:col>
      <xdr:colOff>523874</xdr:colOff>
      <xdr:row>117</xdr:row>
      <xdr:rowOff>200025</xdr:rowOff>
    </xdr:from>
    <xdr:to>
      <xdr:col>67</xdr:col>
      <xdr:colOff>523875</xdr:colOff>
      <xdr:row>123</xdr:row>
      <xdr:rowOff>209550</xdr:rowOff>
    </xdr:to>
    <xdr:graphicFrame macro="">
      <xdr:nvGraphicFramePr>
        <xdr:cNvPr id="29" name="차트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</xdr:colOff>
      <xdr:row>79</xdr:row>
      <xdr:rowOff>0</xdr:rowOff>
    </xdr:from>
    <xdr:to>
      <xdr:col>9</xdr:col>
      <xdr:colOff>800101</xdr:colOff>
      <xdr:row>94</xdr:row>
      <xdr:rowOff>114300</xdr:rowOff>
    </xdr:to>
    <xdr:graphicFrame macro="">
      <xdr:nvGraphicFramePr>
        <xdr:cNvPr id="11" name="차트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19050</xdr:colOff>
      <xdr:row>96</xdr:row>
      <xdr:rowOff>19050</xdr:rowOff>
    </xdr:from>
    <xdr:to>
      <xdr:col>11</xdr:col>
      <xdr:colOff>847725</xdr:colOff>
      <xdr:row>114</xdr:row>
      <xdr:rowOff>0</xdr:rowOff>
    </xdr:to>
    <xdr:graphicFrame macro="">
      <xdr:nvGraphicFramePr>
        <xdr:cNvPr id="18" name="차트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857249</xdr:colOff>
      <xdr:row>96</xdr:row>
      <xdr:rowOff>28575</xdr:rowOff>
    </xdr:from>
    <xdr:to>
      <xdr:col>23</xdr:col>
      <xdr:colOff>752474</xdr:colOff>
      <xdr:row>114</xdr:row>
      <xdr:rowOff>9525</xdr:rowOff>
    </xdr:to>
    <xdr:graphicFrame macro="">
      <xdr:nvGraphicFramePr>
        <xdr:cNvPr id="19" name="차트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93540</xdr:rowOff>
    </xdr:from>
    <xdr:to>
      <xdr:col>3</xdr:col>
      <xdr:colOff>180975</xdr:colOff>
      <xdr:row>13</xdr:row>
      <xdr:rowOff>219075</xdr:rowOff>
    </xdr:to>
    <xdr:graphicFrame macro="">
      <xdr:nvGraphicFramePr>
        <xdr:cNvPr id="8" name="차트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161925</xdr:colOff>
      <xdr:row>3</xdr:row>
      <xdr:rowOff>95250</xdr:rowOff>
    </xdr:from>
    <xdr:to>
      <xdr:col>15</xdr:col>
      <xdr:colOff>0</xdr:colOff>
      <xdr:row>15</xdr:row>
      <xdr:rowOff>161925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190499</xdr:colOff>
      <xdr:row>3</xdr:row>
      <xdr:rowOff>47625</xdr:rowOff>
    </xdr:from>
    <xdr:to>
      <xdr:col>8</xdr:col>
      <xdr:colOff>266699</xdr:colOff>
      <xdr:row>15</xdr:row>
      <xdr:rowOff>142875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304797</xdr:colOff>
      <xdr:row>3</xdr:row>
      <xdr:rowOff>47625</xdr:rowOff>
    </xdr:from>
    <xdr:to>
      <xdr:col>27</xdr:col>
      <xdr:colOff>571499</xdr:colOff>
      <xdr:row>15</xdr:row>
      <xdr:rowOff>161925</xdr:rowOff>
    </xdr:to>
    <xdr:graphicFrame macro="">
      <xdr:nvGraphicFramePr>
        <xdr:cNvPr id="5" name="차트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95250</xdr:colOff>
      <xdr:row>1</xdr:row>
      <xdr:rowOff>28575</xdr:rowOff>
    </xdr:from>
    <xdr:to>
      <xdr:col>28</xdr:col>
      <xdr:colOff>3400425</xdr:colOff>
      <xdr:row>14</xdr:row>
      <xdr:rowOff>200025</xdr:rowOff>
    </xdr:to>
    <xdr:graphicFrame macro="">
      <xdr:nvGraphicFramePr>
        <xdr:cNvPr id="3" name="차트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114300</xdr:colOff>
      <xdr:row>15</xdr:row>
      <xdr:rowOff>57150</xdr:rowOff>
    </xdr:from>
    <xdr:to>
      <xdr:col>28</xdr:col>
      <xdr:colOff>3381375</xdr:colOff>
      <xdr:row>52</xdr:row>
      <xdr:rowOff>200025</xdr:rowOff>
    </xdr:to>
    <xdr:graphicFrame macro="">
      <xdr:nvGraphicFramePr>
        <xdr:cNvPr id="6" name="차트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49</xdr:col>
      <xdr:colOff>285750</xdr:colOff>
      <xdr:row>4</xdr:row>
      <xdr:rowOff>81491</xdr:rowOff>
    </xdr:to>
    <xdr:pic>
      <xdr:nvPicPr>
        <xdr:cNvPr id="4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57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4</xdr:row>
      <xdr:rowOff>81491</xdr:rowOff>
    </xdr:to>
    <xdr:pic>
      <xdr:nvPicPr>
        <xdr:cNvPr id="5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6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4</xdr:row>
      <xdr:rowOff>81491</xdr:rowOff>
    </xdr:to>
    <xdr:pic>
      <xdr:nvPicPr>
        <xdr:cNvPr id="6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61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4</xdr:row>
      <xdr:rowOff>81491</xdr:rowOff>
    </xdr:to>
    <xdr:pic>
      <xdr:nvPicPr>
        <xdr:cNvPr id="7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53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4</xdr:row>
      <xdr:rowOff>81491</xdr:rowOff>
    </xdr:to>
    <xdr:pic>
      <xdr:nvPicPr>
        <xdr:cNvPr id="8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345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4</xdr:row>
      <xdr:rowOff>81491</xdr:rowOff>
    </xdr:to>
    <xdr:pic>
      <xdr:nvPicPr>
        <xdr:cNvPr id="9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53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4</xdr:row>
      <xdr:rowOff>81491</xdr:rowOff>
    </xdr:to>
    <xdr:pic>
      <xdr:nvPicPr>
        <xdr:cNvPr id="10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2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4</xdr:row>
      <xdr:rowOff>81491</xdr:rowOff>
    </xdr:to>
    <xdr:pic>
      <xdr:nvPicPr>
        <xdr:cNvPr id="11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21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4</xdr:row>
      <xdr:rowOff>81491</xdr:rowOff>
    </xdr:to>
    <xdr:pic>
      <xdr:nvPicPr>
        <xdr:cNvPr id="12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113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4</xdr:row>
      <xdr:rowOff>81491</xdr:rowOff>
    </xdr:to>
    <xdr:pic>
      <xdr:nvPicPr>
        <xdr:cNvPr id="13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305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4</xdr:row>
      <xdr:rowOff>81491</xdr:rowOff>
    </xdr:to>
    <xdr:pic>
      <xdr:nvPicPr>
        <xdr:cNvPr id="14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49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4</xdr:row>
      <xdr:rowOff>81491</xdr:rowOff>
    </xdr:to>
    <xdr:pic>
      <xdr:nvPicPr>
        <xdr:cNvPr id="15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168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49</xdr:col>
      <xdr:colOff>285750</xdr:colOff>
      <xdr:row>4</xdr:row>
      <xdr:rowOff>81491</xdr:rowOff>
    </xdr:to>
    <xdr:pic>
      <xdr:nvPicPr>
        <xdr:cNvPr id="18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57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4</xdr:row>
      <xdr:rowOff>81491</xdr:rowOff>
    </xdr:to>
    <xdr:pic>
      <xdr:nvPicPr>
        <xdr:cNvPr id="19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6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4</xdr:row>
      <xdr:rowOff>81491</xdr:rowOff>
    </xdr:to>
    <xdr:pic>
      <xdr:nvPicPr>
        <xdr:cNvPr id="20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61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4</xdr:row>
      <xdr:rowOff>81491</xdr:rowOff>
    </xdr:to>
    <xdr:pic>
      <xdr:nvPicPr>
        <xdr:cNvPr id="21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53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4</xdr:row>
      <xdr:rowOff>81491</xdr:rowOff>
    </xdr:to>
    <xdr:pic>
      <xdr:nvPicPr>
        <xdr:cNvPr id="22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345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4</xdr:row>
      <xdr:rowOff>81491</xdr:rowOff>
    </xdr:to>
    <xdr:pic>
      <xdr:nvPicPr>
        <xdr:cNvPr id="23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53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4</xdr:row>
      <xdr:rowOff>81491</xdr:rowOff>
    </xdr:to>
    <xdr:pic>
      <xdr:nvPicPr>
        <xdr:cNvPr id="24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2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4</xdr:row>
      <xdr:rowOff>81491</xdr:rowOff>
    </xdr:to>
    <xdr:pic>
      <xdr:nvPicPr>
        <xdr:cNvPr id="25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21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4</xdr:row>
      <xdr:rowOff>81491</xdr:rowOff>
    </xdr:to>
    <xdr:pic>
      <xdr:nvPicPr>
        <xdr:cNvPr id="26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113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4</xdr:row>
      <xdr:rowOff>81491</xdr:rowOff>
    </xdr:to>
    <xdr:pic>
      <xdr:nvPicPr>
        <xdr:cNvPr id="27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305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4</xdr:row>
      <xdr:rowOff>81491</xdr:rowOff>
    </xdr:to>
    <xdr:pic>
      <xdr:nvPicPr>
        <xdr:cNvPr id="28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497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4</xdr:row>
      <xdr:rowOff>81491</xdr:rowOff>
    </xdr:to>
    <xdr:pic>
      <xdr:nvPicPr>
        <xdr:cNvPr id="29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1689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346</xdr:row>
      <xdr:rowOff>0</xdr:rowOff>
    </xdr:from>
    <xdr:to>
      <xdr:col>9</xdr:col>
      <xdr:colOff>190500</xdr:colOff>
      <xdr:row>367</xdr:row>
      <xdr:rowOff>190500</xdr:rowOff>
    </xdr:to>
    <xdr:pic>
      <xdr:nvPicPr>
        <xdr:cNvPr id="2" name="그림 1" descr="http://www.bankcms.co.kr/images/xls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346</xdr:row>
      <xdr:rowOff>0</xdr:rowOff>
    </xdr:from>
    <xdr:to>
      <xdr:col>10</xdr:col>
      <xdr:colOff>190500</xdr:colOff>
      <xdr:row>367</xdr:row>
      <xdr:rowOff>190500</xdr:rowOff>
    </xdr:to>
    <xdr:pic>
      <xdr:nvPicPr>
        <xdr:cNvPr id="3" name="그림 2" descr="http://www.bankcms.co.kr/images/detail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346</xdr:row>
      <xdr:rowOff>0</xdr:rowOff>
    </xdr:from>
    <xdr:to>
      <xdr:col>14</xdr:col>
      <xdr:colOff>190500</xdr:colOff>
      <xdr:row>367</xdr:row>
      <xdr:rowOff>190500</xdr:rowOff>
    </xdr:to>
    <xdr:pic>
      <xdr:nvPicPr>
        <xdr:cNvPr id="4" name="그림 3" descr="http://www.bankcms.co.kr/images/detail_view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347</xdr:row>
      <xdr:rowOff>0</xdr:rowOff>
    </xdr:from>
    <xdr:to>
      <xdr:col>14</xdr:col>
      <xdr:colOff>190500</xdr:colOff>
      <xdr:row>367</xdr:row>
      <xdr:rowOff>190500</xdr:rowOff>
    </xdr:to>
    <xdr:pic>
      <xdr:nvPicPr>
        <xdr:cNvPr id="5" name="그림 4" descr="http://www.bankcms.co.kr/images/xls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759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347</xdr:row>
      <xdr:rowOff>0</xdr:rowOff>
    </xdr:from>
    <xdr:to>
      <xdr:col>14</xdr:col>
      <xdr:colOff>190500</xdr:colOff>
      <xdr:row>367</xdr:row>
      <xdr:rowOff>190500</xdr:rowOff>
    </xdr:to>
    <xdr:pic>
      <xdr:nvPicPr>
        <xdr:cNvPr id="6" name="그림 5" descr="http://www.bankcms.co.kr/images/detail_view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759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347</xdr:row>
      <xdr:rowOff>0</xdr:rowOff>
    </xdr:from>
    <xdr:to>
      <xdr:col>14</xdr:col>
      <xdr:colOff>190500</xdr:colOff>
      <xdr:row>367</xdr:row>
      <xdr:rowOff>190500</xdr:rowOff>
    </xdr:to>
    <xdr:pic>
      <xdr:nvPicPr>
        <xdr:cNvPr id="7" name="그림 6" descr="http://www.bankcms.co.kr/images/detail_view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759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348</xdr:row>
      <xdr:rowOff>0</xdr:rowOff>
    </xdr:from>
    <xdr:to>
      <xdr:col>14</xdr:col>
      <xdr:colOff>190500</xdr:colOff>
      <xdr:row>367</xdr:row>
      <xdr:rowOff>190500</xdr:rowOff>
    </xdr:to>
    <xdr:pic>
      <xdr:nvPicPr>
        <xdr:cNvPr id="8" name="그림 7" descr="http://www.bankcms.co.kr/images/xls.gif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969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348</xdr:row>
      <xdr:rowOff>0</xdr:rowOff>
    </xdr:from>
    <xdr:to>
      <xdr:col>14</xdr:col>
      <xdr:colOff>190500</xdr:colOff>
      <xdr:row>367</xdr:row>
      <xdr:rowOff>190500</xdr:rowOff>
    </xdr:to>
    <xdr:pic>
      <xdr:nvPicPr>
        <xdr:cNvPr id="9" name="그림 8" descr="http://www.bankcms.co.kr/images/detail_view.gif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969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348</xdr:row>
      <xdr:rowOff>0</xdr:rowOff>
    </xdr:from>
    <xdr:to>
      <xdr:col>14</xdr:col>
      <xdr:colOff>190500</xdr:colOff>
      <xdr:row>367</xdr:row>
      <xdr:rowOff>190500</xdr:rowOff>
    </xdr:to>
    <xdr:pic>
      <xdr:nvPicPr>
        <xdr:cNvPr id="10" name="그림 9" descr="http://www.bankcms.co.kr/images/detail_view.gif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969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349</xdr:row>
      <xdr:rowOff>0</xdr:rowOff>
    </xdr:from>
    <xdr:to>
      <xdr:col>14</xdr:col>
      <xdr:colOff>190500</xdr:colOff>
      <xdr:row>367</xdr:row>
      <xdr:rowOff>190500</xdr:rowOff>
    </xdr:to>
    <xdr:pic>
      <xdr:nvPicPr>
        <xdr:cNvPr id="11" name="그림 10" descr="http://www.bankcms.co.kr/images/xls.gif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17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349</xdr:row>
      <xdr:rowOff>0</xdr:rowOff>
    </xdr:from>
    <xdr:to>
      <xdr:col>14</xdr:col>
      <xdr:colOff>190500</xdr:colOff>
      <xdr:row>367</xdr:row>
      <xdr:rowOff>190500</xdr:rowOff>
    </xdr:to>
    <xdr:pic>
      <xdr:nvPicPr>
        <xdr:cNvPr id="12" name="그림 11" descr="http://www.bankcms.co.kr/images/detail_view.gif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17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349</xdr:row>
      <xdr:rowOff>0</xdr:rowOff>
    </xdr:from>
    <xdr:to>
      <xdr:col>14</xdr:col>
      <xdr:colOff>190500</xdr:colOff>
      <xdr:row>367</xdr:row>
      <xdr:rowOff>190500</xdr:rowOff>
    </xdr:to>
    <xdr:pic>
      <xdr:nvPicPr>
        <xdr:cNvPr id="13" name="그림 12" descr="http://www.bankcms.co.kr/images/detail_view.gif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17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350</xdr:row>
      <xdr:rowOff>0</xdr:rowOff>
    </xdr:from>
    <xdr:to>
      <xdr:col>14</xdr:col>
      <xdr:colOff>190500</xdr:colOff>
      <xdr:row>367</xdr:row>
      <xdr:rowOff>190500</xdr:rowOff>
    </xdr:to>
    <xdr:pic>
      <xdr:nvPicPr>
        <xdr:cNvPr id="14" name="그림 13" descr="http://www.bankcms.co.kr/images/xls.gif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388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350</xdr:row>
      <xdr:rowOff>0</xdr:rowOff>
    </xdr:from>
    <xdr:to>
      <xdr:col>14</xdr:col>
      <xdr:colOff>190500</xdr:colOff>
      <xdr:row>367</xdr:row>
      <xdr:rowOff>190500</xdr:rowOff>
    </xdr:to>
    <xdr:pic>
      <xdr:nvPicPr>
        <xdr:cNvPr id="15" name="그림 14" descr="http://www.bankcms.co.kr/images/detail_view.gif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388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350</xdr:row>
      <xdr:rowOff>0</xdr:rowOff>
    </xdr:from>
    <xdr:to>
      <xdr:col>14</xdr:col>
      <xdr:colOff>190500</xdr:colOff>
      <xdr:row>367</xdr:row>
      <xdr:rowOff>190500</xdr:rowOff>
    </xdr:to>
    <xdr:pic>
      <xdr:nvPicPr>
        <xdr:cNvPr id="16" name="그림 15" descr="http://www.bankcms.co.kr/images/detail_view.gif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388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351</xdr:row>
      <xdr:rowOff>0</xdr:rowOff>
    </xdr:from>
    <xdr:to>
      <xdr:col>14</xdr:col>
      <xdr:colOff>190500</xdr:colOff>
      <xdr:row>367</xdr:row>
      <xdr:rowOff>190500</xdr:rowOff>
    </xdr:to>
    <xdr:pic>
      <xdr:nvPicPr>
        <xdr:cNvPr id="17" name="그림 16" descr="http://www.bankcms.co.kr/images/xls.gif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598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351</xdr:row>
      <xdr:rowOff>0</xdr:rowOff>
    </xdr:from>
    <xdr:to>
      <xdr:col>14</xdr:col>
      <xdr:colOff>190500</xdr:colOff>
      <xdr:row>367</xdr:row>
      <xdr:rowOff>190500</xdr:rowOff>
    </xdr:to>
    <xdr:pic>
      <xdr:nvPicPr>
        <xdr:cNvPr id="18" name="그림 17" descr="http://www.bankcms.co.kr/images/detail_view.gif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598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351</xdr:row>
      <xdr:rowOff>0</xdr:rowOff>
    </xdr:from>
    <xdr:to>
      <xdr:col>14</xdr:col>
      <xdr:colOff>190500</xdr:colOff>
      <xdr:row>367</xdr:row>
      <xdr:rowOff>190500</xdr:rowOff>
    </xdr:to>
    <xdr:pic>
      <xdr:nvPicPr>
        <xdr:cNvPr id="19" name="그림 18" descr="http://www.bankcms.co.kr/images/detail_view.gif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598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352</xdr:row>
      <xdr:rowOff>0</xdr:rowOff>
    </xdr:from>
    <xdr:to>
      <xdr:col>14</xdr:col>
      <xdr:colOff>190500</xdr:colOff>
      <xdr:row>367</xdr:row>
      <xdr:rowOff>190500</xdr:rowOff>
    </xdr:to>
    <xdr:pic>
      <xdr:nvPicPr>
        <xdr:cNvPr id="20" name="그림 19" descr="http://www.bankcms.co.kr/images/xls.gif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807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352</xdr:row>
      <xdr:rowOff>0</xdr:rowOff>
    </xdr:from>
    <xdr:to>
      <xdr:col>14</xdr:col>
      <xdr:colOff>190500</xdr:colOff>
      <xdr:row>367</xdr:row>
      <xdr:rowOff>190500</xdr:rowOff>
    </xdr:to>
    <xdr:pic>
      <xdr:nvPicPr>
        <xdr:cNvPr id="21" name="그림 20" descr="http://www.bankcms.co.kr/images/detail_view.gif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807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352</xdr:row>
      <xdr:rowOff>0</xdr:rowOff>
    </xdr:from>
    <xdr:to>
      <xdr:col>14</xdr:col>
      <xdr:colOff>190500</xdr:colOff>
      <xdr:row>367</xdr:row>
      <xdr:rowOff>190500</xdr:rowOff>
    </xdr:to>
    <xdr:pic>
      <xdr:nvPicPr>
        <xdr:cNvPr id="22" name="그림 21" descr="http://www.bankcms.co.kr/images/detail_view.gif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0807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353</xdr:row>
      <xdr:rowOff>0</xdr:rowOff>
    </xdr:from>
    <xdr:to>
      <xdr:col>14</xdr:col>
      <xdr:colOff>190500</xdr:colOff>
      <xdr:row>367</xdr:row>
      <xdr:rowOff>190500</xdr:rowOff>
    </xdr:to>
    <xdr:pic>
      <xdr:nvPicPr>
        <xdr:cNvPr id="23" name="그림 22" descr="http://www.bankcms.co.kr/images/xls.gif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017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353</xdr:row>
      <xdr:rowOff>0</xdr:rowOff>
    </xdr:from>
    <xdr:to>
      <xdr:col>14</xdr:col>
      <xdr:colOff>190500</xdr:colOff>
      <xdr:row>367</xdr:row>
      <xdr:rowOff>190500</xdr:rowOff>
    </xdr:to>
    <xdr:pic>
      <xdr:nvPicPr>
        <xdr:cNvPr id="24" name="그림 23" descr="http://www.bankcms.co.kr/images/detail_view.gif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017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353</xdr:row>
      <xdr:rowOff>0</xdr:rowOff>
    </xdr:from>
    <xdr:to>
      <xdr:col>14</xdr:col>
      <xdr:colOff>190500</xdr:colOff>
      <xdr:row>367</xdr:row>
      <xdr:rowOff>190500</xdr:rowOff>
    </xdr:to>
    <xdr:pic>
      <xdr:nvPicPr>
        <xdr:cNvPr id="25" name="그림 24" descr="http://www.bankcms.co.kr/images/detail_view.gif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017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354</xdr:row>
      <xdr:rowOff>0</xdr:rowOff>
    </xdr:from>
    <xdr:to>
      <xdr:col>14</xdr:col>
      <xdr:colOff>190500</xdr:colOff>
      <xdr:row>367</xdr:row>
      <xdr:rowOff>190500</xdr:rowOff>
    </xdr:to>
    <xdr:pic>
      <xdr:nvPicPr>
        <xdr:cNvPr id="26" name="그림 25" descr="http://www.bankcms.co.kr/images/xls.gif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226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354</xdr:row>
      <xdr:rowOff>0</xdr:rowOff>
    </xdr:from>
    <xdr:to>
      <xdr:col>14</xdr:col>
      <xdr:colOff>190500</xdr:colOff>
      <xdr:row>367</xdr:row>
      <xdr:rowOff>190500</xdr:rowOff>
    </xdr:to>
    <xdr:pic>
      <xdr:nvPicPr>
        <xdr:cNvPr id="27" name="그림 26" descr="http://www.bankcms.co.kr/images/detail_view.gif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226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354</xdr:row>
      <xdr:rowOff>0</xdr:rowOff>
    </xdr:from>
    <xdr:to>
      <xdr:col>14</xdr:col>
      <xdr:colOff>190500</xdr:colOff>
      <xdr:row>367</xdr:row>
      <xdr:rowOff>190500</xdr:rowOff>
    </xdr:to>
    <xdr:pic>
      <xdr:nvPicPr>
        <xdr:cNvPr id="28" name="그림 27" descr="http://www.bankcms.co.kr/images/detail_view.gif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226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355</xdr:row>
      <xdr:rowOff>0</xdr:rowOff>
    </xdr:from>
    <xdr:to>
      <xdr:col>14</xdr:col>
      <xdr:colOff>190500</xdr:colOff>
      <xdr:row>367</xdr:row>
      <xdr:rowOff>190500</xdr:rowOff>
    </xdr:to>
    <xdr:pic>
      <xdr:nvPicPr>
        <xdr:cNvPr id="29" name="그림 28" descr="http://www.bankcms.co.kr/images/xls.gif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436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355</xdr:row>
      <xdr:rowOff>0</xdr:rowOff>
    </xdr:from>
    <xdr:to>
      <xdr:col>14</xdr:col>
      <xdr:colOff>190500</xdr:colOff>
      <xdr:row>367</xdr:row>
      <xdr:rowOff>190500</xdr:rowOff>
    </xdr:to>
    <xdr:pic>
      <xdr:nvPicPr>
        <xdr:cNvPr id="30" name="그림 29" descr="http://www.bankcms.co.kr/images/detail_view.gif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436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356</xdr:row>
      <xdr:rowOff>0</xdr:rowOff>
    </xdr:from>
    <xdr:to>
      <xdr:col>14</xdr:col>
      <xdr:colOff>190500</xdr:colOff>
      <xdr:row>367</xdr:row>
      <xdr:rowOff>190500</xdr:rowOff>
    </xdr:to>
    <xdr:pic>
      <xdr:nvPicPr>
        <xdr:cNvPr id="31" name="그림 30" descr="http://www.bankcms.co.kr/images/xls.gif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645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356</xdr:row>
      <xdr:rowOff>0</xdr:rowOff>
    </xdr:from>
    <xdr:to>
      <xdr:col>14</xdr:col>
      <xdr:colOff>190500</xdr:colOff>
      <xdr:row>367</xdr:row>
      <xdr:rowOff>190500</xdr:rowOff>
    </xdr:to>
    <xdr:pic>
      <xdr:nvPicPr>
        <xdr:cNvPr id="32" name="그림 31" descr="http://www.bankcms.co.kr/images/detail_view.gif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645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356</xdr:row>
      <xdr:rowOff>0</xdr:rowOff>
    </xdr:from>
    <xdr:to>
      <xdr:col>14</xdr:col>
      <xdr:colOff>190500</xdr:colOff>
      <xdr:row>367</xdr:row>
      <xdr:rowOff>190500</xdr:rowOff>
    </xdr:to>
    <xdr:pic>
      <xdr:nvPicPr>
        <xdr:cNvPr id="33" name="그림 32" descr="http://www.bankcms.co.kr/images/detail_view.gif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645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357</xdr:row>
      <xdr:rowOff>0</xdr:rowOff>
    </xdr:from>
    <xdr:to>
      <xdr:col>14</xdr:col>
      <xdr:colOff>190500</xdr:colOff>
      <xdr:row>367</xdr:row>
      <xdr:rowOff>190500</xdr:rowOff>
    </xdr:to>
    <xdr:pic>
      <xdr:nvPicPr>
        <xdr:cNvPr id="34" name="그림 33" descr="http://www.bankcms.co.kr/images/xls.gif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85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357</xdr:row>
      <xdr:rowOff>0</xdr:rowOff>
    </xdr:from>
    <xdr:to>
      <xdr:col>14</xdr:col>
      <xdr:colOff>190500</xdr:colOff>
      <xdr:row>367</xdr:row>
      <xdr:rowOff>190500</xdr:rowOff>
    </xdr:to>
    <xdr:pic>
      <xdr:nvPicPr>
        <xdr:cNvPr id="35" name="그림 34" descr="http://www.bankcms.co.kr/images/detail_view.gif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85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357</xdr:row>
      <xdr:rowOff>0</xdr:rowOff>
    </xdr:from>
    <xdr:to>
      <xdr:col>14</xdr:col>
      <xdr:colOff>190500</xdr:colOff>
      <xdr:row>367</xdr:row>
      <xdr:rowOff>190500</xdr:rowOff>
    </xdr:to>
    <xdr:pic>
      <xdr:nvPicPr>
        <xdr:cNvPr id="36" name="그림 35" descr="http://www.bankcms.co.kr/images/detail_view.gif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6185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346</xdr:row>
      <xdr:rowOff>0</xdr:rowOff>
    </xdr:from>
    <xdr:to>
      <xdr:col>14</xdr:col>
      <xdr:colOff>190500</xdr:colOff>
      <xdr:row>367</xdr:row>
      <xdr:rowOff>190500</xdr:rowOff>
    </xdr:to>
    <xdr:pic>
      <xdr:nvPicPr>
        <xdr:cNvPr id="37" name="그림 36" descr="http://www.bankcms.co.kr/images/xls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346</xdr:row>
      <xdr:rowOff>0</xdr:rowOff>
    </xdr:from>
    <xdr:to>
      <xdr:col>14</xdr:col>
      <xdr:colOff>190500</xdr:colOff>
      <xdr:row>367</xdr:row>
      <xdr:rowOff>190500</xdr:rowOff>
    </xdr:to>
    <xdr:pic>
      <xdr:nvPicPr>
        <xdr:cNvPr id="38" name="그림 37" descr="http://www.bankcms.co.kr/images/detail_view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346</xdr:row>
      <xdr:rowOff>0</xdr:rowOff>
    </xdr:from>
    <xdr:to>
      <xdr:col>14</xdr:col>
      <xdr:colOff>190500</xdr:colOff>
      <xdr:row>367</xdr:row>
      <xdr:rowOff>190500</xdr:rowOff>
    </xdr:to>
    <xdr:pic>
      <xdr:nvPicPr>
        <xdr:cNvPr id="39" name="그림 38" descr="http://www.bankcms.co.kr/images/detail_view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59550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419100</xdr:colOff>
      <xdr:row>32</xdr:row>
      <xdr:rowOff>38100</xdr:rowOff>
    </xdr:from>
    <xdr:to>
      <xdr:col>33</xdr:col>
      <xdr:colOff>190500</xdr:colOff>
      <xdr:row>37</xdr:row>
      <xdr:rowOff>0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504825</xdr:colOff>
      <xdr:row>8</xdr:row>
      <xdr:rowOff>66675</xdr:rowOff>
    </xdr:from>
    <xdr:to>
      <xdr:col>32</xdr:col>
      <xdr:colOff>276225</xdr:colOff>
      <xdr:row>29</xdr:row>
      <xdr:rowOff>0</xdr:rowOff>
    </xdr:to>
    <xdr:graphicFrame macro="">
      <xdr:nvGraphicFramePr>
        <xdr:cNvPr id="3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638175</xdr:colOff>
      <xdr:row>36</xdr:row>
      <xdr:rowOff>85725</xdr:rowOff>
    </xdr:from>
    <xdr:to>
      <xdr:col>27</xdr:col>
      <xdr:colOff>333375</xdr:colOff>
      <xdr:row>50</xdr:row>
      <xdr:rowOff>9525</xdr:rowOff>
    </xdr:to>
    <xdr:graphicFrame macro="">
      <xdr:nvGraphicFramePr>
        <xdr:cNvPr id="4" name="차트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26</xdr:col>
      <xdr:colOff>685800</xdr:colOff>
      <xdr:row>0</xdr:row>
      <xdr:rowOff>0</xdr:rowOff>
    </xdr:to>
    <xdr:grpSp>
      <xdr:nvGrpSpPr>
        <xdr:cNvPr id="2" name="Group 88"/>
        <xdr:cNvGrpSpPr>
          <a:grpSpLocks/>
        </xdr:cNvGrpSpPr>
      </xdr:nvGrpSpPr>
      <xdr:grpSpPr bwMode="auto">
        <a:xfrm>
          <a:off x="9525" y="0"/>
          <a:ext cx="7829550" cy="0"/>
          <a:chOff x="1" y="1"/>
          <a:chExt cx="1359" cy="38"/>
        </a:xfrm>
      </xdr:grpSpPr>
      <xdr:grpSp>
        <xdr:nvGrpSpPr>
          <xdr:cNvPr id="3" name="Group 89"/>
          <xdr:cNvGrpSpPr>
            <a:grpSpLocks/>
          </xdr:cNvGrpSpPr>
        </xdr:nvGrpSpPr>
        <xdr:grpSpPr bwMode="auto">
          <a:xfrm>
            <a:off x="1" y="1"/>
            <a:ext cx="1359" cy="38"/>
            <a:chOff x="1" y="105"/>
            <a:chExt cx="1359" cy="38"/>
          </a:xfrm>
        </xdr:grpSpPr>
        <xdr:pic>
          <xdr:nvPicPr>
            <xdr:cNvPr id="14" name="Picture 90" descr="b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" y="105"/>
              <a:ext cx="1359" cy="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" name="Rectangle 91"/>
            <xdr:cNvSpPr>
              <a:spLocks noChangeArrowheads="1"/>
            </xdr:cNvSpPr>
          </xdr:nvSpPr>
          <xdr:spPr bwMode="auto">
            <a:xfrm>
              <a:off x="1120" y="105"/>
              <a:ext cx="240" cy="38"/>
            </a:xfrm>
            <a:prstGeom prst="rect">
              <a:avLst/>
            </a:prstGeom>
            <a:gradFill rotWithShape="1">
              <a:gsLst>
                <a:gs pos="0">
                  <a:srgbClr val="FFFFFF">
                    <a:alpha val="0"/>
                  </a:srgbClr>
                </a:gs>
                <a:gs pos="100000">
                  <a:srgbClr val="FFFFFF"/>
                </a:gs>
              </a:gsLst>
              <a:lin ang="0" scaled="1"/>
            </a:gra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pic>
        <xdr:nvPicPr>
          <xdr:cNvPr id="4" name="Picture 92" descr="bn02">
            <a:hlinkClick xmlns:r="http://schemas.openxmlformats.org/officeDocument/2006/relationships" r:id="rId2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4" y="1"/>
            <a:ext cx="7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93" descr="bn03">
            <a:hlinkClick xmlns:r="http://schemas.openxmlformats.org/officeDocument/2006/relationships" r:id="rId4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" y="1"/>
            <a:ext cx="69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4" descr="bn04">
            <a:hlinkClick xmlns:r="http://schemas.openxmlformats.org/officeDocument/2006/relationships" r:id="rId6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" y="1"/>
            <a:ext cx="63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95" descr="bn05">
            <a:hlinkClick xmlns:r="http://schemas.openxmlformats.org/officeDocument/2006/relationships" r:id="rId8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1"/>
            <a:ext cx="9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6" descr="bn06">
            <a:hlinkClick xmlns:r="http://schemas.openxmlformats.org/officeDocument/2006/relationships" r:id="rId10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8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0]!하이퍼링크">
        <xdr:nvPicPr>
          <xdr:cNvPr id="9" name="Picture 97" descr="search_bn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" y="8"/>
            <a:ext cx="3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8" descr="excel_logo2">
            <a:hlinkClick xmlns:r="http://schemas.openxmlformats.org/officeDocument/2006/relationships" r:id="rId1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" y="1"/>
            <a:ext cx="11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99" descr="bizform_logo2">
            <a:hlinkClick xmlns:r="http://schemas.openxmlformats.org/officeDocument/2006/relationships" r:id="rId15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" y="1"/>
            <a:ext cx="85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00" descr="bn01">
            <a:hlinkClick xmlns:r="http://schemas.openxmlformats.org/officeDocument/2006/relationships" r:id="rId17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4" y="1"/>
            <a:ext cx="9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01" descr="l_bn07">
            <a:hlinkClick xmlns:r="http://schemas.openxmlformats.org/officeDocument/2006/relationships" r:id="rId19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0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571500</xdr:colOff>
      <xdr:row>1</xdr:row>
      <xdr:rowOff>209550</xdr:rowOff>
    </xdr:from>
    <xdr:to>
      <xdr:col>15</xdr:col>
      <xdr:colOff>419100</xdr:colOff>
      <xdr:row>3</xdr:row>
      <xdr:rowOff>47625</xdr:rowOff>
    </xdr:to>
    <xdr:pic macro="[0]!시트보호">
      <xdr:nvPicPr>
        <xdr:cNvPr id="16" name="Picture 104" descr="btn_c_0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257175</xdr:colOff>
      <xdr:row>1</xdr:row>
      <xdr:rowOff>209550</xdr:rowOff>
    </xdr:from>
    <xdr:to>
      <xdr:col>17</xdr:col>
      <xdr:colOff>571500</xdr:colOff>
      <xdr:row>3</xdr:row>
      <xdr:rowOff>47625</xdr:rowOff>
    </xdr:to>
    <xdr:pic macro="[0]!시트해제">
      <xdr:nvPicPr>
        <xdr:cNvPr id="17" name="Picture 105" descr="btn_c_0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333375</xdr:colOff>
      <xdr:row>0</xdr:row>
      <xdr:rowOff>76200</xdr:rowOff>
    </xdr:from>
    <xdr:to>
      <xdr:col>17</xdr:col>
      <xdr:colOff>114300</xdr:colOff>
      <xdr:row>1</xdr:row>
      <xdr:rowOff>57150</xdr:rowOff>
    </xdr:to>
    <xdr:sp macro="" textlink="" fLocksText="0">
      <xdr:nvSpPr>
        <xdr:cNvPr id="18" name="Text Box 1" descr="텍스트 상자: 비즈니스 엑셀"/>
        <xdr:cNvSpPr txBox="1">
          <a:spLocks noChangeArrowheads="1"/>
        </xdr:cNvSpPr>
      </xdr:nvSpPr>
      <xdr:spPr bwMode="auto">
        <a:xfrm>
          <a:off x="3124200" y="0"/>
          <a:ext cx="1819275" cy="0"/>
        </a:xfrm>
        <a:prstGeom prst="rect">
          <a:avLst/>
        </a:prstGeom>
        <a:solidFill>
          <a:srgbClr val="FFFFFF"/>
        </a:solidFill>
        <a:ln w="25400">
          <a:solidFill>
            <a:srgbClr val="9933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급여대장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(4</a:t>
          </a: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대보험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)</a:t>
          </a:r>
        </a:p>
      </xdr:txBody>
    </xdr:sp>
    <xdr:clientData fLocksWithSheet="0"/>
  </xdr:twoCellAnchor>
  <xdr:twoCellAnchor>
    <xdr:from>
      <xdr:col>0</xdr:col>
      <xdr:colOff>66675</xdr:colOff>
      <xdr:row>0</xdr:row>
      <xdr:rowOff>0</xdr:rowOff>
    </xdr:from>
    <xdr:to>
      <xdr:col>9</xdr:col>
      <xdr:colOff>0</xdr:colOff>
      <xdr:row>3</xdr:row>
      <xdr:rowOff>66675</xdr:rowOff>
    </xdr:to>
    <xdr:grpSp>
      <xdr:nvGrpSpPr>
        <xdr:cNvPr id="19" name="Group 107"/>
        <xdr:cNvGrpSpPr>
          <a:grpSpLocks/>
        </xdr:cNvGrpSpPr>
      </xdr:nvGrpSpPr>
      <xdr:grpSpPr bwMode="auto">
        <a:xfrm>
          <a:off x="66675" y="0"/>
          <a:ext cx="1238250" cy="314325"/>
          <a:chOff x="7" y="44"/>
          <a:chExt cx="496" cy="41"/>
        </a:xfrm>
      </xdr:grpSpPr>
      <xdr:sp macro="" textlink="">
        <xdr:nvSpPr>
          <xdr:cNvPr id="20" name="Rectangle 108"/>
          <xdr:cNvSpPr>
            <a:spLocks noChangeArrowheads="1"/>
          </xdr:cNvSpPr>
        </xdr:nvSpPr>
        <xdr:spPr bwMode="auto">
          <a:xfrm>
            <a:off x="7" y="44"/>
            <a:ext cx="496" cy="41"/>
          </a:xfrm>
          <a:prstGeom prst="rect">
            <a:avLst/>
          </a:prstGeom>
          <a:noFill/>
          <a:ln w="12700">
            <a:solidFill>
              <a:srgbClr val="008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" name="Text Box 109"/>
          <xdr:cNvSpPr txBox="1">
            <a:spLocks noChangeArrowheads="1"/>
          </xdr:cNvSpPr>
        </xdr:nvSpPr>
        <xdr:spPr bwMode="auto">
          <a:xfrm>
            <a:off x="22" y="50"/>
            <a:ext cx="114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spAutoFit/>
          </a:bodyPr>
          <a:lstStyle/>
          <a:p>
            <a:pPr algn="ctr" rtl="0">
              <a:defRPr sz="1000"/>
            </a:pPr>
            <a:r>
              <a:rPr lang="ko-KR" altLang="en-US" sz="1000" b="1" i="0" u="none" strike="noStrike" baseline="0">
                <a:solidFill>
                  <a:srgbClr val="008000"/>
                </a:solidFill>
                <a:latin typeface="굴림"/>
                <a:ea typeface="굴림"/>
              </a:rPr>
              <a:t>이동버튼</a:t>
            </a:r>
          </a:p>
        </xdr:txBody>
      </xdr:sp>
      <xdr:grpSp>
        <xdr:nvGrpSpPr>
          <xdr:cNvPr id="22" name="Group 110"/>
          <xdr:cNvGrpSpPr>
            <a:grpSpLocks/>
          </xdr:cNvGrpSpPr>
        </xdr:nvGrpSpPr>
        <xdr:grpSpPr bwMode="auto">
          <a:xfrm>
            <a:off x="78" y="50"/>
            <a:ext cx="99" cy="31"/>
            <a:chOff x="78" y="50"/>
            <a:chExt cx="99" cy="31"/>
          </a:xfrm>
        </xdr:grpSpPr>
        <xdr:pic macro="[0]!이동_사용방법">
          <xdr:nvPicPr>
            <xdr:cNvPr id="32" name="Picture 111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사용방법" textlink="">
          <xdr:nvSpPr>
            <xdr:cNvPr id="33" name="Text Box 112"/>
            <xdr:cNvSpPr txBox="1">
              <a:spLocks noChangeArrowheads="1"/>
            </xdr:cNvSpPr>
          </xdr:nvSpPr>
          <xdr:spPr bwMode="auto">
            <a:xfrm>
              <a:off x="81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사용방법</a:t>
              </a:r>
            </a:p>
          </xdr:txBody>
        </xdr:sp>
      </xdr:grpSp>
      <xdr:grpSp>
        <xdr:nvGrpSpPr>
          <xdr:cNvPr id="23" name="Group 113"/>
          <xdr:cNvGrpSpPr>
            <a:grpSpLocks/>
          </xdr:cNvGrpSpPr>
        </xdr:nvGrpSpPr>
        <xdr:grpSpPr bwMode="auto">
          <a:xfrm>
            <a:off x="184" y="50"/>
            <a:ext cx="99" cy="31"/>
            <a:chOff x="78" y="50"/>
            <a:chExt cx="99" cy="31"/>
          </a:xfrm>
        </xdr:grpSpPr>
        <xdr:pic macro="[0]!이동_입력폼">
          <xdr:nvPicPr>
            <xdr:cNvPr id="30" name="Picture 114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입력폼" textlink="">
          <xdr:nvSpPr>
            <xdr:cNvPr id="31" name="Text Box 115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입력폼</a:t>
              </a:r>
            </a:p>
          </xdr:txBody>
        </xdr:sp>
      </xdr:grpSp>
      <xdr:grpSp>
        <xdr:nvGrpSpPr>
          <xdr:cNvPr id="24" name="Group 116"/>
          <xdr:cNvGrpSpPr>
            <a:grpSpLocks/>
          </xdr:cNvGrpSpPr>
        </xdr:nvGrpSpPr>
        <xdr:grpSpPr bwMode="auto">
          <a:xfrm>
            <a:off x="290" y="50"/>
            <a:ext cx="99" cy="31"/>
            <a:chOff x="78" y="50"/>
            <a:chExt cx="99" cy="31"/>
          </a:xfrm>
        </xdr:grpSpPr>
        <xdr:pic macro="[0]!이동_출력폼">
          <xdr:nvPicPr>
            <xdr:cNvPr id="28" name="Picture 117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출력폼" textlink="">
          <xdr:nvSpPr>
            <xdr:cNvPr id="29" name="Text Box 118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출력폼</a:t>
              </a:r>
            </a:p>
          </xdr:txBody>
        </xdr:sp>
      </xdr:grpSp>
      <xdr:grpSp>
        <xdr:nvGrpSpPr>
          <xdr:cNvPr id="25" name="Group 119"/>
          <xdr:cNvGrpSpPr>
            <a:grpSpLocks/>
          </xdr:cNvGrpSpPr>
        </xdr:nvGrpSpPr>
        <xdr:grpSpPr bwMode="auto">
          <a:xfrm>
            <a:off x="397" y="50"/>
            <a:ext cx="99" cy="31"/>
            <a:chOff x="78" y="50"/>
            <a:chExt cx="99" cy="31"/>
          </a:xfrm>
        </xdr:grpSpPr>
        <xdr:pic macro="[0]!이동_급여명세서">
          <xdr:nvPicPr>
            <xdr:cNvPr id="26" name="Picture 120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급여명세서" textlink="">
          <xdr:nvSpPr>
            <xdr:cNvPr id="27" name="Text Box 121"/>
            <xdr:cNvSpPr txBox="1">
              <a:spLocks noChangeArrowheads="1"/>
            </xdr:cNvSpPr>
          </xdr:nvSpPr>
          <xdr:spPr bwMode="auto">
            <a:xfrm>
              <a:off x="82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급여명세서</a:t>
              </a: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9</xdr:row>
          <xdr:rowOff>0</xdr:rowOff>
        </xdr:from>
        <xdr:to>
          <xdr:col>19</xdr:col>
          <xdr:colOff>95250</xdr:colOff>
          <xdr:row>10</xdr:row>
          <xdr:rowOff>209550</xdr:rowOff>
        </xdr:to>
        <xdr:sp macro="" textlink="">
          <xdr:nvSpPr>
            <xdr:cNvPr id="77825" name="Check Box 1" hidden="1">
              <a:extLst>
                <a:ext uri="{63B3BB69-23CF-44E3-9099-C40C66FF867C}">
                  <a14:compatExt spid="_x0000_s77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10</xdr:row>
          <xdr:rowOff>28575</xdr:rowOff>
        </xdr:from>
        <xdr:to>
          <xdr:col>19</xdr:col>
          <xdr:colOff>95250</xdr:colOff>
          <xdr:row>10</xdr:row>
          <xdr:rowOff>238125</xdr:rowOff>
        </xdr:to>
        <xdr:sp macro="" textlink="">
          <xdr:nvSpPr>
            <xdr:cNvPr id="77826" name="Check Box 2" hidden="1">
              <a:extLst>
                <a:ext uri="{63B3BB69-23CF-44E3-9099-C40C66FF867C}">
                  <a14:compatExt spid="_x0000_s77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11</xdr:row>
          <xdr:rowOff>28575</xdr:rowOff>
        </xdr:from>
        <xdr:to>
          <xdr:col>19</xdr:col>
          <xdr:colOff>95250</xdr:colOff>
          <xdr:row>11</xdr:row>
          <xdr:rowOff>238125</xdr:rowOff>
        </xdr:to>
        <xdr:sp macro="" textlink="">
          <xdr:nvSpPr>
            <xdr:cNvPr id="77827" name="Check Box 3" hidden="1">
              <a:extLst>
                <a:ext uri="{63B3BB69-23CF-44E3-9099-C40C66FF867C}">
                  <a14:compatExt spid="_x0000_s77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28" name="Check Box 4" hidden="1">
              <a:extLst>
                <a:ext uri="{63B3BB69-23CF-44E3-9099-C40C66FF867C}">
                  <a14:compatExt spid="_x0000_s77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29" name="Check Box 5" hidden="1">
              <a:extLst>
                <a:ext uri="{63B3BB69-23CF-44E3-9099-C40C66FF867C}">
                  <a14:compatExt spid="_x0000_s77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0" name="Check Box 6" hidden="1">
              <a:extLst>
                <a:ext uri="{63B3BB69-23CF-44E3-9099-C40C66FF867C}">
                  <a14:compatExt spid="_x0000_s77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1" name="Check Box 7" hidden="1">
              <a:extLst>
                <a:ext uri="{63B3BB69-23CF-44E3-9099-C40C66FF867C}">
                  <a14:compatExt spid="_x0000_s77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2" name="Check Box 8" hidden="1">
              <a:extLst>
                <a:ext uri="{63B3BB69-23CF-44E3-9099-C40C66FF867C}">
                  <a14:compatExt spid="_x0000_s77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3" name="Check Box 9" hidden="1">
              <a:extLst>
                <a:ext uri="{63B3BB69-23CF-44E3-9099-C40C66FF867C}">
                  <a14:compatExt spid="_x0000_s77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4" name="Check Box 10" hidden="1">
              <a:extLst>
                <a:ext uri="{63B3BB69-23CF-44E3-9099-C40C66FF867C}">
                  <a14:compatExt spid="_x0000_s77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5" name="Check Box 11" hidden="1">
              <a:extLst>
                <a:ext uri="{63B3BB69-23CF-44E3-9099-C40C66FF867C}">
                  <a14:compatExt spid="_x0000_s77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6" name="Check Box 12" hidden="1">
              <a:extLst>
                <a:ext uri="{63B3BB69-23CF-44E3-9099-C40C66FF867C}">
                  <a14:compatExt spid="_x0000_s77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7" name="Check Box 13" hidden="1">
              <a:extLst>
                <a:ext uri="{63B3BB69-23CF-44E3-9099-C40C66FF867C}">
                  <a14:compatExt spid="_x0000_s77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8" name="Check Box 14" hidden="1">
              <a:extLst>
                <a:ext uri="{63B3BB69-23CF-44E3-9099-C40C66FF867C}">
                  <a14:compatExt spid="_x0000_s77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39" name="Check Box 15" hidden="1">
              <a:extLst>
                <a:ext uri="{63B3BB69-23CF-44E3-9099-C40C66FF867C}">
                  <a14:compatExt spid="_x0000_s77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0" name="Check Box 16" hidden="1">
              <a:extLst>
                <a:ext uri="{63B3BB69-23CF-44E3-9099-C40C66FF867C}">
                  <a14:compatExt spid="_x0000_s77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1" name="Check Box 17" hidden="1">
              <a:extLst>
                <a:ext uri="{63B3BB69-23CF-44E3-9099-C40C66FF867C}">
                  <a14:compatExt spid="_x0000_s77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2" name="Check Box 18" hidden="1">
              <a:extLst>
                <a:ext uri="{63B3BB69-23CF-44E3-9099-C40C66FF867C}">
                  <a14:compatExt spid="_x0000_s77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3" name="Check Box 19" hidden="1">
              <a:extLst>
                <a:ext uri="{63B3BB69-23CF-44E3-9099-C40C66FF867C}">
                  <a14:compatExt spid="_x0000_s77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4" name="Check Box 20" hidden="1">
              <a:extLst>
                <a:ext uri="{63B3BB69-23CF-44E3-9099-C40C66FF867C}">
                  <a14:compatExt spid="_x0000_s77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5" name="Check Box 21" hidden="1">
              <a:extLst>
                <a:ext uri="{63B3BB69-23CF-44E3-9099-C40C66FF867C}">
                  <a14:compatExt spid="_x0000_s77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6" name="Check Box 22" hidden="1">
              <a:extLst>
                <a:ext uri="{63B3BB69-23CF-44E3-9099-C40C66FF867C}">
                  <a14:compatExt spid="_x0000_s77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7" name="Check Box 23" hidden="1">
              <a:extLst>
                <a:ext uri="{63B3BB69-23CF-44E3-9099-C40C66FF867C}">
                  <a14:compatExt spid="_x0000_s77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8" name="Check Box 24" hidden="1">
              <a:extLst>
                <a:ext uri="{63B3BB69-23CF-44E3-9099-C40C66FF867C}">
                  <a14:compatExt spid="_x0000_s77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49" name="Check Box 25" hidden="1">
              <a:extLst>
                <a:ext uri="{63B3BB69-23CF-44E3-9099-C40C66FF867C}">
                  <a14:compatExt spid="_x0000_s77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0" name="Check Box 26" hidden="1">
              <a:extLst>
                <a:ext uri="{63B3BB69-23CF-44E3-9099-C40C66FF867C}">
                  <a14:compatExt spid="_x0000_s77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1" name="Check Box 27" hidden="1">
              <a:extLst>
                <a:ext uri="{63B3BB69-23CF-44E3-9099-C40C66FF867C}">
                  <a14:compatExt spid="_x0000_s77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2" name="Check Box 28" hidden="1">
              <a:extLst>
                <a:ext uri="{63B3BB69-23CF-44E3-9099-C40C66FF867C}">
                  <a14:compatExt spid="_x0000_s77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3" name="Check Box 29" hidden="1">
              <a:extLst>
                <a:ext uri="{63B3BB69-23CF-44E3-9099-C40C66FF867C}">
                  <a14:compatExt spid="_x0000_s77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4" name="Check Box 30" hidden="1">
              <a:extLst>
                <a:ext uri="{63B3BB69-23CF-44E3-9099-C40C66FF867C}">
                  <a14:compatExt spid="_x0000_s77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5" name="Check Box 31" hidden="1">
              <a:extLst>
                <a:ext uri="{63B3BB69-23CF-44E3-9099-C40C66FF867C}">
                  <a14:compatExt spid="_x0000_s77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6" name="Check Box 32" hidden="1">
              <a:extLst>
                <a:ext uri="{63B3BB69-23CF-44E3-9099-C40C66FF867C}">
                  <a14:compatExt spid="_x0000_s77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7" name="Check Box 33" hidden="1">
              <a:extLst>
                <a:ext uri="{63B3BB69-23CF-44E3-9099-C40C66FF867C}">
                  <a14:compatExt spid="_x0000_s77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8" name="Check Box 34" hidden="1">
              <a:extLst>
                <a:ext uri="{63B3BB69-23CF-44E3-9099-C40C66FF867C}">
                  <a14:compatExt spid="_x0000_s77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59" name="Check Box 35" hidden="1">
              <a:extLst>
                <a:ext uri="{63B3BB69-23CF-44E3-9099-C40C66FF867C}">
                  <a14:compatExt spid="_x0000_s77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0" name="Check Box 36" hidden="1">
              <a:extLst>
                <a:ext uri="{63B3BB69-23CF-44E3-9099-C40C66FF867C}">
                  <a14:compatExt spid="_x0000_s77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1" name="Check Box 37" hidden="1">
              <a:extLst>
                <a:ext uri="{63B3BB69-23CF-44E3-9099-C40C66FF867C}">
                  <a14:compatExt spid="_x0000_s77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2" name="Check Box 38" hidden="1">
              <a:extLst>
                <a:ext uri="{63B3BB69-23CF-44E3-9099-C40C66FF867C}">
                  <a14:compatExt spid="_x0000_s77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3" name="Check Box 39" hidden="1">
              <a:extLst>
                <a:ext uri="{63B3BB69-23CF-44E3-9099-C40C66FF867C}">
                  <a14:compatExt spid="_x0000_s77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4" name="Check Box 40" hidden="1">
              <a:extLst>
                <a:ext uri="{63B3BB69-23CF-44E3-9099-C40C66FF867C}">
                  <a14:compatExt spid="_x0000_s77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5" name="Check Box 41" hidden="1">
              <a:extLst>
                <a:ext uri="{63B3BB69-23CF-44E3-9099-C40C66FF867C}">
                  <a14:compatExt spid="_x0000_s77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6" name="Check Box 42" hidden="1">
              <a:extLst>
                <a:ext uri="{63B3BB69-23CF-44E3-9099-C40C66FF867C}">
                  <a14:compatExt spid="_x0000_s77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7" name="Check Box 43" hidden="1">
              <a:extLst>
                <a:ext uri="{63B3BB69-23CF-44E3-9099-C40C66FF867C}">
                  <a14:compatExt spid="_x0000_s77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8" name="Check Box 44" hidden="1">
              <a:extLst>
                <a:ext uri="{63B3BB69-23CF-44E3-9099-C40C66FF867C}">
                  <a14:compatExt spid="_x0000_s77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69" name="Check Box 45" hidden="1">
              <a:extLst>
                <a:ext uri="{63B3BB69-23CF-44E3-9099-C40C66FF867C}">
                  <a14:compatExt spid="_x0000_s77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0" name="Check Box 46" hidden="1">
              <a:extLst>
                <a:ext uri="{63B3BB69-23CF-44E3-9099-C40C66FF867C}">
                  <a14:compatExt spid="_x0000_s77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1" name="Check Box 47" hidden="1">
              <a:extLst>
                <a:ext uri="{63B3BB69-23CF-44E3-9099-C40C66FF867C}">
                  <a14:compatExt spid="_x0000_s77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2" name="Check Box 48" hidden="1">
              <a:extLst>
                <a:ext uri="{63B3BB69-23CF-44E3-9099-C40C66FF867C}">
                  <a14:compatExt spid="_x0000_s77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3" name="Check Box 49" hidden="1">
              <a:extLst>
                <a:ext uri="{63B3BB69-23CF-44E3-9099-C40C66FF867C}">
                  <a14:compatExt spid="_x0000_s77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4" name="Check Box 50" hidden="1">
              <a:extLst>
                <a:ext uri="{63B3BB69-23CF-44E3-9099-C40C66FF867C}">
                  <a14:compatExt spid="_x0000_s77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5" name="Check Box 51" hidden="1">
              <a:extLst>
                <a:ext uri="{63B3BB69-23CF-44E3-9099-C40C66FF867C}">
                  <a14:compatExt spid="_x0000_s77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6" name="Check Box 52" hidden="1">
              <a:extLst>
                <a:ext uri="{63B3BB69-23CF-44E3-9099-C40C66FF867C}">
                  <a14:compatExt spid="_x0000_s77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7" name="Check Box 53" hidden="1">
              <a:extLst>
                <a:ext uri="{63B3BB69-23CF-44E3-9099-C40C66FF867C}">
                  <a14:compatExt spid="_x0000_s77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8" name="Check Box 54" hidden="1">
              <a:extLst>
                <a:ext uri="{63B3BB69-23CF-44E3-9099-C40C66FF867C}">
                  <a14:compatExt spid="_x0000_s77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79" name="Check Box 55" hidden="1">
              <a:extLst>
                <a:ext uri="{63B3BB69-23CF-44E3-9099-C40C66FF867C}">
                  <a14:compatExt spid="_x0000_s77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77880" name="Check Box 56" hidden="1">
              <a:extLst>
                <a:ext uri="{63B3BB69-23CF-44E3-9099-C40C66FF867C}">
                  <a14:compatExt spid="_x0000_s77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28575</xdr:rowOff>
        </xdr:from>
        <xdr:to>
          <xdr:col>19</xdr:col>
          <xdr:colOff>95250</xdr:colOff>
          <xdr:row>39</xdr:row>
          <xdr:rowOff>238125</xdr:rowOff>
        </xdr:to>
        <xdr:sp macro="" textlink="">
          <xdr:nvSpPr>
            <xdr:cNvPr id="77881" name="Check Box 57" hidden="1">
              <a:extLst>
                <a:ext uri="{63B3BB69-23CF-44E3-9099-C40C66FF867C}">
                  <a14:compatExt spid="_x0000_s77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26</xdr:col>
      <xdr:colOff>685800</xdr:colOff>
      <xdr:row>0</xdr:row>
      <xdr:rowOff>0</xdr:rowOff>
    </xdr:to>
    <xdr:grpSp>
      <xdr:nvGrpSpPr>
        <xdr:cNvPr id="2" name="Group 88"/>
        <xdr:cNvGrpSpPr>
          <a:grpSpLocks/>
        </xdr:cNvGrpSpPr>
      </xdr:nvGrpSpPr>
      <xdr:grpSpPr bwMode="auto">
        <a:xfrm>
          <a:off x="9525" y="0"/>
          <a:ext cx="10201275" cy="0"/>
          <a:chOff x="1" y="1"/>
          <a:chExt cx="1359" cy="38"/>
        </a:xfrm>
      </xdr:grpSpPr>
      <xdr:grpSp>
        <xdr:nvGrpSpPr>
          <xdr:cNvPr id="3" name="Group 89"/>
          <xdr:cNvGrpSpPr>
            <a:grpSpLocks/>
          </xdr:cNvGrpSpPr>
        </xdr:nvGrpSpPr>
        <xdr:grpSpPr bwMode="auto">
          <a:xfrm>
            <a:off x="1" y="1"/>
            <a:ext cx="1359" cy="38"/>
            <a:chOff x="1" y="105"/>
            <a:chExt cx="1359" cy="38"/>
          </a:xfrm>
        </xdr:grpSpPr>
        <xdr:pic>
          <xdr:nvPicPr>
            <xdr:cNvPr id="14" name="Picture 90" descr="b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" y="105"/>
              <a:ext cx="1359" cy="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" name="Rectangle 91"/>
            <xdr:cNvSpPr>
              <a:spLocks noChangeArrowheads="1"/>
            </xdr:cNvSpPr>
          </xdr:nvSpPr>
          <xdr:spPr bwMode="auto">
            <a:xfrm>
              <a:off x="1120" y="105"/>
              <a:ext cx="240" cy="38"/>
            </a:xfrm>
            <a:prstGeom prst="rect">
              <a:avLst/>
            </a:prstGeom>
            <a:gradFill rotWithShape="1">
              <a:gsLst>
                <a:gs pos="0">
                  <a:srgbClr val="FFFFFF">
                    <a:alpha val="0"/>
                  </a:srgbClr>
                </a:gs>
                <a:gs pos="100000">
                  <a:srgbClr val="FFFFFF"/>
                </a:gs>
              </a:gsLst>
              <a:lin ang="0" scaled="1"/>
            </a:gra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pic>
        <xdr:nvPicPr>
          <xdr:cNvPr id="4" name="Picture 92" descr="bn02">
            <a:hlinkClick xmlns:r="http://schemas.openxmlformats.org/officeDocument/2006/relationships" r:id="rId2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4" y="1"/>
            <a:ext cx="7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93" descr="bn03">
            <a:hlinkClick xmlns:r="http://schemas.openxmlformats.org/officeDocument/2006/relationships" r:id="rId4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" y="1"/>
            <a:ext cx="69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4" descr="bn04">
            <a:hlinkClick xmlns:r="http://schemas.openxmlformats.org/officeDocument/2006/relationships" r:id="rId6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" y="1"/>
            <a:ext cx="63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95" descr="bn05">
            <a:hlinkClick xmlns:r="http://schemas.openxmlformats.org/officeDocument/2006/relationships" r:id="rId8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1"/>
            <a:ext cx="9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6" descr="bn06">
            <a:hlinkClick xmlns:r="http://schemas.openxmlformats.org/officeDocument/2006/relationships" r:id="rId10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8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0]!하이퍼링크">
        <xdr:nvPicPr>
          <xdr:cNvPr id="9" name="Picture 97" descr="search_bn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" y="8"/>
            <a:ext cx="3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8" descr="excel_logo2">
            <a:hlinkClick xmlns:r="http://schemas.openxmlformats.org/officeDocument/2006/relationships" r:id="rId1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" y="1"/>
            <a:ext cx="11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99" descr="bizform_logo2">
            <a:hlinkClick xmlns:r="http://schemas.openxmlformats.org/officeDocument/2006/relationships" r:id="rId15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" y="1"/>
            <a:ext cx="85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00" descr="bn01">
            <a:hlinkClick xmlns:r="http://schemas.openxmlformats.org/officeDocument/2006/relationships" r:id="rId17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4" y="1"/>
            <a:ext cx="9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01" descr="l_bn07">
            <a:hlinkClick xmlns:r="http://schemas.openxmlformats.org/officeDocument/2006/relationships" r:id="rId19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0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571500</xdr:colOff>
      <xdr:row>1</xdr:row>
      <xdr:rowOff>209550</xdr:rowOff>
    </xdr:from>
    <xdr:to>
      <xdr:col>15</xdr:col>
      <xdr:colOff>419100</xdr:colOff>
      <xdr:row>3</xdr:row>
      <xdr:rowOff>47625</xdr:rowOff>
    </xdr:to>
    <xdr:pic macro="[0]!시트보호">
      <xdr:nvPicPr>
        <xdr:cNvPr id="16" name="Picture 104" descr="btn_c_0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257175</xdr:colOff>
      <xdr:row>1</xdr:row>
      <xdr:rowOff>209550</xdr:rowOff>
    </xdr:from>
    <xdr:to>
      <xdr:col>17</xdr:col>
      <xdr:colOff>571500</xdr:colOff>
      <xdr:row>3</xdr:row>
      <xdr:rowOff>47625</xdr:rowOff>
    </xdr:to>
    <xdr:pic macro="[0]!시트해제">
      <xdr:nvPicPr>
        <xdr:cNvPr id="17" name="Picture 105" descr="btn_c_0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333375</xdr:colOff>
      <xdr:row>0</xdr:row>
      <xdr:rowOff>76200</xdr:rowOff>
    </xdr:from>
    <xdr:to>
      <xdr:col>17</xdr:col>
      <xdr:colOff>114300</xdr:colOff>
      <xdr:row>1</xdr:row>
      <xdr:rowOff>57150</xdr:rowOff>
    </xdr:to>
    <xdr:sp macro="" textlink="" fLocksText="0">
      <xdr:nvSpPr>
        <xdr:cNvPr id="18" name="Text Box 1" descr="텍스트 상자: 비즈니스 엑셀"/>
        <xdr:cNvSpPr txBox="1">
          <a:spLocks noChangeArrowheads="1"/>
        </xdr:cNvSpPr>
      </xdr:nvSpPr>
      <xdr:spPr bwMode="auto">
        <a:xfrm>
          <a:off x="3124200" y="0"/>
          <a:ext cx="1876425" cy="0"/>
        </a:xfrm>
        <a:prstGeom prst="rect">
          <a:avLst/>
        </a:prstGeom>
        <a:solidFill>
          <a:srgbClr val="FFFFFF"/>
        </a:solidFill>
        <a:ln w="25400">
          <a:solidFill>
            <a:srgbClr val="9933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급여대장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(4</a:t>
          </a: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대보험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)</a:t>
          </a:r>
        </a:p>
      </xdr:txBody>
    </xdr:sp>
    <xdr:clientData fLocksWithSheet="0"/>
  </xdr:twoCellAnchor>
  <xdr:twoCellAnchor>
    <xdr:from>
      <xdr:col>0</xdr:col>
      <xdr:colOff>66675</xdr:colOff>
      <xdr:row>0</xdr:row>
      <xdr:rowOff>0</xdr:rowOff>
    </xdr:from>
    <xdr:to>
      <xdr:col>9</xdr:col>
      <xdr:colOff>0</xdr:colOff>
      <xdr:row>3</xdr:row>
      <xdr:rowOff>66675</xdr:rowOff>
    </xdr:to>
    <xdr:grpSp>
      <xdr:nvGrpSpPr>
        <xdr:cNvPr id="19" name="Group 107"/>
        <xdr:cNvGrpSpPr>
          <a:grpSpLocks/>
        </xdr:cNvGrpSpPr>
      </xdr:nvGrpSpPr>
      <xdr:grpSpPr bwMode="auto">
        <a:xfrm>
          <a:off x="66675" y="0"/>
          <a:ext cx="2724150" cy="314325"/>
          <a:chOff x="7" y="44"/>
          <a:chExt cx="496" cy="41"/>
        </a:xfrm>
      </xdr:grpSpPr>
      <xdr:sp macro="" textlink="">
        <xdr:nvSpPr>
          <xdr:cNvPr id="20" name="Rectangle 108"/>
          <xdr:cNvSpPr>
            <a:spLocks noChangeArrowheads="1"/>
          </xdr:cNvSpPr>
        </xdr:nvSpPr>
        <xdr:spPr bwMode="auto">
          <a:xfrm>
            <a:off x="7" y="44"/>
            <a:ext cx="496" cy="41"/>
          </a:xfrm>
          <a:prstGeom prst="rect">
            <a:avLst/>
          </a:prstGeom>
          <a:noFill/>
          <a:ln w="12700">
            <a:solidFill>
              <a:srgbClr val="008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" name="Text Box 109"/>
          <xdr:cNvSpPr txBox="1">
            <a:spLocks noChangeArrowheads="1"/>
          </xdr:cNvSpPr>
        </xdr:nvSpPr>
        <xdr:spPr bwMode="auto">
          <a:xfrm>
            <a:off x="22" y="50"/>
            <a:ext cx="114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spAutoFit/>
          </a:bodyPr>
          <a:lstStyle/>
          <a:p>
            <a:pPr algn="ctr" rtl="0">
              <a:defRPr sz="1000"/>
            </a:pPr>
            <a:r>
              <a:rPr lang="ko-KR" altLang="en-US" sz="1000" b="1" i="0" u="none" strike="noStrike" baseline="0">
                <a:solidFill>
                  <a:srgbClr val="008000"/>
                </a:solidFill>
                <a:latin typeface="굴림"/>
                <a:ea typeface="굴림"/>
              </a:rPr>
              <a:t>이동버튼</a:t>
            </a:r>
          </a:p>
        </xdr:txBody>
      </xdr:sp>
      <xdr:grpSp>
        <xdr:nvGrpSpPr>
          <xdr:cNvPr id="22" name="Group 110"/>
          <xdr:cNvGrpSpPr>
            <a:grpSpLocks/>
          </xdr:cNvGrpSpPr>
        </xdr:nvGrpSpPr>
        <xdr:grpSpPr bwMode="auto">
          <a:xfrm>
            <a:off x="78" y="50"/>
            <a:ext cx="99" cy="31"/>
            <a:chOff x="78" y="50"/>
            <a:chExt cx="99" cy="31"/>
          </a:xfrm>
        </xdr:grpSpPr>
        <xdr:pic macro="[0]!이동_사용방법">
          <xdr:nvPicPr>
            <xdr:cNvPr id="32" name="Picture 111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사용방법" textlink="">
          <xdr:nvSpPr>
            <xdr:cNvPr id="33" name="Text Box 112"/>
            <xdr:cNvSpPr txBox="1">
              <a:spLocks noChangeArrowheads="1"/>
            </xdr:cNvSpPr>
          </xdr:nvSpPr>
          <xdr:spPr bwMode="auto">
            <a:xfrm>
              <a:off x="81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사용방법</a:t>
              </a:r>
            </a:p>
          </xdr:txBody>
        </xdr:sp>
      </xdr:grpSp>
      <xdr:grpSp>
        <xdr:nvGrpSpPr>
          <xdr:cNvPr id="23" name="Group 113"/>
          <xdr:cNvGrpSpPr>
            <a:grpSpLocks/>
          </xdr:cNvGrpSpPr>
        </xdr:nvGrpSpPr>
        <xdr:grpSpPr bwMode="auto">
          <a:xfrm>
            <a:off x="184" y="50"/>
            <a:ext cx="99" cy="31"/>
            <a:chOff x="78" y="50"/>
            <a:chExt cx="99" cy="31"/>
          </a:xfrm>
        </xdr:grpSpPr>
        <xdr:pic macro="[0]!이동_입력폼">
          <xdr:nvPicPr>
            <xdr:cNvPr id="30" name="Picture 114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입력폼" textlink="">
          <xdr:nvSpPr>
            <xdr:cNvPr id="31" name="Text Box 115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입력폼</a:t>
              </a:r>
            </a:p>
          </xdr:txBody>
        </xdr:sp>
      </xdr:grpSp>
      <xdr:grpSp>
        <xdr:nvGrpSpPr>
          <xdr:cNvPr id="24" name="Group 116"/>
          <xdr:cNvGrpSpPr>
            <a:grpSpLocks/>
          </xdr:cNvGrpSpPr>
        </xdr:nvGrpSpPr>
        <xdr:grpSpPr bwMode="auto">
          <a:xfrm>
            <a:off x="290" y="50"/>
            <a:ext cx="99" cy="31"/>
            <a:chOff x="78" y="50"/>
            <a:chExt cx="99" cy="31"/>
          </a:xfrm>
        </xdr:grpSpPr>
        <xdr:pic macro="[0]!이동_출력폼">
          <xdr:nvPicPr>
            <xdr:cNvPr id="28" name="Picture 117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출력폼" textlink="">
          <xdr:nvSpPr>
            <xdr:cNvPr id="29" name="Text Box 118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출력폼</a:t>
              </a:r>
            </a:p>
          </xdr:txBody>
        </xdr:sp>
      </xdr:grpSp>
      <xdr:grpSp>
        <xdr:nvGrpSpPr>
          <xdr:cNvPr id="25" name="Group 119"/>
          <xdr:cNvGrpSpPr>
            <a:grpSpLocks/>
          </xdr:cNvGrpSpPr>
        </xdr:nvGrpSpPr>
        <xdr:grpSpPr bwMode="auto">
          <a:xfrm>
            <a:off x="397" y="50"/>
            <a:ext cx="99" cy="31"/>
            <a:chOff x="78" y="50"/>
            <a:chExt cx="99" cy="31"/>
          </a:xfrm>
        </xdr:grpSpPr>
        <xdr:pic macro="[0]!이동_급여명세서">
          <xdr:nvPicPr>
            <xdr:cNvPr id="26" name="Picture 120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급여명세서" textlink="">
          <xdr:nvSpPr>
            <xdr:cNvPr id="27" name="Text Box 121"/>
            <xdr:cNvSpPr txBox="1">
              <a:spLocks noChangeArrowheads="1"/>
            </xdr:cNvSpPr>
          </xdr:nvSpPr>
          <xdr:spPr bwMode="auto">
            <a:xfrm>
              <a:off x="82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급여명세서</a:t>
              </a: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9</xdr:row>
          <xdr:rowOff>28575</xdr:rowOff>
        </xdr:from>
        <xdr:to>
          <xdr:col>19</xdr:col>
          <xdr:colOff>95250</xdr:colOff>
          <xdr:row>9</xdr:row>
          <xdr:rowOff>238125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10</xdr:row>
          <xdr:rowOff>28575</xdr:rowOff>
        </xdr:from>
        <xdr:to>
          <xdr:col>19</xdr:col>
          <xdr:colOff>95250</xdr:colOff>
          <xdr:row>10</xdr:row>
          <xdr:rowOff>238125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11</xdr:row>
          <xdr:rowOff>28575</xdr:rowOff>
        </xdr:from>
        <xdr:to>
          <xdr:col>19</xdr:col>
          <xdr:colOff>95250</xdr:colOff>
          <xdr:row>11</xdr:row>
          <xdr:rowOff>238125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7" name="Check Box 9" hidden="1">
              <a:extLst>
                <a:ext uri="{63B3BB69-23CF-44E3-9099-C40C66FF867C}">
                  <a14:compatExt spid="_x0000_s2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8" name="Check Box 10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39" name="Check Box 11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0" name="Check Box 12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1" name="Check Box 13" hidden="1">
              <a:extLst>
                <a:ext uri="{63B3BB69-23CF-44E3-9099-C40C66FF867C}">
                  <a14:compatExt spid="_x0000_s2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2" name="Check Box 14" hidden="1">
              <a:extLst>
                <a:ext uri="{63B3BB69-23CF-44E3-9099-C40C66FF867C}">
                  <a14:compatExt spid="_x0000_s2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3" name="Check Box 15" hidden="1">
              <a:extLst>
                <a:ext uri="{63B3BB69-23CF-44E3-9099-C40C66FF867C}">
                  <a14:compatExt spid="_x0000_s2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4" name="Check Box 16" hidden="1">
              <a:extLst>
                <a:ext uri="{63B3BB69-23CF-44E3-9099-C40C66FF867C}">
                  <a14:compatExt spid="_x0000_s2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5" name="Check Box 17" hidden="1">
              <a:extLst>
                <a:ext uri="{63B3BB69-23CF-44E3-9099-C40C66FF867C}">
                  <a14:compatExt spid="_x0000_s2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6" name="Check Box 18" hidden="1">
              <a:extLst>
                <a:ext uri="{63B3BB69-23CF-44E3-9099-C40C66FF867C}">
                  <a14:compatExt spid="_x0000_s2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7" name="Check Box 19" hidden="1">
              <a:extLst>
                <a:ext uri="{63B3BB69-23CF-44E3-9099-C40C66FF867C}">
                  <a14:compatExt spid="_x0000_s2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8" name="Check Box 20" hidden="1">
              <a:extLst>
                <a:ext uri="{63B3BB69-23CF-44E3-9099-C40C66FF867C}">
                  <a14:compatExt spid="_x0000_s2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49" name="Check Box 21" hidden="1">
              <a:extLst>
                <a:ext uri="{63B3BB69-23CF-44E3-9099-C40C66FF867C}">
                  <a14:compatExt spid="_x0000_s2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0" name="Check Box 22" hidden="1">
              <a:extLst>
                <a:ext uri="{63B3BB69-23CF-44E3-9099-C40C66FF867C}">
                  <a14:compatExt spid="_x0000_s2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1" name="Check Box 23" hidden="1">
              <a:extLst>
                <a:ext uri="{63B3BB69-23CF-44E3-9099-C40C66FF867C}">
                  <a14:compatExt spid="_x0000_s22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2" name="Check Box 24" hidden="1">
              <a:extLst>
                <a:ext uri="{63B3BB69-23CF-44E3-9099-C40C66FF867C}">
                  <a14:compatExt spid="_x0000_s22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3" name="Check Box 25" hidden="1">
              <a:extLst>
                <a:ext uri="{63B3BB69-23CF-44E3-9099-C40C66FF867C}">
                  <a14:compatExt spid="_x0000_s22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4" name="Check Box 26" hidden="1">
              <a:extLst>
                <a:ext uri="{63B3BB69-23CF-44E3-9099-C40C66FF867C}">
                  <a14:compatExt spid="_x0000_s22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5" name="Check Box 27" hidden="1">
              <a:extLst>
                <a:ext uri="{63B3BB69-23CF-44E3-9099-C40C66FF867C}">
                  <a14:compatExt spid="_x0000_s22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6" name="Check Box 28" hidden="1">
              <a:extLst>
                <a:ext uri="{63B3BB69-23CF-44E3-9099-C40C66FF867C}">
                  <a14:compatExt spid="_x0000_s22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7" name="Check Box 29" hidden="1">
              <a:extLst>
                <a:ext uri="{63B3BB69-23CF-44E3-9099-C40C66FF867C}">
                  <a14:compatExt spid="_x0000_s22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8" name="Check Box 30" hidden="1">
              <a:extLst>
                <a:ext uri="{63B3BB69-23CF-44E3-9099-C40C66FF867C}">
                  <a14:compatExt spid="_x0000_s22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59" name="Check Box 31" hidden="1">
              <a:extLst>
                <a:ext uri="{63B3BB69-23CF-44E3-9099-C40C66FF867C}">
                  <a14:compatExt spid="_x0000_s22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0" name="Check Box 32" hidden="1">
              <a:extLst>
                <a:ext uri="{63B3BB69-23CF-44E3-9099-C40C66FF867C}">
                  <a14:compatExt spid="_x0000_s22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1" name="Check Box 33" hidden="1">
              <a:extLst>
                <a:ext uri="{63B3BB69-23CF-44E3-9099-C40C66FF867C}">
                  <a14:compatExt spid="_x0000_s22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2" name="Check Box 34" hidden="1">
              <a:extLst>
                <a:ext uri="{63B3BB69-23CF-44E3-9099-C40C66FF867C}">
                  <a14:compatExt spid="_x0000_s22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3" name="Check Box 35" hidden="1">
              <a:extLst>
                <a:ext uri="{63B3BB69-23CF-44E3-9099-C40C66FF867C}">
                  <a14:compatExt spid="_x0000_s2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4" name="Check Box 36" hidden="1">
              <a:extLst>
                <a:ext uri="{63B3BB69-23CF-44E3-9099-C40C66FF867C}">
                  <a14:compatExt spid="_x0000_s22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5" name="Check Box 37" hidden="1">
              <a:extLst>
                <a:ext uri="{63B3BB69-23CF-44E3-9099-C40C66FF867C}">
                  <a14:compatExt spid="_x0000_s2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6" name="Check Box 38" hidden="1">
              <a:extLst>
                <a:ext uri="{63B3BB69-23CF-44E3-9099-C40C66FF867C}">
                  <a14:compatExt spid="_x0000_s22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7" name="Check Box 39" hidden="1">
              <a:extLst>
                <a:ext uri="{63B3BB69-23CF-44E3-9099-C40C66FF867C}">
                  <a14:compatExt spid="_x0000_s2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8" name="Check Box 40" hidden="1">
              <a:extLst>
                <a:ext uri="{63B3BB69-23CF-44E3-9099-C40C66FF867C}">
                  <a14:compatExt spid="_x0000_s2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69" name="Check Box 41" hidden="1">
              <a:extLst>
                <a:ext uri="{63B3BB69-23CF-44E3-9099-C40C66FF867C}">
                  <a14:compatExt spid="_x0000_s2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0" name="Check Box 42" hidden="1">
              <a:extLst>
                <a:ext uri="{63B3BB69-23CF-44E3-9099-C40C66FF867C}">
                  <a14:compatExt spid="_x0000_s2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1" name="Check Box 43" hidden="1">
              <a:extLst>
                <a:ext uri="{63B3BB69-23CF-44E3-9099-C40C66FF867C}">
                  <a14:compatExt spid="_x0000_s2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2" name="Check Box 44" hidden="1">
              <a:extLst>
                <a:ext uri="{63B3BB69-23CF-44E3-9099-C40C66FF867C}">
                  <a14:compatExt spid="_x0000_s22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3" name="Check Box 45" hidden="1">
              <a:extLst>
                <a:ext uri="{63B3BB69-23CF-44E3-9099-C40C66FF867C}">
                  <a14:compatExt spid="_x0000_s22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4" name="Check Box 46" hidden="1">
              <a:extLst>
                <a:ext uri="{63B3BB69-23CF-44E3-9099-C40C66FF867C}">
                  <a14:compatExt spid="_x0000_s22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5" name="Check Box 47" hidden="1">
              <a:extLst>
                <a:ext uri="{63B3BB69-23CF-44E3-9099-C40C66FF867C}">
                  <a14:compatExt spid="_x0000_s22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6" name="Check Box 48" hidden="1">
              <a:extLst>
                <a:ext uri="{63B3BB69-23CF-44E3-9099-C40C66FF867C}">
                  <a14:compatExt spid="_x0000_s22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7" name="Check Box 49" hidden="1">
              <a:extLst>
                <a:ext uri="{63B3BB69-23CF-44E3-9099-C40C66FF867C}">
                  <a14:compatExt spid="_x0000_s22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8" name="Check Box 50" hidden="1">
              <a:extLst>
                <a:ext uri="{63B3BB69-23CF-44E3-9099-C40C66FF867C}">
                  <a14:compatExt spid="_x0000_s22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79" name="Check Box 51" hidden="1">
              <a:extLst>
                <a:ext uri="{63B3BB69-23CF-44E3-9099-C40C66FF867C}">
                  <a14:compatExt spid="_x0000_s22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80" name="Check Box 52" hidden="1">
              <a:extLst>
                <a:ext uri="{63B3BB69-23CF-44E3-9099-C40C66FF867C}">
                  <a14:compatExt spid="_x0000_s22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81" name="Check Box 53" hidden="1">
              <a:extLst>
                <a:ext uri="{63B3BB69-23CF-44E3-9099-C40C66FF867C}">
                  <a14:compatExt spid="_x0000_s22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82" name="Check Box 54" hidden="1">
              <a:extLst>
                <a:ext uri="{63B3BB69-23CF-44E3-9099-C40C66FF867C}">
                  <a14:compatExt spid="_x0000_s22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83" name="Check Box 55" hidden="1">
              <a:extLst>
                <a:ext uri="{63B3BB69-23CF-44E3-9099-C40C66FF867C}">
                  <a14:compatExt spid="_x0000_s22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22584" name="Check Box 56" hidden="1">
              <a:extLst>
                <a:ext uri="{63B3BB69-23CF-44E3-9099-C40C66FF867C}">
                  <a14:compatExt spid="_x0000_s22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28575</xdr:rowOff>
        </xdr:from>
        <xdr:to>
          <xdr:col>19</xdr:col>
          <xdr:colOff>95250</xdr:colOff>
          <xdr:row>39</xdr:row>
          <xdr:rowOff>238125</xdr:rowOff>
        </xdr:to>
        <xdr:sp macro="" textlink="">
          <xdr:nvSpPr>
            <xdr:cNvPr id="22585" name="Check Box 57" hidden="1">
              <a:extLst>
                <a:ext uri="{63B3BB69-23CF-44E3-9099-C40C66FF867C}">
                  <a14:compatExt spid="_x0000_s22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171450</xdr:colOff>
      <xdr:row>3</xdr:row>
      <xdr:rowOff>171450</xdr:rowOff>
    </xdr:from>
    <xdr:to>
      <xdr:col>50</xdr:col>
      <xdr:colOff>790575</xdr:colOff>
      <xdr:row>16</xdr:row>
      <xdr:rowOff>76201</xdr:rowOff>
    </xdr:to>
    <xdr:graphicFrame macro="">
      <xdr:nvGraphicFramePr>
        <xdr:cNvPr id="5" name="차트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4</xdr:row>
      <xdr:rowOff>0</xdr:rowOff>
    </xdr:from>
    <xdr:to>
      <xdr:col>12</xdr:col>
      <xdr:colOff>542925</xdr:colOff>
      <xdr:row>27</xdr:row>
      <xdr:rowOff>15875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</xdr:row>
      <xdr:rowOff>7938</xdr:rowOff>
    </xdr:from>
    <xdr:to>
      <xdr:col>6</xdr:col>
      <xdr:colOff>414337</xdr:colOff>
      <xdr:row>27</xdr:row>
      <xdr:rowOff>1</xdr:rowOff>
    </xdr:to>
    <xdr:graphicFrame macro="">
      <xdr:nvGraphicFramePr>
        <xdr:cNvPr id="6" name="차트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47625</xdr:colOff>
      <xdr:row>27</xdr:row>
      <xdr:rowOff>25401</xdr:rowOff>
    </xdr:from>
    <xdr:to>
      <xdr:col>8</xdr:col>
      <xdr:colOff>198437</xdr:colOff>
      <xdr:row>33</xdr:row>
      <xdr:rowOff>63500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253999</xdr:colOff>
      <xdr:row>27</xdr:row>
      <xdr:rowOff>41277</xdr:rowOff>
    </xdr:from>
    <xdr:to>
      <xdr:col>18</xdr:col>
      <xdr:colOff>404811</xdr:colOff>
      <xdr:row>33</xdr:row>
      <xdr:rowOff>39689</xdr:rowOff>
    </xdr:to>
    <xdr:graphicFrame macro="">
      <xdr:nvGraphicFramePr>
        <xdr:cNvPr id="3" name="차트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238124</xdr:colOff>
      <xdr:row>27</xdr:row>
      <xdr:rowOff>41275</xdr:rowOff>
    </xdr:from>
    <xdr:to>
      <xdr:col>13</xdr:col>
      <xdr:colOff>253999</xdr:colOff>
      <xdr:row>33</xdr:row>
      <xdr:rowOff>47625</xdr:rowOff>
    </xdr:to>
    <xdr:graphicFrame macro="">
      <xdr:nvGraphicFramePr>
        <xdr:cNvPr id="7" name="차트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1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30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00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92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84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07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26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460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52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44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03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2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1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30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00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92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84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07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26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460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52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44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036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281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71</xdr:col>
      <xdr:colOff>466725</xdr:colOff>
      <xdr:row>0</xdr:row>
      <xdr:rowOff>0</xdr:rowOff>
    </xdr:from>
    <xdr:to>
      <xdr:col>71</xdr:col>
      <xdr:colOff>752475</xdr:colOff>
      <xdr:row>1</xdr:row>
      <xdr:rowOff>85725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0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87</xdr:col>
      <xdr:colOff>466725</xdr:colOff>
      <xdr:row>0</xdr:row>
      <xdr:rowOff>0</xdr:rowOff>
    </xdr:from>
    <xdr:to>
      <xdr:col>87</xdr:col>
      <xdr:colOff>752475</xdr:colOff>
      <xdr:row>1</xdr:row>
      <xdr:rowOff>85725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9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103</xdr:col>
      <xdr:colOff>466725</xdr:colOff>
      <xdr:row>0</xdr:row>
      <xdr:rowOff>0</xdr:rowOff>
    </xdr:from>
    <xdr:to>
      <xdr:col>103</xdr:col>
      <xdr:colOff>752475</xdr:colOff>
      <xdr:row>1</xdr:row>
      <xdr:rowOff>85725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386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119</xdr:col>
      <xdr:colOff>466725</xdr:colOff>
      <xdr:row>0</xdr:row>
      <xdr:rowOff>0</xdr:rowOff>
    </xdr:from>
    <xdr:to>
      <xdr:col>119</xdr:col>
      <xdr:colOff>752475</xdr:colOff>
      <xdr:row>1</xdr:row>
      <xdr:rowOff>85725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578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135</xdr:col>
      <xdr:colOff>466725</xdr:colOff>
      <xdr:row>0</xdr:row>
      <xdr:rowOff>0</xdr:rowOff>
    </xdr:from>
    <xdr:to>
      <xdr:col>135</xdr:col>
      <xdr:colOff>752475</xdr:colOff>
      <xdr:row>1</xdr:row>
      <xdr:rowOff>85725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770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466725</xdr:colOff>
      <xdr:row>0</xdr:row>
      <xdr:rowOff>0</xdr:rowOff>
    </xdr:from>
    <xdr:to>
      <xdr:col>151</xdr:col>
      <xdr:colOff>752475</xdr:colOff>
      <xdr:row>1</xdr:row>
      <xdr:rowOff>85725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96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167</xdr:col>
      <xdr:colOff>466725</xdr:colOff>
      <xdr:row>0</xdr:row>
      <xdr:rowOff>0</xdr:rowOff>
    </xdr:from>
    <xdr:to>
      <xdr:col>167</xdr:col>
      <xdr:colOff>752475</xdr:colOff>
      <xdr:row>1</xdr:row>
      <xdr:rowOff>85725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15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183</xdr:col>
      <xdr:colOff>466725</xdr:colOff>
      <xdr:row>0</xdr:row>
      <xdr:rowOff>0</xdr:rowOff>
    </xdr:from>
    <xdr:to>
      <xdr:col>183</xdr:col>
      <xdr:colOff>752475</xdr:colOff>
      <xdr:row>1</xdr:row>
      <xdr:rowOff>85725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346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199</xdr:col>
      <xdr:colOff>466725</xdr:colOff>
      <xdr:row>0</xdr:row>
      <xdr:rowOff>0</xdr:rowOff>
    </xdr:from>
    <xdr:to>
      <xdr:col>199</xdr:col>
      <xdr:colOff>752475</xdr:colOff>
      <xdr:row>1</xdr:row>
      <xdr:rowOff>85725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538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215</xdr:col>
      <xdr:colOff>466725</xdr:colOff>
      <xdr:row>0</xdr:row>
      <xdr:rowOff>0</xdr:rowOff>
    </xdr:from>
    <xdr:to>
      <xdr:col>215</xdr:col>
      <xdr:colOff>752475</xdr:colOff>
      <xdr:row>1</xdr:row>
      <xdr:rowOff>85725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730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231</xdr:col>
      <xdr:colOff>466725</xdr:colOff>
      <xdr:row>0</xdr:row>
      <xdr:rowOff>0</xdr:rowOff>
    </xdr:from>
    <xdr:to>
      <xdr:col>231</xdr:col>
      <xdr:colOff>752475</xdr:colOff>
      <xdr:row>1</xdr:row>
      <xdr:rowOff>85725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2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247</xdr:col>
      <xdr:colOff>466725</xdr:colOff>
      <xdr:row>0</xdr:row>
      <xdr:rowOff>0</xdr:rowOff>
    </xdr:from>
    <xdr:to>
      <xdr:col>247</xdr:col>
      <xdr:colOff>752475</xdr:colOff>
      <xdr:row>1</xdr:row>
      <xdr:rowOff>85725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1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71</xdr:col>
      <xdr:colOff>466725</xdr:colOff>
      <xdr:row>0</xdr:row>
      <xdr:rowOff>0</xdr:rowOff>
    </xdr:from>
    <xdr:to>
      <xdr:col>71</xdr:col>
      <xdr:colOff>752475</xdr:colOff>
      <xdr:row>1</xdr:row>
      <xdr:rowOff>85725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0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87</xdr:col>
      <xdr:colOff>466725</xdr:colOff>
      <xdr:row>0</xdr:row>
      <xdr:rowOff>0</xdr:rowOff>
    </xdr:from>
    <xdr:to>
      <xdr:col>87</xdr:col>
      <xdr:colOff>752475</xdr:colOff>
      <xdr:row>1</xdr:row>
      <xdr:rowOff>85725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9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103</xdr:col>
      <xdr:colOff>466725</xdr:colOff>
      <xdr:row>0</xdr:row>
      <xdr:rowOff>0</xdr:rowOff>
    </xdr:from>
    <xdr:to>
      <xdr:col>103</xdr:col>
      <xdr:colOff>752475</xdr:colOff>
      <xdr:row>1</xdr:row>
      <xdr:rowOff>85725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386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119</xdr:col>
      <xdr:colOff>466725</xdr:colOff>
      <xdr:row>0</xdr:row>
      <xdr:rowOff>0</xdr:rowOff>
    </xdr:from>
    <xdr:to>
      <xdr:col>119</xdr:col>
      <xdr:colOff>752475</xdr:colOff>
      <xdr:row>1</xdr:row>
      <xdr:rowOff>85725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578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135</xdr:col>
      <xdr:colOff>466725</xdr:colOff>
      <xdr:row>0</xdr:row>
      <xdr:rowOff>0</xdr:rowOff>
    </xdr:from>
    <xdr:to>
      <xdr:col>135</xdr:col>
      <xdr:colOff>752475</xdr:colOff>
      <xdr:row>1</xdr:row>
      <xdr:rowOff>85725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770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466725</xdr:colOff>
      <xdr:row>0</xdr:row>
      <xdr:rowOff>0</xdr:rowOff>
    </xdr:from>
    <xdr:to>
      <xdr:col>151</xdr:col>
      <xdr:colOff>752475</xdr:colOff>
      <xdr:row>1</xdr:row>
      <xdr:rowOff>85725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96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167</xdr:col>
      <xdr:colOff>466725</xdr:colOff>
      <xdr:row>0</xdr:row>
      <xdr:rowOff>0</xdr:rowOff>
    </xdr:from>
    <xdr:to>
      <xdr:col>167</xdr:col>
      <xdr:colOff>752475</xdr:colOff>
      <xdr:row>1</xdr:row>
      <xdr:rowOff>85725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15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183</xdr:col>
      <xdr:colOff>466725</xdr:colOff>
      <xdr:row>0</xdr:row>
      <xdr:rowOff>0</xdr:rowOff>
    </xdr:from>
    <xdr:to>
      <xdr:col>183</xdr:col>
      <xdr:colOff>752475</xdr:colOff>
      <xdr:row>1</xdr:row>
      <xdr:rowOff>85725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346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199</xdr:col>
      <xdr:colOff>466725</xdr:colOff>
      <xdr:row>0</xdr:row>
      <xdr:rowOff>0</xdr:rowOff>
    </xdr:from>
    <xdr:to>
      <xdr:col>199</xdr:col>
      <xdr:colOff>752475</xdr:colOff>
      <xdr:row>1</xdr:row>
      <xdr:rowOff>85725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538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215</xdr:col>
      <xdr:colOff>466725</xdr:colOff>
      <xdr:row>0</xdr:row>
      <xdr:rowOff>0</xdr:rowOff>
    </xdr:from>
    <xdr:to>
      <xdr:col>215</xdr:col>
      <xdr:colOff>752475</xdr:colOff>
      <xdr:row>1</xdr:row>
      <xdr:rowOff>85725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730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231</xdr:col>
      <xdr:colOff>466725</xdr:colOff>
      <xdr:row>0</xdr:row>
      <xdr:rowOff>0</xdr:rowOff>
    </xdr:from>
    <xdr:to>
      <xdr:col>231</xdr:col>
      <xdr:colOff>752475</xdr:colOff>
      <xdr:row>1</xdr:row>
      <xdr:rowOff>85725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22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247</xdr:col>
      <xdr:colOff>466725</xdr:colOff>
      <xdr:row>0</xdr:row>
      <xdr:rowOff>0</xdr:rowOff>
    </xdr:from>
    <xdr:to>
      <xdr:col>247</xdr:col>
      <xdr:colOff>752475</xdr:colOff>
      <xdr:row>1</xdr:row>
      <xdr:rowOff>85725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143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276225</xdr:colOff>
      <xdr:row>122</xdr:row>
      <xdr:rowOff>9525</xdr:rowOff>
    </xdr:from>
    <xdr:to>
      <xdr:col>20</xdr:col>
      <xdr:colOff>447675</xdr:colOff>
      <xdr:row>133</xdr:row>
      <xdr:rowOff>171450</xdr:rowOff>
    </xdr:to>
    <xdr:graphicFrame macro="">
      <xdr:nvGraphicFramePr>
        <xdr:cNvPr id="35" name="차트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333375</xdr:colOff>
      <xdr:row>282</xdr:row>
      <xdr:rowOff>19050</xdr:rowOff>
    </xdr:from>
    <xdr:to>
      <xdr:col>61</xdr:col>
      <xdr:colOff>66675</xdr:colOff>
      <xdr:row>295</xdr:row>
      <xdr:rowOff>161925</xdr:rowOff>
    </xdr:to>
    <xdr:graphicFrame macro="">
      <xdr:nvGraphicFramePr>
        <xdr:cNvPr id="36" name="차트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647700</xdr:colOff>
      <xdr:row>120</xdr:row>
      <xdr:rowOff>495299</xdr:rowOff>
    </xdr:from>
    <xdr:to>
      <xdr:col>60</xdr:col>
      <xdr:colOff>847725</xdr:colOff>
      <xdr:row>133</xdr:row>
      <xdr:rowOff>171449</xdr:rowOff>
    </xdr:to>
    <xdr:graphicFrame macro="">
      <xdr:nvGraphicFramePr>
        <xdr:cNvPr id="38" name="차트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209550</xdr:colOff>
      <xdr:row>120</xdr:row>
      <xdr:rowOff>495300</xdr:rowOff>
    </xdr:from>
    <xdr:to>
      <xdr:col>8</xdr:col>
      <xdr:colOff>238125</xdr:colOff>
      <xdr:row>122</xdr:row>
      <xdr:rowOff>123825</xdr:rowOff>
    </xdr:to>
    <xdr:sp macro="" textlink="">
      <xdr:nvSpPr>
        <xdr:cNvPr id="39" name="아래로 구부러진 화살표 38"/>
        <xdr:cNvSpPr/>
      </xdr:nvSpPr>
      <xdr:spPr>
        <a:xfrm>
          <a:off x="2667000" y="3114675"/>
          <a:ext cx="1409700" cy="561975"/>
        </a:xfrm>
        <a:prstGeom prst="curvedDownArrow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tx2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5</xdr:col>
      <xdr:colOff>200024</xdr:colOff>
      <xdr:row>133</xdr:row>
      <xdr:rowOff>171450</xdr:rowOff>
    </xdr:to>
    <xdr:graphicFrame macro="">
      <xdr:nvGraphicFramePr>
        <xdr:cNvPr id="33" name="차트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71</xdr:col>
      <xdr:colOff>466725</xdr:colOff>
      <xdr:row>136</xdr:row>
      <xdr:rowOff>0</xdr:rowOff>
    </xdr:from>
    <xdr:to>
      <xdr:col>71</xdr:col>
      <xdr:colOff>752475</xdr:colOff>
      <xdr:row>137</xdr:row>
      <xdr:rowOff>123825</xdr:rowOff>
    </xdr:to>
    <xdr:pic>
      <xdr:nvPicPr>
        <xdr:cNvPr id="31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2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87</xdr:col>
      <xdr:colOff>466725</xdr:colOff>
      <xdr:row>136</xdr:row>
      <xdr:rowOff>0</xdr:rowOff>
    </xdr:from>
    <xdr:to>
      <xdr:col>87</xdr:col>
      <xdr:colOff>752475</xdr:colOff>
      <xdr:row>137</xdr:row>
      <xdr:rowOff>123825</xdr:rowOff>
    </xdr:to>
    <xdr:pic>
      <xdr:nvPicPr>
        <xdr:cNvPr id="32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51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103</xdr:col>
      <xdr:colOff>466725</xdr:colOff>
      <xdr:row>136</xdr:row>
      <xdr:rowOff>0</xdr:rowOff>
    </xdr:from>
    <xdr:to>
      <xdr:col>103</xdr:col>
      <xdr:colOff>752475</xdr:colOff>
      <xdr:row>137</xdr:row>
      <xdr:rowOff>123825</xdr:rowOff>
    </xdr:to>
    <xdr:pic>
      <xdr:nvPicPr>
        <xdr:cNvPr id="3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10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119</xdr:col>
      <xdr:colOff>466725</xdr:colOff>
      <xdr:row>136</xdr:row>
      <xdr:rowOff>0</xdr:rowOff>
    </xdr:from>
    <xdr:to>
      <xdr:col>119</xdr:col>
      <xdr:colOff>752475</xdr:colOff>
      <xdr:row>137</xdr:row>
      <xdr:rowOff>123825</xdr:rowOff>
    </xdr:to>
    <xdr:pic>
      <xdr:nvPicPr>
        <xdr:cNvPr id="37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02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135</xdr:col>
      <xdr:colOff>466725</xdr:colOff>
      <xdr:row>136</xdr:row>
      <xdr:rowOff>0</xdr:rowOff>
    </xdr:from>
    <xdr:to>
      <xdr:col>135</xdr:col>
      <xdr:colOff>752475</xdr:colOff>
      <xdr:row>137</xdr:row>
      <xdr:rowOff>123825</xdr:rowOff>
    </xdr:to>
    <xdr:pic>
      <xdr:nvPicPr>
        <xdr:cNvPr id="40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94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466725</xdr:colOff>
      <xdr:row>136</xdr:row>
      <xdr:rowOff>0</xdr:rowOff>
    </xdr:from>
    <xdr:to>
      <xdr:col>151</xdr:col>
      <xdr:colOff>752475</xdr:colOff>
      <xdr:row>137</xdr:row>
      <xdr:rowOff>123825</xdr:rowOff>
    </xdr:to>
    <xdr:pic>
      <xdr:nvPicPr>
        <xdr:cNvPr id="41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8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167</xdr:col>
      <xdr:colOff>466725</xdr:colOff>
      <xdr:row>136</xdr:row>
      <xdr:rowOff>0</xdr:rowOff>
    </xdr:from>
    <xdr:to>
      <xdr:col>167</xdr:col>
      <xdr:colOff>752475</xdr:colOff>
      <xdr:row>137</xdr:row>
      <xdr:rowOff>123825</xdr:rowOff>
    </xdr:to>
    <xdr:pic>
      <xdr:nvPicPr>
        <xdr:cNvPr id="42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7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183</xdr:col>
      <xdr:colOff>466725</xdr:colOff>
      <xdr:row>136</xdr:row>
      <xdr:rowOff>0</xdr:rowOff>
    </xdr:from>
    <xdr:to>
      <xdr:col>183</xdr:col>
      <xdr:colOff>752475</xdr:colOff>
      <xdr:row>137</xdr:row>
      <xdr:rowOff>123825</xdr:rowOff>
    </xdr:to>
    <xdr:pic>
      <xdr:nvPicPr>
        <xdr:cNvPr id="43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70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199</xdr:col>
      <xdr:colOff>466725</xdr:colOff>
      <xdr:row>136</xdr:row>
      <xdr:rowOff>0</xdr:rowOff>
    </xdr:from>
    <xdr:to>
      <xdr:col>199</xdr:col>
      <xdr:colOff>752475</xdr:colOff>
      <xdr:row>137</xdr:row>
      <xdr:rowOff>123825</xdr:rowOff>
    </xdr:to>
    <xdr:pic>
      <xdr:nvPicPr>
        <xdr:cNvPr id="44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862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215</xdr:col>
      <xdr:colOff>466725</xdr:colOff>
      <xdr:row>136</xdr:row>
      <xdr:rowOff>0</xdr:rowOff>
    </xdr:from>
    <xdr:to>
      <xdr:col>215</xdr:col>
      <xdr:colOff>752475</xdr:colOff>
      <xdr:row>137</xdr:row>
      <xdr:rowOff>123825</xdr:rowOff>
    </xdr:to>
    <xdr:pic>
      <xdr:nvPicPr>
        <xdr:cNvPr id="45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054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231</xdr:col>
      <xdr:colOff>466725</xdr:colOff>
      <xdr:row>136</xdr:row>
      <xdr:rowOff>0</xdr:rowOff>
    </xdr:from>
    <xdr:to>
      <xdr:col>231</xdr:col>
      <xdr:colOff>752475</xdr:colOff>
      <xdr:row>137</xdr:row>
      <xdr:rowOff>123825</xdr:rowOff>
    </xdr:to>
    <xdr:pic>
      <xdr:nvPicPr>
        <xdr:cNvPr id="46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24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247</xdr:col>
      <xdr:colOff>466725</xdr:colOff>
      <xdr:row>136</xdr:row>
      <xdr:rowOff>0</xdr:rowOff>
    </xdr:from>
    <xdr:to>
      <xdr:col>247</xdr:col>
      <xdr:colOff>752475</xdr:colOff>
      <xdr:row>137</xdr:row>
      <xdr:rowOff>123825</xdr:rowOff>
    </xdr:to>
    <xdr:pic>
      <xdr:nvPicPr>
        <xdr:cNvPr id="47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71</xdr:col>
      <xdr:colOff>466725</xdr:colOff>
      <xdr:row>136</xdr:row>
      <xdr:rowOff>0</xdr:rowOff>
    </xdr:from>
    <xdr:to>
      <xdr:col>71</xdr:col>
      <xdr:colOff>752475</xdr:colOff>
      <xdr:row>137</xdr:row>
      <xdr:rowOff>123825</xdr:rowOff>
    </xdr:to>
    <xdr:pic>
      <xdr:nvPicPr>
        <xdr:cNvPr id="48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2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87</xdr:col>
      <xdr:colOff>466725</xdr:colOff>
      <xdr:row>136</xdr:row>
      <xdr:rowOff>0</xdr:rowOff>
    </xdr:from>
    <xdr:to>
      <xdr:col>87</xdr:col>
      <xdr:colOff>752475</xdr:colOff>
      <xdr:row>137</xdr:row>
      <xdr:rowOff>123825</xdr:rowOff>
    </xdr:to>
    <xdr:pic>
      <xdr:nvPicPr>
        <xdr:cNvPr id="49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51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103</xdr:col>
      <xdr:colOff>466725</xdr:colOff>
      <xdr:row>136</xdr:row>
      <xdr:rowOff>0</xdr:rowOff>
    </xdr:from>
    <xdr:to>
      <xdr:col>103</xdr:col>
      <xdr:colOff>752475</xdr:colOff>
      <xdr:row>137</xdr:row>
      <xdr:rowOff>123825</xdr:rowOff>
    </xdr:to>
    <xdr:pic>
      <xdr:nvPicPr>
        <xdr:cNvPr id="50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10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119</xdr:col>
      <xdr:colOff>466725</xdr:colOff>
      <xdr:row>136</xdr:row>
      <xdr:rowOff>0</xdr:rowOff>
    </xdr:from>
    <xdr:to>
      <xdr:col>119</xdr:col>
      <xdr:colOff>752475</xdr:colOff>
      <xdr:row>137</xdr:row>
      <xdr:rowOff>123825</xdr:rowOff>
    </xdr:to>
    <xdr:pic>
      <xdr:nvPicPr>
        <xdr:cNvPr id="51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02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135</xdr:col>
      <xdr:colOff>466725</xdr:colOff>
      <xdr:row>136</xdr:row>
      <xdr:rowOff>0</xdr:rowOff>
    </xdr:from>
    <xdr:to>
      <xdr:col>135</xdr:col>
      <xdr:colOff>752475</xdr:colOff>
      <xdr:row>137</xdr:row>
      <xdr:rowOff>123825</xdr:rowOff>
    </xdr:to>
    <xdr:pic>
      <xdr:nvPicPr>
        <xdr:cNvPr id="52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94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466725</xdr:colOff>
      <xdr:row>136</xdr:row>
      <xdr:rowOff>0</xdr:rowOff>
    </xdr:from>
    <xdr:to>
      <xdr:col>151</xdr:col>
      <xdr:colOff>752475</xdr:colOff>
      <xdr:row>137</xdr:row>
      <xdr:rowOff>123825</xdr:rowOff>
    </xdr:to>
    <xdr:pic>
      <xdr:nvPicPr>
        <xdr:cNvPr id="53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8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167</xdr:col>
      <xdr:colOff>466725</xdr:colOff>
      <xdr:row>136</xdr:row>
      <xdr:rowOff>0</xdr:rowOff>
    </xdr:from>
    <xdr:to>
      <xdr:col>167</xdr:col>
      <xdr:colOff>752475</xdr:colOff>
      <xdr:row>137</xdr:row>
      <xdr:rowOff>123825</xdr:rowOff>
    </xdr:to>
    <xdr:pic>
      <xdr:nvPicPr>
        <xdr:cNvPr id="54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7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183</xdr:col>
      <xdr:colOff>466725</xdr:colOff>
      <xdr:row>136</xdr:row>
      <xdr:rowOff>0</xdr:rowOff>
    </xdr:from>
    <xdr:to>
      <xdr:col>183</xdr:col>
      <xdr:colOff>752475</xdr:colOff>
      <xdr:row>137</xdr:row>
      <xdr:rowOff>123825</xdr:rowOff>
    </xdr:to>
    <xdr:pic>
      <xdr:nvPicPr>
        <xdr:cNvPr id="55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70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199</xdr:col>
      <xdr:colOff>466725</xdr:colOff>
      <xdr:row>136</xdr:row>
      <xdr:rowOff>0</xdr:rowOff>
    </xdr:from>
    <xdr:to>
      <xdr:col>199</xdr:col>
      <xdr:colOff>752475</xdr:colOff>
      <xdr:row>137</xdr:row>
      <xdr:rowOff>123825</xdr:rowOff>
    </xdr:to>
    <xdr:pic>
      <xdr:nvPicPr>
        <xdr:cNvPr id="56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862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215</xdr:col>
      <xdr:colOff>466725</xdr:colOff>
      <xdr:row>136</xdr:row>
      <xdr:rowOff>0</xdr:rowOff>
    </xdr:from>
    <xdr:to>
      <xdr:col>215</xdr:col>
      <xdr:colOff>752475</xdr:colOff>
      <xdr:row>137</xdr:row>
      <xdr:rowOff>123825</xdr:rowOff>
    </xdr:to>
    <xdr:pic>
      <xdr:nvPicPr>
        <xdr:cNvPr id="57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054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231</xdr:col>
      <xdr:colOff>466725</xdr:colOff>
      <xdr:row>136</xdr:row>
      <xdr:rowOff>0</xdr:rowOff>
    </xdr:from>
    <xdr:to>
      <xdr:col>231</xdr:col>
      <xdr:colOff>752475</xdr:colOff>
      <xdr:row>137</xdr:row>
      <xdr:rowOff>123825</xdr:rowOff>
    </xdr:to>
    <xdr:pic>
      <xdr:nvPicPr>
        <xdr:cNvPr id="58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246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247</xdr:col>
      <xdr:colOff>466725</xdr:colOff>
      <xdr:row>136</xdr:row>
      <xdr:rowOff>0</xdr:rowOff>
    </xdr:from>
    <xdr:to>
      <xdr:col>247</xdr:col>
      <xdr:colOff>752475</xdr:colOff>
      <xdr:row>137</xdr:row>
      <xdr:rowOff>123825</xdr:rowOff>
    </xdr:to>
    <xdr:pic>
      <xdr:nvPicPr>
        <xdr:cNvPr id="59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466725</xdr:colOff>
      <xdr:row>0</xdr:row>
      <xdr:rowOff>0</xdr:rowOff>
    </xdr:from>
    <xdr:to>
      <xdr:col>69</xdr:col>
      <xdr:colOff>752475</xdr:colOff>
      <xdr:row>2</xdr:row>
      <xdr:rowOff>38100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3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85</xdr:col>
      <xdr:colOff>466725</xdr:colOff>
      <xdr:row>0</xdr:row>
      <xdr:rowOff>0</xdr:rowOff>
    </xdr:from>
    <xdr:to>
      <xdr:col>85</xdr:col>
      <xdr:colOff>752475</xdr:colOff>
      <xdr:row>2</xdr:row>
      <xdr:rowOff>38100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2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101</xdr:col>
      <xdr:colOff>466725</xdr:colOff>
      <xdr:row>0</xdr:row>
      <xdr:rowOff>0</xdr:rowOff>
    </xdr:from>
    <xdr:to>
      <xdr:col>101</xdr:col>
      <xdr:colOff>752475</xdr:colOff>
      <xdr:row>2</xdr:row>
      <xdr:rowOff>38100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17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117</xdr:col>
      <xdr:colOff>466725</xdr:colOff>
      <xdr:row>0</xdr:row>
      <xdr:rowOff>0</xdr:rowOff>
    </xdr:from>
    <xdr:to>
      <xdr:col>117</xdr:col>
      <xdr:colOff>752475</xdr:colOff>
      <xdr:row>2</xdr:row>
      <xdr:rowOff>38100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409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133</xdr:col>
      <xdr:colOff>466725</xdr:colOff>
      <xdr:row>0</xdr:row>
      <xdr:rowOff>0</xdr:rowOff>
    </xdr:from>
    <xdr:to>
      <xdr:col>133</xdr:col>
      <xdr:colOff>752475</xdr:colOff>
      <xdr:row>2</xdr:row>
      <xdr:rowOff>38100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601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149</xdr:col>
      <xdr:colOff>466725</xdr:colOff>
      <xdr:row>0</xdr:row>
      <xdr:rowOff>0</xdr:rowOff>
    </xdr:from>
    <xdr:to>
      <xdr:col>149</xdr:col>
      <xdr:colOff>752475</xdr:colOff>
      <xdr:row>2</xdr:row>
      <xdr:rowOff>38100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79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165</xdr:col>
      <xdr:colOff>466725</xdr:colOff>
      <xdr:row>0</xdr:row>
      <xdr:rowOff>0</xdr:rowOff>
    </xdr:from>
    <xdr:to>
      <xdr:col>165</xdr:col>
      <xdr:colOff>752475</xdr:colOff>
      <xdr:row>2</xdr:row>
      <xdr:rowOff>38100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98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181</xdr:col>
      <xdr:colOff>466725</xdr:colOff>
      <xdr:row>0</xdr:row>
      <xdr:rowOff>0</xdr:rowOff>
    </xdr:from>
    <xdr:to>
      <xdr:col>181</xdr:col>
      <xdr:colOff>752475</xdr:colOff>
      <xdr:row>2</xdr:row>
      <xdr:rowOff>38100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177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197</xdr:col>
      <xdr:colOff>466725</xdr:colOff>
      <xdr:row>0</xdr:row>
      <xdr:rowOff>0</xdr:rowOff>
    </xdr:from>
    <xdr:to>
      <xdr:col>197</xdr:col>
      <xdr:colOff>752475</xdr:colOff>
      <xdr:row>2</xdr:row>
      <xdr:rowOff>38100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369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213</xdr:col>
      <xdr:colOff>466725</xdr:colOff>
      <xdr:row>0</xdr:row>
      <xdr:rowOff>0</xdr:rowOff>
    </xdr:from>
    <xdr:to>
      <xdr:col>213</xdr:col>
      <xdr:colOff>752475</xdr:colOff>
      <xdr:row>2</xdr:row>
      <xdr:rowOff>38100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561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229</xdr:col>
      <xdr:colOff>466725</xdr:colOff>
      <xdr:row>0</xdr:row>
      <xdr:rowOff>0</xdr:rowOff>
    </xdr:from>
    <xdr:to>
      <xdr:col>229</xdr:col>
      <xdr:colOff>752475</xdr:colOff>
      <xdr:row>2</xdr:row>
      <xdr:rowOff>38100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75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245</xdr:col>
      <xdr:colOff>466725</xdr:colOff>
      <xdr:row>0</xdr:row>
      <xdr:rowOff>0</xdr:rowOff>
    </xdr:from>
    <xdr:to>
      <xdr:col>245</xdr:col>
      <xdr:colOff>752475</xdr:colOff>
      <xdr:row>2</xdr:row>
      <xdr:rowOff>38100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94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69</xdr:col>
      <xdr:colOff>466725</xdr:colOff>
      <xdr:row>0</xdr:row>
      <xdr:rowOff>0</xdr:rowOff>
    </xdr:from>
    <xdr:to>
      <xdr:col>69</xdr:col>
      <xdr:colOff>752475</xdr:colOff>
      <xdr:row>2</xdr:row>
      <xdr:rowOff>38100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3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85</xdr:col>
      <xdr:colOff>466725</xdr:colOff>
      <xdr:row>0</xdr:row>
      <xdr:rowOff>0</xdr:rowOff>
    </xdr:from>
    <xdr:to>
      <xdr:col>85</xdr:col>
      <xdr:colOff>752475</xdr:colOff>
      <xdr:row>2</xdr:row>
      <xdr:rowOff>38100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2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101</xdr:col>
      <xdr:colOff>466725</xdr:colOff>
      <xdr:row>0</xdr:row>
      <xdr:rowOff>0</xdr:rowOff>
    </xdr:from>
    <xdr:to>
      <xdr:col>101</xdr:col>
      <xdr:colOff>752475</xdr:colOff>
      <xdr:row>2</xdr:row>
      <xdr:rowOff>38100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17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117</xdr:col>
      <xdr:colOff>466725</xdr:colOff>
      <xdr:row>0</xdr:row>
      <xdr:rowOff>0</xdr:rowOff>
    </xdr:from>
    <xdr:to>
      <xdr:col>117</xdr:col>
      <xdr:colOff>752475</xdr:colOff>
      <xdr:row>2</xdr:row>
      <xdr:rowOff>38100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409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133</xdr:col>
      <xdr:colOff>466725</xdr:colOff>
      <xdr:row>0</xdr:row>
      <xdr:rowOff>0</xdr:rowOff>
    </xdr:from>
    <xdr:to>
      <xdr:col>133</xdr:col>
      <xdr:colOff>752475</xdr:colOff>
      <xdr:row>2</xdr:row>
      <xdr:rowOff>38100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601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149</xdr:col>
      <xdr:colOff>466725</xdr:colOff>
      <xdr:row>0</xdr:row>
      <xdr:rowOff>0</xdr:rowOff>
    </xdr:from>
    <xdr:to>
      <xdr:col>149</xdr:col>
      <xdr:colOff>752475</xdr:colOff>
      <xdr:row>2</xdr:row>
      <xdr:rowOff>38100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79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165</xdr:col>
      <xdr:colOff>466725</xdr:colOff>
      <xdr:row>0</xdr:row>
      <xdr:rowOff>0</xdr:rowOff>
    </xdr:from>
    <xdr:to>
      <xdr:col>165</xdr:col>
      <xdr:colOff>752475</xdr:colOff>
      <xdr:row>2</xdr:row>
      <xdr:rowOff>38100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98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181</xdr:col>
      <xdr:colOff>466725</xdr:colOff>
      <xdr:row>0</xdr:row>
      <xdr:rowOff>0</xdr:rowOff>
    </xdr:from>
    <xdr:to>
      <xdr:col>181</xdr:col>
      <xdr:colOff>752475</xdr:colOff>
      <xdr:row>2</xdr:row>
      <xdr:rowOff>38100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177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197</xdr:col>
      <xdr:colOff>466725</xdr:colOff>
      <xdr:row>0</xdr:row>
      <xdr:rowOff>0</xdr:rowOff>
    </xdr:from>
    <xdr:to>
      <xdr:col>197</xdr:col>
      <xdr:colOff>752475</xdr:colOff>
      <xdr:row>2</xdr:row>
      <xdr:rowOff>38100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369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213</xdr:col>
      <xdr:colOff>466725</xdr:colOff>
      <xdr:row>0</xdr:row>
      <xdr:rowOff>0</xdr:rowOff>
    </xdr:from>
    <xdr:to>
      <xdr:col>213</xdr:col>
      <xdr:colOff>752475</xdr:colOff>
      <xdr:row>2</xdr:row>
      <xdr:rowOff>38100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561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229</xdr:col>
      <xdr:colOff>466725</xdr:colOff>
      <xdr:row>0</xdr:row>
      <xdr:rowOff>0</xdr:rowOff>
    </xdr:from>
    <xdr:to>
      <xdr:col>229</xdr:col>
      <xdr:colOff>752475</xdr:colOff>
      <xdr:row>2</xdr:row>
      <xdr:rowOff>38100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753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245</xdr:col>
      <xdr:colOff>466725</xdr:colOff>
      <xdr:row>0</xdr:row>
      <xdr:rowOff>0</xdr:rowOff>
    </xdr:from>
    <xdr:to>
      <xdr:col>245</xdr:col>
      <xdr:colOff>752475</xdr:colOff>
      <xdr:row>2</xdr:row>
      <xdr:rowOff>38100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9455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466725</xdr:colOff>
      <xdr:row>0</xdr:row>
      <xdr:rowOff>0</xdr:rowOff>
    </xdr:from>
    <xdr:to>
      <xdr:col>35</xdr:col>
      <xdr:colOff>752475</xdr:colOff>
      <xdr:row>0</xdr:row>
      <xdr:rowOff>295275</xdr:rowOff>
    </xdr:to>
    <xdr:pic>
      <xdr:nvPicPr>
        <xdr:cNvPr id="2" name="Picture 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9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51</xdr:col>
      <xdr:colOff>466725</xdr:colOff>
      <xdr:row>0</xdr:row>
      <xdr:rowOff>0</xdr:rowOff>
    </xdr:from>
    <xdr:to>
      <xdr:col>51</xdr:col>
      <xdr:colOff>752475</xdr:colOff>
      <xdr:row>0</xdr:row>
      <xdr:rowOff>295275</xdr:rowOff>
    </xdr:to>
    <xdr:pic>
      <xdr:nvPicPr>
        <xdr:cNvPr id="3" name="Picture 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67</xdr:col>
      <xdr:colOff>466725</xdr:colOff>
      <xdr:row>0</xdr:row>
      <xdr:rowOff>0</xdr:rowOff>
    </xdr:from>
    <xdr:to>
      <xdr:col>67</xdr:col>
      <xdr:colOff>752475</xdr:colOff>
      <xdr:row>0</xdr:row>
      <xdr:rowOff>295275</xdr:rowOff>
    </xdr:to>
    <xdr:pic>
      <xdr:nvPicPr>
        <xdr:cNvPr id="4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83</xdr:col>
      <xdr:colOff>466725</xdr:colOff>
      <xdr:row>0</xdr:row>
      <xdr:rowOff>0</xdr:rowOff>
    </xdr:from>
    <xdr:to>
      <xdr:col>83</xdr:col>
      <xdr:colOff>752475</xdr:colOff>
      <xdr:row>0</xdr:row>
      <xdr:rowOff>295275</xdr:rowOff>
    </xdr:to>
    <xdr:pic>
      <xdr:nvPicPr>
        <xdr:cNvPr id="5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6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99</xdr:col>
      <xdr:colOff>466725</xdr:colOff>
      <xdr:row>0</xdr:row>
      <xdr:rowOff>0</xdr:rowOff>
    </xdr:from>
    <xdr:to>
      <xdr:col>99</xdr:col>
      <xdr:colOff>752475</xdr:colOff>
      <xdr:row>0</xdr:row>
      <xdr:rowOff>295275</xdr:rowOff>
    </xdr:to>
    <xdr:pic>
      <xdr:nvPicPr>
        <xdr:cNvPr id="6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961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115</xdr:col>
      <xdr:colOff>466725</xdr:colOff>
      <xdr:row>0</xdr:row>
      <xdr:rowOff>0</xdr:rowOff>
    </xdr:from>
    <xdr:to>
      <xdr:col>115</xdr:col>
      <xdr:colOff>752475</xdr:colOff>
      <xdr:row>0</xdr:row>
      <xdr:rowOff>295275</xdr:rowOff>
    </xdr:to>
    <xdr:pic>
      <xdr:nvPicPr>
        <xdr:cNvPr id="7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15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131</xdr:col>
      <xdr:colOff>466725</xdr:colOff>
      <xdr:row>0</xdr:row>
      <xdr:rowOff>0</xdr:rowOff>
    </xdr:from>
    <xdr:to>
      <xdr:col>131</xdr:col>
      <xdr:colOff>752475</xdr:colOff>
      <xdr:row>0</xdr:row>
      <xdr:rowOff>295275</xdr:rowOff>
    </xdr:to>
    <xdr:pic>
      <xdr:nvPicPr>
        <xdr:cNvPr id="8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34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147</xdr:col>
      <xdr:colOff>466725</xdr:colOff>
      <xdr:row>0</xdr:row>
      <xdr:rowOff>0</xdr:rowOff>
    </xdr:from>
    <xdr:to>
      <xdr:col>147</xdr:col>
      <xdr:colOff>752475</xdr:colOff>
      <xdr:row>0</xdr:row>
      <xdr:rowOff>295275</xdr:rowOff>
    </xdr:to>
    <xdr:pic>
      <xdr:nvPicPr>
        <xdr:cNvPr id="9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163</xdr:col>
      <xdr:colOff>466725</xdr:colOff>
      <xdr:row>0</xdr:row>
      <xdr:rowOff>0</xdr:rowOff>
    </xdr:from>
    <xdr:to>
      <xdr:col>163</xdr:col>
      <xdr:colOff>752475</xdr:colOff>
      <xdr:row>0</xdr:row>
      <xdr:rowOff>295275</xdr:rowOff>
    </xdr:to>
    <xdr:pic>
      <xdr:nvPicPr>
        <xdr:cNvPr id="10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72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179</xdr:col>
      <xdr:colOff>466725</xdr:colOff>
      <xdr:row>0</xdr:row>
      <xdr:rowOff>0</xdr:rowOff>
    </xdr:from>
    <xdr:to>
      <xdr:col>179</xdr:col>
      <xdr:colOff>752475</xdr:colOff>
      <xdr:row>0</xdr:row>
      <xdr:rowOff>295275</xdr:rowOff>
    </xdr:to>
    <xdr:pic>
      <xdr:nvPicPr>
        <xdr:cNvPr id="11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21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195</xdr:col>
      <xdr:colOff>466725</xdr:colOff>
      <xdr:row>0</xdr:row>
      <xdr:rowOff>0</xdr:rowOff>
    </xdr:from>
    <xdr:to>
      <xdr:col>195</xdr:col>
      <xdr:colOff>752475</xdr:colOff>
      <xdr:row>0</xdr:row>
      <xdr:rowOff>295275</xdr:rowOff>
    </xdr:to>
    <xdr:pic>
      <xdr:nvPicPr>
        <xdr:cNvPr id="12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11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211</xdr:col>
      <xdr:colOff>466725</xdr:colOff>
      <xdr:row>0</xdr:row>
      <xdr:rowOff>0</xdr:rowOff>
    </xdr:from>
    <xdr:to>
      <xdr:col>211</xdr:col>
      <xdr:colOff>752475</xdr:colOff>
      <xdr:row>0</xdr:row>
      <xdr:rowOff>295275</xdr:rowOff>
    </xdr:to>
    <xdr:pic>
      <xdr:nvPicPr>
        <xdr:cNvPr id="13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0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227</xdr:col>
      <xdr:colOff>466725</xdr:colOff>
      <xdr:row>0</xdr:row>
      <xdr:rowOff>0</xdr:rowOff>
    </xdr:from>
    <xdr:to>
      <xdr:col>227</xdr:col>
      <xdr:colOff>752475</xdr:colOff>
      <xdr:row>0</xdr:row>
      <xdr:rowOff>295275</xdr:rowOff>
    </xdr:to>
    <xdr:pic>
      <xdr:nvPicPr>
        <xdr:cNvPr id="14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9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243</xdr:col>
      <xdr:colOff>466725</xdr:colOff>
      <xdr:row>0</xdr:row>
      <xdr:rowOff>0</xdr:rowOff>
    </xdr:from>
    <xdr:to>
      <xdr:col>243</xdr:col>
      <xdr:colOff>752475</xdr:colOff>
      <xdr:row>0</xdr:row>
      <xdr:rowOff>295275</xdr:rowOff>
    </xdr:to>
    <xdr:pic>
      <xdr:nvPicPr>
        <xdr:cNvPr id="15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68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466725</xdr:colOff>
      <xdr:row>0</xdr:row>
      <xdr:rowOff>0</xdr:rowOff>
    </xdr:from>
    <xdr:to>
      <xdr:col>35</xdr:col>
      <xdr:colOff>752475</xdr:colOff>
      <xdr:row>0</xdr:row>
      <xdr:rowOff>295275</xdr:rowOff>
    </xdr:to>
    <xdr:pic>
      <xdr:nvPicPr>
        <xdr:cNvPr id="16" name="Picture 5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9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51</xdr:col>
      <xdr:colOff>466725</xdr:colOff>
      <xdr:row>0</xdr:row>
      <xdr:rowOff>0</xdr:rowOff>
    </xdr:from>
    <xdr:to>
      <xdr:col>51</xdr:col>
      <xdr:colOff>752475</xdr:colOff>
      <xdr:row>0</xdr:row>
      <xdr:rowOff>295275</xdr:rowOff>
    </xdr:to>
    <xdr:pic>
      <xdr:nvPicPr>
        <xdr:cNvPr id="17" name="Picture 5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67</xdr:col>
      <xdr:colOff>466725</xdr:colOff>
      <xdr:row>0</xdr:row>
      <xdr:rowOff>0</xdr:rowOff>
    </xdr:from>
    <xdr:to>
      <xdr:col>67</xdr:col>
      <xdr:colOff>752475</xdr:colOff>
      <xdr:row>0</xdr:row>
      <xdr:rowOff>295275</xdr:rowOff>
    </xdr:to>
    <xdr:pic>
      <xdr:nvPicPr>
        <xdr:cNvPr id="18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83</xdr:col>
      <xdr:colOff>466725</xdr:colOff>
      <xdr:row>0</xdr:row>
      <xdr:rowOff>0</xdr:rowOff>
    </xdr:from>
    <xdr:to>
      <xdr:col>83</xdr:col>
      <xdr:colOff>752475</xdr:colOff>
      <xdr:row>0</xdr:row>
      <xdr:rowOff>295275</xdr:rowOff>
    </xdr:to>
    <xdr:pic>
      <xdr:nvPicPr>
        <xdr:cNvPr id="19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6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99</xdr:col>
      <xdr:colOff>466725</xdr:colOff>
      <xdr:row>0</xdr:row>
      <xdr:rowOff>0</xdr:rowOff>
    </xdr:from>
    <xdr:to>
      <xdr:col>99</xdr:col>
      <xdr:colOff>752475</xdr:colOff>
      <xdr:row>0</xdr:row>
      <xdr:rowOff>295275</xdr:rowOff>
    </xdr:to>
    <xdr:pic>
      <xdr:nvPicPr>
        <xdr:cNvPr id="20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961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115</xdr:col>
      <xdr:colOff>466725</xdr:colOff>
      <xdr:row>0</xdr:row>
      <xdr:rowOff>0</xdr:rowOff>
    </xdr:from>
    <xdr:to>
      <xdr:col>115</xdr:col>
      <xdr:colOff>752475</xdr:colOff>
      <xdr:row>0</xdr:row>
      <xdr:rowOff>295275</xdr:rowOff>
    </xdr:to>
    <xdr:pic>
      <xdr:nvPicPr>
        <xdr:cNvPr id="21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15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131</xdr:col>
      <xdr:colOff>466725</xdr:colOff>
      <xdr:row>0</xdr:row>
      <xdr:rowOff>0</xdr:rowOff>
    </xdr:from>
    <xdr:to>
      <xdr:col>131</xdr:col>
      <xdr:colOff>752475</xdr:colOff>
      <xdr:row>0</xdr:row>
      <xdr:rowOff>295275</xdr:rowOff>
    </xdr:to>
    <xdr:pic>
      <xdr:nvPicPr>
        <xdr:cNvPr id="22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34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147</xdr:col>
      <xdr:colOff>466725</xdr:colOff>
      <xdr:row>0</xdr:row>
      <xdr:rowOff>0</xdr:rowOff>
    </xdr:from>
    <xdr:to>
      <xdr:col>147</xdr:col>
      <xdr:colOff>752475</xdr:colOff>
      <xdr:row>0</xdr:row>
      <xdr:rowOff>295275</xdr:rowOff>
    </xdr:to>
    <xdr:pic>
      <xdr:nvPicPr>
        <xdr:cNvPr id="23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163</xdr:col>
      <xdr:colOff>466725</xdr:colOff>
      <xdr:row>0</xdr:row>
      <xdr:rowOff>0</xdr:rowOff>
    </xdr:from>
    <xdr:to>
      <xdr:col>163</xdr:col>
      <xdr:colOff>752475</xdr:colOff>
      <xdr:row>0</xdr:row>
      <xdr:rowOff>295275</xdr:rowOff>
    </xdr:to>
    <xdr:pic>
      <xdr:nvPicPr>
        <xdr:cNvPr id="24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72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179</xdr:col>
      <xdr:colOff>466725</xdr:colOff>
      <xdr:row>0</xdr:row>
      <xdr:rowOff>0</xdr:rowOff>
    </xdr:from>
    <xdr:to>
      <xdr:col>179</xdr:col>
      <xdr:colOff>752475</xdr:colOff>
      <xdr:row>0</xdr:row>
      <xdr:rowOff>295275</xdr:rowOff>
    </xdr:to>
    <xdr:pic>
      <xdr:nvPicPr>
        <xdr:cNvPr id="25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21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195</xdr:col>
      <xdr:colOff>466725</xdr:colOff>
      <xdr:row>0</xdr:row>
      <xdr:rowOff>0</xdr:rowOff>
    </xdr:from>
    <xdr:to>
      <xdr:col>195</xdr:col>
      <xdr:colOff>752475</xdr:colOff>
      <xdr:row>0</xdr:row>
      <xdr:rowOff>295275</xdr:rowOff>
    </xdr:to>
    <xdr:pic>
      <xdr:nvPicPr>
        <xdr:cNvPr id="26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113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211</xdr:col>
      <xdr:colOff>466725</xdr:colOff>
      <xdr:row>0</xdr:row>
      <xdr:rowOff>0</xdr:rowOff>
    </xdr:from>
    <xdr:to>
      <xdr:col>211</xdr:col>
      <xdr:colOff>752475</xdr:colOff>
      <xdr:row>0</xdr:row>
      <xdr:rowOff>295275</xdr:rowOff>
    </xdr:to>
    <xdr:pic>
      <xdr:nvPicPr>
        <xdr:cNvPr id="27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05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227</xdr:col>
      <xdr:colOff>466725</xdr:colOff>
      <xdr:row>0</xdr:row>
      <xdr:rowOff>0</xdr:rowOff>
    </xdr:from>
    <xdr:to>
      <xdr:col>227</xdr:col>
      <xdr:colOff>752475</xdr:colOff>
      <xdr:row>0</xdr:row>
      <xdr:rowOff>295275</xdr:rowOff>
    </xdr:to>
    <xdr:pic>
      <xdr:nvPicPr>
        <xdr:cNvPr id="28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97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243</xdr:col>
      <xdr:colOff>466725</xdr:colOff>
      <xdr:row>0</xdr:row>
      <xdr:rowOff>0</xdr:rowOff>
    </xdr:from>
    <xdr:to>
      <xdr:col>243</xdr:col>
      <xdr:colOff>752475</xdr:colOff>
      <xdr:row>0</xdr:row>
      <xdr:rowOff>295275</xdr:rowOff>
    </xdr:to>
    <xdr:pic>
      <xdr:nvPicPr>
        <xdr:cNvPr id="29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68950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1</xdr:row>
      <xdr:rowOff>123825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6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1</xdr:row>
      <xdr:rowOff>123825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6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1</xdr:row>
      <xdr:rowOff>123825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5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1</xdr:row>
      <xdr:rowOff>123825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4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1</xdr:row>
      <xdr:rowOff>123825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3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1</xdr:row>
      <xdr:rowOff>123825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2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1</xdr:row>
      <xdr:rowOff>123825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82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1</xdr:row>
      <xdr:rowOff>123825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13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1</xdr:row>
      <xdr:rowOff>123825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05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1</xdr:row>
      <xdr:rowOff>123825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397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1</xdr:row>
      <xdr:rowOff>123825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589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1</xdr:row>
      <xdr:rowOff>123825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81875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4</xdr:row>
      <xdr:rowOff>81491</xdr:rowOff>
    </xdr:to>
    <xdr:pic>
      <xdr:nvPicPr>
        <xdr:cNvPr id="2" name="Picture 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4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4</xdr:row>
      <xdr:rowOff>81491</xdr:rowOff>
    </xdr:to>
    <xdr:pic>
      <xdr:nvPicPr>
        <xdr:cNvPr id="3" name="Picture 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3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4</xdr:row>
      <xdr:rowOff>81491</xdr:rowOff>
    </xdr:to>
    <xdr:pic>
      <xdr:nvPicPr>
        <xdr:cNvPr id="4" name="Picture 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24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4</xdr:row>
      <xdr:rowOff>81491</xdr:rowOff>
    </xdr:to>
    <xdr:pic>
      <xdr:nvPicPr>
        <xdr:cNvPr id="5" name="Picture 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016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4</xdr:row>
      <xdr:rowOff>81491</xdr:rowOff>
    </xdr:to>
    <xdr:pic>
      <xdr:nvPicPr>
        <xdr:cNvPr id="6" name="Picture 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8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4</xdr:row>
      <xdr:rowOff>81491</xdr:rowOff>
    </xdr:to>
    <xdr:pic>
      <xdr:nvPicPr>
        <xdr:cNvPr id="7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0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4</xdr:row>
      <xdr:rowOff>81491</xdr:rowOff>
    </xdr:to>
    <xdr:pic>
      <xdr:nvPicPr>
        <xdr:cNvPr id="8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9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4</xdr:row>
      <xdr:rowOff>81491</xdr:rowOff>
    </xdr:to>
    <xdr:pic>
      <xdr:nvPicPr>
        <xdr:cNvPr id="9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84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4</xdr:row>
      <xdr:rowOff>81491</xdr:rowOff>
    </xdr:to>
    <xdr:pic>
      <xdr:nvPicPr>
        <xdr:cNvPr id="10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976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4</xdr:row>
      <xdr:rowOff>81491</xdr:rowOff>
    </xdr:to>
    <xdr:pic>
      <xdr:nvPicPr>
        <xdr:cNvPr id="11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168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4</xdr:row>
      <xdr:rowOff>81491</xdr:rowOff>
    </xdr:to>
    <xdr:pic>
      <xdr:nvPicPr>
        <xdr:cNvPr id="12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36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4</xdr:row>
      <xdr:rowOff>81491</xdr:rowOff>
    </xdr:to>
    <xdr:pic>
      <xdr:nvPicPr>
        <xdr:cNvPr id="13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55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48</xdr:col>
      <xdr:colOff>466725</xdr:colOff>
      <xdr:row>0</xdr:row>
      <xdr:rowOff>0</xdr:rowOff>
    </xdr:from>
    <xdr:to>
      <xdr:col>48</xdr:col>
      <xdr:colOff>752475</xdr:colOff>
      <xdr:row>4</xdr:row>
      <xdr:rowOff>81491</xdr:rowOff>
    </xdr:to>
    <xdr:pic>
      <xdr:nvPicPr>
        <xdr:cNvPr id="14" name="Picture 5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4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64</xdr:col>
      <xdr:colOff>466725</xdr:colOff>
      <xdr:row>0</xdr:row>
      <xdr:rowOff>0</xdr:rowOff>
    </xdr:from>
    <xdr:to>
      <xdr:col>64</xdr:col>
      <xdr:colOff>752475</xdr:colOff>
      <xdr:row>4</xdr:row>
      <xdr:rowOff>81491</xdr:rowOff>
    </xdr:to>
    <xdr:pic>
      <xdr:nvPicPr>
        <xdr:cNvPr id="15" name="Picture 5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3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466725</xdr:colOff>
      <xdr:row>0</xdr:row>
      <xdr:rowOff>0</xdr:rowOff>
    </xdr:from>
    <xdr:to>
      <xdr:col>80</xdr:col>
      <xdr:colOff>752475</xdr:colOff>
      <xdr:row>4</xdr:row>
      <xdr:rowOff>81491</xdr:rowOff>
    </xdr:to>
    <xdr:pic>
      <xdr:nvPicPr>
        <xdr:cNvPr id="16" name="Picture 5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24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96</xdr:col>
      <xdr:colOff>466725</xdr:colOff>
      <xdr:row>0</xdr:row>
      <xdr:rowOff>0</xdr:rowOff>
    </xdr:from>
    <xdr:to>
      <xdr:col>96</xdr:col>
      <xdr:colOff>752475</xdr:colOff>
      <xdr:row>4</xdr:row>
      <xdr:rowOff>81491</xdr:rowOff>
    </xdr:to>
    <xdr:pic>
      <xdr:nvPicPr>
        <xdr:cNvPr id="17" name="Picture 5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016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112</xdr:col>
      <xdr:colOff>466725</xdr:colOff>
      <xdr:row>0</xdr:row>
      <xdr:rowOff>0</xdr:rowOff>
    </xdr:from>
    <xdr:to>
      <xdr:col>112</xdr:col>
      <xdr:colOff>752475</xdr:colOff>
      <xdr:row>4</xdr:row>
      <xdr:rowOff>81491</xdr:rowOff>
    </xdr:to>
    <xdr:pic>
      <xdr:nvPicPr>
        <xdr:cNvPr id="18" name="Picture 5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8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128</xdr:col>
      <xdr:colOff>466725</xdr:colOff>
      <xdr:row>0</xdr:row>
      <xdr:rowOff>0</xdr:rowOff>
    </xdr:from>
    <xdr:to>
      <xdr:col>128</xdr:col>
      <xdr:colOff>752475</xdr:colOff>
      <xdr:row>4</xdr:row>
      <xdr:rowOff>81491</xdr:rowOff>
    </xdr:to>
    <xdr:pic>
      <xdr:nvPicPr>
        <xdr:cNvPr id="19" name="Picture 57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0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144</xdr:col>
      <xdr:colOff>466725</xdr:colOff>
      <xdr:row>0</xdr:row>
      <xdr:rowOff>0</xdr:rowOff>
    </xdr:from>
    <xdr:to>
      <xdr:col>144</xdr:col>
      <xdr:colOff>752475</xdr:colOff>
      <xdr:row>4</xdr:row>
      <xdr:rowOff>81491</xdr:rowOff>
    </xdr:to>
    <xdr:pic>
      <xdr:nvPicPr>
        <xdr:cNvPr id="20" name="Picture 5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9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466725</xdr:colOff>
      <xdr:row>0</xdr:row>
      <xdr:rowOff>0</xdr:rowOff>
    </xdr:from>
    <xdr:to>
      <xdr:col>160</xdr:col>
      <xdr:colOff>752475</xdr:colOff>
      <xdr:row>4</xdr:row>
      <xdr:rowOff>81491</xdr:rowOff>
    </xdr:to>
    <xdr:pic>
      <xdr:nvPicPr>
        <xdr:cNvPr id="21" name="Picture 59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84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176</xdr:col>
      <xdr:colOff>466725</xdr:colOff>
      <xdr:row>0</xdr:row>
      <xdr:rowOff>0</xdr:rowOff>
    </xdr:from>
    <xdr:to>
      <xdr:col>176</xdr:col>
      <xdr:colOff>752475</xdr:colOff>
      <xdr:row>4</xdr:row>
      <xdr:rowOff>81491</xdr:rowOff>
    </xdr:to>
    <xdr:pic>
      <xdr:nvPicPr>
        <xdr:cNvPr id="22" name="Picture 6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976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192</xdr:col>
      <xdr:colOff>466725</xdr:colOff>
      <xdr:row>0</xdr:row>
      <xdr:rowOff>0</xdr:rowOff>
    </xdr:from>
    <xdr:to>
      <xdr:col>192</xdr:col>
      <xdr:colOff>752475</xdr:colOff>
      <xdr:row>4</xdr:row>
      <xdr:rowOff>81491</xdr:rowOff>
    </xdr:to>
    <xdr:pic>
      <xdr:nvPicPr>
        <xdr:cNvPr id="23" name="Picture 6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168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208</xdr:col>
      <xdr:colOff>466725</xdr:colOff>
      <xdr:row>0</xdr:row>
      <xdr:rowOff>0</xdr:rowOff>
    </xdr:from>
    <xdr:to>
      <xdr:col>208</xdr:col>
      <xdr:colOff>752475</xdr:colOff>
      <xdr:row>4</xdr:row>
      <xdr:rowOff>81491</xdr:rowOff>
    </xdr:to>
    <xdr:pic>
      <xdr:nvPicPr>
        <xdr:cNvPr id="24" name="Picture 6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360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224</xdr:col>
      <xdr:colOff>466725</xdr:colOff>
      <xdr:row>0</xdr:row>
      <xdr:rowOff>0</xdr:rowOff>
    </xdr:from>
    <xdr:to>
      <xdr:col>224</xdr:col>
      <xdr:colOff>752475</xdr:colOff>
      <xdr:row>4</xdr:row>
      <xdr:rowOff>81491</xdr:rowOff>
    </xdr:to>
    <xdr:pic>
      <xdr:nvPicPr>
        <xdr:cNvPr id="25" name="Picture 6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552775" y="0"/>
          <a:ext cx="285750" cy="291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155</xdr:col>
      <xdr:colOff>466725</xdr:colOff>
      <xdr:row>0</xdr:row>
      <xdr:rowOff>0</xdr:rowOff>
    </xdr:from>
    <xdr:to>
      <xdr:col>155</xdr:col>
      <xdr:colOff>752475</xdr:colOff>
      <xdr:row>1</xdr:row>
      <xdr:rowOff>114300</xdr:rowOff>
    </xdr:to>
    <xdr:pic>
      <xdr:nvPicPr>
        <xdr:cNvPr id="5518" name="Picture 10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42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171</xdr:col>
      <xdr:colOff>466725</xdr:colOff>
      <xdr:row>0</xdr:row>
      <xdr:rowOff>0</xdr:rowOff>
    </xdr:from>
    <xdr:to>
      <xdr:col>171</xdr:col>
      <xdr:colOff>752475</xdr:colOff>
      <xdr:row>1</xdr:row>
      <xdr:rowOff>114300</xdr:rowOff>
    </xdr:to>
    <xdr:pic>
      <xdr:nvPicPr>
        <xdr:cNvPr id="5519" name="Picture 11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34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187</xdr:col>
      <xdr:colOff>466725</xdr:colOff>
      <xdr:row>0</xdr:row>
      <xdr:rowOff>0</xdr:rowOff>
    </xdr:from>
    <xdr:to>
      <xdr:col>187</xdr:col>
      <xdr:colOff>752475</xdr:colOff>
      <xdr:row>1</xdr:row>
      <xdr:rowOff>114300</xdr:rowOff>
    </xdr:to>
    <xdr:pic>
      <xdr:nvPicPr>
        <xdr:cNvPr id="5520" name="Picture 12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426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203</xdr:col>
      <xdr:colOff>466725</xdr:colOff>
      <xdr:row>0</xdr:row>
      <xdr:rowOff>0</xdr:rowOff>
    </xdr:from>
    <xdr:to>
      <xdr:col>203</xdr:col>
      <xdr:colOff>752475</xdr:colOff>
      <xdr:row>1</xdr:row>
      <xdr:rowOff>114300</xdr:rowOff>
    </xdr:to>
    <xdr:pic>
      <xdr:nvPicPr>
        <xdr:cNvPr id="5521" name="Picture 13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618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219</xdr:col>
      <xdr:colOff>466725</xdr:colOff>
      <xdr:row>0</xdr:row>
      <xdr:rowOff>0</xdr:rowOff>
    </xdr:from>
    <xdr:to>
      <xdr:col>219</xdr:col>
      <xdr:colOff>752475</xdr:colOff>
      <xdr:row>1</xdr:row>
      <xdr:rowOff>114300</xdr:rowOff>
    </xdr:to>
    <xdr:pic>
      <xdr:nvPicPr>
        <xdr:cNvPr id="5522" name="Picture 14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810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235</xdr:col>
      <xdr:colOff>466725</xdr:colOff>
      <xdr:row>0</xdr:row>
      <xdr:rowOff>0</xdr:rowOff>
    </xdr:from>
    <xdr:to>
      <xdr:col>235</xdr:col>
      <xdr:colOff>752475</xdr:colOff>
      <xdr:row>1</xdr:row>
      <xdr:rowOff>114300</xdr:rowOff>
    </xdr:to>
    <xdr:pic>
      <xdr:nvPicPr>
        <xdr:cNvPr id="5523" name="Picture 15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002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251</xdr:col>
      <xdr:colOff>466725</xdr:colOff>
      <xdr:row>0</xdr:row>
      <xdr:rowOff>0</xdr:rowOff>
    </xdr:from>
    <xdr:to>
      <xdr:col>251</xdr:col>
      <xdr:colOff>752475</xdr:colOff>
      <xdr:row>1</xdr:row>
      <xdr:rowOff>114300</xdr:rowOff>
    </xdr:to>
    <xdr:pic>
      <xdr:nvPicPr>
        <xdr:cNvPr id="5524" name="Picture 16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194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91</xdr:col>
      <xdr:colOff>466725</xdr:colOff>
      <xdr:row>0</xdr:row>
      <xdr:rowOff>0</xdr:rowOff>
    </xdr:from>
    <xdr:to>
      <xdr:col>91</xdr:col>
      <xdr:colOff>752475</xdr:colOff>
      <xdr:row>1</xdr:row>
      <xdr:rowOff>114300</xdr:rowOff>
    </xdr:to>
    <xdr:pic>
      <xdr:nvPicPr>
        <xdr:cNvPr id="5525" name="Picture 18" descr="UNI000008940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74450" y="0"/>
          <a:ext cx="2857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171450</xdr:rowOff>
    </xdr:from>
    <xdr:to>
      <xdr:col>6</xdr:col>
      <xdr:colOff>638175</xdr:colOff>
      <xdr:row>19</xdr:row>
      <xdr:rowOff>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4</xdr:col>
      <xdr:colOff>466725</xdr:colOff>
      <xdr:row>35</xdr:row>
      <xdr:rowOff>152400</xdr:rowOff>
    </xdr:to>
    <xdr:graphicFrame macro="">
      <xdr:nvGraphicFramePr>
        <xdr:cNvPr id="3" name="차트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428625</xdr:colOff>
      <xdr:row>21</xdr:row>
      <xdr:rowOff>161925</xdr:rowOff>
    </xdr:from>
    <xdr:to>
      <xdr:col>9</xdr:col>
      <xdr:colOff>133350</xdr:colOff>
      <xdr:row>35</xdr:row>
      <xdr:rowOff>133350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2</xdr:row>
      <xdr:rowOff>180975</xdr:rowOff>
    </xdr:from>
    <xdr:to>
      <xdr:col>23</xdr:col>
      <xdr:colOff>0</xdr:colOff>
      <xdr:row>19</xdr:row>
      <xdr:rowOff>9525</xdr:rowOff>
    </xdr:to>
    <xdr:graphicFrame macro="">
      <xdr:nvGraphicFramePr>
        <xdr:cNvPr id="7" name="차트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219075</xdr:colOff>
      <xdr:row>22</xdr:row>
      <xdr:rowOff>9524</xdr:rowOff>
    </xdr:from>
    <xdr:to>
      <xdr:col>16</xdr:col>
      <xdr:colOff>628651</xdr:colOff>
      <xdr:row>35</xdr:row>
      <xdr:rowOff>171450</xdr:rowOff>
    </xdr:to>
    <xdr:graphicFrame macro="">
      <xdr:nvGraphicFramePr>
        <xdr:cNvPr id="8" name="차트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638175</xdr:colOff>
      <xdr:row>22</xdr:row>
      <xdr:rowOff>9525</xdr:rowOff>
    </xdr:from>
    <xdr:to>
      <xdr:col>22</xdr:col>
      <xdr:colOff>590550</xdr:colOff>
      <xdr:row>35</xdr:row>
      <xdr:rowOff>161925</xdr:rowOff>
    </xdr:to>
    <xdr:graphicFrame macro="">
      <xdr:nvGraphicFramePr>
        <xdr:cNvPr id="10" name="차트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26</xdr:col>
      <xdr:colOff>685800</xdr:colOff>
      <xdr:row>0</xdr:row>
      <xdr:rowOff>0</xdr:rowOff>
    </xdr:to>
    <xdr:grpSp>
      <xdr:nvGrpSpPr>
        <xdr:cNvPr id="2" name="Group 88"/>
        <xdr:cNvGrpSpPr>
          <a:grpSpLocks/>
        </xdr:cNvGrpSpPr>
      </xdr:nvGrpSpPr>
      <xdr:grpSpPr bwMode="auto">
        <a:xfrm>
          <a:off x="9525" y="0"/>
          <a:ext cx="10201275" cy="0"/>
          <a:chOff x="1" y="1"/>
          <a:chExt cx="1359" cy="38"/>
        </a:xfrm>
      </xdr:grpSpPr>
      <xdr:grpSp>
        <xdr:nvGrpSpPr>
          <xdr:cNvPr id="3" name="Group 89"/>
          <xdr:cNvGrpSpPr>
            <a:grpSpLocks/>
          </xdr:cNvGrpSpPr>
        </xdr:nvGrpSpPr>
        <xdr:grpSpPr bwMode="auto">
          <a:xfrm>
            <a:off x="1" y="1"/>
            <a:ext cx="1359" cy="38"/>
            <a:chOff x="1" y="105"/>
            <a:chExt cx="1359" cy="38"/>
          </a:xfrm>
        </xdr:grpSpPr>
        <xdr:pic>
          <xdr:nvPicPr>
            <xdr:cNvPr id="14" name="Picture 90" descr="b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" y="105"/>
              <a:ext cx="1359" cy="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" name="Rectangle 91"/>
            <xdr:cNvSpPr>
              <a:spLocks noChangeArrowheads="1"/>
            </xdr:cNvSpPr>
          </xdr:nvSpPr>
          <xdr:spPr bwMode="auto">
            <a:xfrm>
              <a:off x="1120" y="105"/>
              <a:ext cx="240" cy="38"/>
            </a:xfrm>
            <a:prstGeom prst="rect">
              <a:avLst/>
            </a:prstGeom>
            <a:gradFill rotWithShape="1">
              <a:gsLst>
                <a:gs pos="0">
                  <a:srgbClr val="FFFFFF">
                    <a:alpha val="0"/>
                  </a:srgbClr>
                </a:gs>
                <a:gs pos="100000">
                  <a:srgbClr val="FFFFFF"/>
                </a:gs>
              </a:gsLst>
              <a:lin ang="0" scaled="1"/>
            </a:gra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pic>
        <xdr:nvPicPr>
          <xdr:cNvPr id="4" name="Picture 92" descr="bn02">
            <a:hlinkClick xmlns:r="http://schemas.openxmlformats.org/officeDocument/2006/relationships" r:id="rId2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4" y="1"/>
            <a:ext cx="7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93" descr="bn03">
            <a:hlinkClick xmlns:r="http://schemas.openxmlformats.org/officeDocument/2006/relationships" r:id="rId4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" y="1"/>
            <a:ext cx="69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4" descr="bn04">
            <a:hlinkClick xmlns:r="http://schemas.openxmlformats.org/officeDocument/2006/relationships" r:id="rId6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" y="1"/>
            <a:ext cx="63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95" descr="bn05">
            <a:hlinkClick xmlns:r="http://schemas.openxmlformats.org/officeDocument/2006/relationships" r:id="rId8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1"/>
            <a:ext cx="91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6" descr="bn06">
            <a:hlinkClick xmlns:r="http://schemas.openxmlformats.org/officeDocument/2006/relationships" r:id="rId10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8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0]!하이퍼링크">
        <xdr:nvPicPr>
          <xdr:cNvPr id="9" name="Picture 97" descr="search_bn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" y="8"/>
            <a:ext cx="3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8" descr="excel_logo2">
            <a:hlinkClick xmlns:r="http://schemas.openxmlformats.org/officeDocument/2006/relationships" r:id="rId1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" y="1"/>
            <a:ext cx="11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99" descr="bizform_logo2">
            <a:hlinkClick xmlns:r="http://schemas.openxmlformats.org/officeDocument/2006/relationships" r:id="rId15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" y="1"/>
            <a:ext cx="85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00" descr="bn01">
            <a:hlinkClick xmlns:r="http://schemas.openxmlformats.org/officeDocument/2006/relationships" r:id="rId17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4" y="1"/>
            <a:ext cx="90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01" descr="l_bn07">
            <a:hlinkClick xmlns:r="http://schemas.openxmlformats.org/officeDocument/2006/relationships" r:id="rId19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0" y="1"/>
            <a:ext cx="72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571500</xdr:colOff>
      <xdr:row>1</xdr:row>
      <xdr:rowOff>209550</xdr:rowOff>
    </xdr:from>
    <xdr:to>
      <xdr:col>15</xdr:col>
      <xdr:colOff>419100</xdr:colOff>
      <xdr:row>3</xdr:row>
      <xdr:rowOff>47625</xdr:rowOff>
    </xdr:to>
    <xdr:pic macro="[0]!시트보호">
      <xdr:nvPicPr>
        <xdr:cNvPr id="16" name="Picture 104" descr="btn_c_0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257175</xdr:colOff>
      <xdr:row>1</xdr:row>
      <xdr:rowOff>209550</xdr:rowOff>
    </xdr:from>
    <xdr:to>
      <xdr:col>17</xdr:col>
      <xdr:colOff>571500</xdr:colOff>
      <xdr:row>3</xdr:row>
      <xdr:rowOff>47625</xdr:rowOff>
    </xdr:to>
    <xdr:pic macro="[0]!시트해제">
      <xdr:nvPicPr>
        <xdr:cNvPr id="17" name="Picture 105" descr="btn_c_0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0"/>
          <a:ext cx="819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333375</xdr:colOff>
      <xdr:row>0</xdr:row>
      <xdr:rowOff>76200</xdr:rowOff>
    </xdr:from>
    <xdr:to>
      <xdr:col>17</xdr:col>
      <xdr:colOff>114300</xdr:colOff>
      <xdr:row>1</xdr:row>
      <xdr:rowOff>57150</xdr:rowOff>
    </xdr:to>
    <xdr:sp macro="" textlink="" fLocksText="0">
      <xdr:nvSpPr>
        <xdr:cNvPr id="18" name="Text Box 1" descr="텍스트 상자: 비즈니스 엑셀"/>
        <xdr:cNvSpPr txBox="1">
          <a:spLocks noChangeArrowheads="1"/>
        </xdr:cNvSpPr>
      </xdr:nvSpPr>
      <xdr:spPr bwMode="auto">
        <a:xfrm>
          <a:off x="3124200" y="0"/>
          <a:ext cx="1819275" cy="0"/>
        </a:xfrm>
        <a:prstGeom prst="rect">
          <a:avLst/>
        </a:prstGeom>
        <a:solidFill>
          <a:srgbClr val="FFFFFF"/>
        </a:solidFill>
        <a:ln w="25400">
          <a:solidFill>
            <a:srgbClr val="9933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급여대장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(4</a:t>
          </a:r>
          <a:r>
            <a:rPr lang="ko-KR" altLang="en-US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대보험</a:t>
          </a:r>
          <a:r>
            <a:rPr lang="en-US" altLang="ko-KR" sz="900" b="1" i="0" u="none" strike="noStrike" baseline="0">
              <a:solidFill>
                <a:srgbClr val="000000"/>
              </a:solidFill>
              <a:latin typeface="굴림"/>
              <a:ea typeface="굴림"/>
            </a:rPr>
            <a:t>)</a:t>
          </a:r>
        </a:p>
      </xdr:txBody>
    </xdr:sp>
    <xdr:clientData fLocksWithSheet="0"/>
  </xdr:twoCellAnchor>
  <xdr:twoCellAnchor>
    <xdr:from>
      <xdr:col>0</xdr:col>
      <xdr:colOff>66675</xdr:colOff>
      <xdr:row>0</xdr:row>
      <xdr:rowOff>0</xdr:rowOff>
    </xdr:from>
    <xdr:to>
      <xdr:col>9</xdr:col>
      <xdr:colOff>0</xdr:colOff>
      <xdr:row>3</xdr:row>
      <xdr:rowOff>66675</xdr:rowOff>
    </xdr:to>
    <xdr:grpSp>
      <xdr:nvGrpSpPr>
        <xdr:cNvPr id="19" name="Group 107"/>
        <xdr:cNvGrpSpPr>
          <a:grpSpLocks/>
        </xdr:cNvGrpSpPr>
      </xdr:nvGrpSpPr>
      <xdr:grpSpPr bwMode="auto">
        <a:xfrm>
          <a:off x="66675" y="0"/>
          <a:ext cx="2724150" cy="314325"/>
          <a:chOff x="7" y="44"/>
          <a:chExt cx="496" cy="41"/>
        </a:xfrm>
      </xdr:grpSpPr>
      <xdr:sp macro="" textlink="">
        <xdr:nvSpPr>
          <xdr:cNvPr id="20" name="Rectangle 108"/>
          <xdr:cNvSpPr>
            <a:spLocks noChangeArrowheads="1"/>
          </xdr:cNvSpPr>
        </xdr:nvSpPr>
        <xdr:spPr bwMode="auto">
          <a:xfrm>
            <a:off x="7" y="44"/>
            <a:ext cx="496" cy="41"/>
          </a:xfrm>
          <a:prstGeom prst="rect">
            <a:avLst/>
          </a:prstGeom>
          <a:noFill/>
          <a:ln w="12700">
            <a:solidFill>
              <a:srgbClr val="008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" name="Text Box 109"/>
          <xdr:cNvSpPr txBox="1">
            <a:spLocks noChangeArrowheads="1"/>
          </xdr:cNvSpPr>
        </xdr:nvSpPr>
        <xdr:spPr bwMode="auto">
          <a:xfrm>
            <a:off x="22" y="50"/>
            <a:ext cx="114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spAutoFit/>
          </a:bodyPr>
          <a:lstStyle/>
          <a:p>
            <a:pPr algn="ctr" rtl="0">
              <a:defRPr sz="1000"/>
            </a:pPr>
            <a:r>
              <a:rPr lang="ko-KR" altLang="en-US" sz="1000" b="1" i="0" u="none" strike="noStrike" baseline="0">
                <a:solidFill>
                  <a:srgbClr val="008000"/>
                </a:solidFill>
                <a:latin typeface="굴림"/>
                <a:ea typeface="굴림"/>
              </a:rPr>
              <a:t>이동버튼</a:t>
            </a:r>
          </a:p>
        </xdr:txBody>
      </xdr:sp>
      <xdr:grpSp>
        <xdr:nvGrpSpPr>
          <xdr:cNvPr id="22" name="Group 110"/>
          <xdr:cNvGrpSpPr>
            <a:grpSpLocks/>
          </xdr:cNvGrpSpPr>
        </xdr:nvGrpSpPr>
        <xdr:grpSpPr bwMode="auto">
          <a:xfrm>
            <a:off x="78" y="50"/>
            <a:ext cx="99" cy="31"/>
            <a:chOff x="78" y="50"/>
            <a:chExt cx="99" cy="31"/>
          </a:xfrm>
        </xdr:grpSpPr>
        <xdr:pic macro="[0]!이동_사용방법">
          <xdr:nvPicPr>
            <xdr:cNvPr id="32" name="Picture 111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사용방법" textlink="">
          <xdr:nvSpPr>
            <xdr:cNvPr id="33" name="Text Box 112"/>
            <xdr:cNvSpPr txBox="1">
              <a:spLocks noChangeArrowheads="1"/>
            </xdr:cNvSpPr>
          </xdr:nvSpPr>
          <xdr:spPr bwMode="auto">
            <a:xfrm>
              <a:off x="81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사용방법</a:t>
              </a:r>
            </a:p>
          </xdr:txBody>
        </xdr:sp>
      </xdr:grpSp>
      <xdr:grpSp>
        <xdr:nvGrpSpPr>
          <xdr:cNvPr id="23" name="Group 113"/>
          <xdr:cNvGrpSpPr>
            <a:grpSpLocks/>
          </xdr:cNvGrpSpPr>
        </xdr:nvGrpSpPr>
        <xdr:grpSpPr bwMode="auto">
          <a:xfrm>
            <a:off x="184" y="50"/>
            <a:ext cx="99" cy="31"/>
            <a:chOff x="78" y="50"/>
            <a:chExt cx="99" cy="31"/>
          </a:xfrm>
        </xdr:grpSpPr>
        <xdr:pic macro="[0]!이동_입력폼">
          <xdr:nvPicPr>
            <xdr:cNvPr id="30" name="Picture 114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입력폼" textlink="">
          <xdr:nvSpPr>
            <xdr:cNvPr id="31" name="Text Box 115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입력폼</a:t>
              </a:r>
            </a:p>
          </xdr:txBody>
        </xdr:sp>
      </xdr:grpSp>
      <xdr:grpSp>
        <xdr:nvGrpSpPr>
          <xdr:cNvPr id="24" name="Group 116"/>
          <xdr:cNvGrpSpPr>
            <a:grpSpLocks/>
          </xdr:cNvGrpSpPr>
        </xdr:nvGrpSpPr>
        <xdr:grpSpPr bwMode="auto">
          <a:xfrm>
            <a:off x="290" y="50"/>
            <a:ext cx="99" cy="31"/>
            <a:chOff x="78" y="50"/>
            <a:chExt cx="99" cy="31"/>
          </a:xfrm>
        </xdr:grpSpPr>
        <xdr:pic macro="[0]!이동_출력폼">
          <xdr:nvPicPr>
            <xdr:cNvPr id="28" name="Picture 117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출력폼" textlink="">
          <xdr:nvSpPr>
            <xdr:cNvPr id="29" name="Text Box 118"/>
            <xdr:cNvSpPr txBox="1">
              <a:spLocks noChangeArrowheads="1"/>
            </xdr:cNvSpPr>
          </xdr:nvSpPr>
          <xdr:spPr bwMode="auto">
            <a:xfrm>
              <a:off x="80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출력폼</a:t>
              </a:r>
            </a:p>
          </xdr:txBody>
        </xdr:sp>
      </xdr:grpSp>
      <xdr:grpSp>
        <xdr:nvGrpSpPr>
          <xdr:cNvPr id="25" name="Group 119"/>
          <xdr:cNvGrpSpPr>
            <a:grpSpLocks/>
          </xdr:cNvGrpSpPr>
        </xdr:nvGrpSpPr>
        <xdr:grpSpPr bwMode="auto">
          <a:xfrm>
            <a:off x="397" y="50"/>
            <a:ext cx="99" cy="31"/>
            <a:chOff x="78" y="50"/>
            <a:chExt cx="99" cy="31"/>
          </a:xfrm>
        </xdr:grpSpPr>
        <xdr:pic macro="[0]!이동_급여명세서">
          <xdr:nvPicPr>
            <xdr:cNvPr id="26" name="Picture 120" descr="move_bn0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" y="50"/>
              <a:ext cx="99" cy="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[0]!이동_급여명세서" textlink="">
          <xdr:nvSpPr>
            <xdr:cNvPr id="27" name="Text Box 121"/>
            <xdr:cNvSpPr txBox="1">
              <a:spLocks noChangeArrowheads="1"/>
            </xdr:cNvSpPr>
          </xdr:nvSpPr>
          <xdr:spPr bwMode="auto">
            <a:xfrm>
              <a:off x="82" y="55"/>
              <a:ext cx="90" cy="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ko-KR" altLang="en-US" sz="900" b="1" i="0" u="none" strike="noStrike" baseline="0">
                  <a:solidFill>
                    <a:srgbClr val="FFFFFF"/>
                  </a:solidFill>
                  <a:latin typeface="굴림"/>
                  <a:ea typeface="굴림"/>
                </a:rPr>
                <a:t>급여명세서</a:t>
              </a: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9</xdr:row>
          <xdr:rowOff>28575</xdr:rowOff>
        </xdr:from>
        <xdr:to>
          <xdr:col>19</xdr:col>
          <xdr:colOff>95250</xdr:colOff>
          <xdr:row>9</xdr:row>
          <xdr:rowOff>238125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10</xdr:row>
          <xdr:rowOff>28575</xdr:rowOff>
        </xdr:from>
        <xdr:to>
          <xdr:col>19</xdr:col>
          <xdr:colOff>95250</xdr:colOff>
          <xdr:row>10</xdr:row>
          <xdr:rowOff>238125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11</xdr:row>
          <xdr:rowOff>28575</xdr:rowOff>
        </xdr:from>
        <xdr:to>
          <xdr:col>19</xdr:col>
          <xdr:colOff>95250</xdr:colOff>
          <xdr:row>11</xdr:row>
          <xdr:rowOff>238125</xdr:rowOff>
        </xdr:to>
        <xdr:sp macro="" textlink="">
          <xdr:nvSpPr>
            <xdr:cNvPr id="31747" name="Check Box 3" hidden="1">
              <a:extLst>
                <a:ext uri="{63B3BB69-23CF-44E3-9099-C40C66FF867C}">
                  <a14:compatExt spid="_x0000_s3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0" name="Check Box 6" hidden="1">
              <a:extLst>
                <a:ext uri="{63B3BB69-23CF-44E3-9099-C40C66FF867C}">
                  <a14:compatExt spid="_x0000_s3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1" name="Check Box 7" hidden="1">
              <a:extLst>
                <a:ext uri="{63B3BB69-23CF-44E3-9099-C40C66FF867C}">
                  <a14:compatExt spid="_x0000_s3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2" name="Check Box 8" hidden="1">
              <a:extLst>
                <a:ext uri="{63B3BB69-23CF-44E3-9099-C40C66FF867C}">
                  <a14:compatExt spid="_x0000_s3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3" name="Check Box 9" hidden="1">
              <a:extLst>
                <a:ext uri="{63B3BB69-23CF-44E3-9099-C40C66FF867C}">
                  <a14:compatExt spid="_x0000_s3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4" name="Check Box 10" hidden="1">
              <a:extLst>
                <a:ext uri="{63B3BB69-23CF-44E3-9099-C40C66FF867C}">
                  <a14:compatExt spid="_x0000_s3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5" name="Check Box 11" hidden="1">
              <a:extLst>
                <a:ext uri="{63B3BB69-23CF-44E3-9099-C40C66FF867C}">
                  <a14:compatExt spid="_x0000_s31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6" name="Check Box 12" hidden="1">
              <a:extLst>
                <a:ext uri="{63B3BB69-23CF-44E3-9099-C40C66FF867C}">
                  <a14:compatExt spid="_x0000_s31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7" name="Check Box 13" hidden="1">
              <a:extLst>
                <a:ext uri="{63B3BB69-23CF-44E3-9099-C40C66FF867C}">
                  <a14:compatExt spid="_x0000_s3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8" name="Check Box 14" hidden="1">
              <a:extLst>
                <a:ext uri="{63B3BB69-23CF-44E3-9099-C40C66FF867C}">
                  <a14:compatExt spid="_x0000_s3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59" name="Check Box 15" hidden="1">
              <a:extLst>
                <a:ext uri="{63B3BB69-23CF-44E3-9099-C40C66FF867C}">
                  <a14:compatExt spid="_x0000_s31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0" name="Check Box 16" hidden="1">
              <a:extLst>
                <a:ext uri="{63B3BB69-23CF-44E3-9099-C40C66FF867C}">
                  <a14:compatExt spid="_x0000_s3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1" name="Check Box 17" hidden="1">
              <a:extLst>
                <a:ext uri="{63B3BB69-23CF-44E3-9099-C40C66FF867C}">
                  <a14:compatExt spid="_x0000_s3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2" name="Check Box 18" hidden="1">
              <a:extLst>
                <a:ext uri="{63B3BB69-23CF-44E3-9099-C40C66FF867C}">
                  <a14:compatExt spid="_x0000_s31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3" name="Check Box 19" hidden="1">
              <a:extLst>
                <a:ext uri="{63B3BB69-23CF-44E3-9099-C40C66FF867C}">
                  <a14:compatExt spid="_x0000_s31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4" name="Check Box 20" hidden="1">
              <a:extLst>
                <a:ext uri="{63B3BB69-23CF-44E3-9099-C40C66FF867C}">
                  <a14:compatExt spid="_x0000_s31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5" name="Check Box 21" hidden="1">
              <a:extLst>
                <a:ext uri="{63B3BB69-23CF-44E3-9099-C40C66FF867C}">
                  <a14:compatExt spid="_x0000_s3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6" name="Check Box 22" hidden="1">
              <a:extLst>
                <a:ext uri="{63B3BB69-23CF-44E3-9099-C40C66FF867C}">
                  <a14:compatExt spid="_x0000_s31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7" name="Check Box 23" hidden="1">
              <a:extLst>
                <a:ext uri="{63B3BB69-23CF-44E3-9099-C40C66FF867C}">
                  <a14:compatExt spid="_x0000_s31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8" name="Check Box 24" hidden="1">
              <a:extLst>
                <a:ext uri="{63B3BB69-23CF-44E3-9099-C40C66FF867C}">
                  <a14:compatExt spid="_x0000_s31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69" name="Check Box 25" hidden="1">
              <a:extLst>
                <a:ext uri="{63B3BB69-23CF-44E3-9099-C40C66FF867C}">
                  <a14:compatExt spid="_x0000_s31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0" name="Check Box 26" hidden="1">
              <a:extLst>
                <a:ext uri="{63B3BB69-23CF-44E3-9099-C40C66FF867C}">
                  <a14:compatExt spid="_x0000_s31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1" name="Check Box 27" hidden="1">
              <a:extLst>
                <a:ext uri="{63B3BB69-23CF-44E3-9099-C40C66FF867C}">
                  <a14:compatExt spid="_x0000_s31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2" name="Check Box 28" hidden="1">
              <a:extLst>
                <a:ext uri="{63B3BB69-23CF-44E3-9099-C40C66FF867C}">
                  <a14:compatExt spid="_x0000_s31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3" name="Check Box 29" hidden="1">
              <a:extLst>
                <a:ext uri="{63B3BB69-23CF-44E3-9099-C40C66FF867C}">
                  <a14:compatExt spid="_x0000_s31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4" name="Check Box 30" hidden="1">
              <a:extLst>
                <a:ext uri="{63B3BB69-23CF-44E3-9099-C40C66FF867C}">
                  <a14:compatExt spid="_x0000_s31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5" name="Check Box 31" hidden="1">
              <a:extLst>
                <a:ext uri="{63B3BB69-23CF-44E3-9099-C40C66FF867C}">
                  <a14:compatExt spid="_x0000_s31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6" name="Check Box 32" hidden="1">
              <a:extLst>
                <a:ext uri="{63B3BB69-23CF-44E3-9099-C40C66FF867C}">
                  <a14:compatExt spid="_x0000_s31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7" name="Check Box 33" hidden="1">
              <a:extLst>
                <a:ext uri="{63B3BB69-23CF-44E3-9099-C40C66FF867C}">
                  <a14:compatExt spid="_x0000_s31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8" name="Check Box 34" hidden="1">
              <a:extLst>
                <a:ext uri="{63B3BB69-23CF-44E3-9099-C40C66FF867C}">
                  <a14:compatExt spid="_x0000_s31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79" name="Check Box 35" hidden="1">
              <a:extLst>
                <a:ext uri="{63B3BB69-23CF-44E3-9099-C40C66FF867C}">
                  <a14:compatExt spid="_x0000_s31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0" name="Check Box 36" hidden="1">
              <a:extLst>
                <a:ext uri="{63B3BB69-23CF-44E3-9099-C40C66FF867C}">
                  <a14:compatExt spid="_x0000_s31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1" name="Check Box 37" hidden="1">
              <a:extLst>
                <a:ext uri="{63B3BB69-23CF-44E3-9099-C40C66FF867C}">
                  <a14:compatExt spid="_x0000_s31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2" name="Check Box 38" hidden="1">
              <a:extLst>
                <a:ext uri="{63B3BB69-23CF-44E3-9099-C40C66FF867C}">
                  <a14:compatExt spid="_x0000_s31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3" name="Check Box 39" hidden="1">
              <a:extLst>
                <a:ext uri="{63B3BB69-23CF-44E3-9099-C40C66FF867C}">
                  <a14:compatExt spid="_x0000_s31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4" name="Check Box 40" hidden="1">
              <a:extLst>
                <a:ext uri="{63B3BB69-23CF-44E3-9099-C40C66FF867C}">
                  <a14:compatExt spid="_x0000_s31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5" name="Check Box 41" hidden="1">
              <a:extLst>
                <a:ext uri="{63B3BB69-23CF-44E3-9099-C40C66FF867C}">
                  <a14:compatExt spid="_x0000_s31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6" name="Check Box 42" hidden="1">
              <a:extLst>
                <a:ext uri="{63B3BB69-23CF-44E3-9099-C40C66FF867C}">
                  <a14:compatExt spid="_x0000_s31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7" name="Check Box 43" hidden="1">
              <a:extLst>
                <a:ext uri="{63B3BB69-23CF-44E3-9099-C40C66FF867C}">
                  <a14:compatExt spid="_x0000_s31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8" name="Check Box 44" hidden="1">
              <a:extLst>
                <a:ext uri="{63B3BB69-23CF-44E3-9099-C40C66FF867C}">
                  <a14:compatExt spid="_x0000_s31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89" name="Check Box 45" hidden="1">
              <a:extLst>
                <a:ext uri="{63B3BB69-23CF-44E3-9099-C40C66FF867C}">
                  <a14:compatExt spid="_x0000_s31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0" name="Check Box 46" hidden="1">
              <a:extLst>
                <a:ext uri="{63B3BB69-23CF-44E3-9099-C40C66FF867C}">
                  <a14:compatExt spid="_x0000_s31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1" name="Check Box 47" hidden="1">
              <a:extLst>
                <a:ext uri="{63B3BB69-23CF-44E3-9099-C40C66FF867C}">
                  <a14:compatExt spid="_x0000_s31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2" name="Check Box 48" hidden="1">
              <a:extLst>
                <a:ext uri="{63B3BB69-23CF-44E3-9099-C40C66FF867C}">
                  <a14:compatExt spid="_x0000_s31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3" name="Check Box 49" hidden="1">
              <a:extLst>
                <a:ext uri="{63B3BB69-23CF-44E3-9099-C40C66FF867C}">
                  <a14:compatExt spid="_x0000_s31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4" name="Check Box 50" hidden="1">
              <a:extLst>
                <a:ext uri="{63B3BB69-23CF-44E3-9099-C40C66FF867C}">
                  <a14:compatExt spid="_x0000_s31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5" name="Check Box 51" hidden="1">
              <a:extLst>
                <a:ext uri="{63B3BB69-23CF-44E3-9099-C40C66FF867C}">
                  <a14:compatExt spid="_x0000_s31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6" name="Check Box 52" hidden="1">
              <a:extLst>
                <a:ext uri="{63B3BB69-23CF-44E3-9099-C40C66FF867C}">
                  <a14:compatExt spid="_x0000_s31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7" name="Check Box 53" hidden="1">
              <a:extLst>
                <a:ext uri="{63B3BB69-23CF-44E3-9099-C40C66FF867C}">
                  <a14:compatExt spid="_x0000_s3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8" name="Check Box 54" hidden="1">
              <a:extLst>
                <a:ext uri="{63B3BB69-23CF-44E3-9099-C40C66FF867C}">
                  <a14:compatExt spid="_x0000_s31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799" name="Check Box 55" hidden="1">
              <a:extLst>
                <a:ext uri="{63B3BB69-23CF-44E3-9099-C40C66FF867C}">
                  <a14:compatExt spid="_x0000_s31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12</xdr:row>
          <xdr:rowOff>0</xdr:rowOff>
        </xdr:from>
        <xdr:to>
          <xdr:col>19</xdr:col>
          <xdr:colOff>95250</xdr:colOff>
          <xdr:row>39</xdr:row>
          <xdr:rowOff>209550</xdr:rowOff>
        </xdr:to>
        <xdr:sp macro="" textlink="">
          <xdr:nvSpPr>
            <xdr:cNvPr id="31800" name="Check Box 56" hidden="1">
              <a:extLst>
                <a:ext uri="{63B3BB69-23CF-44E3-9099-C40C66FF867C}">
                  <a14:compatExt spid="_x0000_s31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28575</xdr:rowOff>
        </xdr:from>
        <xdr:to>
          <xdr:col>19</xdr:col>
          <xdr:colOff>95250</xdr:colOff>
          <xdr:row>39</xdr:row>
          <xdr:rowOff>238125</xdr:rowOff>
        </xdr:to>
        <xdr:sp macro="" textlink="">
          <xdr:nvSpPr>
            <xdr:cNvPr id="31801" name="Check Box 57" hidden="1">
              <a:extLst>
                <a:ext uri="{63B3BB69-23CF-44E3-9099-C40C66FF867C}">
                  <a14:compatExt spid="_x0000_s31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29</xdr:row>
      <xdr:rowOff>0</xdr:rowOff>
    </xdr:from>
    <xdr:to>
      <xdr:col>11</xdr:col>
      <xdr:colOff>241134</xdr:colOff>
      <xdr:row>33</xdr:row>
      <xdr:rowOff>28190</xdr:rowOff>
    </xdr:to>
    <xdr:pic>
      <xdr:nvPicPr>
        <xdr:cNvPr id="5" name="Picture 1" descr="아름다운생명사랑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4972050"/>
          <a:ext cx="2527134" cy="713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23</xdr:row>
      <xdr:rowOff>0</xdr:rowOff>
    </xdr:from>
    <xdr:to>
      <xdr:col>14</xdr:col>
      <xdr:colOff>122459</xdr:colOff>
      <xdr:row>45</xdr:row>
      <xdr:rowOff>142071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943350"/>
          <a:ext cx="6218459" cy="3913971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6</xdr:row>
      <xdr:rowOff>123825</xdr:rowOff>
    </xdr:from>
    <xdr:to>
      <xdr:col>14</xdr:col>
      <xdr:colOff>157130</xdr:colOff>
      <xdr:row>22</xdr:row>
      <xdr:rowOff>148449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00575" y="1152525"/>
          <a:ext cx="6224555" cy="27678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51652;&#54812;&#47308;\Desktop\2011&#44277;&#48512;&#48169;\2012&#44553;&#50668;&#47749;&#49464;&#494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312;&#51649;&#50868;&#50689;\&#52509;&#54924;\2013&#52509;&#54924;\2013&#52509;&#54924;\2013.1.13.&#52509;&#54924;\2012-11&#49892;&#54665;&#50948;\2011-2012&#45380;&#50696;&#44208;&#49328;&#49436;%200108xls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312;&#51649;&#50868;&#50689;\&#52509;&#54924;\2013&#52509;&#54924;\2013&#52509;&#54924;\2013.1.13.&#52509;&#54924;\2012%20&#51116;&#51221;&#44208;&#49328;-&#51648;&#52636;&#44208;&#51032;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매크로 보안수준 설명"/>
      <sheetName val="사용방법"/>
      <sheetName val="입력폼"/>
      <sheetName val="출력폼"/>
      <sheetName val="급여명세서"/>
      <sheetName val="소득세 2011"/>
      <sheetName val="국민연금 2011"/>
      <sheetName val="건강보험 2011"/>
    </sheetNames>
    <sheetDataSet>
      <sheetData sheetId="0"/>
      <sheetData sheetId="1"/>
      <sheetData sheetId="2"/>
      <sheetData sheetId="3"/>
      <sheetData sheetId="4"/>
      <sheetData sheetId="5">
        <row r="8">
          <cell r="A8">
            <v>770</v>
          </cell>
          <cell r="B8">
            <v>775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775</v>
          </cell>
          <cell r="B9">
            <v>780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780</v>
          </cell>
          <cell r="B10">
            <v>785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785</v>
          </cell>
          <cell r="B11">
            <v>790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790</v>
          </cell>
          <cell r="B12">
            <v>795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795</v>
          </cell>
          <cell r="B13">
            <v>800</v>
          </cell>
          <cell r="C13">
            <v>30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800</v>
          </cell>
          <cell r="B14">
            <v>805</v>
          </cell>
          <cell r="C14">
            <v>90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805</v>
          </cell>
          <cell r="B15">
            <v>810</v>
          </cell>
          <cell r="C15">
            <v>150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810</v>
          </cell>
          <cell r="B16">
            <v>815</v>
          </cell>
          <cell r="C16">
            <v>200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815</v>
          </cell>
          <cell r="B17">
            <v>820</v>
          </cell>
          <cell r="C17">
            <v>260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820</v>
          </cell>
          <cell r="B18">
            <v>825</v>
          </cell>
          <cell r="C18">
            <v>320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825</v>
          </cell>
          <cell r="B19">
            <v>830</v>
          </cell>
          <cell r="C19">
            <v>380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830</v>
          </cell>
          <cell r="B20">
            <v>835</v>
          </cell>
          <cell r="C20">
            <v>440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835</v>
          </cell>
          <cell r="B21">
            <v>840</v>
          </cell>
          <cell r="C21">
            <v>490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840</v>
          </cell>
          <cell r="B22">
            <v>845</v>
          </cell>
          <cell r="C22">
            <v>550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845</v>
          </cell>
          <cell r="B23">
            <v>850</v>
          </cell>
          <cell r="C23">
            <v>610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850</v>
          </cell>
          <cell r="B24">
            <v>855</v>
          </cell>
          <cell r="C24">
            <v>670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855</v>
          </cell>
          <cell r="B25">
            <v>860</v>
          </cell>
          <cell r="C25">
            <v>730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860</v>
          </cell>
          <cell r="B26">
            <v>865</v>
          </cell>
          <cell r="C26">
            <v>780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865</v>
          </cell>
          <cell r="B27">
            <v>870</v>
          </cell>
          <cell r="C27">
            <v>840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870</v>
          </cell>
          <cell r="B28">
            <v>875</v>
          </cell>
          <cell r="C28">
            <v>900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875</v>
          </cell>
          <cell r="B29">
            <v>880</v>
          </cell>
          <cell r="C29">
            <v>960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880</v>
          </cell>
          <cell r="B30">
            <v>885</v>
          </cell>
          <cell r="C30">
            <v>1020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885</v>
          </cell>
          <cell r="B31">
            <v>890</v>
          </cell>
          <cell r="C31">
            <v>1070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890</v>
          </cell>
          <cell r="B32">
            <v>895</v>
          </cell>
          <cell r="C32">
            <v>1130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895</v>
          </cell>
          <cell r="B33">
            <v>900</v>
          </cell>
          <cell r="C33">
            <v>1190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900</v>
          </cell>
          <cell r="B34">
            <v>905</v>
          </cell>
          <cell r="C34">
            <v>1250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905</v>
          </cell>
          <cell r="B35">
            <v>910</v>
          </cell>
          <cell r="C35">
            <v>1310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910</v>
          </cell>
          <cell r="B36">
            <v>915</v>
          </cell>
          <cell r="C36">
            <v>1360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915</v>
          </cell>
          <cell r="B37">
            <v>920</v>
          </cell>
          <cell r="C37">
            <v>1420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920</v>
          </cell>
          <cell r="B38">
            <v>925</v>
          </cell>
          <cell r="C38">
            <v>1480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925</v>
          </cell>
          <cell r="B39">
            <v>930</v>
          </cell>
          <cell r="C39">
            <v>1540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930</v>
          </cell>
          <cell r="B40">
            <v>935</v>
          </cell>
          <cell r="C40">
            <v>1600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935</v>
          </cell>
          <cell r="B41">
            <v>940</v>
          </cell>
          <cell r="C41">
            <v>1660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940</v>
          </cell>
          <cell r="B42">
            <v>945</v>
          </cell>
          <cell r="C42">
            <v>1710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945</v>
          </cell>
          <cell r="B43">
            <v>950</v>
          </cell>
          <cell r="C43">
            <v>1770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950</v>
          </cell>
          <cell r="B44">
            <v>955</v>
          </cell>
          <cell r="C44">
            <v>1830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955</v>
          </cell>
          <cell r="B45">
            <v>960</v>
          </cell>
          <cell r="C45">
            <v>1890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960</v>
          </cell>
          <cell r="B46">
            <v>965</v>
          </cell>
          <cell r="C46">
            <v>1950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965</v>
          </cell>
          <cell r="B47">
            <v>970</v>
          </cell>
          <cell r="C47">
            <v>2000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970</v>
          </cell>
          <cell r="B48">
            <v>975</v>
          </cell>
          <cell r="C48">
            <v>2060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975</v>
          </cell>
          <cell r="B49">
            <v>980</v>
          </cell>
          <cell r="C49">
            <v>2120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980</v>
          </cell>
          <cell r="B50">
            <v>985</v>
          </cell>
          <cell r="C50">
            <v>2180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985</v>
          </cell>
          <cell r="B51">
            <v>990</v>
          </cell>
          <cell r="C51">
            <v>2240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990</v>
          </cell>
          <cell r="B52">
            <v>995</v>
          </cell>
          <cell r="C52">
            <v>2290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995</v>
          </cell>
          <cell r="B53">
            <v>1000</v>
          </cell>
          <cell r="C53">
            <v>2350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1000</v>
          </cell>
          <cell r="B54">
            <v>1005</v>
          </cell>
          <cell r="C54">
            <v>2410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1005</v>
          </cell>
          <cell r="B55">
            <v>1010</v>
          </cell>
          <cell r="C55">
            <v>2470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1010</v>
          </cell>
          <cell r="B56">
            <v>1015</v>
          </cell>
          <cell r="C56">
            <v>2530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1015</v>
          </cell>
          <cell r="B57">
            <v>1020</v>
          </cell>
          <cell r="C57">
            <v>2580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1020</v>
          </cell>
          <cell r="B58">
            <v>1025</v>
          </cell>
          <cell r="C58">
            <v>2640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1025</v>
          </cell>
          <cell r="B59">
            <v>1030</v>
          </cell>
          <cell r="C59">
            <v>2700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1030</v>
          </cell>
          <cell r="B60">
            <v>1035</v>
          </cell>
          <cell r="C60">
            <v>2760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1035</v>
          </cell>
          <cell r="B61">
            <v>1040</v>
          </cell>
          <cell r="C61">
            <v>2820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1040</v>
          </cell>
          <cell r="B62">
            <v>1045</v>
          </cell>
          <cell r="C62">
            <v>2870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1045</v>
          </cell>
          <cell r="B63">
            <v>1050</v>
          </cell>
          <cell r="C63">
            <v>2930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1050</v>
          </cell>
          <cell r="B64">
            <v>1055</v>
          </cell>
          <cell r="C64">
            <v>2990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1055</v>
          </cell>
          <cell r="B65">
            <v>1060</v>
          </cell>
          <cell r="C65">
            <v>3050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1060</v>
          </cell>
          <cell r="B66">
            <v>1065</v>
          </cell>
          <cell r="C66">
            <v>3110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1065</v>
          </cell>
          <cell r="B67">
            <v>1070</v>
          </cell>
          <cell r="C67">
            <v>3160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1070</v>
          </cell>
          <cell r="B68">
            <v>1075</v>
          </cell>
          <cell r="C68">
            <v>3220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1075</v>
          </cell>
          <cell r="B69">
            <v>1080</v>
          </cell>
          <cell r="C69">
            <v>3280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1080</v>
          </cell>
          <cell r="B70">
            <v>1085</v>
          </cell>
          <cell r="C70">
            <v>3340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1085</v>
          </cell>
          <cell r="B71">
            <v>1090</v>
          </cell>
          <cell r="C71">
            <v>3400</v>
          </cell>
          <cell r="D71">
            <v>20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1090</v>
          </cell>
          <cell r="B72">
            <v>1095</v>
          </cell>
          <cell r="C72">
            <v>3450</v>
          </cell>
          <cell r="D72">
            <v>80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1095</v>
          </cell>
          <cell r="B73">
            <v>1100</v>
          </cell>
          <cell r="C73">
            <v>3510</v>
          </cell>
          <cell r="D73">
            <v>140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1100</v>
          </cell>
          <cell r="B74">
            <v>1105</v>
          </cell>
          <cell r="C74">
            <v>3570</v>
          </cell>
          <cell r="D74">
            <v>200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1105</v>
          </cell>
          <cell r="B75">
            <v>1110</v>
          </cell>
          <cell r="C75">
            <v>3630</v>
          </cell>
          <cell r="D75">
            <v>250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1110</v>
          </cell>
          <cell r="B76">
            <v>1115</v>
          </cell>
          <cell r="C76">
            <v>3690</v>
          </cell>
          <cell r="D76">
            <v>310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1115</v>
          </cell>
          <cell r="B77">
            <v>1120</v>
          </cell>
          <cell r="C77">
            <v>3740</v>
          </cell>
          <cell r="D77">
            <v>370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1120</v>
          </cell>
          <cell r="B78">
            <v>1125</v>
          </cell>
          <cell r="C78">
            <v>3800</v>
          </cell>
          <cell r="D78">
            <v>430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1125</v>
          </cell>
          <cell r="B79">
            <v>1130</v>
          </cell>
          <cell r="C79">
            <v>3860</v>
          </cell>
          <cell r="D79">
            <v>490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1130</v>
          </cell>
          <cell r="B80">
            <v>1135</v>
          </cell>
          <cell r="C80">
            <v>3920</v>
          </cell>
          <cell r="D80">
            <v>540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1135</v>
          </cell>
          <cell r="B81">
            <v>1140</v>
          </cell>
          <cell r="C81">
            <v>3980</v>
          </cell>
          <cell r="D81">
            <v>600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1140</v>
          </cell>
          <cell r="B82">
            <v>1145</v>
          </cell>
          <cell r="C82">
            <v>4040</v>
          </cell>
          <cell r="D82">
            <v>660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1145</v>
          </cell>
          <cell r="B83">
            <v>1150</v>
          </cell>
          <cell r="C83">
            <v>4090</v>
          </cell>
          <cell r="D83">
            <v>720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1150</v>
          </cell>
          <cell r="B84">
            <v>1155</v>
          </cell>
          <cell r="C84">
            <v>4150</v>
          </cell>
          <cell r="D84">
            <v>780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1155</v>
          </cell>
          <cell r="B85">
            <v>1160</v>
          </cell>
          <cell r="C85">
            <v>4210</v>
          </cell>
          <cell r="D85">
            <v>830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1160</v>
          </cell>
          <cell r="B86">
            <v>1165</v>
          </cell>
          <cell r="C86">
            <v>4270</v>
          </cell>
          <cell r="D86">
            <v>890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1165</v>
          </cell>
          <cell r="B87">
            <v>1170</v>
          </cell>
          <cell r="C87">
            <v>4330</v>
          </cell>
          <cell r="D87">
            <v>950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1170</v>
          </cell>
          <cell r="B88">
            <v>1175</v>
          </cell>
          <cell r="C88">
            <v>4380</v>
          </cell>
          <cell r="D88">
            <v>1010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1175</v>
          </cell>
          <cell r="B89">
            <v>1180</v>
          </cell>
          <cell r="C89">
            <v>4440</v>
          </cell>
          <cell r="D89">
            <v>1070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1180</v>
          </cell>
          <cell r="B90">
            <v>1185</v>
          </cell>
          <cell r="C90">
            <v>4500</v>
          </cell>
          <cell r="D90">
            <v>1120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1185</v>
          </cell>
          <cell r="B91">
            <v>1190</v>
          </cell>
          <cell r="C91">
            <v>4560</v>
          </cell>
          <cell r="D91">
            <v>1180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1190</v>
          </cell>
          <cell r="B92">
            <v>1195</v>
          </cell>
          <cell r="C92">
            <v>4620</v>
          </cell>
          <cell r="D92">
            <v>1240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1195</v>
          </cell>
          <cell r="B93">
            <v>1200</v>
          </cell>
          <cell r="C93">
            <v>4670</v>
          </cell>
          <cell r="D93">
            <v>1300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1200</v>
          </cell>
          <cell r="B94">
            <v>1205</v>
          </cell>
          <cell r="C94">
            <v>4730</v>
          </cell>
          <cell r="D94">
            <v>1360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1205</v>
          </cell>
          <cell r="B95">
            <v>1210</v>
          </cell>
          <cell r="C95">
            <v>4790</v>
          </cell>
          <cell r="D95">
            <v>1410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1210</v>
          </cell>
          <cell r="B96">
            <v>1215</v>
          </cell>
          <cell r="C96">
            <v>4850</v>
          </cell>
          <cell r="D96">
            <v>1470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1215</v>
          </cell>
          <cell r="B97">
            <v>1220</v>
          </cell>
          <cell r="C97">
            <v>4910</v>
          </cell>
          <cell r="D97">
            <v>1530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1220</v>
          </cell>
          <cell r="B98">
            <v>1225</v>
          </cell>
          <cell r="C98">
            <v>4960</v>
          </cell>
          <cell r="D98">
            <v>1590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1225</v>
          </cell>
          <cell r="B99">
            <v>1230</v>
          </cell>
          <cell r="C99">
            <v>5020</v>
          </cell>
          <cell r="D99">
            <v>1650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1230</v>
          </cell>
          <cell r="B100">
            <v>1235</v>
          </cell>
          <cell r="C100">
            <v>5080</v>
          </cell>
          <cell r="D100">
            <v>1700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1235</v>
          </cell>
          <cell r="B101">
            <v>1240</v>
          </cell>
          <cell r="C101">
            <v>5140</v>
          </cell>
          <cell r="D101">
            <v>1760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1240</v>
          </cell>
          <cell r="B102">
            <v>1245</v>
          </cell>
          <cell r="C102">
            <v>5200</v>
          </cell>
          <cell r="D102">
            <v>1820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1245</v>
          </cell>
          <cell r="B103">
            <v>1250</v>
          </cell>
          <cell r="C103">
            <v>5250</v>
          </cell>
          <cell r="D103">
            <v>1880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1250</v>
          </cell>
          <cell r="B104">
            <v>1255</v>
          </cell>
          <cell r="C104">
            <v>5340</v>
          </cell>
          <cell r="D104">
            <v>1960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1255</v>
          </cell>
          <cell r="B105">
            <v>1260</v>
          </cell>
          <cell r="C105">
            <v>5440</v>
          </cell>
          <cell r="D105">
            <v>2070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1260</v>
          </cell>
          <cell r="B106">
            <v>1265</v>
          </cell>
          <cell r="C106">
            <v>5550</v>
          </cell>
          <cell r="D106">
            <v>2170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1265</v>
          </cell>
          <cell r="B107">
            <v>1270</v>
          </cell>
          <cell r="C107">
            <v>5650</v>
          </cell>
          <cell r="D107">
            <v>2280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1270</v>
          </cell>
          <cell r="B108">
            <v>1275</v>
          </cell>
          <cell r="C108">
            <v>5760</v>
          </cell>
          <cell r="D108">
            <v>2380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1275</v>
          </cell>
          <cell r="B109">
            <v>1280</v>
          </cell>
          <cell r="C109">
            <v>5860</v>
          </cell>
          <cell r="D109">
            <v>2490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1280</v>
          </cell>
          <cell r="B110">
            <v>1285</v>
          </cell>
          <cell r="C110">
            <v>5970</v>
          </cell>
          <cell r="D110">
            <v>2590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1285</v>
          </cell>
          <cell r="B111">
            <v>1290</v>
          </cell>
          <cell r="C111">
            <v>6070</v>
          </cell>
          <cell r="D111">
            <v>2700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1290</v>
          </cell>
          <cell r="B112">
            <v>1295</v>
          </cell>
          <cell r="C112">
            <v>6180</v>
          </cell>
          <cell r="D112">
            <v>2800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1295</v>
          </cell>
          <cell r="B113">
            <v>1300</v>
          </cell>
          <cell r="C113">
            <v>6280</v>
          </cell>
          <cell r="D113">
            <v>2910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1300</v>
          </cell>
          <cell r="B114">
            <v>1305</v>
          </cell>
          <cell r="C114">
            <v>6390</v>
          </cell>
          <cell r="D114">
            <v>3010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1305</v>
          </cell>
          <cell r="B115">
            <v>1310</v>
          </cell>
          <cell r="C115">
            <v>6490</v>
          </cell>
          <cell r="D115">
            <v>3120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1310</v>
          </cell>
          <cell r="B116">
            <v>1315</v>
          </cell>
          <cell r="C116">
            <v>6600</v>
          </cell>
          <cell r="D116">
            <v>3220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1315</v>
          </cell>
          <cell r="B117">
            <v>1320</v>
          </cell>
          <cell r="C117">
            <v>6700</v>
          </cell>
          <cell r="D117">
            <v>3330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1320</v>
          </cell>
          <cell r="B118">
            <v>1325</v>
          </cell>
          <cell r="C118">
            <v>6810</v>
          </cell>
          <cell r="D118">
            <v>3430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1325</v>
          </cell>
          <cell r="B119">
            <v>1330</v>
          </cell>
          <cell r="C119">
            <v>6920</v>
          </cell>
          <cell r="D119">
            <v>3540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1330</v>
          </cell>
          <cell r="B120">
            <v>1335</v>
          </cell>
          <cell r="C120">
            <v>7020</v>
          </cell>
          <cell r="D120">
            <v>3650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1335</v>
          </cell>
          <cell r="B121">
            <v>1340</v>
          </cell>
          <cell r="C121">
            <v>7130</v>
          </cell>
          <cell r="D121">
            <v>3750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1340</v>
          </cell>
          <cell r="B122">
            <v>1345</v>
          </cell>
          <cell r="C122">
            <v>7230</v>
          </cell>
          <cell r="D122">
            <v>3860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1345</v>
          </cell>
          <cell r="B123">
            <v>1350</v>
          </cell>
          <cell r="C123">
            <v>7340</v>
          </cell>
          <cell r="D123">
            <v>3960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1350</v>
          </cell>
          <cell r="B124">
            <v>1355</v>
          </cell>
          <cell r="C124">
            <v>7440</v>
          </cell>
          <cell r="D124">
            <v>4070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1355</v>
          </cell>
          <cell r="B125">
            <v>1360</v>
          </cell>
          <cell r="C125">
            <v>7550</v>
          </cell>
          <cell r="D125">
            <v>4170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1360</v>
          </cell>
          <cell r="B126">
            <v>1365</v>
          </cell>
          <cell r="C126">
            <v>7650</v>
          </cell>
          <cell r="D126">
            <v>4280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1365</v>
          </cell>
          <cell r="B127">
            <v>1370</v>
          </cell>
          <cell r="C127">
            <v>7760</v>
          </cell>
          <cell r="D127">
            <v>4380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1370</v>
          </cell>
          <cell r="B128">
            <v>1375</v>
          </cell>
          <cell r="C128">
            <v>7860</v>
          </cell>
          <cell r="D128">
            <v>4490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1375</v>
          </cell>
          <cell r="B129">
            <v>1380</v>
          </cell>
          <cell r="C129">
            <v>7970</v>
          </cell>
          <cell r="D129">
            <v>4590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1380</v>
          </cell>
          <cell r="B130">
            <v>1385</v>
          </cell>
          <cell r="C130">
            <v>8070</v>
          </cell>
          <cell r="D130">
            <v>4700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1385</v>
          </cell>
          <cell r="B131">
            <v>1390</v>
          </cell>
          <cell r="C131">
            <v>8180</v>
          </cell>
          <cell r="D131">
            <v>4800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1390</v>
          </cell>
          <cell r="B132">
            <v>1395</v>
          </cell>
          <cell r="C132">
            <v>8280</v>
          </cell>
          <cell r="D132">
            <v>4910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1395</v>
          </cell>
          <cell r="B133">
            <v>1400</v>
          </cell>
          <cell r="C133">
            <v>8390</v>
          </cell>
          <cell r="D133">
            <v>5010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1400</v>
          </cell>
          <cell r="B134">
            <v>1405</v>
          </cell>
          <cell r="C134">
            <v>8490</v>
          </cell>
          <cell r="D134">
            <v>5120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1405</v>
          </cell>
          <cell r="B135">
            <v>1410</v>
          </cell>
          <cell r="C135">
            <v>8600</v>
          </cell>
          <cell r="D135">
            <v>5230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1410</v>
          </cell>
          <cell r="B136">
            <v>1415</v>
          </cell>
          <cell r="C136">
            <v>8710</v>
          </cell>
          <cell r="D136">
            <v>5330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1415</v>
          </cell>
          <cell r="B137">
            <v>1420</v>
          </cell>
          <cell r="C137">
            <v>8810</v>
          </cell>
          <cell r="D137">
            <v>5440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1420</v>
          </cell>
          <cell r="B138">
            <v>1425</v>
          </cell>
          <cell r="C138">
            <v>8920</v>
          </cell>
          <cell r="D138">
            <v>5540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1425</v>
          </cell>
          <cell r="B139">
            <v>1430</v>
          </cell>
          <cell r="C139">
            <v>9020</v>
          </cell>
          <cell r="D139">
            <v>5650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1430</v>
          </cell>
          <cell r="B140">
            <v>1435</v>
          </cell>
          <cell r="C140">
            <v>9130</v>
          </cell>
          <cell r="D140">
            <v>5750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1435</v>
          </cell>
          <cell r="B141">
            <v>1440</v>
          </cell>
          <cell r="C141">
            <v>9230</v>
          </cell>
          <cell r="D141">
            <v>5860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1440</v>
          </cell>
          <cell r="B142">
            <v>1445</v>
          </cell>
          <cell r="C142">
            <v>9340</v>
          </cell>
          <cell r="D142">
            <v>5960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1445</v>
          </cell>
          <cell r="B143">
            <v>1450</v>
          </cell>
          <cell r="C143">
            <v>9440</v>
          </cell>
          <cell r="D143">
            <v>6070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1450</v>
          </cell>
          <cell r="B144">
            <v>1455</v>
          </cell>
          <cell r="C144">
            <v>9550</v>
          </cell>
          <cell r="D144">
            <v>6170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1455</v>
          </cell>
          <cell r="B145">
            <v>1460</v>
          </cell>
          <cell r="C145">
            <v>9650</v>
          </cell>
          <cell r="D145">
            <v>6280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1460</v>
          </cell>
          <cell r="B146">
            <v>1465</v>
          </cell>
          <cell r="C146">
            <v>9760</v>
          </cell>
          <cell r="D146">
            <v>6380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1465</v>
          </cell>
          <cell r="B147">
            <v>1470</v>
          </cell>
          <cell r="C147">
            <v>9860</v>
          </cell>
          <cell r="D147">
            <v>6490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1470</v>
          </cell>
          <cell r="B148">
            <v>1475</v>
          </cell>
          <cell r="C148">
            <v>9970</v>
          </cell>
          <cell r="D148">
            <v>6590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1475</v>
          </cell>
          <cell r="B149">
            <v>1480</v>
          </cell>
          <cell r="C149">
            <v>10070</v>
          </cell>
          <cell r="D149">
            <v>6700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1480</v>
          </cell>
          <cell r="B150">
            <v>1485</v>
          </cell>
          <cell r="C150">
            <v>10180</v>
          </cell>
          <cell r="D150">
            <v>6800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1485</v>
          </cell>
          <cell r="B151">
            <v>1490</v>
          </cell>
          <cell r="C151">
            <v>10280</v>
          </cell>
          <cell r="D151">
            <v>6910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1490</v>
          </cell>
          <cell r="B152">
            <v>1495</v>
          </cell>
          <cell r="C152">
            <v>10390</v>
          </cell>
          <cell r="D152">
            <v>7020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1495</v>
          </cell>
          <cell r="B153">
            <v>1500</v>
          </cell>
          <cell r="C153">
            <v>10500</v>
          </cell>
          <cell r="D153">
            <v>7120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1500</v>
          </cell>
          <cell r="B154">
            <v>1510</v>
          </cell>
          <cell r="C154">
            <v>10650</v>
          </cell>
          <cell r="D154">
            <v>7280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1510</v>
          </cell>
          <cell r="B155">
            <v>1520</v>
          </cell>
          <cell r="C155">
            <v>10860</v>
          </cell>
          <cell r="D155">
            <v>7490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1520</v>
          </cell>
          <cell r="B156">
            <v>1530</v>
          </cell>
          <cell r="C156">
            <v>11070</v>
          </cell>
          <cell r="D156">
            <v>7700</v>
          </cell>
          <cell r="E156">
            <v>140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1530</v>
          </cell>
          <cell r="B157">
            <v>1540</v>
          </cell>
          <cell r="C157">
            <v>11280</v>
          </cell>
          <cell r="D157">
            <v>7910</v>
          </cell>
          <cell r="E157">
            <v>350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1540</v>
          </cell>
          <cell r="B158">
            <v>1550</v>
          </cell>
          <cell r="C158">
            <v>11500</v>
          </cell>
          <cell r="D158">
            <v>8120</v>
          </cell>
          <cell r="E158">
            <v>550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1550</v>
          </cell>
          <cell r="B159">
            <v>1560</v>
          </cell>
          <cell r="C159">
            <v>11710</v>
          </cell>
          <cell r="D159">
            <v>8330</v>
          </cell>
          <cell r="E159">
            <v>760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1560</v>
          </cell>
          <cell r="B160">
            <v>1570</v>
          </cell>
          <cell r="C160">
            <v>11920</v>
          </cell>
          <cell r="D160">
            <v>8540</v>
          </cell>
          <cell r="E160">
            <v>960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1570</v>
          </cell>
          <cell r="B161">
            <v>1580</v>
          </cell>
          <cell r="C161">
            <v>12130</v>
          </cell>
          <cell r="D161">
            <v>8750</v>
          </cell>
          <cell r="E161">
            <v>1160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1580</v>
          </cell>
          <cell r="B162">
            <v>1590</v>
          </cell>
          <cell r="C162">
            <v>12340</v>
          </cell>
          <cell r="D162">
            <v>8960</v>
          </cell>
          <cell r="E162">
            <v>1370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1590</v>
          </cell>
          <cell r="B163">
            <v>1600</v>
          </cell>
          <cell r="C163">
            <v>12550</v>
          </cell>
          <cell r="D163">
            <v>9170</v>
          </cell>
          <cell r="E163">
            <v>1570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1600</v>
          </cell>
          <cell r="B164">
            <v>1610</v>
          </cell>
          <cell r="C164">
            <v>12760</v>
          </cell>
          <cell r="D164">
            <v>9380</v>
          </cell>
          <cell r="E164">
            <v>1780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1610</v>
          </cell>
          <cell r="B165">
            <v>1620</v>
          </cell>
          <cell r="C165">
            <v>12970</v>
          </cell>
          <cell r="D165">
            <v>9590</v>
          </cell>
          <cell r="E165">
            <v>1980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1620</v>
          </cell>
          <cell r="B166">
            <v>1630</v>
          </cell>
          <cell r="C166">
            <v>13180</v>
          </cell>
          <cell r="D166">
            <v>9810</v>
          </cell>
          <cell r="E166">
            <v>2180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1630</v>
          </cell>
          <cell r="B167">
            <v>1640</v>
          </cell>
          <cell r="C167">
            <v>13390</v>
          </cell>
          <cell r="D167">
            <v>10020</v>
          </cell>
          <cell r="E167">
            <v>2390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1640</v>
          </cell>
          <cell r="B168">
            <v>1650</v>
          </cell>
          <cell r="C168">
            <v>13600</v>
          </cell>
          <cell r="D168">
            <v>10230</v>
          </cell>
          <cell r="E168">
            <v>2590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1650</v>
          </cell>
          <cell r="B169">
            <v>1660</v>
          </cell>
          <cell r="C169">
            <v>13810</v>
          </cell>
          <cell r="D169">
            <v>10440</v>
          </cell>
          <cell r="E169">
            <v>2790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1660</v>
          </cell>
          <cell r="B170">
            <v>1670</v>
          </cell>
          <cell r="C170">
            <v>14020</v>
          </cell>
          <cell r="D170">
            <v>10650</v>
          </cell>
          <cell r="E170">
            <v>3000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1670</v>
          </cell>
          <cell r="B171">
            <v>1680</v>
          </cell>
          <cell r="C171">
            <v>14230</v>
          </cell>
          <cell r="D171">
            <v>10860</v>
          </cell>
          <cell r="E171">
            <v>3200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1680</v>
          </cell>
          <cell r="B172">
            <v>1690</v>
          </cell>
          <cell r="C172">
            <v>14440</v>
          </cell>
          <cell r="D172">
            <v>11070</v>
          </cell>
          <cell r="E172">
            <v>3410</v>
          </cell>
          <cell r="F172">
            <v>30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1690</v>
          </cell>
          <cell r="B173">
            <v>1700</v>
          </cell>
          <cell r="C173">
            <v>14650</v>
          </cell>
          <cell r="D173">
            <v>11280</v>
          </cell>
          <cell r="E173">
            <v>3610</v>
          </cell>
          <cell r="F173">
            <v>240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1700</v>
          </cell>
          <cell r="B174">
            <v>1710</v>
          </cell>
          <cell r="C174">
            <v>14860</v>
          </cell>
          <cell r="D174">
            <v>11490</v>
          </cell>
          <cell r="E174">
            <v>3810</v>
          </cell>
          <cell r="F174">
            <v>440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1710</v>
          </cell>
          <cell r="B175">
            <v>1720</v>
          </cell>
          <cell r="C175">
            <v>15080</v>
          </cell>
          <cell r="D175">
            <v>11700</v>
          </cell>
          <cell r="E175">
            <v>4020</v>
          </cell>
          <cell r="F175">
            <v>640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1720</v>
          </cell>
          <cell r="B176">
            <v>1730</v>
          </cell>
          <cell r="C176">
            <v>15290</v>
          </cell>
          <cell r="D176">
            <v>11910</v>
          </cell>
          <cell r="E176">
            <v>4220</v>
          </cell>
          <cell r="F176">
            <v>850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1730</v>
          </cell>
          <cell r="B177">
            <v>1740</v>
          </cell>
          <cell r="C177">
            <v>15500</v>
          </cell>
          <cell r="D177">
            <v>12120</v>
          </cell>
          <cell r="E177">
            <v>4430</v>
          </cell>
          <cell r="F177">
            <v>1050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1740</v>
          </cell>
          <cell r="B178">
            <v>1750</v>
          </cell>
          <cell r="C178">
            <v>15710</v>
          </cell>
          <cell r="D178">
            <v>12330</v>
          </cell>
          <cell r="E178">
            <v>4630</v>
          </cell>
          <cell r="F178">
            <v>1250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1750</v>
          </cell>
          <cell r="B179">
            <v>1760</v>
          </cell>
          <cell r="C179">
            <v>15920</v>
          </cell>
          <cell r="D179">
            <v>12540</v>
          </cell>
          <cell r="E179">
            <v>4830</v>
          </cell>
          <cell r="F179">
            <v>1460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1760</v>
          </cell>
          <cell r="B180">
            <v>1770</v>
          </cell>
          <cell r="C180">
            <v>16130</v>
          </cell>
          <cell r="D180">
            <v>12750</v>
          </cell>
          <cell r="E180">
            <v>5040</v>
          </cell>
          <cell r="F180">
            <v>1660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1770</v>
          </cell>
          <cell r="B181">
            <v>1780</v>
          </cell>
          <cell r="C181">
            <v>16340</v>
          </cell>
          <cell r="D181">
            <v>12960</v>
          </cell>
          <cell r="E181">
            <v>5240</v>
          </cell>
          <cell r="F181">
            <v>1870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1780</v>
          </cell>
          <cell r="B182">
            <v>1790</v>
          </cell>
          <cell r="C182">
            <v>16550</v>
          </cell>
          <cell r="D182">
            <v>13170</v>
          </cell>
          <cell r="E182">
            <v>5440</v>
          </cell>
          <cell r="F182">
            <v>2070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1790</v>
          </cell>
          <cell r="B183">
            <v>1800</v>
          </cell>
          <cell r="C183">
            <v>16760</v>
          </cell>
          <cell r="D183">
            <v>13390</v>
          </cell>
          <cell r="E183">
            <v>5650</v>
          </cell>
          <cell r="F183">
            <v>2270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1800</v>
          </cell>
          <cell r="B184">
            <v>1810</v>
          </cell>
          <cell r="C184">
            <v>16970</v>
          </cell>
          <cell r="D184">
            <v>13600</v>
          </cell>
          <cell r="E184">
            <v>5850</v>
          </cell>
          <cell r="F184">
            <v>2480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1810</v>
          </cell>
          <cell r="B185">
            <v>1820</v>
          </cell>
          <cell r="C185">
            <v>17180</v>
          </cell>
          <cell r="D185">
            <v>13810</v>
          </cell>
          <cell r="E185">
            <v>6060</v>
          </cell>
          <cell r="F185">
            <v>2680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1820</v>
          </cell>
          <cell r="B186">
            <v>1830</v>
          </cell>
          <cell r="C186">
            <v>17390</v>
          </cell>
          <cell r="D186">
            <v>14020</v>
          </cell>
          <cell r="E186">
            <v>6260</v>
          </cell>
          <cell r="F186">
            <v>2890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1830</v>
          </cell>
          <cell r="B187">
            <v>1840</v>
          </cell>
          <cell r="C187">
            <v>17600</v>
          </cell>
          <cell r="D187">
            <v>14230</v>
          </cell>
          <cell r="E187">
            <v>6460</v>
          </cell>
          <cell r="F187">
            <v>3090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1840</v>
          </cell>
          <cell r="B188">
            <v>1850</v>
          </cell>
          <cell r="C188">
            <v>17810</v>
          </cell>
          <cell r="D188">
            <v>14440</v>
          </cell>
          <cell r="E188">
            <v>6670</v>
          </cell>
          <cell r="F188">
            <v>3290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1850</v>
          </cell>
          <cell r="B189">
            <v>1860</v>
          </cell>
          <cell r="C189">
            <v>18020</v>
          </cell>
          <cell r="D189">
            <v>14650</v>
          </cell>
          <cell r="E189">
            <v>6870</v>
          </cell>
          <cell r="F189">
            <v>3500</v>
          </cell>
          <cell r="G189">
            <v>120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1860</v>
          </cell>
          <cell r="B190">
            <v>1870</v>
          </cell>
          <cell r="C190">
            <v>18230</v>
          </cell>
          <cell r="D190">
            <v>14860</v>
          </cell>
          <cell r="E190">
            <v>7080</v>
          </cell>
          <cell r="F190">
            <v>3700</v>
          </cell>
          <cell r="G190">
            <v>330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1870</v>
          </cell>
          <cell r="B191">
            <v>1880</v>
          </cell>
          <cell r="C191">
            <v>18450</v>
          </cell>
          <cell r="D191">
            <v>15070</v>
          </cell>
          <cell r="E191">
            <v>7280</v>
          </cell>
          <cell r="F191">
            <v>3900</v>
          </cell>
          <cell r="G191">
            <v>530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1880</v>
          </cell>
          <cell r="B192">
            <v>1890</v>
          </cell>
          <cell r="C192">
            <v>18660</v>
          </cell>
          <cell r="D192">
            <v>15280</v>
          </cell>
          <cell r="E192">
            <v>7480</v>
          </cell>
          <cell r="F192">
            <v>4110</v>
          </cell>
          <cell r="G192">
            <v>730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1890</v>
          </cell>
          <cell r="B193">
            <v>1900</v>
          </cell>
          <cell r="C193">
            <v>18930</v>
          </cell>
          <cell r="D193">
            <v>15490</v>
          </cell>
          <cell r="E193">
            <v>7690</v>
          </cell>
          <cell r="F193">
            <v>4310</v>
          </cell>
          <cell r="G193">
            <v>940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1900</v>
          </cell>
          <cell r="B194">
            <v>1910</v>
          </cell>
          <cell r="C194">
            <v>19260</v>
          </cell>
          <cell r="D194">
            <v>15700</v>
          </cell>
          <cell r="E194">
            <v>7890</v>
          </cell>
          <cell r="F194">
            <v>4520</v>
          </cell>
          <cell r="G194">
            <v>1140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1910</v>
          </cell>
          <cell r="B195">
            <v>1920</v>
          </cell>
          <cell r="C195">
            <v>19590</v>
          </cell>
          <cell r="D195">
            <v>15910</v>
          </cell>
          <cell r="E195">
            <v>8090</v>
          </cell>
          <cell r="F195">
            <v>4720</v>
          </cell>
          <cell r="G195">
            <v>1340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1920</v>
          </cell>
          <cell r="B196">
            <v>1930</v>
          </cell>
          <cell r="C196">
            <v>19920</v>
          </cell>
          <cell r="D196">
            <v>16120</v>
          </cell>
          <cell r="E196">
            <v>8300</v>
          </cell>
          <cell r="F196">
            <v>4920</v>
          </cell>
          <cell r="G196">
            <v>1550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1930</v>
          </cell>
          <cell r="B197">
            <v>1940</v>
          </cell>
          <cell r="C197">
            <v>20240</v>
          </cell>
          <cell r="D197">
            <v>16330</v>
          </cell>
          <cell r="E197">
            <v>8500</v>
          </cell>
          <cell r="F197">
            <v>5130</v>
          </cell>
          <cell r="G197">
            <v>1750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1940</v>
          </cell>
          <cell r="B198">
            <v>1950</v>
          </cell>
          <cell r="C198">
            <v>20570</v>
          </cell>
          <cell r="D198">
            <v>16540</v>
          </cell>
          <cell r="E198">
            <v>8710</v>
          </cell>
          <cell r="F198">
            <v>5330</v>
          </cell>
          <cell r="G198">
            <v>1960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1950</v>
          </cell>
          <cell r="B199">
            <v>1960</v>
          </cell>
          <cell r="C199">
            <v>20900</v>
          </cell>
          <cell r="D199">
            <v>16750</v>
          </cell>
          <cell r="E199">
            <v>8910</v>
          </cell>
          <cell r="F199">
            <v>5540</v>
          </cell>
          <cell r="G199">
            <v>2160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1960</v>
          </cell>
          <cell r="B200">
            <v>1970</v>
          </cell>
          <cell r="C200">
            <v>21230</v>
          </cell>
          <cell r="D200">
            <v>16970</v>
          </cell>
          <cell r="E200">
            <v>9110</v>
          </cell>
          <cell r="F200">
            <v>5740</v>
          </cell>
          <cell r="G200">
            <v>2360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1970</v>
          </cell>
          <cell r="B201">
            <v>1980</v>
          </cell>
          <cell r="C201">
            <v>21550</v>
          </cell>
          <cell r="D201">
            <v>17180</v>
          </cell>
          <cell r="E201">
            <v>9320</v>
          </cell>
          <cell r="F201">
            <v>5940</v>
          </cell>
          <cell r="G201">
            <v>2570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1980</v>
          </cell>
          <cell r="B202">
            <v>1990</v>
          </cell>
          <cell r="C202">
            <v>21880</v>
          </cell>
          <cell r="D202">
            <v>17390</v>
          </cell>
          <cell r="E202">
            <v>9520</v>
          </cell>
          <cell r="F202">
            <v>6150</v>
          </cell>
          <cell r="G202">
            <v>2770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1990</v>
          </cell>
          <cell r="B203">
            <v>2000</v>
          </cell>
          <cell r="C203">
            <v>22210</v>
          </cell>
          <cell r="D203">
            <v>17600</v>
          </cell>
          <cell r="E203">
            <v>9730</v>
          </cell>
          <cell r="F203">
            <v>6350</v>
          </cell>
          <cell r="G203">
            <v>2980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2000</v>
          </cell>
          <cell r="B204">
            <v>2010</v>
          </cell>
          <cell r="C204">
            <v>22540</v>
          </cell>
          <cell r="D204">
            <v>17810</v>
          </cell>
          <cell r="E204">
            <v>9930</v>
          </cell>
          <cell r="F204">
            <v>6550</v>
          </cell>
          <cell r="G204">
            <v>3180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2010</v>
          </cell>
          <cell r="B205">
            <v>2020</v>
          </cell>
          <cell r="C205">
            <v>22860</v>
          </cell>
          <cell r="D205">
            <v>18020</v>
          </cell>
          <cell r="E205">
            <v>10130</v>
          </cell>
          <cell r="F205">
            <v>6760</v>
          </cell>
          <cell r="G205">
            <v>3380</v>
          </cell>
          <cell r="H205">
            <v>10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2020</v>
          </cell>
          <cell r="B206">
            <v>2030</v>
          </cell>
          <cell r="C206">
            <v>23190</v>
          </cell>
          <cell r="D206">
            <v>18230</v>
          </cell>
          <cell r="E206">
            <v>10340</v>
          </cell>
          <cell r="F206">
            <v>6960</v>
          </cell>
          <cell r="G206">
            <v>3590</v>
          </cell>
          <cell r="H206">
            <v>210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2030</v>
          </cell>
          <cell r="B207">
            <v>2040</v>
          </cell>
          <cell r="C207">
            <v>23520</v>
          </cell>
          <cell r="D207">
            <v>18440</v>
          </cell>
          <cell r="E207">
            <v>10540</v>
          </cell>
          <cell r="F207">
            <v>7170</v>
          </cell>
          <cell r="G207">
            <v>3790</v>
          </cell>
          <cell r="H207">
            <v>420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2040</v>
          </cell>
          <cell r="B208">
            <v>2050</v>
          </cell>
          <cell r="C208">
            <v>23850</v>
          </cell>
          <cell r="D208">
            <v>18650</v>
          </cell>
          <cell r="E208">
            <v>10740</v>
          </cell>
          <cell r="F208">
            <v>7370</v>
          </cell>
          <cell r="G208">
            <v>3990</v>
          </cell>
          <cell r="H208">
            <v>620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2050</v>
          </cell>
          <cell r="B209">
            <v>2060</v>
          </cell>
          <cell r="C209">
            <v>24180</v>
          </cell>
          <cell r="D209">
            <v>18930</v>
          </cell>
          <cell r="E209">
            <v>10950</v>
          </cell>
          <cell r="F209">
            <v>7570</v>
          </cell>
          <cell r="G209">
            <v>4200</v>
          </cell>
          <cell r="H209">
            <v>820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2060</v>
          </cell>
          <cell r="B210">
            <v>2070</v>
          </cell>
          <cell r="C210">
            <v>24500</v>
          </cell>
          <cell r="D210">
            <v>19250</v>
          </cell>
          <cell r="E210">
            <v>11150</v>
          </cell>
          <cell r="F210">
            <v>7780</v>
          </cell>
          <cell r="G210">
            <v>4400</v>
          </cell>
          <cell r="H210">
            <v>1030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2070</v>
          </cell>
          <cell r="B211">
            <v>2080</v>
          </cell>
          <cell r="C211">
            <v>24830</v>
          </cell>
          <cell r="D211">
            <v>19580</v>
          </cell>
          <cell r="E211">
            <v>11360</v>
          </cell>
          <cell r="F211">
            <v>7980</v>
          </cell>
          <cell r="G211">
            <v>4610</v>
          </cell>
          <cell r="H211">
            <v>1230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2080</v>
          </cell>
          <cell r="B212">
            <v>2090</v>
          </cell>
          <cell r="C212">
            <v>25160</v>
          </cell>
          <cell r="D212">
            <v>19910</v>
          </cell>
          <cell r="E212">
            <v>11560</v>
          </cell>
          <cell r="F212">
            <v>8190</v>
          </cell>
          <cell r="G212">
            <v>4810</v>
          </cell>
          <cell r="H212">
            <v>1440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2090</v>
          </cell>
          <cell r="B213">
            <v>2100</v>
          </cell>
          <cell r="C213">
            <v>25490</v>
          </cell>
          <cell r="D213">
            <v>20240</v>
          </cell>
          <cell r="E213">
            <v>11760</v>
          </cell>
          <cell r="F213">
            <v>8390</v>
          </cell>
          <cell r="G213">
            <v>5010</v>
          </cell>
          <cell r="H213">
            <v>1640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2100</v>
          </cell>
          <cell r="B214">
            <v>2110</v>
          </cell>
          <cell r="C214">
            <v>25810</v>
          </cell>
          <cell r="D214">
            <v>20560</v>
          </cell>
          <cell r="E214">
            <v>11970</v>
          </cell>
          <cell r="F214">
            <v>8590</v>
          </cell>
          <cell r="G214">
            <v>5220</v>
          </cell>
          <cell r="H214">
            <v>1840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2110</v>
          </cell>
          <cell r="B215">
            <v>2120</v>
          </cell>
          <cell r="C215">
            <v>26140</v>
          </cell>
          <cell r="D215">
            <v>20890</v>
          </cell>
          <cell r="E215">
            <v>12170</v>
          </cell>
          <cell r="F215">
            <v>8800</v>
          </cell>
          <cell r="G215">
            <v>5420</v>
          </cell>
          <cell r="H215">
            <v>2050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2120</v>
          </cell>
          <cell r="B216">
            <v>2130</v>
          </cell>
          <cell r="C216">
            <v>26470</v>
          </cell>
          <cell r="D216">
            <v>21220</v>
          </cell>
          <cell r="E216">
            <v>12380</v>
          </cell>
          <cell r="F216">
            <v>9000</v>
          </cell>
          <cell r="G216">
            <v>5630</v>
          </cell>
          <cell r="H216">
            <v>2250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2130</v>
          </cell>
          <cell r="B217">
            <v>2140</v>
          </cell>
          <cell r="C217">
            <v>26800</v>
          </cell>
          <cell r="D217">
            <v>21550</v>
          </cell>
          <cell r="E217">
            <v>12580</v>
          </cell>
          <cell r="F217">
            <v>9200</v>
          </cell>
          <cell r="G217">
            <v>5830</v>
          </cell>
          <cell r="H217">
            <v>2450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2140</v>
          </cell>
          <cell r="B218">
            <v>2150</v>
          </cell>
          <cell r="C218">
            <v>27120</v>
          </cell>
          <cell r="D218">
            <v>21870</v>
          </cell>
          <cell r="E218">
            <v>12780</v>
          </cell>
          <cell r="F218">
            <v>9410</v>
          </cell>
          <cell r="G218">
            <v>6030</v>
          </cell>
          <cell r="H218">
            <v>2660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2150</v>
          </cell>
          <cell r="B219">
            <v>2160</v>
          </cell>
          <cell r="C219">
            <v>27450</v>
          </cell>
          <cell r="D219">
            <v>22200</v>
          </cell>
          <cell r="E219">
            <v>12990</v>
          </cell>
          <cell r="F219">
            <v>9610</v>
          </cell>
          <cell r="G219">
            <v>6240</v>
          </cell>
          <cell r="H219">
            <v>2860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2160</v>
          </cell>
          <cell r="B220">
            <v>2170</v>
          </cell>
          <cell r="C220">
            <v>27780</v>
          </cell>
          <cell r="D220">
            <v>22530</v>
          </cell>
          <cell r="E220">
            <v>13190</v>
          </cell>
          <cell r="F220">
            <v>9820</v>
          </cell>
          <cell r="G220">
            <v>6440</v>
          </cell>
          <cell r="H220">
            <v>3070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2170</v>
          </cell>
          <cell r="B221">
            <v>2180</v>
          </cell>
          <cell r="C221">
            <v>28110</v>
          </cell>
          <cell r="D221">
            <v>22860</v>
          </cell>
          <cell r="E221">
            <v>13400</v>
          </cell>
          <cell r="F221">
            <v>10020</v>
          </cell>
          <cell r="G221">
            <v>6650</v>
          </cell>
          <cell r="H221">
            <v>3270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2180</v>
          </cell>
          <cell r="B222">
            <v>2190</v>
          </cell>
          <cell r="C222">
            <v>28430</v>
          </cell>
          <cell r="D222">
            <v>23180</v>
          </cell>
          <cell r="E222">
            <v>13600</v>
          </cell>
          <cell r="F222">
            <v>10220</v>
          </cell>
          <cell r="G222">
            <v>6850</v>
          </cell>
          <cell r="H222">
            <v>3470</v>
          </cell>
          <cell r="I222">
            <v>100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2190</v>
          </cell>
          <cell r="B223">
            <v>2200</v>
          </cell>
          <cell r="C223">
            <v>28760</v>
          </cell>
          <cell r="D223">
            <v>23510</v>
          </cell>
          <cell r="E223">
            <v>13800</v>
          </cell>
          <cell r="F223">
            <v>10430</v>
          </cell>
          <cell r="G223">
            <v>7050</v>
          </cell>
          <cell r="H223">
            <v>3680</v>
          </cell>
          <cell r="I223">
            <v>300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2200</v>
          </cell>
          <cell r="B224">
            <v>2210</v>
          </cell>
          <cell r="C224">
            <v>29090</v>
          </cell>
          <cell r="D224">
            <v>23840</v>
          </cell>
          <cell r="E224">
            <v>14010</v>
          </cell>
          <cell r="F224">
            <v>10630</v>
          </cell>
          <cell r="G224">
            <v>7260</v>
          </cell>
          <cell r="H224">
            <v>3880</v>
          </cell>
          <cell r="I224">
            <v>510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2210</v>
          </cell>
          <cell r="B225">
            <v>2220</v>
          </cell>
          <cell r="C225">
            <v>29420</v>
          </cell>
          <cell r="D225">
            <v>24170</v>
          </cell>
          <cell r="E225">
            <v>14210</v>
          </cell>
          <cell r="F225">
            <v>10840</v>
          </cell>
          <cell r="G225">
            <v>7460</v>
          </cell>
          <cell r="H225">
            <v>4090</v>
          </cell>
          <cell r="I225">
            <v>710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2220</v>
          </cell>
          <cell r="B226">
            <v>2230</v>
          </cell>
          <cell r="C226">
            <v>29740</v>
          </cell>
          <cell r="D226">
            <v>24490</v>
          </cell>
          <cell r="E226">
            <v>14410</v>
          </cell>
          <cell r="F226">
            <v>11040</v>
          </cell>
          <cell r="G226">
            <v>7660</v>
          </cell>
          <cell r="H226">
            <v>4290</v>
          </cell>
          <cell r="I226">
            <v>910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2230</v>
          </cell>
          <cell r="B227">
            <v>2240</v>
          </cell>
          <cell r="C227">
            <v>30070</v>
          </cell>
          <cell r="D227">
            <v>24820</v>
          </cell>
          <cell r="E227">
            <v>14620</v>
          </cell>
          <cell r="F227">
            <v>11240</v>
          </cell>
          <cell r="G227">
            <v>7870</v>
          </cell>
          <cell r="H227">
            <v>4490</v>
          </cell>
          <cell r="I227">
            <v>1120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2240</v>
          </cell>
          <cell r="B228">
            <v>2250</v>
          </cell>
          <cell r="C228">
            <v>30400</v>
          </cell>
          <cell r="D228">
            <v>25150</v>
          </cell>
          <cell r="E228">
            <v>14820</v>
          </cell>
          <cell r="F228">
            <v>11450</v>
          </cell>
          <cell r="G228">
            <v>8070</v>
          </cell>
          <cell r="H228">
            <v>4700</v>
          </cell>
          <cell r="I228">
            <v>1320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2250</v>
          </cell>
          <cell r="B229">
            <v>2260</v>
          </cell>
          <cell r="C229">
            <v>30730</v>
          </cell>
          <cell r="D229">
            <v>25480</v>
          </cell>
          <cell r="E229">
            <v>15030</v>
          </cell>
          <cell r="F229">
            <v>11650</v>
          </cell>
          <cell r="G229">
            <v>8280</v>
          </cell>
          <cell r="H229">
            <v>4900</v>
          </cell>
          <cell r="I229">
            <v>1530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2260</v>
          </cell>
          <cell r="B230">
            <v>2270</v>
          </cell>
          <cell r="C230">
            <v>31050</v>
          </cell>
          <cell r="D230">
            <v>25800</v>
          </cell>
          <cell r="E230">
            <v>15230</v>
          </cell>
          <cell r="F230">
            <v>11850</v>
          </cell>
          <cell r="G230">
            <v>8480</v>
          </cell>
          <cell r="H230">
            <v>5100</v>
          </cell>
          <cell r="I230">
            <v>1730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2270</v>
          </cell>
          <cell r="B231">
            <v>2280</v>
          </cell>
          <cell r="C231">
            <v>31380</v>
          </cell>
          <cell r="D231">
            <v>26130</v>
          </cell>
          <cell r="E231">
            <v>15430</v>
          </cell>
          <cell r="F231">
            <v>12060</v>
          </cell>
          <cell r="G231">
            <v>8680</v>
          </cell>
          <cell r="H231">
            <v>5310</v>
          </cell>
          <cell r="I231">
            <v>1930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2280</v>
          </cell>
          <cell r="B232">
            <v>2290</v>
          </cell>
          <cell r="C232">
            <v>31910</v>
          </cell>
          <cell r="D232">
            <v>26460</v>
          </cell>
          <cell r="E232">
            <v>15640</v>
          </cell>
          <cell r="F232">
            <v>12260</v>
          </cell>
          <cell r="G232">
            <v>8890</v>
          </cell>
          <cell r="H232">
            <v>5510</v>
          </cell>
          <cell r="I232">
            <v>2140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2290</v>
          </cell>
          <cell r="B233">
            <v>2300</v>
          </cell>
          <cell r="C233">
            <v>32730</v>
          </cell>
          <cell r="D233">
            <v>26790</v>
          </cell>
          <cell r="E233">
            <v>15840</v>
          </cell>
          <cell r="F233">
            <v>12470</v>
          </cell>
          <cell r="G233">
            <v>9090</v>
          </cell>
          <cell r="H233">
            <v>5720</v>
          </cell>
          <cell r="I233">
            <v>2340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2300</v>
          </cell>
          <cell r="B234">
            <v>2310</v>
          </cell>
          <cell r="C234">
            <v>33550</v>
          </cell>
          <cell r="D234">
            <v>27120</v>
          </cell>
          <cell r="E234">
            <v>16050</v>
          </cell>
          <cell r="F234">
            <v>12670</v>
          </cell>
          <cell r="G234">
            <v>9300</v>
          </cell>
          <cell r="H234">
            <v>5920</v>
          </cell>
          <cell r="I234">
            <v>2550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2310</v>
          </cell>
          <cell r="B235">
            <v>2320</v>
          </cell>
          <cell r="C235">
            <v>34360</v>
          </cell>
          <cell r="D235">
            <v>27440</v>
          </cell>
          <cell r="E235">
            <v>16250</v>
          </cell>
          <cell r="F235">
            <v>12870</v>
          </cell>
          <cell r="G235">
            <v>9500</v>
          </cell>
          <cell r="H235">
            <v>6120</v>
          </cell>
          <cell r="I235">
            <v>2750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2320</v>
          </cell>
          <cell r="B236">
            <v>2330</v>
          </cell>
          <cell r="C236">
            <v>35180</v>
          </cell>
          <cell r="D236">
            <v>27770</v>
          </cell>
          <cell r="E236">
            <v>16450</v>
          </cell>
          <cell r="F236">
            <v>13080</v>
          </cell>
          <cell r="G236">
            <v>9700</v>
          </cell>
          <cell r="H236">
            <v>6330</v>
          </cell>
          <cell r="I236">
            <v>2950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2330</v>
          </cell>
          <cell r="B237">
            <v>2340</v>
          </cell>
          <cell r="C237">
            <v>36000</v>
          </cell>
          <cell r="D237">
            <v>28100</v>
          </cell>
          <cell r="E237">
            <v>16660</v>
          </cell>
          <cell r="F237">
            <v>13280</v>
          </cell>
          <cell r="G237">
            <v>9910</v>
          </cell>
          <cell r="H237">
            <v>6530</v>
          </cell>
          <cell r="I237">
            <v>3160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2340</v>
          </cell>
          <cell r="B238">
            <v>2350</v>
          </cell>
          <cell r="C238">
            <v>36820</v>
          </cell>
          <cell r="D238">
            <v>28430</v>
          </cell>
          <cell r="E238">
            <v>16860</v>
          </cell>
          <cell r="F238">
            <v>13490</v>
          </cell>
          <cell r="G238">
            <v>10110</v>
          </cell>
          <cell r="H238">
            <v>6740</v>
          </cell>
          <cell r="I238">
            <v>3360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2350</v>
          </cell>
          <cell r="B239">
            <v>2360</v>
          </cell>
          <cell r="C239">
            <v>37640</v>
          </cell>
          <cell r="D239">
            <v>28750</v>
          </cell>
          <cell r="E239">
            <v>17060</v>
          </cell>
          <cell r="F239">
            <v>13690</v>
          </cell>
          <cell r="G239">
            <v>10310</v>
          </cell>
          <cell r="H239">
            <v>6940</v>
          </cell>
          <cell r="I239">
            <v>3560</v>
          </cell>
          <cell r="J239">
            <v>190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2360</v>
          </cell>
          <cell r="B240">
            <v>2370</v>
          </cell>
          <cell r="C240">
            <v>38460</v>
          </cell>
          <cell r="D240">
            <v>29080</v>
          </cell>
          <cell r="E240">
            <v>17270</v>
          </cell>
          <cell r="F240">
            <v>13890</v>
          </cell>
          <cell r="G240">
            <v>10520</v>
          </cell>
          <cell r="H240">
            <v>7140</v>
          </cell>
          <cell r="I240">
            <v>3770</v>
          </cell>
          <cell r="J240">
            <v>390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2370</v>
          </cell>
          <cell r="B241">
            <v>2380</v>
          </cell>
          <cell r="C241">
            <v>39280</v>
          </cell>
          <cell r="D241">
            <v>29410</v>
          </cell>
          <cell r="E241">
            <v>17470</v>
          </cell>
          <cell r="F241">
            <v>14100</v>
          </cell>
          <cell r="G241">
            <v>10720</v>
          </cell>
          <cell r="H241">
            <v>7350</v>
          </cell>
          <cell r="I241">
            <v>3970</v>
          </cell>
          <cell r="J241">
            <v>600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2380</v>
          </cell>
          <cell r="B242">
            <v>2390</v>
          </cell>
          <cell r="C242">
            <v>40100</v>
          </cell>
          <cell r="D242">
            <v>29740</v>
          </cell>
          <cell r="E242">
            <v>17680</v>
          </cell>
          <cell r="F242">
            <v>14300</v>
          </cell>
          <cell r="G242">
            <v>10930</v>
          </cell>
          <cell r="H242">
            <v>7550</v>
          </cell>
          <cell r="I242">
            <v>4180</v>
          </cell>
          <cell r="J242">
            <v>800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2390</v>
          </cell>
          <cell r="B243">
            <v>2400</v>
          </cell>
          <cell r="C243">
            <v>40920</v>
          </cell>
          <cell r="D243">
            <v>30060</v>
          </cell>
          <cell r="E243">
            <v>17880</v>
          </cell>
          <cell r="F243">
            <v>14500</v>
          </cell>
          <cell r="G243">
            <v>11130</v>
          </cell>
          <cell r="H243">
            <v>7750</v>
          </cell>
          <cell r="I243">
            <v>4380</v>
          </cell>
          <cell r="J243">
            <v>1000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2400</v>
          </cell>
          <cell r="B244">
            <v>2410</v>
          </cell>
          <cell r="C244">
            <v>41740</v>
          </cell>
          <cell r="D244">
            <v>30390</v>
          </cell>
          <cell r="E244">
            <v>18080</v>
          </cell>
          <cell r="F244">
            <v>14710</v>
          </cell>
          <cell r="G244">
            <v>11330</v>
          </cell>
          <cell r="H244">
            <v>7960</v>
          </cell>
          <cell r="I244">
            <v>4580</v>
          </cell>
          <cell r="J244">
            <v>1210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2410</v>
          </cell>
          <cell r="B245">
            <v>2420</v>
          </cell>
          <cell r="C245">
            <v>42550</v>
          </cell>
          <cell r="D245">
            <v>30720</v>
          </cell>
          <cell r="E245">
            <v>18290</v>
          </cell>
          <cell r="F245">
            <v>14910</v>
          </cell>
          <cell r="G245">
            <v>11540</v>
          </cell>
          <cell r="H245">
            <v>8160</v>
          </cell>
          <cell r="I245">
            <v>4790</v>
          </cell>
          <cell r="J245">
            <v>1410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2420</v>
          </cell>
          <cell r="B246">
            <v>2430</v>
          </cell>
          <cell r="C246">
            <v>43370</v>
          </cell>
          <cell r="D246">
            <v>31050</v>
          </cell>
          <cell r="E246">
            <v>18490</v>
          </cell>
          <cell r="F246">
            <v>15120</v>
          </cell>
          <cell r="G246">
            <v>11740</v>
          </cell>
          <cell r="H246">
            <v>8370</v>
          </cell>
          <cell r="I246">
            <v>4990</v>
          </cell>
          <cell r="J246">
            <v>1620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2430</v>
          </cell>
          <cell r="B247">
            <v>2440</v>
          </cell>
          <cell r="C247">
            <v>44190</v>
          </cell>
          <cell r="D247">
            <v>31370</v>
          </cell>
          <cell r="E247">
            <v>18700</v>
          </cell>
          <cell r="F247">
            <v>15320</v>
          </cell>
          <cell r="G247">
            <v>11950</v>
          </cell>
          <cell r="H247">
            <v>8570</v>
          </cell>
          <cell r="I247">
            <v>5200</v>
          </cell>
          <cell r="J247">
            <v>1820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2440</v>
          </cell>
          <cell r="B248">
            <v>2450</v>
          </cell>
          <cell r="C248">
            <v>45010</v>
          </cell>
          <cell r="D248">
            <v>31890</v>
          </cell>
          <cell r="E248">
            <v>18980</v>
          </cell>
          <cell r="F248">
            <v>15520</v>
          </cell>
          <cell r="G248">
            <v>12150</v>
          </cell>
          <cell r="H248">
            <v>8770</v>
          </cell>
          <cell r="I248">
            <v>5400</v>
          </cell>
          <cell r="J248">
            <v>2020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2450</v>
          </cell>
          <cell r="B249">
            <v>2460</v>
          </cell>
          <cell r="C249">
            <v>45830</v>
          </cell>
          <cell r="D249">
            <v>32710</v>
          </cell>
          <cell r="E249">
            <v>19300</v>
          </cell>
          <cell r="F249">
            <v>15730</v>
          </cell>
          <cell r="G249">
            <v>12350</v>
          </cell>
          <cell r="H249">
            <v>8980</v>
          </cell>
          <cell r="I249">
            <v>5600</v>
          </cell>
          <cell r="J249">
            <v>2230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2460</v>
          </cell>
          <cell r="B250">
            <v>2470</v>
          </cell>
          <cell r="C250">
            <v>46650</v>
          </cell>
          <cell r="D250">
            <v>33520</v>
          </cell>
          <cell r="E250">
            <v>19620</v>
          </cell>
          <cell r="F250">
            <v>15930</v>
          </cell>
          <cell r="G250">
            <v>12560</v>
          </cell>
          <cell r="H250">
            <v>9180</v>
          </cell>
          <cell r="I250">
            <v>5810</v>
          </cell>
          <cell r="J250">
            <v>2430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2470</v>
          </cell>
          <cell r="B251">
            <v>2480</v>
          </cell>
          <cell r="C251">
            <v>47470</v>
          </cell>
          <cell r="D251">
            <v>34340</v>
          </cell>
          <cell r="E251">
            <v>19940</v>
          </cell>
          <cell r="F251">
            <v>16140</v>
          </cell>
          <cell r="G251">
            <v>12760</v>
          </cell>
          <cell r="H251">
            <v>9390</v>
          </cell>
          <cell r="I251">
            <v>6010</v>
          </cell>
          <cell r="J251">
            <v>2640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2480</v>
          </cell>
          <cell r="B252">
            <v>2490</v>
          </cell>
          <cell r="C252">
            <v>48290</v>
          </cell>
          <cell r="D252">
            <v>35160</v>
          </cell>
          <cell r="E252">
            <v>20250</v>
          </cell>
          <cell r="F252">
            <v>16340</v>
          </cell>
          <cell r="G252">
            <v>12960</v>
          </cell>
          <cell r="H252">
            <v>9590</v>
          </cell>
          <cell r="I252">
            <v>6210</v>
          </cell>
          <cell r="J252">
            <v>2840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2490</v>
          </cell>
          <cell r="B253">
            <v>2500</v>
          </cell>
          <cell r="C253">
            <v>49110</v>
          </cell>
          <cell r="D253">
            <v>35980</v>
          </cell>
          <cell r="E253">
            <v>20570</v>
          </cell>
          <cell r="F253">
            <v>16540</v>
          </cell>
          <cell r="G253">
            <v>13170</v>
          </cell>
          <cell r="H253">
            <v>9790</v>
          </cell>
          <cell r="I253">
            <v>6420</v>
          </cell>
          <cell r="J253">
            <v>3040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2500</v>
          </cell>
          <cell r="B254">
            <v>2510</v>
          </cell>
          <cell r="C254">
            <v>49950</v>
          </cell>
          <cell r="D254">
            <v>36830</v>
          </cell>
          <cell r="E254">
            <v>20900</v>
          </cell>
          <cell r="F254">
            <v>16750</v>
          </cell>
          <cell r="G254">
            <v>13380</v>
          </cell>
          <cell r="H254">
            <v>10000</v>
          </cell>
          <cell r="I254">
            <v>6630</v>
          </cell>
          <cell r="J254">
            <v>3250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2510</v>
          </cell>
          <cell r="B255">
            <v>2520</v>
          </cell>
          <cell r="C255">
            <v>50820</v>
          </cell>
          <cell r="D255">
            <v>37700</v>
          </cell>
          <cell r="E255">
            <v>21240</v>
          </cell>
          <cell r="F255">
            <v>16970</v>
          </cell>
          <cell r="G255">
            <v>13600</v>
          </cell>
          <cell r="H255">
            <v>10220</v>
          </cell>
          <cell r="I255">
            <v>6850</v>
          </cell>
          <cell r="J255">
            <v>3470</v>
          </cell>
          <cell r="K255">
            <v>100</v>
          </cell>
          <cell r="L255">
            <v>0</v>
          </cell>
          <cell r="M255">
            <v>0</v>
          </cell>
        </row>
        <row r="256">
          <cell r="A256">
            <v>2520</v>
          </cell>
          <cell r="B256">
            <v>2530</v>
          </cell>
          <cell r="C256">
            <v>51700</v>
          </cell>
          <cell r="D256">
            <v>38570</v>
          </cell>
          <cell r="E256">
            <v>21570</v>
          </cell>
          <cell r="F256">
            <v>17190</v>
          </cell>
          <cell r="G256">
            <v>13810</v>
          </cell>
          <cell r="H256">
            <v>10440</v>
          </cell>
          <cell r="I256">
            <v>7060</v>
          </cell>
          <cell r="J256">
            <v>3690</v>
          </cell>
          <cell r="K256">
            <v>310</v>
          </cell>
          <cell r="L256">
            <v>0</v>
          </cell>
          <cell r="M256">
            <v>0</v>
          </cell>
        </row>
        <row r="257">
          <cell r="A257">
            <v>2530</v>
          </cell>
          <cell r="B257">
            <v>2540</v>
          </cell>
          <cell r="C257">
            <v>52570</v>
          </cell>
          <cell r="D257">
            <v>39440</v>
          </cell>
          <cell r="E257">
            <v>21910</v>
          </cell>
          <cell r="F257">
            <v>17410</v>
          </cell>
          <cell r="G257">
            <v>14030</v>
          </cell>
          <cell r="H257">
            <v>10660</v>
          </cell>
          <cell r="I257">
            <v>7280</v>
          </cell>
          <cell r="J257">
            <v>3910</v>
          </cell>
          <cell r="K257">
            <v>530</v>
          </cell>
          <cell r="L257">
            <v>0</v>
          </cell>
          <cell r="M257">
            <v>0</v>
          </cell>
        </row>
        <row r="258">
          <cell r="A258">
            <v>2540</v>
          </cell>
          <cell r="B258">
            <v>2550</v>
          </cell>
          <cell r="C258">
            <v>53440</v>
          </cell>
          <cell r="D258">
            <v>40310</v>
          </cell>
          <cell r="E258">
            <v>22250</v>
          </cell>
          <cell r="F258">
            <v>17620</v>
          </cell>
          <cell r="G258">
            <v>14250</v>
          </cell>
          <cell r="H258">
            <v>10870</v>
          </cell>
          <cell r="I258">
            <v>7500</v>
          </cell>
          <cell r="J258">
            <v>4120</v>
          </cell>
          <cell r="K258">
            <v>750</v>
          </cell>
          <cell r="L258">
            <v>0</v>
          </cell>
          <cell r="M258">
            <v>0</v>
          </cell>
        </row>
        <row r="259">
          <cell r="A259">
            <v>2550</v>
          </cell>
          <cell r="B259">
            <v>2560</v>
          </cell>
          <cell r="C259">
            <v>54310</v>
          </cell>
          <cell r="D259">
            <v>41180</v>
          </cell>
          <cell r="E259">
            <v>22590</v>
          </cell>
          <cell r="F259">
            <v>17840</v>
          </cell>
          <cell r="G259">
            <v>14470</v>
          </cell>
          <cell r="H259">
            <v>11090</v>
          </cell>
          <cell r="I259">
            <v>7720</v>
          </cell>
          <cell r="J259">
            <v>4340</v>
          </cell>
          <cell r="K259">
            <v>970</v>
          </cell>
          <cell r="L259">
            <v>0</v>
          </cell>
          <cell r="M259">
            <v>0</v>
          </cell>
        </row>
        <row r="260">
          <cell r="A260">
            <v>2560</v>
          </cell>
          <cell r="B260">
            <v>2570</v>
          </cell>
          <cell r="C260">
            <v>55180</v>
          </cell>
          <cell r="D260">
            <v>42060</v>
          </cell>
          <cell r="E260">
            <v>22930</v>
          </cell>
          <cell r="F260">
            <v>18060</v>
          </cell>
          <cell r="G260">
            <v>14680</v>
          </cell>
          <cell r="H260">
            <v>11310</v>
          </cell>
          <cell r="I260">
            <v>7930</v>
          </cell>
          <cell r="J260">
            <v>4560</v>
          </cell>
          <cell r="K260">
            <v>1180</v>
          </cell>
          <cell r="L260">
            <v>0</v>
          </cell>
          <cell r="M260">
            <v>0</v>
          </cell>
        </row>
        <row r="261">
          <cell r="A261">
            <v>2570</v>
          </cell>
          <cell r="B261">
            <v>2580</v>
          </cell>
          <cell r="C261">
            <v>56050</v>
          </cell>
          <cell r="D261">
            <v>42930</v>
          </cell>
          <cell r="E261">
            <v>23260</v>
          </cell>
          <cell r="F261">
            <v>18280</v>
          </cell>
          <cell r="G261">
            <v>14900</v>
          </cell>
          <cell r="H261">
            <v>11530</v>
          </cell>
          <cell r="I261">
            <v>8150</v>
          </cell>
          <cell r="J261">
            <v>4780</v>
          </cell>
          <cell r="K261">
            <v>1400</v>
          </cell>
          <cell r="L261">
            <v>0</v>
          </cell>
          <cell r="M261">
            <v>0</v>
          </cell>
        </row>
        <row r="262">
          <cell r="A262">
            <v>2580</v>
          </cell>
          <cell r="B262">
            <v>2590</v>
          </cell>
          <cell r="C262">
            <v>56920</v>
          </cell>
          <cell r="D262">
            <v>43800</v>
          </cell>
          <cell r="E262">
            <v>23600</v>
          </cell>
          <cell r="F262">
            <v>18490</v>
          </cell>
          <cell r="G262">
            <v>15120</v>
          </cell>
          <cell r="H262">
            <v>11740</v>
          </cell>
          <cell r="I262">
            <v>8370</v>
          </cell>
          <cell r="J262">
            <v>4990</v>
          </cell>
          <cell r="K262">
            <v>1620</v>
          </cell>
          <cell r="L262">
            <v>0</v>
          </cell>
          <cell r="M262">
            <v>0</v>
          </cell>
        </row>
        <row r="263">
          <cell r="A263">
            <v>2590</v>
          </cell>
          <cell r="B263">
            <v>2600</v>
          </cell>
          <cell r="C263">
            <v>57800</v>
          </cell>
          <cell r="D263">
            <v>44670</v>
          </cell>
          <cell r="E263">
            <v>23940</v>
          </cell>
          <cell r="F263">
            <v>18710</v>
          </cell>
          <cell r="G263">
            <v>15330</v>
          </cell>
          <cell r="H263">
            <v>11960</v>
          </cell>
          <cell r="I263">
            <v>8580</v>
          </cell>
          <cell r="J263">
            <v>5210</v>
          </cell>
          <cell r="K263">
            <v>1830</v>
          </cell>
          <cell r="L263">
            <v>0</v>
          </cell>
          <cell r="M263">
            <v>0</v>
          </cell>
        </row>
        <row r="264">
          <cell r="A264">
            <v>2600</v>
          </cell>
          <cell r="B264">
            <v>2610</v>
          </cell>
          <cell r="C264">
            <v>58670</v>
          </cell>
          <cell r="D264">
            <v>45540</v>
          </cell>
          <cell r="E264">
            <v>24280</v>
          </cell>
          <cell r="F264">
            <v>19030</v>
          </cell>
          <cell r="G264">
            <v>15550</v>
          </cell>
          <cell r="H264">
            <v>12180</v>
          </cell>
          <cell r="I264">
            <v>8800</v>
          </cell>
          <cell r="J264">
            <v>5430</v>
          </cell>
          <cell r="K264">
            <v>2050</v>
          </cell>
          <cell r="L264">
            <v>0</v>
          </cell>
          <cell r="M264">
            <v>0</v>
          </cell>
        </row>
        <row r="265">
          <cell r="A265">
            <v>2610</v>
          </cell>
          <cell r="B265">
            <v>2620</v>
          </cell>
          <cell r="C265">
            <v>59540</v>
          </cell>
          <cell r="D265">
            <v>46410</v>
          </cell>
          <cell r="E265">
            <v>24620</v>
          </cell>
          <cell r="F265">
            <v>19370</v>
          </cell>
          <cell r="G265">
            <v>15770</v>
          </cell>
          <cell r="H265">
            <v>12390</v>
          </cell>
          <cell r="I265">
            <v>9020</v>
          </cell>
          <cell r="J265">
            <v>5640</v>
          </cell>
          <cell r="K265">
            <v>2270</v>
          </cell>
          <cell r="L265">
            <v>0</v>
          </cell>
          <cell r="M265">
            <v>0</v>
          </cell>
        </row>
        <row r="266">
          <cell r="A266">
            <v>2620</v>
          </cell>
          <cell r="B266">
            <v>2630</v>
          </cell>
          <cell r="C266">
            <v>60410</v>
          </cell>
          <cell r="D266">
            <v>47290</v>
          </cell>
          <cell r="E266">
            <v>24950</v>
          </cell>
          <cell r="F266">
            <v>19700</v>
          </cell>
          <cell r="G266">
            <v>15990</v>
          </cell>
          <cell r="H266">
            <v>12610</v>
          </cell>
          <cell r="I266">
            <v>9240</v>
          </cell>
          <cell r="J266">
            <v>5860</v>
          </cell>
          <cell r="K266">
            <v>2490</v>
          </cell>
          <cell r="L266">
            <v>0</v>
          </cell>
          <cell r="M266">
            <v>0</v>
          </cell>
        </row>
        <row r="267">
          <cell r="A267">
            <v>2630</v>
          </cell>
          <cell r="B267">
            <v>2640</v>
          </cell>
          <cell r="C267">
            <v>61280</v>
          </cell>
          <cell r="D267">
            <v>48160</v>
          </cell>
          <cell r="E267">
            <v>25290</v>
          </cell>
          <cell r="F267">
            <v>20040</v>
          </cell>
          <cell r="G267">
            <v>16200</v>
          </cell>
          <cell r="H267">
            <v>12830</v>
          </cell>
          <cell r="I267">
            <v>9450</v>
          </cell>
          <cell r="J267">
            <v>6080</v>
          </cell>
          <cell r="K267">
            <v>2700</v>
          </cell>
          <cell r="L267">
            <v>0</v>
          </cell>
          <cell r="M267">
            <v>0</v>
          </cell>
        </row>
        <row r="268">
          <cell r="A268">
            <v>2640</v>
          </cell>
          <cell r="B268">
            <v>2650</v>
          </cell>
          <cell r="C268">
            <v>62150</v>
          </cell>
          <cell r="D268">
            <v>49030</v>
          </cell>
          <cell r="E268">
            <v>25630</v>
          </cell>
          <cell r="F268">
            <v>20380</v>
          </cell>
          <cell r="G268">
            <v>16420</v>
          </cell>
          <cell r="H268">
            <v>13050</v>
          </cell>
          <cell r="I268">
            <v>9670</v>
          </cell>
          <cell r="J268">
            <v>6300</v>
          </cell>
          <cell r="K268">
            <v>2920</v>
          </cell>
          <cell r="L268">
            <v>0</v>
          </cell>
          <cell r="M268">
            <v>0</v>
          </cell>
        </row>
        <row r="269">
          <cell r="A269">
            <v>2650</v>
          </cell>
          <cell r="B269">
            <v>2660</v>
          </cell>
          <cell r="C269">
            <v>63250</v>
          </cell>
          <cell r="D269">
            <v>49900</v>
          </cell>
          <cell r="E269">
            <v>25970</v>
          </cell>
          <cell r="F269">
            <v>20720</v>
          </cell>
          <cell r="G269">
            <v>16640</v>
          </cell>
          <cell r="H269">
            <v>13260</v>
          </cell>
          <cell r="I269">
            <v>9890</v>
          </cell>
          <cell r="J269">
            <v>6510</v>
          </cell>
          <cell r="K269">
            <v>3140</v>
          </cell>
          <cell r="L269">
            <v>0</v>
          </cell>
          <cell r="M269">
            <v>0</v>
          </cell>
        </row>
        <row r="270">
          <cell r="A270">
            <v>2660</v>
          </cell>
          <cell r="B270">
            <v>2670</v>
          </cell>
          <cell r="C270">
            <v>64500</v>
          </cell>
          <cell r="D270">
            <v>50770</v>
          </cell>
          <cell r="E270">
            <v>26310</v>
          </cell>
          <cell r="F270">
            <v>21060</v>
          </cell>
          <cell r="G270">
            <v>16860</v>
          </cell>
          <cell r="H270">
            <v>13480</v>
          </cell>
          <cell r="I270">
            <v>10110</v>
          </cell>
          <cell r="J270">
            <v>6730</v>
          </cell>
          <cell r="K270">
            <v>3360</v>
          </cell>
          <cell r="L270">
            <v>0</v>
          </cell>
          <cell r="M270">
            <v>0</v>
          </cell>
        </row>
        <row r="271">
          <cell r="A271">
            <v>2670</v>
          </cell>
          <cell r="B271">
            <v>2680</v>
          </cell>
          <cell r="C271">
            <v>65740</v>
          </cell>
          <cell r="D271">
            <v>51640</v>
          </cell>
          <cell r="E271">
            <v>26650</v>
          </cell>
          <cell r="F271">
            <v>21400</v>
          </cell>
          <cell r="G271">
            <v>17070</v>
          </cell>
          <cell r="H271">
            <v>13700</v>
          </cell>
          <cell r="I271">
            <v>10320</v>
          </cell>
          <cell r="J271">
            <v>6950</v>
          </cell>
          <cell r="K271">
            <v>3570</v>
          </cell>
          <cell r="L271">
            <v>200</v>
          </cell>
          <cell r="M271">
            <v>0</v>
          </cell>
        </row>
        <row r="272">
          <cell r="A272">
            <v>2680</v>
          </cell>
          <cell r="B272">
            <v>2690</v>
          </cell>
          <cell r="C272">
            <v>66990</v>
          </cell>
          <cell r="D272">
            <v>52510</v>
          </cell>
          <cell r="E272">
            <v>26980</v>
          </cell>
          <cell r="F272">
            <v>21730</v>
          </cell>
          <cell r="G272">
            <v>17290</v>
          </cell>
          <cell r="H272">
            <v>13920</v>
          </cell>
          <cell r="I272">
            <v>10540</v>
          </cell>
          <cell r="J272">
            <v>7170</v>
          </cell>
          <cell r="K272">
            <v>3790</v>
          </cell>
          <cell r="L272">
            <v>420</v>
          </cell>
          <cell r="M272">
            <v>0</v>
          </cell>
        </row>
        <row r="273">
          <cell r="A273">
            <v>2690</v>
          </cell>
          <cell r="B273">
            <v>2700</v>
          </cell>
          <cell r="C273">
            <v>68230</v>
          </cell>
          <cell r="D273">
            <v>53390</v>
          </cell>
          <cell r="E273">
            <v>27320</v>
          </cell>
          <cell r="F273">
            <v>22070</v>
          </cell>
          <cell r="G273">
            <v>17510</v>
          </cell>
          <cell r="H273">
            <v>14130</v>
          </cell>
          <cell r="I273">
            <v>10760</v>
          </cell>
          <cell r="J273">
            <v>7380</v>
          </cell>
          <cell r="K273">
            <v>4010</v>
          </cell>
          <cell r="L273">
            <v>630</v>
          </cell>
          <cell r="M273">
            <v>0</v>
          </cell>
        </row>
        <row r="274">
          <cell r="A274">
            <v>2700</v>
          </cell>
          <cell r="B274">
            <v>2710</v>
          </cell>
          <cell r="C274">
            <v>69480</v>
          </cell>
          <cell r="D274">
            <v>54260</v>
          </cell>
          <cell r="E274">
            <v>27660</v>
          </cell>
          <cell r="F274">
            <v>22410</v>
          </cell>
          <cell r="G274">
            <v>17730</v>
          </cell>
          <cell r="H274">
            <v>14350</v>
          </cell>
          <cell r="I274">
            <v>10980</v>
          </cell>
          <cell r="J274">
            <v>7600</v>
          </cell>
          <cell r="K274">
            <v>4230</v>
          </cell>
          <cell r="L274">
            <v>850</v>
          </cell>
          <cell r="M274">
            <v>0</v>
          </cell>
        </row>
        <row r="275">
          <cell r="A275">
            <v>2710</v>
          </cell>
          <cell r="B275">
            <v>2720</v>
          </cell>
          <cell r="C275">
            <v>70720</v>
          </cell>
          <cell r="D275">
            <v>55130</v>
          </cell>
          <cell r="E275">
            <v>28000</v>
          </cell>
          <cell r="F275">
            <v>22750</v>
          </cell>
          <cell r="G275">
            <v>17940</v>
          </cell>
          <cell r="H275">
            <v>14570</v>
          </cell>
          <cell r="I275">
            <v>11190</v>
          </cell>
          <cell r="J275">
            <v>7820</v>
          </cell>
          <cell r="K275">
            <v>4440</v>
          </cell>
          <cell r="L275">
            <v>1070</v>
          </cell>
          <cell r="M275">
            <v>0</v>
          </cell>
        </row>
        <row r="276">
          <cell r="A276">
            <v>2720</v>
          </cell>
          <cell r="B276">
            <v>2730</v>
          </cell>
          <cell r="C276">
            <v>71970</v>
          </cell>
          <cell r="D276">
            <v>56000</v>
          </cell>
          <cell r="E276">
            <v>28340</v>
          </cell>
          <cell r="F276">
            <v>23090</v>
          </cell>
          <cell r="G276">
            <v>18160</v>
          </cell>
          <cell r="H276">
            <v>14790</v>
          </cell>
          <cell r="I276">
            <v>11410</v>
          </cell>
          <cell r="J276">
            <v>8040</v>
          </cell>
          <cell r="K276">
            <v>4660</v>
          </cell>
          <cell r="L276">
            <v>1290</v>
          </cell>
          <cell r="M276">
            <v>0</v>
          </cell>
        </row>
        <row r="277">
          <cell r="A277">
            <v>2730</v>
          </cell>
          <cell r="B277">
            <v>2740</v>
          </cell>
          <cell r="C277">
            <v>73210</v>
          </cell>
          <cell r="D277">
            <v>56870</v>
          </cell>
          <cell r="E277">
            <v>28670</v>
          </cell>
          <cell r="F277">
            <v>23420</v>
          </cell>
          <cell r="G277">
            <v>18380</v>
          </cell>
          <cell r="H277">
            <v>15000</v>
          </cell>
          <cell r="I277">
            <v>11630</v>
          </cell>
          <cell r="J277">
            <v>8250</v>
          </cell>
          <cell r="K277">
            <v>4880</v>
          </cell>
          <cell r="L277">
            <v>1500</v>
          </cell>
          <cell r="M277">
            <v>0</v>
          </cell>
        </row>
        <row r="278">
          <cell r="A278">
            <v>2740</v>
          </cell>
          <cell r="B278">
            <v>2750</v>
          </cell>
          <cell r="C278">
            <v>74460</v>
          </cell>
          <cell r="D278">
            <v>57740</v>
          </cell>
          <cell r="E278">
            <v>29010</v>
          </cell>
          <cell r="F278">
            <v>23760</v>
          </cell>
          <cell r="G278">
            <v>18600</v>
          </cell>
          <cell r="H278">
            <v>15220</v>
          </cell>
          <cell r="I278">
            <v>11850</v>
          </cell>
          <cell r="J278">
            <v>8470</v>
          </cell>
          <cell r="K278">
            <v>5100</v>
          </cell>
          <cell r="L278">
            <v>1720</v>
          </cell>
          <cell r="M278">
            <v>0</v>
          </cell>
        </row>
        <row r="279">
          <cell r="A279">
            <v>2750</v>
          </cell>
          <cell r="B279">
            <v>2760</v>
          </cell>
          <cell r="C279">
            <v>75700</v>
          </cell>
          <cell r="D279">
            <v>58610</v>
          </cell>
          <cell r="E279">
            <v>29350</v>
          </cell>
          <cell r="F279">
            <v>24100</v>
          </cell>
          <cell r="G279">
            <v>18850</v>
          </cell>
          <cell r="H279">
            <v>15440</v>
          </cell>
          <cell r="I279">
            <v>12060</v>
          </cell>
          <cell r="J279">
            <v>8690</v>
          </cell>
          <cell r="K279">
            <v>5310</v>
          </cell>
          <cell r="L279">
            <v>1940</v>
          </cell>
          <cell r="M279">
            <v>0</v>
          </cell>
        </row>
        <row r="280">
          <cell r="A280">
            <v>2760</v>
          </cell>
          <cell r="B280">
            <v>2770</v>
          </cell>
          <cell r="C280">
            <v>76950</v>
          </cell>
          <cell r="D280">
            <v>59490</v>
          </cell>
          <cell r="E280">
            <v>29690</v>
          </cell>
          <cell r="F280">
            <v>24440</v>
          </cell>
          <cell r="G280">
            <v>19190</v>
          </cell>
          <cell r="H280">
            <v>15650</v>
          </cell>
          <cell r="I280">
            <v>12280</v>
          </cell>
          <cell r="J280">
            <v>8900</v>
          </cell>
          <cell r="K280">
            <v>5530</v>
          </cell>
          <cell r="L280">
            <v>2150</v>
          </cell>
          <cell r="M280">
            <v>0</v>
          </cell>
        </row>
        <row r="281">
          <cell r="A281">
            <v>2770</v>
          </cell>
          <cell r="B281">
            <v>2780</v>
          </cell>
          <cell r="C281">
            <v>78190</v>
          </cell>
          <cell r="D281">
            <v>60360</v>
          </cell>
          <cell r="E281">
            <v>30030</v>
          </cell>
          <cell r="F281">
            <v>24780</v>
          </cell>
          <cell r="G281">
            <v>19530</v>
          </cell>
          <cell r="H281">
            <v>15870</v>
          </cell>
          <cell r="I281">
            <v>12500</v>
          </cell>
          <cell r="J281">
            <v>9120</v>
          </cell>
          <cell r="K281">
            <v>5750</v>
          </cell>
          <cell r="L281">
            <v>2370</v>
          </cell>
          <cell r="M281">
            <v>0</v>
          </cell>
        </row>
        <row r="282">
          <cell r="A282">
            <v>2780</v>
          </cell>
          <cell r="B282">
            <v>2790</v>
          </cell>
          <cell r="C282">
            <v>79440</v>
          </cell>
          <cell r="D282">
            <v>61230</v>
          </cell>
          <cell r="E282">
            <v>30360</v>
          </cell>
          <cell r="F282">
            <v>25110</v>
          </cell>
          <cell r="G282">
            <v>19860</v>
          </cell>
          <cell r="H282">
            <v>16090</v>
          </cell>
          <cell r="I282">
            <v>12710</v>
          </cell>
          <cell r="J282">
            <v>9340</v>
          </cell>
          <cell r="K282">
            <v>5960</v>
          </cell>
          <cell r="L282">
            <v>2590</v>
          </cell>
          <cell r="M282">
            <v>0</v>
          </cell>
        </row>
        <row r="283">
          <cell r="A283">
            <v>2790</v>
          </cell>
          <cell r="B283">
            <v>2800</v>
          </cell>
          <cell r="C283">
            <v>80680</v>
          </cell>
          <cell r="D283">
            <v>62100</v>
          </cell>
          <cell r="E283">
            <v>30700</v>
          </cell>
          <cell r="F283">
            <v>25450</v>
          </cell>
          <cell r="G283">
            <v>20200</v>
          </cell>
          <cell r="H283">
            <v>16310</v>
          </cell>
          <cell r="I283">
            <v>12930</v>
          </cell>
          <cell r="J283">
            <v>9560</v>
          </cell>
          <cell r="K283">
            <v>6180</v>
          </cell>
          <cell r="L283">
            <v>2810</v>
          </cell>
          <cell r="M283">
            <v>0</v>
          </cell>
        </row>
        <row r="284">
          <cell r="A284">
            <v>2800</v>
          </cell>
          <cell r="B284">
            <v>2810</v>
          </cell>
          <cell r="C284">
            <v>81930</v>
          </cell>
          <cell r="D284">
            <v>63180</v>
          </cell>
          <cell r="E284">
            <v>31040</v>
          </cell>
          <cell r="F284">
            <v>25790</v>
          </cell>
          <cell r="G284">
            <v>20540</v>
          </cell>
          <cell r="H284">
            <v>16520</v>
          </cell>
          <cell r="I284">
            <v>13150</v>
          </cell>
          <cell r="J284">
            <v>9770</v>
          </cell>
          <cell r="K284">
            <v>6400</v>
          </cell>
          <cell r="L284">
            <v>3020</v>
          </cell>
          <cell r="M284">
            <v>0</v>
          </cell>
        </row>
        <row r="285">
          <cell r="A285">
            <v>2810</v>
          </cell>
          <cell r="B285">
            <v>2820</v>
          </cell>
          <cell r="C285">
            <v>83170</v>
          </cell>
          <cell r="D285">
            <v>64420</v>
          </cell>
          <cell r="E285">
            <v>31380</v>
          </cell>
          <cell r="F285">
            <v>26130</v>
          </cell>
          <cell r="G285">
            <v>20880</v>
          </cell>
          <cell r="H285">
            <v>16740</v>
          </cell>
          <cell r="I285">
            <v>13370</v>
          </cell>
          <cell r="J285">
            <v>9990</v>
          </cell>
          <cell r="K285">
            <v>6620</v>
          </cell>
          <cell r="L285">
            <v>3240</v>
          </cell>
          <cell r="M285">
            <v>0</v>
          </cell>
        </row>
        <row r="286">
          <cell r="A286">
            <v>2820</v>
          </cell>
          <cell r="B286">
            <v>2830</v>
          </cell>
          <cell r="C286">
            <v>84420</v>
          </cell>
          <cell r="D286">
            <v>65670</v>
          </cell>
          <cell r="E286">
            <v>31920</v>
          </cell>
          <cell r="F286">
            <v>26470</v>
          </cell>
          <cell r="G286">
            <v>21220</v>
          </cell>
          <cell r="H286">
            <v>16960</v>
          </cell>
          <cell r="I286">
            <v>13580</v>
          </cell>
          <cell r="J286">
            <v>10210</v>
          </cell>
          <cell r="K286">
            <v>6830</v>
          </cell>
          <cell r="L286">
            <v>3460</v>
          </cell>
          <cell r="M286">
            <v>80</v>
          </cell>
        </row>
        <row r="287">
          <cell r="A287">
            <v>2830</v>
          </cell>
          <cell r="B287">
            <v>2840</v>
          </cell>
          <cell r="C287">
            <v>85660</v>
          </cell>
          <cell r="D287">
            <v>66910</v>
          </cell>
          <cell r="E287">
            <v>32770</v>
          </cell>
          <cell r="F287">
            <v>26800</v>
          </cell>
          <cell r="G287">
            <v>21550</v>
          </cell>
          <cell r="H287">
            <v>17180</v>
          </cell>
          <cell r="I287">
            <v>13800</v>
          </cell>
          <cell r="J287">
            <v>10430</v>
          </cell>
          <cell r="K287">
            <v>7050</v>
          </cell>
          <cell r="L287">
            <v>3680</v>
          </cell>
          <cell r="M287">
            <v>300</v>
          </cell>
        </row>
        <row r="288">
          <cell r="A288">
            <v>2840</v>
          </cell>
          <cell r="B288">
            <v>2850</v>
          </cell>
          <cell r="C288">
            <v>86910</v>
          </cell>
          <cell r="D288">
            <v>68160</v>
          </cell>
          <cell r="E288">
            <v>33610</v>
          </cell>
          <cell r="F288">
            <v>27140</v>
          </cell>
          <cell r="G288">
            <v>21890</v>
          </cell>
          <cell r="H288">
            <v>17390</v>
          </cell>
          <cell r="I288">
            <v>14020</v>
          </cell>
          <cell r="J288">
            <v>10640</v>
          </cell>
          <cell r="K288">
            <v>7270</v>
          </cell>
          <cell r="L288">
            <v>3890</v>
          </cell>
          <cell r="M288">
            <v>520</v>
          </cell>
        </row>
        <row r="289">
          <cell r="A289">
            <v>2850</v>
          </cell>
          <cell r="B289">
            <v>2860</v>
          </cell>
          <cell r="C289">
            <v>88150</v>
          </cell>
          <cell r="D289">
            <v>69400</v>
          </cell>
          <cell r="E289">
            <v>34460</v>
          </cell>
          <cell r="F289">
            <v>27480</v>
          </cell>
          <cell r="G289">
            <v>22230</v>
          </cell>
          <cell r="H289">
            <v>17610</v>
          </cell>
          <cell r="I289">
            <v>14240</v>
          </cell>
          <cell r="J289">
            <v>10860</v>
          </cell>
          <cell r="K289">
            <v>7490</v>
          </cell>
          <cell r="L289">
            <v>4110</v>
          </cell>
          <cell r="M289">
            <v>740</v>
          </cell>
        </row>
        <row r="290">
          <cell r="A290">
            <v>2860</v>
          </cell>
          <cell r="B290">
            <v>2870</v>
          </cell>
          <cell r="C290">
            <v>89400</v>
          </cell>
          <cell r="D290">
            <v>70650</v>
          </cell>
          <cell r="E290">
            <v>35310</v>
          </cell>
          <cell r="F290">
            <v>27820</v>
          </cell>
          <cell r="G290">
            <v>22570</v>
          </cell>
          <cell r="H290">
            <v>17830</v>
          </cell>
          <cell r="I290">
            <v>14450</v>
          </cell>
          <cell r="J290">
            <v>11080</v>
          </cell>
          <cell r="K290">
            <v>7700</v>
          </cell>
          <cell r="L290">
            <v>4330</v>
          </cell>
          <cell r="M290">
            <v>950</v>
          </cell>
        </row>
        <row r="291">
          <cell r="A291">
            <v>2870</v>
          </cell>
          <cell r="B291">
            <v>2880</v>
          </cell>
          <cell r="C291">
            <v>90640</v>
          </cell>
          <cell r="D291">
            <v>71890</v>
          </cell>
          <cell r="E291">
            <v>36150</v>
          </cell>
          <cell r="F291">
            <v>28160</v>
          </cell>
          <cell r="G291">
            <v>22910</v>
          </cell>
          <cell r="H291">
            <v>18050</v>
          </cell>
          <cell r="I291">
            <v>14670</v>
          </cell>
          <cell r="J291">
            <v>11300</v>
          </cell>
          <cell r="K291">
            <v>7920</v>
          </cell>
          <cell r="L291">
            <v>4550</v>
          </cell>
          <cell r="M291">
            <v>1170</v>
          </cell>
        </row>
        <row r="292">
          <cell r="A292">
            <v>2880</v>
          </cell>
          <cell r="B292">
            <v>2890</v>
          </cell>
          <cell r="C292">
            <v>91890</v>
          </cell>
          <cell r="D292">
            <v>73140</v>
          </cell>
          <cell r="E292">
            <v>37000</v>
          </cell>
          <cell r="F292">
            <v>28500</v>
          </cell>
          <cell r="G292">
            <v>23250</v>
          </cell>
          <cell r="H292">
            <v>18260</v>
          </cell>
          <cell r="I292">
            <v>14890</v>
          </cell>
          <cell r="J292">
            <v>11510</v>
          </cell>
          <cell r="K292">
            <v>8140</v>
          </cell>
          <cell r="L292">
            <v>4760</v>
          </cell>
          <cell r="M292">
            <v>1390</v>
          </cell>
        </row>
        <row r="293">
          <cell r="A293">
            <v>2890</v>
          </cell>
          <cell r="B293">
            <v>2900</v>
          </cell>
          <cell r="C293">
            <v>93130</v>
          </cell>
          <cell r="D293">
            <v>74380</v>
          </cell>
          <cell r="E293">
            <v>37840</v>
          </cell>
          <cell r="F293">
            <v>28830</v>
          </cell>
          <cell r="G293">
            <v>23580</v>
          </cell>
          <cell r="H293">
            <v>18480</v>
          </cell>
          <cell r="I293">
            <v>15110</v>
          </cell>
          <cell r="J293">
            <v>11730</v>
          </cell>
          <cell r="K293">
            <v>8360</v>
          </cell>
          <cell r="L293">
            <v>4980</v>
          </cell>
          <cell r="M293">
            <v>1610</v>
          </cell>
        </row>
        <row r="294">
          <cell r="A294">
            <v>2900</v>
          </cell>
          <cell r="B294">
            <v>2910</v>
          </cell>
          <cell r="C294">
            <v>94380</v>
          </cell>
          <cell r="D294">
            <v>75630</v>
          </cell>
          <cell r="E294">
            <v>38690</v>
          </cell>
          <cell r="F294">
            <v>29170</v>
          </cell>
          <cell r="G294">
            <v>23920</v>
          </cell>
          <cell r="H294">
            <v>18700</v>
          </cell>
          <cell r="I294">
            <v>15320</v>
          </cell>
          <cell r="J294">
            <v>11950</v>
          </cell>
          <cell r="K294">
            <v>8570</v>
          </cell>
          <cell r="L294">
            <v>5200</v>
          </cell>
          <cell r="M294">
            <v>1820</v>
          </cell>
        </row>
        <row r="295">
          <cell r="A295">
            <v>2910</v>
          </cell>
          <cell r="B295">
            <v>2920</v>
          </cell>
          <cell r="C295">
            <v>95620</v>
          </cell>
          <cell r="D295">
            <v>76870</v>
          </cell>
          <cell r="E295">
            <v>39530</v>
          </cell>
          <cell r="F295">
            <v>29510</v>
          </cell>
          <cell r="G295">
            <v>24260</v>
          </cell>
          <cell r="H295">
            <v>19010</v>
          </cell>
          <cell r="I295">
            <v>15540</v>
          </cell>
          <cell r="J295">
            <v>12170</v>
          </cell>
          <cell r="K295">
            <v>8790</v>
          </cell>
          <cell r="L295">
            <v>5420</v>
          </cell>
          <cell r="M295">
            <v>2040</v>
          </cell>
        </row>
        <row r="296">
          <cell r="A296">
            <v>2920</v>
          </cell>
          <cell r="B296">
            <v>2930</v>
          </cell>
          <cell r="C296">
            <v>96870</v>
          </cell>
          <cell r="D296">
            <v>78120</v>
          </cell>
          <cell r="E296">
            <v>40380</v>
          </cell>
          <cell r="F296">
            <v>29850</v>
          </cell>
          <cell r="G296">
            <v>24600</v>
          </cell>
          <cell r="H296">
            <v>19350</v>
          </cell>
          <cell r="I296">
            <v>15760</v>
          </cell>
          <cell r="J296">
            <v>12380</v>
          </cell>
          <cell r="K296">
            <v>9010</v>
          </cell>
          <cell r="L296">
            <v>5630</v>
          </cell>
          <cell r="M296">
            <v>2260</v>
          </cell>
        </row>
        <row r="297">
          <cell r="A297">
            <v>2930</v>
          </cell>
          <cell r="B297">
            <v>2940</v>
          </cell>
          <cell r="C297">
            <v>98110</v>
          </cell>
          <cell r="D297">
            <v>79360</v>
          </cell>
          <cell r="E297">
            <v>41220</v>
          </cell>
          <cell r="F297">
            <v>30190</v>
          </cell>
          <cell r="G297">
            <v>24940</v>
          </cell>
          <cell r="H297">
            <v>19690</v>
          </cell>
          <cell r="I297">
            <v>15970</v>
          </cell>
          <cell r="J297">
            <v>12600</v>
          </cell>
          <cell r="K297">
            <v>9220</v>
          </cell>
          <cell r="L297">
            <v>5850</v>
          </cell>
          <cell r="M297">
            <v>2470</v>
          </cell>
        </row>
        <row r="298">
          <cell r="A298">
            <v>2940</v>
          </cell>
          <cell r="B298">
            <v>2950</v>
          </cell>
          <cell r="C298">
            <v>99360</v>
          </cell>
          <cell r="D298">
            <v>80610</v>
          </cell>
          <cell r="E298">
            <v>42070</v>
          </cell>
          <cell r="F298">
            <v>30520</v>
          </cell>
          <cell r="G298">
            <v>25270</v>
          </cell>
          <cell r="H298">
            <v>20020</v>
          </cell>
          <cell r="I298">
            <v>16190</v>
          </cell>
          <cell r="J298">
            <v>12820</v>
          </cell>
          <cell r="K298">
            <v>9440</v>
          </cell>
          <cell r="L298">
            <v>6070</v>
          </cell>
          <cell r="M298">
            <v>2690</v>
          </cell>
        </row>
        <row r="299">
          <cell r="A299">
            <v>2950</v>
          </cell>
          <cell r="B299">
            <v>2960</v>
          </cell>
          <cell r="C299">
            <v>100600</v>
          </cell>
          <cell r="D299">
            <v>81850</v>
          </cell>
          <cell r="E299">
            <v>42910</v>
          </cell>
          <cell r="F299">
            <v>30860</v>
          </cell>
          <cell r="G299">
            <v>25610</v>
          </cell>
          <cell r="H299">
            <v>20360</v>
          </cell>
          <cell r="I299">
            <v>16410</v>
          </cell>
          <cell r="J299">
            <v>13030</v>
          </cell>
          <cell r="K299">
            <v>9660</v>
          </cell>
          <cell r="L299">
            <v>6280</v>
          </cell>
          <cell r="M299">
            <v>2910</v>
          </cell>
        </row>
        <row r="300">
          <cell r="A300">
            <v>2960</v>
          </cell>
          <cell r="B300">
            <v>2970</v>
          </cell>
          <cell r="C300">
            <v>101850</v>
          </cell>
          <cell r="D300">
            <v>83100</v>
          </cell>
          <cell r="E300">
            <v>43760</v>
          </cell>
          <cell r="F300">
            <v>31200</v>
          </cell>
          <cell r="G300">
            <v>25950</v>
          </cell>
          <cell r="H300">
            <v>20700</v>
          </cell>
          <cell r="I300">
            <v>16630</v>
          </cell>
          <cell r="J300">
            <v>13250</v>
          </cell>
          <cell r="K300">
            <v>9880</v>
          </cell>
          <cell r="L300">
            <v>6500</v>
          </cell>
          <cell r="M300">
            <v>3130</v>
          </cell>
        </row>
        <row r="301">
          <cell r="A301">
            <v>2970</v>
          </cell>
          <cell r="B301">
            <v>2980</v>
          </cell>
          <cell r="C301">
            <v>103090</v>
          </cell>
          <cell r="D301">
            <v>84340</v>
          </cell>
          <cell r="E301">
            <v>44600</v>
          </cell>
          <cell r="F301">
            <v>31540</v>
          </cell>
          <cell r="G301">
            <v>26290</v>
          </cell>
          <cell r="H301">
            <v>21040</v>
          </cell>
          <cell r="I301">
            <v>16840</v>
          </cell>
          <cell r="J301">
            <v>13470</v>
          </cell>
          <cell r="K301">
            <v>10090</v>
          </cell>
          <cell r="L301">
            <v>6720</v>
          </cell>
          <cell r="M301">
            <v>3340</v>
          </cell>
        </row>
        <row r="302">
          <cell r="A302">
            <v>2980</v>
          </cell>
          <cell r="B302">
            <v>2990</v>
          </cell>
          <cell r="C302">
            <v>104340</v>
          </cell>
          <cell r="D302">
            <v>85590</v>
          </cell>
          <cell r="E302">
            <v>45450</v>
          </cell>
          <cell r="F302">
            <v>32320</v>
          </cell>
          <cell r="G302">
            <v>26630</v>
          </cell>
          <cell r="H302">
            <v>21380</v>
          </cell>
          <cell r="I302">
            <v>17060</v>
          </cell>
          <cell r="J302">
            <v>13690</v>
          </cell>
          <cell r="K302">
            <v>10310</v>
          </cell>
          <cell r="L302">
            <v>6940</v>
          </cell>
          <cell r="M302">
            <v>3560</v>
          </cell>
        </row>
        <row r="303">
          <cell r="A303">
            <v>2990</v>
          </cell>
          <cell r="B303">
            <v>3000</v>
          </cell>
          <cell r="C303">
            <v>105580</v>
          </cell>
          <cell r="D303">
            <v>86830</v>
          </cell>
          <cell r="E303">
            <v>46290</v>
          </cell>
          <cell r="F303">
            <v>33170</v>
          </cell>
          <cell r="G303">
            <v>26960</v>
          </cell>
          <cell r="H303">
            <v>21710</v>
          </cell>
          <cell r="I303">
            <v>17280</v>
          </cell>
          <cell r="J303">
            <v>13900</v>
          </cell>
          <cell r="K303">
            <v>10530</v>
          </cell>
          <cell r="L303">
            <v>7150</v>
          </cell>
          <cell r="M303">
            <v>3780</v>
          </cell>
        </row>
        <row r="304">
          <cell r="A304">
            <v>3000</v>
          </cell>
          <cell r="B304">
            <v>3020</v>
          </cell>
          <cell r="C304">
            <v>107450</v>
          </cell>
          <cell r="D304">
            <v>88700</v>
          </cell>
          <cell r="E304">
            <v>47560</v>
          </cell>
          <cell r="F304">
            <v>34440</v>
          </cell>
          <cell r="G304">
            <v>27470</v>
          </cell>
          <cell r="H304">
            <v>22220</v>
          </cell>
          <cell r="I304">
            <v>17600</v>
          </cell>
          <cell r="J304">
            <v>14230</v>
          </cell>
          <cell r="K304">
            <v>10850</v>
          </cell>
          <cell r="L304">
            <v>7480</v>
          </cell>
          <cell r="M304">
            <v>4100</v>
          </cell>
        </row>
        <row r="305">
          <cell r="A305">
            <v>3020</v>
          </cell>
          <cell r="B305">
            <v>3040</v>
          </cell>
          <cell r="C305">
            <v>109940</v>
          </cell>
          <cell r="D305">
            <v>91190</v>
          </cell>
          <cell r="E305">
            <v>49250</v>
          </cell>
          <cell r="F305">
            <v>36130</v>
          </cell>
          <cell r="G305">
            <v>28150</v>
          </cell>
          <cell r="H305">
            <v>22900</v>
          </cell>
          <cell r="I305">
            <v>18040</v>
          </cell>
          <cell r="J305">
            <v>14660</v>
          </cell>
          <cell r="K305">
            <v>11290</v>
          </cell>
          <cell r="L305">
            <v>7910</v>
          </cell>
          <cell r="M305">
            <v>4540</v>
          </cell>
        </row>
        <row r="306">
          <cell r="A306">
            <v>3040</v>
          </cell>
          <cell r="B306">
            <v>3060</v>
          </cell>
          <cell r="C306">
            <v>112430</v>
          </cell>
          <cell r="D306">
            <v>93680</v>
          </cell>
          <cell r="E306">
            <v>50940</v>
          </cell>
          <cell r="F306">
            <v>37820</v>
          </cell>
          <cell r="G306">
            <v>28820</v>
          </cell>
          <cell r="H306">
            <v>23570</v>
          </cell>
          <cell r="I306">
            <v>18470</v>
          </cell>
          <cell r="J306">
            <v>15100</v>
          </cell>
          <cell r="K306">
            <v>11720</v>
          </cell>
          <cell r="L306">
            <v>8350</v>
          </cell>
          <cell r="M306">
            <v>4970</v>
          </cell>
        </row>
        <row r="307">
          <cell r="A307">
            <v>3060</v>
          </cell>
          <cell r="B307">
            <v>3080</v>
          </cell>
          <cell r="C307">
            <v>114920</v>
          </cell>
          <cell r="D307">
            <v>96170</v>
          </cell>
          <cell r="E307">
            <v>52630</v>
          </cell>
          <cell r="F307">
            <v>39510</v>
          </cell>
          <cell r="G307">
            <v>29500</v>
          </cell>
          <cell r="H307">
            <v>24250</v>
          </cell>
          <cell r="I307">
            <v>19000</v>
          </cell>
          <cell r="J307">
            <v>15530</v>
          </cell>
          <cell r="K307">
            <v>12160</v>
          </cell>
          <cell r="L307">
            <v>8780</v>
          </cell>
          <cell r="M307">
            <v>5410</v>
          </cell>
        </row>
        <row r="308">
          <cell r="A308">
            <v>3080</v>
          </cell>
          <cell r="B308">
            <v>3100</v>
          </cell>
          <cell r="C308">
            <v>117410</v>
          </cell>
          <cell r="D308">
            <v>98660</v>
          </cell>
          <cell r="E308">
            <v>54320</v>
          </cell>
          <cell r="F308">
            <v>41200</v>
          </cell>
          <cell r="G308">
            <v>30180</v>
          </cell>
          <cell r="H308">
            <v>24930</v>
          </cell>
          <cell r="I308">
            <v>19680</v>
          </cell>
          <cell r="J308">
            <v>15970</v>
          </cell>
          <cell r="K308">
            <v>12590</v>
          </cell>
          <cell r="L308">
            <v>9220</v>
          </cell>
          <cell r="M308">
            <v>5840</v>
          </cell>
        </row>
        <row r="309">
          <cell r="A309">
            <v>3100</v>
          </cell>
          <cell r="B309">
            <v>3120</v>
          </cell>
          <cell r="C309">
            <v>119900</v>
          </cell>
          <cell r="D309">
            <v>101150</v>
          </cell>
          <cell r="E309">
            <v>56010</v>
          </cell>
          <cell r="F309">
            <v>42890</v>
          </cell>
          <cell r="G309">
            <v>30850</v>
          </cell>
          <cell r="H309">
            <v>25600</v>
          </cell>
          <cell r="I309">
            <v>20350</v>
          </cell>
          <cell r="J309">
            <v>16400</v>
          </cell>
          <cell r="K309">
            <v>13030</v>
          </cell>
          <cell r="L309">
            <v>9650</v>
          </cell>
          <cell r="M309">
            <v>6280</v>
          </cell>
        </row>
        <row r="310">
          <cell r="A310">
            <v>3120</v>
          </cell>
          <cell r="B310">
            <v>3140</v>
          </cell>
          <cell r="C310">
            <v>122390</v>
          </cell>
          <cell r="D310">
            <v>103640</v>
          </cell>
          <cell r="E310">
            <v>57700</v>
          </cell>
          <cell r="F310">
            <v>44580</v>
          </cell>
          <cell r="G310">
            <v>31530</v>
          </cell>
          <cell r="H310">
            <v>26280</v>
          </cell>
          <cell r="I310">
            <v>21030</v>
          </cell>
          <cell r="J310">
            <v>16840</v>
          </cell>
          <cell r="K310">
            <v>13460</v>
          </cell>
          <cell r="L310">
            <v>10090</v>
          </cell>
          <cell r="M310">
            <v>6710</v>
          </cell>
        </row>
        <row r="311">
          <cell r="A311">
            <v>3140</v>
          </cell>
          <cell r="B311">
            <v>3160</v>
          </cell>
          <cell r="C311">
            <v>124880</v>
          </cell>
          <cell r="D311">
            <v>106130</v>
          </cell>
          <cell r="E311">
            <v>59390</v>
          </cell>
          <cell r="F311">
            <v>46270</v>
          </cell>
          <cell r="G311">
            <v>33140</v>
          </cell>
          <cell r="H311">
            <v>26950</v>
          </cell>
          <cell r="I311">
            <v>21700</v>
          </cell>
          <cell r="J311">
            <v>17270</v>
          </cell>
          <cell r="K311">
            <v>13900</v>
          </cell>
          <cell r="L311">
            <v>10520</v>
          </cell>
          <cell r="M311">
            <v>7150</v>
          </cell>
        </row>
        <row r="312">
          <cell r="A312">
            <v>3160</v>
          </cell>
          <cell r="B312">
            <v>3180</v>
          </cell>
          <cell r="C312">
            <v>127370</v>
          </cell>
          <cell r="D312">
            <v>108620</v>
          </cell>
          <cell r="E312">
            <v>61090</v>
          </cell>
          <cell r="F312">
            <v>47960</v>
          </cell>
          <cell r="G312">
            <v>34840</v>
          </cell>
          <cell r="H312">
            <v>27630</v>
          </cell>
          <cell r="I312">
            <v>22380</v>
          </cell>
          <cell r="J312">
            <v>17710</v>
          </cell>
          <cell r="K312">
            <v>14330</v>
          </cell>
          <cell r="L312">
            <v>10960</v>
          </cell>
          <cell r="M312">
            <v>7580</v>
          </cell>
        </row>
        <row r="313">
          <cell r="A313">
            <v>3180</v>
          </cell>
          <cell r="B313">
            <v>3200</v>
          </cell>
          <cell r="C313">
            <v>129860</v>
          </cell>
          <cell r="D313">
            <v>111110</v>
          </cell>
          <cell r="E313">
            <v>62900</v>
          </cell>
          <cell r="F313">
            <v>49650</v>
          </cell>
          <cell r="G313">
            <v>36530</v>
          </cell>
          <cell r="H313">
            <v>28310</v>
          </cell>
          <cell r="I313">
            <v>23060</v>
          </cell>
          <cell r="J313">
            <v>18140</v>
          </cell>
          <cell r="K313">
            <v>14770</v>
          </cell>
          <cell r="L313">
            <v>11390</v>
          </cell>
          <cell r="M313">
            <v>8020</v>
          </cell>
        </row>
        <row r="314">
          <cell r="A314">
            <v>3200</v>
          </cell>
          <cell r="B314">
            <v>3220</v>
          </cell>
          <cell r="C314">
            <v>132350</v>
          </cell>
          <cell r="D314">
            <v>113600</v>
          </cell>
          <cell r="E314">
            <v>65310</v>
          </cell>
          <cell r="F314">
            <v>51340</v>
          </cell>
          <cell r="G314">
            <v>38220</v>
          </cell>
          <cell r="H314">
            <v>28980</v>
          </cell>
          <cell r="I314">
            <v>23730</v>
          </cell>
          <cell r="J314">
            <v>18580</v>
          </cell>
          <cell r="K314">
            <v>15200</v>
          </cell>
          <cell r="L314">
            <v>11830</v>
          </cell>
          <cell r="M314">
            <v>8450</v>
          </cell>
        </row>
        <row r="315">
          <cell r="A315">
            <v>3220</v>
          </cell>
          <cell r="B315">
            <v>3240</v>
          </cell>
          <cell r="C315">
            <v>134840</v>
          </cell>
          <cell r="D315">
            <v>116090</v>
          </cell>
          <cell r="E315">
            <v>67730</v>
          </cell>
          <cell r="F315">
            <v>53030</v>
          </cell>
          <cell r="G315">
            <v>39910</v>
          </cell>
          <cell r="H315">
            <v>29660</v>
          </cell>
          <cell r="I315">
            <v>24410</v>
          </cell>
          <cell r="J315">
            <v>19160</v>
          </cell>
          <cell r="K315">
            <v>15640</v>
          </cell>
          <cell r="L315">
            <v>12260</v>
          </cell>
          <cell r="M315">
            <v>8890</v>
          </cell>
        </row>
        <row r="316">
          <cell r="A316">
            <v>3240</v>
          </cell>
          <cell r="B316">
            <v>3260</v>
          </cell>
          <cell r="C316">
            <v>137330</v>
          </cell>
          <cell r="D316">
            <v>118580</v>
          </cell>
          <cell r="E316">
            <v>70140</v>
          </cell>
          <cell r="F316">
            <v>54720</v>
          </cell>
          <cell r="G316">
            <v>41600</v>
          </cell>
          <cell r="H316">
            <v>30340</v>
          </cell>
          <cell r="I316">
            <v>25090</v>
          </cell>
          <cell r="J316">
            <v>19840</v>
          </cell>
          <cell r="K316">
            <v>16070</v>
          </cell>
          <cell r="L316">
            <v>12700</v>
          </cell>
          <cell r="M316">
            <v>9320</v>
          </cell>
        </row>
        <row r="317">
          <cell r="A317">
            <v>3260</v>
          </cell>
          <cell r="B317">
            <v>3280</v>
          </cell>
          <cell r="C317">
            <v>139820</v>
          </cell>
          <cell r="D317">
            <v>121070</v>
          </cell>
          <cell r="E317">
            <v>72560</v>
          </cell>
          <cell r="F317">
            <v>56410</v>
          </cell>
          <cell r="G317">
            <v>43290</v>
          </cell>
          <cell r="H317">
            <v>31010</v>
          </cell>
          <cell r="I317">
            <v>25760</v>
          </cell>
          <cell r="J317">
            <v>20510</v>
          </cell>
          <cell r="K317">
            <v>16510</v>
          </cell>
          <cell r="L317">
            <v>13130</v>
          </cell>
          <cell r="M317">
            <v>9760</v>
          </cell>
        </row>
        <row r="318">
          <cell r="A318">
            <v>3280</v>
          </cell>
          <cell r="B318">
            <v>3300</v>
          </cell>
          <cell r="C318">
            <v>142310</v>
          </cell>
          <cell r="D318">
            <v>123560</v>
          </cell>
          <cell r="E318">
            <v>74970</v>
          </cell>
          <cell r="F318">
            <v>58100</v>
          </cell>
          <cell r="G318">
            <v>44980</v>
          </cell>
          <cell r="H318">
            <v>31850</v>
          </cell>
          <cell r="I318">
            <v>26440</v>
          </cell>
          <cell r="J318">
            <v>21190</v>
          </cell>
          <cell r="K318">
            <v>16940</v>
          </cell>
          <cell r="L318">
            <v>13570</v>
          </cell>
          <cell r="M318">
            <v>10190</v>
          </cell>
        </row>
        <row r="319">
          <cell r="A319">
            <v>3300</v>
          </cell>
          <cell r="B319">
            <v>3320</v>
          </cell>
          <cell r="C319">
            <v>144800</v>
          </cell>
          <cell r="D319">
            <v>126050</v>
          </cell>
          <cell r="E319">
            <v>77390</v>
          </cell>
          <cell r="F319">
            <v>59790</v>
          </cell>
          <cell r="G319">
            <v>46670</v>
          </cell>
          <cell r="H319">
            <v>33540</v>
          </cell>
          <cell r="I319">
            <v>27110</v>
          </cell>
          <cell r="J319">
            <v>21860</v>
          </cell>
          <cell r="K319">
            <v>17380</v>
          </cell>
          <cell r="L319">
            <v>14000</v>
          </cell>
          <cell r="M319">
            <v>10630</v>
          </cell>
        </row>
        <row r="320">
          <cell r="A320">
            <v>3320</v>
          </cell>
          <cell r="B320">
            <v>3340</v>
          </cell>
          <cell r="C320">
            <v>147290</v>
          </cell>
          <cell r="D320">
            <v>128540</v>
          </cell>
          <cell r="E320">
            <v>79800</v>
          </cell>
          <cell r="F320">
            <v>61480</v>
          </cell>
          <cell r="G320">
            <v>48360</v>
          </cell>
          <cell r="H320">
            <v>35230</v>
          </cell>
          <cell r="I320">
            <v>27790</v>
          </cell>
          <cell r="J320">
            <v>22540</v>
          </cell>
          <cell r="K320">
            <v>17810</v>
          </cell>
          <cell r="L320">
            <v>14440</v>
          </cell>
          <cell r="M320">
            <v>11060</v>
          </cell>
        </row>
        <row r="321">
          <cell r="A321">
            <v>3340</v>
          </cell>
          <cell r="B321">
            <v>3360</v>
          </cell>
          <cell r="C321">
            <v>149780</v>
          </cell>
          <cell r="D321">
            <v>131030</v>
          </cell>
          <cell r="E321">
            <v>82090</v>
          </cell>
          <cell r="F321">
            <v>63340</v>
          </cell>
          <cell r="G321">
            <v>49960</v>
          </cell>
          <cell r="H321">
            <v>36840</v>
          </cell>
          <cell r="I321">
            <v>28430</v>
          </cell>
          <cell r="J321">
            <v>23180</v>
          </cell>
          <cell r="K321">
            <v>18220</v>
          </cell>
          <cell r="L321">
            <v>14850</v>
          </cell>
          <cell r="M321">
            <v>11470</v>
          </cell>
        </row>
        <row r="322">
          <cell r="A322">
            <v>3360</v>
          </cell>
          <cell r="B322">
            <v>3380</v>
          </cell>
          <cell r="C322">
            <v>152270</v>
          </cell>
          <cell r="D322">
            <v>133520</v>
          </cell>
          <cell r="E322">
            <v>84360</v>
          </cell>
          <cell r="F322">
            <v>65610</v>
          </cell>
          <cell r="G322">
            <v>51550</v>
          </cell>
          <cell r="H322">
            <v>38420</v>
          </cell>
          <cell r="I322">
            <v>29070</v>
          </cell>
          <cell r="J322">
            <v>23820</v>
          </cell>
          <cell r="K322">
            <v>18630</v>
          </cell>
          <cell r="L322">
            <v>15250</v>
          </cell>
          <cell r="M322">
            <v>11880</v>
          </cell>
        </row>
        <row r="323">
          <cell r="A323">
            <v>3380</v>
          </cell>
          <cell r="B323">
            <v>3400</v>
          </cell>
          <cell r="C323">
            <v>154760</v>
          </cell>
          <cell r="D323">
            <v>136010</v>
          </cell>
          <cell r="E323">
            <v>86620</v>
          </cell>
          <cell r="F323">
            <v>67870</v>
          </cell>
          <cell r="G323">
            <v>53130</v>
          </cell>
          <cell r="H323">
            <v>40010</v>
          </cell>
          <cell r="I323">
            <v>29700</v>
          </cell>
          <cell r="J323">
            <v>24450</v>
          </cell>
          <cell r="K323">
            <v>19200</v>
          </cell>
          <cell r="L323">
            <v>15660</v>
          </cell>
          <cell r="M323">
            <v>12290</v>
          </cell>
        </row>
        <row r="324">
          <cell r="A324">
            <v>3400</v>
          </cell>
          <cell r="B324">
            <v>3420</v>
          </cell>
          <cell r="C324">
            <v>157250</v>
          </cell>
          <cell r="D324">
            <v>138500</v>
          </cell>
          <cell r="E324">
            <v>88890</v>
          </cell>
          <cell r="F324">
            <v>70140</v>
          </cell>
          <cell r="G324">
            <v>54720</v>
          </cell>
          <cell r="H324">
            <v>41590</v>
          </cell>
          <cell r="I324">
            <v>30330</v>
          </cell>
          <cell r="J324">
            <v>25080</v>
          </cell>
          <cell r="K324">
            <v>19830</v>
          </cell>
          <cell r="L324">
            <v>16070</v>
          </cell>
          <cell r="M324">
            <v>12700</v>
          </cell>
        </row>
        <row r="325">
          <cell r="A325">
            <v>3420</v>
          </cell>
          <cell r="B325">
            <v>3440</v>
          </cell>
          <cell r="C325">
            <v>159740</v>
          </cell>
          <cell r="D325">
            <v>140990</v>
          </cell>
          <cell r="E325">
            <v>91150</v>
          </cell>
          <cell r="F325">
            <v>72400</v>
          </cell>
          <cell r="G325">
            <v>56300</v>
          </cell>
          <cell r="H325">
            <v>43180</v>
          </cell>
          <cell r="I325">
            <v>30970</v>
          </cell>
          <cell r="J325">
            <v>25720</v>
          </cell>
          <cell r="K325">
            <v>20470</v>
          </cell>
          <cell r="L325">
            <v>16480</v>
          </cell>
          <cell r="M325">
            <v>13100</v>
          </cell>
        </row>
        <row r="326">
          <cell r="A326">
            <v>3440</v>
          </cell>
          <cell r="B326">
            <v>3460</v>
          </cell>
          <cell r="C326">
            <v>162230</v>
          </cell>
          <cell r="D326">
            <v>143480</v>
          </cell>
          <cell r="E326">
            <v>93420</v>
          </cell>
          <cell r="F326">
            <v>74670</v>
          </cell>
          <cell r="G326">
            <v>57890</v>
          </cell>
          <cell r="H326">
            <v>44760</v>
          </cell>
          <cell r="I326">
            <v>31640</v>
          </cell>
          <cell r="J326">
            <v>26350</v>
          </cell>
          <cell r="K326">
            <v>21100</v>
          </cell>
          <cell r="L326">
            <v>16890</v>
          </cell>
          <cell r="M326">
            <v>13510</v>
          </cell>
        </row>
        <row r="327">
          <cell r="A327">
            <v>3460</v>
          </cell>
          <cell r="B327">
            <v>3480</v>
          </cell>
          <cell r="C327">
            <v>164720</v>
          </cell>
          <cell r="D327">
            <v>145970</v>
          </cell>
          <cell r="E327">
            <v>95680</v>
          </cell>
          <cell r="F327">
            <v>76930</v>
          </cell>
          <cell r="G327">
            <v>59480</v>
          </cell>
          <cell r="H327">
            <v>46350</v>
          </cell>
          <cell r="I327">
            <v>33230</v>
          </cell>
          <cell r="J327">
            <v>26990</v>
          </cell>
          <cell r="K327">
            <v>21740</v>
          </cell>
          <cell r="L327">
            <v>17290</v>
          </cell>
          <cell r="M327">
            <v>13920</v>
          </cell>
        </row>
        <row r="328">
          <cell r="A328">
            <v>3480</v>
          </cell>
          <cell r="B328">
            <v>3500</v>
          </cell>
          <cell r="C328">
            <v>167210</v>
          </cell>
          <cell r="D328">
            <v>148460</v>
          </cell>
          <cell r="E328">
            <v>97950</v>
          </cell>
          <cell r="F328">
            <v>79200</v>
          </cell>
          <cell r="G328">
            <v>61060</v>
          </cell>
          <cell r="H328">
            <v>47940</v>
          </cell>
          <cell r="I328">
            <v>34810</v>
          </cell>
          <cell r="J328">
            <v>27620</v>
          </cell>
          <cell r="K328">
            <v>22370</v>
          </cell>
          <cell r="L328">
            <v>17700</v>
          </cell>
          <cell r="M328">
            <v>14330</v>
          </cell>
        </row>
        <row r="329">
          <cell r="A329">
            <v>3500</v>
          </cell>
          <cell r="B329">
            <v>3520</v>
          </cell>
          <cell r="C329">
            <v>169700</v>
          </cell>
          <cell r="D329">
            <v>150950</v>
          </cell>
          <cell r="E329">
            <v>100210</v>
          </cell>
          <cell r="F329">
            <v>81460</v>
          </cell>
          <cell r="G329">
            <v>62710</v>
          </cell>
          <cell r="H329">
            <v>49520</v>
          </cell>
          <cell r="I329">
            <v>36400</v>
          </cell>
          <cell r="J329">
            <v>28260</v>
          </cell>
          <cell r="K329">
            <v>23010</v>
          </cell>
          <cell r="L329">
            <v>18110</v>
          </cell>
          <cell r="M329">
            <v>14730</v>
          </cell>
        </row>
        <row r="330">
          <cell r="A330">
            <v>3520</v>
          </cell>
          <cell r="B330">
            <v>3540</v>
          </cell>
          <cell r="C330">
            <v>172190</v>
          </cell>
          <cell r="D330">
            <v>153440</v>
          </cell>
          <cell r="E330">
            <v>102480</v>
          </cell>
          <cell r="F330">
            <v>83730</v>
          </cell>
          <cell r="G330">
            <v>64980</v>
          </cell>
          <cell r="H330">
            <v>51110</v>
          </cell>
          <cell r="I330">
            <v>37980</v>
          </cell>
          <cell r="J330">
            <v>28890</v>
          </cell>
          <cell r="K330">
            <v>23640</v>
          </cell>
          <cell r="L330">
            <v>18520</v>
          </cell>
          <cell r="M330">
            <v>15140</v>
          </cell>
        </row>
        <row r="331">
          <cell r="A331">
            <v>3540</v>
          </cell>
          <cell r="B331">
            <v>3560</v>
          </cell>
          <cell r="C331">
            <v>174680</v>
          </cell>
          <cell r="D331">
            <v>155930</v>
          </cell>
          <cell r="E331">
            <v>104740</v>
          </cell>
          <cell r="F331">
            <v>85990</v>
          </cell>
          <cell r="G331">
            <v>67240</v>
          </cell>
          <cell r="H331">
            <v>52690</v>
          </cell>
          <cell r="I331">
            <v>39570</v>
          </cell>
          <cell r="J331">
            <v>29520</v>
          </cell>
          <cell r="K331">
            <v>24270</v>
          </cell>
          <cell r="L331">
            <v>19020</v>
          </cell>
          <cell r="M331">
            <v>15550</v>
          </cell>
        </row>
        <row r="332">
          <cell r="A332">
            <v>3560</v>
          </cell>
          <cell r="B332">
            <v>3580</v>
          </cell>
          <cell r="C332">
            <v>177170</v>
          </cell>
          <cell r="D332">
            <v>158420</v>
          </cell>
          <cell r="E332">
            <v>107010</v>
          </cell>
          <cell r="F332">
            <v>88260</v>
          </cell>
          <cell r="G332">
            <v>69510</v>
          </cell>
          <cell r="H332">
            <v>54280</v>
          </cell>
          <cell r="I332">
            <v>41150</v>
          </cell>
          <cell r="J332">
            <v>30160</v>
          </cell>
          <cell r="K332">
            <v>24910</v>
          </cell>
          <cell r="L332">
            <v>19660</v>
          </cell>
          <cell r="M332">
            <v>15960</v>
          </cell>
        </row>
        <row r="333">
          <cell r="A333">
            <v>3580</v>
          </cell>
          <cell r="B333">
            <v>3600</v>
          </cell>
          <cell r="C333">
            <v>179660</v>
          </cell>
          <cell r="D333">
            <v>160910</v>
          </cell>
          <cell r="E333">
            <v>109270</v>
          </cell>
          <cell r="F333">
            <v>90520</v>
          </cell>
          <cell r="G333">
            <v>71770</v>
          </cell>
          <cell r="H333">
            <v>55860</v>
          </cell>
          <cell r="I333">
            <v>42740</v>
          </cell>
          <cell r="J333">
            <v>30790</v>
          </cell>
          <cell r="K333">
            <v>25540</v>
          </cell>
          <cell r="L333">
            <v>20290</v>
          </cell>
          <cell r="M333">
            <v>16360</v>
          </cell>
        </row>
        <row r="334">
          <cell r="A334">
            <v>3600</v>
          </cell>
          <cell r="B334">
            <v>3620</v>
          </cell>
          <cell r="C334">
            <v>182150</v>
          </cell>
          <cell r="D334">
            <v>163400</v>
          </cell>
          <cell r="E334">
            <v>111540</v>
          </cell>
          <cell r="F334">
            <v>92790</v>
          </cell>
          <cell r="G334">
            <v>74040</v>
          </cell>
          <cell r="H334">
            <v>57450</v>
          </cell>
          <cell r="I334">
            <v>44320</v>
          </cell>
          <cell r="J334">
            <v>31430</v>
          </cell>
          <cell r="K334">
            <v>26180</v>
          </cell>
          <cell r="L334">
            <v>20930</v>
          </cell>
          <cell r="M334">
            <v>16770</v>
          </cell>
        </row>
        <row r="335">
          <cell r="A335">
            <v>3620</v>
          </cell>
          <cell r="B335">
            <v>3640</v>
          </cell>
          <cell r="C335">
            <v>184640</v>
          </cell>
          <cell r="D335">
            <v>165890</v>
          </cell>
          <cell r="E335">
            <v>113800</v>
          </cell>
          <cell r="F335">
            <v>95050</v>
          </cell>
          <cell r="G335">
            <v>76300</v>
          </cell>
          <cell r="H335">
            <v>59030</v>
          </cell>
          <cell r="I335">
            <v>45910</v>
          </cell>
          <cell r="J335">
            <v>32780</v>
          </cell>
          <cell r="K335">
            <v>26810</v>
          </cell>
          <cell r="L335">
            <v>21560</v>
          </cell>
          <cell r="M335">
            <v>17180</v>
          </cell>
        </row>
        <row r="336">
          <cell r="A336">
            <v>3640</v>
          </cell>
          <cell r="B336">
            <v>3660</v>
          </cell>
          <cell r="C336">
            <v>187130</v>
          </cell>
          <cell r="D336">
            <v>168380</v>
          </cell>
          <cell r="E336">
            <v>116070</v>
          </cell>
          <cell r="F336">
            <v>97320</v>
          </cell>
          <cell r="G336">
            <v>78570</v>
          </cell>
          <cell r="H336">
            <v>60620</v>
          </cell>
          <cell r="I336">
            <v>47490</v>
          </cell>
          <cell r="J336">
            <v>34370</v>
          </cell>
          <cell r="K336">
            <v>27440</v>
          </cell>
          <cell r="L336">
            <v>22190</v>
          </cell>
          <cell r="M336">
            <v>17590</v>
          </cell>
        </row>
        <row r="337">
          <cell r="A337">
            <v>3660</v>
          </cell>
          <cell r="B337">
            <v>3680</v>
          </cell>
          <cell r="C337">
            <v>189620</v>
          </cell>
          <cell r="D337">
            <v>170870</v>
          </cell>
          <cell r="E337">
            <v>118330</v>
          </cell>
          <cell r="F337">
            <v>99580</v>
          </cell>
          <cell r="G337">
            <v>80830</v>
          </cell>
          <cell r="H337">
            <v>62210</v>
          </cell>
          <cell r="I337">
            <v>49080</v>
          </cell>
          <cell r="J337">
            <v>35960</v>
          </cell>
          <cell r="K337">
            <v>28080</v>
          </cell>
          <cell r="L337">
            <v>22830</v>
          </cell>
          <cell r="M337">
            <v>18000</v>
          </cell>
        </row>
        <row r="338">
          <cell r="A338">
            <v>3680</v>
          </cell>
          <cell r="B338">
            <v>3700</v>
          </cell>
          <cell r="C338">
            <v>192180</v>
          </cell>
          <cell r="D338">
            <v>173430</v>
          </cell>
          <cell r="E338">
            <v>120660</v>
          </cell>
          <cell r="F338">
            <v>101910</v>
          </cell>
          <cell r="G338">
            <v>83160</v>
          </cell>
          <cell r="H338">
            <v>64410</v>
          </cell>
          <cell r="I338">
            <v>50710</v>
          </cell>
          <cell r="J338">
            <v>37590</v>
          </cell>
          <cell r="K338">
            <v>28730</v>
          </cell>
          <cell r="L338">
            <v>23480</v>
          </cell>
          <cell r="M338">
            <v>18420</v>
          </cell>
        </row>
        <row r="339">
          <cell r="A339">
            <v>3700</v>
          </cell>
          <cell r="B339">
            <v>3720</v>
          </cell>
          <cell r="C339">
            <v>194800</v>
          </cell>
          <cell r="D339">
            <v>176050</v>
          </cell>
          <cell r="E339">
            <v>123060</v>
          </cell>
          <cell r="F339">
            <v>104310</v>
          </cell>
          <cell r="G339">
            <v>85560</v>
          </cell>
          <cell r="H339">
            <v>66810</v>
          </cell>
          <cell r="I339">
            <v>52390</v>
          </cell>
          <cell r="J339">
            <v>39270</v>
          </cell>
          <cell r="K339">
            <v>29400</v>
          </cell>
          <cell r="L339">
            <v>24150</v>
          </cell>
          <cell r="M339">
            <v>18900</v>
          </cell>
        </row>
        <row r="340">
          <cell r="A340">
            <v>3720</v>
          </cell>
          <cell r="B340">
            <v>3740</v>
          </cell>
          <cell r="C340">
            <v>197430</v>
          </cell>
          <cell r="D340">
            <v>178680</v>
          </cell>
          <cell r="E340">
            <v>125460</v>
          </cell>
          <cell r="F340">
            <v>106710</v>
          </cell>
          <cell r="G340">
            <v>87960</v>
          </cell>
          <cell r="H340">
            <v>69210</v>
          </cell>
          <cell r="I340">
            <v>54070</v>
          </cell>
          <cell r="J340">
            <v>40950</v>
          </cell>
          <cell r="K340">
            <v>30080</v>
          </cell>
          <cell r="L340">
            <v>24830</v>
          </cell>
          <cell r="M340">
            <v>19580</v>
          </cell>
        </row>
        <row r="341">
          <cell r="A341">
            <v>3740</v>
          </cell>
          <cell r="B341">
            <v>3760</v>
          </cell>
          <cell r="C341">
            <v>200050</v>
          </cell>
          <cell r="D341">
            <v>181300</v>
          </cell>
          <cell r="E341">
            <v>127860</v>
          </cell>
          <cell r="F341">
            <v>109110</v>
          </cell>
          <cell r="G341">
            <v>90360</v>
          </cell>
          <cell r="H341">
            <v>71610</v>
          </cell>
          <cell r="I341">
            <v>55750</v>
          </cell>
          <cell r="J341">
            <v>42630</v>
          </cell>
          <cell r="K341">
            <v>30750</v>
          </cell>
          <cell r="L341">
            <v>25500</v>
          </cell>
          <cell r="M341">
            <v>20250</v>
          </cell>
        </row>
        <row r="342">
          <cell r="A342">
            <v>3760</v>
          </cell>
          <cell r="B342">
            <v>3780</v>
          </cell>
          <cell r="C342">
            <v>202830</v>
          </cell>
          <cell r="D342">
            <v>184080</v>
          </cell>
          <cell r="E342">
            <v>130410</v>
          </cell>
          <cell r="F342">
            <v>111660</v>
          </cell>
          <cell r="G342">
            <v>92910</v>
          </cell>
          <cell r="H342">
            <v>74160</v>
          </cell>
          <cell r="I342">
            <v>57540</v>
          </cell>
          <cell r="J342">
            <v>44410</v>
          </cell>
          <cell r="K342">
            <v>31460</v>
          </cell>
          <cell r="L342">
            <v>26210</v>
          </cell>
          <cell r="M342">
            <v>20960</v>
          </cell>
        </row>
        <row r="343">
          <cell r="A343">
            <v>3780</v>
          </cell>
          <cell r="B343">
            <v>3800</v>
          </cell>
          <cell r="C343">
            <v>205600</v>
          </cell>
          <cell r="D343">
            <v>186850</v>
          </cell>
          <cell r="E343">
            <v>132960</v>
          </cell>
          <cell r="F343">
            <v>114210</v>
          </cell>
          <cell r="G343">
            <v>95460</v>
          </cell>
          <cell r="H343">
            <v>76710</v>
          </cell>
          <cell r="I343">
            <v>59320</v>
          </cell>
          <cell r="J343">
            <v>46200</v>
          </cell>
          <cell r="K343">
            <v>33070</v>
          </cell>
          <cell r="L343">
            <v>26930</v>
          </cell>
          <cell r="M343">
            <v>21680</v>
          </cell>
        </row>
        <row r="344">
          <cell r="A344">
            <v>3800</v>
          </cell>
          <cell r="B344">
            <v>3820</v>
          </cell>
          <cell r="C344">
            <v>208380</v>
          </cell>
          <cell r="D344">
            <v>189630</v>
          </cell>
          <cell r="E344">
            <v>135510</v>
          </cell>
          <cell r="F344">
            <v>116760</v>
          </cell>
          <cell r="G344">
            <v>98010</v>
          </cell>
          <cell r="H344">
            <v>79260</v>
          </cell>
          <cell r="I344">
            <v>61110</v>
          </cell>
          <cell r="J344">
            <v>47980</v>
          </cell>
          <cell r="K344">
            <v>34860</v>
          </cell>
          <cell r="L344">
            <v>27640</v>
          </cell>
          <cell r="M344">
            <v>22390</v>
          </cell>
        </row>
        <row r="345">
          <cell r="A345">
            <v>3820</v>
          </cell>
          <cell r="B345">
            <v>3840</v>
          </cell>
          <cell r="C345">
            <v>211150</v>
          </cell>
          <cell r="D345">
            <v>192400</v>
          </cell>
          <cell r="E345">
            <v>138060</v>
          </cell>
          <cell r="F345">
            <v>119310</v>
          </cell>
          <cell r="G345">
            <v>100560</v>
          </cell>
          <cell r="H345">
            <v>81810</v>
          </cell>
          <cell r="I345">
            <v>63060</v>
          </cell>
          <cell r="J345">
            <v>49770</v>
          </cell>
          <cell r="K345">
            <v>36640</v>
          </cell>
          <cell r="L345">
            <v>28350</v>
          </cell>
          <cell r="M345">
            <v>23100</v>
          </cell>
        </row>
        <row r="346">
          <cell r="A346">
            <v>3840</v>
          </cell>
          <cell r="B346">
            <v>3860</v>
          </cell>
          <cell r="C346">
            <v>213930</v>
          </cell>
          <cell r="D346">
            <v>195180</v>
          </cell>
          <cell r="E346">
            <v>140610</v>
          </cell>
          <cell r="F346">
            <v>121860</v>
          </cell>
          <cell r="G346">
            <v>103110</v>
          </cell>
          <cell r="H346">
            <v>84360</v>
          </cell>
          <cell r="I346">
            <v>65610</v>
          </cell>
          <cell r="J346">
            <v>51550</v>
          </cell>
          <cell r="K346">
            <v>38430</v>
          </cell>
          <cell r="L346">
            <v>29070</v>
          </cell>
          <cell r="M346">
            <v>23820</v>
          </cell>
        </row>
        <row r="347">
          <cell r="A347">
            <v>3860</v>
          </cell>
          <cell r="B347">
            <v>3880</v>
          </cell>
          <cell r="C347">
            <v>216700</v>
          </cell>
          <cell r="D347">
            <v>197950</v>
          </cell>
          <cell r="E347">
            <v>143160</v>
          </cell>
          <cell r="F347">
            <v>124410</v>
          </cell>
          <cell r="G347">
            <v>105660</v>
          </cell>
          <cell r="H347">
            <v>86910</v>
          </cell>
          <cell r="I347">
            <v>68160</v>
          </cell>
          <cell r="J347">
            <v>53340</v>
          </cell>
          <cell r="K347">
            <v>40210</v>
          </cell>
          <cell r="L347">
            <v>29780</v>
          </cell>
          <cell r="M347">
            <v>24530</v>
          </cell>
        </row>
        <row r="348">
          <cell r="A348">
            <v>3880</v>
          </cell>
          <cell r="B348">
            <v>3900</v>
          </cell>
          <cell r="C348">
            <v>219480</v>
          </cell>
          <cell r="D348">
            <v>200730</v>
          </cell>
          <cell r="E348">
            <v>145710</v>
          </cell>
          <cell r="F348">
            <v>126960</v>
          </cell>
          <cell r="G348">
            <v>108210</v>
          </cell>
          <cell r="H348">
            <v>89460</v>
          </cell>
          <cell r="I348">
            <v>70710</v>
          </cell>
          <cell r="J348">
            <v>55120</v>
          </cell>
          <cell r="K348">
            <v>42000</v>
          </cell>
          <cell r="L348">
            <v>30500</v>
          </cell>
          <cell r="M348">
            <v>25250</v>
          </cell>
        </row>
        <row r="349">
          <cell r="A349">
            <v>3900</v>
          </cell>
          <cell r="B349">
            <v>3920</v>
          </cell>
          <cell r="C349">
            <v>222250</v>
          </cell>
          <cell r="D349">
            <v>203500</v>
          </cell>
          <cell r="E349">
            <v>148260</v>
          </cell>
          <cell r="F349">
            <v>129510</v>
          </cell>
          <cell r="G349">
            <v>110760</v>
          </cell>
          <cell r="H349">
            <v>92010</v>
          </cell>
          <cell r="I349">
            <v>73260</v>
          </cell>
          <cell r="J349">
            <v>56910</v>
          </cell>
          <cell r="K349">
            <v>43780</v>
          </cell>
          <cell r="L349">
            <v>31210</v>
          </cell>
          <cell r="M349">
            <v>25960</v>
          </cell>
        </row>
        <row r="350">
          <cell r="A350">
            <v>3920</v>
          </cell>
          <cell r="B350">
            <v>3940</v>
          </cell>
          <cell r="C350">
            <v>225030</v>
          </cell>
          <cell r="D350">
            <v>206280</v>
          </cell>
          <cell r="E350">
            <v>150810</v>
          </cell>
          <cell r="F350">
            <v>132060</v>
          </cell>
          <cell r="G350">
            <v>113310</v>
          </cell>
          <cell r="H350">
            <v>94560</v>
          </cell>
          <cell r="I350">
            <v>75810</v>
          </cell>
          <cell r="J350">
            <v>58690</v>
          </cell>
          <cell r="K350">
            <v>45570</v>
          </cell>
          <cell r="L350">
            <v>32440</v>
          </cell>
          <cell r="M350">
            <v>26670</v>
          </cell>
        </row>
        <row r="351">
          <cell r="A351">
            <v>3940</v>
          </cell>
          <cell r="B351">
            <v>3960</v>
          </cell>
          <cell r="C351">
            <v>227800</v>
          </cell>
          <cell r="D351">
            <v>209050</v>
          </cell>
          <cell r="E351">
            <v>153360</v>
          </cell>
          <cell r="F351">
            <v>134610</v>
          </cell>
          <cell r="G351">
            <v>115860</v>
          </cell>
          <cell r="H351">
            <v>97110</v>
          </cell>
          <cell r="I351">
            <v>78360</v>
          </cell>
          <cell r="J351">
            <v>60480</v>
          </cell>
          <cell r="K351">
            <v>47350</v>
          </cell>
          <cell r="L351">
            <v>34230</v>
          </cell>
          <cell r="M351">
            <v>27390</v>
          </cell>
        </row>
        <row r="352">
          <cell r="A352">
            <v>3960</v>
          </cell>
          <cell r="B352">
            <v>3980</v>
          </cell>
          <cell r="C352">
            <v>230580</v>
          </cell>
          <cell r="D352">
            <v>211830</v>
          </cell>
          <cell r="E352">
            <v>155910</v>
          </cell>
          <cell r="F352">
            <v>137160</v>
          </cell>
          <cell r="G352">
            <v>118410</v>
          </cell>
          <cell r="H352">
            <v>99660</v>
          </cell>
          <cell r="I352">
            <v>80910</v>
          </cell>
          <cell r="J352">
            <v>62260</v>
          </cell>
          <cell r="K352">
            <v>49140</v>
          </cell>
          <cell r="L352">
            <v>36010</v>
          </cell>
          <cell r="M352">
            <v>28100</v>
          </cell>
        </row>
        <row r="353">
          <cell r="A353">
            <v>3980</v>
          </cell>
          <cell r="B353">
            <v>4000</v>
          </cell>
          <cell r="C353">
            <v>233350</v>
          </cell>
          <cell r="D353">
            <v>214600</v>
          </cell>
          <cell r="E353">
            <v>158460</v>
          </cell>
          <cell r="F353">
            <v>139710</v>
          </cell>
          <cell r="G353">
            <v>120960</v>
          </cell>
          <cell r="H353">
            <v>102210</v>
          </cell>
          <cell r="I353">
            <v>83460</v>
          </cell>
          <cell r="J353">
            <v>64710</v>
          </cell>
          <cell r="K353">
            <v>50920</v>
          </cell>
          <cell r="L353">
            <v>37800</v>
          </cell>
          <cell r="M353">
            <v>28820</v>
          </cell>
        </row>
        <row r="354">
          <cell r="A354">
            <v>4000</v>
          </cell>
          <cell r="B354">
            <v>4020</v>
          </cell>
          <cell r="C354">
            <v>236130</v>
          </cell>
          <cell r="D354">
            <v>217380</v>
          </cell>
          <cell r="E354">
            <v>161010</v>
          </cell>
          <cell r="F354">
            <v>142260</v>
          </cell>
          <cell r="G354">
            <v>123510</v>
          </cell>
          <cell r="H354">
            <v>104760</v>
          </cell>
          <cell r="I354">
            <v>86010</v>
          </cell>
          <cell r="J354">
            <v>67260</v>
          </cell>
          <cell r="K354">
            <v>52710</v>
          </cell>
          <cell r="L354">
            <v>39580</v>
          </cell>
          <cell r="M354">
            <v>29530</v>
          </cell>
        </row>
        <row r="355">
          <cell r="A355">
            <v>4020</v>
          </cell>
          <cell r="B355">
            <v>4040</v>
          </cell>
          <cell r="C355">
            <v>238900</v>
          </cell>
          <cell r="D355">
            <v>220150</v>
          </cell>
          <cell r="E355">
            <v>163560</v>
          </cell>
          <cell r="F355">
            <v>144810</v>
          </cell>
          <cell r="G355">
            <v>126060</v>
          </cell>
          <cell r="H355">
            <v>107310</v>
          </cell>
          <cell r="I355">
            <v>88560</v>
          </cell>
          <cell r="J355">
            <v>69810</v>
          </cell>
          <cell r="K355">
            <v>54490</v>
          </cell>
          <cell r="L355">
            <v>41370</v>
          </cell>
          <cell r="M355">
            <v>30240</v>
          </cell>
        </row>
        <row r="356">
          <cell r="A356">
            <v>4040</v>
          </cell>
          <cell r="B356">
            <v>4060</v>
          </cell>
          <cell r="C356">
            <v>241680</v>
          </cell>
          <cell r="D356">
            <v>222930</v>
          </cell>
          <cell r="E356">
            <v>166110</v>
          </cell>
          <cell r="F356">
            <v>147360</v>
          </cell>
          <cell r="G356">
            <v>128610</v>
          </cell>
          <cell r="H356">
            <v>109860</v>
          </cell>
          <cell r="I356">
            <v>91110</v>
          </cell>
          <cell r="J356">
            <v>72360</v>
          </cell>
          <cell r="K356">
            <v>56280</v>
          </cell>
          <cell r="L356">
            <v>43150</v>
          </cell>
          <cell r="M356">
            <v>30960</v>
          </cell>
        </row>
        <row r="357">
          <cell r="A357">
            <v>4060</v>
          </cell>
          <cell r="B357">
            <v>4080</v>
          </cell>
          <cell r="C357">
            <v>244450</v>
          </cell>
          <cell r="D357">
            <v>225700</v>
          </cell>
          <cell r="E357">
            <v>168660</v>
          </cell>
          <cell r="F357">
            <v>149910</v>
          </cell>
          <cell r="G357">
            <v>131160</v>
          </cell>
          <cell r="H357">
            <v>112410</v>
          </cell>
          <cell r="I357">
            <v>93660</v>
          </cell>
          <cell r="J357">
            <v>74910</v>
          </cell>
          <cell r="K357">
            <v>58060</v>
          </cell>
          <cell r="L357">
            <v>44940</v>
          </cell>
          <cell r="M357">
            <v>31810</v>
          </cell>
        </row>
        <row r="358">
          <cell r="A358">
            <v>4080</v>
          </cell>
          <cell r="B358">
            <v>4100</v>
          </cell>
          <cell r="C358">
            <v>247230</v>
          </cell>
          <cell r="D358">
            <v>228480</v>
          </cell>
          <cell r="E358">
            <v>171210</v>
          </cell>
          <cell r="F358">
            <v>152460</v>
          </cell>
          <cell r="G358">
            <v>133710</v>
          </cell>
          <cell r="H358">
            <v>114960</v>
          </cell>
          <cell r="I358">
            <v>96210</v>
          </cell>
          <cell r="J358">
            <v>77460</v>
          </cell>
          <cell r="K358">
            <v>59850</v>
          </cell>
          <cell r="L358">
            <v>46720</v>
          </cell>
          <cell r="M358">
            <v>33600</v>
          </cell>
        </row>
        <row r="359">
          <cell r="A359">
            <v>4100</v>
          </cell>
          <cell r="B359">
            <v>4120</v>
          </cell>
          <cell r="C359">
            <v>250000</v>
          </cell>
          <cell r="D359">
            <v>231250</v>
          </cell>
          <cell r="E359">
            <v>173760</v>
          </cell>
          <cell r="F359">
            <v>155010</v>
          </cell>
          <cell r="G359">
            <v>136260</v>
          </cell>
          <cell r="H359">
            <v>117510</v>
          </cell>
          <cell r="I359">
            <v>98760</v>
          </cell>
          <cell r="J359">
            <v>80010</v>
          </cell>
          <cell r="K359">
            <v>61630</v>
          </cell>
          <cell r="L359">
            <v>48510</v>
          </cell>
          <cell r="M359">
            <v>35380</v>
          </cell>
        </row>
        <row r="360">
          <cell r="A360">
            <v>4120</v>
          </cell>
          <cell r="B360">
            <v>4140</v>
          </cell>
          <cell r="C360">
            <v>252780</v>
          </cell>
          <cell r="D360">
            <v>234030</v>
          </cell>
          <cell r="E360">
            <v>176310</v>
          </cell>
          <cell r="F360">
            <v>157560</v>
          </cell>
          <cell r="G360">
            <v>138810</v>
          </cell>
          <cell r="H360">
            <v>120060</v>
          </cell>
          <cell r="I360">
            <v>101310</v>
          </cell>
          <cell r="J360">
            <v>82560</v>
          </cell>
          <cell r="K360">
            <v>63810</v>
          </cell>
          <cell r="L360">
            <v>50290</v>
          </cell>
          <cell r="M360">
            <v>37170</v>
          </cell>
        </row>
        <row r="361">
          <cell r="A361">
            <v>4140</v>
          </cell>
          <cell r="B361">
            <v>4160</v>
          </cell>
          <cell r="C361">
            <v>255550</v>
          </cell>
          <cell r="D361">
            <v>236800</v>
          </cell>
          <cell r="E361">
            <v>178860</v>
          </cell>
          <cell r="F361">
            <v>160110</v>
          </cell>
          <cell r="G361">
            <v>141360</v>
          </cell>
          <cell r="H361">
            <v>122610</v>
          </cell>
          <cell r="I361">
            <v>103860</v>
          </cell>
          <cell r="J361">
            <v>85110</v>
          </cell>
          <cell r="K361">
            <v>66360</v>
          </cell>
          <cell r="L361">
            <v>52080</v>
          </cell>
          <cell r="M361">
            <v>38950</v>
          </cell>
        </row>
        <row r="362">
          <cell r="A362">
            <v>4160</v>
          </cell>
          <cell r="B362">
            <v>4180</v>
          </cell>
          <cell r="C362">
            <v>258330</v>
          </cell>
          <cell r="D362">
            <v>239580</v>
          </cell>
          <cell r="E362">
            <v>181410</v>
          </cell>
          <cell r="F362">
            <v>162660</v>
          </cell>
          <cell r="G362">
            <v>143910</v>
          </cell>
          <cell r="H362">
            <v>125160</v>
          </cell>
          <cell r="I362">
            <v>106410</v>
          </cell>
          <cell r="J362">
            <v>87660</v>
          </cell>
          <cell r="K362">
            <v>68910</v>
          </cell>
          <cell r="L362">
            <v>53860</v>
          </cell>
          <cell r="M362">
            <v>40740</v>
          </cell>
        </row>
        <row r="363">
          <cell r="A363">
            <v>4180</v>
          </cell>
          <cell r="B363">
            <v>4200</v>
          </cell>
          <cell r="C363">
            <v>261100</v>
          </cell>
          <cell r="D363">
            <v>242350</v>
          </cell>
          <cell r="E363">
            <v>183960</v>
          </cell>
          <cell r="F363">
            <v>165210</v>
          </cell>
          <cell r="G363">
            <v>146460</v>
          </cell>
          <cell r="H363">
            <v>127710</v>
          </cell>
          <cell r="I363">
            <v>108960</v>
          </cell>
          <cell r="J363">
            <v>90210</v>
          </cell>
          <cell r="K363">
            <v>71460</v>
          </cell>
          <cell r="L363">
            <v>55650</v>
          </cell>
          <cell r="M363">
            <v>42520</v>
          </cell>
        </row>
        <row r="364">
          <cell r="A364">
            <v>4200</v>
          </cell>
          <cell r="B364">
            <v>4220</v>
          </cell>
          <cell r="C364">
            <v>263880</v>
          </cell>
          <cell r="D364">
            <v>245130</v>
          </cell>
          <cell r="E364">
            <v>186510</v>
          </cell>
          <cell r="F364">
            <v>167760</v>
          </cell>
          <cell r="G364">
            <v>149010</v>
          </cell>
          <cell r="H364">
            <v>130260</v>
          </cell>
          <cell r="I364">
            <v>111510</v>
          </cell>
          <cell r="J364">
            <v>92760</v>
          </cell>
          <cell r="K364">
            <v>74010</v>
          </cell>
          <cell r="L364">
            <v>57430</v>
          </cell>
          <cell r="M364">
            <v>44310</v>
          </cell>
        </row>
        <row r="365">
          <cell r="A365">
            <v>4220</v>
          </cell>
          <cell r="B365">
            <v>4240</v>
          </cell>
          <cell r="C365">
            <v>266650</v>
          </cell>
          <cell r="D365">
            <v>247900</v>
          </cell>
          <cell r="E365">
            <v>189060</v>
          </cell>
          <cell r="F365">
            <v>170310</v>
          </cell>
          <cell r="G365">
            <v>151560</v>
          </cell>
          <cell r="H365">
            <v>132810</v>
          </cell>
          <cell r="I365">
            <v>114060</v>
          </cell>
          <cell r="J365">
            <v>95310</v>
          </cell>
          <cell r="K365">
            <v>76560</v>
          </cell>
          <cell r="L365">
            <v>59220</v>
          </cell>
          <cell r="M365">
            <v>46090</v>
          </cell>
        </row>
        <row r="366">
          <cell r="A366">
            <v>4240</v>
          </cell>
          <cell r="B366">
            <v>4260</v>
          </cell>
          <cell r="C366">
            <v>269430</v>
          </cell>
          <cell r="D366">
            <v>250680</v>
          </cell>
          <cell r="E366">
            <v>191610</v>
          </cell>
          <cell r="F366">
            <v>172860</v>
          </cell>
          <cell r="G366">
            <v>154110</v>
          </cell>
          <cell r="H366">
            <v>135360</v>
          </cell>
          <cell r="I366">
            <v>116610</v>
          </cell>
          <cell r="J366">
            <v>97860</v>
          </cell>
          <cell r="K366">
            <v>79110</v>
          </cell>
          <cell r="L366">
            <v>61000</v>
          </cell>
          <cell r="M366">
            <v>47880</v>
          </cell>
        </row>
        <row r="367">
          <cell r="A367">
            <v>4260</v>
          </cell>
          <cell r="B367">
            <v>4280</v>
          </cell>
          <cell r="C367">
            <v>272200</v>
          </cell>
          <cell r="D367">
            <v>253450</v>
          </cell>
          <cell r="E367">
            <v>194160</v>
          </cell>
          <cell r="F367">
            <v>175410</v>
          </cell>
          <cell r="G367">
            <v>156660</v>
          </cell>
          <cell r="H367">
            <v>137910</v>
          </cell>
          <cell r="I367">
            <v>119160</v>
          </cell>
          <cell r="J367">
            <v>100410</v>
          </cell>
          <cell r="K367">
            <v>81660</v>
          </cell>
          <cell r="L367">
            <v>62910</v>
          </cell>
          <cell r="M367">
            <v>49660</v>
          </cell>
        </row>
        <row r="368">
          <cell r="A368">
            <v>4280</v>
          </cell>
          <cell r="B368">
            <v>4300</v>
          </cell>
          <cell r="C368">
            <v>274980</v>
          </cell>
          <cell r="D368">
            <v>256230</v>
          </cell>
          <cell r="E368">
            <v>196710</v>
          </cell>
          <cell r="F368">
            <v>177960</v>
          </cell>
          <cell r="G368">
            <v>159210</v>
          </cell>
          <cell r="H368">
            <v>140460</v>
          </cell>
          <cell r="I368">
            <v>121710</v>
          </cell>
          <cell r="J368">
            <v>102960</v>
          </cell>
          <cell r="K368">
            <v>84210</v>
          </cell>
          <cell r="L368">
            <v>65460</v>
          </cell>
          <cell r="M368">
            <v>51450</v>
          </cell>
        </row>
        <row r="369">
          <cell r="A369">
            <v>4300</v>
          </cell>
          <cell r="B369">
            <v>4320</v>
          </cell>
          <cell r="C369">
            <v>277750</v>
          </cell>
          <cell r="D369">
            <v>259000</v>
          </cell>
          <cell r="E369">
            <v>199260</v>
          </cell>
          <cell r="F369">
            <v>180510</v>
          </cell>
          <cell r="G369">
            <v>161760</v>
          </cell>
          <cell r="H369">
            <v>143010</v>
          </cell>
          <cell r="I369">
            <v>124260</v>
          </cell>
          <cell r="J369">
            <v>105510</v>
          </cell>
          <cell r="K369">
            <v>86760</v>
          </cell>
          <cell r="L369">
            <v>68010</v>
          </cell>
          <cell r="M369">
            <v>53230</v>
          </cell>
        </row>
        <row r="370">
          <cell r="A370">
            <v>4320</v>
          </cell>
          <cell r="B370">
            <v>4340</v>
          </cell>
          <cell r="C370">
            <v>280530</v>
          </cell>
          <cell r="D370">
            <v>261780</v>
          </cell>
          <cell r="E370">
            <v>201810</v>
          </cell>
          <cell r="F370">
            <v>183060</v>
          </cell>
          <cell r="G370">
            <v>164310</v>
          </cell>
          <cell r="H370">
            <v>145560</v>
          </cell>
          <cell r="I370">
            <v>126810</v>
          </cell>
          <cell r="J370">
            <v>108060</v>
          </cell>
          <cell r="K370">
            <v>89310</v>
          </cell>
          <cell r="L370">
            <v>70560</v>
          </cell>
          <cell r="M370">
            <v>55020</v>
          </cell>
        </row>
        <row r="371">
          <cell r="A371">
            <v>4340</v>
          </cell>
          <cell r="B371">
            <v>4360</v>
          </cell>
          <cell r="C371">
            <v>283300</v>
          </cell>
          <cell r="D371">
            <v>264550</v>
          </cell>
          <cell r="E371">
            <v>204360</v>
          </cell>
          <cell r="F371">
            <v>185610</v>
          </cell>
          <cell r="G371">
            <v>166860</v>
          </cell>
          <cell r="H371">
            <v>148110</v>
          </cell>
          <cell r="I371">
            <v>129360</v>
          </cell>
          <cell r="J371">
            <v>110610</v>
          </cell>
          <cell r="K371">
            <v>91860</v>
          </cell>
          <cell r="L371">
            <v>73110</v>
          </cell>
          <cell r="M371">
            <v>56800</v>
          </cell>
        </row>
        <row r="372">
          <cell r="A372">
            <v>4360</v>
          </cell>
          <cell r="B372">
            <v>4380</v>
          </cell>
          <cell r="C372">
            <v>286080</v>
          </cell>
          <cell r="D372">
            <v>267330</v>
          </cell>
          <cell r="E372">
            <v>206910</v>
          </cell>
          <cell r="F372">
            <v>188160</v>
          </cell>
          <cell r="G372">
            <v>169410</v>
          </cell>
          <cell r="H372">
            <v>150660</v>
          </cell>
          <cell r="I372">
            <v>131910</v>
          </cell>
          <cell r="J372">
            <v>113160</v>
          </cell>
          <cell r="K372">
            <v>94410</v>
          </cell>
          <cell r="L372">
            <v>75660</v>
          </cell>
          <cell r="M372">
            <v>58590</v>
          </cell>
        </row>
        <row r="373">
          <cell r="A373">
            <v>4380</v>
          </cell>
          <cell r="B373">
            <v>4400</v>
          </cell>
          <cell r="C373">
            <v>288850</v>
          </cell>
          <cell r="D373">
            <v>270100</v>
          </cell>
          <cell r="E373">
            <v>209460</v>
          </cell>
          <cell r="F373">
            <v>190710</v>
          </cell>
          <cell r="G373">
            <v>171960</v>
          </cell>
          <cell r="H373">
            <v>153210</v>
          </cell>
          <cell r="I373">
            <v>134460</v>
          </cell>
          <cell r="J373">
            <v>115710</v>
          </cell>
          <cell r="K373">
            <v>96960</v>
          </cell>
          <cell r="L373">
            <v>78210</v>
          </cell>
          <cell r="M373">
            <v>60370</v>
          </cell>
        </row>
        <row r="374">
          <cell r="A374">
            <v>4400</v>
          </cell>
          <cell r="B374">
            <v>4420</v>
          </cell>
          <cell r="C374">
            <v>291630</v>
          </cell>
          <cell r="D374">
            <v>272880</v>
          </cell>
          <cell r="E374">
            <v>212010</v>
          </cell>
          <cell r="F374">
            <v>193260</v>
          </cell>
          <cell r="G374">
            <v>174510</v>
          </cell>
          <cell r="H374">
            <v>155760</v>
          </cell>
          <cell r="I374">
            <v>137010</v>
          </cell>
          <cell r="J374">
            <v>118260</v>
          </cell>
          <cell r="K374">
            <v>99510</v>
          </cell>
          <cell r="L374">
            <v>80760</v>
          </cell>
          <cell r="M374">
            <v>62160</v>
          </cell>
        </row>
        <row r="375">
          <cell r="A375">
            <v>4420</v>
          </cell>
          <cell r="B375">
            <v>4440</v>
          </cell>
          <cell r="C375">
            <v>294400</v>
          </cell>
          <cell r="D375">
            <v>275650</v>
          </cell>
          <cell r="E375">
            <v>214560</v>
          </cell>
          <cell r="F375">
            <v>195810</v>
          </cell>
          <cell r="G375">
            <v>177060</v>
          </cell>
          <cell r="H375">
            <v>158310</v>
          </cell>
          <cell r="I375">
            <v>139560</v>
          </cell>
          <cell r="J375">
            <v>120810</v>
          </cell>
          <cell r="K375">
            <v>102060</v>
          </cell>
          <cell r="L375">
            <v>83310</v>
          </cell>
          <cell r="M375">
            <v>64560</v>
          </cell>
        </row>
        <row r="376">
          <cell r="A376">
            <v>4440</v>
          </cell>
          <cell r="B376">
            <v>4460</v>
          </cell>
          <cell r="C376">
            <v>297180</v>
          </cell>
          <cell r="D376">
            <v>278430</v>
          </cell>
          <cell r="E376">
            <v>217110</v>
          </cell>
          <cell r="F376">
            <v>198360</v>
          </cell>
          <cell r="G376">
            <v>179610</v>
          </cell>
          <cell r="H376">
            <v>160860</v>
          </cell>
          <cell r="I376">
            <v>142110</v>
          </cell>
          <cell r="J376">
            <v>123360</v>
          </cell>
          <cell r="K376">
            <v>104610</v>
          </cell>
          <cell r="L376">
            <v>85860</v>
          </cell>
          <cell r="M376">
            <v>67110</v>
          </cell>
        </row>
        <row r="377">
          <cell r="A377">
            <v>4460</v>
          </cell>
          <cell r="B377">
            <v>4480</v>
          </cell>
          <cell r="C377">
            <v>299950</v>
          </cell>
          <cell r="D377">
            <v>281200</v>
          </cell>
          <cell r="E377">
            <v>219660</v>
          </cell>
          <cell r="F377">
            <v>200910</v>
          </cell>
          <cell r="G377">
            <v>182160</v>
          </cell>
          <cell r="H377">
            <v>163410</v>
          </cell>
          <cell r="I377">
            <v>144660</v>
          </cell>
          <cell r="J377">
            <v>125910</v>
          </cell>
          <cell r="K377">
            <v>107160</v>
          </cell>
          <cell r="L377">
            <v>88410</v>
          </cell>
          <cell r="M377">
            <v>69660</v>
          </cell>
        </row>
        <row r="378">
          <cell r="A378">
            <v>4480</v>
          </cell>
          <cell r="B378">
            <v>4500</v>
          </cell>
          <cell r="C378">
            <v>302730</v>
          </cell>
          <cell r="D378">
            <v>283980</v>
          </cell>
          <cell r="E378">
            <v>222210</v>
          </cell>
          <cell r="F378">
            <v>203460</v>
          </cell>
          <cell r="G378">
            <v>184710</v>
          </cell>
          <cell r="H378">
            <v>165960</v>
          </cell>
          <cell r="I378">
            <v>147210</v>
          </cell>
          <cell r="J378">
            <v>128460</v>
          </cell>
          <cell r="K378">
            <v>109710</v>
          </cell>
          <cell r="L378">
            <v>90960</v>
          </cell>
          <cell r="M378">
            <v>72210</v>
          </cell>
        </row>
        <row r="379">
          <cell r="A379">
            <v>4500</v>
          </cell>
          <cell r="B379">
            <v>4520</v>
          </cell>
          <cell r="C379">
            <v>305500</v>
          </cell>
          <cell r="D379">
            <v>286750</v>
          </cell>
          <cell r="E379">
            <v>224760</v>
          </cell>
          <cell r="F379">
            <v>206010</v>
          </cell>
          <cell r="G379">
            <v>187260</v>
          </cell>
          <cell r="H379">
            <v>168510</v>
          </cell>
          <cell r="I379">
            <v>149760</v>
          </cell>
          <cell r="J379">
            <v>131010</v>
          </cell>
          <cell r="K379">
            <v>112260</v>
          </cell>
          <cell r="L379">
            <v>93510</v>
          </cell>
          <cell r="M379">
            <v>74760</v>
          </cell>
        </row>
        <row r="380">
          <cell r="A380">
            <v>4520</v>
          </cell>
          <cell r="B380">
            <v>4540</v>
          </cell>
          <cell r="C380">
            <v>308280</v>
          </cell>
          <cell r="D380">
            <v>289530</v>
          </cell>
          <cell r="E380">
            <v>227310</v>
          </cell>
          <cell r="F380">
            <v>208560</v>
          </cell>
          <cell r="G380">
            <v>189810</v>
          </cell>
          <cell r="H380">
            <v>171060</v>
          </cell>
          <cell r="I380">
            <v>152310</v>
          </cell>
          <cell r="J380">
            <v>133560</v>
          </cell>
          <cell r="K380">
            <v>114810</v>
          </cell>
          <cell r="L380">
            <v>96060</v>
          </cell>
          <cell r="M380">
            <v>77310</v>
          </cell>
        </row>
        <row r="381">
          <cell r="A381">
            <v>4540</v>
          </cell>
          <cell r="B381">
            <v>4560</v>
          </cell>
          <cell r="C381">
            <v>311050</v>
          </cell>
          <cell r="D381">
            <v>292300</v>
          </cell>
          <cell r="E381">
            <v>229860</v>
          </cell>
          <cell r="F381">
            <v>211110</v>
          </cell>
          <cell r="G381">
            <v>192360</v>
          </cell>
          <cell r="H381">
            <v>173610</v>
          </cell>
          <cell r="I381">
            <v>154860</v>
          </cell>
          <cell r="J381">
            <v>136110</v>
          </cell>
          <cell r="K381">
            <v>117360</v>
          </cell>
          <cell r="L381">
            <v>98610</v>
          </cell>
          <cell r="M381">
            <v>79860</v>
          </cell>
        </row>
        <row r="382">
          <cell r="A382">
            <v>4560</v>
          </cell>
          <cell r="B382">
            <v>4580</v>
          </cell>
          <cell r="C382">
            <v>313830</v>
          </cell>
          <cell r="D382">
            <v>295080</v>
          </cell>
          <cell r="E382">
            <v>232410</v>
          </cell>
          <cell r="F382">
            <v>213660</v>
          </cell>
          <cell r="G382">
            <v>194910</v>
          </cell>
          <cell r="H382">
            <v>176160</v>
          </cell>
          <cell r="I382">
            <v>157410</v>
          </cell>
          <cell r="J382">
            <v>138660</v>
          </cell>
          <cell r="K382">
            <v>119910</v>
          </cell>
          <cell r="L382">
            <v>101160</v>
          </cell>
          <cell r="M382">
            <v>82410</v>
          </cell>
        </row>
        <row r="383">
          <cell r="A383">
            <v>4580</v>
          </cell>
          <cell r="B383">
            <v>4600</v>
          </cell>
          <cell r="C383">
            <v>316600</v>
          </cell>
          <cell r="D383">
            <v>297850</v>
          </cell>
          <cell r="E383">
            <v>234960</v>
          </cell>
          <cell r="F383">
            <v>216210</v>
          </cell>
          <cell r="G383">
            <v>197460</v>
          </cell>
          <cell r="H383">
            <v>178710</v>
          </cell>
          <cell r="I383">
            <v>159960</v>
          </cell>
          <cell r="J383">
            <v>141210</v>
          </cell>
          <cell r="K383">
            <v>122460</v>
          </cell>
          <cell r="L383">
            <v>103710</v>
          </cell>
          <cell r="M383">
            <v>84960</v>
          </cell>
        </row>
        <row r="384">
          <cell r="A384">
            <v>4600</v>
          </cell>
          <cell r="B384">
            <v>4620</v>
          </cell>
          <cell r="C384">
            <v>319380</v>
          </cell>
          <cell r="D384">
            <v>300630</v>
          </cell>
          <cell r="E384">
            <v>237510</v>
          </cell>
          <cell r="F384">
            <v>218760</v>
          </cell>
          <cell r="G384">
            <v>200010</v>
          </cell>
          <cell r="H384">
            <v>181260</v>
          </cell>
          <cell r="I384">
            <v>162510</v>
          </cell>
          <cell r="J384">
            <v>143760</v>
          </cell>
          <cell r="K384">
            <v>125010</v>
          </cell>
          <cell r="L384">
            <v>106260</v>
          </cell>
          <cell r="M384">
            <v>87510</v>
          </cell>
        </row>
        <row r="385">
          <cell r="A385">
            <v>4620</v>
          </cell>
          <cell r="B385">
            <v>4640</v>
          </cell>
          <cell r="C385">
            <v>322150</v>
          </cell>
          <cell r="D385">
            <v>303400</v>
          </cell>
          <cell r="E385">
            <v>240060</v>
          </cell>
          <cell r="F385">
            <v>221310</v>
          </cell>
          <cell r="G385">
            <v>202560</v>
          </cell>
          <cell r="H385">
            <v>183810</v>
          </cell>
          <cell r="I385">
            <v>165060</v>
          </cell>
          <cell r="J385">
            <v>146310</v>
          </cell>
          <cell r="K385">
            <v>127560</v>
          </cell>
          <cell r="L385">
            <v>108810</v>
          </cell>
          <cell r="M385">
            <v>90060</v>
          </cell>
        </row>
        <row r="386">
          <cell r="A386">
            <v>4640</v>
          </cell>
          <cell r="B386">
            <v>4660</v>
          </cell>
          <cell r="C386">
            <v>324930</v>
          </cell>
          <cell r="D386">
            <v>306180</v>
          </cell>
          <cell r="E386">
            <v>242610</v>
          </cell>
          <cell r="F386">
            <v>223860</v>
          </cell>
          <cell r="G386">
            <v>205110</v>
          </cell>
          <cell r="H386">
            <v>186360</v>
          </cell>
          <cell r="I386">
            <v>167610</v>
          </cell>
          <cell r="J386">
            <v>148860</v>
          </cell>
          <cell r="K386">
            <v>130110</v>
          </cell>
          <cell r="L386">
            <v>111360</v>
          </cell>
          <cell r="M386">
            <v>92610</v>
          </cell>
        </row>
        <row r="387">
          <cell r="A387">
            <v>4660</v>
          </cell>
          <cell r="B387">
            <v>4680</v>
          </cell>
          <cell r="C387">
            <v>327700</v>
          </cell>
          <cell r="D387">
            <v>308950</v>
          </cell>
          <cell r="E387">
            <v>245160</v>
          </cell>
          <cell r="F387">
            <v>226410</v>
          </cell>
          <cell r="G387">
            <v>207660</v>
          </cell>
          <cell r="H387">
            <v>188910</v>
          </cell>
          <cell r="I387">
            <v>170160</v>
          </cell>
          <cell r="J387">
            <v>151410</v>
          </cell>
          <cell r="K387">
            <v>132660</v>
          </cell>
          <cell r="L387">
            <v>113910</v>
          </cell>
          <cell r="M387">
            <v>95160</v>
          </cell>
        </row>
        <row r="388">
          <cell r="A388">
            <v>4680</v>
          </cell>
          <cell r="B388">
            <v>4700</v>
          </cell>
          <cell r="C388">
            <v>330480</v>
          </cell>
          <cell r="D388">
            <v>311730</v>
          </cell>
          <cell r="E388">
            <v>247710</v>
          </cell>
          <cell r="F388">
            <v>228960</v>
          </cell>
          <cell r="G388">
            <v>210210</v>
          </cell>
          <cell r="H388">
            <v>191460</v>
          </cell>
          <cell r="I388">
            <v>172710</v>
          </cell>
          <cell r="J388">
            <v>153960</v>
          </cell>
          <cell r="K388">
            <v>135210</v>
          </cell>
          <cell r="L388">
            <v>116460</v>
          </cell>
          <cell r="M388">
            <v>97710</v>
          </cell>
        </row>
        <row r="389">
          <cell r="A389">
            <v>4700</v>
          </cell>
          <cell r="B389">
            <v>4720</v>
          </cell>
          <cell r="C389">
            <v>333250</v>
          </cell>
          <cell r="D389">
            <v>314500</v>
          </cell>
          <cell r="E389">
            <v>250260</v>
          </cell>
          <cell r="F389">
            <v>231510</v>
          </cell>
          <cell r="G389">
            <v>212760</v>
          </cell>
          <cell r="H389">
            <v>194010</v>
          </cell>
          <cell r="I389">
            <v>175260</v>
          </cell>
          <cell r="J389">
            <v>156510</v>
          </cell>
          <cell r="K389">
            <v>137760</v>
          </cell>
          <cell r="L389">
            <v>119010</v>
          </cell>
          <cell r="M389">
            <v>100260</v>
          </cell>
        </row>
        <row r="390">
          <cell r="A390">
            <v>4720</v>
          </cell>
          <cell r="B390">
            <v>4740</v>
          </cell>
          <cell r="C390">
            <v>336030</v>
          </cell>
          <cell r="D390">
            <v>317280</v>
          </cell>
          <cell r="E390">
            <v>252810</v>
          </cell>
          <cell r="F390">
            <v>234060</v>
          </cell>
          <cell r="G390">
            <v>215310</v>
          </cell>
          <cell r="H390">
            <v>196560</v>
          </cell>
          <cell r="I390">
            <v>177810</v>
          </cell>
          <cell r="J390">
            <v>159060</v>
          </cell>
          <cell r="K390">
            <v>140310</v>
          </cell>
          <cell r="L390">
            <v>121560</v>
          </cell>
          <cell r="M390">
            <v>102810</v>
          </cell>
        </row>
        <row r="391">
          <cell r="A391">
            <v>4740</v>
          </cell>
          <cell r="B391">
            <v>4760</v>
          </cell>
          <cell r="C391">
            <v>338800</v>
          </cell>
          <cell r="D391">
            <v>320050</v>
          </cell>
          <cell r="E391">
            <v>255360</v>
          </cell>
          <cell r="F391">
            <v>236610</v>
          </cell>
          <cell r="G391">
            <v>217860</v>
          </cell>
          <cell r="H391">
            <v>199110</v>
          </cell>
          <cell r="I391">
            <v>180360</v>
          </cell>
          <cell r="J391">
            <v>161610</v>
          </cell>
          <cell r="K391">
            <v>142860</v>
          </cell>
          <cell r="L391">
            <v>124110</v>
          </cell>
          <cell r="M391">
            <v>105360</v>
          </cell>
        </row>
        <row r="392">
          <cell r="A392">
            <v>4760</v>
          </cell>
          <cell r="B392">
            <v>4780</v>
          </cell>
          <cell r="C392">
            <v>341580</v>
          </cell>
          <cell r="D392">
            <v>322830</v>
          </cell>
          <cell r="E392">
            <v>257910</v>
          </cell>
          <cell r="F392">
            <v>239160</v>
          </cell>
          <cell r="G392">
            <v>220410</v>
          </cell>
          <cell r="H392">
            <v>201660</v>
          </cell>
          <cell r="I392">
            <v>182910</v>
          </cell>
          <cell r="J392">
            <v>164160</v>
          </cell>
          <cell r="K392">
            <v>145410</v>
          </cell>
          <cell r="L392">
            <v>126660</v>
          </cell>
          <cell r="M392">
            <v>107910</v>
          </cell>
        </row>
        <row r="393">
          <cell r="A393">
            <v>4780</v>
          </cell>
          <cell r="B393">
            <v>4800</v>
          </cell>
          <cell r="C393">
            <v>344350</v>
          </cell>
          <cell r="D393">
            <v>325600</v>
          </cell>
          <cell r="E393">
            <v>260460</v>
          </cell>
          <cell r="F393">
            <v>241710</v>
          </cell>
          <cell r="G393">
            <v>222960</v>
          </cell>
          <cell r="H393">
            <v>204210</v>
          </cell>
          <cell r="I393">
            <v>185460</v>
          </cell>
          <cell r="J393">
            <v>166710</v>
          </cell>
          <cell r="K393">
            <v>147960</v>
          </cell>
          <cell r="L393">
            <v>129210</v>
          </cell>
          <cell r="M393">
            <v>110460</v>
          </cell>
        </row>
        <row r="394">
          <cell r="A394">
            <v>4800</v>
          </cell>
          <cell r="B394">
            <v>4820</v>
          </cell>
          <cell r="C394">
            <v>347130</v>
          </cell>
          <cell r="D394">
            <v>328380</v>
          </cell>
          <cell r="E394">
            <v>263010</v>
          </cell>
          <cell r="F394">
            <v>244260</v>
          </cell>
          <cell r="G394">
            <v>225510</v>
          </cell>
          <cell r="H394">
            <v>206760</v>
          </cell>
          <cell r="I394">
            <v>188010</v>
          </cell>
          <cell r="J394">
            <v>169260</v>
          </cell>
          <cell r="K394">
            <v>150510</v>
          </cell>
          <cell r="L394">
            <v>131760</v>
          </cell>
          <cell r="M394">
            <v>113010</v>
          </cell>
        </row>
        <row r="395">
          <cell r="A395">
            <v>4820</v>
          </cell>
          <cell r="B395">
            <v>4840</v>
          </cell>
          <cell r="C395">
            <v>349900</v>
          </cell>
          <cell r="D395">
            <v>331150</v>
          </cell>
          <cell r="E395">
            <v>265560</v>
          </cell>
          <cell r="F395">
            <v>246810</v>
          </cell>
          <cell r="G395">
            <v>228060</v>
          </cell>
          <cell r="H395">
            <v>209310</v>
          </cell>
          <cell r="I395">
            <v>190560</v>
          </cell>
          <cell r="J395">
            <v>171810</v>
          </cell>
          <cell r="K395">
            <v>153060</v>
          </cell>
          <cell r="L395">
            <v>134310</v>
          </cell>
          <cell r="M395">
            <v>115560</v>
          </cell>
        </row>
        <row r="396">
          <cell r="A396">
            <v>4840</v>
          </cell>
          <cell r="B396">
            <v>4860</v>
          </cell>
          <cell r="C396">
            <v>352680</v>
          </cell>
          <cell r="D396">
            <v>333930</v>
          </cell>
          <cell r="E396">
            <v>268110</v>
          </cell>
          <cell r="F396">
            <v>249360</v>
          </cell>
          <cell r="G396">
            <v>230610</v>
          </cell>
          <cell r="H396">
            <v>211860</v>
          </cell>
          <cell r="I396">
            <v>193110</v>
          </cell>
          <cell r="J396">
            <v>174360</v>
          </cell>
          <cell r="K396">
            <v>155610</v>
          </cell>
          <cell r="L396">
            <v>136860</v>
          </cell>
          <cell r="M396">
            <v>118110</v>
          </cell>
        </row>
        <row r="397">
          <cell r="A397">
            <v>4860</v>
          </cell>
          <cell r="B397">
            <v>4880</v>
          </cell>
          <cell r="C397">
            <v>355450</v>
          </cell>
          <cell r="D397">
            <v>336700</v>
          </cell>
          <cell r="E397">
            <v>270660</v>
          </cell>
          <cell r="F397">
            <v>251910</v>
          </cell>
          <cell r="G397">
            <v>233160</v>
          </cell>
          <cell r="H397">
            <v>214410</v>
          </cell>
          <cell r="I397">
            <v>195660</v>
          </cell>
          <cell r="J397">
            <v>176910</v>
          </cell>
          <cell r="K397">
            <v>158160</v>
          </cell>
          <cell r="L397">
            <v>139410</v>
          </cell>
          <cell r="M397">
            <v>120660</v>
          </cell>
        </row>
        <row r="398">
          <cell r="A398">
            <v>4880</v>
          </cell>
          <cell r="B398">
            <v>4900</v>
          </cell>
          <cell r="C398">
            <v>358230</v>
          </cell>
          <cell r="D398">
            <v>339480</v>
          </cell>
          <cell r="E398">
            <v>273210</v>
          </cell>
          <cell r="F398">
            <v>254460</v>
          </cell>
          <cell r="G398">
            <v>235710</v>
          </cell>
          <cell r="H398">
            <v>216960</v>
          </cell>
          <cell r="I398">
            <v>198210</v>
          </cell>
          <cell r="J398">
            <v>179460</v>
          </cell>
          <cell r="K398">
            <v>160710</v>
          </cell>
          <cell r="L398">
            <v>141960</v>
          </cell>
          <cell r="M398">
            <v>123210</v>
          </cell>
        </row>
        <row r="399">
          <cell r="A399">
            <v>4900</v>
          </cell>
          <cell r="B399">
            <v>4920</v>
          </cell>
          <cell r="C399">
            <v>361000</v>
          </cell>
          <cell r="D399">
            <v>342250</v>
          </cell>
          <cell r="E399">
            <v>275760</v>
          </cell>
          <cell r="F399">
            <v>257010</v>
          </cell>
          <cell r="G399">
            <v>238260</v>
          </cell>
          <cell r="H399">
            <v>219510</v>
          </cell>
          <cell r="I399">
            <v>200760</v>
          </cell>
          <cell r="J399">
            <v>182010</v>
          </cell>
          <cell r="K399">
            <v>163260</v>
          </cell>
          <cell r="L399">
            <v>144510</v>
          </cell>
          <cell r="M399">
            <v>125760</v>
          </cell>
        </row>
        <row r="400">
          <cell r="A400">
            <v>4920</v>
          </cell>
          <cell r="B400">
            <v>4940</v>
          </cell>
          <cell r="C400">
            <v>363780</v>
          </cell>
          <cell r="D400">
            <v>345030</v>
          </cell>
          <cell r="E400">
            <v>278310</v>
          </cell>
          <cell r="F400">
            <v>259560</v>
          </cell>
          <cell r="G400">
            <v>240810</v>
          </cell>
          <cell r="H400">
            <v>222060</v>
          </cell>
          <cell r="I400">
            <v>203310</v>
          </cell>
          <cell r="J400">
            <v>184560</v>
          </cell>
          <cell r="K400">
            <v>165810</v>
          </cell>
          <cell r="L400">
            <v>147060</v>
          </cell>
          <cell r="M400">
            <v>128310</v>
          </cell>
        </row>
        <row r="401">
          <cell r="A401">
            <v>4940</v>
          </cell>
          <cell r="B401">
            <v>4960</v>
          </cell>
          <cell r="C401">
            <v>366550</v>
          </cell>
          <cell r="D401">
            <v>347800</v>
          </cell>
          <cell r="E401">
            <v>280860</v>
          </cell>
          <cell r="F401">
            <v>262110</v>
          </cell>
          <cell r="G401">
            <v>243360</v>
          </cell>
          <cell r="H401">
            <v>224610</v>
          </cell>
          <cell r="I401">
            <v>205860</v>
          </cell>
          <cell r="J401">
            <v>187110</v>
          </cell>
          <cell r="K401">
            <v>168360</v>
          </cell>
          <cell r="L401">
            <v>149610</v>
          </cell>
          <cell r="M401">
            <v>130860</v>
          </cell>
        </row>
        <row r="402">
          <cell r="A402">
            <v>4960</v>
          </cell>
          <cell r="B402">
            <v>4980</v>
          </cell>
          <cell r="C402">
            <v>369330</v>
          </cell>
          <cell r="D402">
            <v>350580</v>
          </cell>
          <cell r="E402">
            <v>283410</v>
          </cell>
          <cell r="F402">
            <v>264660</v>
          </cell>
          <cell r="G402">
            <v>245910</v>
          </cell>
          <cell r="H402">
            <v>227160</v>
          </cell>
          <cell r="I402">
            <v>208410</v>
          </cell>
          <cell r="J402">
            <v>189660</v>
          </cell>
          <cell r="K402">
            <v>170910</v>
          </cell>
          <cell r="L402">
            <v>152160</v>
          </cell>
          <cell r="M402">
            <v>133410</v>
          </cell>
        </row>
        <row r="403">
          <cell r="A403">
            <v>4980</v>
          </cell>
          <cell r="B403">
            <v>5000</v>
          </cell>
          <cell r="C403">
            <v>372100</v>
          </cell>
          <cell r="D403">
            <v>353350</v>
          </cell>
          <cell r="E403">
            <v>285960</v>
          </cell>
          <cell r="F403">
            <v>267210</v>
          </cell>
          <cell r="G403">
            <v>248460</v>
          </cell>
          <cell r="H403">
            <v>229710</v>
          </cell>
          <cell r="I403">
            <v>210960</v>
          </cell>
          <cell r="J403">
            <v>192210</v>
          </cell>
          <cell r="K403">
            <v>173460</v>
          </cell>
          <cell r="L403">
            <v>154710</v>
          </cell>
          <cell r="M403">
            <v>135960</v>
          </cell>
        </row>
        <row r="404">
          <cell r="A404">
            <v>5000</v>
          </cell>
          <cell r="B404">
            <v>5020</v>
          </cell>
          <cell r="C404">
            <v>374880</v>
          </cell>
          <cell r="D404">
            <v>356130</v>
          </cell>
          <cell r="E404">
            <v>288510</v>
          </cell>
          <cell r="F404">
            <v>269760</v>
          </cell>
          <cell r="G404">
            <v>251010</v>
          </cell>
          <cell r="H404">
            <v>232260</v>
          </cell>
          <cell r="I404">
            <v>213510</v>
          </cell>
          <cell r="J404">
            <v>194760</v>
          </cell>
          <cell r="K404">
            <v>176010</v>
          </cell>
          <cell r="L404">
            <v>157260</v>
          </cell>
          <cell r="M404">
            <v>138510</v>
          </cell>
        </row>
        <row r="405">
          <cell r="A405">
            <v>5020</v>
          </cell>
          <cell r="B405">
            <v>5040</v>
          </cell>
          <cell r="C405">
            <v>377650</v>
          </cell>
          <cell r="D405">
            <v>358900</v>
          </cell>
          <cell r="E405">
            <v>291060</v>
          </cell>
          <cell r="F405">
            <v>272310</v>
          </cell>
          <cell r="G405">
            <v>253560</v>
          </cell>
          <cell r="H405">
            <v>234810</v>
          </cell>
          <cell r="I405">
            <v>216060</v>
          </cell>
          <cell r="J405">
            <v>197310</v>
          </cell>
          <cell r="K405">
            <v>178560</v>
          </cell>
          <cell r="L405">
            <v>159810</v>
          </cell>
          <cell r="M405">
            <v>141060</v>
          </cell>
        </row>
        <row r="406">
          <cell r="A406">
            <v>5040</v>
          </cell>
          <cell r="B406">
            <v>5060</v>
          </cell>
          <cell r="C406">
            <v>380430</v>
          </cell>
          <cell r="D406">
            <v>361680</v>
          </cell>
          <cell r="E406">
            <v>293610</v>
          </cell>
          <cell r="F406">
            <v>274860</v>
          </cell>
          <cell r="G406">
            <v>256110</v>
          </cell>
          <cell r="H406">
            <v>237360</v>
          </cell>
          <cell r="I406">
            <v>218610</v>
          </cell>
          <cell r="J406">
            <v>199860</v>
          </cell>
          <cell r="K406">
            <v>181110</v>
          </cell>
          <cell r="L406">
            <v>162360</v>
          </cell>
          <cell r="M406">
            <v>143610</v>
          </cell>
        </row>
        <row r="407">
          <cell r="A407">
            <v>5060</v>
          </cell>
          <cell r="B407">
            <v>5080</v>
          </cell>
          <cell r="C407">
            <v>383200</v>
          </cell>
          <cell r="D407">
            <v>364450</v>
          </cell>
          <cell r="E407">
            <v>296160</v>
          </cell>
          <cell r="F407">
            <v>277410</v>
          </cell>
          <cell r="G407">
            <v>258660</v>
          </cell>
          <cell r="H407">
            <v>239910</v>
          </cell>
          <cell r="I407">
            <v>221160</v>
          </cell>
          <cell r="J407">
            <v>202410</v>
          </cell>
          <cell r="K407">
            <v>183660</v>
          </cell>
          <cell r="L407">
            <v>164910</v>
          </cell>
          <cell r="M407">
            <v>146160</v>
          </cell>
        </row>
        <row r="408">
          <cell r="A408">
            <v>5080</v>
          </cell>
          <cell r="B408">
            <v>5100</v>
          </cell>
          <cell r="C408">
            <v>385980</v>
          </cell>
          <cell r="D408">
            <v>367230</v>
          </cell>
          <cell r="E408">
            <v>298710</v>
          </cell>
          <cell r="F408">
            <v>279960</v>
          </cell>
          <cell r="G408">
            <v>261210</v>
          </cell>
          <cell r="H408">
            <v>242460</v>
          </cell>
          <cell r="I408">
            <v>223710</v>
          </cell>
          <cell r="J408">
            <v>204960</v>
          </cell>
          <cell r="K408">
            <v>186210</v>
          </cell>
          <cell r="L408">
            <v>167460</v>
          </cell>
          <cell r="M408">
            <v>148710</v>
          </cell>
        </row>
        <row r="409">
          <cell r="A409">
            <v>5100</v>
          </cell>
          <cell r="B409">
            <v>5120</v>
          </cell>
          <cell r="C409">
            <v>388750</v>
          </cell>
          <cell r="D409">
            <v>370000</v>
          </cell>
          <cell r="E409">
            <v>301260</v>
          </cell>
          <cell r="F409">
            <v>282510</v>
          </cell>
          <cell r="G409">
            <v>263760</v>
          </cell>
          <cell r="H409">
            <v>245010</v>
          </cell>
          <cell r="I409">
            <v>226260</v>
          </cell>
          <cell r="J409">
            <v>207510</v>
          </cell>
          <cell r="K409">
            <v>188760</v>
          </cell>
          <cell r="L409">
            <v>170010</v>
          </cell>
          <cell r="M409">
            <v>151260</v>
          </cell>
        </row>
        <row r="410">
          <cell r="A410">
            <v>5120</v>
          </cell>
          <cell r="B410">
            <v>5140</v>
          </cell>
          <cell r="C410">
            <v>391530</v>
          </cell>
          <cell r="D410">
            <v>372780</v>
          </cell>
          <cell r="E410">
            <v>303810</v>
          </cell>
          <cell r="F410">
            <v>285060</v>
          </cell>
          <cell r="G410">
            <v>266310</v>
          </cell>
          <cell r="H410">
            <v>247560</v>
          </cell>
          <cell r="I410">
            <v>228810</v>
          </cell>
          <cell r="J410">
            <v>210060</v>
          </cell>
          <cell r="K410">
            <v>191310</v>
          </cell>
          <cell r="L410">
            <v>172560</v>
          </cell>
          <cell r="M410">
            <v>153810</v>
          </cell>
        </row>
        <row r="411">
          <cell r="A411">
            <v>5140</v>
          </cell>
          <cell r="B411">
            <v>5160</v>
          </cell>
          <cell r="C411">
            <v>394300</v>
          </cell>
          <cell r="D411">
            <v>375550</v>
          </cell>
          <cell r="E411">
            <v>306360</v>
          </cell>
          <cell r="F411">
            <v>287610</v>
          </cell>
          <cell r="G411">
            <v>268860</v>
          </cell>
          <cell r="H411">
            <v>250110</v>
          </cell>
          <cell r="I411">
            <v>231360</v>
          </cell>
          <cell r="J411">
            <v>212610</v>
          </cell>
          <cell r="K411">
            <v>193860</v>
          </cell>
          <cell r="L411">
            <v>175110</v>
          </cell>
          <cell r="M411">
            <v>156360</v>
          </cell>
        </row>
        <row r="412">
          <cell r="A412">
            <v>5160</v>
          </cell>
          <cell r="B412">
            <v>5180</v>
          </cell>
          <cell r="C412">
            <v>397080</v>
          </cell>
          <cell r="D412">
            <v>378330</v>
          </cell>
          <cell r="E412">
            <v>308910</v>
          </cell>
          <cell r="F412">
            <v>290160</v>
          </cell>
          <cell r="G412">
            <v>271410</v>
          </cell>
          <cell r="H412">
            <v>252660</v>
          </cell>
          <cell r="I412">
            <v>233910</v>
          </cell>
          <cell r="J412">
            <v>215160</v>
          </cell>
          <cell r="K412">
            <v>196410</v>
          </cell>
          <cell r="L412">
            <v>177660</v>
          </cell>
          <cell r="M412">
            <v>158910</v>
          </cell>
        </row>
        <row r="413">
          <cell r="A413">
            <v>5180</v>
          </cell>
          <cell r="B413">
            <v>5200</v>
          </cell>
          <cell r="C413">
            <v>399850</v>
          </cell>
          <cell r="D413">
            <v>381100</v>
          </cell>
          <cell r="E413">
            <v>311460</v>
          </cell>
          <cell r="F413">
            <v>292710</v>
          </cell>
          <cell r="G413">
            <v>273960</v>
          </cell>
          <cell r="H413">
            <v>255210</v>
          </cell>
          <cell r="I413">
            <v>236460</v>
          </cell>
          <cell r="J413">
            <v>217710</v>
          </cell>
          <cell r="K413">
            <v>198960</v>
          </cell>
          <cell r="L413">
            <v>180210</v>
          </cell>
          <cell r="M413">
            <v>161460</v>
          </cell>
        </row>
        <row r="414">
          <cell r="A414">
            <v>5200</v>
          </cell>
          <cell r="B414">
            <v>5220</v>
          </cell>
          <cell r="C414">
            <v>402630</v>
          </cell>
          <cell r="D414">
            <v>383880</v>
          </cell>
          <cell r="E414">
            <v>314010</v>
          </cell>
          <cell r="F414">
            <v>295260</v>
          </cell>
          <cell r="G414">
            <v>276510</v>
          </cell>
          <cell r="H414">
            <v>257760</v>
          </cell>
          <cell r="I414">
            <v>239010</v>
          </cell>
          <cell r="J414">
            <v>220260</v>
          </cell>
          <cell r="K414">
            <v>201510</v>
          </cell>
          <cell r="L414">
            <v>182760</v>
          </cell>
          <cell r="M414">
            <v>164010</v>
          </cell>
        </row>
        <row r="415">
          <cell r="A415">
            <v>5220</v>
          </cell>
          <cell r="B415">
            <v>5240</v>
          </cell>
          <cell r="C415">
            <v>405400</v>
          </cell>
          <cell r="D415">
            <v>386650</v>
          </cell>
          <cell r="E415">
            <v>316560</v>
          </cell>
          <cell r="F415">
            <v>297810</v>
          </cell>
          <cell r="G415">
            <v>279060</v>
          </cell>
          <cell r="H415">
            <v>260310</v>
          </cell>
          <cell r="I415">
            <v>241560</v>
          </cell>
          <cell r="J415">
            <v>222810</v>
          </cell>
          <cell r="K415">
            <v>204060</v>
          </cell>
          <cell r="L415">
            <v>185310</v>
          </cell>
          <cell r="M415">
            <v>166560</v>
          </cell>
        </row>
        <row r="416">
          <cell r="A416">
            <v>5240</v>
          </cell>
          <cell r="B416">
            <v>5260</v>
          </cell>
          <cell r="C416">
            <v>408180</v>
          </cell>
          <cell r="D416">
            <v>389430</v>
          </cell>
          <cell r="E416">
            <v>319110</v>
          </cell>
          <cell r="F416">
            <v>300360</v>
          </cell>
          <cell r="G416">
            <v>281610</v>
          </cell>
          <cell r="H416">
            <v>262860</v>
          </cell>
          <cell r="I416">
            <v>244110</v>
          </cell>
          <cell r="J416">
            <v>225360</v>
          </cell>
          <cell r="K416">
            <v>206610</v>
          </cell>
          <cell r="L416">
            <v>187860</v>
          </cell>
          <cell r="M416">
            <v>169110</v>
          </cell>
        </row>
        <row r="417">
          <cell r="A417">
            <v>5260</v>
          </cell>
          <cell r="B417">
            <v>5280</v>
          </cell>
          <cell r="C417">
            <v>410950</v>
          </cell>
          <cell r="D417">
            <v>392200</v>
          </cell>
          <cell r="E417">
            <v>321660</v>
          </cell>
          <cell r="F417">
            <v>302910</v>
          </cell>
          <cell r="G417">
            <v>284160</v>
          </cell>
          <cell r="H417">
            <v>265410</v>
          </cell>
          <cell r="I417">
            <v>246660</v>
          </cell>
          <cell r="J417">
            <v>227910</v>
          </cell>
          <cell r="K417">
            <v>209160</v>
          </cell>
          <cell r="L417">
            <v>190410</v>
          </cell>
          <cell r="M417">
            <v>171660</v>
          </cell>
        </row>
        <row r="418">
          <cell r="A418">
            <v>5280</v>
          </cell>
          <cell r="B418">
            <v>5300</v>
          </cell>
          <cell r="C418">
            <v>413730</v>
          </cell>
          <cell r="D418">
            <v>394980</v>
          </cell>
          <cell r="E418">
            <v>324210</v>
          </cell>
          <cell r="F418">
            <v>305460</v>
          </cell>
          <cell r="G418">
            <v>286710</v>
          </cell>
          <cell r="H418">
            <v>267960</v>
          </cell>
          <cell r="I418">
            <v>249210</v>
          </cell>
          <cell r="J418">
            <v>230460</v>
          </cell>
          <cell r="K418">
            <v>211710</v>
          </cell>
          <cell r="L418">
            <v>192960</v>
          </cell>
          <cell r="M418">
            <v>174210</v>
          </cell>
        </row>
        <row r="419">
          <cell r="A419">
            <v>5300</v>
          </cell>
          <cell r="B419">
            <v>5320</v>
          </cell>
          <cell r="C419">
            <v>416500</v>
          </cell>
          <cell r="D419">
            <v>397750</v>
          </cell>
          <cell r="E419">
            <v>326760</v>
          </cell>
          <cell r="F419">
            <v>308010</v>
          </cell>
          <cell r="G419">
            <v>289260</v>
          </cell>
          <cell r="H419">
            <v>270510</v>
          </cell>
          <cell r="I419">
            <v>251760</v>
          </cell>
          <cell r="J419">
            <v>233010</v>
          </cell>
          <cell r="K419">
            <v>214260</v>
          </cell>
          <cell r="L419">
            <v>195510</v>
          </cell>
          <cell r="M419">
            <v>176760</v>
          </cell>
        </row>
        <row r="420">
          <cell r="A420">
            <v>5320</v>
          </cell>
          <cell r="B420">
            <v>5340</v>
          </cell>
          <cell r="C420">
            <v>419280</v>
          </cell>
          <cell r="D420">
            <v>400530</v>
          </cell>
          <cell r="E420">
            <v>329310</v>
          </cell>
          <cell r="F420">
            <v>310560</v>
          </cell>
          <cell r="G420">
            <v>291810</v>
          </cell>
          <cell r="H420">
            <v>273060</v>
          </cell>
          <cell r="I420">
            <v>254310</v>
          </cell>
          <cell r="J420">
            <v>235560</v>
          </cell>
          <cell r="K420">
            <v>216810</v>
          </cell>
          <cell r="L420">
            <v>198060</v>
          </cell>
          <cell r="M420">
            <v>179310</v>
          </cell>
        </row>
        <row r="421">
          <cell r="A421">
            <v>5340</v>
          </cell>
          <cell r="B421">
            <v>5360</v>
          </cell>
          <cell r="C421">
            <v>422050</v>
          </cell>
          <cell r="D421">
            <v>403300</v>
          </cell>
          <cell r="E421">
            <v>331860</v>
          </cell>
          <cell r="F421">
            <v>313110</v>
          </cell>
          <cell r="G421">
            <v>294360</v>
          </cell>
          <cell r="H421">
            <v>275610</v>
          </cell>
          <cell r="I421">
            <v>256860</v>
          </cell>
          <cell r="J421">
            <v>238110</v>
          </cell>
          <cell r="K421">
            <v>219360</v>
          </cell>
          <cell r="L421">
            <v>200610</v>
          </cell>
          <cell r="M421">
            <v>181860</v>
          </cell>
        </row>
        <row r="422">
          <cell r="A422">
            <v>5360</v>
          </cell>
          <cell r="B422">
            <v>5380</v>
          </cell>
          <cell r="C422">
            <v>424830</v>
          </cell>
          <cell r="D422">
            <v>406080</v>
          </cell>
          <cell r="E422">
            <v>334410</v>
          </cell>
          <cell r="F422">
            <v>315660</v>
          </cell>
          <cell r="G422">
            <v>296910</v>
          </cell>
          <cell r="H422">
            <v>278160</v>
          </cell>
          <cell r="I422">
            <v>259410</v>
          </cell>
          <cell r="J422">
            <v>240660</v>
          </cell>
          <cell r="K422">
            <v>221910</v>
          </cell>
          <cell r="L422">
            <v>203160</v>
          </cell>
          <cell r="M422">
            <v>184410</v>
          </cell>
        </row>
        <row r="423">
          <cell r="A423">
            <v>5380</v>
          </cell>
          <cell r="B423">
            <v>5400</v>
          </cell>
          <cell r="C423">
            <v>427600</v>
          </cell>
          <cell r="D423">
            <v>408850</v>
          </cell>
          <cell r="E423">
            <v>336960</v>
          </cell>
          <cell r="F423">
            <v>318210</v>
          </cell>
          <cell r="G423">
            <v>299460</v>
          </cell>
          <cell r="H423">
            <v>280710</v>
          </cell>
          <cell r="I423">
            <v>261960</v>
          </cell>
          <cell r="J423">
            <v>243210</v>
          </cell>
          <cell r="K423">
            <v>224460</v>
          </cell>
          <cell r="L423">
            <v>205710</v>
          </cell>
          <cell r="M423">
            <v>186960</v>
          </cell>
        </row>
        <row r="424">
          <cell r="A424">
            <v>5400</v>
          </cell>
          <cell r="B424">
            <v>5420</v>
          </cell>
          <cell r="C424">
            <v>430380</v>
          </cell>
          <cell r="D424">
            <v>411630</v>
          </cell>
          <cell r="E424">
            <v>339510</v>
          </cell>
          <cell r="F424">
            <v>320760</v>
          </cell>
          <cell r="G424">
            <v>302010</v>
          </cell>
          <cell r="H424">
            <v>283260</v>
          </cell>
          <cell r="I424">
            <v>264510</v>
          </cell>
          <cell r="J424">
            <v>245760</v>
          </cell>
          <cell r="K424">
            <v>227010</v>
          </cell>
          <cell r="L424">
            <v>208260</v>
          </cell>
          <cell r="M424">
            <v>189510</v>
          </cell>
        </row>
        <row r="425">
          <cell r="A425">
            <v>5420</v>
          </cell>
          <cell r="B425">
            <v>5440</v>
          </cell>
          <cell r="C425">
            <v>433150</v>
          </cell>
          <cell r="D425">
            <v>414400</v>
          </cell>
          <cell r="E425">
            <v>342060</v>
          </cell>
          <cell r="F425">
            <v>323310</v>
          </cell>
          <cell r="G425">
            <v>304560</v>
          </cell>
          <cell r="H425">
            <v>285810</v>
          </cell>
          <cell r="I425">
            <v>267060</v>
          </cell>
          <cell r="J425">
            <v>248310</v>
          </cell>
          <cell r="K425">
            <v>229560</v>
          </cell>
          <cell r="L425">
            <v>210810</v>
          </cell>
          <cell r="M425">
            <v>192060</v>
          </cell>
        </row>
        <row r="426">
          <cell r="A426">
            <v>5440</v>
          </cell>
          <cell r="B426">
            <v>5460</v>
          </cell>
          <cell r="C426">
            <v>435930</v>
          </cell>
          <cell r="D426">
            <v>417180</v>
          </cell>
          <cell r="E426">
            <v>344610</v>
          </cell>
          <cell r="F426">
            <v>325860</v>
          </cell>
          <cell r="G426">
            <v>307110</v>
          </cell>
          <cell r="H426">
            <v>288360</v>
          </cell>
          <cell r="I426">
            <v>269610</v>
          </cell>
          <cell r="J426">
            <v>250860</v>
          </cell>
          <cell r="K426">
            <v>232110</v>
          </cell>
          <cell r="L426">
            <v>213360</v>
          </cell>
          <cell r="M426">
            <v>194610</v>
          </cell>
        </row>
        <row r="427">
          <cell r="A427">
            <v>5460</v>
          </cell>
          <cell r="B427">
            <v>5480</v>
          </cell>
          <cell r="C427">
            <v>438700</v>
          </cell>
          <cell r="D427">
            <v>419950</v>
          </cell>
          <cell r="E427">
            <v>347160</v>
          </cell>
          <cell r="F427">
            <v>328410</v>
          </cell>
          <cell r="G427">
            <v>309660</v>
          </cell>
          <cell r="H427">
            <v>290910</v>
          </cell>
          <cell r="I427">
            <v>272160</v>
          </cell>
          <cell r="J427">
            <v>253410</v>
          </cell>
          <cell r="K427">
            <v>234660</v>
          </cell>
          <cell r="L427">
            <v>215910</v>
          </cell>
          <cell r="M427">
            <v>197160</v>
          </cell>
        </row>
        <row r="428">
          <cell r="A428">
            <v>5480</v>
          </cell>
          <cell r="B428">
            <v>5500</v>
          </cell>
          <cell r="C428">
            <v>441480</v>
          </cell>
          <cell r="D428">
            <v>422730</v>
          </cell>
          <cell r="E428">
            <v>349710</v>
          </cell>
          <cell r="F428">
            <v>330960</v>
          </cell>
          <cell r="G428">
            <v>312210</v>
          </cell>
          <cell r="H428">
            <v>293460</v>
          </cell>
          <cell r="I428">
            <v>274710</v>
          </cell>
          <cell r="J428">
            <v>255960</v>
          </cell>
          <cell r="K428">
            <v>237210</v>
          </cell>
          <cell r="L428">
            <v>218460</v>
          </cell>
          <cell r="M428">
            <v>199710</v>
          </cell>
        </row>
        <row r="429">
          <cell r="A429">
            <v>5500</v>
          </cell>
          <cell r="B429">
            <v>5520</v>
          </cell>
          <cell r="C429">
            <v>444800</v>
          </cell>
          <cell r="D429">
            <v>425500</v>
          </cell>
          <cell r="E429">
            <v>352260</v>
          </cell>
          <cell r="F429">
            <v>333510</v>
          </cell>
          <cell r="G429">
            <v>314760</v>
          </cell>
          <cell r="H429">
            <v>296010</v>
          </cell>
          <cell r="I429">
            <v>277260</v>
          </cell>
          <cell r="J429">
            <v>258510</v>
          </cell>
          <cell r="K429">
            <v>239760</v>
          </cell>
          <cell r="L429">
            <v>221010</v>
          </cell>
          <cell r="M429">
            <v>202260</v>
          </cell>
        </row>
        <row r="430">
          <cell r="A430">
            <v>5520</v>
          </cell>
          <cell r="B430">
            <v>5540</v>
          </cell>
          <cell r="C430">
            <v>449240</v>
          </cell>
          <cell r="D430">
            <v>428280</v>
          </cell>
          <cell r="E430">
            <v>354810</v>
          </cell>
          <cell r="F430">
            <v>336060</v>
          </cell>
          <cell r="G430">
            <v>317310</v>
          </cell>
          <cell r="H430">
            <v>298560</v>
          </cell>
          <cell r="I430">
            <v>279810</v>
          </cell>
          <cell r="J430">
            <v>261060</v>
          </cell>
          <cell r="K430">
            <v>242310</v>
          </cell>
          <cell r="L430">
            <v>223560</v>
          </cell>
          <cell r="M430">
            <v>204810</v>
          </cell>
        </row>
        <row r="431">
          <cell r="A431">
            <v>5540</v>
          </cell>
          <cell r="B431">
            <v>5560</v>
          </cell>
          <cell r="C431">
            <v>453680</v>
          </cell>
          <cell r="D431">
            <v>431050</v>
          </cell>
          <cell r="E431">
            <v>357360</v>
          </cell>
          <cell r="F431">
            <v>338610</v>
          </cell>
          <cell r="G431">
            <v>319860</v>
          </cell>
          <cell r="H431">
            <v>301110</v>
          </cell>
          <cell r="I431">
            <v>282360</v>
          </cell>
          <cell r="J431">
            <v>263610</v>
          </cell>
          <cell r="K431">
            <v>244860</v>
          </cell>
          <cell r="L431">
            <v>226110</v>
          </cell>
          <cell r="M431">
            <v>207360</v>
          </cell>
        </row>
        <row r="432">
          <cell r="A432">
            <v>5560</v>
          </cell>
          <cell r="B432">
            <v>5580</v>
          </cell>
          <cell r="C432">
            <v>458120</v>
          </cell>
          <cell r="D432">
            <v>433830</v>
          </cell>
          <cell r="E432">
            <v>359910</v>
          </cell>
          <cell r="F432">
            <v>341160</v>
          </cell>
          <cell r="G432">
            <v>322410</v>
          </cell>
          <cell r="H432">
            <v>303660</v>
          </cell>
          <cell r="I432">
            <v>284910</v>
          </cell>
          <cell r="J432">
            <v>266160</v>
          </cell>
          <cell r="K432">
            <v>247410</v>
          </cell>
          <cell r="L432">
            <v>228660</v>
          </cell>
          <cell r="M432">
            <v>209910</v>
          </cell>
        </row>
        <row r="433">
          <cell r="A433">
            <v>5580</v>
          </cell>
          <cell r="B433">
            <v>5600</v>
          </cell>
          <cell r="C433">
            <v>462560</v>
          </cell>
          <cell r="D433">
            <v>436600</v>
          </cell>
          <cell r="E433">
            <v>362460</v>
          </cell>
          <cell r="F433">
            <v>343710</v>
          </cell>
          <cell r="G433">
            <v>324960</v>
          </cell>
          <cell r="H433">
            <v>306210</v>
          </cell>
          <cell r="I433">
            <v>287460</v>
          </cell>
          <cell r="J433">
            <v>268710</v>
          </cell>
          <cell r="K433">
            <v>249960</v>
          </cell>
          <cell r="L433">
            <v>231210</v>
          </cell>
          <cell r="M433">
            <v>212460</v>
          </cell>
        </row>
        <row r="434">
          <cell r="A434">
            <v>5600</v>
          </cell>
          <cell r="B434">
            <v>5620</v>
          </cell>
          <cell r="C434">
            <v>467000</v>
          </cell>
          <cell r="D434">
            <v>439380</v>
          </cell>
          <cell r="E434">
            <v>365010</v>
          </cell>
          <cell r="F434">
            <v>346260</v>
          </cell>
          <cell r="G434">
            <v>327510</v>
          </cell>
          <cell r="H434">
            <v>308760</v>
          </cell>
          <cell r="I434">
            <v>290010</v>
          </cell>
          <cell r="J434">
            <v>271260</v>
          </cell>
          <cell r="K434">
            <v>252510</v>
          </cell>
          <cell r="L434">
            <v>233760</v>
          </cell>
          <cell r="M434">
            <v>215010</v>
          </cell>
        </row>
        <row r="435">
          <cell r="A435">
            <v>5620</v>
          </cell>
          <cell r="B435">
            <v>5640</v>
          </cell>
          <cell r="C435">
            <v>471440</v>
          </cell>
          <cell r="D435">
            <v>442150</v>
          </cell>
          <cell r="E435">
            <v>367560</v>
          </cell>
          <cell r="F435">
            <v>348810</v>
          </cell>
          <cell r="G435">
            <v>330060</v>
          </cell>
          <cell r="H435">
            <v>311310</v>
          </cell>
          <cell r="I435">
            <v>292560</v>
          </cell>
          <cell r="J435">
            <v>273810</v>
          </cell>
          <cell r="K435">
            <v>255060</v>
          </cell>
          <cell r="L435">
            <v>236310</v>
          </cell>
          <cell r="M435">
            <v>217560</v>
          </cell>
        </row>
        <row r="436">
          <cell r="A436">
            <v>5640</v>
          </cell>
          <cell r="B436">
            <v>5660</v>
          </cell>
          <cell r="C436">
            <v>475880</v>
          </cell>
          <cell r="D436">
            <v>445880</v>
          </cell>
          <cell r="E436">
            <v>370110</v>
          </cell>
          <cell r="F436">
            <v>351360</v>
          </cell>
          <cell r="G436">
            <v>332610</v>
          </cell>
          <cell r="H436">
            <v>313860</v>
          </cell>
          <cell r="I436">
            <v>295110</v>
          </cell>
          <cell r="J436">
            <v>276360</v>
          </cell>
          <cell r="K436">
            <v>257610</v>
          </cell>
          <cell r="L436">
            <v>238860</v>
          </cell>
          <cell r="M436">
            <v>220110</v>
          </cell>
        </row>
        <row r="437">
          <cell r="A437">
            <v>5660</v>
          </cell>
          <cell r="B437">
            <v>5680</v>
          </cell>
          <cell r="C437">
            <v>480320</v>
          </cell>
          <cell r="D437">
            <v>450320</v>
          </cell>
          <cell r="E437">
            <v>372660</v>
          </cell>
          <cell r="F437">
            <v>353910</v>
          </cell>
          <cell r="G437">
            <v>335160</v>
          </cell>
          <cell r="H437">
            <v>316410</v>
          </cell>
          <cell r="I437">
            <v>297660</v>
          </cell>
          <cell r="J437">
            <v>278910</v>
          </cell>
          <cell r="K437">
            <v>260160</v>
          </cell>
          <cell r="L437">
            <v>241410</v>
          </cell>
          <cell r="M437">
            <v>222660</v>
          </cell>
        </row>
        <row r="438">
          <cell r="A438">
            <v>5680</v>
          </cell>
          <cell r="B438">
            <v>5700</v>
          </cell>
          <cell r="C438">
            <v>484760</v>
          </cell>
          <cell r="D438">
            <v>454760</v>
          </cell>
          <cell r="E438">
            <v>375210</v>
          </cell>
          <cell r="F438">
            <v>356460</v>
          </cell>
          <cell r="G438">
            <v>337710</v>
          </cell>
          <cell r="H438">
            <v>318960</v>
          </cell>
          <cell r="I438">
            <v>300210</v>
          </cell>
          <cell r="J438">
            <v>281460</v>
          </cell>
          <cell r="K438">
            <v>262710</v>
          </cell>
          <cell r="L438">
            <v>243960</v>
          </cell>
          <cell r="M438">
            <v>225210</v>
          </cell>
        </row>
        <row r="439">
          <cell r="A439">
            <v>5700</v>
          </cell>
          <cell r="B439">
            <v>5720</v>
          </cell>
          <cell r="C439">
            <v>489200</v>
          </cell>
          <cell r="D439">
            <v>459200</v>
          </cell>
          <cell r="E439">
            <v>377760</v>
          </cell>
          <cell r="F439">
            <v>359010</v>
          </cell>
          <cell r="G439">
            <v>340260</v>
          </cell>
          <cell r="H439">
            <v>321510</v>
          </cell>
          <cell r="I439">
            <v>302760</v>
          </cell>
          <cell r="J439">
            <v>284010</v>
          </cell>
          <cell r="K439">
            <v>265260</v>
          </cell>
          <cell r="L439">
            <v>246510</v>
          </cell>
          <cell r="M439">
            <v>227760</v>
          </cell>
        </row>
        <row r="440">
          <cell r="A440">
            <v>5720</v>
          </cell>
          <cell r="B440">
            <v>5740</v>
          </cell>
          <cell r="C440">
            <v>493640</v>
          </cell>
          <cell r="D440">
            <v>463640</v>
          </cell>
          <cell r="E440">
            <v>380310</v>
          </cell>
          <cell r="F440">
            <v>361560</v>
          </cell>
          <cell r="G440">
            <v>342810</v>
          </cell>
          <cell r="H440">
            <v>324060</v>
          </cell>
          <cell r="I440">
            <v>305310</v>
          </cell>
          <cell r="J440">
            <v>286560</v>
          </cell>
          <cell r="K440">
            <v>267810</v>
          </cell>
          <cell r="L440">
            <v>249060</v>
          </cell>
          <cell r="M440">
            <v>230310</v>
          </cell>
        </row>
        <row r="441">
          <cell r="A441">
            <v>5740</v>
          </cell>
          <cell r="B441">
            <v>5760</v>
          </cell>
          <cell r="C441">
            <v>498080</v>
          </cell>
          <cell r="D441">
            <v>468080</v>
          </cell>
          <cell r="E441">
            <v>382860</v>
          </cell>
          <cell r="F441">
            <v>364110</v>
          </cell>
          <cell r="G441">
            <v>345360</v>
          </cell>
          <cell r="H441">
            <v>326610</v>
          </cell>
          <cell r="I441">
            <v>307860</v>
          </cell>
          <cell r="J441">
            <v>289110</v>
          </cell>
          <cell r="K441">
            <v>270360</v>
          </cell>
          <cell r="L441">
            <v>251610</v>
          </cell>
          <cell r="M441">
            <v>232860</v>
          </cell>
        </row>
        <row r="442">
          <cell r="A442">
            <v>5760</v>
          </cell>
          <cell r="B442">
            <v>5780</v>
          </cell>
          <cell r="C442">
            <v>502520</v>
          </cell>
          <cell r="D442">
            <v>472520</v>
          </cell>
          <cell r="E442">
            <v>385410</v>
          </cell>
          <cell r="F442">
            <v>366660</v>
          </cell>
          <cell r="G442">
            <v>347910</v>
          </cell>
          <cell r="H442">
            <v>329160</v>
          </cell>
          <cell r="I442">
            <v>310410</v>
          </cell>
          <cell r="J442">
            <v>291660</v>
          </cell>
          <cell r="K442">
            <v>272910</v>
          </cell>
          <cell r="L442">
            <v>254160</v>
          </cell>
          <cell r="M442">
            <v>235410</v>
          </cell>
        </row>
        <row r="443">
          <cell r="A443">
            <v>5780</v>
          </cell>
          <cell r="B443">
            <v>5800</v>
          </cell>
          <cell r="C443">
            <v>506960</v>
          </cell>
          <cell r="D443">
            <v>476960</v>
          </cell>
          <cell r="E443">
            <v>387960</v>
          </cell>
          <cell r="F443">
            <v>369210</v>
          </cell>
          <cell r="G443">
            <v>350460</v>
          </cell>
          <cell r="H443">
            <v>331710</v>
          </cell>
          <cell r="I443">
            <v>312960</v>
          </cell>
          <cell r="J443">
            <v>294210</v>
          </cell>
          <cell r="K443">
            <v>275460</v>
          </cell>
          <cell r="L443">
            <v>256710</v>
          </cell>
          <cell r="M443">
            <v>237960</v>
          </cell>
        </row>
        <row r="444">
          <cell r="A444">
            <v>5800</v>
          </cell>
          <cell r="B444">
            <v>5820</v>
          </cell>
          <cell r="C444">
            <v>511400</v>
          </cell>
          <cell r="D444">
            <v>481400</v>
          </cell>
          <cell r="E444">
            <v>390510</v>
          </cell>
          <cell r="F444">
            <v>371760</v>
          </cell>
          <cell r="G444">
            <v>353010</v>
          </cell>
          <cell r="H444">
            <v>334260</v>
          </cell>
          <cell r="I444">
            <v>315510</v>
          </cell>
          <cell r="J444">
            <v>296760</v>
          </cell>
          <cell r="K444">
            <v>278010</v>
          </cell>
          <cell r="L444">
            <v>259260</v>
          </cell>
          <cell r="M444">
            <v>240510</v>
          </cell>
        </row>
        <row r="445">
          <cell r="A445">
            <v>5820</v>
          </cell>
          <cell r="B445">
            <v>5840</v>
          </cell>
          <cell r="C445">
            <v>515840</v>
          </cell>
          <cell r="D445">
            <v>485840</v>
          </cell>
          <cell r="E445">
            <v>393060</v>
          </cell>
          <cell r="F445">
            <v>374310</v>
          </cell>
          <cell r="G445">
            <v>355560</v>
          </cell>
          <cell r="H445">
            <v>336810</v>
          </cell>
          <cell r="I445">
            <v>318060</v>
          </cell>
          <cell r="J445">
            <v>299310</v>
          </cell>
          <cell r="K445">
            <v>280560</v>
          </cell>
          <cell r="L445">
            <v>261810</v>
          </cell>
          <cell r="M445">
            <v>243060</v>
          </cell>
        </row>
        <row r="446">
          <cell r="A446">
            <v>5840</v>
          </cell>
          <cell r="B446">
            <v>5860</v>
          </cell>
          <cell r="C446">
            <v>520280</v>
          </cell>
          <cell r="D446">
            <v>490280</v>
          </cell>
          <cell r="E446">
            <v>395610</v>
          </cell>
          <cell r="F446">
            <v>376860</v>
          </cell>
          <cell r="G446">
            <v>358110</v>
          </cell>
          <cell r="H446">
            <v>339360</v>
          </cell>
          <cell r="I446">
            <v>320610</v>
          </cell>
          <cell r="J446">
            <v>301860</v>
          </cell>
          <cell r="K446">
            <v>283110</v>
          </cell>
          <cell r="L446">
            <v>264360</v>
          </cell>
          <cell r="M446">
            <v>245610</v>
          </cell>
        </row>
        <row r="447">
          <cell r="A447">
            <v>5860</v>
          </cell>
          <cell r="B447">
            <v>5880</v>
          </cell>
          <cell r="C447">
            <v>524720</v>
          </cell>
          <cell r="D447">
            <v>494720</v>
          </cell>
          <cell r="E447">
            <v>398160</v>
          </cell>
          <cell r="F447">
            <v>379410</v>
          </cell>
          <cell r="G447">
            <v>360660</v>
          </cell>
          <cell r="H447">
            <v>341910</v>
          </cell>
          <cell r="I447">
            <v>323160</v>
          </cell>
          <cell r="J447">
            <v>304410</v>
          </cell>
          <cell r="K447">
            <v>285660</v>
          </cell>
          <cell r="L447">
            <v>266910</v>
          </cell>
          <cell r="M447">
            <v>248160</v>
          </cell>
        </row>
        <row r="448">
          <cell r="A448">
            <v>5880</v>
          </cell>
          <cell r="B448">
            <v>5900</v>
          </cell>
          <cell r="C448">
            <v>529160</v>
          </cell>
          <cell r="D448">
            <v>499160</v>
          </cell>
          <cell r="E448">
            <v>400710</v>
          </cell>
          <cell r="F448">
            <v>381960</v>
          </cell>
          <cell r="G448">
            <v>363210</v>
          </cell>
          <cell r="H448">
            <v>344460</v>
          </cell>
          <cell r="I448">
            <v>325710</v>
          </cell>
          <cell r="J448">
            <v>306960</v>
          </cell>
          <cell r="K448">
            <v>288210</v>
          </cell>
          <cell r="L448">
            <v>269460</v>
          </cell>
          <cell r="M448">
            <v>250710</v>
          </cell>
        </row>
        <row r="449">
          <cell r="A449">
            <v>5900</v>
          </cell>
          <cell r="B449">
            <v>5920</v>
          </cell>
          <cell r="C449">
            <v>533600</v>
          </cell>
          <cell r="D449">
            <v>503600</v>
          </cell>
          <cell r="E449">
            <v>403260</v>
          </cell>
          <cell r="F449">
            <v>384510</v>
          </cell>
          <cell r="G449">
            <v>365760</v>
          </cell>
          <cell r="H449">
            <v>347010</v>
          </cell>
          <cell r="I449">
            <v>328260</v>
          </cell>
          <cell r="J449">
            <v>309510</v>
          </cell>
          <cell r="K449">
            <v>290760</v>
          </cell>
          <cell r="L449">
            <v>272010</v>
          </cell>
          <cell r="M449">
            <v>253260</v>
          </cell>
        </row>
        <row r="450">
          <cell r="A450">
            <v>5920</v>
          </cell>
          <cell r="B450">
            <v>5940</v>
          </cell>
          <cell r="C450">
            <v>538040</v>
          </cell>
          <cell r="D450">
            <v>508040</v>
          </cell>
          <cell r="E450">
            <v>405810</v>
          </cell>
          <cell r="F450">
            <v>387060</v>
          </cell>
          <cell r="G450">
            <v>368310</v>
          </cell>
          <cell r="H450">
            <v>349560</v>
          </cell>
          <cell r="I450">
            <v>330810</v>
          </cell>
          <cell r="J450">
            <v>312060</v>
          </cell>
          <cell r="K450">
            <v>293310</v>
          </cell>
          <cell r="L450">
            <v>274560</v>
          </cell>
          <cell r="M450">
            <v>255810</v>
          </cell>
        </row>
        <row r="451">
          <cell r="A451">
            <v>5940</v>
          </cell>
          <cell r="B451">
            <v>5960</v>
          </cell>
          <cell r="C451">
            <v>542480</v>
          </cell>
          <cell r="D451">
            <v>512480</v>
          </cell>
          <cell r="E451">
            <v>408360</v>
          </cell>
          <cell r="F451">
            <v>389610</v>
          </cell>
          <cell r="G451">
            <v>370860</v>
          </cell>
          <cell r="H451">
            <v>352110</v>
          </cell>
          <cell r="I451">
            <v>333360</v>
          </cell>
          <cell r="J451">
            <v>314610</v>
          </cell>
          <cell r="K451">
            <v>295860</v>
          </cell>
          <cell r="L451">
            <v>277110</v>
          </cell>
          <cell r="M451">
            <v>258360</v>
          </cell>
        </row>
        <row r="452">
          <cell r="A452">
            <v>5960</v>
          </cell>
          <cell r="B452">
            <v>5980</v>
          </cell>
          <cell r="C452">
            <v>546920</v>
          </cell>
          <cell r="D452">
            <v>516920</v>
          </cell>
          <cell r="E452">
            <v>410910</v>
          </cell>
          <cell r="F452">
            <v>392160</v>
          </cell>
          <cell r="G452">
            <v>373410</v>
          </cell>
          <cell r="H452">
            <v>354660</v>
          </cell>
          <cell r="I452">
            <v>335910</v>
          </cell>
          <cell r="J452">
            <v>317160</v>
          </cell>
          <cell r="K452">
            <v>298410</v>
          </cell>
          <cell r="L452">
            <v>279660</v>
          </cell>
          <cell r="M452">
            <v>260910</v>
          </cell>
        </row>
        <row r="453">
          <cell r="A453">
            <v>5980</v>
          </cell>
          <cell r="B453">
            <v>6000</v>
          </cell>
          <cell r="C453">
            <v>551360</v>
          </cell>
          <cell r="D453">
            <v>521360</v>
          </cell>
          <cell r="E453">
            <v>413460</v>
          </cell>
          <cell r="F453">
            <v>394710</v>
          </cell>
          <cell r="G453">
            <v>375960</v>
          </cell>
          <cell r="H453">
            <v>357210</v>
          </cell>
          <cell r="I453">
            <v>338460</v>
          </cell>
          <cell r="J453">
            <v>319710</v>
          </cell>
          <cell r="K453">
            <v>300960</v>
          </cell>
          <cell r="L453">
            <v>282210</v>
          </cell>
          <cell r="M453">
            <v>263460</v>
          </cell>
        </row>
        <row r="454">
          <cell r="A454">
            <v>6000</v>
          </cell>
          <cell r="B454">
            <v>6020</v>
          </cell>
          <cell r="C454">
            <v>555800</v>
          </cell>
          <cell r="D454">
            <v>525800</v>
          </cell>
          <cell r="E454">
            <v>416010</v>
          </cell>
          <cell r="F454">
            <v>397260</v>
          </cell>
          <cell r="G454">
            <v>378510</v>
          </cell>
          <cell r="H454">
            <v>359760</v>
          </cell>
          <cell r="I454">
            <v>341010</v>
          </cell>
          <cell r="J454">
            <v>322260</v>
          </cell>
          <cell r="K454">
            <v>303510</v>
          </cell>
          <cell r="L454">
            <v>284760</v>
          </cell>
          <cell r="M454">
            <v>266010</v>
          </cell>
        </row>
        <row r="455">
          <cell r="A455">
            <v>6020</v>
          </cell>
          <cell r="B455">
            <v>6040</v>
          </cell>
          <cell r="C455">
            <v>560240</v>
          </cell>
          <cell r="D455">
            <v>530240</v>
          </cell>
          <cell r="E455">
            <v>418560</v>
          </cell>
          <cell r="F455">
            <v>399810</v>
          </cell>
          <cell r="G455">
            <v>381060</v>
          </cell>
          <cell r="H455">
            <v>362310</v>
          </cell>
          <cell r="I455">
            <v>343560</v>
          </cell>
          <cell r="J455">
            <v>324810</v>
          </cell>
          <cell r="K455">
            <v>306060</v>
          </cell>
          <cell r="L455">
            <v>287310</v>
          </cell>
          <cell r="M455">
            <v>268560</v>
          </cell>
        </row>
        <row r="456">
          <cell r="A456">
            <v>6040</v>
          </cell>
          <cell r="B456">
            <v>6060</v>
          </cell>
          <cell r="C456">
            <v>564680</v>
          </cell>
          <cell r="D456">
            <v>534680</v>
          </cell>
          <cell r="E456">
            <v>421110</v>
          </cell>
          <cell r="F456">
            <v>402360</v>
          </cell>
          <cell r="G456">
            <v>383610</v>
          </cell>
          <cell r="H456">
            <v>364860</v>
          </cell>
          <cell r="I456">
            <v>346110</v>
          </cell>
          <cell r="J456">
            <v>327360</v>
          </cell>
          <cell r="K456">
            <v>308610</v>
          </cell>
          <cell r="L456">
            <v>289860</v>
          </cell>
          <cell r="M456">
            <v>271110</v>
          </cell>
        </row>
        <row r="457">
          <cell r="A457">
            <v>6060</v>
          </cell>
          <cell r="B457">
            <v>6080</v>
          </cell>
          <cell r="C457">
            <v>569120</v>
          </cell>
          <cell r="D457">
            <v>539120</v>
          </cell>
          <cell r="E457">
            <v>423660</v>
          </cell>
          <cell r="F457">
            <v>404910</v>
          </cell>
          <cell r="G457">
            <v>386160</v>
          </cell>
          <cell r="H457">
            <v>367410</v>
          </cell>
          <cell r="I457">
            <v>348660</v>
          </cell>
          <cell r="J457">
            <v>329910</v>
          </cell>
          <cell r="K457">
            <v>311160</v>
          </cell>
          <cell r="L457">
            <v>292410</v>
          </cell>
          <cell r="M457">
            <v>273660</v>
          </cell>
        </row>
        <row r="458">
          <cell r="A458">
            <v>6080</v>
          </cell>
          <cell r="B458">
            <v>6100</v>
          </cell>
          <cell r="C458">
            <v>573560</v>
          </cell>
          <cell r="D458">
            <v>543560</v>
          </cell>
          <cell r="E458">
            <v>426210</v>
          </cell>
          <cell r="F458">
            <v>407460</v>
          </cell>
          <cell r="G458">
            <v>388710</v>
          </cell>
          <cell r="H458">
            <v>369960</v>
          </cell>
          <cell r="I458">
            <v>351210</v>
          </cell>
          <cell r="J458">
            <v>332460</v>
          </cell>
          <cell r="K458">
            <v>313710</v>
          </cell>
          <cell r="L458">
            <v>294960</v>
          </cell>
          <cell r="M458">
            <v>276210</v>
          </cell>
        </row>
        <row r="459">
          <cell r="A459">
            <v>6100</v>
          </cell>
          <cell r="B459">
            <v>6120</v>
          </cell>
          <cell r="C459">
            <v>578000</v>
          </cell>
          <cell r="D459">
            <v>548000</v>
          </cell>
          <cell r="E459">
            <v>428760</v>
          </cell>
          <cell r="F459">
            <v>410010</v>
          </cell>
          <cell r="G459">
            <v>391260</v>
          </cell>
          <cell r="H459">
            <v>372510</v>
          </cell>
          <cell r="I459">
            <v>353760</v>
          </cell>
          <cell r="J459">
            <v>335010</v>
          </cell>
          <cell r="K459">
            <v>316260</v>
          </cell>
          <cell r="L459">
            <v>297510</v>
          </cell>
          <cell r="M459">
            <v>278760</v>
          </cell>
        </row>
        <row r="460">
          <cell r="A460">
            <v>6120</v>
          </cell>
          <cell r="B460">
            <v>6140</v>
          </cell>
          <cell r="C460">
            <v>582440</v>
          </cell>
          <cell r="D460">
            <v>552440</v>
          </cell>
          <cell r="E460">
            <v>431310</v>
          </cell>
          <cell r="F460">
            <v>412560</v>
          </cell>
          <cell r="G460">
            <v>393810</v>
          </cell>
          <cell r="H460">
            <v>375060</v>
          </cell>
          <cell r="I460">
            <v>356310</v>
          </cell>
          <cell r="J460">
            <v>337560</v>
          </cell>
          <cell r="K460">
            <v>318810</v>
          </cell>
          <cell r="L460">
            <v>300060</v>
          </cell>
          <cell r="M460">
            <v>281310</v>
          </cell>
        </row>
        <row r="461">
          <cell r="A461">
            <v>6140</v>
          </cell>
          <cell r="B461">
            <v>6160</v>
          </cell>
          <cell r="C461">
            <v>586880</v>
          </cell>
          <cell r="D461">
            <v>556880</v>
          </cell>
          <cell r="E461">
            <v>433860</v>
          </cell>
          <cell r="F461">
            <v>415110</v>
          </cell>
          <cell r="G461">
            <v>396360</v>
          </cell>
          <cell r="H461">
            <v>377610</v>
          </cell>
          <cell r="I461">
            <v>358860</v>
          </cell>
          <cell r="J461">
            <v>340110</v>
          </cell>
          <cell r="K461">
            <v>321360</v>
          </cell>
          <cell r="L461">
            <v>302610</v>
          </cell>
          <cell r="M461">
            <v>283860</v>
          </cell>
        </row>
        <row r="462">
          <cell r="A462">
            <v>6160</v>
          </cell>
          <cell r="B462">
            <v>6180</v>
          </cell>
          <cell r="C462">
            <v>591320</v>
          </cell>
          <cell r="D462">
            <v>561320</v>
          </cell>
          <cell r="E462">
            <v>436410</v>
          </cell>
          <cell r="F462">
            <v>417660</v>
          </cell>
          <cell r="G462">
            <v>398910</v>
          </cell>
          <cell r="H462">
            <v>380160</v>
          </cell>
          <cell r="I462">
            <v>361410</v>
          </cell>
          <cell r="J462">
            <v>342660</v>
          </cell>
          <cell r="K462">
            <v>323910</v>
          </cell>
          <cell r="L462">
            <v>305160</v>
          </cell>
          <cell r="M462">
            <v>286410</v>
          </cell>
        </row>
        <row r="463">
          <cell r="A463">
            <v>6180</v>
          </cell>
          <cell r="B463">
            <v>6200</v>
          </cell>
          <cell r="C463">
            <v>595760</v>
          </cell>
          <cell r="D463">
            <v>565760</v>
          </cell>
          <cell r="E463">
            <v>438960</v>
          </cell>
          <cell r="F463">
            <v>420210</v>
          </cell>
          <cell r="G463">
            <v>401460</v>
          </cell>
          <cell r="H463">
            <v>382710</v>
          </cell>
          <cell r="I463">
            <v>363960</v>
          </cell>
          <cell r="J463">
            <v>345210</v>
          </cell>
          <cell r="K463">
            <v>326460</v>
          </cell>
          <cell r="L463">
            <v>307710</v>
          </cell>
          <cell r="M463">
            <v>288960</v>
          </cell>
        </row>
        <row r="464">
          <cell r="A464">
            <v>6200</v>
          </cell>
          <cell r="B464">
            <v>6220</v>
          </cell>
          <cell r="C464">
            <v>600200</v>
          </cell>
          <cell r="D464">
            <v>570200</v>
          </cell>
          <cell r="E464">
            <v>441510</v>
          </cell>
          <cell r="F464">
            <v>422760</v>
          </cell>
          <cell r="G464">
            <v>404010</v>
          </cell>
          <cell r="H464">
            <v>385260</v>
          </cell>
          <cell r="I464">
            <v>366510</v>
          </cell>
          <cell r="J464">
            <v>347760</v>
          </cell>
          <cell r="K464">
            <v>329010</v>
          </cell>
          <cell r="L464">
            <v>310260</v>
          </cell>
          <cell r="M464">
            <v>291510</v>
          </cell>
        </row>
        <row r="465">
          <cell r="A465">
            <v>6220</v>
          </cell>
          <cell r="B465">
            <v>6240</v>
          </cell>
          <cell r="C465">
            <v>604640</v>
          </cell>
          <cell r="D465">
            <v>574640</v>
          </cell>
          <cell r="E465">
            <v>444500</v>
          </cell>
          <cell r="F465">
            <v>425310</v>
          </cell>
          <cell r="G465">
            <v>406560</v>
          </cell>
          <cell r="H465">
            <v>387810</v>
          </cell>
          <cell r="I465">
            <v>369060</v>
          </cell>
          <cell r="J465">
            <v>350310</v>
          </cell>
          <cell r="K465">
            <v>331560</v>
          </cell>
          <cell r="L465">
            <v>312810</v>
          </cell>
          <cell r="M465">
            <v>294060</v>
          </cell>
        </row>
        <row r="466">
          <cell r="A466">
            <v>6240</v>
          </cell>
          <cell r="B466">
            <v>6260</v>
          </cell>
          <cell r="C466">
            <v>609080</v>
          </cell>
          <cell r="D466">
            <v>579080</v>
          </cell>
          <cell r="E466">
            <v>448580</v>
          </cell>
          <cell r="F466">
            <v>427860</v>
          </cell>
          <cell r="G466">
            <v>409110</v>
          </cell>
          <cell r="H466">
            <v>390360</v>
          </cell>
          <cell r="I466">
            <v>371610</v>
          </cell>
          <cell r="J466">
            <v>352860</v>
          </cell>
          <cell r="K466">
            <v>334110</v>
          </cell>
          <cell r="L466">
            <v>315360</v>
          </cell>
          <cell r="M466">
            <v>296610</v>
          </cell>
        </row>
        <row r="467">
          <cell r="A467">
            <v>6260</v>
          </cell>
          <cell r="B467">
            <v>6280</v>
          </cell>
          <cell r="C467">
            <v>613520</v>
          </cell>
          <cell r="D467">
            <v>583520</v>
          </cell>
          <cell r="E467">
            <v>452660</v>
          </cell>
          <cell r="F467">
            <v>430410</v>
          </cell>
          <cell r="G467">
            <v>411660</v>
          </cell>
          <cell r="H467">
            <v>392910</v>
          </cell>
          <cell r="I467">
            <v>374160</v>
          </cell>
          <cell r="J467">
            <v>355410</v>
          </cell>
          <cell r="K467">
            <v>336660</v>
          </cell>
          <cell r="L467">
            <v>317910</v>
          </cell>
          <cell r="M467">
            <v>299160</v>
          </cell>
        </row>
        <row r="468">
          <cell r="A468">
            <v>6280</v>
          </cell>
          <cell r="B468">
            <v>6300</v>
          </cell>
          <cell r="C468">
            <v>617960</v>
          </cell>
          <cell r="D468">
            <v>587960</v>
          </cell>
          <cell r="E468">
            <v>456740</v>
          </cell>
          <cell r="F468">
            <v>432960</v>
          </cell>
          <cell r="G468">
            <v>414210</v>
          </cell>
          <cell r="H468">
            <v>395460</v>
          </cell>
          <cell r="I468">
            <v>376710</v>
          </cell>
          <cell r="J468">
            <v>357960</v>
          </cell>
          <cell r="K468">
            <v>339210</v>
          </cell>
          <cell r="L468">
            <v>320460</v>
          </cell>
          <cell r="M468">
            <v>301710</v>
          </cell>
        </row>
        <row r="469">
          <cell r="A469">
            <v>6300</v>
          </cell>
          <cell r="B469">
            <v>6320</v>
          </cell>
          <cell r="C469">
            <v>622400</v>
          </cell>
          <cell r="D469">
            <v>592400</v>
          </cell>
          <cell r="E469">
            <v>460820</v>
          </cell>
          <cell r="F469">
            <v>435510</v>
          </cell>
          <cell r="G469">
            <v>416760</v>
          </cell>
          <cell r="H469">
            <v>398010</v>
          </cell>
          <cell r="I469">
            <v>379260</v>
          </cell>
          <cell r="J469">
            <v>360510</v>
          </cell>
          <cell r="K469">
            <v>341760</v>
          </cell>
          <cell r="L469">
            <v>323010</v>
          </cell>
          <cell r="M469">
            <v>304260</v>
          </cell>
        </row>
        <row r="470">
          <cell r="A470">
            <v>6320</v>
          </cell>
          <cell r="B470">
            <v>6340</v>
          </cell>
          <cell r="C470">
            <v>626840</v>
          </cell>
          <cell r="D470">
            <v>596840</v>
          </cell>
          <cell r="E470">
            <v>464900</v>
          </cell>
          <cell r="F470">
            <v>438060</v>
          </cell>
          <cell r="G470">
            <v>419310</v>
          </cell>
          <cell r="H470">
            <v>400560</v>
          </cell>
          <cell r="I470">
            <v>381810</v>
          </cell>
          <cell r="J470">
            <v>363060</v>
          </cell>
          <cell r="K470">
            <v>344310</v>
          </cell>
          <cell r="L470">
            <v>325560</v>
          </cell>
          <cell r="M470">
            <v>306810</v>
          </cell>
        </row>
        <row r="471">
          <cell r="A471">
            <v>6340</v>
          </cell>
          <cell r="B471">
            <v>6360</v>
          </cell>
          <cell r="C471">
            <v>631280</v>
          </cell>
          <cell r="D471">
            <v>601280</v>
          </cell>
          <cell r="E471">
            <v>468980</v>
          </cell>
          <cell r="F471">
            <v>440610</v>
          </cell>
          <cell r="G471">
            <v>421860</v>
          </cell>
          <cell r="H471">
            <v>403110</v>
          </cell>
          <cell r="I471">
            <v>384360</v>
          </cell>
          <cell r="J471">
            <v>365610</v>
          </cell>
          <cell r="K471">
            <v>346860</v>
          </cell>
          <cell r="L471">
            <v>328110</v>
          </cell>
          <cell r="M471">
            <v>309360</v>
          </cell>
        </row>
        <row r="472">
          <cell r="A472">
            <v>6360</v>
          </cell>
          <cell r="B472">
            <v>6380</v>
          </cell>
          <cell r="C472">
            <v>635720</v>
          </cell>
          <cell r="D472">
            <v>605720</v>
          </cell>
          <cell r="E472">
            <v>473060</v>
          </cell>
          <cell r="F472">
            <v>443160</v>
          </cell>
          <cell r="G472">
            <v>424410</v>
          </cell>
          <cell r="H472">
            <v>405660</v>
          </cell>
          <cell r="I472">
            <v>386910</v>
          </cell>
          <cell r="J472">
            <v>368160</v>
          </cell>
          <cell r="K472">
            <v>349410</v>
          </cell>
          <cell r="L472">
            <v>330660</v>
          </cell>
          <cell r="M472">
            <v>311910</v>
          </cell>
        </row>
        <row r="473">
          <cell r="A473">
            <v>6380</v>
          </cell>
          <cell r="B473">
            <v>6400</v>
          </cell>
          <cell r="C473">
            <v>640160</v>
          </cell>
          <cell r="D473">
            <v>610160</v>
          </cell>
          <cell r="E473">
            <v>477140</v>
          </cell>
          <cell r="F473">
            <v>447140</v>
          </cell>
          <cell r="G473">
            <v>426960</v>
          </cell>
          <cell r="H473">
            <v>408210</v>
          </cell>
          <cell r="I473">
            <v>389460</v>
          </cell>
          <cell r="J473">
            <v>370710</v>
          </cell>
          <cell r="K473">
            <v>351960</v>
          </cell>
          <cell r="L473">
            <v>333210</v>
          </cell>
          <cell r="M473">
            <v>314460</v>
          </cell>
        </row>
        <row r="474">
          <cell r="A474">
            <v>6400</v>
          </cell>
          <cell r="B474">
            <v>6420</v>
          </cell>
          <cell r="C474">
            <v>644600</v>
          </cell>
          <cell r="D474">
            <v>614600</v>
          </cell>
          <cell r="E474">
            <v>481220</v>
          </cell>
          <cell r="F474">
            <v>451220</v>
          </cell>
          <cell r="G474">
            <v>429510</v>
          </cell>
          <cell r="H474">
            <v>410760</v>
          </cell>
          <cell r="I474">
            <v>392010</v>
          </cell>
          <cell r="J474">
            <v>373260</v>
          </cell>
          <cell r="K474">
            <v>354510</v>
          </cell>
          <cell r="L474">
            <v>335760</v>
          </cell>
          <cell r="M474">
            <v>317010</v>
          </cell>
        </row>
        <row r="475">
          <cell r="A475">
            <v>6420</v>
          </cell>
          <cell r="B475">
            <v>6440</v>
          </cell>
          <cell r="C475">
            <v>649040</v>
          </cell>
          <cell r="D475">
            <v>619040</v>
          </cell>
          <cell r="E475">
            <v>485300</v>
          </cell>
          <cell r="F475">
            <v>455300</v>
          </cell>
          <cell r="G475">
            <v>432060</v>
          </cell>
          <cell r="H475">
            <v>413310</v>
          </cell>
          <cell r="I475">
            <v>394560</v>
          </cell>
          <cell r="J475">
            <v>375810</v>
          </cell>
          <cell r="K475">
            <v>357060</v>
          </cell>
          <cell r="L475">
            <v>338310</v>
          </cell>
          <cell r="M475">
            <v>319560</v>
          </cell>
        </row>
        <row r="476">
          <cell r="A476">
            <v>6440</v>
          </cell>
          <cell r="B476">
            <v>6460</v>
          </cell>
          <cell r="C476">
            <v>653480</v>
          </cell>
          <cell r="D476">
            <v>623480</v>
          </cell>
          <cell r="E476">
            <v>489380</v>
          </cell>
          <cell r="F476">
            <v>459380</v>
          </cell>
          <cell r="G476">
            <v>434610</v>
          </cell>
          <cell r="H476">
            <v>415860</v>
          </cell>
          <cell r="I476">
            <v>397110</v>
          </cell>
          <cell r="J476">
            <v>378360</v>
          </cell>
          <cell r="K476">
            <v>359610</v>
          </cell>
          <cell r="L476">
            <v>340860</v>
          </cell>
          <cell r="M476">
            <v>322110</v>
          </cell>
        </row>
        <row r="477">
          <cell r="A477">
            <v>6460</v>
          </cell>
          <cell r="B477">
            <v>6480</v>
          </cell>
          <cell r="C477">
            <v>657920</v>
          </cell>
          <cell r="D477">
            <v>627920</v>
          </cell>
          <cell r="E477">
            <v>493460</v>
          </cell>
          <cell r="F477">
            <v>463460</v>
          </cell>
          <cell r="G477">
            <v>437160</v>
          </cell>
          <cell r="H477">
            <v>418410</v>
          </cell>
          <cell r="I477">
            <v>399660</v>
          </cell>
          <cell r="J477">
            <v>380910</v>
          </cell>
          <cell r="K477">
            <v>362160</v>
          </cell>
          <cell r="L477">
            <v>343410</v>
          </cell>
          <cell r="M477">
            <v>324660</v>
          </cell>
        </row>
        <row r="478">
          <cell r="A478">
            <v>6480</v>
          </cell>
          <cell r="B478">
            <v>6500</v>
          </cell>
          <cell r="C478">
            <v>662360</v>
          </cell>
          <cell r="D478">
            <v>632360</v>
          </cell>
          <cell r="E478">
            <v>497540</v>
          </cell>
          <cell r="F478">
            <v>467540</v>
          </cell>
          <cell r="G478">
            <v>439710</v>
          </cell>
          <cell r="H478">
            <v>420960</v>
          </cell>
          <cell r="I478">
            <v>402210</v>
          </cell>
          <cell r="J478">
            <v>383460</v>
          </cell>
          <cell r="K478">
            <v>364710</v>
          </cell>
          <cell r="L478">
            <v>345960</v>
          </cell>
          <cell r="M478">
            <v>327210</v>
          </cell>
        </row>
        <row r="479">
          <cell r="A479">
            <v>6500</v>
          </cell>
          <cell r="B479">
            <v>6520</v>
          </cell>
          <cell r="C479">
            <v>666800</v>
          </cell>
          <cell r="D479">
            <v>636800</v>
          </cell>
          <cell r="E479">
            <v>501620</v>
          </cell>
          <cell r="F479">
            <v>471620</v>
          </cell>
          <cell r="G479">
            <v>442260</v>
          </cell>
          <cell r="H479">
            <v>423510</v>
          </cell>
          <cell r="I479">
            <v>404760</v>
          </cell>
          <cell r="J479">
            <v>386010</v>
          </cell>
          <cell r="K479">
            <v>367260</v>
          </cell>
          <cell r="L479">
            <v>348510</v>
          </cell>
          <cell r="M479">
            <v>329760</v>
          </cell>
        </row>
        <row r="480">
          <cell r="A480">
            <v>6520</v>
          </cell>
          <cell r="B480">
            <v>6540</v>
          </cell>
          <cell r="C480">
            <v>671240</v>
          </cell>
          <cell r="D480">
            <v>641240</v>
          </cell>
          <cell r="E480">
            <v>505700</v>
          </cell>
          <cell r="F480">
            <v>475700</v>
          </cell>
          <cell r="G480">
            <v>445700</v>
          </cell>
          <cell r="H480">
            <v>426060</v>
          </cell>
          <cell r="I480">
            <v>407310</v>
          </cell>
          <cell r="J480">
            <v>388560</v>
          </cell>
          <cell r="K480">
            <v>369810</v>
          </cell>
          <cell r="L480">
            <v>351060</v>
          </cell>
          <cell r="M480">
            <v>332310</v>
          </cell>
        </row>
        <row r="481">
          <cell r="A481">
            <v>6540</v>
          </cell>
          <cell r="B481">
            <v>6560</v>
          </cell>
          <cell r="C481">
            <v>675680</v>
          </cell>
          <cell r="D481">
            <v>645680</v>
          </cell>
          <cell r="E481">
            <v>509780</v>
          </cell>
          <cell r="F481">
            <v>479780</v>
          </cell>
          <cell r="G481">
            <v>449780</v>
          </cell>
          <cell r="H481">
            <v>428610</v>
          </cell>
          <cell r="I481">
            <v>409860</v>
          </cell>
          <cell r="J481">
            <v>391110</v>
          </cell>
          <cell r="K481">
            <v>372360</v>
          </cell>
          <cell r="L481">
            <v>353610</v>
          </cell>
          <cell r="M481">
            <v>334860</v>
          </cell>
        </row>
        <row r="482">
          <cell r="A482">
            <v>6560</v>
          </cell>
          <cell r="B482">
            <v>6580</v>
          </cell>
          <cell r="C482">
            <v>680120</v>
          </cell>
          <cell r="D482">
            <v>650120</v>
          </cell>
          <cell r="E482">
            <v>513860</v>
          </cell>
          <cell r="F482">
            <v>483860</v>
          </cell>
          <cell r="G482">
            <v>453860</v>
          </cell>
          <cell r="H482">
            <v>431160</v>
          </cell>
          <cell r="I482">
            <v>412410</v>
          </cell>
          <cell r="J482">
            <v>393660</v>
          </cell>
          <cell r="K482">
            <v>374910</v>
          </cell>
          <cell r="L482">
            <v>356160</v>
          </cell>
          <cell r="M482">
            <v>337410</v>
          </cell>
        </row>
        <row r="483">
          <cell r="A483">
            <v>6580</v>
          </cell>
          <cell r="B483">
            <v>6600</v>
          </cell>
          <cell r="C483">
            <v>684560</v>
          </cell>
          <cell r="D483">
            <v>654560</v>
          </cell>
          <cell r="E483">
            <v>517940</v>
          </cell>
          <cell r="F483">
            <v>487940</v>
          </cell>
          <cell r="G483">
            <v>457940</v>
          </cell>
          <cell r="H483">
            <v>433710</v>
          </cell>
          <cell r="I483">
            <v>414960</v>
          </cell>
          <cell r="J483">
            <v>396210</v>
          </cell>
          <cell r="K483">
            <v>377460</v>
          </cell>
          <cell r="L483">
            <v>358710</v>
          </cell>
          <cell r="M483">
            <v>339960</v>
          </cell>
        </row>
        <row r="484">
          <cell r="A484">
            <v>6600</v>
          </cell>
          <cell r="B484">
            <v>6620</v>
          </cell>
          <cell r="C484">
            <v>689000</v>
          </cell>
          <cell r="D484">
            <v>659000</v>
          </cell>
          <cell r="E484">
            <v>522020</v>
          </cell>
          <cell r="F484">
            <v>492020</v>
          </cell>
          <cell r="G484">
            <v>462020</v>
          </cell>
          <cell r="H484">
            <v>436260</v>
          </cell>
          <cell r="I484">
            <v>417510</v>
          </cell>
          <cell r="J484">
            <v>398760</v>
          </cell>
          <cell r="K484">
            <v>380010</v>
          </cell>
          <cell r="L484">
            <v>361260</v>
          </cell>
          <cell r="M484">
            <v>342510</v>
          </cell>
        </row>
        <row r="485">
          <cell r="A485">
            <v>6620</v>
          </cell>
          <cell r="B485">
            <v>6640</v>
          </cell>
          <cell r="C485">
            <v>693440</v>
          </cell>
          <cell r="D485">
            <v>663440</v>
          </cell>
          <cell r="E485">
            <v>526100</v>
          </cell>
          <cell r="F485">
            <v>496100</v>
          </cell>
          <cell r="G485">
            <v>466100</v>
          </cell>
          <cell r="H485">
            <v>438810</v>
          </cell>
          <cell r="I485">
            <v>420060</v>
          </cell>
          <cell r="J485">
            <v>401310</v>
          </cell>
          <cell r="K485">
            <v>382560</v>
          </cell>
          <cell r="L485">
            <v>363810</v>
          </cell>
          <cell r="M485">
            <v>345060</v>
          </cell>
        </row>
        <row r="486">
          <cell r="A486">
            <v>6640</v>
          </cell>
          <cell r="B486">
            <v>6660</v>
          </cell>
          <cell r="C486">
            <v>697880</v>
          </cell>
          <cell r="D486">
            <v>667880</v>
          </cell>
          <cell r="E486">
            <v>530180</v>
          </cell>
          <cell r="F486">
            <v>500180</v>
          </cell>
          <cell r="G486">
            <v>470180</v>
          </cell>
          <cell r="H486">
            <v>441360</v>
          </cell>
          <cell r="I486">
            <v>422610</v>
          </cell>
          <cell r="J486">
            <v>403860</v>
          </cell>
          <cell r="K486">
            <v>385110</v>
          </cell>
          <cell r="L486">
            <v>366360</v>
          </cell>
          <cell r="M486">
            <v>347610</v>
          </cell>
        </row>
        <row r="487">
          <cell r="A487">
            <v>6660</v>
          </cell>
          <cell r="B487">
            <v>6680</v>
          </cell>
          <cell r="C487">
            <v>702320</v>
          </cell>
          <cell r="D487">
            <v>672320</v>
          </cell>
          <cell r="E487">
            <v>534260</v>
          </cell>
          <cell r="F487">
            <v>504260</v>
          </cell>
          <cell r="G487">
            <v>474260</v>
          </cell>
          <cell r="H487">
            <v>444260</v>
          </cell>
          <cell r="I487">
            <v>425160</v>
          </cell>
          <cell r="J487">
            <v>406410</v>
          </cell>
          <cell r="K487">
            <v>387660</v>
          </cell>
          <cell r="L487">
            <v>368910</v>
          </cell>
          <cell r="M487">
            <v>350160</v>
          </cell>
        </row>
        <row r="488">
          <cell r="A488">
            <v>6680</v>
          </cell>
          <cell r="B488">
            <v>6700</v>
          </cell>
          <cell r="C488">
            <v>706760</v>
          </cell>
          <cell r="D488">
            <v>676760</v>
          </cell>
          <cell r="E488">
            <v>538340</v>
          </cell>
          <cell r="F488">
            <v>508340</v>
          </cell>
          <cell r="G488">
            <v>478340</v>
          </cell>
          <cell r="H488">
            <v>448340</v>
          </cell>
          <cell r="I488">
            <v>427710</v>
          </cell>
          <cell r="J488">
            <v>408960</v>
          </cell>
          <cell r="K488">
            <v>390210</v>
          </cell>
          <cell r="L488">
            <v>371460</v>
          </cell>
          <cell r="M488">
            <v>352710</v>
          </cell>
        </row>
        <row r="489">
          <cell r="A489">
            <v>6700</v>
          </cell>
          <cell r="B489">
            <v>6720</v>
          </cell>
          <cell r="C489">
            <v>711200</v>
          </cell>
          <cell r="D489">
            <v>681200</v>
          </cell>
          <cell r="E489">
            <v>542420</v>
          </cell>
          <cell r="F489">
            <v>512420</v>
          </cell>
          <cell r="G489">
            <v>482420</v>
          </cell>
          <cell r="H489">
            <v>452420</v>
          </cell>
          <cell r="I489">
            <v>430260</v>
          </cell>
          <cell r="J489">
            <v>411510</v>
          </cell>
          <cell r="K489">
            <v>392760</v>
          </cell>
          <cell r="L489">
            <v>374010</v>
          </cell>
          <cell r="M489">
            <v>355260</v>
          </cell>
        </row>
        <row r="490">
          <cell r="A490">
            <v>6720</v>
          </cell>
          <cell r="B490">
            <v>6740</v>
          </cell>
          <cell r="C490">
            <v>715640</v>
          </cell>
          <cell r="D490">
            <v>685640</v>
          </cell>
          <cell r="E490">
            <v>546500</v>
          </cell>
          <cell r="F490">
            <v>516500</v>
          </cell>
          <cell r="G490">
            <v>486500</v>
          </cell>
          <cell r="H490">
            <v>456500</v>
          </cell>
          <cell r="I490">
            <v>432810</v>
          </cell>
          <cell r="J490">
            <v>414060</v>
          </cell>
          <cell r="K490">
            <v>395310</v>
          </cell>
          <cell r="L490">
            <v>376560</v>
          </cell>
          <cell r="M490">
            <v>357810</v>
          </cell>
        </row>
        <row r="491">
          <cell r="A491">
            <v>6740</v>
          </cell>
          <cell r="B491">
            <v>6760</v>
          </cell>
          <cell r="C491">
            <v>720080</v>
          </cell>
          <cell r="D491">
            <v>690080</v>
          </cell>
          <cell r="E491">
            <v>550580</v>
          </cell>
          <cell r="F491">
            <v>520580</v>
          </cell>
          <cell r="G491">
            <v>490580</v>
          </cell>
          <cell r="H491">
            <v>460580</v>
          </cell>
          <cell r="I491">
            <v>435360</v>
          </cell>
          <cell r="J491">
            <v>416610</v>
          </cell>
          <cell r="K491">
            <v>397860</v>
          </cell>
          <cell r="L491">
            <v>379110</v>
          </cell>
          <cell r="M491">
            <v>360360</v>
          </cell>
        </row>
        <row r="492">
          <cell r="A492">
            <v>6760</v>
          </cell>
          <cell r="B492">
            <v>6780</v>
          </cell>
          <cell r="C492">
            <v>724520</v>
          </cell>
          <cell r="D492">
            <v>694520</v>
          </cell>
          <cell r="E492">
            <v>554660</v>
          </cell>
          <cell r="F492">
            <v>524660</v>
          </cell>
          <cell r="G492">
            <v>494660</v>
          </cell>
          <cell r="H492">
            <v>464660</v>
          </cell>
          <cell r="I492">
            <v>437910</v>
          </cell>
          <cell r="J492">
            <v>419160</v>
          </cell>
          <cell r="K492">
            <v>400410</v>
          </cell>
          <cell r="L492">
            <v>381660</v>
          </cell>
          <cell r="M492">
            <v>362910</v>
          </cell>
        </row>
        <row r="493">
          <cell r="A493">
            <v>6780</v>
          </cell>
          <cell r="B493">
            <v>6800</v>
          </cell>
          <cell r="C493">
            <v>728960</v>
          </cell>
          <cell r="D493">
            <v>698960</v>
          </cell>
          <cell r="E493">
            <v>558740</v>
          </cell>
          <cell r="F493">
            <v>528740</v>
          </cell>
          <cell r="G493">
            <v>498740</v>
          </cell>
          <cell r="H493">
            <v>468740</v>
          </cell>
          <cell r="I493">
            <v>440460</v>
          </cell>
          <cell r="J493">
            <v>421710</v>
          </cell>
          <cell r="K493">
            <v>402960</v>
          </cell>
          <cell r="L493">
            <v>384210</v>
          </cell>
          <cell r="M493">
            <v>365460</v>
          </cell>
        </row>
        <row r="494">
          <cell r="A494">
            <v>6800</v>
          </cell>
          <cell r="B494">
            <v>6820</v>
          </cell>
          <cell r="C494">
            <v>733400</v>
          </cell>
          <cell r="D494">
            <v>703400</v>
          </cell>
          <cell r="E494">
            <v>562820</v>
          </cell>
          <cell r="F494">
            <v>532820</v>
          </cell>
          <cell r="G494">
            <v>502820</v>
          </cell>
          <cell r="H494">
            <v>472820</v>
          </cell>
          <cell r="I494">
            <v>443010</v>
          </cell>
          <cell r="J494">
            <v>424260</v>
          </cell>
          <cell r="K494">
            <v>405510</v>
          </cell>
          <cell r="L494">
            <v>386760</v>
          </cell>
          <cell r="M494">
            <v>368010</v>
          </cell>
        </row>
        <row r="495">
          <cell r="A495">
            <v>6820</v>
          </cell>
          <cell r="B495">
            <v>6840</v>
          </cell>
          <cell r="C495">
            <v>737840</v>
          </cell>
          <cell r="D495">
            <v>707840</v>
          </cell>
          <cell r="E495">
            <v>566900</v>
          </cell>
          <cell r="F495">
            <v>536900</v>
          </cell>
          <cell r="G495">
            <v>506900</v>
          </cell>
          <cell r="H495">
            <v>476900</v>
          </cell>
          <cell r="I495">
            <v>446900</v>
          </cell>
          <cell r="J495">
            <v>426810</v>
          </cell>
          <cell r="K495">
            <v>408060</v>
          </cell>
          <cell r="L495">
            <v>389310</v>
          </cell>
          <cell r="M495">
            <v>370560</v>
          </cell>
        </row>
        <row r="496">
          <cell r="A496">
            <v>6840</v>
          </cell>
          <cell r="B496">
            <v>6860</v>
          </cell>
          <cell r="C496">
            <v>742280</v>
          </cell>
          <cell r="D496">
            <v>712280</v>
          </cell>
          <cell r="E496">
            <v>570980</v>
          </cell>
          <cell r="F496">
            <v>540980</v>
          </cell>
          <cell r="G496">
            <v>510980</v>
          </cell>
          <cell r="H496">
            <v>480980</v>
          </cell>
          <cell r="I496">
            <v>450980</v>
          </cell>
          <cell r="J496">
            <v>429360</v>
          </cell>
          <cell r="K496">
            <v>410610</v>
          </cell>
          <cell r="L496">
            <v>391860</v>
          </cell>
          <cell r="M496">
            <v>373110</v>
          </cell>
        </row>
        <row r="497">
          <cell r="A497">
            <v>6860</v>
          </cell>
          <cell r="B497">
            <v>6880</v>
          </cell>
          <cell r="C497">
            <v>746720</v>
          </cell>
          <cell r="D497">
            <v>716720</v>
          </cell>
          <cell r="E497">
            <v>575060</v>
          </cell>
          <cell r="F497">
            <v>545060</v>
          </cell>
          <cell r="G497">
            <v>515060</v>
          </cell>
          <cell r="H497">
            <v>485060</v>
          </cell>
          <cell r="I497">
            <v>455060</v>
          </cell>
          <cell r="J497">
            <v>431910</v>
          </cell>
          <cell r="K497">
            <v>413160</v>
          </cell>
          <cell r="L497">
            <v>394410</v>
          </cell>
          <cell r="M497">
            <v>375660</v>
          </cell>
        </row>
        <row r="498">
          <cell r="A498">
            <v>6880</v>
          </cell>
          <cell r="B498">
            <v>6900</v>
          </cell>
          <cell r="C498">
            <v>751160</v>
          </cell>
          <cell r="D498">
            <v>721160</v>
          </cell>
          <cell r="E498">
            <v>579140</v>
          </cell>
          <cell r="F498">
            <v>549140</v>
          </cell>
          <cell r="G498">
            <v>519140</v>
          </cell>
          <cell r="H498">
            <v>489140</v>
          </cell>
          <cell r="I498">
            <v>459140</v>
          </cell>
          <cell r="J498">
            <v>434460</v>
          </cell>
          <cell r="K498">
            <v>415710</v>
          </cell>
          <cell r="L498">
            <v>396960</v>
          </cell>
          <cell r="M498">
            <v>378210</v>
          </cell>
        </row>
        <row r="499">
          <cell r="A499">
            <v>6900</v>
          </cell>
          <cell r="B499">
            <v>6920</v>
          </cell>
          <cell r="C499">
            <v>755600</v>
          </cell>
          <cell r="D499">
            <v>725600</v>
          </cell>
          <cell r="E499">
            <v>583220</v>
          </cell>
          <cell r="F499">
            <v>553220</v>
          </cell>
          <cell r="G499">
            <v>523220</v>
          </cell>
          <cell r="H499">
            <v>493220</v>
          </cell>
          <cell r="I499">
            <v>463220</v>
          </cell>
          <cell r="J499">
            <v>437010</v>
          </cell>
          <cell r="K499">
            <v>418260</v>
          </cell>
          <cell r="L499">
            <v>399510</v>
          </cell>
          <cell r="M499">
            <v>380760</v>
          </cell>
        </row>
        <row r="500">
          <cell r="A500">
            <v>6920</v>
          </cell>
          <cell r="B500">
            <v>6940</v>
          </cell>
          <cell r="C500">
            <v>760040</v>
          </cell>
          <cell r="D500">
            <v>730040</v>
          </cell>
          <cell r="E500">
            <v>587300</v>
          </cell>
          <cell r="F500">
            <v>557300</v>
          </cell>
          <cell r="G500">
            <v>527300</v>
          </cell>
          <cell r="H500">
            <v>497300</v>
          </cell>
          <cell r="I500">
            <v>467300</v>
          </cell>
          <cell r="J500">
            <v>439560</v>
          </cell>
          <cell r="K500">
            <v>420810</v>
          </cell>
          <cell r="L500">
            <v>402060</v>
          </cell>
          <cell r="M500">
            <v>383310</v>
          </cell>
        </row>
        <row r="501">
          <cell r="A501">
            <v>6940</v>
          </cell>
          <cell r="B501">
            <v>6960</v>
          </cell>
          <cell r="C501">
            <v>764480</v>
          </cell>
          <cell r="D501">
            <v>734480</v>
          </cell>
          <cell r="E501">
            <v>591380</v>
          </cell>
          <cell r="F501">
            <v>561380</v>
          </cell>
          <cell r="G501">
            <v>531380</v>
          </cell>
          <cell r="H501">
            <v>501380</v>
          </cell>
          <cell r="I501">
            <v>471380</v>
          </cell>
          <cell r="J501">
            <v>442110</v>
          </cell>
          <cell r="K501">
            <v>423360</v>
          </cell>
          <cell r="L501">
            <v>404610</v>
          </cell>
          <cell r="M501">
            <v>385860</v>
          </cell>
        </row>
        <row r="502">
          <cell r="A502">
            <v>6960</v>
          </cell>
          <cell r="B502">
            <v>6980</v>
          </cell>
          <cell r="C502">
            <v>768920</v>
          </cell>
          <cell r="D502">
            <v>738920</v>
          </cell>
          <cell r="E502">
            <v>595460</v>
          </cell>
          <cell r="F502">
            <v>565460</v>
          </cell>
          <cell r="G502">
            <v>535460</v>
          </cell>
          <cell r="H502">
            <v>505460</v>
          </cell>
          <cell r="I502">
            <v>475460</v>
          </cell>
          <cell r="J502">
            <v>445460</v>
          </cell>
          <cell r="K502">
            <v>425910</v>
          </cell>
          <cell r="L502">
            <v>407160</v>
          </cell>
          <cell r="M502">
            <v>388410</v>
          </cell>
        </row>
        <row r="503">
          <cell r="A503">
            <v>6980</v>
          </cell>
          <cell r="B503">
            <v>7000</v>
          </cell>
          <cell r="C503">
            <v>773360</v>
          </cell>
          <cell r="D503">
            <v>743360</v>
          </cell>
          <cell r="E503">
            <v>599540</v>
          </cell>
          <cell r="F503">
            <v>569540</v>
          </cell>
          <cell r="G503">
            <v>539540</v>
          </cell>
          <cell r="H503">
            <v>509540</v>
          </cell>
          <cell r="I503">
            <v>479540</v>
          </cell>
          <cell r="J503">
            <v>449540</v>
          </cell>
          <cell r="K503">
            <v>428460</v>
          </cell>
          <cell r="L503">
            <v>409710</v>
          </cell>
          <cell r="M503">
            <v>390960</v>
          </cell>
        </row>
        <row r="504">
          <cell r="A504">
            <v>7000</v>
          </cell>
          <cell r="B504">
            <v>7020</v>
          </cell>
          <cell r="C504">
            <v>777800</v>
          </cell>
          <cell r="D504">
            <v>747800</v>
          </cell>
          <cell r="E504">
            <v>603620</v>
          </cell>
          <cell r="F504">
            <v>573620</v>
          </cell>
          <cell r="G504">
            <v>543620</v>
          </cell>
          <cell r="H504">
            <v>513620</v>
          </cell>
          <cell r="I504">
            <v>483620</v>
          </cell>
          <cell r="J504">
            <v>453620</v>
          </cell>
          <cell r="K504">
            <v>431010</v>
          </cell>
          <cell r="L504">
            <v>412260</v>
          </cell>
          <cell r="M504">
            <v>393510</v>
          </cell>
        </row>
        <row r="505">
          <cell r="A505">
            <v>7020</v>
          </cell>
          <cell r="B505">
            <v>7040</v>
          </cell>
          <cell r="C505">
            <v>782240</v>
          </cell>
          <cell r="D505">
            <v>752240</v>
          </cell>
          <cell r="E505">
            <v>607700</v>
          </cell>
          <cell r="F505">
            <v>577700</v>
          </cell>
          <cell r="G505">
            <v>547700</v>
          </cell>
          <cell r="H505">
            <v>517700</v>
          </cell>
          <cell r="I505">
            <v>487700</v>
          </cell>
          <cell r="J505">
            <v>457700</v>
          </cell>
          <cell r="K505">
            <v>433560</v>
          </cell>
          <cell r="L505">
            <v>414810</v>
          </cell>
          <cell r="M505">
            <v>396060</v>
          </cell>
        </row>
        <row r="506">
          <cell r="A506">
            <v>7040</v>
          </cell>
          <cell r="B506">
            <v>7060</v>
          </cell>
          <cell r="C506">
            <v>786680</v>
          </cell>
          <cell r="D506">
            <v>756680</v>
          </cell>
          <cell r="E506">
            <v>611780</v>
          </cell>
          <cell r="F506">
            <v>581780</v>
          </cell>
          <cell r="G506">
            <v>551780</v>
          </cell>
          <cell r="H506">
            <v>521780</v>
          </cell>
          <cell r="I506">
            <v>491780</v>
          </cell>
          <cell r="J506">
            <v>461780</v>
          </cell>
          <cell r="K506">
            <v>436110</v>
          </cell>
          <cell r="L506">
            <v>417360</v>
          </cell>
          <cell r="M506">
            <v>398610</v>
          </cell>
        </row>
        <row r="507">
          <cell r="A507">
            <v>7060</v>
          </cell>
          <cell r="B507">
            <v>7080</v>
          </cell>
          <cell r="C507">
            <v>791120</v>
          </cell>
          <cell r="D507">
            <v>761120</v>
          </cell>
          <cell r="E507">
            <v>615860</v>
          </cell>
          <cell r="F507">
            <v>585860</v>
          </cell>
          <cell r="G507">
            <v>555860</v>
          </cell>
          <cell r="H507">
            <v>525860</v>
          </cell>
          <cell r="I507">
            <v>495860</v>
          </cell>
          <cell r="J507">
            <v>465860</v>
          </cell>
          <cell r="K507">
            <v>438660</v>
          </cell>
          <cell r="L507">
            <v>419910</v>
          </cell>
          <cell r="M507">
            <v>401160</v>
          </cell>
        </row>
        <row r="508">
          <cell r="A508">
            <v>7080</v>
          </cell>
          <cell r="B508">
            <v>7100</v>
          </cell>
          <cell r="C508">
            <v>795560</v>
          </cell>
          <cell r="D508">
            <v>765560</v>
          </cell>
          <cell r="E508">
            <v>619940</v>
          </cell>
          <cell r="F508">
            <v>589940</v>
          </cell>
          <cell r="G508">
            <v>559940</v>
          </cell>
          <cell r="H508">
            <v>529940</v>
          </cell>
          <cell r="I508">
            <v>499940</v>
          </cell>
          <cell r="J508">
            <v>469940</v>
          </cell>
          <cell r="K508">
            <v>441210</v>
          </cell>
          <cell r="L508">
            <v>422460</v>
          </cell>
          <cell r="M508">
            <v>403710</v>
          </cell>
        </row>
        <row r="509">
          <cell r="A509">
            <v>7100</v>
          </cell>
          <cell r="B509">
            <v>7120</v>
          </cell>
          <cell r="C509">
            <v>800000</v>
          </cell>
          <cell r="D509">
            <v>770000</v>
          </cell>
          <cell r="E509">
            <v>624020</v>
          </cell>
          <cell r="F509">
            <v>594020</v>
          </cell>
          <cell r="G509">
            <v>564020</v>
          </cell>
          <cell r="H509">
            <v>534020</v>
          </cell>
          <cell r="I509">
            <v>504020</v>
          </cell>
          <cell r="J509">
            <v>474020</v>
          </cell>
          <cell r="K509">
            <v>444020</v>
          </cell>
          <cell r="L509">
            <v>425010</v>
          </cell>
          <cell r="M509">
            <v>406260</v>
          </cell>
        </row>
        <row r="510">
          <cell r="A510">
            <v>7120</v>
          </cell>
          <cell r="B510">
            <v>7140</v>
          </cell>
          <cell r="C510">
            <v>804440</v>
          </cell>
          <cell r="D510">
            <v>774440</v>
          </cell>
          <cell r="E510">
            <v>628100</v>
          </cell>
          <cell r="F510">
            <v>598100</v>
          </cell>
          <cell r="G510">
            <v>568100</v>
          </cell>
          <cell r="H510">
            <v>538100</v>
          </cell>
          <cell r="I510">
            <v>508100</v>
          </cell>
          <cell r="J510">
            <v>478100</v>
          </cell>
          <cell r="K510">
            <v>448100</v>
          </cell>
          <cell r="L510">
            <v>427560</v>
          </cell>
          <cell r="M510">
            <v>408810</v>
          </cell>
        </row>
        <row r="511">
          <cell r="A511">
            <v>7140</v>
          </cell>
          <cell r="B511">
            <v>7160</v>
          </cell>
          <cell r="C511">
            <v>808880</v>
          </cell>
          <cell r="D511">
            <v>778880</v>
          </cell>
          <cell r="E511">
            <v>632180</v>
          </cell>
          <cell r="F511">
            <v>602180</v>
          </cell>
          <cell r="G511">
            <v>572180</v>
          </cell>
          <cell r="H511">
            <v>542180</v>
          </cell>
          <cell r="I511">
            <v>512180</v>
          </cell>
          <cell r="J511">
            <v>482180</v>
          </cell>
          <cell r="K511">
            <v>452180</v>
          </cell>
          <cell r="L511">
            <v>430110</v>
          </cell>
          <cell r="M511">
            <v>411360</v>
          </cell>
        </row>
        <row r="512">
          <cell r="A512">
            <v>7160</v>
          </cell>
          <cell r="B512">
            <v>7180</v>
          </cell>
          <cell r="C512">
            <v>813320</v>
          </cell>
          <cell r="D512">
            <v>783320</v>
          </cell>
          <cell r="E512">
            <v>636260</v>
          </cell>
          <cell r="F512">
            <v>606260</v>
          </cell>
          <cell r="G512">
            <v>576260</v>
          </cell>
          <cell r="H512">
            <v>546260</v>
          </cell>
          <cell r="I512">
            <v>516260</v>
          </cell>
          <cell r="J512">
            <v>486260</v>
          </cell>
          <cell r="K512">
            <v>456260</v>
          </cell>
          <cell r="L512">
            <v>432660</v>
          </cell>
          <cell r="M512">
            <v>413910</v>
          </cell>
        </row>
        <row r="513">
          <cell r="A513">
            <v>7180</v>
          </cell>
          <cell r="B513">
            <v>7200</v>
          </cell>
          <cell r="C513">
            <v>817760</v>
          </cell>
          <cell r="D513">
            <v>787760</v>
          </cell>
          <cell r="E513">
            <v>640340</v>
          </cell>
          <cell r="F513">
            <v>610340</v>
          </cell>
          <cell r="G513">
            <v>580340</v>
          </cell>
          <cell r="H513">
            <v>550340</v>
          </cell>
          <cell r="I513">
            <v>520340</v>
          </cell>
          <cell r="J513">
            <v>490340</v>
          </cell>
          <cell r="K513">
            <v>460340</v>
          </cell>
          <cell r="L513">
            <v>435210</v>
          </cell>
          <cell r="M513">
            <v>416460</v>
          </cell>
        </row>
        <row r="514">
          <cell r="A514">
            <v>7200</v>
          </cell>
          <cell r="B514">
            <v>7220</v>
          </cell>
          <cell r="C514">
            <v>822200</v>
          </cell>
          <cell r="D514">
            <v>792200</v>
          </cell>
          <cell r="E514">
            <v>644420</v>
          </cell>
          <cell r="F514">
            <v>614420</v>
          </cell>
          <cell r="G514">
            <v>584420</v>
          </cell>
          <cell r="H514">
            <v>554420</v>
          </cell>
          <cell r="I514">
            <v>524420</v>
          </cell>
          <cell r="J514">
            <v>494420</v>
          </cell>
          <cell r="K514">
            <v>464420</v>
          </cell>
          <cell r="L514">
            <v>437760</v>
          </cell>
          <cell r="M514">
            <v>419010</v>
          </cell>
        </row>
        <row r="515">
          <cell r="A515">
            <v>7220</v>
          </cell>
          <cell r="B515">
            <v>7240</v>
          </cell>
          <cell r="C515">
            <v>826640</v>
          </cell>
          <cell r="D515">
            <v>796640</v>
          </cell>
          <cell r="E515">
            <v>648500</v>
          </cell>
          <cell r="F515">
            <v>618500</v>
          </cell>
          <cell r="G515">
            <v>588500</v>
          </cell>
          <cell r="H515">
            <v>558500</v>
          </cell>
          <cell r="I515">
            <v>528500</v>
          </cell>
          <cell r="J515">
            <v>498500</v>
          </cell>
          <cell r="K515">
            <v>468500</v>
          </cell>
          <cell r="L515">
            <v>440310</v>
          </cell>
          <cell r="M515">
            <v>421560</v>
          </cell>
        </row>
        <row r="516">
          <cell r="A516">
            <v>7240</v>
          </cell>
          <cell r="B516">
            <v>7260</v>
          </cell>
          <cell r="C516">
            <v>831080</v>
          </cell>
          <cell r="D516">
            <v>801080</v>
          </cell>
          <cell r="E516">
            <v>652580</v>
          </cell>
          <cell r="F516">
            <v>622580</v>
          </cell>
          <cell r="G516">
            <v>592580</v>
          </cell>
          <cell r="H516">
            <v>562580</v>
          </cell>
          <cell r="I516">
            <v>532580</v>
          </cell>
          <cell r="J516">
            <v>502580</v>
          </cell>
          <cell r="K516">
            <v>472580</v>
          </cell>
          <cell r="L516">
            <v>442860</v>
          </cell>
          <cell r="M516">
            <v>424110</v>
          </cell>
        </row>
        <row r="517">
          <cell r="A517">
            <v>7260</v>
          </cell>
          <cell r="B517">
            <v>7280</v>
          </cell>
          <cell r="C517">
            <v>835520</v>
          </cell>
          <cell r="D517">
            <v>805520</v>
          </cell>
          <cell r="E517">
            <v>656660</v>
          </cell>
          <cell r="F517">
            <v>626660</v>
          </cell>
          <cell r="G517">
            <v>596660</v>
          </cell>
          <cell r="H517">
            <v>566660</v>
          </cell>
          <cell r="I517">
            <v>536660</v>
          </cell>
          <cell r="J517">
            <v>506660</v>
          </cell>
          <cell r="K517">
            <v>476660</v>
          </cell>
          <cell r="L517">
            <v>446660</v>
          </cell>
          <cell r="M517">
            <v>426660</v>
          </cell>
        </row>
        <row r="518">
          <cell r="A518">
            <v>7280</v>
          </cell>
          <cell r="B518">
            <v>7300</v>
          </cell>
          <cell r="C518">
            <v>839960</v>
          </cell>
          <cell r="D518">
            <v>809960</v>
          </cell>
          <cell r="E518">
            <v>660740</v>
          </cell>
          <cell r="F518">
            <v>630740</v>
          </cell>
          <cell r="G518">
            <v>600740</v>
          </cell>
          <cell r="H518">
            <v>570740</v>
          </cell>
          <cell r="I518">
            <v>540740</v>
          </cell>
          <cell r="J518">
            <v>510740</v>
          </cell>
          <cell r="K518">
            <v>480740</v>
          </cell>
          <cell r="L518">
            <v>450740</v>
          </cell>
          <cell r="M518">
            <v>429210</v>
          </cell>
        </row>
        <row r="519">
          <cell r="A519">
            <v>7300</v>
          </cell>
          <cell r="B519">
            <v>7320</v>
          </cell>
          <cell r="C519">
            <v>844400</v>
          </cell>
          <cell r="D519">
            <v>814400</v>
          </cell>
          <cell r="E519">
            <v>664820</v>
          </cell>
          <cell r="F519">
            <v>634820</v>
          </cell>
          <cell r="G519">
            <v>604820</v>
          </cell>
          <cell r="H519">
            <v>574820</v>
          </cell>
          <cell r="I519">
            <v>544820</v>
          </cell>
          <cell r="J519">
            <v>514820</v>
          </cell>
          <cell r="K519">
            <v>484820</v>
          </cell>
          <cell r="L519">
            <v>454820</v>
          </cell>
          <cell r="M519">
            <v>431760</v>
          </cell>
        </row>
        <row r="520">
          <cell r="A520">
            <v>7320</v>
          </cell>
          <cell r="B520">
            <v>7340</v>
          </cell>
          <cell r="C520">
            <v>848840</v>
          </cell>
          <cell r="D520">
            <v>818840</v>
          </cell>
          <cell r="E520">
            <v>668900</v>
          </cell>
          <cell r="F520">
            <v>638900</v>
          </cell>
          <cell r="G520">
            <v>608900</v>
          </cell>
          <cell r="H520">
            <v>578900</v>
          </cell>
          <cell r="I520">
            <v>548900</v>
          </cell>
          <cell r="J520">
            <v>518900</v>
          </cell>
          <cell r="K520">
            <v>488900</v>
          </cell>
          <cell r="L520">
            <v>458900</v>
          </cell>
          <cell r="M520">
            <v>434310</v>
          </cell>
        </row>
        <row r="521">
          <cell r="A521">
            <v>7340</v>
          </cell>
          <cell r="B521">
            <v>7360</v>
          </cell>
          <cell r="C521">
            <v>853280</v>
          </cell>
          <cell r="D521">
            <v>823280</v>
          </cell>
          <cell r="E521">
            <v>672980</v>
          </cell>
          <cell r="F521">
            <v>642980</v>
          </cell>
          <cell r="G521">
            <v>612980</v>
          </cell>
          <cell r="H521">
            <v>582980</v>
          </cell>
          <cell r="I521">
            <v>552980</v>
          </cell>
          <cell r="J521">
            <v>522980</v>
          </cell>
          <cell r="K521">
            <v>492980</v>
          </cell>
          <cell r="L521">
            <v>462980</v>
          </cell>
          <cell r="M521">
            <v>436860</v>
          </cell>
        </row>
        <row r="522">
          <cell r="A522">
            <v>7360</v>
          </cell>
          <cell r="B522">
            <v>7380</v>
          </cell>
          <cell r="C522">
            <v>857720</v>
          </cell>
          <cell r="D522">
            <v>827720</v>
          </cell>
          <cell r="E522">
            <v>677060</v>
          </cell>
          <cell r="F522">
            <v>647060</v>
          </cell>
          <cell r="G522">
            <v>617060</v>
          </cell>
          <cell r="H522">
            <v>587060</v>
          </cell>
          <cell r="I522">
            <v>557060</v>
          </cell>
          <cell r="J522">
            <v>527060</v>
          </cell>
          <cell r="K522">
            <v>497060</v>
          </cell>
          <cell r="L522">
            <v>467060</v>
          </cell>
          <cell r="M522">
            <v>439410</v>
          </cell>
        </row>
        <row r="523">
          <cell r="A523">
            <v>7380</v>
          </cell>
          <cell r="B523">
            <v>7400</v>
          </cell>
          <cell r="C523">
            <v>862160</v>
          </cell>
          <cell r="D523">
            <v>832160</v>
          </cell>
          <cell r="E523">
            <v>681140</v>
          </cell>
          <cell r="F523">
            <v>651140</v>
          </cell>
          <cell r="G523">
            <v>621140</v>
          </cell>
          <cell r="H523">
            <v>591140</v>
          </cell>
          <cell r="I523">
            <v>561140</v>
          </cell>
          <cell r="J523">
            <v>531140</v>
          </cell>
          <cell r="K523">
            <v>501140</v>
          </cell>
          <cell r="L523">
            <v>471140</v>
          </cell>
          <cell r="M523">
            <v>441960</v>
          </cell>
        </row>
        <row r="524">
          <cell r="A524">
            <v>7400</v>
          </cell>
          <cell r="B524">
            <v>7420</v>
          </cell>
          <cell r="C524">
            <v>866600</v>
          </cell>
          <cell r="D524">
            <v>836600</v>
          </cell>
          <cell r="E524">
            <v>685220</v>
          </cell>
          <cell r="F524">
            <v>655220</v>
          </cell>
          <cell r="G524">
            <v>625220</v>
          </cell>
          <cell r="H524">
            <v>595220</v>
          </cell>
          <cell r="I524">
            <v>565220</v>
          </cell>
          <cell r="J524">
            <v>535220</v>
          </cell>
          <cell r="K524">
            <v>505220</v>
          </cell>
          <cell r="L524">
            <v>475220</v>
          </cell>
          <cell r="M524">
            <v>445220</v>
          </cell>
        </row>
        <row r="525">
          <cell r="A525">
            <v>7420</v>
          </cell>
          <cell r="B525">
            <v>7440</v>
          </cell>
          <cell r="C525">
            <v>871040</v>
          </cell>
          <cell r="D525">
            <v>841040</v>
          </cell>
          <cell r="E525">
            <v>689300</v>
          </cell>
          <cell r="F525">
            <v>659300</v>
          </cell>
          <cell r="G525">
            <v>629300</v>
          </cell>
          <cell r="H525">
            <v>599300</v>
          </cell>
          <cell r="I525">
            <v>569300</v>
          </cell>
          <cell r="J525">
            <v>539300</v>
          </cell>
          <cell r="K525">
            <v>509300</v>
          </cell>
          <cell r="L525">
            <v>479300</v>
          </cell>
          <cell r="M525">
            <v>449300</v>
          </cell>
        </row>
        <row r="526">
          <cell r="A526">
            <v>7440</v>
          </cell>
          <cell r="B526">
            <v>7460</v>
          </cell>
          <cell r="C526">
            <v>875480</v>
          </cell>
          <cell r="D526">
            <v>845480</v>
          </cell>
          <cell r="E526">
            <v>693380</v>
          </cell>
          <cell r="F526">
            <v>663380</v>
          </cell>
          <cell r="G526">
            <v>633380</v>
          </cell>
          <cell r="H526">
            <v>603380</v>
          </cell>
          <cell r="I526">
            <v>573380</v>
          </cell>
          <cell r="J526">
            <v>543380</v>
          </cell>
          <cell r="K526">
            <v>513380</v>
          </cell>
          <cell r="L526">
            <v>483380</v>
          </cell>
          <cell r="M526">
            <v>453380</v>
          </cell>
        </row>
        <row r="527">
          <cell r="A527">
            <v>7460</v>
          </cell>
          <cell r="B527">
            <v>7480</v>
          </cell>
          <cell r="C527">
            <v>879920</v>
          </cell>
          <cell r="D527">
            <v>849920</v>
          </cell>
          <cell r="E527">
            <v>697460</v>
          </cell>
          <cell r="F527">
            <v>667460</v>
          </cell>
          <cell r="G527">
            <v>637460</v>
          </cell>
          <cell r="H527">
            <v>607460</v>
          </cell>
          <cell r="I527">
            <v>577460</v>
          </cell>
          <cell r="J527">
            <v>547460</v>
          </cell>
          <cell r="K527">
            <v>517460</v>
          </cell>
          <cell r="L527">
            <v>487460</v>
          </cell>
          <cell r="M527">
            <v>457460</v>
          </cell>
        </row>
        <row r="528">
          <cell r="A528">
            <v>7480</v>
          </cell>
          <cell r="B528">
            <v>7500</v>
          </cell>
          <cell r="C528">
            <v>884360</v>
          </cell>
          <cell r="D528">
            <v>854360</v>
          </cell>
          <cell r="E528">
            <v>701540</v>
          </cell>
          <cell r="F528">
            <v>671540</v>
          </cell>
          <cell r="G528">
            <v>641540</v>
          </cell>
          <cell r="H528">
            <v>611540</v>
          </cell>
          <cell r="I528">
            <v>581540</v>
          </cell>
          <cell r="J528">
            <v>551540</v>
          </cell>
          <cell r="K528">
            <v>521540</v>
          </cell>
          <cell r="L528">
            <v>491540</v>
          </cell>
          <cell r="M528">
            <v>461540</v>
          </cell>
        </row>
        <row r="529">
          <cell r="A529">
            <v>7500</v>
          </cell>
          <cell r="B529">
            <v>7520</v>
          </cell>
          <cell r="C529">
            <v>888800</v>
          </cell>
          <cell r="D529">
            <v>858800</v>
          </cell>
          <cell r="E529">
            <v>705620</v>
          </cell>
          <cell r="F529">
            <v>675620</v>
          </cell>
          <cell r="G529">
            <v>645620</v>
          </cell>
          <cell r="H529">
            <v>615620</v>
          </cell>
          <cell r="I529">
            <v>585620</v>
          </cell>
          <cell r="J529">
            <v>555620</v>
          </cell>
          <cell r="K529">
            <v>525620</v>
          </cell>
          <cell r="L529">
            <v>495620</v>
          </cell>
          <cell r="M529">
            <v>465620</v>
          </cell>
        </row>
        <row r="530">
          <cell r="A530">
            <v>7520</v>
          </cell>
          <cell r="B530">
            <v>7540</v>
          </cell>
          <cell r="C530">
            <v>893240</v>
          </cell>
          <cell r="D530">
            <v>863240</v>
          </cell>
          <cell r="E530">
            <v>709700</v>
          </cell>
          <cell r="F530">
            <v>679700</v>
          </cell>
          <cell r="G530">
            <v>649700</v>
          </cell>
          <cell r="H530">
            <v>619700</v>
          </cell>
          <cell r="I530">
            <v>589700</v>
          </cell>
          <cell r="J530">
            <v>559700</v>
          </cell>
          <cell r="K530">
            <v>529700</v>
          </cell>
          <cell r="L530">
            <v>499700</v>
          </cell>
          <cell r="M530">
            <v>469700</v>
          </cell>
        </row>
        <row r="531">
          <cell r="A531">
            <v>7540</v>
          </cell>
          <cell r="B531">
            <v>7560</v>
          </cell>
          <cell r="C531">
            <v>897680</v>
          </cell>
          <cell r="D531">
            <v>867680</v>
          </cell>
          <cell r="E531">
            <v>713780</v>
          </cell>
          <cell r="F531">
            <v>683780</v>
          </cell>
          <cell r="G531">
            <v>653780</v>
          </cell>
          <cell r="H531">
            <v>623780</v>
          </cell>
          <cell r="I531">
            <v>593780</v>
          </cell>
          <cell r="J531">
            <v>563780</v>
          </cell>
          <cell r="K531">
            <v>533780</v>
          </cell>
          <cell r="L531">
            <v>503780</v>
          </cell>
          <cell r="M531">
            <v>473780</v>
          </cell>
        </row>
        <row r="532">
          <cell r="A532">
            <v>7560</v>
          </cell>
          <cell r="B532">
            <v>7580</v>
          </cell>
          <cell r="C532">
            <v>902120</v>
          </cell>
          <cell r="D532">
            <v>872120</v>
          </cell>
          <cell r="E532">
            <v>717860</v>
          </cell>
          <cell r="F532">
            <v>687860</v>
          </cell>
          <cell r="G532">
            <v>657860</v>
          </cell>
          <cell r="H532">
            <v>627860</v>
          </cell>
          <cell r="I532">
            <v>597860</v>
          </cell>
          <cell r="J532">
            <v>567860</v>
          </cell>
          <cell r="K532">
            <v>537860</v>
          </cell>
          <cell r="L532">
            <v>507860</v>
          </cell>
          <cell r="M532">
            <v>477860</v>
          </cell>
        </row>
        <row r="533">
          <cell r="A533">
            <v>7580</v>
          </cell>
          <cell r="B533">
            <v>7600</v>
          </cell>
          <cell r="C533">
            <v>906560</v>
          </cell>
          <cell r="D533">
            <v>876560</v>
          </cell>
          <cell r="E533">
            <v>721940</v>
          </cell>
          <cell r="F533">
            <v>691940</v>
          </cell>
          <cell r="G533">
            <v>661940</v>
          </cell>
          <cell r="H533">
            <v>631940</v>
          </cell>
          <cell r="I533">
            <v>601940</v>
          </cell>
          <cell r="J533">
            <v>571940</v>
          </cell>
          <cell r="K533">
            <v>541940</v>
          </cell>
          <cell r="L533">
            <v>511940</v>
          </cell>
          <cell r="M533">
            <v>481940</v>
          </cell>
        </row>
        <row r="534">
          <cell r="A534">
            <v>7600</v>
          </cell>
          <cell r="B534">
            <v>7620</v>
          </cell>
          <cell r="C534">
            <v>911000</v>
          </cell>
          <cell r="D534">
            <v>881000</v>
          </cell>
          <cell r="E534">
            <v>726020</v>
          </cell>
          <cell r="F534">
            <v>696020</v>
          </cell>
          <cell r="G534">
            <v>666020</v>
          </cell>
          <cell r="H534">
            <v>636020</v>
          </cell>
          <cell r="I534">
            <v>606020</v>
          </cell>
          <cell r="J534">
            <v>576020</v>
          </cell>
          <cell r="K534">
            <v>546020</v>
          </cell>
          <cell r="L534">
            <v>516020</v>
          </cell>
          <cell r="M534">
            <v>486020</v>
          </cell>
        </row>
        <row r="535">
          <cell r="A535">
            <v>7620</v>
          </cell>
          <cell r="B535">
            <v>7640</v>
          </cell>
          <cell r="C535">
            <v>915440</v>
          </cell>
          <cell r="D535">
            <v>885440</v>
          </cell>
          <cell r="E535">
            <v>730100</v>
          </cell>
          <cell r="F535">
            <v>700100</v>
          </cell>
          <cell r="G535">
            <v>670100</v>
          </cell>
          <cell r="H535">
            <v>640100</v>
          </cell>
          <cell r="I535">
            <v>610100</v>
          </cell>
          <cell r="J535">
            <v>580100</v>
          </cell>
          <cell r="K535">
            <v>550100</v>
          </cell>
          <cell r="L535">
            <v>520100</v>
          </cell>
          <cell r="M535">
            <v>490100</v>
          </cell>
        </row>
        <row r="536">
          <cell r="A536">
            <v>7640</v>
          </cell>
          <cell r="B536">
            <v>7660</v>
          </cell>
          <cell r="C536">
            <v>919880</v>
          </cell>
          <cell r="D536">
            <v>889880</v>
          </cell>
          <cell r="E536">
            <v>734180</v>
          </cell>
          <cell r="F536">
            <v>704180</v>
          </cell>
          <cell r="G536">
            <v>674180</v>
          </cell>
          <cell r="H536">
            <v>644180</v>
          </cell>
          <cell r="I536">
            <v>614180</v>
          </cell>
          <cell r="J536">
            <v>584180</v>
          </cell>
          <cell r="K536">
            <v>554180</v>
          </cell>
          <cell r="L536">
            <v>524180</v>
          </cell>
          <cell r="M536">
            <v>494180</v>
          </cell>
        </row>
        <row r="537">
          <cell r="A537">
            <v>7660</v>
          </cell>
          <cell r="B537">
            <v>7680</v>
          </cell>
          <cell r="C537">
            <v>924320</v>
          </cell>
          <cell r="D537">
            <v>894320</v>
          </cell>
          <cell r="E537">
            <v>738260</v>
          </cell>
          <cell r="F537">
            <v>708260</v>
          </cell>
          <cell r="G537">
            <v>678260</v>
          </cell>
          <cell r="H537">
            <v>648260</v>
          </cell>
          <cell r="I537">
            <v>618260</v>
          </cell>
          <cell r="J537">
            <v>588260</v>
          </cell>
          <cell r="K537">
            <v>558260</v>
          </cell>
          <cell r="L537">
            <v>528260</v>
          </cell>
          <cell r="M537">
            <v>498260</v>
          </cell>
        </row>
        <row r="538">
          <cell r="A538">
            <v>7680</v>
          </cell>
          <cell r="B538">
            <v>7700</v>
          </cell>
          <cell r="C538">
            <v>928760</v>
          </cell>
          <cell r="D538">
            <v>898760</v>
          </cell>
          <cell r="E538">
            <v>742340</v>
          </cell>
          <cell r="F538">
            <v>712340</v>
          </cell>
          <cell r="G538">
            <v>682340</v>
          </cell>
          <cell r="H538">
            <v>652340</v>
          </cell>
          <cell r="I538">
            <v>622340</v>
          </cell>
          <cell r="J538">
            <v>592340</v>
          </cell>
          <cell r="K538">
            <v>562340</v>
          </cell>
          <cell r="L538">
            <v>532340</v>
          </cell>
          <cell r="M538">
            <v>502340</v>
          </cell>
        </row>
        <row r="539">
          <cell r="A539">
            <v>7700</v>
          </cell>
          <cell r="B539">
            <v>7720</v>
          </cell>
          <cell r="C539">
            <v>933200</v>
          </cell>
          <cell r="D539">
            <v>903200</v>
          </cell>
          <cell r="E539">
            <v>746420</v>
          </cell>
          <cell r="F539">
            <v>716420</v>
          </cell>
          <cell r="G539">
            <v>686420</v>
          </cell>
          <cell r="H539">
            <v>656420</v>
          </cell>
          <cell r="I539">
            <v>626420</v>
          </cell>
          <cell r="J539">
            <v>596420</v>
          </cell>
          <cell r="K539">
            <v>566420</v>
          </cell>
          <cell r="L539">
            <v>536420</v>
          </cell>
          <cell r="M539">
            <v>506420</v>
          </cell>
        </row>
        <row r="540">
          <cell r="A540">
            <v>7720</v>
          </cell>
          <cell r="B540">
            <v>7740</v>
          </cell>
          <cell r="C540">
            <v>937640</v>
          </cell>
          <cell r="D540">
            <v>907640</v>
          </cell>
          <cell r="E540">
            <v>750500</v>
          </cell>
          <cell r="F540">
            <v>720500</v>
          </cell>
          <cell r="G540">
            <v>690500</v>
          </cell>
          <cell r="H540">
            <v>660500</v>
          </cell>
          <cell r="I540">
            <v>630500</v>
          </cell>
          <cell r="J540">
            <v>600500</v>
          </cell>
          <cell r="K540">
            <v>570500</v>
          </cell>
          <cell r="L540">
            <v>540500</v>
          </cell>
          <cell r="M540">
            <v>510500</v>
          </cell>
        </row>
        <row r="541">
          <cell r="A541">
            <v>7740</v>
          </cell>
          <cell r="B541">
            <v>7760</v>
          </cell>
          <cell r="C541">
            <v>942080</v>
          </cell>
          <cell r="D541">
            <v>912080</v>
          </cell>
          <cell r="E541">
            <v>754580</v>
          </cell>
          <cell r="F541">
            <v>724580</v>
          </cell>
          <cell r="G541">
            <v>694580</v>
          </cell>
          <cell r="H541">
            <v>664580</v>
          </cell>
          <cell r="I541">
            <v>634580</v>
          </cell>
          <cell r="J541">
            <v>604580</v>
          </cell>
          <cell r="K541">
            <v>574580</v>
          </cell>
          <cell r="L541">
            <v>544580</v>
          </cell>
          <cell r="M541">
            <v>514580</v>
          </cell>
        </row>
        <row r="542">
          <cell r="A542">
            <v>7760</v>
          </cell>
          <cell r="B542">
            <v>7780</v>
          </cell>
          <cell r="C542">
            <v>946520</v>
          </cell>
          <cell r="D542">
            <v>916520</v>
          </cell>
          <cell r="E542">
            <v>758660</v>
          </cell>
          <cell r="F542">
            <v>728660</v>
          </cell>
          <cell r="G542">
            <v>698660</v>
          </cell>
          <cell r="H542">
            <v>668660</v>
          </cell>
          <cell r="I542">
            <v>638660</v>
          </cell>
          <cell r="J542">
            <v>608660</v>
          </cell>
          <cell r="K542">
            <v>578660</v>
          </cell>
          <cell r="L542">
            <v>548660</v>
          </cell>
          <cell r="M542">
            <v>518660</v>
          </cell>
        </row>
        <row r="543">
          <cell r="A543">
            <v>7780</v>
          </cell>
          <cell r="B543">
            <v>7800</v>
          </cell>
          <cell r="C543">
            <v>950960</v>
          </cell>
          <cell r="D543">
            <v>920960</v>
          </cell>
          <cell r="E543">
            <v>762740</v>
          </cell>
          <cell r="F543">
            <v>732740</v>
          </cell>
          <cell r="G543">
            <v>702740</v>
          </cell>
          <cell r="H543">
            <v>672740</v>
          </cell>
          <cell r="I543">
            <v>642740</v>
          </cell>
          <cell r="J543">
            <v>612740</v>
          </cell>
          <cell r="K543">
            <v>582740</v>
          </cell>
          <cell r="L543">
            <v>552740</v>
          </cell>
          <cell r="M543">
            <v>522740</v>
          </cell>
        </row>
        <row r="544">
          <cell r="A544">
            <v>7800</v>
          </cell>
          <cell r="B544">
            <v>7820</v>
          </cell>
          <cell r="C544">
            <v>955400</v>
          </cell>
          <cell r="D544">
            <v>925400</v>
          </cell>
          <cell r="E544">
            <v>766820</v>
          </cell>
          <cell r="F544">
            <v>736820</v>
          </cell>
          <cell r="G544">
            <v>706820</v>
          </cell>
          <cell r="H544">
            <v>676820</v>
          </cell>
          <cell r="I544">
            <v>646820</v>
          </cell>
          <cell r="J544">
            <v>616820</v>
          </cell>
          <cell r="K544">
            <v>586820</v>
          </cell>
          <cell r="L544">
            <v>556820</v>
          </cell>
          <cell r="M544">
            <v>526820</v>
          </cell>
        </row>
        <row r="545">
          <cell r="A545">
            <v>7820</v>
          </cell>
          <cell r="B545">
            <v>7840</v>
          </cell>
          <cell r="C545">
            <v>959840</v>
          </cell>
          <cell r="D545">
            <v>929840</v>
          </cell>
          <cell r="E545">
            <v>770900</v>
          </cell>
          <cell r="F545">
            <v>740900</v>
          </cell>
          <cell r="G545">
            <v>710900</v>
          </cell>
          <cell r="H545">
            <v>680900</v>
          </cell>
          <cell r="I545">
            <v>650900</v>
          </cell>
          <cell r="J545">
            <v>620900</v>
          </cell>
          <cell r="K545">
            <v>590900</v>
          </cell>
          <cell r="L545">
            <v>560900</v>
          </cell>
          <cell r="M545">
            <v>530900</v>
          </cell>
        </row>
        <row r="546">
          <cell r="A546">
            <v>7840</v>
          </cell>
          <cell r="B546">
            <v>7860</v>
          </cell>
          <cell r="C546">
            <v>964280</v>
          </cell>
          <cell r="D546">
            <v>934280</v>
          </cell>
          <cell r="E546">
            <v>774980</v>
          </cell>
          <cell r="F546">
            <v>744980</v>
          </cell>
          <cell r="G546">
            <v>714980</v>
          </cell>
          <cell r="H546">
            <v>684980</v>
          </cell>
          <cell r="I546">
            <v>654980</v>
          </cell>
          <cell r="J546">
            <v>624980</v>
          </cell>
          <cell r="K546">
            <v>594980</v>
          </cell>
          <cell r="L546">
            <v>564980</v>
          </cell>
          <cell r="M546">
            <v>534980</v>
          </cell>
        </row>
        <row r="547">
          <cell r="A547">
            <v>7860</v>
          </cell>
          <cell r="B547">
            <v>7880</v>
          </cell>
          <cell r="C547">
            <v>968720</v>
          </cell>
          <cell r="D547">
            <v>938720</v>
          </cell>
          <cell r="E547">
            <v>779060</v>
          </cell>
          <cell r="F547">
            <v>749060</v>
          </cell>
          <cell r="G547">
            <v>719060</v>
          </cell>
          <cell r="H547">
            <v>689060</v>
          </cell>
          <cell r="I547">
            <v>659060</v>
          </cell>
          <cell r="J547">
            <v>629060</v>
          </cell>
          <cell r="K547">
            <v>599060</v>
          </cell>
          <cell r="L547">
            <v>569060</v>
          </cell>
          <cell r="M547">
            <v>539060</v>
          </cell>
        </row>
        <row r="548">
          <cell r="A548">
            <v>7880</v>
          </cell>
          <cell r="B548">
            <v>7900</v>
          </cell>
          <cell r="C548">
            <v>973160</v>
          </cell>
          <cell r="D548">
            <v>943160</v>
          </cell>
          <cell r="E548">
            <v>783140</v>
          </cell>
          <cell r="F548">
            <v>753140</v>
          </cell>
          <cell r="G548">
            <v>723140</v>
          </cell>
          <cell r="H548">
            <v>693140</v>
          </cell>
          <cell r="I548">
            <v>663140</v>
          </cell>
          <cell r="J548">
            <v>633140</v>
          </cell>
          <cell r="K548">
            <v>603140</v>
          </cell>
          <cell r="L548">
            <v>573140</v>
          </cell>
          <cell r="M548">
            <v>543140</v>
          </cell>
        </row>
        <row r="549">
          <cell r="A549">
            <v>7900</v>
          </cell>
          <cell r="B549">
            <v>7920</v>
          </cell>
          <cell r="C549">
            <v>977600</v>
          </cell>
          <cell r="D549">
            <v>947600</v>
          </cell>
          <cell r="E549">
            <v>787220</v>
          </cell>
          <cell r="F549">
            <v>757220</v>
          </cell>
          <cell r="G549">
            <v>727220</v>
          </cell>
          <cell r="H549">
            <v>697220</v>
          </cell>
          <cell r="I549">
            <v>667220</v>
          </cell>
          <cell r="J549">
            <v>637220</v>
          </cell>
          <cell r="K549">
            <v>607220</v>
          </cell>
          <cell r="L549">
            <v>577220</v>
          </cell>
          <cell r="M549">
            <v>547220</v>
          </cell>
        </row>
        <row r="550">
          <cell r="A550">
            <v>7920</v>
          </cell>
          <cell r="B550">
            <v>7940</v>
          </cell>
          <cell r="C550">
            <v>982040</v>
          </cell>
          <cell r="D550">
            <v>952040</v>
          </cell>
          <cell r="E550">
            <v>791300</v>
          </cell>
          <cell r="F550">
            <v>761300</v>
          </cell>
          <cell r="G550">
            <v>731300</v>
          </cell>
          <cell r="H550">
            <v>701300</v>
          </cell>
          <cell r="I550">
            <v>671300</v>
          </cell>
          <cell r="J550">
            <v>641300</v>
          </cell>
          <cell r="K550">
            <v>611300</v>
          </cell>
          <cell r="L550">
            <v>581300</v>
          </cell>
          <cell r="M550">
            <v>551300</v>
          </cell>
        </row>
        <row r="551">
          <cell r="A551">
            <v>7940</v>
          </cell>
          <cell r="B551">
            <v>7960</v>
          </cell>
          <cell r="C551">
            <v>986480</v>
          </cell>
          <cell r="D551">
            <v>956480</v>
          </cell>
          <cell r="E551">
            <v>795380</v>
          </cell>
          <cell r="F551">
            <v>765380</v>
          </cell>
          <cell r="G551">
            <v>735380</v>
          </cell>
          <cell r="H551">
            <v>705380</v>
          </cell>
          <cell r="I551">
            <v>675380</v>
          </cell>
          <cell r="J551">
            <v>645380</v>
          </cell>
          <cell r="K551">
            <v>615380</v>
          </cell>
          <cell r="L551">
            <v>585380</v>
          </cell>
          <cell r="M551">
            <v>555380</v>
          </cell>
        </row>
        <row r="552">
          <cell r="A552">
            <v>7960</v>
          </cell>
          <cell r="B552">
            <v>7980</v>
          </cell>
          <cell r="C552">
            <v>990920</v>
          </cell>
          <cell r="D552">
            <v>960920</v>
          </cell>
          <cell r="E552">
            <v>799460</v>
          </cell>
          <cell r="F552">
            <v>769460</v>
          </cell>
          <cell r="G552">
            <v>739460</v>
          </cell>
          <cell r="H552">
            <v>709460</v>
          </cell>
          <cell r="I552">
            <v>679460</v>
          </cell>
          <cell r="J552">
            <v>649460</v>
          </cell>
          <cell r="K552">
            <v>619460</v>
          </cell>
          <cell r="L552">
            <v>589460</v>
          </cell>
          <cell r="M552">
            <v>559460</v>
          </cell>
        </row>
        <row r="553">
          <cell r="A553">
            <v>7980</v>
          </cell>
          <cell r="B553">
            <v>8000</v>
          </cell>
          <cell r="C553">
            <v>995360</v>
          </cell>
          <cell r="D553">
            <v>965360</v>
          </cell>
          <cell r="E553">
            <v>803540</v>
          </cell>
          <cell r="F553">
            <v>773540</v>
          </cell>
          <cell r="G553">
            <v>743540</v>
          </cell>
          <cell r="H553">
            <v>713540</v>
          </cell>
          <cell r="I553">
            <v>683540</v>
          </cell>
          <cell r="J553">
            <v>653540</v>
          </cell>
          <cell r="K553">
            <v>623540</v>
          </cell>
          <cell r="L553">
            <v>593540</v>
          </cell>
          <cell r="M553">
            <v>563540</v>
          </cell>
        </row>
        <row r="554">
          <cell r="A554">
            <v>8000</v>
          </cell>
          <cell r="B554">
            <v>8020</v>
          </cell>
          <cell r="C554">
            <v>999800</v>
          </cell>
          <cell r="D554">
            <v>969800</v>
          </cell>
          <cell r="E554">
            <v>807620</v>
          </cell>
          <cell r="F554">
            <v>777620</v>
          </cell>
          <cell r="G554">
            <v>747620</v>
          </cell>
          <cell r="H554">
            <v>717620</v>
          </cell>
          <cell r="I554">
            <v>687620</v>
          </cell>
          <cell r="J554">
            <v>657620</v>
          </cell>
          <cell r="K554">
            <v>627620</v>
          </cell>
          <cell r="L554">
            <v>597620</v>
          </cell>
          <cell r="M554">
            <v>567620</v>
          </cell>
        </row>
        <row r="555">
          <cell r="A555">
            <v>8020</v>
          </cell>
          <cell r="B555">
            <v>8040</v>
          </cell>
          <cell r="C555">
            <v>1004240</v>
          </cell>
          <cell r="D555">
            <v>974240</v>
          </cell>
          <cell r="E555">
            <v>811700</v>
          </cell>
          <cell r="F555">
            <v>781700</v>
          </cell>
          <cell r="G555">
            <v>751700</v>
          </cell>
          <cell r="H555">
            <v>721700</v>
          </cell>
          <cell r="I555">
            <v>691700</v>
          </cell>
          <cell r="J555">
            <v>661700</v>
          </cell>
          <cell r="K555">
            <v>631700</v>
          </cell>
          <cell r="L555">
            <v>601700</v>
          </cell>
          <cell r="M555">
            <v>571700</v>
          </cell>
        </row>
        <row r="556">
          <cell r="A556">
            <v>8040</v>
          </cell>
          <cell r="B556">
            <v>8060</v>
          </cell>
          <cell r="C556">
            <v>1008680</v>
          </cell>
          <cell r="D556">
            <v>978680</v>
          </cell>
          <cell r="E556">
            <v>815780</v>
          </cell>
          <cell r="F556">
            <v>785780</v>
          </cell>
          <cell r="G556">
            <v>755780</v>
          </cell>
          <cell r="H556">
            <v>725780</v>
          </cell>
          <cell r="I556">
            <v>695780</v>
          </cell>
          <cell r="J556">
            <v>665780</v>
          </cell>
          <cell r="K556">
            <v>635780</v>
          </cell>
          <cell r="L556">
            <v>605780</v>
          </cell>
          <cell r="M556">
            <v>575780</v>
          </cell>
        </row>
        <row r="557">
          <cell r="A557">
            <v>8060</v>
          </cell>
          <cell r="B557">
            <v>8080</v>
          </cell>
          <cell r="C557">
            <v>1013120</v>
          </cell>
          <cell r="D557">
            <v>983120</v>
          </cell>
          <cell r="E557">
            <v>819860</v>
          </cell>
          <cell r="F557">
            <v>789860</v>
          </cell>
          <cell r="G557">
            <v>759860</v>
          </cell>
          <cell r="H557">
            <v>729860</v>
          </cell>
          <cell r="I557">
            <v>699860</v>
          </cell>
          <cell r="J557">
            <v>669860</v>
          </cell>
          <cell r="K557">
            <v>639860</v>
          </cell>
          <cell r="L557">
            <v>609860</v>
          </cell>
          <cell r="M557">
            <v>579860</v>
          </cell>
        </row>
        <row r="558">
          <cell r="A558">
            <v>8080</v>
          </cell>
          <cell r="B558">
            <v>8100</v>
          </cell>
          <cell r="C558">
            <v>1017560</v>
          </cell>
          <cell r="D558">
            <v>987560</v>
          </cell>
          <cell r="E558">
            <v>823940</v>
          </cell>
          <cell r="F558">
            <v>793940</v>
          </cell>
          <cell r="G558">
            <v>763940</v>
          </cell>
          <cell r="H558">
            <v>733940</v>
          </cell>
          <cell r="I558">
            <v>703940</v>
          </cell>
          <cell r="J558">
            <v>673940</v>
          </cell>
          <cell r="K558">
            <v>643940</v>
          </cell>
          <cell r="L558">
            <v>613940</v>
          </cell>
          <cell r="M558">
            <v>583940</v>
          </cell>
        </row>
        <row r="559">
          <cell r="A559">
            <v>8100</v>
          </cell>
          <cell r="B559">
            <v>8120</v>
          </cell>
          <cell r="C559">
            <v>1022000</v>
          </cell>
          <cell r="D559">
            <v>992000</v>
          </cell>
          <cell r="E559">
            <v>828020</v>
          </cell>
          <cell r="F559">
            <v>798020</v>
          </cell>
          <cell r="G559">
            <v>768020</v>
          </cell>
          <cell r="H559">
            <v>738020</v>
          </cell>
          <cell r="I559">
            <v>708020</v>
          </cell>
          <cell r="J559">
            <v>678020</v>
          </cell>
          <cell r="K559">
            <v>648020</v>
          </cell>
          <cell r="L559">
            <v>618020</v>
          </cell>
          <cell r="M559">
            <v>588020</v>
          </cell>
        </row>
        <row r="560">
          <cell r="A560">
            <v>8120</v>
          </cell>
          <cell r="B560">
            <v>8140</v>
          </cell>
          <cell r="C560">
            <v>1026440</v>
          </cell>
          <cell r="D560">
            <v>996440</v>
          </cell>
          <cell r="E560">
            <v>832100</v>
          </cell>
          <cell r="F560">
            <v>802100</v>
          </cell>
          <cell r="G560">
            <v>772100</v>
          </cell>
          <cell r="H560">
            <v>742100</v>
          </cell>
          <cell r="I560">
            <v>712100</v>
          </cell>
          <cell r="J560">
            <v>682100</v>
          </cell>
          <cell r="K560">
            <v>652100</v>
          </cell>
          <cell r="L560">
            <v>622100</v>
          </cell>
          <cell r="M560">
            <v>592100</v>
          </cell>
        </row>
        <row r="561">
          <cell r="A561">
            <v>8140</v>
          </cell>
          <cell r="B561">
            <v>8160</v>
          </cell>
          <cell r="C561">
            <v>1030880</v>
          </cell>
          <cell r="D561">
            <v>1000880</v>
          </cell>
          <cell r="E561">
            <v>836180</v>
          </cell>
          <cell r="F561">
            <v>806180</v>
          </cell>
          <cell r="G561">
            <v>776180</v>
          </cell>
          <cell r="H561">
            <v>746180</v>
          </cell>
          <cell r="I561">
            <v>716180</v>
          </cell>
          <cell r="J561">
            <v>686180</v>
          </cell>
          <cell r="K561">
            <v>656180</v>
          </cell>
          <cell r="L561">
            <v>626180</v>
          </cell>
          <cell r="M561">
            <v>596180</v>
          </cell>
        </row>
        <row r="562">
          <cell r="A562">
            <v>8160</v>
          </cell>
          <cell r="B562">
            <v>8180</v>
          </cell>
          <cell r="C562">
            <v>1035320</v>
          </cell>
          <cell r="D562">
            <v>1005320</v>
          </cell>
          <cell r="E562">
            <v>840260</v>
          </cell>
          <cell r="F562">
            <v>810260</v>
          </cell>
          <cell r="G562">
            <v>780260</v>
          </cell>
          <cell r="H562">
            <v>750260</v>
          </cell>
          <cell r="I562">
            <v>720260</v>
          </cell>
          <cell r="J562">
            <v>690260</v>
          </cell>
          <cell r="K562">
            <v>660260</v>
          </cell>
          <cell r="L562">
            <v>630260</v>
          </cell>
          <cell r="M562">
            <v>600260</v>
          </cell>
        </row>
        <row r="563">
          <cell r="A563">
            <v>8180</v>
          </cell>
          <cell r="B563">
            <v>8200</v>
          </cell>
          <cell r="C563">
            <v>1039760</v>
          </cell>
          <cell r="D563">
            <v>1009760</v>
          </cell>
          <cell r="E563">
            <v>844340</v>
          </cell>
          <cell r="F563">
            <v>814340</v>
          </cell>
          <cell r="G563">
            <v>784340</v>
          </cell>
          <cell r="H563">
            <v>754340</v>
          </cell>
          <cell r="I563">
            <v>724340</v>
          </cell>
          <cell r="J563">
            <v>694340</v>
          </cell>
          <cell r="K563">
            <v>664340</v>
          </cell>
          <cell r="L563">
            <v>634340</v>
          </cell>
          <cell r="M563">
            <v>604340</v>
          </cell>
        </row>
        <row r="564">
          <cell r="A564">
            <v>8200</v>
          </cell>
          <cell r="B564">
            <v>8220</v>
          </cell>
          <cell r="C564">
            <v>1044200</v>
          </cell>
          <cell r="D564">
            <v>1014200</v>
          </cell>
          <cell r="E564">
            <v>848420</v>
          </cell>
          <cell r="F564">
            <v>818420</v>
          </cell>
          <cell r="G564">
            <v>788420</v>
          </cell>
          <cell r="H564">
            <v>758420</v>
          </cell>
          <cell r="I564">
            <v>728420</v>
          </cell>
          <cell r="J564">
            <v>698420</v>
          </cell>
          <cell r="K564">
            <v>668420</v>
          </cell>
          <cell r="L564">
            <v>638420</v>
          </cell>
          <cell r="M564">
            <v>608420</v>
          </cell>
        </row>
        <row r="565">
          <cell r="A565">
            <v>8220</v>
          </cell>
          <cell r="B565">
            <v>8240</v>
          </cell>
          <cell r="C565">
            <v>1048640</v>
          </cell>
          <cell r="D565">
            <v>1018640</v>
          </cell>
          <cell r="E565">
            <v>852500</v>
          </cell>
          <cell r="F565">
            <v>822500</v>
          </cell>
          <cell r="G565">
            <v>792500</v>
          </cell>
          <cell r="H565">
            <v>762500</v>
          </cell>
          <cell r="I565">
            <v>732500</v>
          </cell>
          <cell r="J565">
            <v>702500</v>
          </cell>
          <cell r="K565">
            <v>672500</v>
          </cell>
          <cell r="L565">
            <v>642500</v>
          </cell>
          <cell r="M565">
            <v>612500</v>
          </cell>
        </row>
        <row r="566">
          <cell r="A566">
            <v>8240</v>
          </cell>
          <cell r="B566">
            <v>8260</v>
          </cell>
          <cell r="C566">
            <v>1053080</v>
          </cell>
          <cell r="D566">
            <v>1023080</v>
          </cell>
          <cell r="E566">
            <v>856580</v>
          </cell>
          <cell r="F566">
            <v>826580</v>
          </cell>
          <cell r="G566">
            <v>796580</v>
          </cell>
          <cell r="H566">
            <v>766580</v>
          </cell>
          <cell r="I566">
            <v>736580</v>
          </cell>
          <cell r="J566">
            <v>706580</v>
          </cell>
          <cell r="K566">
            <v>676580</v>
          </cell>
          <cell r="L566">
            <v>646580</v>
          </cell>
          <cell r="M566">
            <v>616580</v>
          </cell>
        </row>
        <row r="567">
          <cell r="A567">
            <v>8260</v>
          </cell>
          <cell r="B567">
            <v>8280</v>
          </cell>
          <cell r="C567">
            <v>1057520</v>
          </cell>
          <cell r="D567">
            <v>1027520</v>
          </cell>
          <cell r="E567">
            <v>860660</v>
          </cell>
          <cell r="F567">
            <v>830660</v>
          </cell>
          <cell r="G567">
            <v>800660</v>
          </cell>
          <cell r="H567">
            <v>770660</v>
          </cell>
          <cell r="I567">
            <v>740660</v>
          </cell>
          <cell r="J567">
            <v>710660</v>
          </cell>
          <cell r="K567">
            <v>680660</v>
          </cell>
          <cell r="L567">
            <v>650660</v>
          </cell>
          <cell r="M567">
            <v>620660</v>
          </cell>
        </row>
        <row r="568">
          <cell r="A568">
            <v>8280</v>
          </cell>
          <cell r="B568">
            <v>8300</v>
          </cell>
          <cell r="C568">
            <v>1061960</v>
          </cell>
          <cell r="D568">
            <v>1031960</v>
          </cell>
          <cell r="E568">
            <v>864740</v>
          </cell>
          <cell r="F568">
            <v>834740</v>
          </cell>
          <cell r="G568">
            <v>804740</v>
          </cell>
          <cell r="H568">
            <v>774740</v>
          </cell>
          <cell r="I568">
            <v>744740</v>
          </cell>
          <cell r="J568">
            <v>714740</v>
          </cell>
          <cell r="K568">
            <v>684740</v>
          </cell>
          <cell r="L568">
            <v>654740</v>
          </cell>
          <cell r="M568">
            <v>624740</v>
          </cell>
        </row>
        <row r="569">
          <cell r="A569">
            <v>8300</v>
          </cell>
          <cell r="B569">
            <v>8320</v>
          </cell>
          <cell r="C569">
            <v>1066400</v>
          </cell>
          <cell r="D569">
            <v>1036400</v>
          </cell>
          <cell r="E569">
            <v>868820</v>
          </cell>
          <cell r="F569">
            <v>838820</v>
          </cell>
          <cell r="G569">
            <v>808820</v>
          </cell>
          <cell r="H569">
            <v>778820</v>
          </cell>
          <cell r="I569">
            <v>748820</v>
          </cell>
          <cell r="J569">
            <v>718820</v>
          </cell>
          <cell r="K569">
            <v>688820</v>
          </cell>
          <cell r="L569">
            <v>658820</v>
          </cell>
          <cell r="M569">
            <v>628820</v>
          </cell>
        </row>
        <row r="570">
          <cell r="A570">
            <v>8320</v>
          </cell>
          <cell r="B570">
            <v>8340</v>
          </cell>
          <cell r="C570">
            <v>1070840</v>
          </cell>
          <cell r="D570">
            <v>1040840</v>
          </cell>
          <cell r="E570">
            <v>872900</v>
          </cell>
          <cell r="F570">
            <v>842900</v>
          </cell>
          <cell r="G570">
            <v>812900</v>
          </cell>
          <cell r="H570">
            <v>782900</v>
          </cell>
          <cell r="I570">
            <v>752900</v>
          </cell>
          <cell r="J570">
            <v>722900</v>
          </cell>
          <cell r="K570">
            <v>692900</v>
          </cell>
          <cell r="L570">
            <v>662900</v>
          </cell>
          <cell r="M570">
            <v>632900</v>
          </cell>
        </row>
        <row r="571">
          <cell r="A571">
            <v>8340</v>
          </cell>
          <cell r="B571">
            <v>8360</v>
          </cell>
          <cell r="C571">
            <v>1075280</v>
          </cell>
          <cell r="D571">
            <v>1045280</v>
          </cell>
          <cell r="E571">
            <v>876980</v>
          </cell>
          <cell r="F571">
            <v>846980</v>
          </cell>
          <cell r="G571">
            <v>816980</v>
          </cell>
          <cell r="H571">
            <v>786980</v>
          </cell>
          <cell r="I571">
            <v>756980</v>
          </cell>
          <cell r="J571">
            <v>726980</v>
          </cell>
          <cell r="K571">
            <v>696980</v>
          </cell>
          <cell r="L571">
            <v>666980</v>
          </cell>
          <cell r="M571">
            <v>636980</v>
          </cell>
        </row>
        <row r="572">
          <cell r="A572">
            <v>8360</v>
          </cell>
          <cell r="B572">
            <v>8380</v>
          </cell>
          <cell r="C572">
            <v>1079720</v>
          </cell>
          <cell r="D572">
            <v>1049720</v>
          </cell>
          <cell r="E572">
            <v>881060</v>
          </cell>
          <cell r="F572">
            <v>851060</v>
          </cell>
          <cell r="G572">
            <v>821060</v>
          </cell>
          <cell r="H572">
            <v>791060</v>
          </cell>
          <cell r="I572">
            <v>761060</v>
          </cell>
          <cell r="J572">
            <v>731060</v>
          </cell>
          <cell r="K572">
            <v>701060</v>
          </cell>
          <cell r="L572">
            <v>671060</v>
          </cell>
          <cell r="M572">
            <v>641060</v>
          </cell>
        </row>
        <row r="573">
          <cell r="A573">
            <v>8380</v>
          </cell>
          <cell r="B573">
            <v>8400</v>
          </cell>
          <cell r="C573">
            <v>1084160</v>
          </cell>
          <cell r="D573">
            <v>1054160</v>
          </cell>
          <cell r="E573">
            <v>885140</v>
          </cell>
          <cell r="F573">
            <v>855140</v>
          </cell>
          <cell r="G573">
            <v>825140</v>
          </cell>
          <cell r="H573">
            <v>795140</v>
          </cell>
          <cell r="I573">
            <v>765140</v>
          </cell>
          <cell r="J573">
            <v>735140</v>
          </cell>
          <cell r="K573">
            <v>705140</v>
          </cell>
          <cell r="L573">
            <v>675140</v>
          </cell>
          <cell r="M573">
            <v>645140</v>
          </cell>
        </row>
        <row r="574">
          <cell r="A574">
            <v>8400</v>
          </cell>
          <cell r="B574">
            <v>8420</v>
          </cell>
          <cell r="C574">
            <v>1088600</v>
          </cell>
          <cell r="D574">
            <v>1058600</v>
          </cell>
          <cell r="E574">
            <v>889220</v>
          </cell>
          <cell r="F574">
            <v>859220</v>
          </cell>
          <cell r="G574">
            <v>829220</v>
          </cell>
          <cell r="H574">
            <v>799220</v>
          </cell>
          <cell r="I574">
            <v>769220</v>
          </cell>
          <cell r="J574">
            <v>739220</v>
          </cell>
          <cell r="K574">
            <v>709220</v>
          </cell>
          <cell r="L574">
            <v>679220</v>
          </cell>
          <cell r="M574">
            <v>649220</v>
          </cell>
        </row>
        <row r="575">
          <cell r="A575">
            <v>8420</v>
          </cell>
          <cell r="B575">
            <v>8440</v>
          </cell>
          <cell r="C575">
            <v>1093040</v>
          </cell>
          <cell r="D575">
            <v>1063040</v>
          </cell>
          <cell r="E575">
            <v>893300</v>
          </cell>
          <cell r="F575">
            <v>863300</v>
          </cell>
          <cell r="G575">
            <v>833300</v>
          </cell>
          <cell r="H575">
            <v>803300</v>
          </cell>
          <cell r="I575">
            <v>773300</v>
          </cell>
          <cell r="J575">
            <v>743300</v>
          </cell>
          <cell r="K575">
            <v>713300</v>
          </cell>
          <cell r="L575">
            <v>683300</v>
          </cell>
          <cell r="M575">
            <v>653300</v>
          </cell>
        </row>
        <row r="576">
          <cell r="A576">
            <v>8440</v>
          </cell>
          <cell r="B576">
            <v>8460</v>
          </cell>
          <cell r="C576">
            <v>1097480</v>
          </cell>
          <cell r="D576">
            <v>1067480</v>
          </cell>
          <cell r="E576">
            <v>897380</v>
          </cell>
          <cell r="F576">
            <v>867380</v>
          </cell>
          <cell r="G576">
            <v>837380</v>
          </cell>
          <cell r="H576">
            <v>807380</v>
          </cell>
          <cell r="I576">
            <v>777380</v>
          </cell>
          <cell r="J576">
            <v>747380</v>
          </cell>
          <cell r="K576">
            <v>717380</v>
          </cell>
          <cell r="L576">
            <v>687380</v>
          </cell>
          <cell r="M576">
            <v>657380</v>
          </cell>
        </row>
        <row r="577">
          <cell r="A577">
            <v>8460</v>
          </cell>
          <cell r="B577">
            <v>8480</v>
          </cell>
          <cell r="C577">
            <v>1101920</v>
          </cell>
          <cell r="D577">
            <v>1071920</v>
          </cell>
          <cell r="E577">
            <v>901460</v>
          </cell>
          <cell r="F577">
            <v>871460</v>
          </cell>
          <cell r="G577">
            <v>841460</v>
          </cell>
          <cell r="H577">
            <v>811460</v>
          </cell>
          <cell r="I577">
            <v>781460</v>
          </cell>
          <cell r="J577">
            <v>751460</v>
          </cell>
          <cell r="K577">
            <v>721460</v>
          </cell>
          <cell r="L577">
            <v>691460</v>
          </cell>
          <cell r="M577">
            <v>661460</v>
          </cell>
        </row>
        <row r="578">
          <cell r="A578">
            <v>8480</v>
          </cell>
          <cell r="B578">
            <v>8500</v>
          </cell>
          <cell r="C578">
            <v>1106360</v>
          </cell>
          <cell r="D578">
            <v>1076360</v>
          </cell>
          <cell r="E578">
            <v>905540</v>
          </cell>
          <cell r="F578">
            <v>875540</v>
          </cell>
          <cell r="G578">
            <v>845540</v>
          </cell>
          <cell r="H578">
            <v>815540</v>
          </cell>
          <cell r="I578">
            <v>785540</v>
          </cell>
          <cell r="J578">
            <v>755540</v>
          </cell>
          <cell r="K578">
            <v>725540</v>
          </cell>
          <cell r="L578">
            <v>695540</v>
          </cell>
          <cell r="M578">
            <v>665540</v>
          </cell>
        </row>
        <row r="579">
          <cell r="A579">
            <v>8500</v>
          </cell>
          <cell r="B579">
            <v>8520</v>
          </cell>
          <cell r="C579">
            <v>1110800</v>
          </cell>
          <cell r="D579">
            <v>1080800</v>
          </cell>
          <cell r="E579">
            <v>909620</v>
          </cell>
          <cell r="F579">
            <v>879620</v>
          </cell>
          <cell r="G579">
            <v>849620</v>
          </cell>
          <cell r="H579">
            <v>819620</v>
          </cell>
          <cell r="I579">
            <v>789620</v>
          </cell>
          <cell r="J579">
            <v>759620</v>
          </cell>
          <cell r="K579">
            <v>729620</v>
          </cell>
          <cell r="L579">
            <v>699620</v>
          </cell>
          <cell r="M579">
            <v>669620</v>
          </cell>
        </row>
        <row r="580">
          <cell r="A580">
            <v>8520</v>
          </cell>
          <cell r="B580">
            <v>8540</v>
          </cell>
          <cell r="C580">
            <v>1115240</v>
          </cell>
          <cell r="D580">
            <v>1085240</v>
          </cell>
          <cell r="E580">
            <v>913700</v>
          </cell>
          <cell r="F580">
            <v>883700</v>
          </cell>
          <cell r="G580">
            <v>853700</v>
          </cell>
          <cell r="H580">
            <v>823700</v>
          </cell>
          <cell r="I580">
            <v>793700</v>
          </cell>
          <cell r="J580">
            <v>763700</v>
          </cell>
          <cell r="K580">
            <v>733700</v>
          </cell>
          <cell r="L580">
            <v>703700</v>
          </cell>
          <cell r="M580">
            <v>673700</v>
          </cell>
        </row>
        <row r="581">
          <cell r="A581">
            <v>8540</v>
          </cell>
          <cell r="B581">
            <v>8560</v>
          </cell>
          <cell r="C581">
            <v>1119680</v>
          </cell>
          <cell r="D581">
            <v>1089680</v>
          </cell>
          <cell r="E581">
            <v>917780</v>
          </cell>
          <cell r="F581">
            <v>887780</v>
          </cell>
          <cell r="G581">
            <v>857780</v>
          </cell>
          <cell r="H581">
            <v>827780</v>
          </cell>
          <cell r="I581">
            <v>797780</v>
          </cell>
          <cell r="J581">
            <v>767780</v>
          </cell>
          <cell r="K581">
            <v>737780</v>
          </cell>
          <cell r="L581">
            <v>707780</v>
          </cell>
          <cell r="M581">
            <v>677780</v>
          </cell>
        </row>
        <row r="582">
          <cell r="A582">
            <v>8560</v>
          </cell>
          <cell r="B582">
            <v>8580</v>
          </cell>
          <cell r="C582">
            <v>1124120</v>
          </cell>
          <cell r="D582">
            <v>1094120</v>
          </cell>
          <cell r="E582">
            <v>921860</v>
          </cell>
          <cell r="F582">
            <v>891860</v>
          </cell>
          <cell r="G582">
            <v>861860</v>
          </cell>
          <cell r="H582">
            <v>831860</v>
          </cell>
          <cell r="I582">
            <v>801860</v>
          </cell>
          <cell r="J582">
            <v>771860</v>
          </cell>
          <cell r="K582">
            <v>741860</v>
          </cell>
          <cell r="L582">
            <v>711860</v>
          </cell>
          <cell r="M582">
            <v>681860</v>
          </cell>
        </row>
        <row r="583">
          <cell r="A583">
            <v>8580</v>
          </cell>
          <cell r="B583">
            <v>8600</v>
          </cell>
          <cell r="C583">
            <v>1128560</v>
          </cell>
          <cell r="D583">
            <v>1098560</v>
          </cell>
          <cell r="E583">
            <v>925940</v>
          </cell>
          <cell r="F583">
            <v>895940</v>
          </cell>
          <cell r="G583">
            <v>865940</v>
          </cell>
          <cell r="H583">
            <v>835940</v>
          </cell>
          <cell r="I583">
            <v>805940</v>
          </cell>
          <cell r="J583">
            <v>775940</v>
          </cell>
          <cell r="K583">
            <v>745940</v>
          </cell>
          <cell r="L583">
            <v>715940</v>
          </cell>
          <cell r="M583">
            <v>685940</v>
          </cell>
        </row>
        <row r="584">
          <cell r="A584">
            <v>8600</v>
          </cell>
          <cell r="B584">
            <v>8620</v>
          </cell>
          <cell r="C584">
            <v>1133000</v>
          </cell>
          <cell r="D584">
            <v>1103000</v>
          </cell>
          <cell r="E584">
            <v>930020</v>
          </cell>
          <cell r="F584">
            <v>900020</v>
          </cell>
          <cell r="G584">
            <v>870020</v>
          </cell>
          <cell r="H584">
            <v>840020</v>
          </cell>
          <cell r="I584">
            <v>810020</v>
          </cell>
          <cell r="J584">
            <v>780020</v>
          </cell>
          <cell r="K584">
            <v>750020</v>
          </cell>
          <cell r="L584">
            <v>720020</v>
          </cell>
          <cell r="M584">
            <v>690020</v>
          </cell>
        </row>
        <row r="585">
          <cell r="A585">
            <v>8620</v>
          </cell>
          <cell r="B585">
            <v>8640</v>
          </cell>
          <cell r="C585">
            <v>1137440</v>
          </cell>
          <cell r="D585">
            <v>1107440</v>
          </cell>
          <cell r="E585">
            <v>934100</v>
          </cell>
          <cell r="F585">
            <v>904100</v>
          </cell>
          <cell r="G585">
            <v>874100</v>
          </cell>
          <cell r="H585">
            <v>844100</v>
          </cell>
          <cell r="I585">
            <v>814100</v>
          </cell>
          <cell r="J585">
            <v>784100</v>
          </cell>
          <cell r="K585">
            <v>754100</v>
          </cell>
          <cell r="L585">
            <v>724100</v>
          </cell>
          <cell r="M585">
            <v>694100</v>
          </cell>
        </row>
        <row r="586">
          <cell r="A586">
            <v>8640</v>
          </cell>
          <cell r="B586">
            <v>8660</v>
          </cell>
          <cell r="C586">
            <v>1141880</v>
          </cell>
          <cell r="D586">
            <v>1111880</v>
          </cell>
          <cell r="E586">
            <v>938180</v>
          </cell>
          <cell r="F586">
            <v>908180</v>
          </cell>
          <cell r="G586">
            <v>878180</v>
          </cell>
          <cell r="H586">
            <v>848180</v>
          </cell>
          <cell r="I586">
            <v>818180</v>
          </cell>
          <cell r="J586">
            <v>788180</v>
          </cell>
          <cell r="K586">
            <v>758180</v>
          </cell>
          <cell r="L586">
            <v>728180</v>
          </cell>
          <cell r="M586">
            <v>698180</v>
          </cell>
        </row>
        <row r="587">
          <cell r="A587">
            <v>8660</v>
          </cell>
          <cell r="B587">
            <v>8680</v>
          </cell>
          <cell r="C587">
            <v>1146320</v>
          </cell>
          <cell r="D587">
            <v>1116320</v>
          </cell>
          <cell r="E587">
            <v>942260</v>
          </cell>
          <cell r="F587">
            <v>912260</v>
          </cell>
          <cell r="G587">
            <v>882260</v>
          </cell>
          <cell r="H587">
            <v>852260</v>
          </cell>
          <cell r="I587">
            <v>822260</v>
          </cell>
          <cell r="J587">
            <v>792260</v>
          </cell>
          <cell r="K587">
            <v>762260</v>
          </cell>
          <cell r="L587">
            <v>732260</v>
          </cell>
          <cell r="M587">
            <v>702260</v>
          </cell>
        </row>
        <row r="588">
          <cell r="A588">
            <v>8680</v>
          </cell>
          <cell r="B588">
            <v>8700</v>
          </cell>
          <cell r="C588">
            <v>1150760</v>
          </cell>
          <cell r="D588">
            <v>1120760</v>
          </cell>
          <cell r="E588">
            <v>946340</v>
          </cell>
          <cell r="F588">
            <v>916340</v>
          </cell>
          <cell r="G588">
            <v>886340</v>
          </cell>
          <cell r="H588">
            <v>856340</v>
          </cell>
          <cell r="I588">
            <v>826340</v>
          </cell>
          <cell r="J588">
            <v>796340</v>
          </cell>
          <cell r="K588">
            <v>766340</v>
          </cell>
          <cell r="L588">
            <v>736340</v>
          </cell>
          <cell r="M588">
            <v>706340</v>
          </cell>
        </row>
        <row r="589">
          <cell r="A589">
            <v>8700</v>
          </cell>
          <cell r="B589">
            <v>8720</v>
          </cell>
          <cell r="C589">
            <v>1155200</v>
          </cell>
          <cell r="D589">
            <v>1125200</v>
          </cell>
          <cell r="E589">
            <v>950420</v>
          </cell>
          <cell r="F589">
            <v>920420</v>
          </cell>
          <cell r="G589">
            <v>890420</v>
          </cell>
          <cell r="H589">
            <v>860420</v>
          </cell>
          <cell r="I589">
            <v>830420</v>
          </cell>
          <cell r="J589">
            <v>800420</v>
          </cell>
          <cell r="K589">
            <v>770420</v>
          </cell>
          <cell r="L589">
            <v>740420</v>
          </cell>
          <cell r="M589">
            <v>710420</v>
          </cell>
        </row>
        <row r="590">
          <cell r="A590">
            <v>8720</v>
          </cell>
          <cell r="B590">
            <v>8740</v>
          </cell>
          <cell r="C590">
            <v>1159640</v>
          </cell>
          <cell r="D590">
            <v>1129640</v>
          </cell>
          <cell r="E590">
            <v>954500</v>
          </cell>
          <cell r="F590">
            <v>924500</v>
          </cell>
          <cell r="G590">
            <v>894500</v>
          </cell>
          <cell r="H590">
            <v>864500</v>
          </cell>
          <cell r="I590">
            <v>834500</v>
          </cell>
          <cell r="J590">
            <v>804500</v>
          </cell>
          <cell r="K590">
            <v>774500</v>
          </cell>
          <cell r="L590">
            <v>744500</v>
          </cell>
          <cell r="M590">
            <v>714500</v>
          </cell>
        </row>
        <row r="591">
          <cell r="A591">
            <v>8740</v>
          </cell>
          <cell r="B591">
            <v>8760</v>
          </cell>
          <cell r="C591">
            <v>1164080</v>
          </cell>
          <cell r="D591">
            <v>1134080</v>
          </cell>
          <cell r="E591">
            <v>958580</v>
          </cell>
          <cell r="F591">
            <v>928580</v>
          </cell>
          <cell r="G591">
            <v>898580</v>
          </cell>
          <cell r="H591">
            <v>868580</v>
          </cell>
          <cell r="I591">
            <v>838580</v>
          </cell>
          <cell r="J591">
            <v>808580</v>
          </cell>
          <cell r="K591">
            <v>778580</v>
          </cell>
          <cell r="L591">
            <v>748580</v>
          </cell>
          <cell r="M591">
            <v>718580</v>
          </cell>
        </row>
        <row r="592">
          <cell r="A592">
            <v>8760</v>
          </cell>
          <cell r="B592">
            <v>8780</v>
          </cell>
          <cell r="C592">
            <v>1168520</v>
          </cell>
          <cell r="D592">
            <v>1138520</v>
          </cell>
          <cell r="E592">
            <v>962660</v>
          </cell>
          <cell r="F592">
            <v>932660</v>
          </cell>
          <cell r="G592">
            <v>902660</v>
          </cell>
          <cell r="H592">
            <v>872660</v>
          </cell>
          <cell r="I592">
            <v>842660</v>
          </cell>
          <cell r="J592">
            <v>812660</v>
          </cell>
          <cell r="K592">
            <v>782660</v>
          </cell>
          <cell r="L592">
            <v>752660</v>
          </cell>
          <cell r="M592">
            <v>722660</v>
          </cell>
        </row>
        <row r="593">
          <cell r="A593">
            <v>8780</v>
          </cell>
          <cell r="B593">
            <v>8800</v>
          </cell>
          <cell r="C593">
            <v>1172960</v>
          </cell>
          <cell r="D593">
            <v>1142960</v>
          </cell>
          <cell r="E593">
            <v>966740</v>
          </cell>
          <cell r="F593">
            <v>936740</v>
          </cell>
          <cell r="G593">
            <v>906740</v>
          </cell>
          <cell r="H593">
            <v>876740</v>
          </cell>
          <cell r="I593">
            <v>846740</v>
          </cell>
          <cell r="J593">
            <v>816740</v>
          </cell>
          <cell r="K593">
            <v>786740</v>
          </cell>
          <cell r="L593">
            <v>756740</v>
          </cell>
          <cell r="M593">
            <v>726740</v>
          </cell>
        </row>
        <row r="594">
          <cell r="A594">
            <v>8800</v>
          </cell>
          <cell r="B594">
            <v>8820</v>
          </cell>
          <cell r="C594">
            <v>1177400</v>
          </cell>
          <cell r="D594">
            <v>1147400</v>
          </cell>
          <cell r="E594">
            <v>970820</v>
          </cell>
          <cell r="F594">
            <v>940820</v>
          </cell>
          <cell r="G594">
            <v>910820</v>
          </cell>
          <cell r="H594">
            <v>880820</v>
          </cell>
          <cell r="I594">
            <v>850820</v>
          </cell>
          <cell r="J594">
            <v>820820</v>
          </cell>
          <cell r="K594">
            <v>790820</v>
          </cell>
          <cell r="L594">
            <v>760820</v>
          </cell>
          <cell r="M594">
            <v>730820</v>
          </cell>
        </row>
        <row r="595">
          <cell r="A595">
            <v>8820</v>
          </cell>
          <cell r="B595">
            <v>8840</v>
          </cell>
          <cell r="C595">
            <v>1181840</v>
          </cell>
          <cell r="D595">
            <v>1151840</v>
          </cell>
          <cell r="E595">
            <v>974900</v>
          </cell>
          <cell r="F595">
            <v>944900</v>
          </cell>
          <cell r="G595">
            <v>914900</v>
          </cell>
          <cell r="H595">
            <v>884900</v>
          </cell>
          <cell r="I595">
            <v>854900</v>
          </cell>
          <cell r="J595">
            <v>824900</v>
          </cell>
          <cell r="K595">
            <v>794900</v>
          </cell>
          <cell r="L595">
            <v>764900</v>
          </cell>
          <cell r="M595">
            <v>734900</v>
          </cell>
        </row>
        <row r="596">
          <cell r="A596">
            <v>8840</v>
          </cell>
          <cell r="B596">
            <v>8860</v>
          </cell>
          <cell r="C596">
            <v>1186280</v>
          </cell>
          <cell r="D596">
            <v>1156280</v>
          </cell>
          <cell r="E596">
            <v>978980</v>
          </cell>
          <cell r="F596">
            <v>948980</v>
          </cell>
          <cell r="G596">
            <v>918980</v>
          </cell>
          <cell r="H596">
            <v>888980</v>
          </cell>
          <cell r="I596">
            <v>858980</v>
          </cell>
          <cell r="J596">
            <v>828980</v>
          </cell>
          <cell r="K596">
            <v>798980</v>
          </cell>
          <cell r="L596">
            <v>768980</v>
          </cell>
          <cell r="M596">
            <v>738980</v>
          </cell>
        </row>
        <row r="597">
          <cell r="A597">
            <v>8860</v>
          </cell>
          <cell r="B597">
            <v>8880</v>
          </cell>
          <cell r="C597">
            <v>1190720</v>
          </cell>
          <cell r="D597">
            <v>1160720</v>
          </cell>
          <cell r="E597">
            <v>983060</v>
          </cell>
          <cell r="F597">
            <v>953060</v>
          </cell>
          <cell r="G597">
            <v>923060</v>
          </cell>
          <cell r="H597">
            <v>893060</v>
          </cell>
          <cell r="I597">
            <v>863060</v>
          </cell>
          <cell r="J597">
            <v>833060</v>
          </cell>
          <cell r="K597">
            <v>803060</v>
          </cell>
          <cell r="L597">
            <v>773060</v>
          </cell>
          <cell r="M597">
            <v>743060</v>
          </cell>
        </row>
        <row r="598">
          <cell r="A598">
            <v>8880</v>
          </cell>
          <cell r="B598">
            <v>8900</v>
          </cell>
          <cell r="C598">
            <v>1195160</v>
          </cell>
          <cell r="D598">
            <v>1165160</v>
          </cell>
          <cell r="E598">
            <v>987140</v>
          </cell>
          <cell r="F598">
            <v>957140</v>
          </cell>
          <cell r="G598">
            <v>927140</v>
          </cell>
          <cell r="H598">
            <v>897140</v>
          </cell>
          <cell r="I598">
            <v>867140</v>
          </cell>
          <cell r="J598">
            <v>837140</v>
          </cell>
          <cell r="K598">
            <v>807140</v>
          </cell>
          <cell r="L598">
            <v>777140</v>
          </cell>
          <cell r="M598">
            <v>747140</v>
          </cell>
        </row>
        <row r="599">
          <cell r="A599">
            <v>8900</v>
          </cell>
          <cell r="B599">
            <v>8920</v>
          </cell>
          <cell r="C599">
            <v>1199600</v>
          </cell>
          <cell r="D599">
            <v>1169600</v>
          </cell>
          <cell r="E599">
            <v>991220</v>
          </cell>
          <cell r="F599">
            <v>961220</v>
          </cell>
          <cell r="G599">
            <v>931220</v>
          </cell>
          <cell r="H599">
            <v>901220</v>
          </cell>
          <cell r="I599">
            <v>871220</v>
          </cell>
          <cell r="J599">
            <v>841220</v>
          </cell>
          <cell r="K599">
            <v>811220</v>
          </cell>
          <cell r="L599">
            <v>781220</v>
          </cell>
          <cell r="M599">
            <v>751220</v>
          </cell>
        </row>
        <row r="600">
          <cell r="A600">
            <v>8920</v>
          </cell>
          <cell r="B600">
            <v>8940</v>
          </cell>
          <cell r="C600">
            <v>1204040</v>
          </cell>
          <cell r="D600">
            <v>1174040</v>
          </cell>
          <cell r="E600">
            <v>995300</v>
          </cell>
          <cell r="F600">
            <v>965300</v>
          </cell>
          <cell r="G600">
            <v>935300</v>
          </cell>
          <cell r="H600">
            <v>905300</v>
          </cell>
          <cell r="I600">
            <v>875300</v>
          </cell>
          <cell r="J600">
            <v>845300</v>
          </cell>
          <cell r="K600">
            <v>815300</v>
          </cell>
          <cell r="L600">
            <v>785300</v>
          </cell>
          <cell r="M600">
            <v>755300</v>
          </cell>
        </row>
        <row r="601">
          <cell r="A601">
            <v>8940</v>
          </cell>
          <cell r="B601">
            <v>8960</v>
          </cell>
          <cell r="C601">
            <v>1208480</v>
          </cell>
          <cell r="D601">
            <v>1178480</v>
          </cell>
          <cell r="E601">
            <v>999380</v>
          </cell>
          <cell r="F601">
            <v>969380</v>
          </cell>
          <cell r="G601">
            <v>939380</v>
          </cell>
          <cell r="H601">
            <v>909380</v>
          </cell>
          <cell r="I601">
            <v>879380</v>
          </cell>
          <cell r="J601">
            <v>849380</v>
          </cell>
          <cell r="K601">
            <v>819380</v>
          </cell>
          <cell r="L601">
            <v>789380</v>
          </cell>
          <cell r="M601">
            <v>759380</v>
          </cell>
        </row>
        <row r="602">
          <cell r="A602">
            <v>8960</v>
          </cell>
          <cell r="B602">
            <v>8980</v>
          </cell>
          <cell r="C602">
            <v>1212920</v>
          </cell>
          <cell r="D602">
            <v>1182920</v>
          </cell>
          <cell r="E602">
            <v>1003460</v>
          </cell>
          <cell r="F602">
            <v>973460</v>
          </cell>
          <cell r="G602">
            <v>943460</v>
          </cell>
          <cell r="H602">
            <v>913460</v>
          </cell>
          <cell r="I602">
            <v>883460</v>
          </cell>
          <cell r="J602">
            <v>853460</v>
          </cell>
          <cell r="K602">
            <v>823460</v>
          </cell>
          <cell r="L602">
            <v>793460</v>
          </cell>
          <cell r="M602">
            <v>763460</v>
          </cell>
        </row>
        <row r="603">
          <cell r="A603">
            <v>8980</v>
          </cell>
          <cell r="B603">
            <v>9000</v>
          </cell>
          <cell r="C603">
            <v>1217360</v>
          </cell>
          <cell r="D603">
            <v>1187360</v>
          </cell>
          <cell r="E603">
            <v>1007540</v>
          </cell>
          <cell r="F603">
            <v>977540</v>
          </cell>
          <cell r="G603">
            <v>947540</v>
          </cell>
          <cell r="H603">
            <v>917540</v>
          </cell>
          <cell r="I603">
            <v>887540</v>
          </cell>
          <cell r="J603">
            <v>857540</v>
          </cell>
          <cell r="K603">
            <v>827540</v>
          </cell>
          <cell r="L603">
            <v>797540</v>
          </cell>
          <cell r="M603">
            <v>767540</v>
          </cell>
        </row>
        <row r="604">
          <cell r="A604">
            <v>9000</v>
          </cell>
          <cell r="B604">
            <v>9020</v>
          </cell>
          <cell r="C604">
            <v>1221800</v>
          </cell>
          <cell r="D604">
            <v>1191800</v>
          </cell>
          <cell r="E604">
            <v>1011620</v>
          </cell>
          <cell r="F604">
            <v>981620</v>
          </cell>
          <cell r="G604">
            <v>951620</v>
          </cell>
          <cell r="H604">
            <v>921620</v>
          </cell>
          <cell r="I604">
            <v>891620</v>
          </cell>
          <cell r="J604">
            <v>861620</v>
          </cell>
          <cell r="K604">
            <v>831620</v>
          </cell>
          <cell r="L604">
            <v>801620</v>
          </cell>
          <cell r="M604">
            <v>771620</v>
          </cell>
        </row>
        <row r="605">
          <cell r="A605">
            <v>9020</v>
          </cell>
          <cell r="B605">
            <v>9040</v>
          </cell>
          <cell r="C605">
            <v>1226240</v>
          </cell>
          <cell r="D605">
            <v>1196240</v>
          </cell>
          <cell r="E605">
            <v>1015700</v>
          </cell>
          <cell r="F605">
            <v>985700</v>
          </cell>
          <cell r="G605">
            <v>955700</v>
          </cell>
          <cell r="H605">
            <v>925700</v>
          </cell>
          <cell r="I605">
            <v>895700</v>
          </cell>
          <cell r="J605">
            <v>865700</v>
          </cell>
          <cell r="K605">
            <v>835700</v>
          </cell>
          <cell r="L605">
            <v>805700</v>
          </cell>
          <cell r="M605">
            <v>775700</v>
          </cell>
        </row>
        <row r="606">
          <cell r="A606">
            <v>9040</v>
          </cell>
          <cell r="B606">
            <v>9060</v>
          </cell>
          <cell r="C606">
            <v>1230680</v>
          </cell>
          <cell r="D606">
            <v>1200680</v>
          </cell>
          <cell r="E606">
            <v>1019780</v>
          </cell>
          <cell r="F606">
            <v>989780</v>
          </cell>
          <cell r="G606">
            <v>959780</v>
          </cell>
          <cell r="H606">
            <v>929780</v>
          </cell>
          <cell r="I606">
            <v>899780</v>
          </cell>
          <cell r="J606">
            <v>869780</v>
          </cell>
          <cell r="K606">
            <v>839780</v>
          </cell>
          <cell r="L606">
            <v>809780</v>
          </cell>
          <cell r="M606">
            <v>779780</v>
          </cell>
        </row>
        <row r="607">
          <cell r="A607">
            <v>9060</v>
          </cell>
          <cell r="B607">
            <v>9080</v>
          </cell>
          <cell r="C607">
            <v>1235120</v>
          </cell>
          <cell r="D607">
            <v>1205120</v>
          </cell>
          <cell r="E607">
            <v>1023860</v>
          </cell>
          <cell r="F607">
            <v>993860</v>
          </cell>
          <cell r="G607">
            <v>963860</v>
          </cell>
          <cell r="H607">
            <v>933860</v>
          </cell>
          <cell r="I607">
            <v>903860</v>
          </cell>
          <cell r="J607">
            <v>873860</v>
          </cell>
          <cell r="K607">
            <v>843860</v>
          </cell>
          <cell r="L607">
            <v>813860</v>
          </cell>
          <cell r="M607">
            <v>783860</v>
          </cell>
        </row>
        <row r="608">
          <cell r="A608">
            <v>9080</v>
          </cell>
          <cell r="B608">
            <v>9100</v>
          </cell>
          <cell r="C608">
            <v>1239560</v>
          </cell>
          <cell r="D608">
            <v>1209560</v>
          </cell>
          <cell r="E608">
            <v>1027940</v>
          </cell>
          <cell r="F608">
            <v>997940</v>
          </cell>
          <cell r="G608">
            <v>967940</v>
          </cell>
          <cell r="H608">
            <v>937940</v>
          </cell>
          <cell r="I608">
            <v>907940</v>
          </cell>
          <cell r="J608">
            <v>877940</v>
          </cell>
          <cell r="K608">
            <v>847940</v>
          </cell>
          <cell r="L608">
            <v>817940</v>
          </cell>
          <cell r="M608">
            <v>787940</v>
          </cell>
        </row>
        <row r="609">
          <cell r="A609">
            <v>9100</v>
          </cell>
          <cell r="B609">
            <v>9120</v>
          </cell>
          <cell r="C609">
            <v>1244000</v>
          </cell>
          <cell r="D609">
            <v>1214000</v>
          </cell>
          <cell r="E609">
            <v>1032020</v>
          </cell>
          <cell r="F609">
            <v>1002020</v>
          </cell>
          <cell r="G609">
            <v>972020</v>
          </cell>
          <cell r="H609">
            <v>942020</v>
          </cell>
          <cell r="I609">
            <v>912020</v>
          </cell>
          <cell r="J609">
            <v>882020</v>
          </cell>
          <cell r="K609">
            <v>852020</v>
          </cell>
          <cell r="L609">
            <v>822020</v>
          </cell>
          <cell r="M609">
            <v>792020</v>
          </cell>
        </row>
        <row r="610">
          <cell r="A610">
            <v>9120</v>
          </cell>
          <cell r="B610">
            <v>9140</v>
          </cell>
          <cell r="C610">
            <v>1248440</v>
          </cell>
          <cell r="D610">
            <v>1218440</v>
          </cell>
          <cell r="E610">
            <v>1036100</v>
          </cell>
          <cell r="F610">
            <v>1006100</v>
          </cell>
          <cell r="G610">
            <v>976100</v>
          </cell>
          <cell r="H610">
            <v>946100</v>
          </cell>
          <cell r="I610">
            <v>916100</v>
          </cell>
          <cell r="J610">
            <v>886100</v>
          </cell>
          <cell r="K610">
            <v>856100</v>
          </cell>
          <cell r="L610">
            <v>826100</v>
          </cell>
          <cell r="M610">
            <v>796100</v>
          </cell>
        </row>
        <row r="611">
          <cell r="A611">
            <v>9140</v>
          </cell>
          <cell r="B611">
            <v>9160</v>
          </cell>
          <cell r="C611">
            <v>1252880</v>
          </cell>
          <cell r="D611">
            <v>1222880</v>
          </cell>
          <cell r="E611">
            <v>1040180</v>
          </cell>
          <cell r="F611">
            <v>1010180</v>
          </cell>
          <cell r="G611">
            <v>980180</v>
          </cell>
          <cell r="H611">
            <v>950180</v>
          </cell>
          <cell r="I611">
            <v>920180</v>
          </cell>
          <cell r="J611">
            <v>890180</v>
          </cell>
          <cell r="K611">
            <v>860180</v>
          </cell>
          <cell r="L611">
            <v>830180</v>
          </cell>
          <cell r="M611">
            <v>800180</v>
          </cell>
        </row>
        <row r="612">
          <cell r="A612">
            <v>9160</v>
          </cell>
          <cell r="B612">
            <v>9180</v>
          </cell>
          <cell r="C612">
            <v>1257320</v>
          </cell>
          <cell r="D612">
            <v>1227320</v>
          </cell>
          <cell r="E612">
            <v>1044260</v>
          </cell>
          <cell r="F612">
            <v>1014260</v>
          </cell>
          <cell r="G612">
            <v>984260</v>
          </cell>
          <cell r="H612">
            <v>954260</v>
          </cell>
          <cell r="I612">
            <v>924260</v>
          </cell>
          <cell r="J612">
            <v>894260</v>
          </cell>
          <cell r="K612">
            <v>864260</v>
          </cell>
          <cell r="L612">
            <v>834260</v>
          </cell>
          <cell r="M612">
            <v>804260</v>
          </cell>
        </row>
        <row r="613">
          <cell r="A613">
            <v>9180</v>
          </cell>
          <cell r="B613">
            <v>9200</v>
          </cell>
          <cell r="C613">
            <v>1261760</v>
          </cell>
          <cell r="D613">
            <v>1231760</v>
          </cell>
          <cell r="E613">
            <v>1048340</v>
          </cell>
          <cell r="F613">
            <v>1018340</v>
          </cell>
          <cell r="G613">
            <v>988340</v>
          </cell>
          <cell r="H613">
            <v>958340</v>
          </cell>
          <cell r="I613">
            <v>928340</v>
          </cell>
          <cell r="J613">
            <v>898340</v>
          </cell>
          <cell r="K613">
            <v>868340</v>
          </cell>
          <cell r="L613">
            <v>838340</v>
          </cell>
          <cell r="M613">
            <v>808340</v>
          </cell>
        </row>
        <row r="614">
          <cell r="A614">
            <v>9200</v>
          </cell>
          <cell r="B614">
            <v>9220</v>
          </cell>
          <cell r="C614">
            <v>1266200</v>
          </cell>
          <cell r="D614">
            <v>1236200</v>
          </cell>
          <cell r="E614">
            <v>1052420</v>
          </cell>
          <cell r="F614">
            <v>1022420</v>
          </cell>
          <cell r="G614">
            <v>992420</v>
          </cell>
          <cell r="H614">
            <v>962420</v>
          </cell>
          <cell r="I614">
            <v>932420</v>
          </cell>
          <cell r="J614">
            <v>902420</v>
          </cell>
          <cell r="K614">
            <v>872420</v>
          </cell>
          <cell r="L614">
            <v>842420</v>
          </cell>
          <cell r="M614">
            <v>812420</v>
          </cell>
        </row>
        <row r="615">
          <cell r="A615">
            <v>9220</v>
          </cell>
          <cell r="B615">
            <v>9240</v>
          </cell>
          <cell r="C615">
            <v>1270640</v>
          </cell>
          <cell r="D615">
            <v>1240640</v>
          </cell>
          <cell r="E615">
            <v>1056500</v>
          </cell>
          <cell r="F615">
            <v>1026500</v>
          </cell>
          <cell r="G615">
            <v>996500</v>
          </cell>
          <cell r="H615">
            <v>966500</v>
          </cell>
          <cell r="I615">
            <v>936500</v>
          </cell>
          <cell r="J615">
            <v>906500</v>
          </cell>
          <cell r="K615">
            <v>876500</v>
          </cell>
          <cell r="L615">
            <v>846500</v>
          </cell>
          <cell r="M615">
            <v>816500</v>
          </cell>
        </row>
        <row r="616">
          <cell r="A616">
            <v>9240</v>
          </cell>
          <cell r="B616">
            <v>9260</v>
          </cell>
          <cell r="C616">
            <v>1275080</v>
          </cell>
          <cell r="D616">
            <v>1245080</v>
          </cell>
          <cell r="E616">
            <v>1060580</v>
          </cell>
          <cell r="F616">
            <v>1030580</v>
          </cell>
          <cell r="G616">
            <v>1000580</v>
          </cell>
          <cell r="H616">
            <v>970580</v>
          </cell>
          <cell r="I616">
            <v>940580</v>
          </cell>
          <cell r="J616">
            <v>910580</v>
          </cell>
          <cell r="K616">
            <v>880580</v>
          </cell>
          <cell r="L616">
            <v>850580</v>
          </cell>
          <cell r="M616">
            <v>820580</v>
          </cell>
        </row>
        <row r="617">
          <cell r="A617">
            <v>9260</v>
          </cell>
          <cell r="B617">
            <v>9280</v>
          </cell>
          <cell r="C617">
            <v>1279520</v>
          </cell>
          <cell r="D617">
            <v>1249520</v>
          </cell>
          <cell r="E617">
            <v>1064660</v>
          </cell>
          <cell r="F617">
            <v>1034660</v>
          </cell>
          <cell r="G617">
            <v>1004660</v>
          </cell>
          <cell r="H617">
            <v>974660</v>
          </cell>
          <cell r="I617">
            <v>944660</v>
          </cell>
          <cell r="J617">
            <v>914660</v>
          </cell>
          <cell r="K617">
            <v>884660</v>
          </cell>
          <cell r="L617">
            <v>854660</v>
          </cell>
          <cell r="M617">
            <v>824660</v>
          </cell>
        </row>
        <row r="618">
          <cell r="A618">
            <v>9280</v>
          </cell>
          <cell r="B618">
            <v>9300</v>
          </cell>
          <cell r="C618">
            <v>1284260</v>
          </cell>
          <cell r="D618">
            <v>1253960</v>
          </cell>
          <cell r="E618">
            <v>1068740</v>
          </cell>
          <cell r="F618">
            <v>1038740</v>
          </cell>
          <cell r="G618">
            <v>1008740</v>
          </cell>
          <cell r="H618">
            <v>978740</v>
          </cell>
          <cell r="I618">
            <v>948740</v>
          </cell>
          <cell r="J618">
            <v>918740</v>
          </cell>
          <cell r="K618">
            <v>888740</v>
          </cell>
          <cell r="L618">
            <v>858740</v>
          </cell>
          <cell r="M618">
            <v>828740</v>
          </cell>
        </row>
        <row r="619">
          <cell r="A619">
            <v>9300</v>
          </cell>
          <cell r="B619">
            <v>9320</v>
          </cell>
          <cell r="C619">
            <v>1290730</v>
          </cell>
          <cell r="D619">
            <v>1258400</v>
          </cell>
          <cell r="E619">
            <v>1072820</v>
          </cell>
          <cell r="F619">
            <v>1042820</v>
          </cell>
          <cell r="G619">
            <v>1012820</v>
          </cell>
          <cell r="H619">
            <v>982820</v>
          </cell>
          <cell r="I619">
            <v>952820</v>
          </cell>
          <cell r="J619">
            <v>922820</v>
          </cell>
          <cell r="K619">
            <v>892820</v>
          </cell>
          <cell r="L619">
            <v>862820</v>
          </cell>
          <cell r="M619">
            <v>832820</v>
          </cell>
        </row>
        <row r="620">
          <cell r="A620">
            <v>9320</v>
          </cell>
          <cell r="B620">
            <v>9340</v>
          </cell>
          <cell r="C620">
            <v>1297210</v>
          </cell>
          <cell r="D620">
            <v>1262840</v>
          </cell>
          <cell r="E620">
            <v>1076900</v>
          </cell>
          <cell r="F620">
            <v>1046900</v>
          </cell>
          <cell r="G620">
            <v>1016900</v>
          </cell>
          <cell r="H620">
            <v>986900</v>
          </cell>
          <cell r="I620">
            <v>956900</v>
          </cell>
          <cell r="J620">
            <v>926900</v>
          </cell>
          <cell r="K620">
            <v>896900</v>
          </cell>
          <cell r="L620">
            <v>866900</v>
          </cell>
          <cell r="M620">
            <v>836900</v>
          </cell>
        </row>
        <row r="621">
          <cell r="A621">
            <v>9340</v>
          </cell>
          <cell r="B621">
            <v>9360</v>
          </cell>
          <cell r="C621">
            <v>1303680</v>
          </cell>
          <cell r="D621">
            <v>1267280</v>
          </cell>
          <cell r="E621">
            <v>1080980</v>
          </cell>
          <cell r="F621">
            <v>1050980</v>
          </cell>
          <cell r="G621">
            <v>1020980</v>
          </cell>
          <cell r="H621">
            <v>990980</v>
          </cell>
          <cell r="I621">
            <v>960980</v>
          </cell>
          <cell r="J621">
            <v>930980</v>
          </cell>
          <cell r="K621">
            <v>900980</v>
          </cell>
          <cell r="L621">
            <v>870980</v>
          </cell>
          <cell r="M621">
            <v>840980</v>
          </cell>
        </row>
        <row r="622">
          <cell r="A622">
            <v>9360</v>
          </cell>
          <cell r="B622">
            <v>9380</v>
          </cell>
          <cell r="C622">
            <v>1310160</v>
          </cell>
          <cell r="D622">
            <v>1271720</v>
          </cell>
          <cell r="E622">
            <v>1085060</v>
          </cell>
          <cell r="F622">
            <v>1055060</v>
          </cell>
          <cell r="G622">
            <v>1025060</v>
          </cell>
          <cell r="H622">
            <v>995060</v>
          </cell>
          <cell r="I622">
            <v>965060</v>
          </cell>
          <cell r="J622">
            <v>935060</v>
          </cell>
          <cell r="K622">
            <v>905060</v>
          </cell>
          <cell r="L622">
            <v>875060</v>
          </cell>
          <cell r="M622">
            <v>845060</v>
          </cell>
        </row>
        <row r="623">
          <cell r="A623">
            <v>9380</v>
          </cell>
          <cell r="B623">
            <v>9400</v>
          </cell>
          <cell r="C623">
            <v>1316630</v>
          </cell>
          <cell r="D623">
            <v>1276160</v>
          </cell>
          <cell r="E623">
            <v>1089140</v>
          </cell>
          <cell r="F623">
            <v>1059140</v>
          </cell>
          <cell r="G623">
            <v>1029140</v>
          </cell>
          <cell r="H623">
            <v>999140</v>
          </cell>
          <cell r="I623">
            <v>969140</v>
          </cell>
          <cell r="J623">
            <v>939140</v>
          </cell>
          <cell r="K623">
            <v>909140</v>
          </cell>
          <cell r="L623">
            <v>879140</v>
          </cell>
          <cell r="M623">
            <v>849140</v>
          </cell>
        </row>
        <row r="624">
          <cell r="A624">
            <v>9400</v>
          </cell>
          <cell r="B624">
            <v>9420</v>
          </cell>
          <cell r="C624">
            <v>1323110</v>
          </cell>
          <cell r="D624">
            <v>1280600</v>
          </cell>
          <cell r="E624">
            <v>1093220</v>
          </cell>
          <cell r="F624">
            <v>1063220</v>
          </cell>
          <cell r="G624">
            <v>1033220</v>
          </cell>
          <cell r="H624">
            <v>1003220</v>
          </cell>
          <cell r="I624">
            <v>973220</v>
          </cell>
          <cell r="J624">
            <v>943220</v>
          </cell>
          <cell r="K624">
            <v>913220</v>
          </cell>
          <cell r="L624">
            <v>883220</v>
          </cell>
          <cell r="M624">
            <v>853220</v>
          </cell>
        </row>
        <row r="625">
          <cell r="A625">
            <v>9420</v>
          </cell>
          <cell r="B625">
            <v>9440</v>
          </cell>
          <cell r="C625">
            <v>1329580</v>
          </cell>
          <cell r="D625">
            <v>1285830</v>
          </cell>
          <cell r="E625">
            <v>1097300</v>
          </cell>
          <cell r="F625">
            <v>1067300</v>
          </cell>
          <cell r="G625">
            <v>1037300</v>
          </cell>
          <cell r="H625">
            <v>1007300</v>
          </cell>
          <cell r="I625">
            <v>977300</v>
          </cell>
          <cell r="J625">
            <v>947300</v>
          </cell>
          <cell r="K625">
            <v>917300</v>
          </cell>
          <cell r="L625">
            <v>887300</v>
          </cell>
          <cell r="M625">
            <v>857300</v>
          </cell>
        </row>
        <row r="626">
          <cell r="A626">
            <v>9440</v>
          </cell>
          <cell r="B626">
            <v>9460</v>
          </cell>
          <cell r="C626">
            <v>1336060</v>
          </cell>
          <cell r="D626">
            <v>1292310</v>
          </cell>
          <cell r="E626">
            <v>1101380</v>
          </cell>
          <cell r="F626">
            <v>1071380</v>
          </cell>
          <cell r="G626">
            <v>1041380</v>
          </cell>
          <cell r="H626">
            <v>1011380</v>
          </cell>
          <cell r="I626">
            <v>981380</v>
          </cell>
          <cell r="J626">
            <v>951380</v>
          </cell>
          <cell r="K626">
            <v>921380</v>
          </cell>
          <cell r="L626">
            <v>891380</v>
          </cell>
          <cell r="M626">
            <v>861380</v>
          </cell>
        </row>
        <row r="627">
          <cell r="A627">
            <v>9460</v>
          </cell>
          <cell r="B627">
            <v>9480</v>
          </cell>
          <cell r="C627">
            <v>1342530</v>
          </cell>
          <cell r="D627">
            <v>1298780</v>
          </cell>
          <cell r="E627">
            <v>1105460</v>
          </cell>
          <cell r="F627">
            <v>1075460</v>
          </cell>
          <cell r="G627">
            <v>1045460</v>
          </cell>
          <cell r="H627">
            <v>1015460</v>
          </cell>
          <cell r="I627">
            <v>985460</v>
          </cell>
          <cell r="J627">
            <v>955460</v>
          </cell>
          <cell r="K627">
            <v>925460</v>
          </cell>
          <cell r="L627">
            <v>895460</v>
          </cell>
          <cell r="M627">
            <v>865460</v>
          </cell>
        </row>
        <row r="628">
          <cell r="A628">
            <v>9480</v>
          </cell>
          <cell r="B628">
            <v>9500</v>
          </cell>
          <cell r="C628">
            <v>1349010</v>
          </cell>
          <cell r="D628">
            <v>1305260</v>
          </cell>
          <cell r="E628">
            <v>1109540</v>
          </cell>
          <cell r="F628">
            <v>1079540</v>
          </cell>
          <cell r="G628">
            <v>1049540</v>
          </cell>
          <cell r="H628">
            <v>1019540</v>
          </cell>
          <cell r="I628">
            <v>989540</v>
          </cell>
          <cell r="J628">
            <v>959540</v>
          </cell>
          <cell r="K628">
            <v>929540</v>
          </cell>
          <cell r="L628">
            <v>899540</v>
          </cell>
          <cell r="M628">
            <v>869540</v>
          </cell>
        </row>
        <row r="629">
          <cell r="A629">
            <v>9500</v>
          </cell>
          <cell r="B629">
            <v>9520</v>
          </cell>
          <cell r="C629">
            <v>1355480</v>
          </cell>
          <cell r="D629">
            <v>1311730</v>
          </cell>
          <cell r="E629">
            <v>1113620</v>
          </cell>
          <cell r="F629">
            <v>1083620</v>
          </cell>
          <cell r="G629">
            <v>1053620</v>
          </cell>
          <cell r="H629">
            <v>1023620</v>
          </cell>
          <cell r="I629">
            <v>993620</v>
          </cell>
          <cell r="J629">
            <v>963620</v>
          </cell>
          <cell r="K629">
            <v>933620</v>
          </cell>
          <cell r="L629">
            <v>903620</v>
          </cell>
          <cell r="M629">
            <v>873620</v>
          </cell>
        </row>
        <row r="630">
          <cell r="A630">
            <v>9520</v>
          </cell>
          <cell r="B630">
            <v>9540</v>
          </cell>
          <cell r="C630">
            <v>1361960</v>
          </cell>
          <cell r="D630">
            <v>1318210</v>
          </cell>
          <cell r="E630">
            <v>1117700</v>
          </cell>
          <cell r="F630">
            <v>1087700</v>
          </cell>
          <cell r="G630">
            <v>1057700</v>
          </cell>
          <cell r="H630">
            <v>1027700</v>
          </cell>
          <cell r="I630">
            <v>997700</v>
          </cell>
          <cell r="J630">
            <v>967700</v>
          </cell>
          <cell r="K630">
            <v>937700</v>
          </cell>
          <cell r="L630">
            <v>907700</v>
          </cell>
          <cell r="M630">
            <v>877700</v>
          </cell>
        </row>
        <row r="631">
          <cell r="A631">
            <v>9540</v>
          </cell>
          <cell r="B631">
            <v>9560</v>
          </cell>
          <cell r="C631">
            <v>1368430</v>
          </cell>
          <cell r="D631">
            <v>1324680</v>
          </cell>
          <cell r="E631">
            <v>1121780</v>
          </cell>
          <cell r="F631">
            <v>1091780</v>
          </cell>
          <cell r="G631">
            <v>1061780</v>
          </cell>
          <cell r="H631">
            <v>1031780</v>
          </cell>
          <cell r="I631">
            <v>1001780</v>
          </cell>
          <cell r="J631">
            <v>971780</v>
          </cell>
          <cell r="K631">
            <v>941780</v>
          </cell>
          <cell r="L631">
            <v>911780</v>
          </cell>
          <cell r="M631">
            <v>881780</v>
          </cell>
        </row>
        <row r="632">
          <cell r="A632">
            <v>9560</v>
          </cell>
          <cell r="B632">
            <v>9580</v>
          </cell>
          <cell r="C632">
            <v>1374910</v>
          </cell>
          <cell r="D632">
            <v>1331160</v>
          </cell>
          <cell r="E632">
            <v>1125860</v>
          </cell>
          <cell r="F632">
            <v>1095860</v>
          </cell>
          <cell r="G632">
            <v>1065860</v>
          </cell>
          <cell r="H632">
            <v>1035860</v>
          </cell>
          <cell r="I632">
            <v>1005860</v>
          </cell>
          <cell r="J632">
            <v>975860</v>
          </cell>
          <cell r="K632">
            <v>945860</v>
          </cell>
          <cell r="L632">
            <v>915860</v>
          </cell>
          <cell r="M632">
            <v>885860</v>
          </cell>
        </row>
        <row r="633">
          <cell r="A633">
            <v>9580</v>
          </cell>
          <cell r="B633">
            <v>9600</v>
          </cell>
          <cell r="C633">
            <v>1381380</v>
          </cell>
          <cell r="D633">
            <v>1337630</v>
          </cell>
          <cell r="E633">
            <v>1129940</v>
          </cell>
          <cell r="F633">
            <v>1099940</v>
          </cell>
          <cell r="G633">
            <v>1069940</v>
          </cell>
          <cell r="H633">
            <v>1039940</v>
          </cell>
          <cell r="I633">
            <v>1009940</v>
          </cell>
          <cell r="J633">
            <v>979940</v>
          </cell>
          <cell r="K633">
            <v>949940</v>
          </cell>
          <cell r="L633">
            <v>919940</v>
          </cell>
          <cell r="M633">
            <v>889940</v>
          </cell>
        </row>
        <row r="634">
          <cell r="A634">
            <v>9600</v>
          </cell>
          <cell r="B634">
            <v>9620</v>
          </cell>
          <cell r="C634">
            <v>1387860</v>
          </cell>
          <cell r="D634">
            <v>1344110</v>
          </cell>
          <cell r="E634">
            <v>1134020</v>
          </cell>
          <cell r="F634">
            <v>1104020</v>
          </cell>
          <cell r="G634">
            <v>1074020</v>
          </cell>
          <cell r="H634">
            <v>1044020</v>
          </cell>
          <cell r="I634">
            <v>1014020</v>
          </cell>
          <cell r="J634">
            <v>984020</v>
          </cell>
          <cell r="K634">
            <v>954020</v>
          </cell>
          <cell r="L634">
            <v>924020</v>
          </cell>
          <cell r="M634">
            <v>894020</v>
          </cell>
        </row>
        <row r="635">
          <cell r="A635">
            <v>9620</v>
          </cell>
          <cell r="B635">
            <v>9640</v>
          </cell>
          <cell r="C635">
            <v>1394330</v>
          </cell>
          <cell r="D635">
            <v>1350580</v>
          </cell>
          <cell r="E635">
            <v>1138100</v>
          </cell>
          <cell r="F635">
            <v>1108100</v>
          </cell>
          <cell r="G635">
            <v>1078100</v>
          </cell>
          <cell r="H635">
            <v>1048100</v>
          </cell>
          <cell r="I635">
            <v>1018100</v>
          </cell>
          <cell r="J635">
            <v>988100</v>
          </cell>
          <cell r="K635">
            <v>958100</v>
          </cell>
          <cell r="L635">
            <v>928100</v>
          </cell>
          <cell r="M635">
            <v>898100</v>
          </cell>
        </row>
        <row r="636">
          <cell r="A636">
            <v>9640</v>
          </cell>
          <cell r="B636">
            <v>9660</v>
          </cell>
          <cell r="C636">
            <v>1400810</v>
          </cell>
          <cell r="D636">
            <v>1357060</v>
          </cell>
          <cell r="E636">
            <v>1142180</v>
          </cell>
          <cell r="F636">
            <v>1112180</v>
          </cell>
          <cell r="G636">
            <v>1082180</v>
          </cell>
          <cell r="H636">
            <v>1052180</v>
          </cell>
          <cell r="I636">
            <v>1022180</v>
          </cell>
          <cell r="J636">
            <v>992180</v>
          </cell>
          <cell r="K636">
            <v>962180</v>
          </cell>
          <cell r="L636">
            <v>932180</v>
          </cell>
          <cell r="M636">
            <v>902180</v>
          </cell>
        </row>
        <row r="637">
          <cell r="A637">
            <v>9660</v>
          </cell>
          <cell r="B637">
            <v>9680</v>
          </cell>
          <cell r="C637">
            <v>1407280</v>
          </cell>
          <cell r="D637">
            <v>1363530</v>
          </cell>
          <cell r="E637">
            <v>1146260</v>
          </cell>
          <cell r="F637">
            <v>1116260</v>
          </cell>
          <cell r="G637">
            <v>1086260</v>
          </cell>
          <cell r="H637">
            <v>1056260</v>
          </cell>
          <cell r="I637">
            <v>1026260</v>
          </cell>
          <cell r="J637">
            <v>996260</v>
          </cell>
          <cell r="K637">
            <v>966260</v>
          </cell>
          <cell r="L637">
            <v>936260</v>
          </cell>
          <cell r="M637">
            <v>906260</v>
          </cell>
        </row>
        <row r="638">
          <cell r="A638">
            <v>9680</v>
          </cell>
          <cell r="B638">
            <v>9700</v>
          </cell>
          <cell r="C638">
            <v>1413760</v>
          </cell>
          <cell r="D638">
            <v>1370010</v>
          </cell>
          <cell r="E638">
            <v>1150340</v>
          </cell>
          <cell r="F638">
            <v>1120340</v>
          </cell>
          <cell r="G638">
            <v>1090340</v>
          </cell>
          <cell r="H638">
            <v>1060340</v>
          </cell>
          <cell r="I638">
            <v>1030340</v>
          </cell>
          <cell r="J638">
            <v>1000340</v>
          </cell>
          <cell r="K638">
            <v>970340</v>
          </cell>
          <cell r="L638">
            <v>940340</v>
          </cell>
          <cell r="M638">
            <v>910340</v>
          </cell>
        </row>
        <row r="639">
          <cell r="A639">
            <v>9700</v>
          </cell>
          <cell r="B639">
            <v>9720</v>
          </cell>
          <cell r="C639">
            <v>1420230</v>
          </cell>
          <cell r="D639">
            <v>1376480</v>
          </cell>
          <cell r="E639">
            <v>1154420</v>
          </cell>
          <cell r="F639">
            <v>1124420</v>
          </cell>
          <cell r="G639">
            <v>1094420</v>
          </cell>
          <cell r="H639">
            <v>1064420</v>
          </cell>
          <cell r="I639">
            <v>1034420</v>
          </cell>
          <cell r="J639">
            <v>1004420</v>
          </cell>
          <cell r="K639">
            <v>974420</v>
          </cell>
          <cell r="L639">
            <v>944420</v>
          </cell>
          <cell r="M639">
            <v>914420</v>
          </cell>
        </row>
        <row r="640">
          <cell r="A640">
            <v>9720</v>
          </cell>
          <cell r="B640">
            <v>9740</v>
          </cell>
          <cell r="C640">
            <v>1426710</v>
          </cell>
          <cell r="D640">
            <v>1382960</v>
          </cell>
          <cell r="E640">
            <v>1158500</v>
          </cell>
          <cell r="F640">
            <v>1128500</v>
          </cell>
          <cell r="G640">
            <v>1098500</v>
          </cell>
          <cell r="H640">
            <v>1068500</v>
          </cell>
          <cell r="I640">
            <v>1038500</v>
          </cell>
          <cell r="J640">
            <v>1008500</v>
          </cell>
          <cell r="K640">
            <v>978500</v>
          </cell>
          <cell r="L640">
            <v>948500</v>
          </cell>
          <cell r="M640">
            <v>918500</v>
          </cell>
        </row>
        <row r="641">
          <cell r="A641">
            <v>9740</v>
          </cell>
          <cell r="B641">
            <v>9760</v>
          </cell>
          <cell r="C641">
            <v>1433180</v>
          </cell>
          <cell r="D641">
            <v>1389430</v>
          </cell>
          <cell r="E641">
            <v>1162580</v>
          </cell>
          <cell r="F641">
            <v>1132580</v>
          </cell>
          <cell r="G641">
            <v>1102580</v>
          </cell>
          <cell r="H641">
            <v>1072580</v>
          </cell>
          <cell r="I641">
            <v>1042580</v>
          </cell>
          <cell r="J641">
            <v>1012580</v>
          </cell>
          <cell r="K641">
            <v>982580</v>
          </cell>
          <cell r="L641">
            <v>952580</v>
          </cell>
          <cell r="M641">
            <v>922580</v>
          </cell>
        </row>
        <row r="642">
          <cell r="A642">
            <v>9760</v>
          </cell>
          <cell r="B642">
            <v>9780</v>
          </cell>
          <cell r="C642">
            <v>1439660</v>
          </cell>
          <cell r="D642">
            <v>1395910</v>
          </cell>
          <cell r="E642">
            <v>1166660</v>
          </cell>
          <cell r="F642">
            <v>1136660</v>
          </cell>
          <cell r="G642">
            <v>1106660</v>
          </cell>
          <cell r="H642">
            <v>1076660</v>
          </cell>
          <cell r="I642">
            <v>1046660</v>
          </cell>
          <cell r="J642">
            <v>1016660</v>
          </cell>
          <cell r="K642">
            <v>986660</v>
          </cell>
          <cell r="L642">
            <v>956660</v>
          </cell>
          <cell r="M642">
            <v>926660</v>
          </cell>
        </row>
        <row r="643">
          <cell r="A643">
            <v>9780</v>
          </cell>
          <cell r="B643">
            <v>9800</v>
          </cell>
          <cell r="C643">
            <v>1446130</v>
          </cell>
          <cell r="D643">
            <v>1402380</v>
          </cell>
          <cell r="E643">
            <v>1170740</v>
          </cell>
          <cell r="F643">
            <v>1140740</v>
          </cell>
          <cell r="G643">
            <v>1110740</v>
          </cell>
          <cell r="H643">
            <v>1080740</v>
          </cell>
          <cell r="I643">
            <v>1050740</v>
          </cell>
          <cell r="J643">
            <v>1020740</v>
          </cell>
          <cell r="K643">
            <v>990740</v>
          </cell>
          <cell r="L643">
            <v>960740</v>
          </cell>
          <cell r="M643">
            <v>930740</v>
          </cell>
        </row>
        <row r="644">
          <cell r="A644">
            <v>9800</v>
          </cell>
          <cell r="B644">
            <v>9820</v>
          </cell>
          <cell r="C644">
            <v>1452610</v>
          </cell>
          <cell r="D644">
            <v>1408860</v>
          </cell>
          <cell r="E644">
            <v>1174820</v>
          </cell>
          <cell r="F644">
            <v>1144820</v>
          </cell>
          <cell r="G644">
            <v>1114820</v>
          </cell>
          <cell r="H644">
            <v>1084820</v>
          </cell>
          <cell r="I644">
            <v>1054820</v>
          </cell>
          <cell r="J644">
            <v>1024820</v>
          </cell>
          <cell r="K644">
            <v>994820</v>
          </cell>
          <cell r="L644">
            <v>964820</v>
          </cell>
          <cell r="M644">
            <v>934820</v>
          </cell>
        </row>
        <row r="645">
          <cell r="A645">
            <v>9820</v>
          </cell>
          <cell r="B645">
            <v>9840</v>
          </cell>
          <cell r="C645">
            <v>1459080</v>
          </cell>
          <cell r="D645">
            <v>1415330</v>
          </cell>
          <cell r="E645">
            <v>1178900</v>
          </cell>
          <cell r="F645">
            <v>1148900</v>
          </cell>
          <cell r="G645">
            <v>1118900</v>
          </cell>
          <cell r="H645">
            <v>1088900</v>
          </cell>
          <cell r="I645">
            <v>1058900</v>
          </cell>
          <cell r="J645">
            <v>1028900</v>
          </cell>
          <cell r="K645">
            <v>998900</v>
          </cell>
          <cell r="L645">
            <v>968900</v>
          </cell>
          <cell r="M645">
            <v>938900</v>
          </cell>
        </row>
        <row r="646">
          <cell r="A646">
            <v>9840</v>
          </cell>
          <cell r="B646">
            <v>9860</v>
          </cell>
          <cell r="C646">
            <v>1465560</v>
          </cell>
          <cell r="D646">
            <v>1421810</v>
          </cell>
          <cell r="E646">
            <v>1182980</v>
          </cell>
          <cell r="F646">
            <v>1152980</v>
          </cell>
          <cell r="G646">
            <v>1122980</v>
          </cell>
          <cell r="H646">
            <v>1092980</v>
          </cell>
          <cell r="I646">
            <v>1062980</v>
          </cell>
          <cell r="J646">
            <v>1032980</v>
          </cell>
          <cell r="K646">
            <v>1002980</v>
          </cell>
          <cell r="L646">
            <v>972980</v>
          </cell>
          <cell r="M646">
            <v>942980</v>
          </cell>
        </row>
        <row r="647">
          <cell r="A647">
            <v>9860</v>
          </cell>
          <cell r="B647">
            <v>9880</v>
          </cell>
          <cell r="C647">
            <v>1472030</v>
          </cell>
          <cell r="D647">
            <v>1428280</v>
          </cell>
          <cell r="E647">
            <v>1187060</v>
          </cell>
          <cell r="F647">
            <v>1157060</v>
          </cell>
          <cell r="G647">
            <v>1127060</v>
          </cell>
          <cell r="H647">
            <v>1097060</v>
          </cell>
          <cell r="I647">
            <v>1067060</v>
          </cell>
          <cell r="J647">
            <v>1037060</v>
          </cell>
          <cell r="K647">
            <v>1007060</v>
          </cell>
          <cell r="L647">
            <v>977060</v>
          </cell>
          <cell r="M647">
            <v>947060</v>
          </cell>
        </row>
        <row r="648">
          <cell r="A648">
            <v>9880</v>
          </cell>
          <cell r="B648">
            <v>9900</v>
          </cell>
          <cell r="C648">
            <v>1478510</v>
          </cell>
          <cell r="D648">
            <v>1434760</v>
          </cell>
          <cell r="E648">
            <v>1191140</v>
          </cell>
          <cell r="F648">
            <v>1161140</v>
          </cell>
          <cell r="G648">
            <v>1131140</v>
          </cell>
          <cell r="H648">
            <v>1101140</v>
          </cell>
          <cell r="I648">
            <v>1071140</v>
          </cell>
          <cell r="J648">
            <v>1041140</v>
          </cell>
          <cell r="K648">
            <v>1011140</v>
          </cell>
          <cell r="L648">
            <v>981140</v>
          </cell>
          <cell r="M648">
            <v>951140</v>
          </cell>
        </row>
        <row r="649">
          <cell r="A649">
            <v>9900</v>
          </cell>
          <cell r="B649">
            <v>9920</v>
          </cell>
          <cell r="C649">
            <v>1484980</v>
          </cell>
          <cell r="D649">
            <v>1441230</v>
          </cell>
          <cell r="E649">
            <v>1195220</v>
          </cell>
          <cell r="F649">
            <v>1165220</v>
          </cell>
          <cell r="G649">
            <v>1135220</v>
          </cell>
          <cell r="H649">
            <v>1105220</v>
          </cell>
          <cell r="I649">
            <v>1075220</v>
          </cell>
          <cell r="J649">
            <v>1045220</v>
          </cell>
          <cell r="K649">
            <v>1015220</v>
          </cell>
          <cell r="L649">
            <v>985220</v>
          </cell>
          <cell r="M649">
            <v>955220</v>
          </cell>
        </row>
        <row r="650">
          <cell r="A650">
            <v>9920</v>
          </cell>
          <cell r="B650">
            <v>9940</v>
          </cell>
          <cell r="C650">
            <v>1491460</v>
          </cell>
          <cell r="D650">
            <v>1447710</v>
          </cell>
          <cell r="E650">
            <v>1199300</v>
          </cell>
          <cell r="F650">
            <v>1169300</v>
          </cell>
          <cell r="G650">
            <v>1139300</v>
          </cell>
          <cell r="H650">
            <v>1109300</v>
          </cell>
          <cell r="I650">
            <v>1079300</v>
          </cell>
          <cell r="J650">
            <v>1049300</v>
          </cell>
          <cell r="K650">
            <v>1019300</v>
          </cell>
          <cell r="L650">
            <v>989300</v>
          </cell>
          <cell r="M650">
            <v>959300</v>
          </cell>
        </row>
        <row r="651">
          <cell r="A651">
            <v>9940</v>
          </cell>
          <cell r="B651">
            <v>9960</v>
          </cell>
          <cell r="C651">
            <v>1497930</v>
          </cell>
          <cell r="D651">
            <v>1454180</v>
          </cell>
          <cell r="E651">
            <v>1203380</v>
          </cell>
          <cell r="F651">
            <v>1173380</v>
          </cell>
          <cell r="G651">
            <v>1143380</v>
          </cell>
          <cell r="H651">
            <v>1113380</v>
          </cell>
          <cell r="I651">
            <v>1083380</v>
          </cell>
          <cell r="J651">
            <v>1053380</v>
          </cell>
          <cell r="K651">
            <v>1023380</v>
          </cell>
          <cell r="L651">
            <v>993380</v>
          </cell>
          <cell r="M651">
            <v>963380</v>
          </cell>
        </row>
        <row r="652">
          <cell r="A652">
            <v>9960</v>
          </cell>
          <cell r="B652">
            <v>9980</v>
          </cell>
          <cell r="C652">
            <v>1504410</v>
          </cell>
          <cell r="D652">
            <v>1460660</v>
          </cell>
          <cell r="E652">
            <v>1207460</v>
          </cell>
          <cell r="F652">
            <v>1177460</v>
          </cell>
          <cell r="G652">
            <v>1147460</v>
          </cell>
          <cell r="H652">
            <v>1117460</v>
          </cell>
          <cell r="I652">
            <v>1087460</v>
          </cell>
          <cell r="J652">
            <v>1057460</v>
          </cell>
          <cell r="K652">
            <v>1027460</v>
          </cell>
          <cell r="L652">
            <v>997460</v>
          </cell>
          <cell r="M652">
            <v>967460</v>
          </cell>
        </row>
        <row r="653">
          <cell r="A653">
            <v>9980</v>
          </cell>
          <cell r="B653">
            <v>10000</v>
          </cell>
          <cell r="C653">
            <v>1510880</v>
          </cell>
          <cell r="D653">
            <v>1467130</v>
          </cell>
          <cell r="E653">
            <v>1211540</v>
          </cell>
          <cell r="F653">
            <v>1181540</v>
          </cell>
          <cell r="G653">
            <v>1151540</v>
          </cell>
          <cell r="H653">
            <v>1121540</v>
          </cell>
          <cell r="I653">
            <v>1091540</v>
          </cell>
          <cell r="J653">
            <v>1061540</v>
          </cell>
          <cell r="K653">
            <v>1031540</v>
          </cell>
          <cell r="L653">
            <v>1001540</v>
          </cell>
          <cell r="M653">
            <v>971540</v>
          </cell>
        </row>
        <row r="654">
          <cell r="A654">
            <v>10000</v>
          </cell>
          <cell r="B654">
            <v>10000</v>
          </cell>
          <cell r="C654">
            <v>1514120</v>
          </cell>
          <cell r="D654">
            <v>1470370</v>
          </cell>
          <cell r="E654">
            <v>1213580</v>
          </cell>
          <cell r="F654">
            <v>1183580</v>
          </cell>
          <cell r="G654">
            <v>1153580</v>
          </cell>
          <cell r="H654">
            <v>1123580</v>
          </cell>
          <cell r="I654">
            <v>1093580</v>
          </cell>
          <cell r="J654">
            <v>1063580</v>
          </cell>
          <cell r="K654">
            <v>1033580</v>
          </cell>
          <cell r="L654">
            <v>1003580</v>
          </cell>
          <cell r="M654">
            <v>973580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'세입예산(안)"/>
      <sheetName val="2012세출개요"/>
      <sheetName val="2012세출(산출기초)"/>
      <sheetName val="11'세출예산(산출기초종합) (2)"/>
      <sheetName val="세입예산 (개요10)"/>
      <sheetName val="세출예산 (총괄)"/>
      <sheetName val="09년대비총괄표"/>
      <sheetName val="세출 (보건소항목)"/>
      <sheetName val="이사,실행위"/>
      <sheetName val="산출기초(운영)"/>
      <sheetName val="산출기초(어르신)"/>
      <sheetName val="산출기초(아동)"/>
      <sheetName val="산출기초(영유아)"/>
      <sheetName val="산출기초(회원)"/>
      <sheetName val="1212급여-산출기초"/>
      <sheetName val="11'세입예결산"/>
      <sheetName val="급여계산(2010)"/>
      <sheetName val="급여계산 (2011)"/>
      <sheetName val="카드번호"/>
      <sheetName val="11세출개요(1)"/>
      <sheetName val="1212급여-상여달"/>
      <sheetName val="퇴직금"/>
      <sheetName val="Sheet1"/>
      <sheetName val="2011-2012년예결산서 0108xls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홍두호</v>
          </cell>
        </row>
        <row r="11">
          <cell r="B11" t="str">
            <v>진혜료</v>
          </cell>
        </row>
        <row r="12">
          <cell r="B12" t="str">
            <v>조아라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월지 (2)"/>
      <sheetName val="1월수 (2)"/>
      <sheetName val="1,2월지"/>
      <sheetName val="1,2월수"/>
      <sheetName val="지출결의"/>
      <sheetName val="지출결의3"/>
      <sheetName val="1(종)"/>
      <sheetName val="3출"/>
      <sheetName val="3입"/>
      <sheetName val="3(종)"/>
      <sheetName val="4출"/>
      <sheetName val="4입"/>
      <sheetName val="4(종)"/>
      <sheetName val="5수입"/>
      <sheetName val="5지출"/>
      <sheetName val="5(종)"/>
      <sheetName val="6출"/>
      <sheetName val="6입"/>
      <sheetName val="6(종)"/>
      <sheetName val="7입"/>
      <sheetName val="7출"/>
      <sheetName val="7(종)"/>
      <sheetName val="8입"/>
      <sheetName val="8출"/>
      <sheetName val="8(종)"/>
      <sheetName val="9입"/>
      <sheetName val="9출"/>
      <sheetName val="9(종)"/>
      <sheetName val="10입"/>
      <sheetName val="10출"/>
      <sheetName val="10(종)"/>
      <sheetName val="11입"/>
      <sheetName val="11출"/>
      <sheetName val="12입"/>
      <sheetName val="12출"/>
      <sheetName val="예결심의"/>
      <sheetName val="2013급여"/>
      <sheetName val="1212급여"/>
      <sheetName val="출금종합"/>
      <sheetName val="수입종합"/>
      <sheetName val="Sheet3"/>
      <sheetName val="Sheet4"/>
      <sheetName val="Sheet5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43">
          <cell r="H343">
            <v>207794464</v>
          </cell>
        </row>
      </sheetData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nkcms.co.kr/com/account/accMgr.do?cmd=month_sub&amp;fee_year=12&amp;fee_month=04&amp;gtype=02&amp;ptype=01&amp;fname=1204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://www.bankcms.co.kr/com/account/accMgr.do?cmd=month_sub&amp;fee_year=12&amp;fee_month=09&amp;gtype=02&amp;ptype=01&amp;fname=1209" TargetMode="External"/><Relationship Id="rId7" Type="http://schemas.openxmlformats.org/officeDocument/2006/relationships/hyperlink" Target="http://www.bankcms.co.kr/com/account/accMgr.do?cmd=month_sub&amp;fee_year=12&amp;fee_month=05&amp;gtype=02&amp;ptype=01&amp;fname=1205" TargetMode="External"/><Relationship Id="rId12" Type="http://schemas.openxmlformats.org/officeDocument/2006/relationships/hyperlink" Target="http://www.bankcms.co.kr/com/account/accMgr.do?cmd=month_sub&amp;fee_year=12&amp;fee_month=12&amp;gtype=02&amp;ptype=01&amp;fname=1212" TargetMode="External"/><Relationship Id="rId2" Type="http://schemas.openxmlformats.org/officeDocument/2006/relationships/hyperlink" Target="http://www.bankcms.co.kr/com/account/accMgr.do?cmd=month_sub&amp;fee_year=12&amp;fee_month=10&amp;gtype=02&amp;ptype=01&amp;fname=1210" TargetMode="External"/><Relationship Id="rId1" Type="http://schemas.openxmlformats.org/officeDocument/2006/relationships/hyperlink" Target="http://www.bankcms.co.kr/com/account/accMgr.do?cmd=month_sub&amp;fee_year=12&amp;fee_month=11&amp;gtype=02&amp;ptype=01&amp;fname=1211" TargetMode="External"/><Relationship Id="rId6" Type="http://schemas.openxmlformats.org/officeDocument/2006/relationships/hyperlink" Target="http://www.bankcms.co.kr/com/account/accMgr.do?cmd=month_sub&amp;fee_year=12&amp;fee_month=06&amp;gtype=02&amp;ptype=01&amp;fname=1206" TargetMode="External"/><Relationship Id="rId11" Type="http://schemas.openxmlformats.org/officeDocument/2006/relationships/hyperlink" Target="http://www.bankcms.co.kr/com/account/accMgr.do?cmd=month_sub&amp;fee_year=12&amp;fee_month=01&amp;gtype=02&amp;ptype=01&amp;fname=1201" TargetMode="External"/><Relationship Id="rId5" Type="http://schemas.openxmlformats.org/officeDocument/2006/relationships/hyperlink" Target="http://www.bankcms.co.kr/com/account/accMgr.do?cmd=month_sub&amp;fee_year=12&amp;fee_month=07&amp;gtype=02&amp;ptype=01&amp;fname=1207" TargetMode="External"/><Relationship Id="rId10" Type="http://schemas.openxmlformats.org/officeDocument/2006/relationships/hyperlink" Target="http://www.bankcms.co.kr/com/account/accMgr.do?cmd=month_sub&amp;fee_year=12&amp;fee_month=02&amp;gtype=02&amp;ptype=01&amp;fname=1202" TargetMode="External"/><Relationship Id="rId4" Type="http://schemas.openxmlformats.org/officeDocument/2006/relationships/hyperlink" Target="http://www.bankcms.co.kr/com/account/accMgr.do?cmd=month_sub&amp;fee_year=12&amp;fee_month=08&amp;gtype=02&amp;ptype=01&amp;fname=1208" TargetMode="External"/><Relationship Id="rId9" Type="http://schemas.openxmlformats.org/officeDocument/2006/relationships/hyperlink" Target="http://www.bankcms.co.kr/com/account/accMgr.do?cmd=month_sub&amp;fee_year=12&amp;fee_month=03&amp;gtype=02&amp;ptype=01&amp;fname=1203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nkcms.co.kr/com/account/accMgr.do?cmd=month_sub&amp;fee_year=12&amp;fee_month=04&amp;gtype=02&amp;ptype=01&amp;fname=1204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://www.bankcms.co.kr/com/account/accMgr.do?cmd=month_sub&amp;fee_year=12&amp;fee_month=09&amp;gtype=02&amp;ptype=01&amp;fname=1209" TargetMode="External"/><Relationship Id="rId7" Type="http://schemas.openxmlformats.org/officeDocument/2006/relationships/hyperlink" Target="http://www.bankcms.co.kr/com/account/accMgr.do?cmd=month_sub&amp;fee_year=12&amp;fee_month=05&amp;gtype=02&amp;ptype=01&amp;fname=1205" TargetMode="External"/><Relationship Id="rId12" Type="http://schemas.openxmlformats.org/officeDocument/2006/relationships/hyperlink" Target="http://www.bankcms.co.kr/com/account/accMgr.do?cmd=month_sub&amp;fee_year=12&amp;fee_month=12&amp;gtype=02&amp;ptype=01&amp;fname=1212" TargetMode="External"/><Relationship Id="rId2" Type="http://schemas.openxmlformats.org/officeDocument/2006/relationships/hyperlink" Target="http://www.bankcms.co.kr/com/account/accMgr.do?cmd=month_sub&amp;fee_year=12&amp;fee_month=10&amp;gtype=02&amp;ptype=01&amp;fname=1210" TargetMode="External"/><Relationship Id="rId1" Type="http://schemas.openxmlformats.org/officeDocument/2006/relationships/hyperlink" Target="http://www.bankcms.co.kr/com/account/accMgr.do?cmd=month_sub&amp;fee_year=12&amp;fee_month=11&amp;gtype=02&amp;ptype=01&amp;fname=1211" TargetMode="External"/><Relationship Id="rId6" Type="http://schemas.openxmlformats.org/officeDocument/2006/relationships/hyperlink" Target="http://www.bankcms.co.kr/com/account/accMgr.do?cmd=month_sub&amp;fee_year=12&amp;fee_month=06&amp;gtype=02&amp;ptype=01&amp;fname=1206" TargetMode="External"/><Relationship Id="rId11" Type="http://schemas.openxmlformats.org/officeDocument/2006/relationships/hyperlink" Target="http://www.bankcms.co.kr/com/account/accMgr.do?cmd=month_sub&amp;fee_year=12&amp;fee_month=01&amp;gtype=02&amp;ptype=01&amp;fname=1201" TargetMode="External"/><Relationship Id="rId5" Type="http://schemas.openxmlformats.org/officeDocument/2006/relationships/hyperlink" Target="http://www.bankcms.co.kr/com/account/accMgr.do?cmd=month_sub&amp;fee_year=12&amp;fee_month=07&amp;gtype=02&amp;ptype=01&amp;fname=1207" TargetMode="External"/><Relationship Id="rId10" Type="http://schemas.openxmlformats.org/officeDocument/2006/relationships/hyperlink" Target="http://www.bankcms.co.kr/com/account/accMgr.do?cmd=month_sub&amp;fee_year=12&amp;fee_month=02&amp;gtype=02&amp;ptype=01&amp;fname=1202" TargetMode="External"/><Relationship Id="rId4" Type="http://schemas.openxmlformats.org/officeDocument/2006/relationships/hyperlink" Target="http://www.bankcms.co.kr/com/account/accMgr.do?cmd=month_sub&amp;fee_year=12&amp;fee_month=08&amp;gtype=02&amp;ptype=01&amp;fname=1208" TargetMode="External"/><Relationship Id="rId9" Type="http://schemas.openxmlformats.org/officeDocument/2006/relationships/hyperlink" Target="http://www.bankcms.co.kr/com/account/accMgr.do?cmd=month_sub&amp;fee_year=12&amp;fee_month=03&amp;gtype=02&amp;ptype=01&amp;fname=1203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omments" Target="../comments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7.xml"/><Relationship Id="rId18" Type="http://schemas.openxmlformats.org/officeDocument/2006/relationships/ctrlProp" Target="../ctrlProps/ctrlProp72.xml"/><Relationship Id="rId26" Type="http://schemas.openxmlformats.org/officeDocument/2006/relationships/ctrlProp" Target="../ctrlProps/ctrlProp80.xml"/><Relationship Id="rId39" Type="http://schemas.openxmlformats.org/officeDocument/2006/relationships/ctrlProp" Target="../ctrlProps/ctrlProp93.xml"/><Relationship Id="rId21" Type="http://schemas.openxmlformats.org/officeDocument/2006/relationships/ctrlProp" Target="../ctrlProps/ctrlProp75.xml"/><Relationship Id="rId34" Type="http://schemas.openxmlformats.org/officeDocument/2006/relationships/ctrlProp" Target="../ctrlProps/ctrlProp88.xml"/><Relationship Id="rId42" Type="http://schemas.openxmlformats.org/officeDocument/2006/relationships/ctrlProp" Target="../ctrlProps/ctrlProp96.xml"/><Relationship Id="rId47" Type="http://schemas.openxmlformats.org/officeDocument/2006/relationships/ctrlProp" Target="../ctrlProps/ctrlProp101.xml"/><Relationship Id="rId50" Type="http://schemas.openxmlformats.org/officeDocument/2006/relationships/ctrlProp" Target="../ctrlProps/ctrlProp104.xml"/><Relationship Id="rId55" Type="http://schemas.openxmlformats.org/officeDocument/2006/relationships/ctrlProp" Target="../ctrlProps/ctrlProp109.xml"/><Relationship Id="rId7" Type="http://schemas.openxmlformats.org/officeDocument/2006/relationships/ctrlProp" Target="../ctrlProps/ctrlProp61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70.xml"/><Relationship Id="rId20" Type="http://schemas.openxmlformats.org/officeDocument/2006/relationships/ctrlProp" Target="../ctrlProps/ctrlProp74.xml"/><Relationship Id="rId29" Type="http://schemas.openxmlformats.org/officeDocument/2006/relationships/ctrlProp" Target="../ctrlProps/ctrlProp83.xml"/><Relationship Id="rId41" Type="http://schemas.openxmlformats.org/officeDocument/2006/relationships/ctrlProp" Target="../ctrlProps/ctrlProp95.xml"/><Relationship Id="rId54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60.xml"/><Relationship Id="rId11" Type="http://schemas.openxmlformats.org/officeDocument/2006/relationships/ctrlProp" Target="../ctrlProps/ctrlProp65.xml"/><Relationship Id="rId24" Type="http://schemas.openxmlformats.org/officeDocument/2006/relationships/ctrlProp" Target="../ctrlProps/ctrlProp78.xml"/><Relationship Id="rId32" Type="http://schemas.openxmlformats.org/officeDocument/2006/relationships/ctrlProp" Target="../ctrlProps/ctrlProp86.xml"/><Relationship Id="rId37" Type="http://schemas.openxmlformats.org/officeDocument/2006/relationships/ctrlProp" Target="../ctrlProps/ctrlProp91.xml"/><Relationship Id="rId40" Type="http://schemas.openxmlformats.org/officeDocument/2006/relationships/ctrlProp" Target="../ctrlProps/ctrlProp94.xml"/><Relationship Id="rId45" Type="http://schemas.openxmlformats.org/officeDocument/2006/relationships/ctrlProp" Target="../ctrlProps/ctrlProp99.xml"/><Relationship Id="rId53" Type="http://schemas.openxmlformats.org/officeDocument/2006/relationships/ctrlProp" Target="../ctrlProps/ctrlProp107.xml"/><Relationship Id="rId58" Type="http://schemas.openxmlformats.org/officeDocument/2006/relationships/ctrlProp" Target="../ctrlProps/ctrlProp112.xml"/><Relationship Id="rId5" Type="http://schemas.openxmlformats.org/officeDocument/2006/relationships/ctrlProp" Target="../ctrlProps/ctrlProp59.xml"/><Relationship Id="rId15" Type="http://schemas.openxmlformats.org/officeDocument/2006/relationships/ctrlProp" Target="../ctrlProps/ctrlProp69.xml"/><Relationship Id="rId23" Type="http://schemas.openxmlformats.org/officeDocument/2006/relationships/ctrlProp" Target="../ctrlProps/ctrlProp77.xml"/><Relationship Id="rId28" Type="http://schemas.openxmlformats.org/officeDocument/2006/relationships/ctrlProp" Target="../ctrlProps/ctrlProp82.xml"/><Relationship Id="rId36" Type="http://schemas.openxmlformats.org/officeDocument/2006/relationships/ctrlProp" Target="../ctrlProps/ctrlProp90.xml"/><Relationship Id="rId49" Type="http://schemas.openxmlformats.org/officeDocument/2006/relationships/ctrlProp" Target="../ctrlProps/ctrlProp103.xml"/><Relationship Id="rId57" Type="http://schemas.openxmlformats.org/officeDocument/2006/relationships/ctrlProp" Target="../ctrlProps/ctrlProp111.xml"/><Relationship Id="rId61" Type="http://schemas.openxmlformats.org/officeDocument/2006/relationships/comments" Target="../comments5.xml"/><Relationship Id="rId10" Type="http://schemas.openxmlformats.org/officeDocument/2006/relationships/ctrlProp" Target="../ctrlProps/ctrlProp64.xml"/><Relationship Id="rId19" Type="http://schemas.openxmlformats.org/officeDocument/2006/relationships/ctrlProp" Target="../ctrlProps/ctrlProp73.xml"/><Relationship Id="rId31" Type="http://schemas.openxmlformats.org/officeDocument/2006/relationships/ctrlProp" Target="../ctrlProps/ctrlProp85.xml"/><Relationship Id="rId44" Type="http://schemas.openxmlformats.org/officeDocument/2006/relationships/ctrlProp" Target="../ctrlProps/ctrlProp98.xml"/><Relationship Id="rId52" Type="http://schemas.openxmlformats.org/officeDocument/2006/relationships/ctrlProp" Target="../ctrlProps/ctrlProp106.xml"/><Relationship Id="rId60" Type="http://schemas.openxmlformats.org/officeDocument/2006/relationships/ctrlProp" Target="../ctrlProps/ctrlProp114.xml"/><Relationship Id="rId4" Type="http://schemas.openxmlformats.org/officeDocument/2006/relationships/ctrlProp" Target="../ctrlProps/ctrlProp58.xml"/><Relationship Id="rId9" Type="http://schemas.openxmlformats.org/officeDocument/2006/relationships/ctrlProp" Target="../ctrlProps/ctrlProp63.xml"/><Relationship Id="rId14" Type="http://schemas.openxmlformats.org/officeDocument/2006/relationships/ctrlProp" Target="../ctrlProps/ctrlProp68.xml"/><Relationship Id="rId22" Type="http://schemas.openxmlformats.org/officeDocument/2006/relationships/ctrlProp" Target="../ctrlProps/ctrlProp76.xml"/><Relationship Id="rId27" Type="http://schemas.openxmlformats.org/officeDocument/2006/relationships/ctrlProp" Target="../ctrlProps/ctrlProp81.xml"/><Relationship Id="rId30" Type="http://schemas.openxmlformats.org/officeDocument/2006/relationships/ctrlProp" Target="../ctrlProps/ctrlProp84.xml"/><Relationship Id="rId35" Type="http://schemas.openxmlformats.org/officeDocument/2006/relationships/ctrlProp" Target="../ctrlProps/ctrlProp89.xml"/><Relationship Id="rId43" Type="http://schemas.openxmlformats.org/officeDocument/2006/relationships/ctrlProp" Target="../ctrlProps/ctrlProp97.xml"/><Relationship Id="rId48" Type="http://schemas.openxmlformats.org/officeDocument/2006/relationships/ctrlProp" Target="../ctrlProps/ctrlProp102.xml"/><Relationship Id="rId56" Type="http://schemas.openxmlformats.org/officeDocument/2006/relationships/ctrlProp" Target="../ctrlProps/ctrlProp110.xml"/><Relationship Id="rId8" Type="http://schemas.openxmlformats.org/officeDocument/2006/relationships/ctrlProp" Target="../ctrlProps/ctrlProp62.xml"/><Relationship Id="rId51" Type="http://schemas.openxmlformats.org/officeDocument/2006/relationships/ctrlProp" Target="../ctrlProps/ctrlProp105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66.xml"/><Relationship Id="rId17" Type="http://schemas.openxmlformats.org/officeDocument/2006/relationships/ctrlProp" Target="../ctrlProps/ctrlProp71.xml"/><Relationship Id="rId25" Type="http://schemas.openxmlformats.org/officeDocument/2006/relationships/ctrlProp" Target="../ctrlProps/ctrlProp79.xml"/><Relationship Id="rId33" Type="http://schemas.openxmlformats.org/officeDocument/2006/relationships/ctrlProp" Target="../ctrlProps/ctrlProp87.xml"/><Relationship Id="rId38" Type="http://schemas.openxmlformats.org/officeDocument/2006/relationships/ctrlProp" Target="../ctrlProps/ctrlProp92.xml"/><Relationship Id="rId46" Type="http://schemas.openxmlformats.org/officeDocument/2006/relationships/ctrlProp" Target="../ctrlProps/ctrlProp100.xml"/><Relationship Id="rId59" Type="http://schemas.openxmlformats.org/officeDocument/2006/relationships/ctrlProp" Target="../ctrlProps/ctrlProp11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7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24.xml"/><Relationship Id="rId18" Type="http://schemas.openxmlformats.org/officeDocument/2006/relationships/ctrlProp" Target="../ctrlProps/ctrlProp129.xml"/><Relationship Id="rId26" Type="http://schemas.openxmlformats.org/officeDocument/2006/relationships/ctrlProp" Target="../ctrlProps/ctrlProp137.xml"/><Relationship Id="rId39" Type="http://schemas.openxmlformats.org/officeDocument/2006/relationships/ctrlProp" Target="../ctrlProps/ctrlProp150.xml"/><Relationship Id="rId21" Type="http://schemas.openxmlformats.org/officeDocument/2006/relationships/ctrlProp" Target="../ctrlProps/ctrlProp132.xml"/><Relationship Id="rId34" Type="http://schemas.openxmlformats.org/officeDocument/2006/relationships/ctrlProp" Target="../ctrlProps/ctrlProp145.xml"/><Relationship Id="rId42" Type="http://schemas.openxmlformats.org/officeDocument/2006/relationships/ctrlProp" Target="../ctrlProps/ctrlProp153.xml"/><Relationship Id="rId47" Type="http://schemas.openxmlformats.org/officeDocument/2006/relationships/ctrlProp" Target="../ctrlProps/ctrlProp158.xml"/><Relationship Id="rId50" Type="http://schemas.openxmlformats.org/officeDocument/2006/relationships/ctrlProp" Target="../ctrlProps/ctrlProp161.xml"/><Relationship Id="rId55" Type="http://schemas.openxmlformats.org/officeDocument/2006/relationships/ctrlProp" Target="../ctrlProps/ctrlProp166.xml"/><Relationship Id="rId7" Type="http://schemas.openxmlformats.org/officeDocument/2006/relationships/ctrlProp" Target="../ctrlProps/ctrlProp118.xml"/><Relationship Id="rId2" Type="http://schemas.openxmlformats.org/officeDocument/2006/relationships/drawing" Target="../drawings/drawing22.xml"/><Relationship Id="rId16" Type="http://schemas.openxmlformats.org/officeDocument/2006/relationships/ctrlProp" Target="../ctrlProps/ctrlProp127.xml"/><Relationship Id="rId20" Type="http://schemas.openxmlformats.org/officeDocument/2006/relationships/ctrlProp" Target="../ctrlProps/ctrlProp131.xml"/><Relationship Id="rId29" Type="http://schemas.openxmlformats.org/officeDocument/2006/relationships/ctrlProp" Target="../ctrlProps/ctrlProp140.xml"/><Relationship Id="rId41" Type="http://schemas.openxmlformats.org/officeDocument/2006/relationships/ctrlProp" Target="../ctrlProps/ctrlProp152.xml"/><Relationship Id="rId54" Type="http://schemas.openxmlformats.org/officeDocument/2006/relationships/ctrlProp" Target="../ctrlProps/ctrlProp165.xml"/><Relationship Id="rId1" Type="http://schemas.openxmlformats.org/officeDocument/2006/relationships/printerSettings" Target="../printerSettings/printerSettings28.bin"/><Relationship Id="rId6" Type="http://schemas.openxmlformats.org/officeDocument/2006/relationships/ctrlProp" Target="../ctrlProps/ctrlProp117.xml"/><Relationship Id="rId11" Type="http://schemas.openxmlformats.org/officeDocument/2006/relationships/ctrlProp" Target="../ctrlProps/ctrlProp122.xml"/><Relationship Id="rId24" Type="http://schemas.openxmlformats.org/officeDocument/2006/relationships/ctrlProp" Target="../ctrlProps/ctrlProp135.xml"/><Relationship Id="rId32" Type="http://schemas.openxmlformats.org/officeDocument/2006/relationships/ctrlProp" Target="../ctrlProps/ctrlProp143.xml"/><Relationship Id="rId37" Type="http://schemas.openxmlformats.org/officeDocument/2006/relationships/ctrlProp" Target="../ctrlProps/ctrlProp148.xml"/><Relationship Id="rId40" Type="http://schemas.openxmlformats.org/officeDocument/2006/relationships/ctrlProp" Target="../ctrlProps/ctrlProp151.xml"/><Relationship Id="rId45" Type="http://schemas.openxmlformats.org/officeDocument/2006/relationships/ctrlProp" Target="../ctrlProps/ctrlProp156.xml"/><Relationship Id="rId53" Type="http://schemas.openxmlformats.org/officeDocument/2006/relationships/ctrlProp" Target="../ctrlProps/ctrlProp164.xml"/><Relationship Id="rId58" Type="http://schemas.openxmlformats.org/officeDocument/2006/relationships/ctrlProp" Target="../ctrlProps/ctrlProp169.xml"/><Relationship Id="rId5" Type="http://schemas.openxmlformats.org/officeDocument/2006/relationships/ctrlProp" Target="../ctrlProps/ctrlProp116.xml"/><Relationship Id="rId15" Type="http://schemas.openxmlformats.org/officeDocument/2006/relationships/ctrlProp" Target="../ctrlProps/ctrlProp126.xml"/><Relationship Id="rId23" Type="http://schemas.openxmlformats.org/officeDocument/2006/relationships/ctrlProp" Target="../ctrlProps/ctrlProp134.xml"/><Relationship Id="rId28" Type="http://schemas.openxmlformats.org/officeDocument/2006/relationships/ctrlProp" Target="../ctrlProps/ctrlProp139.xml"/><Relationship Id="rId36" Type="http://schemas.openxmlformats.org/officeDocument/2006/relationships/ctrlProp" Target="../ctrlProps/ctrlProp147.xml"/><Relationship Id="rId49" Type="http://schemas.openxmlformats.org/officeDocument/2006/relationships/ctrlProp" Target="../ctrlProps/ctrlProp160.xml"/><Relationship Id="rId57" Type="http://schemas.openxmlformats.org/officeDocument/2006/relationships/ctrlProp" Target="../ctrlProps/ctrlProp168.xml"/><Relationship Id="rId61" Type="http://schemas.openxmlformats.org/officeDocument/2006/relationships/comments" Target="../comments8.xml"/><Relationship Id="rId10" Type="http://schemas.openxmlformats.org/officeDocument/2006/relationships/ctrlProp" Target="../ctrlProps/ctrlProp121.xml"/><Relationship Id="rId19" Type="http://schemas.openxmlformats.org/officeDocument/2006/relationships/ctrlProp" Target="../ctrlProps/ctrlProp130.xml"/><Relationship Id="rId31" Type="http://schemas.openxmlformats.org/officeDocument/2006/relationships/ctrlProp" Target="../ctrlProps/ctrlProp142.xml"/><Relationship Id="rId44" Type="http://schemas.openxmlformats.org/officeDocument/2006/relationships/ctrlProp" Target="../ctrlProps/ctrlProp155.xml"/><Relationship Id="rId52" Type="http://schemas.openxmlformats.org/officeDocument/2006/relationships/ctrlProp" Target="../ctrlProps/ctrlProp163.xml"/><Relationship Id="rId60" Type="http://schemas.openxmlformats.org/officeDocument/2006/relationships/ctrlProp" Target="../ctrlProps/ctrlProp171.xml"/><Relationship Id="rId4" Type="http://schemas.openxmlformats.org/officeDocument/2006/relationships/ctrlProp" Target="../ctrlProps/ctrlProp115.xml"/><Relationship Id="rId9" Type="http://schemas.openxmlformats.org/officeDocument/2006/relationships/ctrlProp" Target="../ctrlProps/ctrlProp120.xml"/><Relationship Id="rId14" Type="http://schemas.openxmlformats.org/officeDocument/2006/relationships/ctrlProp" Target="../ctrlProps/ctrlProp125.xml"/><Relationship Id="rId22" Type="http://schemas.openxmlformats.org/officeDocument/2006/relationships/ctrlProp" Target="../ctrlProps/ctrlProp133.xml"/><Relationship Id="rId27" Type="http://schemas.openxmlformats.org/officeDocument/2006/relationships/ctrlProp" Target="../ctrlProps/ctrlProp138.xml"/><Relationship Id="rId30" Type="http://schemas.openxmlformats.org/officeDocument/2006/relationships/ctrlProp" Target="../ctrlProps/ctrlProp141.xml"/><Relationship Id="rId35" Type="http://schemas.openxmlformats.org/officeDocument/2006/relationships/ctrlProp" Target="../ctrlProps/ctrlProp146.xml"/><Relationship Id="rId43" Type="http://schemas.openxmlformats.org/officeDocument/2006/relationships/ctrlProp" Target="../ctrlProps/ctrlProp154.xml"/><Relationship Id="rId48" Type="http://schemas.openxmlformats.org/officeDocument/2006/relationships/ctrlProp" Target="../ctrlProps/ctrlProp159.xml"/><Relationship Id="rId56" Type="http://schemas.openxmlformats.org/officeDocument/2006/relationships/ctrlProp" Target="../ctrlProps/ctrlProp167.xml"/><Relationship Id="rId8" Type="http://schemas.openxmlformats.org/officeDocument/2006/relationships/ctrlProp" Target="../ctrlProps/ctrlProp119.xml"/><Relationship Id="rId51" Type="http://schemas.openxmlformats.org/officeDocument/2006/relationships/ctrlProp" Target="../ctrlProps/ctrlProp162.xml"/><Relationship Id="rId3" Type="http://schemas.openxmlformats.org/officeDocument/2006/relationships/vmlDrawing" Target="../drawings/vmlDrawing8.vml"/><Relationship Id="rId12" Type="http://schemas.openxmlformats.org/officeDocument/2006/relationships/ctrlProp" Target="../ctrlProps/ctrlProp123.xml"/><Relationship Id="rId17" Type="http://schemas.openxmlformats.org/officeDocument/2006/relationships/ctrlProp" Target="../ctrlProps/ctrlProp128.xml"/><Relationship Id="rId25" Type="http://schemas.openxmlformats.org/officeDocument/2006/relationships/ctrlProp" Target="../ctrlProps/ctrlProp136.xml"/><Relationship Id="rId33" Type="http://schemas.openxmlformats.org/officeDocument/2006/relationships/ctrlProp" Target="../ctrlProps/ctrlProp144.xml"/><Relationship Id="rId38" Type="http://schemas.openxmlformats.org/officeDocument/2006/relationships/ctrlProp" Target="../ctrlProps/ctrlProp149.xml"/><Relationship Id="rId46" Type="http://schemas.openxmlformats.org/officeDocument/2006/relationships/ctrlProp" Target="../ctrlProps/ctrlProp157.xml"/><Relationship Id="rId59" Type="http://schemas.openxmlformats.org/officeDocument/2006/relationships/ctrlProp" Target="../ctrlProps/ctrlProp17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M112"/>
  <sheetViews>
    <sheetView showGridLines="0" topLeftCell="K1" workbookViewId="0">
      <selection activeCell="Y44" sqref="A1:Z54"/>
    </sheetView>
  </sheetViews>
  <sheetFormatPr defaultRowHeight="16.5"/>
  <cols>
    <col min="1" max="1" width="4.5546875" style="2247" customWidth="1"/>
    <col min="2" max="2" width="4.6640625" style="2247" customWidth="1"/>
    <col min="3" max="3" width="9.33203125" style="2247" customWidth="1"/>
    <col min="4" max="4" width="6.88671875" style="2243" customWidth="1"/>
    <col min="5" max="5" width="6.77734375" style="2243" customWidth="1"/>
    <col min="6" max="6" width="7.88671875" style="2243" customWidth="1"/>
    <col min="7" max="7" width="7.21875" style="2243" customWidth="1"/>
    <col min="8" max="8" width="5.88671875" style="2243" customWidth="1"/>
    <col min="9" max="9" width="4.77734375" style="2243" customWidth="1"/>
    <col min="10" max="10" width="8.109375" style="2242" customWidth="1"/>
    <col min="11" max="11" width="6.44140625" style="2563" customWidth="1"/>
    <col min="12" max="12" width="8.33203125" style="2241" customWidth="1"/>
    <col min="13" max="13" width="9.44140625" style="2241" hidden="1" customWidth="1"/>
    <col min="14" max="14" width="7.5546875" style="2574" hidden="1" customWidth="1"/>
    <col min="15" max="15" width="7.5546875" style="2241" hidden="1" customWidth="1"/>
    <col min="16" max="17" width="7.5546875" style="2563" hidden="1" customWidth="1"/>
    <col min="18" max="20" width="7.5546875" style="2575" hidden="1" customWidth="1"/>
    <col min="21" max="22" width="10.33203125" style="2576" hidden="1" customWidth="1"/>
    <col min="23" max="24" width="10.33203125" style="2563" hidden="1" customWidth="1"/>
    <col min="25" max="25" width="8.6640625" style="2589" customWidth="1"/>
    <col min="26" max="26" width="12.77734375" style="2247" hidden="1" customWidth="1"/>
    <col min="27" max="27" width="31.5546875" style="2247" customWidth="1"/>
    <col min="28" max="28" width="6.44140625" style="2247" customWidth="1"/>
    <col min="29" max="29" width="9" style="2248" customWidth="1"/>
    <col min="30" max="31" width="9.6640625" style="2248" customWidth="1"/>
    <col min="32" max="32" width="15.6640625" style="2249" customWidth="1"/>
    <col min="33" max="33" width="8.88671875" style="2250"/>
    <col min="34" max="34" width="10.33203125" style="2250" bestFit="1" customWidth="1"/>
    <col min="35" max="35" width="14" style="2250" customWidth="1"/>
    <col min="36" max="223" width="8.88671875" style="2250"/>
    <col min="224" max="225" width="5.109375" style="2250" customWidth="1"/>
    <col min="226" max="226" width="9.88671875" style="2250" customWidth="1"/>
    <col min="227" max="227" width="10.109375" style="2250" customWidth="1"/>
    <col min="228" max="228" width="7.77734375" style="2250" customWidth="1"/>
    <col min="229" max="229" width="8" style="2250" customWidth="1"/>
    <col min="230" max="231" width="7.44140625" style="2250" customWidth="1"/>
    <col min="232" max="232" width="11.33203125" style="2250" customWidth="1"/>
    <col min="233" max="233" width="7.88671875" style="2250" customWidth="1"/>
    <col min="234" max="236" width="10.33203125" style="2250" customWidth="1"/>
    <col min="237" max="246" width="0" style="2250" hidden="1" customWidth="1"/>
    <col min="247" max="247" width="14.44140625" style="2250" customWidth="1"/>
    <col min="248" max="248" width="10.21875" style="2250" customWidth="1"/>
    <col min="249" max="249" width="7.33203125" style="2250" customWidth="1"/>
    <col min="250" max="260" width="8.88671875" style="2250" customWidth="1"/>
    <col min="261" max="261" width="17.109375" style="2250" customWidth="1"/>
    <col min="262" max="265" width="8.88671875" style="2250" customWidth="1"/>
    <col min="266" max="479" width="8.88671875" style="2250"/>
    <col min="480" max="481" width="5.109375" style="2250" customWidth="1"/>
    <col min="482" max="482" width="9.88671875" style="2250" customWidth="1"/>
    <col min="483" max="483" width="10.109375" style="2250" customWidth="1"/>
    <col min="484" max="484" width="7.77734375" style="2250" customWidth="1"/>
    <col min="485" max="485" width="8" style="2250" customWidth="1"/>
    <col min="486" max="487" width="7.44140625" style="2250" customWidth="1"/>
    <col min="488" max="488" width="11.33203125" style="2250" customWidth="1"/>
    <col min="489" max="489" width="7.88671875" style="2250" customWidth="1"/>
    <col min="490" max="492" width="10.33203125" style="2250" customWidth="1"/>
    <col min="493" max="502" width="0" style="2250" hidden="1" customWidth="1"/>
    <col min="503" max="503" width="14.44140625" style="2250" customWidth="1"/>
    <col min="504" max="504" width="10.21875" style="2250" customWidth="1"/>
    <col min="505" max="505" width="7.33203125" style="2250" customWidth="1"/>
    <col min="506" max="516" width="8.88671875" style="2250" customWidth="1"/>
    <col min="517" max="517" width="17.109375" style="2250" customWidth="1"/>
    <col min="518" max="521" width="8.88671875" style="2250" customWidth="1"/>
    <col min="522" max="735" width="8.88671875" style="2250"/>
    <col min="736" max="737" width="5.109375" style="2250" customWidth="1"/>
    <col min="738" max="738" width="9.88671875" style="2250" customWidth="1"/>
    <col min="739" max="739" width="10.109375" style="2250" customWidth="1"/>
    <col min="740" max="740" width="7.77734375" style="2250" customWidth="1"/>
    <col min="741" max="741" width="8" style="2250" customWidth="1"/>
    <col min="742" max="743" width="7.44140625" style="2250" customWidth="1"/>
    <col min="744" max="744" width="11.33203125" style="2250" customWidth="1"/>
    <col min="745" max="745" width="7.88671875" style="2250" customWidth="1"/>
    <col min="746" max="748" width="10.33203125" style="2250" customWidth="1"/>
    <col min="749" max="758" width="0" style="2250" hidden="1" customWidth="1"/>
    <col min="759" max="759" width="14.44140625" style="2250" customWidth="1"/>
    <col min="760" max="760" width="10.21875" style="2250" customWidth="1"/>
    <col min="761" max="761" width="7.33203125" style="2250" customWidth="1"/>
    <col min="762" max="772" width="8.88671875" style="2250" customWidth="1"/>
    <col min="773" max="773" width="17.109375" style="2250" customWidth="1"/>
    <col min="774" max="777" width="8.88671875" style="2250" customWidth="1"/>
    <col min="778" max="991" width="8.88671875" style="2250"/>
    <col min="992" max="993" width="5.109375" style="2250" customWidth="1"/>
    <col min="994" max="994" width="9.88671875" style="2250" customWidth="1"/>
    <col min="995" max="995" width="10.109375" style="2250" customWidth="1"/>
    <col min="996" max="996" width="7.77734375" style="2250" customWidth="1"/>
    <col min="997" max="997" width="8" style="2250" customWidth="1"/>
    <col min="998" max="999" width="7.44140625" style="2250" customWidth="1"/>
    <col min="1000" max="1000" width="11.33203125" style="2250" customWidth="1"/>
    <col min="1001" max="1001" width="7.88671875" style="2250" customWidth="1"/>
    <col min="1002" max="1004" width="10.33203125" style="2250" customWidth="1"/>
    <col min="1005" max="1014" width="0" style="2250" hidden="1" customWidth="1"/>
    <col min="1015" max="1015" width="14.44140625" style="2250" customWidth="1"/>
    <col min="1016" max="1016" width="10.21875" style="2250" customWidth="1"/>
    <col min="1017" max="1017" width="7.33203125" style="2250" customWidth="1"/>
    <col min="1018" max="1028" width="8.88671875" style="2250" customWidth="1"/>
    <col min="1029" max="1029" width="17.109375" style="2250" customWidth="1"/>
    <col min="1030" max="1033" width="8.88671875" style="2250" customWidth="1"/>
    <col min="1034" max="1247" width="8.88671875" style="2250"/>
    <col min="1248" max="1249" width="5.109375" style="2250" customWidth="1"/>
    <col min="1250" max="1250" width="9.88671875" style="2250" customWidth="1"/>
    <col min="1251" max="1251" width="10.109375" style="2250" customWidth="1"/>
    <col min="1252" max="1252" width="7.77734375" style="2250" customWidth="1"/>
    <col min="1253" max="1253" width="8" style="2250" customWidth="1"/>
    <col min="1254" max="1255" width="7.44140625" style="2250" customWidth="1"/>
    <col min="1256" max="1256" width="11.33203125" style="2250" customWidth="1"/>
    <col min="1257" max="1257" width="7.88671875" style="2250" customWidth="1"/>
    <col min="1258" max="1260" width="10.33203125" style="2250" customWidth="1"/>
    <col min="1261" max="1270" width="0" style="2250" hidden="1" customWidth="1"/>
    <col min="1271" max="1271" width="14.44140625" style="2250" customWidth="1"/>
    <col min="1272" max="1272" width="10.21875" style="2250" customWidth="1"/>
    <col min="1273" max="1273" width="7.33203125" style="2250" customWidth="1"/>
    <col min="1274" max="1284" width="8.88671875" style="2250" customWidth="1"/>
    <col min="1285" max="1285" width="17.109375" style="2250" customWidth="1"/>
    <col min="1286" max="1289" width="8.88671875" style="2250" customWidth="1"/>
    <col min="1290" max="1503" width="8.88671875" style="2250"/>
    <col min="1504" max="1505" width="5.109375" style="2250" customWidth="1"/>
    <col min="1506" max="1506" width="9.88671875" style="2250" customWidth="1"/>
    <col min="1507" max="1507" width="10.109375" style="2250" customWidth="1"/>
    <col min="1508" max="1508" width="7.77734375" style="2250" customWidth="1"/>
    <col min="1509" max="1509" width="8" style="2250" customWidth="1"/>
    <col min="1510" max="1511" width="7.44140625" style="2250" customWidth="1"/>
    <col min="1512" max="1512" width="11.33203125" style="2250" customWidth="1"/>
    <col min="1513" max="1513" width="7.88671875" style="2250" customWidth="1"/>
    <col min="1514" max="1516" width="10.33203125" style="2250" customWidth="1"/>
    <col min="1517" max="1526" width="0" style="2250" hidden="1" customWidth="1"/>
    <col min="1527" max="1527" width="14.44140625" style="2250" customWidth="1"/>
    <col min="1528" max="1528" width="10.21875" style="2250" customWidth="1"/>
    <col min="1529" max="1529" width="7.33203125" style="2250" customWidth="1"/>
    <col min="1530" max="1540" width="8.88671875" style="2250" customWidth="1"/>
    <col min="1541" max="1541" width="17.109375" style="2250" customWidth="1"/>
    <col min="1542" max="1545" width="8.88671875" style="2250" customWidth="1"/>
    <col min="1546" max="1759" width="8.88671875" style="2250"/>
    <col min="1760" max="1761" width="5.109375" style="2250" customWidth="1"/>
    <col min="1762" max="1762" width="9.88671875" style="2250" customWidth="1"/>
    <col min="1763" max="1763" width="10.109375" style="2250" customWidth="1"/>
    <col min="1764" max="1764" width="7.77734375" style="2250" customWidth="1"/>
    <col min="1765" max="1765" width="8" style="2250" customWidth="1"/>
    <col min="1766" max="1767" width="7.44140625" style="2250" customWidth="1"/>
    <col min="1768" max="1768" width="11.33203125" style="2250" customWidth="1"/>
    <col min="1769" max="1769" width="7.88671875" style="2250" customWidth="1"/>
    <col min="1770" max="1772" width="10.33203125" style="2250" customWidth="1"/>
    <col min="1773" max="1782" width="0" style="2250" hidden="1" customWidth="1"/>
    <col min="1783" max="1783" width="14.44140625" style="2250" customWidth="1"/>
    <col min="1784" max="1784" width="10.21875" style="2250" customWidth="1"/>
    <col min="1785" max="1785" width="7.33203125" style="2250" customWidth="1"/>
    <col min="1786" max="1796" width="8.88671875" style="2250" customWidth="1"/>
    <col min="1797" max="1797" width="17.109375" style="2250" customWidth="1"/>
    <col min="1798" max="1801" width="8.88671875" style="2250" customWidth="1"/>
    <col min="1802" max="2015" width="8.88671875" style="2250"/>
    <col min="2016" max="2017" width="5.109375" style="2250" customWidth="1"/>
    <col min="2018" max="2018" width="9.88671875" style="2250" customWidth="1"/>
    <col min="2019" max="2019" width="10.109375" style="2250" customWidth="1"/>
    <col min="2020" max="2020" width="7.77734375" style="2250" customWidth="1"/>
    <col min="2021" max="2021" width="8" style="2250" customWidth="1"/>
    <col min="2022" max="2023" width="7.44140625" style="2250" customWidth="1"/>
    <col min="2024" max="2024" width="11.33203125" style="2250" customWidth="1"/>
    <col min="2025" max="2025" width="7.88671875" style="2250" customWidth="1"/>
    <col min="2026" max="2028" width="10.33203125" style="2250" customWidth="1"/>
    <col min="2029" max="2038" width="0" style="2250" hidden="1" customWidth="1"/>
    <col min="2039" max="2039" width="14.44140625" style="2250" customWidth="1"/>
    <col min="2040" max="2040" width="10.21875" style="2250" customWidth="1"/>
    <col min="2041" max="2041" width="7.33203125" style="2250" customWidth="1"/>
    <col min="2042" max="2052" width="8.88671875" style="2250" customWidth="1"/>
    <col min="2053" max="2053" width="17.109375" style="2250" customWidth="1"/>
    <col min="2054" max="2057" width="8.88671875" style="2250" customWidth="1"/>
    <col min="2058" max="2271" width="8.88671875" style="2250"/>
    <col min="2272" max="2273" width="5.109375" style="2250" customWidth="1"/>
    <col min="2274" max="2274" width="9.88671875" style="2250" customWidth="1"/>
    <col min="2275" max="2275" width="10.109375" style="2250" customWidth="1"/>
    <col min="2276" max="2276" width="7.77734375" style="2250" customWidth="1"/>
    <col min="2277" max="2277" width="8" style="2250" customWidth="1"/>
    <col min="2278" max="2279" width="7.44140625" style="2250" customWidth="1"/>
    <col min="2280" max="2280" width="11.33203125" style="2250" customWidth="1"/>
    <col min="2281" max="2281" width="7.88671875" style="2250" customWidth="1"/>
    <col min="2282" max="2284" width="10.33203125" style="2250" customWidth="1"/>
    <col min="2285" max="2294" width="0" style="2250" hidden="1" customWidth="1"/>
    <col min="2295" max="2295" width="14.44140625" style="2250" customWidth="1"/>
    <col min="2296" max="2296" width="10.21875" style="2250" customWidth="1"/>
    <col min="2297" max="2297" width="7.33203125" style="2250" customWidth="1"/>
    <col min="2298" max="2308" width="8.88671875" style="2250" customWidth="1"/>
    <col min="2309" max="2309" width="17.109375" style="2250" customWidth="1"/>
    <col min="2310" max="2313" width="8.88671875" style="2250" customWidth="1"/>
    <col min="2314" max="2527" width="8.88671875" style="2250"/>
    <col min="2528" max="2529" width="5.109375" style="2250" customWidth="1"/>
    <col min="2530" max="2530" width="9.88671875" style="2250" customWidth="1"/>
    <col min="2531" max="2531" width="10.109375" style="2250" customWidth="1"/>
    <col min="2532" max="2532" width="7.77734375" style="2250" customWidth="1"/>
    <col min="2533" max="2533" width="8" style="2250" customWidth="1"/>
    <col min="2534" max="2535" width="7.44140625" style="2250" customWidth="1"/>
    <col min="2536" max="2536" width="11.33203125" style="2250" customWidth="1"/>
    <col min="2537" max="2537" width="7.88671875" style="2250" customWidth="1"/>
    <col min="2538" max="2540" width="10.33203125" style="2250" customWidth="1"/>
    <col min="2541" max="2550" width="0" style="2250" hidden="1" customWidth="1"/>
    <col min="2551" max="2551" width="14.44140625" style="2250" customWidth="1"/>
    <col min="2552" max="2552" width="10.21875" style="2250" customWidth="1"/>
    <col min="2553" max="2553" width="7.33203125" style="2250" customWidth="1"/>
    <col min="2554" max="2564" width="8.88671875" style="2250" customWidth="1"/>
    <col min="2565" max="2565" width="17.109375" style="2250" customWidth="1"/>
    <col min="2566" max="2569" width="8.88671875" style="2250" customWidth="1"/>
    <col min="2570" max="2783" width="8.88671875" style="2250"/>
    <col min="2784" max="2785" width="5.109375" style="2250" customWidth="1"/>
    <col min="2786" max="2786" width="9.88671875" style="2250" customWidth="1"/>
    <col min="2787" max="2787" width="10.109375" style="2250" customWidth="1"/>
    <col min="2788" max="2788" width="7.77734375" style="2250" customWidth="1"/>
    <col min="2789" max="2789" width="8" style="2250" customWidth="1"/>
    <col min="2790" max="2791" width="7.44140625" style="2250" customWidth="1"/>
    <col min="2792" max="2792" width="11.33203125" style="2250" customWidth="1"/>
    <col min="2793" max="2793" width="7.88671875" style="2250" customWidth="1"/>
    <col min="2794" max="2796" width="10.33203125" style="2250" customWidth="1"/>
    <col min="2797" max="2806" width="0" style="2250" hidden="1" customWidth="1"/>
    <col min="2807" max="2807" width="14.44140625" style="2250" customWidth="1"/>
    <col min="2808" max="2808" width="10.21875" style="2250" customWidth="1"/>
    <col min="2809" max="2809" width="7.33203125" style="2250" customWidth="1"/>
    <col min="2810" max="2820" width="8.88671875" style="2250" customWidth="1"/>
    <col min="2821" max="2821" width="17.109375" style="2250" customWidth="1"/>
    <col min="2822" max="2825" width="8.88671875" style="2250" customWidth="1"/>
    <col min="2826" max="3039" width="8.88671875" style="2250"/>
    <col min="3040" max="3041" width="5.109375" style="2250" customWidth="1"/>
    <col min="3042" max="3042" width="9.88671875" style="2250" customWidth="1"/>
    <col min="3043" max="3043" width="10.109375" style="2250" customWidth="1"/>
    <col min="3044" max="3044" width="7.77734375" style="2250" customWidth="1"/>
    <col min="3045" max="3045" width="8" style="2250" customWidth="1"/>
    <col min="3046" max="3047" width="7.44140625" style="2250" customWidth="1"/>
    <col min="3048" max="3048" width="11.33203125" style="2250" customWidth="1"/>
    <col min="3049" max="3049" width="7.88671875" style="2250" customWidth="1"/>
    <col min="3050" max="3052" width="10.33203125" style="2250" customWidth="1"/>
    <col min="3053" max="3062" width="0" style="2250" hidden="1" customWidth="1"/>
    <col min="3063" max="3063" width="14.44140625" style="2250" customWidth="1"/>
    <col min="3064" max="3064" width="10.21875" style="2250" customWidth="1"/>
    <col min="3065" max="3065" width="7.33203125" style="2250" customWidth="1"/>
    <col min="3066" max="3076" width="8.88671875" style="2250" customWidth="1"/>
    <col min="3077" max="3077" width="17.109375" style="2250" customWidth="1"/>
    <col min="3078" max="3081" width="8.88671875" style="2250" customWidth="1"/>
    <col min="3082" max="3295" width="8.88671875" style="2250"/>
    <col min="3296" max="3297" width="5.109375" style="2250" customWidth="1"/>
    <col min="3298" max="3298" width="9.88671875" style="2250" customWidth="1"/>
    <col min="3299" max="3299" width="10.109375" style="2250" customWidth="1"/>
    <col min="3300" max="3300" width="7.77734375" style="2250" customWidth="1"/>
    <col min="3301" max="3301" width="8" style="2250" customWidth="1"/>
    <col min="3302" max="3303" width="7.44140625" style="2250" customWidth="1"/>
    <col min="3304" max="3304" width="11.33203125" style="2250" customWidth="1"/>
    <col min="3305" max="3305" width="7.88671875" style="2250" customWidth="1"/>
    <col min="3306" max="3308" width="10.33203125" style="2250" customWidth="1"/>
    <col min="3309" max="3318" width="0" style="2250" hidden="1" customWidth="1"/>
    <col min="3319" max="3319" width="14.44140625" style="2250" customWidth="1"/>
    <col min="3320" max="3320" width="10.21875" style="2250" customWidth="1"/>
    <col min="3321" max="3321" width="7.33203125" style="2250" customWidth="1"/>
    <col min="3322" max="3332" width="8.88671875" style="2250" customWidth="1"/>
    <col min="3333" max="3333" width="17.109375" style="2250" customWidth="1"/>
    <col min="3334" max="3337" width="8.88671875" style="2250" customWidth="1"/>
    <col min="3338" max="3551" width="8.88671875" style="2250"/>
    <col min="3552" max="3553" width="5.109375" style="2250" customWidth="1"/>
    <col min="3554" max="3554" width="9.88671875" style="2250" customWidth="1"/>
    <col min="3555" max="3555" width="10.109375" style="2250" customWidth="1"/>
    <col min="3556" max="3556" width="7.77734375" style="2250" customWidth="1"/>
    <col min="3557" max="3557" width="8" style="2250" customWidth="1"/>
    <col min="3558" max="3559" width="7.44140625" style="2250" customWidth="1"/>
    <col min="3560" max="3560" width="11.33203125" style="2250" customWidth="1"/>
    <col min="3561" max="3561" width="7.88671875" style="2250" customWidth="1"/>
    <col min="3562" max="3564" width="10.33203125" style="2250" customWidth="1"/>
    <col min="3565" max="3574" width="0" style="2250" hidden="1" customWidth="1"/>
    <col min="3575" max="3575" width="14.44140625" style="2250" customWidth="1"/>
    <col min="3576" max="3576" width="10.21875" style="2250" customWidth="1"/>
    <col min="3577" max="3577" width="7.33203125" style="2250" customWidth="1"/>
    <col min="3578" max="3588" width="8.88671875" style="2250" customWidth="1"/>
    <col min="3589" max="3589" width="17.109375" style="2250" customWidth="1"/>
    <col min="3590" max="3593" width="8.88671875" style="2250" customWidth="1"/>
    <col min="3594" max="3807" width="8.88671875" style="2250"/>
    <col min="3808" max="3809" width="5.109375" style="2250" customWidth="1"/>
    <col min="3810" max="3810" width="9.88671875" style="2250" customWidth="1"/>
    <col min="3811" max="3811" width="10.109375" style="2250" customWidth="1"/>
    <col min="3812" max="3812" width="7.77734375" style="2250" customWidth="1"/>
    <col min="3813" max="3813" width="8" style="2250" customWidth="1"/>
    <col min="3814" max="3815" width="7.44140625" style="2250" customWidth="1"/>
    <col min="3816" max="3816" width="11.33203125" style="2250" customWidth="1"/>
    <col min="3817" max="3817" width="7.88671875" style="2250" customWidth="1"/>
    <col min="3818" max="3820" width="10.33203125" style="2250" customWidth="1"/>
    <col min="3821" max="3830" width="0" style="2250" hidden="1" customWidth="1"/>
    <col min="3831" max="3831" width="14.44140625" style="2250" customWidth="1"/>
    <col min="3832" max="3832" width="10.21875" style="2250" customWidth="1"/>
    <col min="3833" max="3833" width="7.33203125" style="2250" customWidth="1"/>
    <col min="3834" max="3844" width="8.88671875" style="2250" customWidth="1"/>
    <col min="3845" max="3845" width="17.109375" style="2250" customWidth="1"/>
    <col min="3846" max="3849" width="8.88671875" style="2250" customWidth="1"/>
    <col min="3850" max="4063" width="8.88671875" style="2250"/>
    <col min="4064" max="4065" width="5.109375" style="2250" customWidth="1"/>
    <col min="4066" max="4066" width="9.88671875" style="2250" customWidth="1"/>
    <col min="4067" max="4067" width="10.109375" style="2250" customWidth="1"/>
    <col min="4068" max="4068" width="7.77734375" style="2250" customWidth="1"/>
    <col min="4069" max="4069" width="8" style="2250" customWidth="1"/>
    <col min="4070" max="4071" width="7.44140625" style="2250" customWidth="1"/>
    <col min="4072" max="4072" width="11.33203125" style="2250" customWidth="1"/>
    <col min="4073" max="4073" width="7.88671875" style="2250" customWidth="1"/>
    <col min="4074" max="4076" width="10.33203125" style="2250" customWidth="1"/>
    <col min="4077" max="4086" width="0" style="2250" hidden="1" customWidth="1"/>
    <col min="4087" max="4087" width="14.44140625" style="2250" customWidth="1"/>
    <col min="4088" max="4088" width="10.21875" style="2250" customWidth="1"/>
    <col min="4089" max="4089" width="7.33203125" style="2250" customWidth="1"/>
    <col min="4090" max="4100" width="8.88671875" style="2250" customWidth="1"/>
    <col min="4101" max="4101" width="17.109375" style="2250" customWidth="1"/>
    <col min="4102" max="4105" width="8.88671875" style="2250" customWidth="1"/>
    <col min="4106" max="4319" width="8.88671875" style="2250"/>
    <col min="4320" max="4321" width="5.109375" style="2250" customWidth="1"/>
    <col min="4322" max="4322" width="9.88671875" style="2250" customWidth="1"/>
    <col min="4323" max="4323" width="10.109375" style="2250" customWidth="1"/>
    <col min="4324" max="4324" width="7.77734375" style="2250" customWidth="1"/>
    <col min="4325" max="4325" width="8" style="2250" customWidth="1"/>
    <col min="4326" max="4327" width="7.44140625" style="2250" customWidth="1"/>
    <col min="4328" max="4328" width="11.33203125" style="2250" customWidth="1"/>
    <col min="4329" max="4329" width="7.88671875" style="2250" customWidth="1"/>
    <col min="4330" max="4332" width="10.33203125" style="2250" customWidth="1"/>
    <col min="4333" max="4342" width="0" style="2250" hidden="1" customWidth="1"/>
    <col min="4343" max="4343" width="14.44140625" style="2250" customWidth="1"/>
    <col min="4344" max="4344" width="10.21875" style="2250" customWidth="1"/>
    <col min="4345" max="4345" width="7.33203125" style="2250" customWidth="1"/>
    <col min="4346" max="4356" width="8.88671875" style="2250" customWidth="1"/>
    <col min="4357" max="4357" width="17.109375" style="2250" customWidth="1"/>
    <col min="4358" max="4361" width="8.88671875" style="2250" customWidth="1"/>
    <col min="4362" max="4575" width="8.88671875" style="2250"/>
    <col min="4576" max="4577" width="5.109375" style="2250" customWidth="1"/>
    <col min="4578" max="4578" width="9.88671875" style="2250" customWidth="1"/>
    <col min="4579" max="4579" width="10.109375" style="2250" customWidth="1"/>
    <col min="4580" max="4580" width="7.77734375" style="2250" customWidth="1"/>
    <col min="4581" max="4581" width="8" style="2250" customWidth="1"/>
    <col min="4582" max="4583" width="7.44140625" style="2250" customWidth="1"/>
    <col min="4584" max="4584" width="11.33203125" style="2250" customWidth="1"/>
    <col min="4585" max="4585" width="7.88671875" style="2250" customWidth="1"/>
    <col min="4586" max="4588" width="10.33203125" style="2250" customWidth="1"/>
    <col min="4589" max="4598" width="0" style="2250" hidden="1" customWidth="1"/>
    <col min="4599" max="4599" width="14.44140625" style="2250" customWidth="1"/>
    <col min="4600" max="4600" width="10.21875" style="2250" customWidth="1"/>
    <col min="4601" max="4601" width="7.33203125" style="2250" customWidth="1"/>
    <col min="4602" max="4612" width="8.88671875" style="2250" customWidth="1"/>
    <col min="4613" max="4613" width="17.109375" style="2250" customWidth="1"/>
    <col min="4614" max="4617" width="8.88671875" style="2250" customWidth="1"/>
    <col min="4618" max="4831" width="8.88671875" style="2250"/>
    <col min="4832" max="4833" width="5.109375" style="2250" customWidth="1"/>
    <col min="4834" max="4834" width="9.88671875" style="2250" customWidth="1"/>
    <col min="4835" max="4835" width="10.109375" style="2250" customWidth="1"/>
    <col min="4836" max="4836" width="7.77734375" style="2250" customWidth="1"/>
    <col min="4837" max="4837" width="8" style="2250" customWidth="1"/>
    <col min="4838" max="4839" width="7.44140625" style="2250" customWidth="1"/>
    <col min="4840" max="4840" width="11.33203125" style="2250" customWidth="1"/>
    <col min="4841" max="4841" width="7.88671875" style="2250" customWidth="1"/>
    <col min="4842" max="4844" width="10.33203125" style="2250" customWidth="1"/>
    <col min="4845" max="4854" width="0" style="2250" hidden="1" customWidth="1"/>
    <col min="4855" max="4855" width="14.44140625" style="2250" customWidth="1"/>
    <col min="4856" max="4856" width="10.21875" style="2250" customWidth="1"/>
    <col min="4857" max="4857" width="7.33203125" style="2250" customWidth="1"/>
    <col min="4858" max="4868" width="8.88671875" style="2250" customWidth="1"/>
    <col min="4869" max="4869" width="17.109375" style="2250" customWidth="1"/>
    <col min="4870" max="4873" width="8.88671875" style="2250" customWidth="1"/>
    <col min="4874" max="5087" width="8.88671875" style="2250"/>
    <col min="5088" max="5089" width="5.109375" style="2250" customWidth="1"/>
    <col min="5090" max="5090" width="9.88671875" style="2250" customWidth="1"/>
    <col min="5091" max="5091" width="10.109375" style="2250" customWidth="1"/>
    <col min="5092" max="5092" width="7.77734375" style="2250" customWidth="1"/>
    <col min="5093" max="5093" width="8" style="2250" customWidth="1"/>
    <col min="5094" max="5095" width="7.44140625" style="2250" customWidth="1"/>
    <col min="5096" max="5096" width="11.33203125" style="2250" customWidth="1"/>
    <col min="5097" max="5097" width="7.88671875" style="2250" customWidth="1"/>
    <col min="5098" max="5100" width="10.33203125" style="2250" customWidth="1"/>
    <col min="5101" max="5110" width="0" style="2250" hidden="1" customWidth="1"/>
    <col min="5111" max="5111" width="14.44140625" style="2250" customWidth="1"/>
    <col min="5112" max="5112" width="10.21875" style="2250" customWidth="1"/>
    <col min="5113" max="5113" width="7.33203125" style="2250" customWidth="1"/>
    <col min="5114" max="5124" width="8.88671875" style="2250" customWidth="1"/>
    <col min="5125" max="5125" width="17.109375" style="2250" customWidth="1"/>
    <col min="5126" max="5129" width="8.88671875" style="2250" customWidth="1"/>
    <col min="5130" max="5343" width="8.88671875" style="2250"/>
    <col min="5344" max="5345" width="5.109375" style="2250" customWidth="1"/>
    <col min="5346" max="5346" width="9.88671875" style="2250" customWidth="1"/>
    <col min="5347" max="5347" width="10.109375" style="2250" customWidth="1"/>
    <col min="5348" max="5348" width="7.77734375" style="2250" customWidth="1"/>
    <col min="5349" max="5349" width="8" style="2250" customWidth="1"/>
    <col min="5350" max="5351" width="7.44140625" style="2250" customWidth="1"/>
    <col min="5352" max="5352" width="11.33203125" style="2250" customWidth="1"/>
    <col min="5353" max="5353" width="7.88671875" style="2250" customWidth="1"/>
    <col min="5354" max="5356" width="10.33203125" style="2250" customWidth="1"/>
    <col min="5357" max="5366" width="0" style="2250" hidden="1" customWidth="1"/>
    <col min="5367" max="5367" width="14.44140625" style="2250" customWidth="1"/>
    <col min="5368" max="5368" width="10.21875" style="2250" customWidth="1"/>
    <col min="5369" max="5369" width="7.33203125" style="2250" customWidth="1"/>
    <col min="5370" max="5380" width="8.88671875" style="2250" customWidth="1"/>
    <col min="5381" max="5381" width="17.109375" style="2250" customWidth="1"/>
    <col min="5382" max="5385" width="8.88671875" style="2250" customWidth="1"/>
    <col min="5386" max="5599" width="8.88671875" style="2250"/>
    <col min="5600" max="5601" width="5.109375" style="2250" customWidth="1"/>
    <col min="5602" max="5602" width="9.88671875" style="2250" customWidth="1"/>
    <col min="5603" max="5603" width="10.109375" style="2250" customWidth="1"/>
    <col min="5604" max="5604" width="7.77734375" style="2250" customWidth="1"/>
    <col min="5605" max="5605" width="8" style="2250" customWidth="1"/>
    <col min="5606" max="5607" width="7.44140625" style="2250" customWidth="1"/>
    <col min="5608" max="5608" width="11.33203125" style="2250" customWidth="1"/>
    <col min="5609" max="5609" width="7.88671875" style="2250" customWidth="1"/>
    <col min="5610" max="5612" width="10.33203125" style="2250" customWidth="1"/>
    <col min="5613" max="5622" width="0" style="2250" hidden="1" customWidth="1"/>
    <col min="5623" max="5623" width="14.44140625" style="2250" customWidth="1"/>
    <col min="5624" max="5624" width="10.21875" style="2250" customWidth="1"/>
    <col min="5625" max="5625" width="7.33203125" style="2250" customWidth="1"/>
    <col min="5626" max="5636" width="8.88671875" style="2250" customWidth="1"/>
    <col min="5637" max="5637" width="17.109375" style="2250" customWidth="1"/>
    <col min="5638" max="5641" width="8.88671875" style="2250" customWidth="1"/>
    <col min="5642" max="5855" width="8.88671875" style="2250"/>
    <col min="5856" max="5857" width="5.109375" style="2250" customWidth="1"/>
    <col min="5858" max="5858" width="9.88671875" style="2250" customWidth="1"/>
    <col min="5859" max="5859" width="10.109375" style="2250" customWidth="1"/>
    <col min="5860" max="5860" width="7.77734375" style="2250" customWidth="1"/>
    <col min="5861" max="5861" width="8" style="2250" customWidth="1"/>
    <col min="5862" max="5863" width="7.44140625" style="2250" customWidth="1"/>
    <col min="5864" max="5864" width="11.33203125" style="2250" customWidth="1"/>
    <col min="5865" max="5865" width="7.88671875" style="2250" customWidth="1"/>
    <col min="5866" max="5868" width="10.33203125" style="2250" customWidth="1"/>
    <col min="5869" max="5878" width="0" style="2250" hidden="1" customWidth="1"/>
    <col min="5879" max="5879" width="14.44140625" style="2250" customWidth="1"/>
    <col min="5880" max="5880" width="10.21875" style="2250" customWidth="1"/>
    <col min="5881" max="5881" width="7.33203125" style="2250" customWidth="1"/>
    <col min="5882" max="5892" width="8.88671875" style="2250" customWidth="1"/>
    <col min="5893" max="5893" width="17.109375" style="2250" customWidth="1"/>
    <col min="5894" max="5897" width="8.88671875" style="2250" customWidth="1"/>
    <col min="5898" max="6111" width="8.88671875" style="2250"/>
    <col min="6112" max="6113" width="5.109375" style="2250" customWidth="1"/>
    <col min="6114" max="6114" width="9.88671875" style="2250" customWidth="1"/>
    <col min="6115" max="6115" width="10.109375" style="2250" customWidth="1"/>
    <col min="6116" max="6116" width="7.77734375" style="2250" customWidth="1"/>
    <col min="6117" max="6117" width="8" style="2250" customWidth="1"/>
    <col min="6118" max="6119" width="7.44140625" style="2250" customWidth="1"/>
    <col min="6120" max="6120" width="11.33203125" style="2250" customWidth="1"/>
    <col min="6121" max="6121" width="7.88671875" style="2250" customWidth="1"/>
    <col min="6122" max="6124" width="10.33203125" style="2250" customWidth="1"/>
    <col min="6125" max="6134" width="0" style="2250" hidden="1" customWidth="1"/>
    <col min="6135" max="6135" width="14.44140625" style="2250" customWidth="1"/>
    <col min="6136" max="6136" width="10.21875" style="2250" customWidth="1"/>
    <col min="6137" max="6137" width="7.33203125" style="2250" customWidth="1"/>
    <col min="6138" max="6148" width="8.88671875" style="2250" customWidth="1"/>
    <col min="6149" max="6149" width="17.109375" style="2250" customWidth="1"/>
    <col min="6150" max="6153" width="8.88671875" style="2250" customWidth="1"/>
    <col min="6154" max="6367" width="8.88671875" style="2250"/>
    <col min="6368" max="6369" width="5.109375" style="2250" customWidth="1"/>
    <col min="6370" max="6370" width="9.88671875" style="2250" customWidth="1"/>
    <col min="6371" max="6371" width="10.109375" style="2250" customWidth="1"/>
    <col min="6372" max="6372" width="7.77734375" style="2250" customWidth="1"/>
    <col min="6373" max="6373" width="8" style="2250" customWidth="1"/>
    <col min="6374" max="6375" width="7.44140625" style="2250" customWidth="1"/>
    <col min="6376" max="6376" width="11.33203125" style="2250" customWidth="1"/>
    <col min="6377" max="6377" width="7.88671875" style="2250" customWidth="1"/>
    <col min="6378" max="6380" width="10.33203125" style="2250" customWidth="1"/>
    <col min="6381" max="6390" width="0" style="2250" hidden="1" customWidth="1"/>
    <col min="6391" max="6391" width="14.44140625" style="2250" customWidth="1"/>
    <col min="6392" max="6392" width="10.21875" style="2250" customWidth="1"/>
    <col min="6393" max="6393" width="7.33203125" style="2250" customWidth="1"/>
    <col min="6394" max="6404" width="8.88671875" style="2250" customWidth="1"/>
    <col min="6405" max="6405" width="17.109375" style="2250" customWidth="1"/>
    <col min="6406" max="6409" width="8.88671875" style="2250" customWidth="1"/>
    <col min="6410" max="6623" width="8.88671875" style="2250"/>
    <col min="6624" max="6625" width="5.109375" style="2250" customWidth="1"/>
    <col min="6626" max="6626" width="9.88671875" style="2250" customWidth="1"/>
    <col min="6627" max="6627" width="10.109375" style="2250" customWidth="1"/>
    <col min="6628" max="6628" width="7.77734375" style="2250" customWidth="1"/>
    <col min="6629" max="6629" width="8" style="2250" customWidth="1"/>
    <col min="6630" max="6631" width="7.44140625" style="2250" customWidth="1"/>
    <col min="6632" max="6632" width="11.33203125" style="2250" customWidth="1"/>
    <col min="6633" max="6633" width="7.88671875" style="2250" customWidth="1"/>
    <col min="6634" max="6636" width="10.33203125" style="2250" customWidth="1"/>
    <col min="6637" max="6646" width="0" style="2250" hidden="1" customWidth="1"/>
    <col min="6647" max="6647" width="14.44140625" style="2250" customWidth="1"/>
    <col min="6648" max="6648" width="10.21875" style="2250" customWidth="1"/>
    <col min="6649" max="6649" width="7.33203125" style="2250" customWidth="1"/>
    <col min="6650" max="6660" width="8.88671875" style="2250" customWidth="1"/>
    <col min="6661" max="6661" width="17.109375" style="2250" customWidth="1"/>
    <col min="6662" max="6665" width="8.88671875" style="2250" customWidth="1"/>
    <col min="6666" max="6879" width="8.88671875" style="2250"/>
    <col min="6880" max="6881" width="5.109375" style="2250" customWidth="1"/>
    <col min="6882" max="6882" width="9.88671875" style="2250" customWidth="1"/>
    <col min="6883" max="6883" width="10.109375" style="2250" customWidth="1"/>
    <col min="6884" max="6884" width="7.77734375" style="2250" customWidth="1"/>
    <col min="6885" max="6885" width="8" style="2250" customWidth="1"/>
    <col min="6886" max="6887" width="7.44140625" style="2250" customWidth="1"/>
    <col min="6888" max="6888" width="11.33203125" style="2250" customWidth="1"/>
    <col min="6889" max="6889" width="7.88671875" style="2250" customWidth="1"/>
    <col min="6890" max="6892" width="10.33203125" style="2250" customWidth="1"/>
    <col min="6893" max="6902" width="0" style="2250" hidden="1" customWidth="1"/>
    <col min="6903" max="6903" width="14.44140625" style="2250" customWidth="1"/>
    <col min="6904" max="6904" width="10.21875" style="2250" customWidth="1"/>
    <col min="6905" max="6905" width="7.33203125" style="2250" customWidth="1"/>
    <col min="6906" max="6916" width="8.88671875" style="2250" customWidth="1"/>
    <col min="6917" max="6917" width="17.109375" style="2250" customWidth="1"/>
    <col min="6918" max="6921" width="8.88671875" style="2250" customWidth="1"/>
    <col min="6922" max="7135" width="8.88671875" style="2250"/>
    <col min="7136" max="7137" width="5.109375" style="2250" customWidth="1"/>
    <col min="7138" max="7138" width="9.88671875" style="2250" customWidth="1"/>
    <col min="7139" max="7139" width="10.109375" style="2250" customWidth="1"/>
    <col min="7140" max="7140" width="7.77734375" style="2250" customWidth="1"/>
    <col min="7141" max="7141" width="8" style="2250" customWidth="1"/>
    <col min="7142" max="7143" width="7.44140625" style="2250" customWidth="1"/>
    <col min="7144" max="7144" width="11.33203125" style="2250" customWidth="1"/>
    <col min="7145" max="7145" width="7.88671875" style="2250" customWidth="1"/>
    <col min="7146" max="7148" width="10.33203125" style="2250" customWidth="1"/>
    <col min="7149" max="7158" width="0" style="2250" hidden="1" customWidth="1"/>
    <col min="7159" max="7159" width="14.44140625" style="2250" customWidth="1"/>
    <col min="7160" max="7160" width="10.21875" style="2250" customWidth="1"/>
    <col min="7161" max="7161" width="7.33203125" style="2250" customWidth="1"/>
    <col min="7162" max="7172" width="8.88671875" style="2250" customWidth="1"/>
    <col min="7173" max="7173" width="17.109375" style="2250" customWidth="1"/>
    <col min="7174" max="7177" width="8.88671875" style="2250" customWidth="1"/>
    <col min="7178" max="7391" width="8.88671875" style="2250"/>
    <col min="7392" max="7393" width="5.109375" style="2250" customWidth="1"/>
    <col min="7394" max="7394" width="9.88671875" style="2250" customWidth="1"/>
    <col min="7395" max="7395" width="10.109375" style="2250" customWidth="1"/>
    <col min="7396" max="7396" width="7.77734375" style="2250" customWidth="1"/>
    <col min="7397" max="7397" width="8" style="2250" customWidth="1"/>
    <col min="7398" max="7399" width="7.44140625" style="2250" customWidth="1"/>
    <col min="7400" max="7400" width="11.33203125" style="2250" customWidth="1"/>
    <col min="7401" max="7401" width="7.88671875" style="2250" customWidth="1"/>
    <col min="7402" max="7404" width="10.33203125" style="2250" customWidth="1"/>
    <col min="7405" max="7414" width="0" style="2250" hidden="1" customWidth="1"/>
    <col min="7415" max="7415" width="14.44140625" style="2250" customWidth="1"/>
    <col min="7416" max="7416" width="10.21875" style="2250" customWidth="1"/>
    <col min="7417" max="7417" width="7.33203125" style="2250" customWidth="1"/>
    <col min="7418" max="7428" width="8.88671875" style="2250" customWidth="1"/>
    <col min="7429" max="7429" width="17.109375" style="2250" customWidth="1"/>
    <col min="7430" max="7433" width="8.88671875" style="2250" customWidth="1"/>
    <col min="7434" max="7647" width="8.88671875" style="2250"/>
    <col min="7648" max="7649" width="5.109375" style="2250" customWidth="1"/>
    <col min="7650" max="7650" width="9.88671875" style="2250" customWidth="1"/>
    <col min="7651" max="7651" width="10.109375" style="2250" customWidth="1"/>
    <col min="7652" max="7652" width="7.77734375" style="2250" customWidth="1"/>
    <col min="7653" max="7653" width="8" style="2250" customWidth="1"/>
    <col min="7654" max="7655" width="7.44140625" style="2250" customWidth="1"/>
    <col min="7656" max="7656" width="11.33203125" style="2250" customWidth="1"/>
    <col min="7657" max="7657" width="7.88671875" style="2250" customWidth="1"/>
    <col min="7658" max="7660" width="10.33203125" style="2250" customWidth="1"/>
    <col min="7661" max="7670" width="0" style="2250" hidden="1" customWidth="1"/>
    <col min="7671" max="7671" width="14.44140625" style="2250" customWidth="1"/>
    <col min="7672" max="7672" width="10.21875" style="2250" customWidth="1"/>
    <col min="7673" max="7673" width="7.33203125" style="2250" customWidth="1"/>
    <col min="7674" max="7684" width="8.88671875" style="2250" customWidth="1"/>
    <col min="7685" max="7685" width="17.109375" style="2250" customWidth="1"/>
    <col min="7686" max="7689" width="8.88671875" style="2250" customWidth="1"/>
    <col min="7690" max="7903" width="8.88671875" style="2250"/>
    <col min="7904" max="7905" width="5.109375" style="2250" customWidth="1"/>
    <col min="7906" max="7906" width="9.88671875" style="2250" customWidth="1"/>
    <col min="7907" max="7907" width="10.109375" style="2250" customWidth="1"/>
    <col min="7908" max="7908" width="7.77734375" style="2250" customWidth="1"/>
    <col min="7909" max="7909" width="8" style="2250" customWidth="1"/>
    <col min="7910" max="7911" width="7.44140625" style="2250" customWidth="1"/>
    <col min="7912" max="7912" width="11.33203125" style="2250" customWidth="1"/>
    <col min="7913" max="7913" width="7.88671875" style="2250" customWidth="1"/>
    <col min="7914" max="7916" width="10.33203125" style="2250" customWidth="1"/>
    <col min="7917" max="7926" width="0" style="2250" hidden="1" customWidth="1"/>
    <col min="7927" max="7927" width="14.44140625" style="2250" customWidth="1"/>
    <col min="7928" max="7928" width="10.21875" style="2250" customWidth="1"/>
    <col min="7929" max="7929" width="7.33203125" style="2250" customWidth="1"/>
    <col min="7930" max="7940" width="8.88671875" style="2250" customWidth="1"/>
    <col min="7941" max="7941" width="17.109375" style="2250" customWidth="1"/>
    <col min="7942" max="7945" width="8.88671875" style="2250" customWidth="1"/>
    <col min="7946" max="8159" width="8.88671875" style="2250"/>
    <col min="8160" max="8161" width="5.109375" style="2250" customWidth="1"/>
    <col min="8162" max="8162" width="9.88671875" style="2250" customWidth="1"/>
    <col min="8163" max="8163" width="10.109375" style="2250" customWidth="1"/>
    <col min="8164" max="8164" width="7.77734375" style="2250" customWidth="1"/>
    <col min="8165" max="8165" width="8" style="2250" customWidth="1"/>
    <col min="8166" max="8167" width="7.44140625" style="2250" customWidth="1"/>
    <col min="8168" max="8168" width="11.33203125" style="2250" customWidth="1"/>
    <col min="8169" max="8169" width="7.88671875" style="2250" customWidth="1"/>
    <col min="8170" max="8172" width="10.33203125" style="2250" customWidth="1"/>
    <col min="8173" max="8182" width="0" style="2250" hidden="1" customWidth="1"/>
    <col min="8183" max="8183" width="14.44140625" style="2250" customWidth="1"/>
    <col min="8184" max="8184" width="10.21875" style="2250" customWidth="1"/>
    <col min="8185" max="8185" width="7.33203125" style="2250" customWidth="1"/>
    <col min="8186" max="8196" width="8.88671875" style="2250" customWidth="1"/>
    <col min="8197" max="8197" width="17.109375" style="2250" customWidth="1"/>
    <col min="8198" max="8201" width="8.88671875" style="2250" customWidth="1"/>
    <col min="8202" max="8415" width="8.88671875" style="2250"/>
    <col min="8416" max="8417" width="5.109375" style="2250" customWidth="1"/>
    <col min="8418" max="8418" width="9.88671875" style="2250" customWidth="1"/>
    <col min="8419" max="8419" width="10.109375" style="2250" customWidth="1"/>
    <col min="8420" max="8420" width="7.77734375" style="2250" customWidth="1"/>
    <col min="8421" max="8421" width="8" style="2250" customWidth="1"/>
    <col min="8422" max="8423" width="7.44140625" style="2250" customWidth="1"/>
    <col min="8424" max="8424" width="11.33203125" style="2250" customWidth="1"/>
    <col min="8425" max="8425" width="7.88671875" style="2250" customWidth="1"/>
    <col min="8426" max="8428" width="10.33203125" style="2250" customWidth="1"/>
    <col min="8429" max="8438" width="0" style="2250" hidden="1" customWidth="1"/>
    <col min="8439" max="8439" width="14.44140625" style="2250" customWidth="1"/>
    <col min="8440" max="8440" width="10.21875" style="2250" customWidth="1"/>
    <col min="8441" max="8441" width="7.33203125" style="2250" customWidth="1"/>
    <col min="8442" max="8452" width="8.88671875" style="2250" customWidth="1"/>
    <col min="8453" max="8453" width="17.109375" style="2250" customWidth="1"/>
    <col min="8454" max="8457" width="8.88671875" style="2250" customWidth="1"/>
    <col min="8458" max="8671" width="8.88671875" style="2250"/>
    <col min="8672" max="8673" width="5.109375" style="2250" customWidth="1"/>
    <col min="8674" max="8674" width="9.88671875" style="2250" customWidth="1"/>
    <col min="8675" max="8675" width="10.109375" style="2250" customWidth="1"/>
    <col min="8676" max="8676" width="7.77734375" style="2250" customWidth="1"/>
    <col min="8677" max="8677" width="8" style="2250" customWidth="1"/>
    <col min="8678" max="8679" width="7.44140625" style="2250" customWidth="1"/>
    <col min="8680" max="8680" width="11.33203125" style="2250" customWidth="1"/>
    <col min="8681" max="8681" width="7.88671875" style="2250" customWidth="1"/>
    <col min="8682" max="8684" width="10.33203125" style="2250" customWidth="1"/>
    <col min="8685" max="8694" width="0" style="2250" hidden="1" customWidth="1"/>
    <col min="8695" max="8695" width="14.44140625" style="2250" customWidth="1"/>
    <col min="8696" max="8696" width="10.21875" style="2250" customWidth="1"/>
    <col min="8697" max="8697" width="7.33203125" style="2250" customWidth="1"/>
    <col min="8698" max="8708" width="8.88671875" style="2250" customWidth="1"/>
    <col min="8709" max="8709" width="17.109375" style="2250" customWidth="1"/>
    <col min="8710" max="8713" width="8.88671875" style="2250" customWidth="1"/>
    <col min="8714" max="8927" width="8.88671875" style="2250"/>
    <col min="8928" max="8929" width="5.109375" style="2250" customWidth="1"/>
    <col min="8930" max="8930" width="9.88671875" style="2250" customWidth="1"/>
    <col min="8931" max="8931" width="10.109375" style="2250" customWidth="1"/>
    <col min="8932" max="8932" width="7.77734375" style="2250" customWidth="1"/>
    <col min="8933" max="8933" width="8" style="2250" customWidth="1"/>
    <col min="8934" max="8935" width="7.44140625" style="2250" customWidth="1"/>
    <col min="8936" max="8936" width="11.33203125" style="2250" customWidth="1"/>
    <col min="8937" max="8937" width="7.88671875" style="2250" customWidth="1"/>
    <col min="8938" max="8940" width="10.33203125" style="2250" customWidth="1"/>
    <col min="8941" max="8950" width="0" style="2250" hidden="1" customWidth="1"/>
    <col min="8951" max="8951" width="14.44140625" style="2250" customWidth="1"/>
    <col min="8952" max="8952" width="10.21875" style="2250" customWidth="1"/>
    <col min="8953" max="8953" width="7.33203125" style="2250" customWidth="1"/>
    <col min="8954" max="8964" width="8.88671875" style="2250" customWidth="1"/>
    <col min="8965" max="8965" width="17.109375" style="2250" customWidth="1"/>
    <col min="8966" max="8969" width="8.88671875" style="2250" customWidth="1"/>
    <col min="8970" max="9183" width="8.88671875" style="2250"/>
    <col min="9184" max="9185" width="5.109375" style="2250" customWidth="1"/>
    <col min="9186" max="9186" width="9.88671875" style="2250" customWidth="1"/>
    <col min="9187" max="9187" width="10.109375" style="2250" customWidth="1"/>
    <col min="9188" max="9188" width="7.77734375" style="2250" customWidth="1"/>
    <col min="9189" max="9189" width="8" style="2250" customWidth="1"/>
    <col min="9190" max="9191" width="7.44140625" style="2250" customWidth="1"/>
    <col min="9192" max="9192" width="11.33203125" style="2250" customWidth="1"/>
    <col min="9193" max="9193" width="7.88671875" style="2250" customWidth="1"/>
    <col min="9194" max="9196" width="10.33203125" style="2250" customWidth="1"/>
    <col min="9197" max="9206" width="0" style="2250" hidden="1" customWidth="1"/>
    <col min="9207" max="9207" width="14.44140625" style="2250" customWidth="1"/>
    <col min="9208" max="9208" width="10.21875" style="2250" customWidth="1"/>
    <col min="9209" max="9209" width="7.33203125" style="2250" customWidth="1"/>
    <col min="9210" max="9220" width="8.88671875" style="2250" customWidth="1"/>
    <col min="9221" max="9221" width="17.109375" style="2250" customWidth="1"/>
    <col min="9222" max="9225" width="8.88671875" style="2250" customWidth="1"/>
    <col min="9226" max="9439" width="8.88671875" style="2250"/>
    <col min="9440" max="9441" width="5.109375" style="2250" customWidth="1"/>
    <col min="9442" max="9442" width="9.88671875" style="2250" customWidth="1"/>
    <col min="9443" max="9443" width="10.109375" style="2250" customWidth="1"/>
    <col min="9444" max="9444" width="7.77734375" style="2250" customWidth="1"/>
    <col min="9445" max="9445" width="8" style="2250" customWidth="1"/>
    <col min="9446" max="9447" width="7.44140625" style="2250" customWidth="1"/>
    <col min="9448" max="9448" width="11.33203125" style="2250" customWidth="1"/>
    <col min="9449" max="9449" width="7.88671875" style="2250" customWidth="1"/>
    <col min="9450" max="9452" width="10.33203125" style="2250" customWidth="1"/>
    <col min="9453" max="9462" width="0" style="2250" hidden="1" customWidth="1"/>
    <col min="9463" max="9463" width="14.44140625" style="2250" customWidth="1"/>
    <col min="9464" max="9464" width="10.21875" style="2250" customWidth="1"/>
    <col min="9465" max="9465" width="7.33203125" style="2250" customWidth="1"/>
    <col min="9466" max="9476" width="8.88671875" style="2250" customWidth="1"/>
    <col min="9477" max="9477" width="17.109375" style="2250" customWidth="1"/>
    <col min="9478" max="9481" width="8.88671875" style="2250" customWidth="1"/>
    <col min="9482" max="9695" width="8.88671875" style="2250"/>
    <col min="9696" max="9697" width="5.109375" style="2250" customWidth="1"/>
    <col min="9698" max="9698" width="9.88671875" style="2250" customWidth="1"/>
    <col min="9699" max="9699" width="10.109375" style="2250" customWidth="1"/>
    <col min="9700" max="9700" width="7.77734375" style="2250" customWidth="1"/>
    <col min="9701" max="9701" width="8" style="2250" customWidth="1"/>
    <col min="9702" max="9703" width="7.44140625" style="2250" customWidth="1"/>
    <col min="9704" max="9704" width="11.33203125" style="2250" customWidth="1"/>
    <col min="9705" max="9705" width="7.88671875" style="2250" customWidth="1"/>
    <col min="9706" max="9708" width="10.33203125" style="2250" customWidth="1"/>
    <col min="9709" max="9718" width="0" style="2250" hidden="1" customWidth="1"/>
    <col min="9719" max="9719" width="14.44140625" style="2250" customWidth="1"/>
    <col min="9720" max="9720" width="10.21875" style="2250" customWidth="1"/>
    <col min="9721" max="9721" width="7.33203125" style="2250" customWidth="1"/>
    <col min="9722" max="9732" width="8.88671875" style="2250" customWidth="1"/>
    <col min="9733" max="9733" width="17.109375" style="2250" customWidth="1"/>
    <col min="9734" max="9737" width="8.88671875" style="2250" customWidth="1"/>
    <col min="9738" max="9951" width="8.88671875" style="2250"/>
    <col min="9952" max="9953" width="5.109375" style="2250" customWidth="1"/>
    <col min="9954" max="9954" width="9.88671875" style="2250" customWidth="1"/>
    <col min="9955" max="9955" width="10.109375" style="2250" customWidth="1"/>
    <col min="9956" max="9956" width="7.77734375" style="2250" customWidth="1"/>
    <col min="9957" max="9957" width="8" style="2250" customWidth="1"/>
    <col min="9958" max="9959" width="7.44140625" style="2250" customWidth="1"/>
    <col min="9960" max="9960" width="11.33203125" style="2250" customWidth="1"/>
    <col min="9961" max="9961" width="7.88671875" style="2250" customWidth="1"/>
    <col min="9962" max="9964" width="10.33203125" style="2250" customWidth="1"/>
    <col min="9965" max="9974" width="0" style="2250" hidden="1" customWidth="1"/>
    <col min="9975" max="9975" width="14.44140625" style="2250" customWidth="1"/>
    <col min="9976" max="9976" width="10.21875" style="2250" customWidth="1"/>
    <col min="9977" max="9977" width="7.33203125" style="2250" customWidth="1"/>
    <col min="9978" max="9988" width="8.88671875" style="2250" customWidth="1"/>
    <col min="9989" max="9989" width="17.109375" style="2250" customWidth="1"/>
    <col min="9990" max="9993" width="8.88671875" style="2250" customWidth="1"/>
    <col min="9994" max="10207" width="8.88671875" style="2250"/>
    <col min="10208" max="10209" width="5.109375" style="2250" customWidth="1"/>
    <col min="10210" max="10210" width="9.88671875" style="2250" customWidth="1"/>
    <col min="10211" max="10211" width="10.109375" style="2250" customWidth="1"/>
    <col min="10212" max="10212" width="7.77734375" style="2250" customWidth="1"/>
    <col min="10213" max="10213" width="8" style="2250" customWidth="1"/>
    <col min="10214" max="10215" width="7.44140625" style="2250" customWidth="1"/>
    <col min="10216" max="10216" width="11.33203125" style="2250" customWidth="1"/>
    <col min="10217" max="10217" width="7.88671875" style="2250" customWidth="1"/>
    <col min="10218" max="10220" width="10.33203125" style="2250" customWidth="1"/>
    <col min="10221" max="10230" width="0" style="2250" hidden="1" customWidth="1"/>
    <col min="10231" max="10231" width="14.44140625" style="2250" customWidth="1"/>
    <col min="10232" max="10232" width="10.21875" style="2250" customWidth="1"/>
    <col min="10233" max="10233" width="7.33203125" style="2250" customWidth="1"/>
    <col min="10234" max="10244" width="8.88671875" style="2250" customWidth="1"/>
    <col min="10245" max="10245" width="17.109375" style="2250" customWidth="1"/>
    <col min="10246" max="10249" width="8.88671875" style="2250" customWidth="1"/>
    <col min="10250" max="10463" width="8.88671875" style="2250"/>
    <col min="10464" max="10465" width="5.109375" style="2250" customWidth="1"/>
    <col min="10466" max="10466" width="9.88671875" style="2250" customWidth="1"/>
    <col min="10467" max="10467" width="10.109375" style="2250" customWidth="1"/>
    <col min="10468" max="10468" width="7.77734375" style="2250" customWidth="1"/>
    <col min="10469" max="10469" width="8" style="2250" customWidth="1"/>
    <col min="10470" max="10471" width="7.44140625" style="2250" customWidth="1"/>
    <col min="10472" max="10472" width="11.33203125" style="2250" customWidth="1"/>
    <col min="10473" max="10473" width="7.88671875" style="2250" customWidth="1"/>
    <col min="10474" max="10476" width="10.33203125" style="2250" customWidth="1"/>
    <col min="10477" max="10486" width="0" style="2250" hidden="1" customWidth="1"/>
    <col min="10487" max="10487" width="14.44140625" style="2250" customWidth="1"/>
    <col min="10488" max="10488" width="10.21875" style="2250" customWidth="1"/>
    <col min="10489" max="10489" width="7.33203125" style="2250" customWidth="1"/>
    <col min="10490" max="10500" width="8.88671875" style="2250" customWidth="1"/>
    <col min="10501" max="10501" width="17.109375" style="2250" customWidth="1"/>
    <col min="10502" max="10505" width="8.88671875" style="2250" customWidth="1"/>
    <col min="10506" max="10719" width="8.88671875" style="2250"/>
    <col min="10720" max="10721" width="5.109375" style="2250" customWidth="1"/>
    <col min="10722" max="10722" width="9.88671875" style="2250" customWidth="1"/>
    <col min="10723" max="10723" width="10.109375" style="2250" customWidth="1"/>
    <col min="10724" max="10724" width="7.77734375" style="2250" customWidth="1"/>
    <col min="10725" max="10725" width="8" style="2250" customWidth="1"/>
    <col min="10726" max="10727" width="7.44140625" style="2250" customWidth="1"/>
    <col min="10728" max="10728" width="11.33203125" style="2250" customWidth="1"/>
    <col min="10729" max="10729" width="7.88671875" style="2250" customWidth="1"/>
    <col min="10730" max="10732" width="10.33203125" style="2250" customWidth="1"/>
    <col min="10733" max="10742" width="0" style="2250" hidden="1" customWidth="1"/>
    <col min="10743" max="10743" width="14.44140625" style="2250" customWidth="1"/>
    <col min="10744" max="10744" width="10.21875" style="2250" customWidth="1"/>
    <col min="10745" max="10745" width="7.33203125" style="2250" customWidth="1"/>
    <col min="10746" max="10756" width="8.88671875" style="2250" customWidth="1"/>
    <col min="10757" max="10757" width="17.109375" style="2250" customWidth="1"/>
    <col min="10758" max="10761" width="8.88671875" style="2250" customWidth="1"/>
    <col min="10762" max="10975" width="8.88671875" style="2250"/>
    <col min="10976" max="10977" width="5.109375" style="2250" customWidth="1"/>
    <col min="10978" max="10978" width="9.88671875" style="2250" customWidth="1"/>
    <col min="10979" max="10979" width="10.109375" style="2250" customWidth="1"/>
    <col min="10980" max="10980" width="7.77734375" style="2250" customWidth="1"/>
    <col min="10981" max="10981" width="8" style="2250" customWidth="1"/>
    <col min="10982" max="10983" width="7.44140625" style="2250" customWidth="1"/>
    <col min="10984" max="10984" width="11.33203125" style="2250" customWidth="1"/>
    <col min="10985" max="10985" width="7.88671875" style="2250" customWidth="1"/>
    <col min="10986" max="10988" width="10.33203125" style="2250" customWidth="1"/>
    <col min="10989" max="10998" width="0" style="2250" hidden="1" customWidth="1"/>
    <col min="10999" max="10999" width="14.44140625" style="2250" customWidth="1"/>
    <col min="11000" max="11000" width="10.21875" style="2250" customWidth="1"/>
    <col min="11001" max="11001" width="7.33203125" style="2250" customWidth="1"/>
    <col min="11002" max="11012" width="8.88671875" style="2250" customWidth="1"/>
    <col min="11013" max="11013" width="17.109375" style="2250" customWidth="1"/>
    <col min="11014" max="11017" width="8.88671875" style="2250" customWidth="1"/>
    <col min="11018" max="11231" width="8.88671875" style="2250"/>
    <col min="11232" max="11233" width="5.109375" style="2250" customWidth="1"/>
    <col min="11234" max="11234" width="9.88671875" style="2250" customWidth="1"/>
    <col min="11235" max="11235" width="10.109375" style="2250" customWidth="1"/>
    <col min="11236" max="11236" width="7.77734375" style="2250" customWidth="1"/>
    <col min="11237" max="11237" width="8" style="2250" customWidth="1"/>
    <col min="11238" max="11239" width="7.44140625" style="2250" customWidth="1"/>
    <col min="11240" max="11240" width="11.33203125" style="2250" customWidth="1"/>
    <col min="11241" max="11241" width="7.88671875" style="2250" customWidth="1"/>
    <col min="11242" max="11244" width="10.33203125" style="2250" customWidth="1"/>
    <col min="11245" max="11254" width="0" style="2250" hidden="1" customWidth="1"/>
    <col min="11255" max="11255" width="14.44140625" style="2250" customWidth="1"/>
    <col min="11256" max="11256" width="10.21875" style="2250" customWidth="1"/>
    <col min="11257" max="11257" width="7.33203125" style="2250" customWidth="1"/>
    <col min="11258" max="11268" width="8.88671875" style="2250" customWidth="1"/>
    <col min="11269" max="11269" width="17.109375" style="2250" customWidth="1"/>
    <col min="11270" max="11273" width="8.88671875" style="2250" customWidth="1"/>
    <col min="11274" max="11487" width="8.88671875" style="2250"/>
    <col min="11488" max="11489" width="5.109375" style="2250" customWidth="1"/>
    <col min="11490" max="11490" width="9.88671875" style="2250" customWidth="1"/>
    <col min="11491" max="11491" width="10.109375" style="2250" customWidth="1"/>
    <col min="11492" max="11492" width="7.77734375" style="2250" customWidth="1"/>
    <col min="11493" max="11493" width="8" style="2250" customWidth="1"/>
    <col min="11494" max="11495" width="7.44140625" style="2250" customWidth="1"/>
    <col min="11496" max="11496" width="11.33203125" style="2250" customWidth="1"/>
    <col min="11497" max="11497" width="7.88671875" style="2250" customWidth="1"/>
    <col min="11498" max="11500" width="10.33203125" style="2250" customWidth="1"/>
    <col min="11501" max="11510" width="0" style="2250" hidden="1" customWidth="1"/>
    <col min="11511" max="11511" width="14.44140625" style="2250" customWidth="1"/>
    <col min="11512" max="11512" width="10.21875" style="2250" customWidth="1"/>
    <col min="11513" max="11513" width="7.33203125" style="2250" customWidth="1"/>
    <col min="11514" max="11524" width="8.88671875" style="2250" customWidth="1"/>
    <col min="11525" max="11525" width="17.109375" style="2250" customWidth="1"/>
    <col min="11526" max="11529" width="8.88671875" style="2250" customWidth="1"/>
    <col min="11530" max="11743" width="8.88671875" style="2250"/>
    <col min="11744" max="11745" width="5.109375" style="2250" customWidth="1"/>
    <col min="11746" max="11746" width="9.88671875" style="2250" customWidth="1"/>
    <col min="11747" max="11747" width="10.109375" style="2250" customWidth="1"/>
    <col min="11748" max="11748" width="7.77734375" style="2250" customWidth="1"/>
    <col min="11749" max="11749" width="8" style="2250" customWidth="1"/>
    <col min="11750" max="11751" width="7.44140625" style="2250" customWidth="1"/>
    <col min="11752" max="11752" width="11.33203125" style="2250" customWidth="1"/>
    <col min="11753" max="11753" width="7.88671875" style="2250" customWidth="1"/>
    <col min="11754" max="11756" width="10.33203125" style="2250" customWidth="1"/>
    <col min="11757" max="11766" width="0" style="2250" hidden="1" customWidth="1"/>
    <col min="11767" max="11767" width="14.44140625" style="2250" customWidth="1"/>
    <col min="11768" max="11768" width="10.21875" style="2250" customWidth="1"/>
    <col min="11769" max="11769" width="7.33203125" style="2250" customWidth="1"/>
    <col min="11770" max="11780" width="8.88671875" style="2250" customWidth="1"/>
    <col min="11781" max="11781" width="17.109375" style="2250" customWidth="1"/>
    <col min="11782" max="11785" width="8.88671875" style="2250" customWidth="1"/>
    <col min="11786" max="11999" width="8.88671875" style="2250"/>
    <col min="12000" max="12001" width="5.109375" style="2250" customWidth="1"/>
    <col min="12002" max="12002" width="9.88671875" style="2250" customWidth="1"/>
    <col min="12003" max="12003" width="10.109375" style="2250" customWidth="1"/>
    <col min="12004" max="12004" width="7.77734375" style="2250" customWidth="1"/>
    <col min="12005" max="12005" width="8" style="2250" customWidth="1"/>
    <col min="12006" max="12007" width="7.44140625" style="2250" customWidth="1"/>
    <col min="12008" max="12008" width="11.33203125" style="2250" customWidth="1"/>
    <col min="12009" max="12009" width="7.88671875" style="2250" customWidth="1"/>
    <col min="12010" max="12012" width="10.33203125" style="2250" customWidth="1"/>
    <col min="12013" max="12022" width="0" style="2250" hidden="1" customWidth="1"/>
    <col min="12023" max="12023" width="14.44140625" style="2250" customWidth="1"/>
    <col min="12024" max="12024" width="10.21875" style="2250" customWidth="1"/>
    <col min="12025" max="12025" width="7.33203125" style="2250" customWidth="1"/>
    <col min="12026" max="12036" width="8.88671875" style="2250" customWidth="1"/>
    <col min="12037" max="12037" width="17.109375" style="2250" customWidth="1"/>
    <col min="12038" max="12041" width="8.88671875" style="2250" customWidth="1"/>
    <col min="12042" max="12255" width="8.88671875" style="2250"/>
    <col min="12256" max="12257" width="5.109375" style="2250" customWidth="1"/>
    <col min="12258" max="12258" width="9.88671875" style="2250" customWidth="1"/>
    <col min="12259" max="12259" width="10.109375" style="2250" customWidth="1"/>
    <col min="12260" max="12260" width="7.77734375" style="2250" customWidth="1"/>
    <col min="12261" max="12261" width="8" style="2250" customWidth="1"/>
    <col min="12262" max="12263" width="7.44140625" style="2250" customWidth="1"/>
    <col min="12264" max="12264" width="11.33203125" style="2250" customWidth="1"/>
    <col min="12265" max="12265" width="7.88671875" style="2250" customWidth="1"/>
    <col min="12266" max="12268" width="10.33203125" style="2250" customWidth="1"/>
    <col min="12269" max="12278" width="0" style="2250" hidden="1" customWidth="1"/>
    <col min="12279" max="12279" width="14.44140625" style="2250" customWidth="1"/>
    <col min="12280" max="12280" width="10.21875" style="2250" customWidth="1"/>
    <col min="12281" max="12281" width="7.33203125" style="2250" customWidth="1"/>
    <col min="12282" max="12292" width="8.88671875" style="2250" customWidth="1"/>
    <col min="12293" max="12293" width="17.109375" style="2250" customWidth="1"/>
    <col min="12294" max="12297" width="8.88671875" style="2250" customWidth="1"/>
    <col min="12298" max="12511" width="8.88671875" style="2250"/>
    <col min="12512" max="12513" width="5.109375" style="2250" customWidth="1"/>
    <col min="12514" max="12514" width="9.88671875" style="2250" customWidth="1"/>
    <col min="12515" max="12515" width="10.109375" style="2250" customWidth="1"/>
    <col min="12516" max="12516" width="7.77734375" style="2250" customWidth="1"/>
    <col min="12517" max="12517" width="8" style="2250" customWidth="1"/>
    <col min="12518" max="12519" width="7.44140625" style="2250" customWidth="1"/>
    <col min="12520" max="12520" width="11.33203125" style="2250" customWidth="1"/>
    <col min="12521" max="12521" width="7.88671875" style="2250" customWidth="1"/>
    <col min="12522" max="12524" width="10.33203125" style="2250" customWidth="1"/>
    <col min="12525" max="12534" width="0" style="2250" hidden="1" customWidth="1"/>
    <col min="12535" max="12535" width="14.44140625" style="2250" customWidth="1"/>
    <col min="12536" max="12536" width="10.21875" style="2250" customWidth="1"/>
    <col min="12537" max="12537" width="7.33203125" style="2250" customWidth="1"/>
    <col min="12538" max="12548" width="8.88671875" style="2250" customWidth="1"/>
    <col min="12549" max="12549" width="17.109375" style="2250" customWidth="1"/>
    <col min="12550" max="12553" width="8.88671875" style="2250" customWidth="1"/>
    <col min="12554" max="12767" width="8.88671875" style="2250"/>
    <col min="12768" max="12769" width="5.109375" style="2250" customWidth="1"/>
    <col min="12770" max="12770" width="9.88671875" style="2250" customWidth="1"/>
    <col min="12771" max="12771" width="10.109375" style="2250" customWidth="1"/>
    <col min="12772" max="12772" width="7.77734375" style="2250" customWidth="1"/>
    <col min="12773" max="12773" width="8" style="2250" customWidth="1"/>
    <col min="12774" max="12775" width="7.44140625" style="2250" customWidth="1"/>
    <col min="12776" max="12776" width="11.33203125" style="2250" customWidth="1"/>
    <col min="12777" max="12777" width="7.88671875" style="2250" customWidth="1"/>
    <col min="12778" max="12780" width="10.33203125" style="2250" customWidth="1"/>
    <col min="12781" max="12790" width="0" style="2250" hidden="1" customWidth="1"/>
    <col min="12791" max="12791" width="14.44140625" style="2250" customWidth="1"/>
    <col min="12792" max="12792" width="10.21875" style="2250" customWidth="1"/>
    <col min="12793" max="12793" width="7.33203125" style="2250" customWidth="1"/>
    <col min="12794" max="12804" width="8.88671875" style="2250" customWidth="1"/>
    <col min="12805" max="12805" width="17.109375" style="2250" customWidth="1"/>
    <col min="12806" max="12809" width="8.88671875" style="2250" customWidth="1"/>
    <col min="12810" max="13023" width="8.88671875" style="2250"/>
    <col min="13024" max="13025" width="5.109375" style="2250" customWidth="1"/>
    <col min="13026" max="13026" width="9.88671875" style="2250" customWidth="1"/>
    <col min="13027" max="13027" width="10.109375" style="2250" customWidth="1"/>
    <col min="13028" max="13028" width="7.77734375" style="2250" customWidth="1"/>
    <col min="13029" max="13029" width="8" style="2250" customWidth="1"/>
    <col min="13030" max="13031" width="7.44140625" style="2250" customWidth="1"/>
    <col min="13032" max="13032" width="11.33203125" style="2250" customWidth="1"/>
    <col min="13033" max="13033" width="7.88671875" style="2250" customWidth="1"/>
    <col min="13034" max="13036" width="10.33203125" style="2250" customWidth="1"/>
    <col min="13037" max="13046" width="0" style="2250" hidden="1" customWidth="1"/>
    <col min="13047" max="13047" width="14.44140625" style="2250" customWidth="1"/>
    <col min="13048" max="13048" width="10.21875" style="2250" customWidth="1"/>
    <col min="13049" max="13049" width="7.33203125" style="2250" customWidth="1"/>
    <col min="13050" max="13060" width="8.88671875" style="2250" customWidth="1"/>
    <col min="13061" max="13061" width="17.109375" style="2250" customWidth="1"/>
    <col min="13062" max="13065" width="8.88671875" style="2250" customWidth="1"/>
    <col min="13066" max="13279" width="8.88671875" style="2250"/>
    <col min="13280" max="13281" width="5.109375" style="2250" customWidth="1"/>
    <col min="13282" max="13282" width="9.88671875" style="2250" customWidth="1"/>
    <col min="13283" max="13283" width="10.109375" style="2250" customWidth="1"/>
    <col min="13284" max="13284" width="7.77734375" style="2250" customWidth="1"/>
    <col min="13285" max="13285" width="8" style="2250" customWidth="1"/>
    <col min="13286" max="13287" width="7.44140625" style="2250" customWidth="1"/>
    <col min="13288" max="13288" width="11.33203125" style="2250" customWidth="1"/>
    <col min="13289" max="13289" width="7.88671875" style="2250" customWidth="1"/>
    <col min="13290" max="13292" width="10.33203125" style="2250" customWidth="1"/>
    <col min="13293" max="13302" width="0" style="2250" hidden="1" customWidth="1"/>
    <col min="13303" max="13303" width="14.44140625" style="2250" customWidth="1"/>
    <col min="13304" max="13304" width="10.21875" style="2250" customWidth="1"/>
    <col min="13305" max="13305" width="7.33203125" style="2250" customWidth="1"/>
    <col min="13306" max="13316" width="8.88671875" style="2250" customWidth="1"/>
    <col min="13317" max="13317" width="17.109375" style="2250" customWidth="1"/>
    <col min="13318" max="13321" width="8.88671875" style="2250" customWidth="1"/>
    <col min="13322" max="13535" width="8.88671875" style="2250"/>
    <col min="13536" max="13537" width="5.109375" style="2250" customWidth="1"/>
    <col min="13538" max="13538" width="9.88671875" style="2250" customWidth="1"/>
    <col min="13539" max="13539" width="10.109375" style="2250" customWidth="1"/>
    <col min="13540" max="13540" width="7.77734375" style="2250" customWidth="1"/>
    <col min="13541" max="13541" width="8" style="2250" customWidth="1"/>
    <col min="13542" max="13543" width="7.44140625" style="2250" customWidth="1"/>
    <col min="13544" max="13544" width="11.33203125" style="2250" customWidth="1"/>
    <col min="13545" max="13545" width="7.88671875" style="2250" customWidth="1"/>
    <col min="13546" max="13548" width="10.33203125" style="2250" customWidth="1"/>
    <col min="13549" max="13558" width="0" style="2250" hidden="1" customWidth="1"/>
    <col min="13559" max="13559" width="14.44140625" style="2250" customWidth="1"/>
    <col min="13560" max="13560" width="10.21875" style="2250" customWidth="1"/>
    <col min="13561" max="13561" width="7.33203125" style="2250" customWidth="1"/>
    <col min="13562" max="13572" width="8.88671875" style="2250" customWidth="1"/>
    <col min="13573" max="13573" width="17.109375" style="2250" customWidth="1"/>
    <col min="13574" max="13577" width="8.88671875" style="2250" customWidth="1"/>
    <col min="13578" max="13791" width="8.88671875" style="2250"/>
    <col min="13792" max="13793" width="5.109375" style="2250" customWidth="1"/>
    <col min="13794" max="13794" width="9.88671875" style="2250" customWidth="1"/>
    <col min="13795" max="13795" width="10.109375" style="2250" customWidth="1"/>
    <col min="13796" max="13796" width="7.77734375" style="2250" customWidth="1"/>
    <col min="13797" max="13797" width="8" style="2250" customWidth="1"/>
    <col min="13798" max="13799" width="7.44140625" style="2250" customWidth="1"/>
    <col min="13800" max="13800" width="11.33203125" style="2250" customWidth="1"/>
    <col min="13801" max="13801" width="7.88671875" style="2250" customWidth="1"/>
    <col min="13802" max="13804" width="10.33203125" style="2250" customWidth="1"/>
    <col min="13805" max="13814" width="0" style="2250" hidden="1" customWidth="1"/>
    <col min="13815" max="13815" width="14.44140625" style="2250" customWidth="1"/>
    <col min="13816" max="13816" width="10.21875" style="2250" customWidth="1"/>
    <col min="13817" max="13817" width="7.33203125" style="2250" customWidth="1"/>
    <col min="13818" max="13828" width="8.88671875" style="2250" customWidth="1"/>
    <col min="13829" max="13829" width="17.109375" style="2250" customWidth="1"/>
    <col min="13830" max="13833" width="8.88671875" style="2250" customWidth="1"/>
    <col min="13834" max="14047" width="8.88671875" style="2250"/>
    <col min="14048" max="14049" width="5.109375" style="2250" customWidth="1"/>
    <col min="14050" max="14050" width="9.88671875" style="2250" customWidth="1"/>
    <col min="14051" max="14051" width="10.109375" style="2250" customWidth="1"/>
    <col min="14052" max="14052" width="7.77734375" style="2250" customWidth="1"/>
    <col min="14053" max="14053" width="8" style="2250" customWidth="1"/>
    <col min="14054" max="14055" width="7.44140625" style="2250" customWidth="1"/>
    <col min="14056" max="14056" width="11.33203125" style="2250" customWidth="1"/>
    <col min="14057" max="14057" width="7.88671875" style="2250" customWidth="1"/>
    <col min="14058" max="14060" width="10.33203125" style="2250" customWidth="1"/>
    <col min="14061" max="14070" width="0" style="2250" hidden="1" customWidth="1"/>
    <col min="14071" max="14071" width="14.44140625" style="2250" customWidth="1"/>
    <col min="14072" max="14072" width="10.21875" style="2250" customWidth="1"/>
    <col min="14073" max="14073" width="7.33203125" style="2250" customWidth="1"/>
    <col min="14074" max="14084" width="8.88671875" style="2250" customWidth="1"/>
    <col min="14085" max="14085" width="17.109375" style="2250" customWidth="1"/>
    <col min="14086" max="14089" width="8.88671875" style="2250" customWidth="1"/>
    <col min="14090" max="14303" width="8.88671875" style="2250"/>
    <col min="14304" max="14305" width="5.109375" style="2250" customWidth="1"/>
    <col min="14306" max="14306" width="9.88671875" style="2250" customWidth="1"/>
    <col min="14307" max="14307" width="10.109375" style="2250" customWidth="1"/>
    <col min="14308" max="14308" width="7.77734375" style="2250" customWidth="1"/>
    <col min="14309" max="14309" width="8" style="2250" customWidth="1"/>
    <col min="14310" max="14311" width="7.44140625" style="2250" customWidth="1"/>
    <col min="14312" max="14312" width="11.33203125" style="2250" customWidth="1"/>
    <col min="14313" max="14313" width="7.88671875" style="2250" customWidth="1"/>
    <col min="14314" max="14316" width="10.33203125" style="2250" customWidth="1"/>
    <col min="14317" max="14326" width="0" style="2250" hidden="1" customWidth="1"/>
    <col min="14327" max="14327" width="14.44140625" style="2250" customWidth="1"/>
    <col min="14328" max="14328" width="10.21875" style="2250" customWidth="1"/>
    <col min="14329" max="14329" width="7.33203125" style="2250" customWidth="1"/>
    <col min="14330" max="14340" width="8.88671875" style="2250" customWidth="1"/>
    <col min="14341" max="14341" width="17.109375" style="2250" customWidth="1"/>
    <col min="14342" max="14345" width="8.88671875" style="2250" customWidth="1"/>
    <col min="14346" max="14559" width="8.88671875" style="2250"/>
    <col min="14560" max="14561" width="5.109375" style="2250" customWidth="1"/>
    <col min="14562" max="14562" width="9.88671875" style="2250" customWidth="1"/>
    <col min="14563" max="14563" width="10.109375" style="2250" customWidth="1"/>
    <col min="14564" max="14564" width="7.77734375" style="2250" customWidth="1"/>
    <col min="14565" max="14565" width="8" style="2250" customWidth="1"/>
    <col min="14566" max="14567" width="7.44140625" style="2250" customWidth="1"/>
    <col min="14568" max="14568" width="11.33203125" style="2250" customWidth="1"/>
    <col min="14569" max="14569" width="7.88671875" style="2250" customWidth="1"/>
    <col min="14570" max="14572" width="10.33203125" style="2250" customWidth="1"/>
    <col min="14573" max="14582" width="0" style="2250" hidden="1" customWidth="1"/>
    <col min="14583" max="14583" width="14.44140625" style="2250" customWidth="1"/>
    <col min="14584" max="14584" width="10.21875" style="2250" customWidth="1"/>
    <col min="14585" max="14585" width="7.33203125" style="2250" customWidth="1"/>
    <col min="14586" max="14596" width="8.88671875" style="2250" customWidth="1"/>
    <col min="14597" max="14597" width="17.109375" style="2250" customWidth="1"/>
    <col min="14598" max="14601" width="8.88671875" style="2250" customWidth="1"/>
    <col min="14602" max="14815" width="8.88671875" style="2250"/>
    <col min="14816" max="14817" width="5.109375" style="2250" customWidth="1"/>
    <col min="14818" max="14818" width="9.88671875" style="2250" customWidth="1"/>
    <col min="14819" max="14819" width="10.109375" style="2250" customWidth="1"/>
    <col min="14820" max="14820" width="7.77734375" style="2250" customWidth="1"/>
    <col min="14821" max="14821" width="8" style="2250" customWidth="1"/>
    <col min="14822" max="14823" width="7.44140625" style="2250" customWidth="1"/>
    <col min="14824" max="14824" width="11.33203125" style="2250" customWidth="1"/>
    <col min="14825" max="14825" width="7.88671875" style="2250" customWidth="1"/>
    <col min="14826" max="14828" width="10.33203125" style="2250" customWidth="1"/>
    <col min="14829" max="14838" width="0" style="2250" hidden="1" customWidth="1"/>
    <col min="14839" max="14839" width="14.44140625" style="2250" customWidth="1"/>
    <col min="14840" max="14840" width="10.21875" style="2250" customWidth="1"/>
    <col min="14841" max="14841" width="7.33203125" style="2250" customWidth="1"/>
    <col min="14842" max="14852" width="8.88671875" style="2250" customWidth="1"/>
    <col min="14853" max="14853" width="17.109375" style="2250" customWidth="1"/>
    <col min="14854" max="14857" width="8.88671875" style="2250" customWidth="1"/>
    <col min="14858" max="15071" width="8.88671875" style="2250"/>
    <col min="15072" max="15073" width="5.109375" style="2250" customWidth="1"/>
    <col min="15074" max="15074" width="9.88671875" style="2250" customWidth="1"/>
    <col min="15075" max="15075" width="10.109375" style="2250" customWidth="1"/>
    <col min="15076" max="15076" width="7.77734375" style="2250" customWidth="1"/>
    <col min="15077" max="15077" width="8" style="2250" customWidth="1"/>
    <col min="15078" max="15079" width="7.44140625" style="2250" customWidth="1"/>
    <col min="15080" max="15080" width="11.33203125" style="2250" customWidth="1"/>
    <col min="15081" max="15081" width="7.88671875" style="2250" customWidth="1"/>
    <col min="15082" max="15084" width="10.33203125" style="2250" customWidth="1"/>
    <col min="15085" max="15094" width="0" style="2250" hidden="1" customWidth="1"/>
    <col min="15095" max="15095" width="14.44140625" style="2250" customWidth="1"/>
    <col min="15096" max="15096" width="10.21875" style="2250" customWidth="1"/>
    <col min="15097" max="15097" width="7.33203125" style="2250" customWidth="1"/>
    <col min="15098" max="15108" width="8.88671875" style="2250" customWidth="1"/>
    <col min="15109" max="15109" width="17.109375" style="2250" customWidth="1"/>
    <col min="15110" max="15113" width="8.88671875" style="2250" customWidth="1"/>
    <col min="15114" max="15327" width="8.88671875" style="2250"/>
    <col min="15328" max="15329" width="5.109375" style="2250" customWidth="1"/>
    <col min="15330" max="15330" width="9.88671875" style="2250" customWidth="1"/>
    <col min="15331" max="15331" width="10.109375" style="2250" customWidth="1"/>
    <col min="15332" max="15332" width="7.77734375" style="2250" customWidth="1"/>
    <col min="15333" max="15333" width="8" style="2250" customWidth="1"/>
    <col min="15334" max="15335" width="7.44140625" style="2250" customWidth="1"/>
    <col min="15336" max="15336" width="11.33203125" style="2250" customWidth="1"/>
    <col min="15337" max="15337" width="7.88671875" style="2250" customWidth="1"/>
    <col min="15338" max="15340" width="10.33203125" style="2250" customWidth="1"/>
    <col min="15341" max="15350" width="0" style="2250" hidden="1" customWidth="1"/>
    <col min="15351" max="15351" width="14.44140625" style="2250" customWidth="1"/>
    <col min="15352" max="15352" width="10.21875" style="2250" customWidth="1"/>
    <col min="15353" max="15353" width="7.33203125" style="2250" customWidth="1"/>
    <col min="15354" max="15364" width="8.88671875" style="2250" customWidth="1"/>
    <col min="15365" max="15365" width="17.109375" style="2250" customWidth="1"/>
    <col min="15366" max="15369" width="8.88671875" style="2250" customWidth="1"/>
    <col min="15370" max="15583" width="8.88671875" style="2250"/>
    <col min="15584" max="15585" width="5.109375" style="2250" customWidth="1"/>
    <col min="15586" max="15586" width="9.88671875" style="2250" customWidth="1"/>
    <col min="15587" max="15587" width="10.109375" style="2250" customWidth="1"/>
    <col min="15588" max="15588" width="7.77734375" style="2250" customWidth="1"/>
    <col min="15589" max="15589" width="8" style="2250" customWidth="1"/>
    <col min="15590" max="15591" width="7.44140625" style="2250" customWidth="1"/>
    <col min="15592" max="15592" width="11.33203125" style="2250" customWidth="1"/>
    <col min="15593" max="15593" width="7.88671875" style="2250" customWidth="1"/>
    <col min="15594" max="15596" width="10.33203125" style="2250" customWidth="1"/>
    <col min="15597" max="15606" width="0" style="2250" hidden="1" customWidth="1"/>
    <col min="15607" max="15607" width="14.44140625" style="2250" customWidth="1"/>
    <col min="15608" max="15608" width="10.21875" style="2250" customWidth="1"/>
    <col min="15609" max="15609" width="7.33203125" style="2250" customWidth="1"/>
    <col min="15610" max="15620" width="8.88671875" style="2250" customWidth="1"/>
    <col min="15621" max="15621" width="17.109375" style="2250" customWidth="1"/>
    <col min="15622" max="15625" width="8.88671875" style="2250" customWidth="1"/>
    <col min="15626" max="15839" width="8.88671875" style="2250"/>
    <col min="15840" max="15841" width="5.109375" style="2250" customWidth="1"/>
    <col min="15842" max="15842" width="9.88671875" style="2250" customWidth="1"/>
    <col min="15843" max="15843" width="10.109375" style="2250" customWidth="1"/>
    <col min="15844" max="15844" width="7.77734375" style="2250" customWidth="1"/>
    <col min="15845" max="15845" width="8" style="2250" customWidth="1"/>
    <col min="15846" max="15847" width="7.44140625" style="2250" customWidth="1"/>
    <col min="15848" max="15848" width="11.33203125" style="2250" customWidth="1"/>
    <col min="15849" max="15849" width="7.88671875" style="2250" customWidth="1"/>
    <col min="15850" max="15852" width="10.33203125" style="2250" customWidth="1"/>
    <col min="15853" max="15862" width="0" style="2250" hidden="1" customWidth="1"/>
    <col min="15863" max="15863" width="14.44140625" style="2250" customWidth="1"/>
    <col min="15864" max="15864" width="10.21875" style="2250" customWidth="1"/>
    <col min="15865" max="15865" width="7.33203125" style="2250" customWidth="1"/>
    <col min="15866" max="15876" width="8.88671875" style="2250" customWidth="1"/>
    <col min="15877" max="15877" width="17.109375" style="2250" customWidth="1"/>
    <col min="15878" max="15881" width="8.88671875" style="2250" customWidth="1"/>
    <col min="15882" max="16095" width="8.88671875" style="2250"/>
    <col min="16096" max="16097" width="5.109375" style="2250" customWidth="1"/>
    <col min="16098" max="16098" width="9.88671875" style="2250" customWidth="1"/>
    <col min="16099" max="16099" width="10.109375" style="2250" customWidth="1"/>
    <col min="16100" max="16100" width="7.77734375" style="2250" customWidth="1"/>
    <col min="16101" max="16101" width="8" style="2250" customWidth="1"/>
    <col min="16102" max="16103" width="7.44140625" style="2250" customWidth="1"/>
    <col min="16104" max="16104" width="11.33203125" style="2250" customWidth="1"/>
    <col min="16105" max="16105" width="7.88671875" style="2250" customWidth="1"/>
    <col min="16106" max="16108" width="10.33203125" style="2250" customWidth="1"/>
    <col min="16109" max="16118" width="0" style="2250" hidden="1" customWidth="1"/>
    <col min="16119" max="16119" width="14.44140625" style="2250" customWidth="1"/>
    <col min="16120" max="16120" width="10.21875" style="2250" customWidth="1"/>
    <col min="16121" max="16121" width="7.33203125" style="2250" customWidth="1"/>
    <col min="16122" max="16132" width="8.88671875" style="2250" customWidth="1"/>
    <col min="16133" max="16133" width="17.109375" style="2250" customWidth="1"/>
    <col min="16134" max="16137" width="8.88671875" style="2250" customWidth="1"/>
    <col min="16138" max="16384" width="8.88671875" style="2250"/>
  </cols>
  <sheetData>
    <row r="1" spans="1:35">
      <c r="A1" s="3766" t="s">
        <v>1063</v>
      </c>
      <c r="B1" s="3766"/>
      <c r="C1" s="3766"/>
      <c r="D1" s="3766"/>
      <c r="E1" s="3766"/>
      <c r="F1" s="3766"/>
      <c r="G1" s="3766"/>
      <c r="H1" s="3766"/>
      <c r="I1" s="3766"/>
      <c r="J1" s="3766"/>
      <c r="K1" s="3766"/>
      <c r="N1" s="2242"/>
      <c r="P1" s="2243"/>
      <c r="Q1" s="2243"/>
      <c r="R1" s="2244"/>
      <c r="S1" s="2244"/>
      <c r="T1" s="2244"/>
      <c r="U1" s="2245"/>
      <c r="V1" s="2245"/>
      <c r="W1" s="2243"/>
      <c r="X1" s="2243"/>
      <c r="Y1" s="2246"/>
    </row>
    <row r="2" spans="1:35" ht="15" customHeight="1">
      <c r="A2" s="3755" t="s">
        <v>1064</v>
      </c>
      <c r="B2" s="3756"/>
      <c r="C2" s="3756"/>
      <c r="D2" s="3756"/>
      <c r="E2" s="3756"/>
      <c r="F2" s="3756"/>
      <c r="G2" s="3756"/>
      <c r="H2" s="3756"/>
      <c r="I2" s="3756"/>
      <c r="J2" s="3756"/>
      <c r="K2" s="3756"/>
      <c r="L2" s="3756"/>
      <c r="M2" s="3756"/>
      <c r="N2" s="3756"/>
      <c r="O2" s="3756"/>
      <c r="P2" s="3756"/>
      <c r="Q2" s="3756"/>
      <c r="R2" s="3756"/>
      <c r="S2" s="3756"/>
      <c r="T2" s="3756"/>
      <c r="U2" s="3756"/>
      <c r="V2" s="3756"/>
      <c r="W2" s="3756"/>
      <c r="X2" s="3756"/>
      <c r="Y2" s="3756"/>
      <c r="Z2" s="3767"/>
      <c r="AA2" s="2251"/>
    </row>
    <row r="3" spans="1:35" ht="12.75" customHeight="1">
      <c r="A3" s="3768"/>
      <c r="B3" s="3768"/>
      <c r="C3" s="3768"/>
      <c r="D3" s="3768"/>
      <c r="K3" s="2252"/>
      <c r="L3" s="2253"/>
      <c r="M3" s="2253"/>
      <c r="N3" s="2254"/>
      <c r="O3" s="2253"/>
      <c r="P3" s="2255"/>
      <c r="Q3" s="2255"/>
      <c r="R3" s="2256"/>
      <c r="S3" s="2256"/>
      <c r="T3" s="2256"/>
      <c r="U3" s="2257"/>
      <c r="V3" s="2257"/>
      <c r="W3" s="2255"/>
      <c r="X3" s="2255"/>
      <c r="Y3" s="2246"/>
    </row>
    <row r="4" spans="1:35" ht="21.75" customHeight="1">
      <c r="A4" s="2258" t="s">
        <v>41</v>
      </c>
      <c r="B4" s="2259" t="s">
        <v>42</v>
      </c>
      <c r="C4" s="2259" t="s">
        <v>0</v>
      </c>
      <c r="D4" s="2260" t="s">
        <v>1065</v>
      </c>
      <c r="E4" s="2261" t="s">
        <v>1066</v>
      </c>
      <c r="F4" s="2261" t="s">
        <v>1067</v>
      </c>
      <c r="G4" s="2262" t="s">
        <v>1068</v>
      </c>
      <c r="H4" s="2263" t="s">
        <v>1069</v>
      </c>
      <c r="I4" s="2262" t="s">
        <v>1070</v>
      </c>
      <c r="J4" s="2264" t="s">
        <v>1071</v>
      </c>
      <c r="K4" s="2265" t="s">
        <v>1072</v>
      </c>
      <c r="L4" s="2266" t="s">
        <v>1073</v>
      </c>
      <c r="M4" s="2267" t="s">
        <v>1074</v>
      </c>
      <c r="N4" s="2268">
        <v>2</v>
      </c>
      <c r="O4" s="2267">
        <v>3</v>
      </c>
      <c r="P4" s="2269">
        <v>4</v>
      </c>
      <c r="Q4" s="2269">
        <v>5</v>
      </c>
      <c r="R4" s="2270">
        <v>6</v>
      </c>
      <c r="S4" s="2270">
        <v>7</v>
      </c>
      <c r="T4" s="2271">
        <v>8</v>
      </c>
      <c r="U4" s="2272">
        <v>9</v>
      </c>
      <c r="V4" s="2272">
        <v>10</v>
      </c>
      <c r="W4" s="2269">
        <v>11</v>
      </c>
      <c r="X4" s="2273">
        <v>12</v>
      </c>
      <c r="Y4" s="2274" t="s">
        <v>1075</v>
      </c>
      <c r="Z4" s="2274" t="s">
        <v>1076</v>
      </c>
    </row>
    <row r="5" spans="1:35" ht="18" customHeight="1">
      <c r="A5" s="3769" t="s">
        <v>1077</v>
      </c>
      <c r="B5" s="3770"/>
      <c r="C5" s="3770"/>
      <c r="D5" s="2275"/>
      <c r="E5" s="2275"/>
      <c r="F5" s="2275"/>
      <c r="G5" s="2275"/>
      <c r="H5" s="2275"/>
      <c r="I5" s="2275"/>
      <c r="J5" s="2276">
        <v>23740120</v>
      </c>
      <c r="K5" s="2277"/>
      <c r="L5" s="2278"/>
      <c r="M5" s="2279"/>
      <c r="N5" s="2279"/>
      <c r="O5" s="2279"/>
      <c r="P5" s="2280">
        <v>11202996</v>
      </c>
      <c r="Q5" s="2280">
        <v>14538965</v>
      </c>
      <c r="R5" s="2281">
        <v>14538965</v>
      </c>
      <c r="S5" s="2282">
        <v>13447606</v>
      </c>
      <c r="T5" s="2283"/>
      <c r="U5" s="2284"/>
      <c r="V5" s="2284"/>
      <c r="W5" s="2285"/>
      <c r="X5" s="2285"/>
      <c r="Y5" s="2286">
        <v>12099250</v>
      </c>
      <c r="Z5" s="2287"/>
      <c r="AA5" s="2288" t="s">
        <v>1078</v>
      </c>
      <c r="AF5" s="2289" t="s">
        <v>1079</v>
      </c>
    </row>
    <row r="6" spans="1:35" ht="24" customHeight="1">
      <c r="A6" s="3771" t="s">
        <v>1080</v>
      </c>
      <c r="B6" s="3764"/>
      <c r="C6" s="3764"/>
      <c r="D6" s="2290"/>
      <c r="E6" s="2290"/>
      <c r="F6" s="2290"/>
      <c r="G6" s="2290"/>
      <c r="H6" s="2290"/>
      <c r="I6" s="2290"/>
      <c r="J6" s="2291">
        <v>1600</v>
      </c>
      <c r="K6" s="2277"/>
      <c r="L6" s="2278">
        <v>0</v>
      </c>
      <c r="M6" s="2278">
        <v>0</v>
      </c>
      <c r="N6" s="2292"/>
      <c r="O6" s="2292"/>
      <c r="P6" s="2293" t="s">
        <v>1081</v>
      </c>
      <c r="Q6" s="2293" t="s">
        <v>1081</v>
      </c>
      <c r="R6" s="2294">
        <v>5433</v>
      </c>
      <c r="S6" s="2295"/>
      <c r="T6" s="2296"/>
      <c r="U6" s="2297"/>
      <c r="V6" s="2298">
        <v>1600</v>
      </c>
      <c r="W6" s="2299"/>
      <c r="X6" s="2300"/>
      <c r="Y6" s="2301">
        <v>100000</v>
      </c>
      <c r="Z6" s="2302"/>
      <c r="AA6" s="2303" t="s">
        <v>1082</v>
      </c>
      <c r="AB6" s="2304" t="s">
        <v>1083</v>
      </c>
      <c r="AC6" s="2304" t="s">
        <v>1084</v>
      </c>
      <c r="AD6" s="2305" t="s">
        <v>1085</v>
      </c>
      <c r="AE6" s="2305" t="s">
        <v>1086</v>
      </c>
      <c r="AF6" s="2306" t="s">
        <v>1076</v>
      </c>
    </row>
    <row r="7" spans="1:35" ht="17.25" customHeight="1">
      <c r="A7" s="3763" t="s">
        <v>1087</v>
      </c>
      <c r="B7" s="3764"/>
      <c r="C7" s="3764"/>
      <c r="D7" s="3764"/>
      <c r="E7" s="3764"/>
      <c r="F7" s="3764"/>
      <c r="G7" s="3764"/>
      <c r="H7" s="3764"/>
      <c r="I7" s="2307"/>
      <c r="J7" s="2308">
        <f>J8+J9</f>
        <v>4978000</v>
      </c>
      <c r="K7" s="2277">
        <f>L7/Y7</f>
        <v>0.76590277777777782</v>
      </c>
      <c r="L7" s="2309">
        <f t="shared" ref="L7:L24" si="0">SUM(M7:X7)</f>
        <v>44116000</v>
      </c>
      <c r="M7" s="2310">
        <v>6671000</v>
      </c>
      <c r="N7" s="2310"/>
      <c r="O7" s="2311">
        <v>7167000</v>
      </c>
      <c r="P7" s="2312">
        <v>4773000</v>
      </c>
      <c r="Q7" s="2312">
        <v>2245000</v>
      </c>
      <c r="R7" s="2294">
        <v>4443000</v>
      </c>
      <c r="S7" s="2313">
        <v>7961000</v>
      </c>
      <c r="T7" s="2294">
        <v>4683000</v>
      </c>
      <c r="U7" s="2314">
        <v>1195000</v>
      </c>
      <c r="V7" s="2315">
        <v>4978000</v>
      </c>
      <c r="W7" s="2316"/>
      <c r="X7" s="2316"/>
      <c r="Y7" s="2317">
        <f>Y8+Y9</f>
        <v>57600000</v>
      </c>
      <c r="Z7" s="2318"/>
      <c r="AA7" s="2319" t="s">
        <v>1088</v>
      </c>
      <c r="AB7" s="2320">
        <f>AC7/AD7*100</f>
        <v>84.615384615384613</v>
      </c>
      <c r="AC7" s="2321">
        <v>110000000</v>
      </c>
      <c r="AD7" s="2321">
        <v>130000000</v>
      </c>
      <c r="AE7" s="2322">
        <v>135000000</v>
      </c>
      <c r="AF7" s="2323" t="s">
        <v>1089</v>
      </c>
      <c r="AH7" s="2324" t="s">
        <v>1090</v>
      </c>
      <c r="AI7" s="2321">
        <f>AE7</f>
        <v>135000000</v>
      </c>
    </row>
    <row r="8" spans="1:35" ht="17.25" customHeight="1">
      <c r="A8" s="3763"/>
      <c r="B8" s="3765" t="s">
        <v>1091</v>
      </c>
      <c r="C8" s="2325" t="s">
        <v>88</v>
      </c>
      <c r="D8" s="2326"/>
      <c r="E8" s="2326"/>
      <c r="F8" s="2326"/>
      <c r="G8" s="2326"/>
      <c r="H8" s="2326"/>
      <c r="I8" s="2327"/>
      <c r="J8" s="2328">
        <v>4078000</v>
      </c>
      <c r="K8" s="2329">
        <f t="shared" ref="K8:K19" si="1">L8/Y8</f>
        <v>0.75585185185185189</v>
      </c>
      <c r="L8" s="2278">
        <f t="shared" si="0"/>
        <v>40816000</v>
      </c>
      <c r="M8" s="2292">
        <v>6071000</v>
      </c>
      <c r="N8" s="2292" t="s">
        <v>1092</v>
      </c>
      <c r="O8" s="2311">
        <v>6867000</v>
      </c>
      <c r="P8" s="2312">
        <v>4473000</v>
      </c>
      <c r="Q8" s="2312">
        <v>1945000</v>
      </c>
      <c r="R8" s="2294">
        <v>4143000</v>
      </c>
      <c r="S8" s="2330">
        <v>7661000</v>
      </c>
      <c r="T8" s="2331">
        <v>4383000</v>
      </c>
      <c r="U8" s="2314">
        <v>1195000</v>
      </c>
      <c r="V8" s="2332">
        <v>4078000</v>
      </c>
      <c r="W8" s="2300"/>
      <c r="X8" s="2300"/>
      <c r="Y8" s="2333">
        <v>54000000</v>
      </c>
      <c r="Z8" s="2318"/>
      <c r="AA8" s="2319" t="s">
        <v>1093</v>
      </c>
      <c r="AB8" s="2320">
        <f t="shared" ref="AB8:AB14" si="2">AC8/AD8*100</f>
        <v>100</v>
      </c>
      <c r="AC8" s="2321">
        <v>10000000</v>
      </c>
      <c r="AD8" s="2321">
        <v>10000000</v>
      </c>
      <c r="AE8" s="2322">
        <v>10000000</v>
      </c>
      <c r="AF8" s="2323" t="s">
        <v>1094</v>
      </c>
      <c r="AH8" s="2324" t="s">
        <v>1095</v>
      </c>
      <c r="AI8" s="2321">
        <f>AE8</f>
        <v>10000000</v>
      </c>
    </row>
    <row r="9" spans="1:35" ht="17.25" customHeight="1" thickBot="1">
      <c r="A9" s="3763"/>
      <c r="B9" s="3765"/>
      <c r="C9" s="2325" t="s">
        <v>89</v>
      </c>
      <c r="D9" s="2326"/>
      <c r="E9" s="2326"/>
      <c r="F9" s="2326"/>
      <c r="G9" s="2326"/>
      <c r="H9" s="2326"/>
      <c r="I9" s="2327"/>
      <c r="J9" s="2334">
        <v>900000</v>
      </c>
      <c r="K9" s="2329">
        <f t="shared" si="1"/>
        <v>0.91666666666666663</v>
      </c>
      <c r="L9" s="2278">
        <f t="shared" si="0"/>
        <v>3300000</v>
      </c>
      <c r="M9" s="2292">
        <v>600000</v>
      </c>
      <c r="N9" s="2292" t="s">
        <v>1092</v>
      </c>
      <c r="O9" s="2311">
        <v>300000</v>
      </c>
      <c r="P9" s="2312">
        <v>300000</v>
      </c>
      <c r="Q9" s="2312">
        <v>300000</v>
      </c>
      <c r="R9" s="2294">
        <v>300000</v>
      </c>
      <c r="S9" s="2313">
        <v>300000</v>
      </c>
      <c r="T9" s="2294">
        <v>300000</v>
      </c>
      <c r="U9" s="2332"/>
      <c r="V9" s="2315">
        <v>900000</v>
      </c>
      <c r="W9" s="2300"/>
      <c r="X9" s="2300"/>
      <c r="Y9" s="2333">
        <v>3600000</v>
      </c>
      <c r="Z9" s="2302" t="s">
        <v>1096</v>
      </c>
      <c r="AA9" s="2335" t="s">
        <v>1097</v>
      </c>
      <c r="AB9" s="2336">
        <f t="shared" si="2"/>
        <v>88.235294117647058</v>
      </c>
      <c r="AC9" s="2337">
        <v>15000000</v>
      </c>
      <c r="AD9" s="2337">
        <v>17000000</v>
      </c>
      <c r="AE9" s="2338">
        <v>15000000</v>
      </c>
      <c r="AF9" s="2339" t="s">
        <v>1098</v>
      </c>
      <c r="AH9" s="2324" t="s">
        <v>1099</v>
      </c>
      <c r="AI9" s="2321">
        <f>AE9</f>
        <v>15000000</v>
      </c>
    </row>
    <row r="10" spans="1:35" ht="15" customHeight="1" thickTop="1">
      <c r="A10" s="2340"/>
      <c r="B10" s="2341"/>
      <c r="C10" s="2325"/>
      <c r="D10" s="2326"/>
      <c r="E10" s="2326"/>
      <c r="F10" s="2326"/>
      <c r="G10" s="2326"/>
      <c r="H10" s="2326"/>
      <c r="I10" s="2327"/>
      <c r="J10" s="2334"/>
      <c r="K10" s="2329"/>
      <c r="L10" s="2278"/>
      <c r="M10" s="2292"/>
      <c r="N10" s="2292"/>
      <c r="O10" s="2311"/>
      <c r="P10" s="2312"/>
      <c r="Q10" s="2312"/>
      <c r="R10" s="2294"/>
      <c r="S10" s="2313"/>
      <c r="T10" s="2294"/>
      <c r="U10" s="2332"/>
      <c r="V10" s="2315"/>
      <c r="W10" s="2300"/>
      <c r="X10" s="2300"/>
      <c r="Y10" s="2333"/>
      <c r="Z10" s="2302"/>
      <c r="AA10" s="2342" t="s">
        <v>1100</v>
      </c>
      <c r="AB10" s="2343">
        <f t="shared" si="2"/>
        <v>85.98726114649682</v>
      </c>
      <c r="AC10" s="2344">
        <f>SUM(AC7:AC9)</f>
        <v>135000000</v>
      </c>
      <c r="AD10" s="2344">
        <f>SUM(AD7:AD9)</f>
        <v>157000000</v>
      </c>
      <c r="AE10" s="2345">
        <f>SUM(AE7:AE9)</f>
        <v>160000000</v>
      </c>
      <c r="AF10" s="2346" t="s">
        <v>1101</v>
      </c>
      <c r="AH10" s="2347"/>
      <c r="AI10" s="2348"/>
    </row>
    <row r="11" spans="1:35" ht="12" customHeight="1">
      <c r="A11" s="2340"/>
      <c r="B11" s="2341"/>
      <c r="C11" s="2325"/>
      <c r="D11" s="2326"/>
      <c r="E11" s="2326"/>
      <c r="F11" s="2326"/>
      <c r="G11" s="2326"/>
      <c r="H11" s="2326"/>
      <c r="I11" s="2327"/>
      <c r="J11" s="2334"/>
      <c r="K11" s="2329"/>
      <c r="L11" s="2278"/>
      <c r="M11" s="2292"/>
      <c r="N11" s="2292"/>
      <c r="O11" s="2311"/>
      <c r="P11" s="2312"/>
      <c r="Q11" s="2312"/>
      <c r="R11" s="2294"/>
      <c r="S11" s="2313"/>
      <c r="T11" s="2294"/>
      <c r="U11" s="2332"/>
      <c r="V11" s="2315"/>
      <c r="W11" s="2300"/>
      <c r="X11" s="2300"/>
      <c r="Y11" s="2333"/>
      <c r="Z11" s="2302"/>
      <c r="AA11" s="2349" t="s">
        <v>1102</v>
      </c>
      <c r="AB11" s="2350">
        <f t="shared" si="2"/>
        <v>75</v>
      </c>
      <c r="AC11" s="2351">
        <v>22500000</v>
      </c>
      <c r="AD11" s="2351">
        <v>30000000</v>
      </c>
      <c r="AE11" s="2352">
        <v>30000000</v>
      </c>
      <c r="AF11" s="2353"/>
      <c r="AH11" s="2347"/>
      <c r="AI11" s="2348"/>
    </row>
    <row r="12" spans="1:35" ht="12" customHeight="1">
      <c r="A12" s="2340"/>
      <c r="B12" s="2341"/>
      <c r="C12" s="2325"/>
      <c r="D12" s="2326"/>
      <c r="E12" s="2326"/>
      <c r="F12" s="2326"/>
      <c r="G12" s="2326"/>
      <c r="H12" s="2326"/>
      <c r="I12" s="2327"/>
      <c r="J12" s="2334"/>
      <c r="K12" s="2329"/>
      <c r="L12" s="2278"/>
      <c r="M12" s="2292"/>
      <c r="N12" s="2292"/>
      <c r="O12" s="2311"/>
      <c r="P12" s="2312"/>
      <c r="Q12" s="2312"/>
      <c r="R12" s="2294"/>
      <c r="S12" s="2313"/>
      <c r="T12" s="2294"/>
      <c r="U12" s="2332"/>
      <c r="V12" s="2315"/>
      <c r="W12" s="2300"/>
      <c r="X12" s="2300"/>
      <c r="Y12" s="2333"/>
      <c r="Z12" s="2302"/>
      <c r="AA12" s="2319" t="s">
        <v>1103</v>
      </c>
      <c r="AB12" s="2336">
        <f t="shared" si="2"/>
        <v>0</v>
      </c>
      <c r="AC12" s="2321"/>
      <c r="AD12" s="2321">
        <v>20000000</v>
      </c>
      <c r="AE12" s="2322">
        <v>14000000</v>
      </c>
      <c r="AF12" s="2323"/>
      <c r="AH12" s="2347"/>
      <c r="AI12" s="2348"/>
    </row>
    <row r="13" spans="1:35" ht="12" customHeight="1" thickBot="1">
      <c r="A13" s="2340"/>
      <c r="B13" s="2341"/>
      <c r="C13" s="2325"/>
      <c r="D13" s="2326"/>
      <c r="E13" s="2326"/>
      <c r="F13" s="2326"/>
      <c r="G13" s="2326"/>
      <c r="H13" s="2326"/>
      <c r="I13" s="2327"/>
      <c r="J13" s="2334"/>
      <c r="K13" s="2329"/>
      <c r="L13" s="2278"/>
      <c r="M13" s="2292"/>
      <c r="N13" s="2292"/>
      <c r="O13" s="2311"/>
      <c r="P13" s="2312"/>
      <c r="Q13" s="2312"/>
      <c r="R13" s="2294"/>
      <c r="S13" s="2313"/>
      <c r="T13" s="2294"/>
      <c r="U13" s="2332"/>
      <c r="V13" s="2315"/>
      <c r="W13" s="2300"/>
      <c r="X13" s="2300"/>
      <c r="Y13" s="2333"/>
      <c r="Z13" s="2302"/>
      <c r="AA13" s="2354" t="s">
        <v>1104</v>
      </c>
      <c r="AB13" s="2336">
        <f t="shared" si="2"/>
        <v>0</v>
      </c>
      <c r="AC13" s="2355"/>
      <c r="AD13" s="2355">
        <v>10000000</v>
      </c>
      <c r="AE13" s="2356">
        <v>6000000</v>
      </c>
      <c r="AF13" s="2357"/>
      <c r="AH13" s="2347"/>
      <c r="AI13" s="2348"/>
    </row>
    <row r="14" spans="1:35" ht="15.75" customHeight="1" thickTop="1" thickBot="1">
      <c r="A14" s="2340"/>
      <c r="B14" s="2341"/>
      <c r="C14" s="2325"/>
      <c r="D14" s="2326"/>
      <c r="E14" s="2326"/>
      <c r="F14" s="2326"/>
      <c r="G14" s="2326"/>
      <c r="H14" s="2326"/>
      <c r="I14" s="2327"/>
      <c r="J14" s="2334"/>
      <c r="K14" s="2329"/>
      <c r="L14" s="2278"/>
      <c r="M14" s="2292"/>
      <c r="N14" s="2292"/>
      <c r="O14" s="2311"/>
      <c r="P14" s="2312"/>
      <c r="Q14" s="2312"/>
      <c r="R14" s="2294"/>
      <c r="S14" s="2313"/>
      <c r="T14" s="2294"/>
      <c r="U14" s="2332"/>
      <c r="V14" s="2315"/>
      <c r="W14" s="2300"/>
      <c r="X14" s="2300"/>
      <c r="Y14" s="2333"/>
      <c r="Z14" s="2302"/>
      <c r="AA14" s="2303" t="s">
        <v>1105</v>
      </c>
      <c r="AB14" s="2358">
        <f t="shared" si="2"/>
        <v>37.5</v>
      </c>
      <c r="AC14" s="2359">
        <f>SUM(AC11:AC13)</f>
        <v>22500000</v>
      </c>
      <c r="AD14" s="2359">
        <f>SUM(AD11:AD13)</f>
        <v>60000000</v>
      </c>
      <c r="AE14" s="2360">
        <f>SUM(AE11:AE13)</f>
        <v>50000000</v>
      </c>
      <c r="AF14" s="2361" t="s">
        <v>1106</v>
      </c>
      <c r="AH14" s="2347"/>
      <c r="AI14" s="2348"/>
    </row>
    <row r="15" spans="1:35" ht="21" customHeight="1" thickTop="1">
      <c r="A15" s="3763" t="s">
        <v>1107</v>
      </c>
      <c r="B15" s="3764"/>
      <c r="C15" s="3764"/>
      <c r="D15" s="3764"/>
      <c r="E15" s="3764"/>
      <c r="F15" s="3764"/>
      <c r="G15" s="3764"/>
      <c r="H15" s="3764"/>
      <c r="I15" s="2362"/>
      <c r="J15" s="2334">
        <f>SUM(J16:J22)</f>
        <v>6232000</v>
      </c>
      <c r="K15" s="2329">
        <f t="shared" si="1"/>
        <v>0.74549441786283888</v>
      </c>
      <c r="L15" s="2309">
        <f t="shared" si="0"/>
        <v>93485000</v>
      </c>
      <c r="M15" s="2310">
        <v>10123090</v>
      </c>
      <c r="N15" s="2310" t="s">
        <v>1092</v>
      </c>
      <c r="O15" s="2311">
        <v>10706620</v>
      </c>
      <c r="P15" s="2312">
        <v>9394300</v>
      </c>
      <c r="Q15" s="2312">
        <v>16861500</v>
      </c>
      <c r="R15" s="2294">
        <v>15606690</v>
      </c>
      <c r="S15" s="2313">
        <v>10510730</v>
      </c>
      <c r="T15" s="2294">
        <v>10212570</v>
      </c>
      <c r="U15" s="2315">
        <v>3837500</v>
      </c>
      <c r="V15" s="2315">
        <v>6232000</v>
      </c>
      <c r="W15" s="2316"/>
      <c r="X15" s="2316"/>
      <c r="Y15" s="2301">
        <f>Y16+Y17+Y18+Y19+Y20+Y21+Y22</f>
        <v>125400000</v>
      </c>
      <c r="Z15" s="2302"/>
      <c r="AA15" s="2363" t="s">
        <v>1108</v>
      </c>
      <c r="AB15" s="2364">
        <f>AC15/AD15*100</f>
        <v>72.58064516129032</v>
      </c>
      <c r="AC15" s="2365">
        <f>AC14+AC10</f>
        <v>157500000</v>
      </c>
      <c r="AD15" s="2365">
        <f>AD14+AD10</f>
        <v>217000000</v>
      </c>
      <c r="AE15" s="2366">
        <f>AE14+AE10</f>
        <v>210000000</v>
      </c>
      <c r="AF15" s="2367" t="s">
        <v>1109</v>
      </c>
    </row>
    <row r="16" spans="1:35" ht="21.75" customHeight="1">
      <c r="A16" s="3763"/>
      <c r="B16" s="3765" t="s">
        <v>1107</v>
      </c>
      <c r="C16" s="2325" t="s">
        <v>497</v>
      </c>
      <c r="D16" s="2326"/>
      <c r="E16" s="2326"/>
      <c r="F16" s="2326"/>
      <c r="G16" s="2326"/>
      <c r="H16" s="2326"/>
      <c r="I16" s="2327"/>
      <c r="J16" s="2328">
        <v>5860000</v>
      </c>
      <c r="K16" s="2329">
        <f t="shared" si="1"/>
        <v>1.0264670329670329</v>
      </c>
      <c r="L16" s="2278">
        <f t="shared" si="0"/>
        <v>56045100</v>
      </c>
      <c r="M16" s="2292">
        <v>8031000</v>
      </c>
      <c r="N16" s="2292" t="s">
        <v>1092</v>
      </c>
      <c r="O16" s="2311">
        <v>8322000</v>
      </c>
      <c r="P16" s="2312">
        <v>5495000</v>
      </c>
      <c r="Q16" s="2312">
        <v>3042600</v>
      </c>
      <c r="R16" s="2294">
        <v>6387000</v>
      </c>
      <c r="S16" s="2330">
        <v>8645000</v>
      </c>
      <c r="T16" s="2331">
        <v>6795000</v>
      </c>
      <c r="U16" s="2332">
        <v>3467500</v>
      </c>
      <c r="V16" s="2332">
        <v>5860000</v>
      </c>
      <c r="W16" s="2300"/>
      <c r="X16" s="2300"/>
      <c r="Y16" s="2368">
        <v>54600000</v>
      </c>
      <c r="Z16" s="2369"/>
      <c r="AC16" s="2247"/>
      <c r="AD16" s="2247"/>
      <c r="AE16" s="2247"/>
    </row>
    <row r="17" spans="1:35" ht="21.75" customHeight="1">
      <c r="A17" s="3763"/>
      <c r="B17" s="3765"/>
      <c r="C17" s="2325" t="s">
        <v>93</v>
      </c>
      <c r="D17" s="2326"/>
      <c r="E17" s="2326"/>
      <c r="F17" s="2326"/>
      <c r="G17" s="2326"/>
      <c r="H17" s="2326"/>
      <c r="I17" s="2327"/>
      <c r="J17" s="2328"/>
      <c r="K17" s="2329">
        <f t="shared" si="1"/>
        <v>0.53692708333333339</v>
      </c>
      <c r="L17" s="2278">
        <f t="shared" si="0"/>
        <v>515450</v>
      </c>
      <c r="M17" s="2292">
        <v>118090</v>
      </c>
      <c r="N17" s="2292" t="s">
        <v>1092</v>
      </c>
      <c r="O17" s="2311">
        <v>83240</v>
      </c>
      <c r="P17" s="2312">
        <v>75400</v>
      </c>
      <c r="Q17" s="2293"/>
      <c r="R17" s="2294">
        <v>178990</v>
      </c>
      <c r="S17" s="2313">
        <v>59730</v>
      </c>
      <c r="T17" s="2331"/>
      <c r="U17" s="2332"/>
      <c r="V17" s="2332"/>
      <c r="W17" s="2300"/>
      <c r="X17" s="2300"/>
      <c r="Y17" s="2368">
        <v>960000</v>
      </c>
      <c r="Z17" s="2370" t="s">
        <v>1110</v>
      </c>
      <c r="AC17" s="2247"/>
      <c r="AD17" s="2247"/>
      <c r="AE17" s="2247"/>
    </row>
    <row r="18" spans="1:35" ht="21.75" customHeight="1">
      <c r="A18" s="3763"/>
      <c r="B18" s="3765"/>
      <c r="C18" s="2325" t="s">
        <v>94</v>
      </c>
      <c r="D18" s="2326"/>
      <c r="E18" s="2326"/>
      <c r="F18" s="2326"/>
      <c r="G18" s="2326"/>
      <c r="H18" s="2326"/>
      <c r="I18" s="2327"/>
      <c r="J18" s="2334">
        <v>70000</v>
      </c>
      <c r="K18" s="2329">
        <f t="shared" si="1"/>
        <v>0.11098</v>
      </c>
      <c r="L18" s="2278">
        <f t="shared" si="0"/>
        <v>2219600</v>
      </c>
      <c r="M18" s="2292">
        <v>900000</v>
      </c>
      <c r="N18" s="2292" t="s">
        <v>1092</v>
      </c>
      <c r="O18" s="2311"/>
      <c r="P18" s="2312">
        <v>247000</v>
      </c>
      <c r="Q18" s="2312">
        <v>22900</v>
      </c>
      <c r="R18" s="2294">
        <v>839700</v>
      </c>
      <c r="S18" s="2295"/>
      <c r="T18" s="2294">
        <v>70000</v>
      </c>
      <c r="U18" s="2315">
        <v>70000</v>
      </c>
      <c r="V18" s="2315">
        <v>70000</v>
      </c>
      <c r="W18" s="2300"/>
      <c r="X18" s="2300"/>
      <c r="Y18" s="2368">
        <v>20000000</v>
      </c>
      <c r="Z18" s="2370"/>
      <c r="AC18" s="2247"/>
      <c r="AD18" s="2247"/>
      <c r="AE18" s="2247"/>
    </row>
    <row r="19" spans="1:35" ht="20.25" customHeight="1">
      <c r="A19" s="3763"/>
      <c r="B19" s="3765"/>
      <c r="C19" s="2325" t="s">
        <v>1111</v>
      </c>
      <c r="D19" s="2326"/>
      <c r="E19" s="2326"/>
      <c r="F19" s="2326"/>
      <c r="G19" s="2326"/>
      <c r="H19" s="2326"/>
      <c r="I19" s="2327"/>
      <c r="J19" s="2328"/>
      <c r="K19" s="2329">
        <f t="shared" si="1"/>
        <v>0.75</v>
      </c>
      <c r="L19" s="2278">
        <f t="shared" si="0"/>
        <v>22500000</v>
      </c>
      <c r="M19" s="2292"/>
      <c r="N19" s="2292" t="s">
        <v>1092</v>
      </c>
      <c r="O19" s="2311"/>
      <c r="P19" s="2293"/>
      <c r="Q19" s="2312">
        <v>13200000</v>
      </c>
      <c r="R19" s="2294">
        <v>8200000</v>
      </c>
      <c r="S19" s="2313">
        <v>1100000</v>
      </c>
      <c r="T19" s="2331"/>
      <c r="U19" s="2332"/>
      <c r="V19" s="2332"/>
      <c r="W19" s="2299"/>
      <c r="X19" s="2300"/>
      <c r="Y19" s="2368">
        <v>30000000</v>
      </c>
      <c r="Z19" s="2370" t="s">
        <v>1112</v>
      </c>
      <c r="AC19" s="2247"/>
      <c r="AD19" s="2247"/>
      <c r="AE19" s="2247"/>
    </row>
    <row r="20" spans="1:35" ht="15.75" customHeight="1">
      <c r="A20" s="3763"/>
      <c r="B20" s="3765"/>
      <c r="C20" s="2325" t="s">
        <v>1113</v>
      </c>
      <c r="D20" s="2326"/>
      <c r="E20" s="2326"/>
      <c r="F20" s="2326"/>
      <c r="G20" s="2326"/>
      <c r="H20" s="2326"/>
      <c r="I20" s="2327"/>
      <c r="J20" s="2328"/>
      <c r="K20" s="2329"/>
      <c r="L20" s="2278">
        <f t="shared" si="0"/>
        <v>46570</v>
      </c>
      <c r="M20" s="2292"/>
      <c r="N20" s="2292" t="s">
        <v>1092</v>
      </c>
      <c r="O20" s="2311"/>
      <c r="P20" s="2293"/>
      <c r="Q20" s="2293"/>
      <c r="R20" s="2331"/>
      <c r="S20" s="2295"/>
      <c r="T20" s="2331">
        <v>46570</v>
      </c>
      <c r="U20" s="2332"/>
      <c r="V20" s="2332"/>
      <c r="W20" s="2300"/>
      <c r="X20" s="2300"/>
      <c r="Y20" s="2368">
        <v>10000000</v>
      </c>
      <c r="Z20" s="2370" t="s">
        <v>1114</v>
      </c>
      <c r="AC20" s="2247"/>
      <c r="AD20" s="2247"/>
      <c r="AE20" s="2247"/>
    </row>
    <row r="21" spans="1:35" ht="18" customHeight="1">
      <c r="A21" s="3763"/>
      <c r="B21" s="3765"/>
      <c r="C21" s="2325" t="s">
        <v>1115</v>
      </c>
      <c r="D21" s="2326"/>
      <c r="E21" s="2326"/>
      <c r="F21" s="2326"/>
      <c r="G21" s="2326"/>
      <c r="H21" s="2326"/>
      <c r="I21" s="2327"/>
      <c r="J21" s="2334">
        <v>2000</v>
      </c>
      <c r="K21" s="2329">
        <f>L21/Y21</f>
        <v>1.7682371794871794</v>
      </c>
      <c r="L21" s="2278">
        <f t="shared" si="0"/>
        <v>11033800</v>
      </c>
      <c r="M21" s="2292">
        <v>1074000</v>
      </c>
      <c r="N21" s="2292" t="s">
        <v>1092</v>
      </c>
      <c r="O21" s="2311">
        <v>3276900</v>
      </c>
      <c r="P21" s="2312">
        <v>3276900</v>
      </c>
      <c r="Q21" s="2312">
        <v>296000</v>
      </c>
      <c r="R21" s="2294">
        <v>1000</v>
      </c>
      <c r="S21" s="2313">
        <v>106000</v>
      </c>
      <c r="T21" s="2294">
        <v>3001000</v>
      </c>
      <c r="U21" s="2332"/>
      <c r="V21" s="2315">
        <v>2000</v>
      </c>
      <c r="W21" s="2300"/>
      <c r="X21" s="2300"/>
      <c r="Y21" s="2368">
        <v>6240000</v>
      </c>
      <c r="Z21" s="2370" t="s">
        <v>1116</v>
      </c>
      <c r="AC21" s="2247"/>
      <c r="AD21" s="2247"/>
      <c r="AE21" s="2247"/>
    </row>
    <row r="22" spans="1:35" ht="10.5" customHeight="1">
      <c r="A22" s="3763"/>
      <c r="B22" s="3765"/>
      <c r="C22" s="2325" t="s">
        <v>1117</v>
      </c>
      <c r="D22" s="2326"/>
      <c r="E22" s="2326"/>
      <c r="F22" s="2326"/>
      <c r="G22" s="2326"/>
      <c r="H22" s="2326"/>
      <c r="I22" s="2327"/>
      <c r="J22" s="2334">
        <v>300000</v>
      </c>
      <c r="K22" s="2329">
        <f>L22/Y22</f>
        <v>0.91666666666666663</v>
      </c>
      <c r="L22" s="2278">
        <f t="shared" si="0"/>
        <v>3300000</v>
      </c>
      <c r="M22" s="2292">
        <v>900000</v>
      </c>
      <c r="N22" s="2292" t="s">
        <v>1092</v>
      </c>
      <c r="O22" s="2311">
        <v>300000</v>
      </c>
      <c r="P22" s="2312">
        <v>300000</v>
      </c>
      <c r="Q22" s="2312">
        <v>300000</v>
      </c>
      <c r="R22" s="2331"/>
      <c r="S22" s="2313">
        <v>600000</v>
      </c>
      <c r="T22" s="2294">
        <v>300000</v>
      </c>
      <c r="U22" s="2315">
        <v>300000</v>
      </c>
      <c r="V22" s="2315">
        <v>300000</v>
      </c>
      <c r="W22" s="2300"/>
      <c r="X22" s="2300"/>
      <c r="Y22" s="2368">
        <v>3600000</v>
      </c>
      <c r="Z22" s="2370" t="s">
        <v>1118</v>
      </c>
      <c r="AA22" s="2371"/>
      <c r="AC22" s="2247"/>
      <c r="AD22" s="2247"/>
      <c r="AE22" s="2247"/>
      <c r="AF22" s="2289" t="s">
        <v>1119</v>
      </c>
    </row>
    <row r="23" spans="1:35" ht="0.75" customHeight="1">
      <c r="A23" s="3763" t="s">
        <v>1120</v>
      </c>
      <c r="B23" s="3764"/>
      <c r="C23" s="3764"/>
      <c r="D23" s="3764"/>
      <c r="E23" s="3764"/>
      <c r="F23" s="3764"/>
      <c r="G23" s="3764"/>
      <c r="H23" s="3764"/>
      <c r="I23" s="2362"/>
      <c r="J23" s="2372">
        <f>J24</f>
        <v>0</v>
      </c>
      <c r="K23" s="2329">
        <f>L23/Y23</f>
        <v>0.88235294117647056</v>
      </c>
      <c r="L23" s="2309">
        <f t="shared" si="0"/>
        <v>15000000</v>
      </c>
      <c r="M23" s="2310"/>
      <c r="N23" s="2310" t="s">
        <v>1092</v>
      </c>
      <c r="O23" s="2310" t="s">
        <v>1092</v>
      </c>
      <c r="P23" s="2293"/>
      <c r="Q23" s="2312">
        <v>10500000</v>
      </c>
      <c r="R23" s="2331" t="s">
        <v>1081</v>
      </c>
      <c r="S23" s="2373" t="s">
        <v>1081</v>
      </c>
      <c r="T23" s="2294">
        <v>4500000</v>
      </c>
      <c r="U23" s="2374"/>
      <c r="V23" s="2332" t="s">
        <v>1081</v>
      </c>
      <c r="W23" s="2375"/>
      <c r="X23" s="2375"/>
      <c r="Y23" s="2376">
        <f>Y24+Y25</f>
        <v>17000000</v>
      </c>
      <c r="Z23" s="2370"/>
      <c r="AA23" s="2371"/>
      <c r="AC23" s="2247"/>
      <c r="AD23" s="2247"/>
      <c r="AE23" s="2247"/>
    </row>
    <row r="24" spans="1:35" ht="18" hidden="1" customHeight="1">
      <c r="A24" s="3763"/>
      <c r="B24" s="3765" t="s">
        <v>1121</v>
      </c>
      <c r="C24" s="2325" t="s">
        <v>1122</v>
      </c>
      <c r="D24" s="2377"/>
      <c r="E24" s="2377"/>
      <c r="F24" s="2377"/>
      <c r="G24" s="2377"/>
      <c r="H24" s="2377"/>
      <c r="I24" s="2378"/>
      <c r="J24" s="2328"/>
      <c r="K24" s="2329">
        <f>L24/Y24</f>
        <v>1</v>
      </c>
      <c r="L24" s="2278">
        <f t="shared" si="0"/>
        <v>15000000</v>
      </c>
      <c r="M24" s="2292"/>
      <c r="N24" s="2292" t="s">
        <v>1092</v>
      </c>
      <c r="O24" s="2292" t="s">
        <v>1092</v>
      </c>
      <c r="P24" s="2293"/>
      <c r="Q24" s="2312">
        <v>10500000</v>
      </c>
      <c r="R24" s="2331"/>
      <c r="S24" s="2295"/>
      <c r="T24" s="2331">
        <v>4500000</v>
      </c>
      <c r="U24" s="2297"/>
      <c r="V24" s="2332"/>
      <c r="W24" s="2299"/>
      <c r="X24" s="2299"/>
      <c r="Y24" s="2379">
        <v>15000000</v>
      </c>
      <c r="Z24" s="2370"/>
      <c r="AC24" s="2247"/>
      <c r="AD24" s="2247"/>
      <c r="AE24" s="2247"/>
    </row>
    <row r="25" spans="1:35" ht="18" hidden="1" customHeight="1">
      <c r="A25" s="3763"/>
      <c r="B25" s="3765"/>
      <c r="C25" s="2325" t="s">
        <v>1123</v>
      </c>
      <c r="D25" s="2326"/>
      <c r="E25" s="2326"/>
      <c r="F25" s="2326"/>
      <c r="G25" s="2326"/>
      <c r="H25" s="2326"/>
      <c r="I25" s="2326"/>
      <c r="J25" s="2328" t="s">
        <v>1081</v>
      </c>
      <c r="K25" s="2329"/>
      <c r="L25" s="2278">
        <f>SUM(M25:X25)</f>
        <v>0</v>
      </c>
      <c r="M25" s="2292" t="s">
        <v>1124</v>
      </c>
      <c r="N25" s="2292" t="s">
        <v>1092</v>
      </c>
      <c r="O25" s="2292" t="s">
        <v>1092</v>
      </c>
      <c r="P25" s="2293" t="s">
        <v>1081</v>
      </c>
      <c r="Q25" s="2293" t="s">
        <v>1081</v>
      </c>
      <c r="R25" s="2331" t="s">
        <v>1081</v>
      </c>
      <c r="S25" s="2295" t="s">
        <v>1081</v>
      </c>
      <c r="T25" s="2331" t="s">
        <v>1081</v>
      </c>
      <c r="U25" s="2380"/>
      <c r="V25" s="2332" t="s">
        <v>1081</v>
      </c>
      <c r="W25" s="2299"/>
      <c r="X25" s="2299"/>
      <c r="Y25" s="2376">
        <v>2000000</v>
      </c>
      <c r="Z25" s="2370"/>
      <c r="AC25" s="2247"/>
      <c r="AD25" s="2247"/>
      <c r="AE25" s="2247"/>
    </row>
    <row r="26" spans="1:35" ht="4.5" hidden="1" customHeight="1">
      <c r="A26" s="3758" t="s">
        <v>1125</v>
      </c>
      <c r="B26" s="3758"/>
      <c r="C26" s="3758"/>
      <c r="D26" s="3758"/>
      <c r="E26" s="3758"/>
      <c r="F26" s="3758"/>
      <c r="G26" s="3758"/>
      <c r="H26" s="3758"/>
      <c r="I26" s="2381"/>
      <c r="J26" s="2382">
        <f>SUM(J15,J7,J23,J6)</f>
        <v>11211600</v>
      </c>
      <c r="K26" s="2383">
        <f>L26/Y26</f>
        <v>0.71914014776206792</v>
      </c>
      <c r="L26" s="2384">
        <f>L23+L15+L7</f>
        <v>152601000</v>
      </c>
      <c r="M26" s="2384">
        <f>M23+M15+M7</f>
        <v>16794090</v>
      </c>
      <c r="N26" s="2385" t="s">
        <v>1126</v>
      </c>
      <c r="O26" s="2385">
        <v>17873620</v>
      </c>
      <c r="P26" s="2386">
        <v>14167300</v>
      </c>
      <c r="Q26" s="2386">
        <v>29606500</v>
      </c>
      <c r="R26" s="2387">
        <v>20055123</v>
      </c>
      <c r="S26" s="2388">
        <v>18471730</v>
      </c>
      <c r="T26" s="2387">
        <v>19395570</v>
      </c>
      <c r="U26" s="2389"/>
      <c r="V26" s="2389"/>
      <c r="W26" s="2390"/>
      <c r="X26" s="2391"/>
      <c r="Y26" s="2392">
        <f>Y23+Y15+Y7+Y6+Y5</f>
        <v>212199250</v>
      </c>
      <c r="Z26" s="2370"/>
      <c r="AC26" s="2247"/>
      <c r="AD26" s="2247"/>
      <c r="AE26" s="2247"/>
    </row>
    <row r="27" spans="1:35" ht="0.75" customHeight="1">
      <c r="A27" s="2393"/>
      <c r="B27" s="2393"/>
      <c r="C27" s="2393"/>
      <c r="D27" s="2394"/>
      <c r="E27" s="2394"/>
      <c r="F27" s="2394"/>
      <c r="G27" s="2394"/>
      <c r="H27" s="2394"/>
      <c r="I27" s="2394"/>
      <c r="J27" s="2395"/>
      <c r="K27" s="2277"/>
      <c r="L27" s="2278"/>
      <c r="M27" s="2278"/>
      <c r="N27" s="2292"/>
      <c r="O27" s="2292"/>
      <c r="P27" s="2293"/>
      <c r="Q27" s="2293"/>
      <c r="R27" s="2331"/>
      <c r="S27" s="2396">
        <v>10468430</v>
      </c>
      <c r="T27" s="2331"/>
      <c r="U27" s="2397"/>
      <c r="V27" s="2397"/>
      <c r="W27" s="2398"/>
      <c r="X27" s="2398"/>
      <c r="Y27" s="2399"/>
      <c r="Z27" s="2400"/>
      <c r="AC27" s="2247"/>
      <c r="AD27" s="2247"/>
      <c r="AE27" s="2247"/>
    </row>
    <row r="28" spans="1:35" s="2412" customFormat="1" ht="24.75" customHeight="1">
      <c r="A28" s="3759" t="s">
        <v>796</v>
      </c>
      <c r="B28" s="3760"/>
      <c r="C28" s="3760"/>
      <c r="D28" s="3760"/>
      <c r="E28" s="3760"/>
      <c r="F28" s="3760"/>
      <c r="G28" s="3760"/>
      <c r="H28" s="3760"/>
      <c r="I28" s="2401"/>
      <c r="J28" s="2402">
        <f>J29</f>
        <v>2745390</v>
      </c>
      <c r="K28" s="2403">
        <f t="shared" ref="K28:K36" si="3">L28/Y28</f>
        <v>0.73452953118870146</v>
      </c>
      <c r="L28" s="2404">
        <f t="shared" ref="L28:L36" si="4">SUM(M28:X28)</f>
        <v>74892631</v>
      </c>
      <c r="M28" s="2404">
        <v>1595620</v>
      </c>
      <c r="N28" s="2404"/>
      <c r="O28" s="2404">
        <v>5967895</v>
      </c>
      <c r="P28" s="2405">
        <v>4877630</v>
      </c>
      <c r="Q28" s="2405">
        <v>23737890</v>
      </c>
      <c r="R28" s="2406">
        <v>14872730</v>
      </c>
      <c r="S28" s="2396">
        <v>10468430</v>
      </c>
      <c r="T28" s="2406">
        <v>4675876</v>
      </c>
      <c r="U28" s="2407">
        <v>6175170</v>
      </c>
      <c r="V28" s="2407">
        <v>2521390</v>
      </c>
      <c r="W28" s="2408"/>
      <c r="X28" s="2408"/>
      <c r="Y28" s="2409">
        <f>Y29</f>
        <v>101960000</v>
      </c>
      <c r="Z28" s="2410"/>
      <c r="AA28" s="2303" t="s">
        <v>1127</v>
      </c>
      <c r="AB28" s="2304" t="s">
        <v>1128</v>
      </c>
      <c r="AC28" s="2304" t="s">
        <v>1129</v>
      </c>
      <c r="AD28" s="2411" t="s">
        <v>1130</v>
      </c>
      <c r="AE28" s="2411" t="s">
        <v>1086</v>
      </c>
      <c r="AF28" s="2306" t="s">
        <v>1076</v>
      </c>
    </row>
    <row r="29" spans="1:35" s="2412" customFormat="1" ht="16.5" customHeight="1">
      <c r="A29" s="3759"/>
      <c r="B29" s="3761" t="s">
        <v>1131</v>
      </c>
      <c r="C29" s="2413"/>
      <c r="D29" s="2414"/>
      <c r="E29" s="2414"/>
      <c r="F29" s="2414"/>
      <c r="G29" s="2414"/>
      <c r="H29" s="2414"/>
      <c r="I29" s="2414"/>
      <c r="J29" s="2415">
        <f>SUM(J30:J54)</f>
        <v>2745390</v>
      </c>
      <c r="K29" s="2403">
        <f t="shared" si="3"/>
        <v>0.65200089250686544</v>
      </c>
      <c r="L29" s="2404">
        <f t="shared" si="4"/>
        <v>66478011</v>
      </c>
      <c r="M29" s="2404">
        <v>3649430</v>
      </c>
      <c r="N29" s="2404"/>
      <c r="O29" s="2404">
        <v>5967895</v>
      </c>
      <c r="P29" s="2405">
        <v>4877630</v>
      </c>
      <c r="Q29" s="2405">
        <v>23737890</v>
      </c>
      <c r="R29" s="2406">
        <v>14872730</v>
      </c>
      <c r="S29" s="2406"/>
      <c r="T29" s="2396">
        <v>4675876</v>
      </c>
      <c r="U29" s="2416">
        <v>6175170</v>
      </c>
      <c r="V29" s="2416">
        <v>2521390</v>
      </c>
      <c r="W29" s="2408"/>
      <c r="X29" s="2408"/>
      <c r="Y29" s="2417">
        <f>SUM(Y30:Y54)</f>
        <v>101960000</v>
      </c>
      <c r="Z29" s="2410"/>
      <c r="AA29" s="2418" t="s">
        <v>1132</v>
      </c>
      <c r="AB29" s="2419">
        <f>AC29/AD29*100</f>
        <v>64.705882352941174</v>
      </c>
      <c r="AC29" s="2420">
        <v>55000000</v>
      </c>
      <c r="AD29" s="2420">
        <v>85000000</v>
      </c>
      <c r="AE29" s="2421">
        <v>57000000</v>
      </c>
      <c r="AF29" s="2422" t="s">
        <v>1133</v>
      </c>
      <c r="AH29" s="2423" t="s">
        <v>1134</v>
      </c>
      <c r="AI29" s="2424">
        <f>AE29</f>
        <v>57000000</v>
      </c>
    </row>
    <row r="30" spans="1:35" s="2412" customFormat="1" ht="16.5" customHeight="1">
      <c r="A30" s="3759"/>
      <c r="B30" s="3761"/>
      <c r="C30" s="2413" t="s">
        <v>1135</v>
      </c>
      <c r="D30" s="2425"/>
      <c r="E30" s="2425"/>
      <c r="F30" s="2425"/>
      <c r="G30" s="2425"/>
      <c r="H30" s="2425"/>
      <c r="I30" s="2425"/>
      <c r="J30" s="2426">
        <f>SUM(D30:I30)</f>
        <v>0</v>
      </c>
      <c r="K30" s="2403">
        <f t="shared" si="3"/>
        <v>0.55959999999999999</v>
      </c>
      <c r="L30" s="2404">
        <f>SUM(M30:X30)</f>
        <v>5596000</v>
      </c>
      <c r="M30" s="2404">
        <v>63000</v>
      </c>
      <c r="N30" s="2404"/>
      <c r="O30" s="2404">
        <v>2980000</v>
      </c>
      <c r="P30" s="2427" t="s">
        <v>1081</v>
      </c>
      <c r="Q30" s="2428" t="s">
        <v>1081</v>
      </c>
      <c r="R30" s="2406">
        <v>2100500</v>
      </c>
      <c r="S30" s="2406">
        <v>452500</v>
      </c>
      <c r="T30" s="2429" t="s">
        <v>1081</v>
      </c>
      <c r="U30" s="2430" t="s">
        <v>1081</v>
      </c>
      <c r="V30" s="2430" t="s">
        <v>1081</v>
      </c>
      <c r="W30" s="2408"/>
      <c r="X30" s="2408"/>
      <c r="Y30" s="2431">
        <v>10000000</v>
      </c>
      <c r="Z30" s="2410"/>
      <c r="AA30" s="2418" t="s">
        <v>1136</v>
      </c>
      <c r="AB30" s="2419">
        <f>AC30/AD30*100</f>
        <v>81.818181818181827</v>
      </c>
      <c r="AC30" s="2420">
        <v>18000000</v>
      </c>
      <c r="AD30" s="2420">
        <v>22000000</v>
      </c>
      <c r="AE30" s="2421">
        <v>22000000</v>
      </c>
      <c r="AF30" s="2422"/>
      <c r="AH30" s="2423" t="s">
        <v>1137</v>
      </c>
      <c r="AI30" s="2424">
        <f>AE30</f>
        <v>22000000</v>
      </c>
    </row>
    <row r="31" spans="1:35" s="2412" customFormat="1" ht="16.5" customHeight="1" thickBot="1">
      <c r="A31" s="3759"/>
      <c r="B31" s="3761"/>
      <c r="C31" s="2413" t="s">
        <v>1138</v>
      </c>
      <c r="D31" s="2425"/>
      <c r="E31" s="2425">
        <v>24000</v>
      </c>
      <c r="F31" s="2425"/>
      <c r="G31" s="2425"/>
      <c r="H31" s="2425"/>
      <c r="I31" s="2425"/>
      <c r="J31" s="2426">
        <f>SUM(D31:I31)</f>
        <v>24000</v>
      </c>
      <c r="K31" s="2403">
        <f t="shared" si="3"/>
        <v>0.25970571428571426</v>
      </c>
      <c r="L31" s="2404">
        <f t="shared" si="4"/>
        <v>1817940</v>
      </c>
      <c r="M31" s="2404">
        <v>1341890</v>
      </c>
      <c r="N31" s="2404"/>
      <c r="O31" s="2404">
        <v>119100</v>
      </c>
      <c r="P31" s="2427" t="s">
        <v>1081</v>
      </c>
      <c r="Q31" s="2432">
        <v>151600</v>
      </c>
      <c r="R31" s="2433" t="s">
        <v>1081</v>
      </c>
      <c r="S31" s="2433" t="s">
        <v>1081</v>
      </c>
      <c r="T31" s="2396">
        <v>161230</v>
      </c>
      <c r="U31" s="2416">
        <v>20120</v>
      </c>
      <c r="V31" s="2416">
        <v>24000</v>
      </c>
      <c r="W31" s="2408"/>
      <c r="X31" s="2408"/>
      <c r="Y31" s="2431">
        <v>7000000</v>
      </c>
      <c r="Z31" s="2410"/>
      <c r="AA31" s="2434" t="s">
        <v>1139</v>
      </c>
      <c r="AB31" s="2435">
        <f>AC31/AD31*100</f>
        <v>66.530612244897952</v>
      </c>
      <c r="AC31" s="2436">
        <f>AC34</f>
        <v>32600000</v>
      </c>
      <c r="AD31" s="2436">
        <f>AD34</f>
        <v>49000000</v>
      </c>
      <c r="AE31" s="2437">
        <f>AE34</f>
        <v>81000000</v>
      </c>
      <c r="AF31" s="2438" t="s">
        <v>1140</v>
      </c>
      <c r="AH31" s="2423" t="s">
        <v>1141</v>
      </c>
      <c r="AI31" s="2424">
        <f>AE31</f>
        <v>81000000</v>
      </c>
    </row>
    <row r="32" spans="1:35" s="2412" customFormat="1" ht="17.25" customHeight="1" thickTop="1">
      <c r="A32" s="3759"/>
      <c r="B32" s="3761"/>
      <c r="C32" s="2413" t="s">
        <v>1142</v>
      </c>
      <c r="D32" s="2425"/>
      <c r="E32" s="2425">
        <v>224000</v>
      </c>
      <c r="F32" s="2425"/>
      <c r="G32" s="2425"/>
      <c r="H32" s="2425"/>
      <c r="I32" s="2425"/>
      <c r="J32" s="2426">
        <f>SUM(D32:I32)</f>
        <v>224000</v>
      </c>
      <c r="K32" s="2403">
        <f>L32/Y32</f>
        <v>0.42693333333333333</v>
      </c>
      <c r="L32" s="2404">
        <f>SUM(M32:X32)</f>
        <v>768480</v>
      </c>
      <c r="M32" s="2404" t="s">
        <v>673</v>
      </c>
      <c r="N32" s="2404"/>
      <c r="O32" s="2404" t="s">
        <v>1081</v>
      </c>
      <c r="P32" s="2427" t="s">
        <v>1081</v>
      </c>
      <c r="Q32" s="2432">
        <v>102400</v>
      </c>
      <c r="R32" s="2433" t="s">
        <v>1081</v>
      </c>
      <c r="S32" s="2406">
        <v>237200</v>
      </c>
      <c r="T32" s="2429" t="s">
        <v>1081</v>
      </c>
      <c r="U32" s="2416">
        <v>204880</v>
      </c>
      <c r="V32" s="2416">
        <v>224000</v>
      </c>
      <c r="W32" s="2439"/>
      <c r="X32" s="2439"/>
      <c r="Y32" s="2431">
        <v>1800000</v>
      </c>
      <c r="Z32" s="2410"/>
      <c r="AA32" s="2440" t="s">
        <v>1143</v>
      </c>
      <c r="AB32" s="2441">
        <f>AC32/AD32*100</f>
        <v>67.692307692307693</v>
      </c>
      <c r="AC32" s="2442">
        <f>SUM(AC29:AC31)</f>
        <v>105600000</v>
      </c>
      <c r="AD32" s="2442">
        <f>SUM(AD29:AD31)</f>
        <v>156000000</v>
      </c>
      <c r="AE32" s="2443">
        <f>SUM(AE29:AE31)</f>
        <v>160000000</v>
      </c>
      <c r="AF32" s="2444" t="s">
        <v>1144</v>
      </c>
      <c r="AH32" s="2445"/>
      <c r="AI32" s="2446"/>
    </row>
    <row r="33" spans="1:35" s="2412" customFormat="1" ht="5.25" customHeight="1">
      <c r="A33" s="3759"/>
      <c r="B33" s="3761"/>
      <c r="C33" s="2413"/>
      <c r="D33" s="2425"/>
      <c r="E33" s="2425"/>
      <c r="F33" s="2425"/>
      <c r="G33" s="2425"/>
      <c r="H33" s="2425"/>
      <c r="I33" s="2425"/>
      <c r="J33" s="2426"/>
      <c r="K33" s="2403"/>
      <c r="L33" s="2404"/>
      <c r="M33" s="2404"/>
      <c r="N33" s="2404"/>
      <c r="O33" s="2404"/>
      <c r="P33" s="2427"/>
      <c r="Q33" s="2432"/>
      <c r="R33" s="2433"/>
      <c r="S33" s="2406"/>
      <c r="T33" s="2429"/>
      <c r="U33" s="2416"/>
      <c r="V33" s="2416"/>
      <c r="W33" s="2439"/>
      <c r="X33" s="2439"/>
      <c r="Y33" s="2431"/>
      <c r="Z33" s="2410"/>
      <c r="AA33" s="2447"/>
      <c r="AB33" s="2448"/>
      <c r="AC33" s="2449"/>
      <c r="AD33" s="2449"/>
      <c r="AE33" s="2450"/>
      <c r="AF33" s="2451"/>
      <c r="AH33" s="2452"/>
      <c r="AI33" s="2453"/>
    </row>
    <row r="34" spans="1:35" s="2412" customFormat="1" ht="16.5" customHeight="1">
      <c r="A34" s="3759"/>
      <c r="B34" s="3761"/>
      <c r="C34" s="2413"/>
      <c r="D34" s="2425"/>
      <c r="E34" s="2425"/>
      <c r="F34" s="2425"/>
      <c r="G34" s="2425"/>
      <c r="H34" s="2425"/>
      <c r="I34" s="2425"/>
      <c r="J34" s="2426"/>
      <c r="K34" s="2403"/>
      <c r="L34" s="2404"/>
      <c r="M34" s="2404"/>
      <c r="N34" s="2404"/>
      <c r="O34" s="2404"/>
      <c r="P34" s="2427"/>
      <c r="Q34" s="2432"/>
      <c r="R34" s="2433"/>
      <c r="S34" s="2433"/>
      <c r="T34" s="2396"/>
      <c r="U34" s="2416"/>
      <c r="V34" s="2416"/>
      <c r="W34" s="2408"/>
      <c r="X34" s="2408"/>
      <c r="Y34" s="2431"/>
      <c r="Z34" s="2410"/>
      <c r="AA34" s="2454" t="s">
        <v>1145</v>
      </c>
      <c r="AB34" s="2455">
        <f t="shared" ref="AB34:AB40" si="5">AC34/AD34*100</f>
        <v>66.530612244897952</v>
      </c>
      <c r="AC34" s="2456">
        <f>SUM(AC35:AC41)</f>
        <v>32600000</v>
      </c>
      <c r="AD34" s="2456">
        <f>SUM(AD35:AD41)</f>
        <v>49000000</v>
      </c>
      <c r="AE34" s="2457">
        <f>SUM(AE35:AE41)</f>
        <v>81000000</v>
      </c>
      <c r="AF34" s="2458"/>
      <c r="AH34" s="2459"/>
    </row>
    <row r="35" spans="1:35" s="2412" customFormat="1" ht="12.75" customHeight="1">
      <c r="A35" s="3759"/>
      <c r="B35" s="3761"/>
      <c r="C35" s="2460" t="s">
        <v>1146</v>
      </c>
      <c r="D35" s="2425"/>
      <c r="E35" s="2425"/>
      <c r="F35" s="2425">
        <v>149800</v>
      </c>
      <c r="G35" s="2425"/>
      <c r="H35" s="2425"/>
      <c r="I35" s="2425"/>
      <c r="J35" s="2426">
        <f t="shared" ref="J35:J51" si="6">SUM(D35:I35)</f>
        <v>149800</v>
      </c>
      <c r="K35" s="2403">
        <f t="shared" si="3"/>
        <v>0.70355999999999996</v>
      </c>
      <c r="L35" s="2404">
        <f t="shared" si="4"/>
        <v>703560</v>
      </c>
      <c r="M35" s="2404" t="s">
        <v>673</v>
      </c>
      <c r="N35" s="2404"/>
      <c r="O35" s="2404">
        <v>20200</v>
      </c>
      <c r="P35" s="2405">
        <v>44360</v>
      </c>
      <c r="Q35" s="2428" t="s">
        <v>1081</v>
      </c>
      <c r="R35" s="2433" t="s">
        <v>1081</v>
      </c>
      <c r="S35" s="2406">
        <v>120400</v>
      </c>
      <c r="T35" s="2396">
        <v>348300</v>
      </c>
      <c r="U35" s="2416">
        <v>20500</v>
      </c>
      <c r="V35" s="2416">
        <v>149800</v>
      </c>
      <c r="W35" s="2408"/>
      <c r="X35" s="2408"/>
      <c r="Y35" s="2431">
        <v>1000000</v>
      </c>
      <c r="Z35" s="2410" t="s">
        <v>1147</v>
      </c>
      <c r="AA35" s="2461" t="s">
        <v>1148</v>
      </c>
      <c r="AB35" s="2462">
        <f t="shared" si="5"/>
        <v>84</v>
      </c>
      <c r="AC35" s="2463">
        <v>4200000</v>
      </c>
      <c r="AD35" s="2463">
        <v>5000000</v>
      </c>
      <c r="AE35" s="2464">
        <v>8000000</v>
      </c>
      <c r="AF35" s="2465" t="s">
        <v>1149</v>
      </c>
    </row>
    <row r="36" spans="1:35" s="2412" customFormat="1" ht="12.75" customHeight="1">
      <c r="A36" s="3759"/>
      <c r="B36" s="3761"/>
      <c r="C36" s="2413" t="s">
        <v>1150</v>
      </c>
      <c r="D36" s="2425"/>
      <c r="E36" s="2425"/>
      <c r="F36" s="2425"/>
      <c r="G36" s="2425"/>
      <c r="H36" s="2425"/>
      <c r="I36" s="2425"/>
      <c r="J36" s="2426">
        <f t="shared" si="6"/>
        <v>0</v>
      </c>
      <c r="K36" s="2403">
        <f t="shared" si="3"/>
        <v>1.2550185185185185</v>
      </c>
      <c r="L36" s="2404">
        <f t="shared" si="4"/>
        <v>13554200</v>
      </c>
      <c r="M36" s="2404" t="s">
        <v>673</v>
      </c>
      <c r="N36" s="2404"/>
      <c r="O36" s="2404">
        <v>986200</v>
      </c>
      <c r="P36" s="2405">
        <v>3984600</v>
      </c>
      <c r="Q36" s="2432">
        <v>75600</v>
      </c>
      <c r="R36" s="2433" t="s">
        <v>1081</v>
      </c>
      <c r="S36" s="2406">
        <v>5430300</v>
      </c>
      <c r="T36" s="2429" t="s">
        <v>1081</v>
      </c>
      <c r="U36" s="2416">
        <v>3077500</v>
      </c>
      <c r="V36" s="2430" t="s">
        <v>1081</v>
      </c>
      <c r="W36" s="2408"/>
      <c r="X36" s="2408"/>
      <c r="Y36" s="2431">
        <v>10800000</v>
      </c>
      <c r="Z36" s="2410"/>
      <c r="AA36" s="2466" t="s">
        <v>1151</v>
      </c>
      <c r="AB36" s="2419">
        <f t="shared" si="5"/>
        <v>100</v>
      </c>
      <c r="AC36" s="2420">
        <v>10000000</v>
      </c>
      <c r="AD36" s="2420">
        <v>10000000</v>
      </c>
      <c r="AE36" s="2421">
        <v>8000000</v>
      </c>
      <c r="AF36" s="2422"/>
      <c r="AH36" s="2423" t="s">
        <v>1152</v>
      </c>
      <c r="AI36" s="2467">
        <f t="shared" ref="AI36:AI42" si="7">AE35</f>
        <v>8000000</v>
      </c>
    </row>
    <row r="37" spans="1:35" s="2412" customFormat="1" ht="12.75" customHeight="1">
      <c r="A37" s="3759"/>
      <c r="B37" s="3761"/>
      <c r="C37" s="2460" t="s">
        <v>1153</v>
      </c>
      <c r="D37" s="2425"/>
      <c r="E37" s="2425"/>
      <c r="F37" s="2425"/>
      <c r="G37" s="2425"/>
      <c r="H37" s="2425"/>
      <c r="I37" s="2425"/>
      <c r="J37" s="2426">
        <f t="shared" si="6"/>
        <v>0</v>
      </c>
      <c r="K37" s="2403"/>
      <c r="L37" s="2404">
        <f>SUM(M37:X37)</f>
        <v>0</v>
      </c>
      <c r="M37" s="2404" t="s">
        <v>673</v>
      </c>
      <c r="N37" s="2404"/>
      <c r="O37" s="2404" t="s">
        <v>1081</v>
      </c>
      <c r="P37" s="2427" t="s">
        <v>1081</v>
      </c>
      <c r="Q37" s="2428" t="s">
        <v>1081</v>
      </c>
      <c r="R37" s="2433" t="s">
        <v>1081</v>
      </c>
      <c r="S37" s="2433" t="s">
        <v>1081</v>
      </c>
      <c r="T37" s="2429" t="s">
        <v>1081</v>
      </c>
      <c r="U37" s="2430" t="s">
        <v>1081</v>
      </c>
      <c r="V37" s="2430" t="s">
        <v>1081</v>
      </c>
      <c r="W37" s="2408"/>
      <c r="X37" s="2439"/>
      <c r="Y37" s="2431">
        <v>360000</v>
      </c>
      <c r="Z37" s="2410"/>
      <c r="AA37" s="2468" t="s">
        <v>1154</v>
      </c>
      <c r="AB37" s="2419">
        <f t="shared" si="5"/>
        <v>60</v>
      </c>
      <c r="AC37" s="2420">
        <v>600000</v>
      </c>
      <c r="AD37" s="2420">
        <v>1000000</v>
      </c>
      <c r="AE37" s="2421">
        <v>2000000</v>
      </c>
      <c r="AF37" s="2422"/>
      <c r="AH37" s="2423" t="s">
        <v>1155</v>
      </c>
      <c r="AI37" s="2467">
        <f t="shared" si="7"/>
        <v>8000000</v>
      </c>
    </row>
    <row r="38" spans="1:35" s="2412" customFormat="1" ht="12.75" customHeight="1">
      <c r="A38" s="3759"/>
      <c r="B38" s="3761"/>
      <c r="C38" s="2469" t="s">
        <v>1156</v>
      </c>
      <c r="D38" s="2425"/>
      <c r="E38" s="2425"/>
      <c r="F38" s="2425"/>
      <c r="G38" s="2425"/>
      <c r="H38" s="2425"/>
      <c r="I38" s="2425"/>
      <c r="J38" s="2426">
        <f t="shared" si="6"/>
        <v>0</v>
      </c>
      <c r="K38" s="2403">
        <f>L38/Y38</f>
        <v>0.2</v>
      </c>
      <c r="L38" s="2404">
        <f>SUM(M38:X38)</f>
        <v>60000</v>
      </c>
      <c r="M38" s="2404">
        <v>60000</v>
      </c>
      <c r="N38" s="2404"/>
      <c r="O38" s="2404" t="s">
        <v>1081</v>
      </c>
      <c r="P38" s="2427" t="s">
        <v>1081</v>
      </c>
      <c r="Q38" s="2428" t="s">
        <v>1081</v>
      </c>
      <c r="R38" s="2433" t="s">
        <v>1081</v>
      </c>
      <c r="S38" s="2433" t="s">
        <v>1081</v>
      </c>
      <c r="T38" s="2429" t="s">
        <v>1081</v>
      </c>
      <c r="U38" s="2430" t="s">
        <v>1081</v>
      </c>
      <c r="V38" s="2430" t="s">
        <v>1081</v>
      </c>
      <c r="W38" s="2439"/>
      <c r="X38" s="2439"/>
      <c r="Y38" s="2431">
        <v>300000</v>
      </c>
      <c r="Z38" s="2410"/>
      <c r="AA38" s="2468" t="s">
        <v>1157</v>
      </c>
      <c r="AB38" s="2419">
        <f t="shared" si="5"/>
        <v>50</v>
      </c>
      <c r="AC38" s="2420">
        <v>7000000</v>
      </c>
      <c r="AD38" s="2420">
        <v>14000000</v>
      </c>
      <c r="AE38" s="2421">
        <v>15000000</v>
      </c>
      <c r="AF38" s="2422" t="s">
        <v>1158</v>
      </c>
      <c r="AH38" s="2470" t="s">
        <v>1159</v>
      </c>
      <c r="AI38" s="2467">
        <f t="shared" si="7"/>
        <v>2000000</v>
      </c>
    </row>
    <row r="39" spans="1:35" s="2412" customFormat="1" ht="12.75" customHeight="1">
      <c r="A39" s="3759"/>
      <c r="B39" s="3761"/>
      <c r="C39" s="2460" t="s">
        <v>1160</v>
      </c>
      <c r="D39" s="2425"/>
      <c r="E39" s="2425">
        <v>64800</v>
      </c>
      <c r="F39" s="2425"/>
      <c r="G39" s="2425"/>
      <c r="H39" s="2425"/>
      <c r="I39" s="2425"/>
      <c r="J39" s="2426">
        <f t="shared" si="6"/>
        <v>64800</v>
      </c>
      <c r="K39" s="2403">
        <f>L39/Y39</f>
        <v>0.42309523809523808</v>
      </c>
      <c r="L39" s="2404">
        <f>SUM(M39:X39)</f>
        <v>355400</v>
      </c>
      <c r="M39" s="2404">
        <v>150000</v>
      </c>
      <c r="N39" s="2404"/>
      <c r="O39" s="2404">
        <v>70300</v>
      </c>
      <c r="P39" s="2405">
        <v>70300</v>
      </c>
      <c r="Q39" s="2428" t="s">
        <v>1081</v>
      </c>
      <c r="R39" s="2433" t="s">
        <v>1081</v>
      </c>
      <c r="S39" s="2433" t="s">
        <v>1081</v>
      </c>
      <c r="T39" s="2429" t="s">
        <v>1081</v>
      </c>
      <c r="U39" s="2430" t="s">
        <v>1081</v>
      </c>
      <c r="V39" s="2416">
        <v>64800</v>
      </c>
      <c r="W39" s="2408"/>
      <c r="X39" s="2439"/>
      <c r="Y39" s="2431">
        <v>840000</v>
      </c>
      <c r="Z39" s="2410"/>
      <c r="AA39" s="2468" t="s">
        <v>1161</v>
      </c>
      <c r="AB39" s="2419">
        <f t="shared" si="5"/>
        <v>46.153846153846153</v>
      </c>
      <c r="AC39" s="2420">
        <v>6000000</v>
      </c>
      <c r="AD39" s="2420">
        <v>13000000</v>
      </c>
      <c r="AE39" s="2421">
        <v>12000000</v>
      </c>
      <c r="AF39" s="2471" t="s">
        <v>1162</v>
      </c>
      <c r="AH39" s="2470" t="s">
        <v>1163</v>
      </c>
      <c r="AI39" s="2467">
        <f t="shared" si="7"/>
        <v>15000000</v>
      </c>
    </row>
    <row r="40" spans="1:35" s="2412" customFormat="1" ht="12.75" customHeight="1">
      <c r="A40" s="3759"/>
      <c r="B40" s="3761"/>
      <c r="C40" s="2460"/>
      <c r="D40" s="2425"/>
      <c r="E40" s="2425"/>
      <c r="F40" s="2425"/>
      <c r="G40" s="2425"/>
      <c r="H40" s="2425"/>
      <c r="I40" s="2425"/>
      <c r="J40" s="2426"/>
      <c r="K40" s="2403"/>
      <c r="L40" s="2404"/>
      <c r="M40" s="2404"/>
      <c r="N40" s="2404"/>
      <c r="O40" s="2404"/>
      <c r="P40" s="2405"/>
      <c r="Q40" s="2428"/>
      <c r="R40" s="2433"/>
      <c r="S40" s="2433"/>
      <c r="T40" s="2429"/>
      <c r="U40" s="2430"/>
      <c r="V40" s="2416"/>
      <c r="W40" s="2408"/>
      <c r="X40" s="2439"/>
      <c r="Y40" s="2431"/>
      <c r="Z40" s="2410"/>
      <c r="AA40" s="2472" t="s">
        <v>1164</v>
      </c>
      <c r="AB40" s="2435">
        <f t="shared" si="5"/>
        <v>80</v>
      </c>
      <c r="AC40" s="2436">
        <v>4800000</v>
      </c>
      <c r="AD40" s="2473">
        <v>6000000</v>
      </c>
      <c r="AE40" s="2474">
        <v>6000000</v>
      </c>
      <c r="AF40" s="2438" t="s">
        <v>1165</v>
      </c>
      <c r="AH40" s="2470" t="s">
        <v>1166</v>
      </c>
      <c r="AI40" s="2467">
        <f t="shared" si="7"/>
        <v>12000000</v>
      </c>
    </row>
    <row r="41" spans="1:35" s="2412" customFormat="1" ht="12.75" customHeight="1">
      <c r="A41" s="3759"/>
      <c r="B41" s="3761"/>
      <c r="C41" s="2460"/>
      <c r="D41" s="2425"/>
      <c r="E41" s="2425"/>
      <c r="F41" s="2425"/>
      <c r="G41" s="2425"/>
      <c r="H41" s="2425"/>
      <c r="I41" s="2425"/>
      <c r="J41" s="2426"/>
      <c r="K41" s="2403"/>
      <c r="L41" s="2404"/>
      <c r="M41" s="2404"/>
      <c r="N41" s="2404"/>
      <c r="O41" s="2404"/>
      <c r="P41" s="2405"/>
      <c r="Q41" s="2428"/>
      <c r="R41" s="2433"/>
      <c r="S41" s="2433"/>
      <c r="T41" s="2429"/>
      <c r="U41" s="2430"/>
      <c r="V41" s="2416"/>
      <c r="W41" s="2408"/>
      <c r="X41" s="2439"/>
      <c r="Y41" s="2431"/>
      <c r="Z41" s="2410"/>
      <c r="AA41" s="2472" t="s">
        <v>1167</v>
      </c>
      <c r="AB41" s="2435"/>
      <c r="AC41" s="2436"/>
      <c r="AD41" s="2473"/>
      <c r="AE41" s="2474">
        <v>30000000</v>
      </c>
      <c r="AF41" s="2438" t="s">
        <v>1168</v>
      </c>
      <c r="AH41" s="2470" t="s">
        <v>1169</v>
      </c>
      <c r="AI41" s="2467">
        <f t="shared" si="7"/>
        <v>6000000</v>
      </c>
    </row>
    <row r="42" spans="1:35" s="2412" customFormat="1" ht="5.25" customHeight="1">
      <c r="A42" s="3759"/>
      <c r="B42" s="3761"/>
      <c r="C42" s="2460"/>
      <c r="D42" s="2425"/>
      <c r="E42" s="2425"/>
      <c r="F42" s="2425"/>
      <c r="G42" s="2425"/>
      <c r="H42" s="2425"/>
      <c r="I42" s="2425"/>
      <c r="J42" s="2426"/>
      <c r="K42" s="2403"/>
      <c r="L42" s="2404"/>
      <c r="M42" s="2404"/>
      <c r="N42" s="2404"/>
      <c r="O42" s="2404"/>
      <c r="P42" s="2405"/>
      <c r="Q42" s="2428"/>
      <c r="R42" s="2433"/>
      <c r="S42" s="2433"/>
      <c r="T42" s="2429"/>
      <c r="U42" s="2430"/>
      <c r="V42" s="2416"/>
      <c r="W42" s="2408"/>
      <c r="X42" s="2439"/>
      <c r="Y42" s="2431"/>
      <c r="Z42" s="2410"/>
      <c r="AA42" s="2475"/>
      <c r="AB42" s="2476"/>
      <c r="AC42" s="2477"/>
      <c r="AD42" s="2478"/>
      <c r="AE42" s="2478"/>
      <c r="AF42" s="2479"/>
      <c r="AH42" s="2470" t="s">
        <v>1170</v>
      </c>
      <c r="AI42" s="2467">
        <f t="shared" si="7"/>
        <v>30000000</v>
      </c>
    </row>
    <row r="43" spans="1:35" s="2412" customFormat="1" ht="15" customHeight="1">
      <c r="A43" s="3759"/>
      <c r="B43" s="3761"/>
      <c r="C43" s="2460"/>
      <c r="D43" s="2425"/>
      <c r="E43" s="2425"/>
      <c r="F43" s="2425"/>
      <c r="G43" s="2425"/>
      <c r="H43" s="2425"/>
      <c r="I43" s="2425"/>
      <c r="J43" s="2426"/>
      <c r="K43" s="2403"/>
      <c r="L43" s="2404"/>
      <c r="M43" s="2404"/>
      <c r="N43" s="2404"/>
      <c r="O43" s="2404"/>
      <c r="P43" s="2405"/>
      <c r="Q43" s="2428"/>
      <c r="R43" s="2433"/>
      <c r="S43" s="2433"/>
      <c r="T43" s="2429"/>
      <c r="U43" s="2430"/>
      <c r="V43" s="2416"/>
      <c r="W43" s="2408"/>
      <c r="X43" s="2439"/>
      <c r="Y43" s="2431"/>
      <c r="Z43" s="2410"/>
      <c r="AA43" s="2454" t="s">
        <v>1171</v>
      </c>
      <c r="AB43" s="2455">
        <f>AC43/AD43*100</f>
        <v>74.827586206896555</v>
      </c>
      <c r="AC43" s="2456">
        <f>SUM(AC45:AC47)</f>
        <v>43400000</v>
      </c>
      <c r="AD43" s="2480">
        <f>SUM(AD44:AD47)</f>
        <v>58000000</v>
      </c>
      <c r="AE43" s="2481">
        <f>SUM(AE44:AE47)</f>
        <v>50000000</v>
      </c>
      <c r="AF43" s="2482" t="s">
        <v>1172</v>
      </c>
      <c r="AH43" s="2470" t="s">
        <v>1173</v>
      </c>
      <c r="AI43" s="2467">
        <f>AD43</f>
        <v>58000000</v>
      </c>
    </row>
    <row r="44" spans="1:35" s="2412" customFormat="1" ht="12.75" customHeight="1">
      <c r="A44" s="3759"/>
      <c r="B44" s="3761"/>
      <c r="C44" s="2460"/>
      <c r="D44" s="2425"/>
      <c r="E44" s="2425"/>
      <c r="F44" s="2425"/>
      <c r="G44" s="2425"/>
      <c r="H44" s="2425"/>
      <c r="I44" s="2425"/>
      <c r="J44" s="2426"/>
      <c r="K44" s="2403"/>
      <c r="L44" s="2404"/>
      <c r="M44" s="2404"/>
      <c r="N44" s="2404"/>
      <c r="O44" s="2404"/>
      <c r="P44" s="2405"/>
      <c r="Q44" s="2428"/>
      <c r="R44" s="2433"/>
      <c r="S44" s="2406"/>
      <c r="T44" s="2396"/>
      <c r="U44" s="2416"/>
      <c r="V44" s="2416"/>
      <c r="W44" s="2408"/>
      <c r="X44" s="2408"/>
      <c r="Y44" s="2431"/>
      <c r="Z44" s="2410"/>
      <c r="AA44" s="2483" t="s">
        <v>1174</v>
      </c>
      <c r="AB44" s="2462">
        <f>AC44/AD44*100</f>
        <v>0</v>
      </c>
      <c r="AC44" s="2463">
        <v>0</v>
      </c>
      <c r="AD44" s="2463">
        <v>15000000</v>
      </c>
      <c r="AE44" s="2464">
        <v>10000000</v>
      </c>
      <c r="AF44" s="2465" t="s">
        <v>1175</v>
      </c>
    </row>
    <row r="45" spans="1:35" s="2412" customFormat="1" ht="20.25" customHeight="1">
      <c r="A45" s="3759"/>
      <c r="B45" s="3761"/>
      <c r="C45" s="2460"/>
      <c r="D45" s="2425"/>
      <c r="E45" s="2425"/>
      <c r="F45" s="2425"/>
      <c r="G45" s="2425"/>
      <c r="H45" s="2425"/>
      <c r="I45" s="2425"/>
      <c r="J45" s="2426"/>
      <c r="K45" s="2403"/>
      <c r="L45" s="2404"/>
      <c r="M45" s="2404"/>
      <c r="N45" s="2404"/>
      <c r="O45" s="2404"/>
      <c r="P45" s="2405"/>
      <c r="Q45" s="2428"/>
      <c r="R45" s="2433"/>
      <c r="S45" s="2433"/>
      <c r="T45" s="2429"/>
      <c r="U45" s="2430"/>
      <c r="V45" s="2416"/>
      <c r="W45" s="2408"/>
      <c r="X45" s="2439"/>
      <c r="Y45" s="2431"/>
      <c r="Z45" s="2410"/>
      <c r="AA45" s="2484" t="s">
        <v>1176</v>
      </c>
      <c r="AB45" s="2448">
        <f>AC45/AD45*100</f>
        <v>130</v>
      </c>
      <c r="AC45" s="2485">
        <v>39000000</v>
      </c>
      <c r="AD45" s="2485">
        <v>30000000</v>
      </c>
      <c r="AE45" s="2486">
        <v>30000000</v>
      </c>
      <c r="AF45" s="2487" t="s">
        <v>1177</v>
      </c>
      <c r="AH45" s="2470" t="s">
        <v>1178</v>
      </c>
      <c r="AI45" s="2467">
        <v>58000000</v>
      </c>
    </row>
    <row r="46" spans="1:35" s="2412" customFormat="1" ht="12.75" customHeight="1">
      <c r="A46" s="3759"/>
      <c r="B46" s="3761"/>
      <c r="C46" s="2460"/>
      <c r="D46" s="2425"/>
      <c r="E46" s="2425"/>
      <c r="F46" s="2425"/>
      <c r="G46" s="2425"/>
      <c r="H46" s="2425"/>
      <c r="I46" s="2425"/>
      <c r="J46" s="2426"/>
      <c r="K46" s="2403"/>
      <c r="L46" s="2404"/>
      <c r="M46" s="2404"/>
      <c r="N46" s="2404"/>
      <c r="O46" s="2404"/>
      <c r="P46" s="2405"/>
      <c r="Q46" s="2428"/>
      <c r="R46" s="2433"/>
      <c r="S46" s="2433"/>
      <c r="T46" s="2429"/>
      <c r="U46" s="2430"/>
      <c r="V46" s="2416"/>
      <c r="W46" s="2408"/>
      <c r="X46" s="2439"/>
      <c r="Y46" s="2431"/>
      <c r="Z46" s="2410"/>
      <c r="AA46" s="2472" t="s">
        <v>1179</v>
      </c>
      <c r="AB46" s="2435">
        <f>AC46/AD46*100</f>
        <v>126.66666666666666</v>
      </c>
      <c r="AC46" s="2436">
        <v>3800000</v>
      </c>
      <c r="AD46" s="2436">
        <v>3000000</v>
      </c>
      <c r="AE46" s="2437">
        <v>4000000</v>
      </c>
      <c r="AF46" s="2438"/>
      <c r="AH46" s="2470"/>
      <c r="AI46" s="2467"/>
    </row>
    <row r="47" spans="1:35" s="2412" customFormat="1" ht="12.75" customHeight="1">
      <c r="A47" s="3759"/>
      <c r="B47" s="3761"/>
      <c r="C47" s="2413" t="s">
        <v>1180</v>
      </c>
      <c r="D47" s="2425"/>
      <c r="E47" s="2425"/>
      <c r="F47" s="2425"/>
      <c r="G47" s="2425"/>
      <c r="H47" s="2425"/>
      <c r="I47" s="2425"/>
      <c r="J47" s="2426">
        <f t="shared" si="6"/>
        <v>0</v>
      </c>
      <c r="K47" s="2403">
        <v>0</v>
      </c>
      <c r="L47" s="2404">
        <f>SUM(M47:X47)</f>
        <v>0</v>
      </c>
      <c r="M47" s="2404" t="s">
        <v>673</v>
      </c>
      <c r="N47" s="2404"/>
      <c r="O47" s="2404" t="s">
        <v>1081</v>
      </c>
      <c r="P47" s="2427" t="s">
        <v>1081</v>
      </c>
      <c r="Q47" s="2428" t="s">
        <v>1081</v>
      </c>
      <c r="R47" s="2433" t="s">
        <v>1081</v>
      </c>
      <c r="S47" s="2433" t="s">
        <v>1081</v>
      </c>
      <c r="T47" s="2429" t="s">
        <v>1081</v>
      </c>
      <c r="U47" s="2430" t="s">
        <v>1081</v>
      </c>
      <c r="V47" s="2430" t="s">
        <v>1081</v>
      </c>
      <c r="W47" s="2408"/>
      <c r="X47" s="2439"/>
      <c r="Y47" s="2431">
        <v>200000</v>
      </c>
      <c r="Z47" s="2410"/>
      <c r="AA47" s="2472" t="s">
        <v>1181</v>
      </c>
      <c r="AB47" s="2435">
        <f>AC47/AD47*100</f>
        <v>6</v>
      </c>
      <c r="AC47" s="2436">
        <v>600000</v>
      </c>
      <c r="AD47" s="2473">
        <v>10000000</v>
      </c>
      <c r="AE47" s="2474">
        <v>6000000</v>
      </c>
      <c r="AF47" s="2438"/>
      <c r="AH47" s="2470"/>
      <c r="AI47" s="2467"/>
    </row>
    <row r="48" spans="1:35" s="2412" customFormat="1" ht="6" customHeight="1" thickBot="1">
      <c r="A48" s="3759"/>
      <c r="B48" s="3761"/>
      <c r="C48" s="2413"/>
      <c r="D48" s="2425"/>
      <c r="E48" s="2425"/>
      <c r="F48" s="2425"/>
      <c r="G48" s="2425"/>
      <c r="H48" s="2425"/>
      <c r="I48" s="2425"/>
      <c r="J48" s="2426"/>
      <c r="K48" s="2403"/>
      <c r="L48" s="2404"/>
      <c r="M48" s="2404"/>
      <c r="N48" s="2404"/>
      <c r="O48" s="2404"/>
      <c r="P48" s="2427"/>
      <c r="Q48" s="2428"/>
      <c r="R48" s="2433"/>
      <c r="S48" s="2433"/>
      <c r="T48" s="2429"/>
      <c r="U48" s="2430"/>
      <c r="V48" s="2430"/>
      <c r="W48" s="2408"/>
      <c r="X48" s="2439"/>
      <c r="Y48" s="2431"/>
      <c r="Z48" s="2410"/>
      <c r="AA48" s="2488"/>
      <c r="AB48" s="2489"/>
      <c r="AC48" s="2490"/>
      <c r="AD48" s="2491"/>
      <c r="AE48" s="2492"/>
      <c r="AF48" s="2493"/>
      <c r="AH48" s="2445"/>
      <c r="AI48" s="2494"/>
    </row>
    <row r="49" spans="1:35" s="2412" customFormat="1" ht="17.25" customHeight="1" thickTop="1">
      <c r="A49" s="3759"/>
      <c r="B49" s="3761"/>
      <c r="C49" s="2413" t="s">
        <v>1182</v>
      </c>
      <c r="D49" s="2425"/>
      <c r="E49" s="2425">
        <v>224000</v>
      </c>
      <c r="F49" s="2425"/>
      <c r="G49" s="2425"/>
      <c r="H49" s="2425"/>
      <c r="I49" s="2425"/>
      <c r="J49" s="2426">
        <f t="shared" si="6"/>
        <v>224000</v>
      </c>
      <c r="K49" s="2403">
        <f>L49/Y49</f>
        <v>0.42693333333333333</v>
      </c>
      <c r="L49" s="2404">
        <f t="shared" ref="L49:L55" si="8">SUM(M49:X49)</f>
        <v>768480</v>
      </c>
      <c r="M49" s="2404" t="s">
        <v>673</v>
      </c>
      <c r="N49" s="2404"/>
      <c r="O49" s="2404" t="s">
        <v>1081</v>
      </c>
      <c r="P49" s="2427" t="s">
        <v>1081</v>
      </c>
      <c r="Q49" s="2432">
        <v>102400</v>
      </c>
      <c r="R49" s="2433" t="s">
        <v>1081</v>
      </c>
      <c r="S49" s="2406">
        <v>237200</v>
      </c>
      <c r="T49" s="2429" t="s">
        <v>1081</v>
      </c>
      <c r="U49" s="2416">
        <v>204880</v>
      </c>
      <c r="V49" s="2416">
        <v>224000</v>
      </c>
      <c r="W49" s="2439"/>
      <c r="X49" s="2439"/>
      <c r="Y49" s="2431">
        <v>1800000</v>
      </c>
      <c r="Z49" s="2410"/>
      <c r="AA49" s="2440" t="s">
        <v>1183</v>
      </c>
      <c r="AB49" s="2441">
        <f>AC49/AD49*100</f>
        <v>69.626168224299064</v>
      </c>
      <c r="AC49" s="2442">
        <f>AC43+AC32</f>
        <v>149000000</v>
      </c>
      <c r="AD49" s="2442">
        <f>AD43+AD32</f>
        <v>214000000</v>
      </c>
      <c r="AE49" s="2495">
        <f>AE43+AE32</f>
        <v>210000000</v>
      </c>
      <c r="AF49" s="2367" t="s">
        <v>1184</v>
      </c>
      <c r="AH49" s="2445"/>
      <c r="AI49" s="2446"/>
    </row>
    <row r="50" spans="1:35" s="2412" customFormat="1" ht="9.75" customHeight="1">
      <c r="A50" s="3759"/>
      <c r="B50" s="3761"/>
      <c r="C50" s="2413" t="s">
        <v>1185</v>
      </c>
      <c r="D50" s="2425"/>
      <c r="E50" s="2425"/>
      <c r="F50" s="2425"/>
      <c r="G50" s="2496"/>
      <c r="H50" s="2425"/>
      <c r="I50" s="2425"/>
      <c r="J50" s="2426">
        <f t="shared" si="6"/>
        <v>0</v>
      </c>
      <c r="K50" s="2403">
        <v>0</v>
      </c>
      <c r="L50" s="2404">
        <f t="shared" si="8"/>
        <v>0</v>
      </c>
      <c r="M50" s="2404" t="s">
        <v>673</v>
      </c>
      <c r="N50" s="2404"/>
      <c r="O50" s="2404" t="s">
        <v>1081</v>
      </c>
      <c r="P50" s="2427" t="s">
        <v>1081</v>
      </c>
      <c r="Q50" s="2428" t="s">
        <v>1081</v>
      </c>
      <c r="R50" s="2433" t="s">
        <v>1081</v>
      </c>
      <c r="S50" s="2433" t="s">
        <v>1081</v>
      </c>
      <c r="T50" s="2429" t="s">
        <v>1081</v>
      </c>
      <c r="U50" s="2430" t="s">
        <v>1081</v>
      </c>
      <c r="V50" s="2430" t="s">
        <v>1081</v>
      </c>
      <c r="W50" s="2439"/>
      <c r="X50" s="2439"/>
      <c r="Y50" s="2431">
        <v>1000000</v>
      </c>
      <c r="Z50" s="2497"/>
      <c r="AA50" s="2498"/>
      <c r="AB50" s="2498"/>
      <c r="AC50" s="2499"/>
      <c r="AD50" s="2499"/>
      <c r="AE50" s="2499"/>
      <c r="AF50" s="2500"/>
    </row>
    <row r="51" spans="1:35" s="2412" customFormat="1" ht="9.75" customHeight="1">
      <c r="A51" s="3759"/>
      <c r="B51" s="3761"/>
      <c r="C51" s="2413" t="s">
        <v>1186</v>
      </c>
      <c r="D51" s="2425"/>
      <c r="E51" s="2425">
        <v>505360</v>
      </c>
      <c r="F51" s="2425"/>
      <c r="G51" s="2496"/>
      <c r="H51" s="2425"/>
      <c r="I51" s="2425"/>
      <c r="J51" s="2426">
        <f t="shared" si="6"/>
        <v>505360</v>
      </c>
      <c r="K51" s="2403"/>
      <c r="L51" s="2404">
        <f t="shared" si="8"/>
        <v>585360</v>
      </c>
      <c r="M51" s="2404" t="s">
        <v>673</v>
      </c>
      <c r="N51" s="2404"/>
      <c r="O51" s="2404" t="s">
        <v>1081</v>
      </c>
      <c r="P51" s="2427" t="s">
        <v>1081</v>
      </c>
      <c r="Q51" s="2428" t="s">
        <v>1081</v>
      </c>
      <c r="R51" s="2433" t="s">
        <v>1081</v>
      </c>
      <c r="S51" s="2429" t="s">
        <v>1081</v>
      </c>
      <c r="T51" s="2396">
        <v>40000</v>
      </c>
      <c r="U51" s="2416">
        <v>40000</v>
      </c>
      <c r="V51" s="2416">
        <v>505360</v>
      </c>
      <c r="W51" s="2408"/>
      <c r="X51" s="2439"/>
      <c r="Y51" s="2431">
        <v>400000</v>
      </c>
      <c r="Z51" s="2497"/>
      <c r="AA51" s="2498"/>
      <c r="AB51" s="2498"/>
      <c r="AC51" s="2499"/>
      <c r="AD51" s="2499"/>
      <c r="AE51" s="2499"/>
      <c r="AF51" s="2500"/>
    </row>
    <row r="52" spans="1:35" s="2412" customFormat="1" ht="9.75" customHeight="1">
      <c r="A52" s="3759"/>
      <c r="B52" s="3761"/>
      <c r="C52" s="2413" t="s">
        <v>1187</v>
      </c>
      <c r="D52" s="2425"/>
      <c r="E52" s="2425"/>
      <c r="F52" s="2425"/>
      <c r="G52" s="2496"/>
      <c r="H52" s="2496">
        <v>831630</v>
      </c>
      <c r="I52" s="2425"/>
      <c r="J52" s="2426">
        <f>SUM(D52:I52)</f>
        <v>831630</v>
      </c>
      <c r="K52" s="2403">
        <f t="shared" ref="K52:K58" si="9">L52/Y52</f>
        <v>0.24670057142857144</v>
      </c>
      <c r="L52" s="2404">
        <f t="shared" si="8"/>
        <v>4317260</v>
      </c>
      <c r="M52" s="2404">
        <v>679250</v>
      </c>
      <c r="N52" s="2404"/>
      <c r="O52" s="2404" t="s">
        <v>1081</v>
      </c>
      <c r="P52" s="2427" t="s">
        <v>1081</v>
      </c>
      <c r="Q52" s="2432">
        <v>1826280</v>
      </c>
      <c r="R52" s="2406">
        <v>194500</v>
      </c>
      <c r="S52" s="2406">
        <v>170000</v>
      </c>
      <c r="T52" s="2396">
        <v>340000</v>
      </c>
      <c r="U52" s="2416">
        <v>275600</v>
      </c>
      <c r="V52" s="2416">
        <v>831630</v>
      </c>
      <c r="W52" s="2408"/>
      <c r="X52" s="2408"/>
      <c r="Y52" s="2431">
        <v>17500000</v>
      </c>
      <c r="Z52" s="2497" t="s">
        <v>1188</v>
      </c>
      <c r="AA52" s="2498"/>
      <c r="AB52" s="2498"/>
      <c r="AC52" s="2499"/>
      <c r="AD52" s="2499"/>
      <c r="AE52" s="2499"/>
      <c r="AF52" s="2500"/>
    </row>
    <row r="53" spans="1:35" s="2412" customFormat="1" ht="9.75" customHeight="1">
      <c r="A53" s="3759"/>
      <c r="B53" s="3761"/>
      <c r="C53" s="2413" t="s">
        <v>1189</v>
      </c>
      <c r="D53" s="2425">
        <v>179000</v>
      </c>
      <c r="E53" s="2425"/>
      <c r="F53" s="2425"/>
      <c r="G53" s="2425"/>
      <c r="H53" s="2425"/>
      <c r="I53" s="2425"/>
      <c r="J53" s="2426">
        <f>SUM(D53:I53)</f>
        <v>179000</v>
      </c>
      <c r="K53" s="2403">
        <f t="shared" si="9"/>
        <v>0.17679130434782608</v>
      </c>
      <c r="L53" s="2404">
        <f t="shared" si="8"/>
        <v>2033100</v>
      </c>
      <c r="M53" s="2404" t="s">
        <v>673</v>
      </c>
      <c r="N53" s="2404"/>
      <c r="O53" s="2404" t="s">
        <v>1081</v>
      </c>
      <c r="P53" s="2405">
        <v>129720</v>
      </c>
      <c r="Q53" s="2432">
        <v>251300</v>
      </c>
      <c r="R53" s="2406">
        <v>704500</v>
      </c>
      <c r="S53" s="2406">
        <v>703400</v>
      </c>
      <c r="T53" s="2396">
        <v>65180</v>
      </c>
      <c r="U53" s="2430" t="s">
        <v>1081</v>
      </c>
      <c r="V53" s="2416">
        <v>179000</v>
      </c>
      <c r="W53" s="2408"/>
      <c r="X53" s="2408"/>
      <c r="Y53" s="2431">
        <v>11500000</v>
      </c>
      <c r="Z53" s="2497" t="s">
        <v>1190</v>
      </c>
      <c r="AA53" s="2498"/>
      <c r="AB53" s="2498"/>
      <c r="AC53" s="2499"/>
      <c r="AD53" s="2499"/>
      <c r="AE53" s="2499"/>
      <c r="AF53" s="2500"/>
    </row>
    <row r="54" spans="1:35" s="2412" customFormat="1" ht="22.5" customHeight="1">
      <c r="A54" s="3759"/>
      <c r="B54" s="3761"/>
      <c r="C54" s="2413" t="s">
        <v>687</v>
      </c>
      <c r="D54" s="2425"/>
      <c r="E54" s="2425">
        <v>395600</v>
      </c>
      <c r="F54" s="2425">
        <v>147200</v>
      </c>
      <c r="G54" s="2425"/>
      <c r="H54" s="2501"/>
      <c r="I54" s="2425"/>
      <c r="J54" s="2426">
        <f>SUM(D54:I54)</f>
        <v>542800</v>
      </c>
      <c r="K54" s="2403">
        <f t="shared" si="9"/>
        <v>1.2109729311265349</v>
      </c>
      <c r="L54" s="2404">
        <f t="shared" si="8"/>
        <v>45363046</v>
      </c>
      <c r="M54" s="2404">
        <v>1355290</v>
      </c>
      <c r="N54" s="2404"/>
      <c r="O54" s="2404"/>
      <c r="P54" s="2405">
        <v>648650</v>
      </c>
      <c r="Q54" s="2432">
        <v>21330710</v>
      </c>
      <c r="R54" s="2406">
        <v>11873230</v>
      </c>
      <c r="S54" s="2406">
        <v>3354630</v>
      </c>
      <c r="T54" s="2396">
        <v>3721166</v>
      </c>
      <c r="U54" s="2416">
        <v>2536570</v>
      </c>
      <c r="V54" s="2416">
        <v>542800</v>
      </c>
      <c r="W54" s="2408"/>
      <c r="X54" s="2408"/>
      <c r="Y54" s="2431">
        <v>37460000</v>
      </c>
      <c r="Z54" s="2502" t="s">
        <v>1191</v>
      </c>
      <c r="AA54" s="2498"/>
      <c r="AB54" s="2498"/>
      <c r="AC54" s="2499"/>
      <c r="AD54" s="2499"/>
      <c r="AE54" s="2499"/>
      <c r="AF54" s="2500"/>
    </row>
    <row r="55" spans="1:35" s="2412" customFormat="1" ht="9.75" customHeight="1">
      <c r="A55" s="3762" t="s">
        <v>1192</v>
      </c>
      <c r="B55" s="2503"/>
      <c r="C55" s="2503"/>
      <c r="D55" s="2504"/>
      <c r="E55" s="2504"/>
      <c r="F55" s="2504"/>
      <c r="G55" s="2504"/>
      <c r="H55" s="2504"/>
      <c r="I55" s="2504"/>
      <c r="J55" s="2505">
        <f>J56+J66</f>
        <v>5465661</v>
      </c>
      <c r="K55" s="2403">
        <f t="shared" si="9"/>
        <v>0.63148412713707447</v>
      </c>
      <c r="L55" s="2404">
        <f t="shared" si="8"/>
        <v>68517813</v>
      </c>
      <c r="M55" s="2404">
        <v>18105202</v>
      </c>
      <c r="N55" s="2404"/>
      <c r="O55" s="2404">
        <v>7846837</v>
      </c>
      <c r="P55" s="2405">
        <v>5953701</v>
      </c>
      <c r="Q55" s="2405">
        <v>7566871</v>
      </c>
      <c r="R55" s="2406">
        <v>4575491</v>
      </c>
      <c r="S55" s="2396">
        <v>6961100</v>
      </c>
      <c r="T55" s="2396">
        <v>5469380</v>
      </c>
      <c r="U55" s="2416">
        <v>6573570</v>
      </c>
      <c r="V55" s="2506">
        <v>5465661</v>
      </c>
      <c r="W55" s="2408"/>
      <c r="X55" s="2408"/>
      <c r="Y55" s="2431">
        <f>Y56+Y66</f>
        <v>108502827</v>
      </c>
      <c r="Z55" s="2497"/>
      <c r="AA55" s="2498"/>
      <c r="AB55" s="2498"/>
      <c r="AC55" s="2499"/>
      <c r="AD55" s="2499"/>
      <c r="AE55" s="2499"/>
      <c r="AF55" s="2500"/>
    </row>
    <row r="56" spans="1:35" s="2412" customFormat="1" ht="9.75" customHeight="1">
      <c r="A56" s="3762"/>
      <c r="B56" s="3763" t="s">
        <v>1193</v>
      </c>
      <c r="C56" s="2507"/>
      <c r="D56" s="2504"/>
      <c r="E56" s="2504"/>
      <c r="F56" s="2504"/>
      <c r="G56" s="2504"/>
      <c r="H56" s="2504"/>
      <c r="I56" s="2504"/>
      <c r="J56" s="2415">
        <f>SUM(J57:J65)</f>
        <v>3348940</v>
      </c>
      <c r="K56" s="2403">
        <f t="shared" si="9"/>
        <v>0.65529135490790136</v>
      </c>
      <c r="L56" s="2508">
        <f>SUM(L57:L65)</f>
        <v>56071202</v>
      </c>
      <c r="M56" s="2508">
        <f>SUM(M57:M65)</f>
        <v>15670640</v>
      </c>
      <c r="N56" s="2404"/>
      <c r="O56" s="2404">
        <v>6233600</v>
      </c>
      <c r="P56" s="2405">
        <v>4163811</v>
      </c>
      <c r="Q56" s="2405">
        <v>5961740</v>
      </c>
      <c r="R56" s="2406">
        <v>3458770</v>
      </c>
      <c r="S56" s="2396">
        <v>4820980</v>
      </c>
      <c r="T56" s="2396">
        <v>3903970</v>
      </c>
      <c r="U56" s="2416">
        <v>5314790</v>
      </c>
      <c r="V56" s="2416">
        <v>3348940</v>
      </c>
      <c r="W56" s="2408"/>
      <c r="X56" s="2408"/>
      <c r="Y56" s="2379">
        <f>SUM(Y57:Y64)</f>
        <v>85566827</v>
      </c>
      <c r="Z56" s="2497"/>
      <c r="AA56" s="2498"/>
      <c r="AB56" s="2498"/>
      <c r="AC56" s="2499"/>
      <c r="AD56" s="2499"/>
      <c r="AE56" s="2499"/>
      <c r="AF56" s="2500"/>
    </row>
    <row r="57" spans="1:35" s="2412" customFormat="1" ht="9.75" customHeight="1">
      <c r="A57" s="3762"/>
      <c r="B57" s="3763"/>
      <c r="C57" s="2507" t="s">
        <v>1194</v>
      </c>
      <c r="D57" s="2425">
        <v>2751520</v>
      </c>
      <c r="E57" s="2509"/>
      <c r="F57" s="2509"/>
      <c r="G57" s="2509"/>
      <c r="H57" s="2509"/>
      <c r="I57" s="2510"/>
      <c r="J57" s="2426">
        <f>SUM(D57:I57)</f>
        <v>2751520</v>
      </c>
      <c r="K57" s="2403">
        <f t="shared" si="9"/>
        <v>0.53326071922544949</v>
      </c>
      <c r="L57" s="2404">
        <f>SUM(M57:X57)</f>
        <v>30843800</v>
      </c>
      <c r="M57" s="2404">
        <v>8831640</v>
      </c>
      <c r="N57" s="2404"/>
      <c r="O57" s="2404">
        <v>2751520</v>
      </c>
      <c r="P57" s="2405">
        <v>2751520</v>
      </c>
      <c r="Q57" s="2405">
        <v>2751520</v>
      </c>
      <c r="R57" s="2406">
        <v>2751520</v>
      </c>
      <c r="S57" s="2396">
        <v>2751520</v>
      </c>
      <c r="T57" s="2396">
        <v>2751520</v>
      </c>
      <c r="U57" s="2416">
        <v>2751520</v>
      </c>
      <c r="V57" s="2416">
        <v>2751520</v>
      </c>
      <c r="W57" s="2408"/>
      <c r="X57" s="2408"/>
      <c r="Y57" s="2431">
        <v>57840000</v>
      </c>
      <c r="Z57" s="2497"/>
      <c r="AA57" s="2498"/>
      <c r="AB57" s="2498"/>
      <c r="AC57" s="2499"/>
      <c r="AD57" s="2499"/>
      <c r="AE57" s="2499"/>
      <c r="AF57" s="2500"/>
    </row>
    <row r="58" spans="1:35" ht="9.75" customHeight="1">
      <c r="A58" s="3762"/>
      <c r="B58" s="3763"/>
      <c r="C58" s="2325" t="s">
        <v>1195</v>
      </c>
      <c r="D58" s="2425"/>
      <c r="E58" s="2511"/>
      <c r="F58" s="2511"/>
      <c r="G58" s="2511"/>
      <c r="H58" s="2511"/>
      <c r="I58" s="2512"/>
      <c r="J58" s="2513">
        <f t="shared" ref="J58:J78" si="10">SUM(D58:I58)</f>
        <v>0</v>
      </c>
      <c r="K58" s="2277">
        <f t="shared" si="9"/>
        <v>0.61111111111111116</v>
      </c>
      <c r="L58" s="2404">
        <f t="shared" ref="L58:L65" si="11">SUM(M58:X58)</f>
        <v>6600000</v>
      </c>
      <c r="M58" s="2311">
        <v>1800000</v>
      </c>
      <c r="N58" s="2292"/>
      <c r="O58" s="2311">
        <v>1200000</v>
      </c>
      <c r="P58" s="2293" t="s">
        <v>1081</v>
      </c>
      <c r="Q58" s="2312">
        <v>1200000</v>
      </c>
      <c r="R58" s="2331" t="s">
        <v>1081</v>
      </c>
      <c r="S58" s="2313">
        <v>1200000</v>
      </c>
      <c r="T58" s="2295" t="s">
        <v>1081</v>
      </c>
      <c r="U58" s="2514">
        <v>1200000</v>
      </c>
      <c r="V58" s="2515" t="s">
        <v>1081</v>
      </c>
      <c r="W58" s="2299"/>
      <c r="X58" s="2299"/>
      <c r="Y58" s="2431">
        <v>10800000</v>
      </c>
      <c r="Z58" s="2370"/>
      <c r="AC58" s="2516"/>
      <c r="AD58" s="2516"/>
      <c r="AE58" s="2516"/>
    </row>
    <row r="59" spans="1:35" ht="9.75" customHeight="1">
      <c r="A59" s="3762"/>
      <c r="B59" s="3763"/>
      <c r="C59" s="2325" t="s">
        <v>1196</v>
      </c>
      <c r="D59" s="2425"/>
      <c r="E59" s="2511"/>
      <c r="F59" s="2511"/>
      <c r="G59" s="2511"/>
      <c r="H59" s="2511"/>
      <c r="I59" s="2512"/>
      <c r="J59" s="2513">
        <f t="shared" si="10"/>
        <v>0</v>
      </c>
      <c r="K59" s="2277">
        <v>0</v>
      </c>
      <c r="L59" s="2404">
        <f t="shared" si="11"/>
        <v>0</v>
      </c>
      <c r="M59" s="2311" t="s">
        <v>673</v>
      </c>
      <c r="N59" s="2292"/>
      <c r="O59" s="2311" t="s">
        <v>1081</v>
      </c>
      <c r="P59" s="2293" t="s">
        <v>1081</v>
      </c>
      <c r="Q59" s="2293" t="s">
        <v>1081</v>
      </c>
      <c r="R59" s="2331" t="s">
        <v>1081</v>
      </c>
      <c r="S59" s="2295" t="s">
        <v>1081</v>
      </c>
      <c r="T59" s="2295" t="s">
        <v>1081</v>
      </c>
      <c r="U59" s="2515" t="s">
        <v>1081</v>
      </c>
      <c r="V59" s="2515" t="s">
        <v>1081</v>
      </c>
      <c r="W59" s="2299"/>
      <c r="X59" s="2299"/>
      <c r="Y59" s="2517" t="s">
        <v>673</v>
      </c>
      <c r="Z59" s="2370"/>
      <c r="AC59" s="2516"/>
      <c r="AD59" s="2516"/>
      <c r="AE59" s="2516"/>
    </row>
    <row r="60" spans="1:35" ht="9.75" customHeight="1">
      <c r="A60" s="3762"/>
      <c r="B60" s="3763"/>
      <c r="C60" s="2518" t="s">
        <v>1197</v>
      </c>
      <c r="D60" s="2425"/>
      <c r="E60" s="2519"/>
      <c r="F60" s="2511"/>
      <c r="G60" s="2511"/>
      <c r="H60" s="2511"/>
      <c r="I60" s="2512"/>
      <c r="J60" s="2513">
        <f t="shared" si="10"/>
        <v>0</v>
      </c>
      <c r="K60" s="2277">
        <v>0</v>
      </c>
      <c r="L60" s="2404">
        <f t="shared" si="11"/>
        <v>0</v>
      </c>
      <c r="M60" s="2311" t="s">
        <v>673</v>
      </c>
      <c r="N60" s="2292"/>
      <c r="O60" s="2311" t="s">
        <v>1081</v>
      </c>
      <c r="P60" s="2293" t="s">
        <v>1081</v>
      </c>
      <c r="Q60" s="2293" t="s">
        <v>1081</v>
      </c>
      <c r="R60" s="2331" t="s">
        <v>1081</v>
      </c>
      <c r="S60" s="2295" t="s">
        <v>1081</v>
      </c>
      <c r="T60" s="2295" t="s">
        <v>1081</v>
      </c>
      <c r="U60" s="2515" t="s">
        <v>1081</v>
      </c>
      <c r="V60" s="2515" t="s">
        <v>1081</v>
      </c>
      <c r="W60" s="2300"/>
      <c r="X60" s="2299"/>
      <c r="Y60" s="2431"/>
      <c r="Z60" s="2370"/>
      <c r="AC60" s="2516"/>
      <c r="AD60" s="2516"/>
      <c r="AE60" s="2516"/>
    </row>
    <row r="61" spans="1:35" ht="12.75" customHeight="1">
      <c r="A61" s="3762"/>
      <c r="B61" s="3763"/>
      <c r="C61" s="2518" t="s">
        <v>1198</v>
      </c>
      <c r="D61" s="2425">
        <v>552420</v>
      </c>
      <c r="E61" s="2511"/>
      <c r="F61" s="2511"/>
      <c r="G61" s="2511"/>
      <c r="H61" s="2511"/>
      <c r="I61" s="2512"/>
      <c r="J61" s="2513">
        <f t="shared" si="10"/>
        <v>552420</v>
      </c>
      <c r="K61" s="2520">
        <f>L61/Y61</f>
        <v>1.6475419190106344</v>
      </c>
      <c r="L61" s="2404">
        <f>SUM(M61:X61)</f>
        <v>9138630</v>
      </c>
      <c r="M61" s="2311">
        <v>2974000</v>
      </c>
      <c r="N61" s="2292"/>
      <c r="O61" s="2311">
        <v>1086080</v>
      </c>
      <c r="P61" s="2312">
        <v>734330</v>
      </c>
      <c r="Q61" s="2312">
        <v>1110220</v>
      </c>
      <c r="R61" s="2294">
        <v>707250</v>
      </c>
      <c r="S61" s="2313">
        <v>869460</v>
      </c>
      <c r="T61" s="2313">
        <v>552450</v>
      </c>
      <c r="U61" s="2514">
        <v>552420</v>
      </c>
      <c r="V61" s="2514">
        <v>552420</v>
      </c>
      <c r="W61" s="2300"/>
      <c r="X61" s="2300"/>
      <c r="Y61" s="2431">
        <v>5546827</v>
      </c>
      <c r="Z61" s="2521"/>
      <c r="AC61" s="2516"/>
      <c r="AD61" s="2516"/>
      <c r="AE61" s="2516"/>
    </row>
    <row r="62" spans="1:35" ht="9.75" customHeight="1">
      <c r="A62" s="3762"/>
      <c r="B62" s="3763"/>
      <c r="C62" s="2522" t="s">
        <v>1199</v>
      </c>
      <c r="D62" s="2425">
        <v>45000</v>
      </c>
      <c r="E62" s="2511"/>
      <c r="F62" s="2511"/>
      <c r="G62" s="2511"/>
      <c r="H62" s="2511"/>
      <c r="I62" s="2512"/>
      <c r="J62" s="2513">
        <f>SUM(D62:I62)</f>
        <v>45000</v>
      </c>
      <c r="K62" s="2277">
        <f t="shared" ref="K62:K79" si="12">L62/Y62</f>
        <v>1.0418678160919541</v>
      </c>
      <c r="L62" s="2404">
        <f>SUM(M62:X62)</f>
        <v>1812850</v>
      </c>
      <c r="M62" s="2311">
        <v>777000</v>
      </c>
      <c r="N62" s="2292"/>
      <c r="O62" s="2311" t="s">
        <v>1081</v>
      </c>
      <c r="P62" s="2293" t="s">
        <v>1081</v>
      </c>
      <c r="Q62" s="2312">
        <v>240000</v>
      </c>
      <c r="R62" s="2331" t="s">
        <v>1081</v>
      </c>
      <c r="S62" s="2295" t="s">
        <v>1081</v>
      </c>
      <c r="T62" s="2313">
        <v>600000</v>
      </c>
      <c r="U62" s="2514">
        <v>150850</v>
      </c>
      <c r="V62" s="2514">
        <v>45000</v>
      </c>
      <c r="W62" s="2299"/>
      <c r="X62" s="2299"/>
      <c r="Y62" s="2431">
        <v>1740000</v>
      </c>
      <c r="Z62" s="2370" t="s">
        <v>1200</v>
      </c>
      <c r="AC62" s="2516"/>
      <c r="AD62" s="2516"/>
      <c r="AE62" s="2516"/>
    </row>
    <row r="63" spans="1:35" ht="9.75" customHeight="1">
      <c r="A63" s="3762"/>
      <c r="B63" s="3763"/>
      <c r="C63" s="2522" t="s">
        <v>1201</v>
      </c>
      <c r="D63" s="2523"/>
      <c r="E63" s="2511"/>
      <c r="F63" s="2511"/>
      <c r="G63" s="2511"/>
      <c r="H63" s="2511"/>
      <c r="I63" s="2512"/>
      <c r="J63" s="2513">
        <f>SUM(D63:I63)</f>
        <v>0</v>
      </c>
      <c r="K63" s="2277">
        <f t="shared" si="12"/>
        <v>0.79625746887966808</v>
      </c>
      <c r="L63" s="2404">
        <f>SUM(M63:X63)</f>
        <v>3837961</v>
      </c>
      <c r="M63" s="2311">
        <v>644000</v>
      </c>
      <c r="N63" s="2292"/>
      <c r="O63" s="2311">
        <v>1196000</v>
      </c>
      <c r="P63" s="2293">
        <v>677961</v>
      </c>
      <c r="Q63" s="2293">
        <v>660000</v>
      </c>
      <c r="R63" s="2331" t="s">
        <v>1081</v>
      </c>
      <c r="S63" s="2295" t="s">
        <v>1081</v>
      </c>
      <c r="T63" s="2295" t="s">
        <v>1081</v>
      </c>
      <c r="U63" s="2515">
        <v>660000</v>
      </c>
      <c r="V63" s="2515" t="s">
        <v>1081</v>
      </c>
      <c r="W63" s="2299"/>
      <c r="X63" s="2299"/>
      <c r="Y63" s="2431">
        <v>4820000</v>
      </c>
      <c r="Z63" s="2370"/>
      <c r="AC63" s="2516"/>
      <c r="AD63" s="2516"/>
      <c r="AE63" s="2516"/>
    </row>
    <row r="64" spans="1:35" ht="9.75" customHeight="1">
      <c r="A64" s="3762"/>
      <c r="B64" s="3763"/>
      <c r="C64" s="2522" t="s">
        <v>1202</v>
      </c>
      <c r="D64" s="2523"/>
      <c r="E64" s="2511"/>
      <c r="F64" s="2511"/>
      <c r="G64" s="2511"/>
      <c r="H64" s="2511"/>
      <c r="I64" s="2512"/>
      <c r="J64" s="2513">
        <f>SUM(D64:I64)</f>
        <v>0</v>
      </c>
      <c r="K64" s="2277">
        <f t="shared" si="12"/>
        <v>0.25185912863070542</v>
      </c>
      <c r="L64" s="2404">
        <f>SUM(M64:X64)</f>
        <v>1213961</v>
      </c>
      <c r="M64" s="2524"/>
      <c r="N64" s="2292"/>
      <c r="O64" s="2311">
        <v>536000</v>
      </c>
      <c r="P64" s="2312">
        <v>677961</v>
      </c>
      <c r="Q64" s="2293" t="s">
        <v>1081</v>
      </c>
      <c r="R64" s="2331" t="s">
        <v>1081</v>
      </c>
      <c r="S64" s="2295" t="s">
        <v>1081</v>
      </c>
      <c r="T64" s="2295" t="s">
        <v>1081</v>
      </c>
      <c r="U64" s="2515" t="s">
        <v>1081</v>
      </c>
      <c r="V64" s="2515" t="s">
        <v>1081</v>
      </c>
      <c r="W64" s="2300"/>
      <c r="X64" s="2299"/>
      <c r="Y64" s="2431">
        <v>4820000</v>
      </c>
      <c r="Z64" s="2370"/>
      <c r="AC64" s="2516"/>
      <c r="AD64" s="2516"/>
      <c r="AE64" s="2516"/>
    </row>
    <row r="65" spans="1:32" ht="9.75" customHeight="1">
      <c r="A65" s="3762"/>
      <c r="B65" s="3763"/>
      <c r="C65" s="2522" t="s">
        <v>1203</v>
      </c>
      <c r="D65" s="2523"/>
      <c r="E65" s="2511"/>
      <c r="F65" s="2511"/>
      <c r="G65" s="2511"/>
      <c r="H65" s="2511"/>
      <c r="I65" s="2512"/>
      <c r="J65" s="2513">
        <f>SUM(D65:I65)</f>
        <v>0</v>
      </c>
      <c r="K65" s="2277">
        <f t="shared" si="12"/>
        <v>0.54439834024896261</v>
      </c>
      <c r="L65" s="2404">
        <f t="shared" si="11"/>
        <v>2624000</v>
      </c>
      <c r="M65" s="2524">
        <v>644000</v>
      </c>
      <c r="N65" s="2292"/>
      <c r="O65" s="2311">
        <v>660000</v>
      </c>
      <c r="P65" s="2293"/>
      <c r="Q65" s="2312">
        <v>660000</v>
      </c>
      <c r="R65" s="2331" t="s">
        <v>1081</v>
      </c>
      <c r="S65" s="2295" t="s">
        <v>1081</v>
      </c>
      <c r="T65" s="2295" t="s">
        <v>1081</v>
      </c>
      <c r="U65" s="2514">
        <v>660000</v>
      </c>
      <c r="V65" s="2515" t="s">
        <v>1081</v>
      </c>
      <c r="W65" s="2300"/>
      <c r="X65" s="2300"/>
      <c r="Y65" s="2431">
        <v>4820000</v>
      </c>
      <c r="Z65" s="2370" t="s">
        <v>1204</v>
      </c>
    </row>
    <row r="66" spans="1:32" ht="9.75" customHeight="1">
      <c r="A66" s="3762"/>
      <c r="B66" s="3763" t="s">
        <v>1205</v>
      </c>
      <c r="C66" s="2325"/>
      <c r="D66" s="2525"/>
      <c r="E66" s="2525"/>
      <c r="F66" s="2525"/>
      <c r="G66" s="2525"/>
      <c r="H66" s="2525"/>
      <c r="I66" s="2525"/>
      <c r="J66" s="2526">
        <f>J67+J68+J71+J72+J73+J74+J75+J76+J77+J69</f>
        <v>2116721</v>
      </c>
      <c r="K66" s="2277">
        <f t="shared" si="12"/>
        <v>0.77922793861178929</v>
      </c>
      <c r="L66" s="2524">
        <f>SUM(L67:L78)</f>
        <v>17872372</v>
      </c>
      <c r="M66" s="2524">
        <f>SUM(M67:M78)</f>
        <v>3075562.0214285715</v>
      </c>
      <c r="N66" s="2292"/>
      <c r="O66" s="2311">
        <v>1613237</v>
      </c>
      <c r="P66" s="2312">
        <v>1789890</v>
      </c>
      <c r="Q66" s="2312">
        <v>1605131</v>
      </c>
      <c r="R66" s="2294">
        <v>1116721</v>
      </c>
      <c r="S66" s="2313">
        <v>2140120</v>
      </c>
      <c r="T66" s="2313">
        <v>1565410</v>
      </c>
      <c r="U66" s="2514">
        <v>1258780</v>
      </c>
      <c r="V66" s="2514">
        <v>2116721</v>
      </c>
      <c r="W66" s="2300"/>
      <c r="X66" s="2300"/>
      <c r="Y66" s="2431">
        <v>22936000</v>
      </c>
      <c r="Z66" s="2370"/>
    </row>
    <row r="67" spans="1:32" ht="9.75" customHeight="1">
      <c r="A67" s="3762"/>
      <c r="B67" s="3763"/>
      <c r="C67" s="2518" t="s">
        <v>1206</v>
      </c>
      <c r="D67" s="2425">
        <v>20000</v>
      </c>
      <c r="E67" s="2425"/>
      <c r="F67" s="2496"/>
      <c r="G67" s="2496"/>
      <c r="H67" s="2511"/>
      <c r="I67" s="2512"/>
      <c r="J67" s="2513">
        <f>SUM(D67:I67)</f>
        <v>20000</v>
      </c>
      <c r="K67" s="2277">
        <f t="shared" si="12"/>
        <v>0.49045714285714287</v>
      </c>
      <c r="L67" s="2524">
        <f>SUM(M67:X67)</f>
        <v>686640</v>
      </c>
      <c r="M67" s="2524">
        <v>91080</v>
      </c>
      <c r="N67" s="2292"/>
      <c r="O67" s="2311">
        <v>315300</v>
      </c>
      <c r="P67" s="2293" t="s">
        <v>1081</v>
      </c>
      <c r="Q67" s="2312">
        <v>45400</v>
      </c>
      <c r="R67" s="2294">
        <v>24320</v>
      </c>
      <c r="S67" s="2295" t="s">
        <v>1081</v>
      </c>
      <c r="T67" s="2313">
        <v>148900</v>
      </c>
      <c r="U67" s="2514">
        <v>41640</v>
      </c>
      <c r="V67" s="2514">
        <v>20000</v>
      </c>
      <c r="W67" s="2300"/>
      <c r="X67" s="2300"/>
      <c r="Y67" s="2431">
        <v>1400000</v>
      </c>
      <c r="Z67" s="2370"/>
    </row>
    <row r="68" spans="1:32" ht="9.75" customHeight="1">
      <c r="A68" s="3762"/>
      <c r="B68" s="3763"/>
      <c r="C68" s="2518" t="s">
        <v>1207</v>
      </c>
      <c r="D68" s="2425"/>
      <c r="E68" s="2425"/>
      <c r="F68" s="2496"/>
      <c r="G68" s="2496"/>
      <c r="H68" s="2511"/>
      <c r="I68" s="2512"/>
      <c r="J68" s="2513">
        <f t="shared" si="10"/>
        <v>0</v>
      </c>
      <c r="K68" s="2277">
        <f t="shared" si="12"/>
        <v>0.43033333333333335</v>
      </c>
      <c r="L68" s="2524">
        <f>SUM(M68:X68)</f>
        <v>258200</v>
      </c>
      <c r="M68" s="2524"/>
      <c r="N68" s="2292"/>
      <c r="O68" s="2311" t="s">
        <v>1081</v>
      </c>
      <c r="P68" s="2293" t="s">
        <v>1081</v>
      </c>
      <c r="Q68" s="2293" t="s">
        <v>1081</v>
      </c>
      <c r="R68" s="2294">
        <v>258200</v>
      </c>
      <c r="S68" s="2295" t="s">
        <v>1081</v>
      </c>
      <c r="T68" s="2295" t="s">
        <v>1081</v>
      </c>
      <c r="U68" s="2515" t="s">
        <v>1081</v>
      </c>
      <c r="V68" s="2515" t="s">
        <v>1081</v>
      </c>
      <c r="W68" s="2299"/>
      <c r="X68" s="2300"/>
      <c r="Y68" s="2431">
        <v>600000</v>
      </c>
      <c r="Z68" s="2370"/>
    </row>
    <row r="69" spans="1:32" ht="9.75" customHeight="1">
      <c r="A69" s="3762"/>
      <c r="B69" s="3763"/>
      <c r="C69" s="2518" t="s">
        <v>1208</v>
      </c>
      <c r="D69" s="2425">
        <v>157200</v>
      </c>
      <c r="E69" s="2425"/>
      <c r="F69" s="2496"/>
      <c r="G69" s="2496"/>
      <c r="H69" s="2511"/>
      <c r="I69" s="2512"/>
      <c r="J69" s="2513">
        <f t="shared" si="10"/>
        <v>157200</v>
      </c>
      <c r="K69" s="2277">
        <f t="shared" si="12"/>
        <v>4.6874999999999998E-3</v>
      </c>
      <c r="L69" s="2524">
        <v>3000</v>
      </c>
      <c r="M69" s="2524">
        <v>0</v>
      </c>
      <c r="N69" s="2292"/>
      <c r="O69" s="2311">
        <v>3000</v>
      </c>
      <c r="P69" s="2312">
        <v>3000</v>
      </c>
      <c r="Q69" s="2293" t="s">
        <v>1081</v>
      </c>
      <c r="R69" s="2331" t="s">
        <v>1081</v>
      </c>
      <c r="S69" s="2295" t="s">
        <v>1081</v>
      </c>
      <c r="T69" s="2295" t="s">
        <v>1081</v>
      </c>
      <c r="U69" s="2515" t="s">
        <v>1081</v>
      </c>
      <c r="V69" s="2514">
        <v>157200</v>
      </c>
      <c r="W69" s="2300"/>
      <c r="X69" s="2300"/>
      <c r="Y69" s="2431">
        <v>640000</v>
      </c>
      <c r="Z69" s="2370"/>
    </row>
    <row r="70" spans="1:32" ht="9.75" customHeight="1">
      <c r="A70" s="3762"/>
      <c r="B70" s="3763"/>
      <c r="C70" s="2325" t="s">
        <v>1209</v>
      </c>
      <c r="D70" s="2425"/>
      <c r="E70" s="2425"/>
      <c r="F70" s="2496"/>
      <c r="G70" s="2496"/>
      <c r="H70" s="2511"/>
      <c r="I70" s="2512"/>
      <c r="J70" s="2513">
        <f t="shared" si="10"/>
        <v>0</v>
      </c>
      <c r="K70" s="2277">
        <f t="shared" si="12"/>
        <v>2.1428571428571429E-2</v>
      </c>
      <c r="L70" s="2524">
        <v>3000</v>
      </c>
      <c r="M70" s="2524">
        <f>SUM(G70:L70)</f>
        <v>3000.0214285714287</v>
      </c>
      <c r="N70" s="2292"/>
      <c r="O70" s="2311">
        <v>55000</v>
      </c>
      <c r="P70" s="2293" t="s">
        <v>1081</v>
      </c>
      <c r="Q70" s="2293" t="s">
        <v>1081</v>
      </c>
      <c r="R70" s="2331" t="s">
        <v>1081</v>
      </c>
      <c r="S70" s="2295" t="s">
        <v>1081</v>
      </c>
      <c r="T70" s="2295" t="s">
        <v>1081</v>
      </c>
      <c r="U70" s="2515" t="s">
        <v>1081</v>
      </c>
      <c r="V70" s="2515" t="s">
        <v>1081</v>
      </c>
      <c r="W70" s="2299"/>
      <c r="X70" s="2299"/>
      <c r="Y70" s="2431">
        <v>140000</v>
      </c>
      <c r="Z70" s="2370"/>
    </row>
    <row r="71" spans="1:32" ht="9.75" customHeight="1">
      <c r="A71" s="3762"/>
      <c r="B71" s="3763"/>
      <c r="C71" s="2325" t="s">
        <v>1210</v>
      </c>
      <c r="D71" s="2425">
        <v>103960</v>
      </c>
      <c r="E71" s="2425"/>
      <c r="F71" s="2496"/>
      <c r="G71" s="2496"/>
      <c r="H71" s="2511"/>
      <c r="I71" s="2512"/>
      <c r="J71" s="2513">
        <f t="shared" si="10"/>
        <v>103960</v>
      </c>
      <c r="K71" s="2277">
        <f t="shared" si="12"/>
        <v>0.49416269841269839</v>
      </c>
      <c r="L71" s="2524">
        <f t="shared" ref="L71:L78" si="13">SUM(M71:X71)</f>
        <v>1245290</v>
      </c>
      <c r="M71" s="2524">
        <v>322050</v>
      </c>
      <c r="N71" s="2292"/>
      <c r="O71" s="2311">
        <v>126140</v>
      </c>
      <c r="P71" s="2312">
        <v>133230</v>
      </c>
      <c r="Q71" s="2312">
        <v>98120</v>
      </c>
      <c r="R71" s="2294">
        <v>114660</v>
      </c>
      <c r="S71" s="2313">
        <v>112130</v>
      </c>
      <c r="T71" s="2313">
        <v>108300</v>
      </c>
      <c r="U71" s="2514">
        <v>126700</v>
      </c>
      <c r="V71" s="2514">
        <v>103960</v>
      </c>
      <c r="W71" s="2300"/>
      <c r="X71" s="2300"/>
      <c r="Y71" s="2431">
        <v>2520000</v>
      </c>
      <c r="Z71" s="2370" t="s">
        <v>1211</v>
      </c>
    </row>
    <row r="72" spans="1:32" ht="9.75" customHeight="1">
      <c r="A72" s="3762"/>
      <c r="B72" s="3763"/>
      <c r="C72" s="2325" t="s">
        <v>1212</v>
      </c>
      <c r="D72" s="2425">
        <v>33900</v>
      </c>
      <c r="E72" s="2425"/>
      <c r="F72" s="2496"/>
      <c r="G72" s="2496"/>
      <c r="H72" s="2511"/>
      <c r="I72" s="2512"/>
      <c r="J72" s="2513">
        <f t="shared" si="10"/>
        <v>33900</v>
      </c>
      <c r="K72" s="2277">
        <f t="shared" si="12"/>
        <v>0.83088235294117652</v>
      </c>
      <c r="L72" s="2524">
        <f t="shared" si="13"/>
        <v>339000</v>
      </c>
      <c r="M72" s="2524">
        <v>67800</v>
      </c>
      <c r="N72" s="2292"/>
      <c r="O72" s="2311">
        <v>33900</v>
      </c>
      <c r="P72" s="2312">
        <v>33900</v>
      </c>
      <c r="Q72" s="2312">
        <v>33900</v>
      </c>
      <c r="R72" s="2294">
        <v>33900</v>
      </c>
      <c r="S72" s="2313">
        <v>33900</v>
      </c>
      <c r="T72" s="2313">
        <v>33900</v>
      </c>
      <c r="U72" s="2514">
        <v>33900</v>
      </c>
      <c r="V72" s="2514">
        <v>33900</v>
      </c>
      <c r="W72" s="2300"/>
      <c r="X72" s="2300"/>
      <c r="Y72" s="2431">
        <v>408000</v>
      </c>
      <c r="Z72" s="2370"/>
    </row>
    <row r="73" spans="1:32" ht="9.75" customHeight="1">
      <c r="A73" s="3762"/>
      <c r="B73" s="3763"/>
      <c r="C73" s="2325" t="s">
        <v>1213</v>
      </c>
      <c r="D73" s="2425">
        <v>558220</v>
      </c>
      <c r="E73" s="2425"/>
      <c r="F73" s="2496"/>
      <c r="G73" s="2496"/>
      <c r="H73" s="2511"/>
      <c r="I73" s="2512"/>
      <c r="J73" s="2513">
        <f t="shared" si="10"/>
        <v>558220</v>
      </c>
      <c r="K73" s="2277">
        <f t="shared" si="12"/>
        <v>0.72571818181818182</v>
      </c>
      <c r="L73" s="2524">
        <f t="shared" si="13"/>
        <v>1596580</v>
      </c>
      <c r="M73" s="2524">
        <v>141300</v>
      </c>
      <c r="N73" s="2292"/>
      <c r="O73" s="2311">
        <v>40000</v>
      </c>
      <c r="P73" s="2312">
        <v>20000</v>
      </c>
      <c r="Q73" s="2312">
        <v>329000</v>
      </c>
      <c r="R73" s="2294">
        <v>378670</v>
      </c>
      <c r="S73" s="2313">
        <v>50000</v>
      </c>
      <c r="T73" s="2313">
        <v>79390</v>
      </c>
      <c r="U73" s="2515" t="s">
        <v>1081</v>
      </c>
      <c r="V73" s="2514">
        <v>558220</v>
      </c>
      <c r="W73" s="2300"/>
      <c r="X73" s="2299"/>
      <c r="Y73" s="2431">
        <v>2200000</v>
      </c>
      <c r="Z73" s="2370"/>
    </row>
    <row r="74" spans="1:32" ht="9.75" customHeight="1">
      <c r="A74" s="3762"/>
      <c r="B74" s="3763"/>
      <c r="C74" s="2518" t="s">
        <v>1214</v>
      </c>
      <c r="D74" s="2425">
        <v>56920</v>
      </c>
      <c r="E74" s="2425"/>
      <c r="F74" s="2496"/>
      <c r="G74" s="2496"/>
      <c r="H74" s="2511"/>
      <c r="I74" s="2512"/>
      <c r="J74" s="2513">
        <f t="shared" si="10"/>
        <v>56920</v>
      </c>
      <c r="K74" s="2277">
        <f t="shared" si="12"/>
        <v>1.0207435897435897</v>
      </c>
      <c r="L74" s="2524">
        <f t="shared" si="13"/>
        <v>1592360</v>
      </c>
      <c r="M74" s="2524">
        <v>455620</v>
      </c>
      <c r="N74" s="2292"/>
      <c r="O74" s="2311" t="s">
        <v>1081</v>
      </c>
      <c r="P74" s="2312">
        <v>630450</v>
      </c>
      <c r="Q74" s="2312">
        <v>155950</v>
      </c>
      <c r="R74" s="2331" t="s">
        <v>1081</v>
      </c>
      <c r="S74" s="2313">
        <v>160370</v>
      </c>
      <c r="T74" s="2313">
        <v>133050</v>
      </c>
      <c r="U74" s="2515" t="s">
        <v>1081</v>
      </c>
      <c r="V74" s="2514">
        <v>56920</v>
      </c>
      <c r="W74" s="2300"/>
      <c r="X74" s="2300"/>
      <c r="Y74" s="2431">
        <v>1560000</v>
      </c>
      <c r="Z74" s="2370" t="s">
        <v>1215</v>
      </c>
    </row>
    <row r="75" spans="1:32" ht="9.75" customHeight="1">
      <c r="A75" s="3762"/>
      <c r="B75" s="3763"/>
      <c r="C75" s="2325" t="s">
        <v>1216</v>
      </c>
      <c r="D75" s="2425">
        <v>720300</v>
      </c>
      <c r="E75" s="2425"/>
      <c r="F75" s="2496"/>
      <c r="G75" s="2496"/>
      <c r="H75" s="2511"/>
      <c r="I75" s="2512"/>
      <c r="J75" s="2513">
        <f t="shared" si="10"/>
        <v>720300</v>
      </c>
      <c r="K75" s="2277">
        <f t="shared" si="12"/>
        <v>0.82228310502283108</v>
      </c>
      <c r="L75" s="2524">
        <f t="shared" si="13"/>
        <v>7203200</v>
      </c>
      <c r="M75" s="2524">
        <v>1440600</v>
      </c>
      <c r="N75" s="2292"/>
      <c r="O75" s="2311">
        <v>720300</v>
      </c>
      <c r="P75" s="2312">
        <v>720300</v>
      </c>
      <c r="Q75" s="2312">
        <v>720300</v>
      </c>
      <c r="R75" s="2331" t="s">
        <v>1081</v>
      </c>
      <c r="S75" s="2313">
        <v>1440800</v>
      </c>
      <c r="T75" s="2313">
        <v>720300</v>
      </c>
      <c r="U75" s="2514">
        <v>720300</v>
      </c>
      <c r="V75" s="2514">
        <v>720300</v>
      </c>
      <c r="W75" s="2300"/>
      <c r="X75" s="2300"/>
      <c r="Y75" s="2431">
        <v>8760000</v>
      </c>
      <c r="Z75" s="2370"/>
    </row>
    <row r="76" spans="1:32" ht="9.75" customHeight="1">
      <c r="A76" s="3762"/>
      <c r="B76" s="3763"/>
      <c r="C76" s="2518" t="s">
        <v>1217</v>
      </c>
      <c r="D76" s="2425">
        <v>466221</v>
      </c>
      <c r="E76" s="2425"/>
      <c r="F76" s="2496"/>
      <c r="G76" s="2496"/>
      <c r="H76" s="2511"/>
      <c r="I76" s="2276"/>
      <c r="J76" s="2513">
        <f t="shared" si="10"/>
        <v>466221</v>
      </c>
      <c r="K76" s="2277">
        <f t="shared" si="12"/>
        <v>0.72798013565891473</v>
      </c>
      <c r="L76" s="2524">
        <f t="shared" si="13"/>
        <v>3005102</v>
      </c>
      <c r="M76" s="2524">
        <v>504112</v>
      </c>
      <c r="N76" s="2292"/>
      <c r="O76" s="2311">
        <v>322597</v>
      </c>
      <c r="P76" s="2312">
        <v>252010</v>
      </c>
      <c r="Q76" s="2312">
        <v>222461</v>
      </c>
      <c r="R76" s="2294">
        <v>306971</v>
      </c>
      <c r="S76" s="2313">
        <v>342920</v>
      </c>
      <c r="T76" s="2313">
        <v>251570</v>
      </c>
      <c r="U76" s="2514">
        <v>336240</v>
      </c>
      <c r="V76" s="2514">
        <v>466221</v>
      </c>
      <c r="W76" s="2300"/>
      <c r="X76" s="2300"/>
      <c r="Y76" s="2431">
        <v>4128000</v>
      </c>
      <c r="Z76" s="2370" t="s">
        <v>1218</v>
      </c>
    </row>
    <row r="77" spans="1:32" ht="9.75" customHeight="1">
      <c r="A77" s="3762"/>
      <c r="B77" s="3763"/>
      <c r="C77" s="2325" t="s">
        <v>703</v>
      </c>
      <c r="D77" s="2425"/>
      <c r="E77" s="2425"/>
      <c r="F77" s="2496"/>
      <c r="G77" s="2425"/>
      <c r="H77" s="2511"/>
      <c r="I77" s="2512"/>
      <c r="J77" s="2513">
        <f t="shared" si="10"/>
        <v>0</v>
      </c>
      <c r="K77" s="2277">
        <f t="shared" si="12"/>
        <v>1.75</v>
      </c>
      <c r="L77" s="2524">
        <f t="shared" si="13"/>
        <v>140000</v>
      </c>
      <c r="M77" s="2524">
        <v>50000</v>
      </c>
      <c r="N77" s="2292"/>
      <c r="O77" s="2292"/>
      <c r="P77" s="2293" t="s">
        <v>1081</v>
      </c>
      <c r="Q77" s="2293" t="s">
        <v>1081</v>
      </c>
      <c r="R77" s="2331" t="s">
        <v>1081</v>
      </c>
      <c r="S77" s="2295" t="s">
        <v>1081</v>
      </c>
      <c r="T77" s="2313">
        <v>90000</v>
      </c>
      <c r="U77" s="2515" t="s">
        <v>1081</v>
      </c>
      <c r="V77" s="2515" t="s">
        <v>1081</v>
      </c>
      <c r="W77" s="2299"/>
      <c r="X77" s="2299"/>
      <c r="Y77" s="2431">
        <v>80000</v>
      </c>
      <c r="Z77" s="2370" t="s">
        <v>1219</v>
      </c>
    </row>
    <row r="78" spans="1:32" ht="9.75" customHeight="1">
      <c r="A78" s="3762"/>
      <c r="B78" s="3763"/>
      <c r="C78" s="2518" t="s">
        <v>709</v>
      </c>
      <c r="D78" s="2425"/>
      <c r="E78" s="2527"/>
      <c r="F78" s="2511"/>
      <c r="G78" s="2511"/>
      <c r="H78" s="2511"/>
      <c r="I78" s="2512"/>
      <c r="J78" s="2513">
        <f t="shared" si="10"/>
        <v>0</v>
      </c>
      <c r="K78" s="2277">
        <f t="shared" si="12"/>
        <v>3.6</v>
      </c>
      <c r="L78" s="2524">
        <f t="shared" si="13"/>
        <v>1800000</v>
      </c>
      <c r="M78" s="2524"/>
      <c r="N78" s="2292"/>
      <c r="O78" s="2292"/>
      <c r="P78" s="2293" t="s">
        <v>1081</v>
      </c>
      <c r="Q78" s="2312">
        <v>1800000</v>
      </c>
      <c r="R78" s="2331" t="s">
        <v>1081</v>
      </c>
      <c r="S78" s="2295" t="s">
        <v>1081</v>
      </c>
      <c r="T78" s="2295" t="s">
        <v>1081</v>
      </c>
      <c r="U78" s="2515" t="s">
        <v>1081</v>
      </c>
      <c r="V78" s="2515" t="s">
        <v>1081</v>
      </c>
      <c r="W78" s="2300"/>
      <c r="X78" s="2300"/>
      <c r="Y78" s="2431">
        <v>500000</v>
      </c>
      <c r="Z78" s="2370"/>
    </row>
    <row r="79" spans="1:32" ht="9.75" customHeight="1">
      <c r="A79" s="3748" t="s">
        <v>1220</v>
      </c>
      <c r="B79" s="3749"/>
      <c r="C79" s="3749"/>
      <c r="D79" s="2528">
        <f t="shared" ref="D79:I79" si="14">SUM(D29:D78)</f>
        <v>5644661</v>
      </c>
      <c r="E79" s="2528">
        <f t="shared" si="14"/>
        <v>1437760</v>
      </c>
      <c r="F79" s="2528">
        <f t="shared" si="14"/>
        <v>297000</v>
      </c>
      <c r="G79" s="2528">
        <f t="shared" si="14"/>
        <v>0</v>
      </c>
      <c r="H79" s="2528">
        <f t="shared" si="14"/>
        <v>831630</v>
      </c>
      <c r="I79" s="2528">
        <f t="shared" si="14"/>
        <v>0</v>
      </c>
      <c r="J79" s="2529">
        <f>J55+J28</f>
        <v>8211051</v>
      </c>
      <c r="K79" s="2277">
        <f t="shared" si="12"/>
        <v>0.68140510152892697</v>
      </c>
      <c r="L79" s="2530">
        <f>L55+L28</f>
        <v>143410444</v>
      </c>
      <c r="M79" s="2530">
        <f>M55+M28</f>
        <v>19700822</v>
      </c>
      <c r="N79" s="2292"/>
      <c r="O79" s="2292">
        <v>13814732</v>
      </c>
      <c r="P79" s="2531">
        <v>10831331</v>
      </c>
      <c r="Q79" s="2531">
        <v>31304761</v>
      </c>
      <c r="R79" s="2532">
        <v>19448221</v>
      </c>
      <c r="S79" s="2533">
        <v>17429530</v>
      </c>
      <c r="T79" s="2532">
        <v>10145256</v>
      </c>
      <c r="U79" s="2534">
        <v>12748740</v>
      </c>
      <c r="V79" s="2534">
        <v>7987051</v>
      </c>
      <c r="W79" s="2300"/>
      <c r="X79" s="2535"/>
      <c r="Y79" s="2379">
        <f>Y55+Y28</f>
        <v>210462827</v>
      </c>
      <c r="Z79" s="2370"/>
    </row>
    <row r="80" spans="1:32" s="2549" customFormat="1" ht="9.75" customHeight="1">
      <c r="A80" s="2536" t="s">
        <v>712</v>
      </c>
      <c r="B80" s="2537"/>
      <c r="C80" s="2537"/>
      <c r="D80" s="2538"/>
      <c r="E80" s="2538"/>
      <c r="F80" s="2538"/>
      <c r="G80" s="2538"/>
      <c r="H80" s="2538"/>
      <c r="I80" s="2538"/>
      <c r="J80" s="2539"/>
      <c r="K80" s="2540"/>
      <c r="L80" s="2278">
        <f>SUM(M80:X80)</f>
        <v>14489806</v>
      </c>
      <c r="M80" s="2292"/>
      <c r="N80" s="2541"/>
      <c r="O80" s="2292"/>
      <c r="P80" s="2427"/>
      <c r="Q80" s="2427"/>
      <c r="R80" s="2433"/>
      <c r="S80" s="2313">
        <v>14489806</v>
      </c>
      <c r="T80" s="2433"/>
      <c r="U80" s="2542"/>
      <c r="V80" s="2542"/>
      <c r="W80" s="2543"/>
      <c r="X80" s="2543"/>
      <c r="Y80" s="2544">
        <v>8356423</v>
      </c>
      <c r="Z80" s="2545"/>
      <c r="AA80" s="2546"/>
      <c r="AB80" s="2546"/>
      <c r="AC80" s="2547"/>
      <c r="AD80" s="2547"/>
      <c r="AE80" s="2547"/>
      <c r="AF80" s="2548"/>
    </row>
    <row r="81" spans="1:34" ht="9.75" customHeight="1">
      <c r="A81" s="3750" t="s">
        <v>1221</v>
      </c>
      <c r="B81" s="3751"/>
      <c r="C81" s="3751"/>
      <c r="D81" s="3751"/>
      <c r="E81" s="3751"/>
      <c r="F81" s="3751"/>
      <c r="G81" s="3751"/>
      <c r="H81" s="3752"/>
      <c r="I81" s="2550"/>
      <c r="J81" s="2551">
        <f>J5+J26-J79</f>
        <v>26740669</v>
      </c>
      <c r="K81" s="2552"/>
      <c r="L81" s="2553">
        <f>Z6</f>
        <v>0</v>
      </c>
      <c r="M81" s="2554"/>
      <c r="N81" s="2555"/>
      <c r="O81" s="2556"/>
      <c r="P81" s="2557">
        <v>14538965</v>
      </c>
      <c r="Q81" s="2557">
        <v>12840704</v>
      </c>
      <c r="R81" s="2313">
        <v>15145867</v>
      </c>
      <c r="S81" s="2558"/>
      <c r="T81" s="2558"/>
      <c r="U81" s="2514">
        <v>16023880</v>
      </c>
      <c r="V81" s="2514">
        <v>26964669</v>
      </c>
      <c r="W81" s="2559"/>
      <c r="X81" s="2560"/>
      <c r="Y81" s="2561"/>
      <c r="Z81" s="2562"/>
    </row>
    <row r="82" spans="1:34" ht="12.75" customHeight="1">
      <c r="A82" s="3753" t="s">
        <v>1222</v>
      </c>
      <c r="B82" s="3754"/>
      <c r="C82" s="3754"/>
      <c r="D82" s="3754"/>
      <c r="L82" s="2564">
        <f>SUM(M82:X82)</f>
        <v>0</v>
      </c>
      <c r="M82" s="2565"/>
      <c r="N82" s="2566"/>
      <c r="O82" s="2565"/>
      <c r="P82" s="2567"/>
      <c r="Q82" s="2567"/>
      <c r="R82" s="2568"/>
      <c r="S82" s="2568"/>
      <c r="T82" s="2568"/>
      <c r="U82" s="2569"/>
      <c r="V82" s="2570"/>
      <c r="W82" s="2567"/>
      <c r="X82" s="2571"/>
      <c r="Y82" s="2572">
        <f>Y80+Y79</f>
        <v>218819250</v>
      </c>
      <c r="Z82" s="2573"/>
    </row>
    <row r="83" spans="1:34" s="2563" customFormat="1" ht="30.75" customHeight="1">
      <c r="A83" s="3755"/>
      <c r="B83" s="3756"/>
      <c r="C83" s="3756"/>
      <c r="D83" s="3756"/>
      <c r="E83" s="3756"/>
      <c r="F83" s="3756"/>
      <c r="G83" s="3756"/>
      <c r="H83" s="3756"/>
      <c r="I83" s="3756"/>
      <c r="J83" s="3756"/>
      <c r="K83" s="3757"/>
      <c r="L83" s="2241"/>
      <c r="M83" s="2241"/>
      <c r="N83" s="2574"/>
      <c r="O83" s="2241"/>
      <c r="R83" s="2575"/>
      <c r="S83" s="2575"/>
      <c r="T83" s="2575"/>
      <c r="U83" s="2576"/>
      <c r="V83" s="2576"/>
      <c r="Y83" s="2577"/>
      <c r="AC83" s="2578"/>
      <c r="AD83" s="2578"/>
      <c r="AE83" s="2578"/>
    </row>
    <row r="84" spans="1:34" s="2563" customFormat="1" ht="12">
      <c r="A84" s="2579"/>
      <c r="B84" s="2579"/>
      <c r="C84" s="2579"/>
      <c r="D84" s="2243"/>
      <c r="E84" s="2243"/>
      <c r="F84" s="2243"/>
      <c r="G84" s="2243"/>
      <c r="H84" s="2243"/>
      <c r="I84" s="2243"/>
      <c r="J84" s="2242"/>
      <c r="L84" s="2241">
        <v>600000</v>
      </c>
      <c r="M84" s="2241"/>
      <c r="N84" s="2574"/>
      <c r="O84" s="2241"/>
      <c r="R84" s="2575"/>
      <c r="S84" s="2575"/>
      <c r="T84" s="2575"/>
      <c r="U84" s="2576"/>
      <c r="V84" s="2576"/>
      <c r="Y84" s="2577"/>
      <c r="AC84" s="2578"/>
      <c r="AD84" s="2578"/>
      <c r="AE84" s="2578"/>
      <c r="AF84" s="2580">
        <v>15330</v>
      </c>
      <c r="AH84" s="2581">
        <v>13200000</v>
      </c>
    </row>
    <row r="85" spans="1:34" s="2563" customFormat="1" ht="12">
      <c r="A85" s="2579"/>
      <c r="B85" s="2579"/>
      <c r="C85" s="2579"/>
      <c r="D85" s="2243"/>
      <c r="E85" s="2243"/>
      <c r="F85" s="2243"/>
      <c r="G85" s="2243"/>
      <c r="H85" s="2243"/>
      <c r="I85" s="2243"/>
      <c r="J85" s="2242">
        <v>274284</v>
      </c>
      <c r="L85" s="2241">
        <v>35754878</v>
      </c>
      <c r="M85" s="2241"/>
      <c r="N85" s="2574"/>
      <c r="O85" s="2241"/>
      <c r="R85" s="2575"/>
      <c r="S85" s="2575"/>
      <c r="T85" s="2575"/>
      <c r="U85" s="2576"/>
      <c r="V85" s="2576"/>
      <c r="Y85" s="2577"/>
      <c r="AC85" s="2578"/>
      <c r="AD85" s="2578"/>
      <c r="AE85" s="2578"/>
      <c r="AF85" s="2582">
        <v>20154250</v>
      </c>
      <c r="AH85" s="2581">
        <v>8200000</v>
      </c>
    </row>
    <row r="86" spans="1:34" s="2563" customFormat="1" ht="12">
      <c r="A86" s="2579"/>
      <c r="B86" s="2579"/>
      <c r="C86" s="2579"/>
      <c r="D86" s="2243"/>
      <c r="E86" s="2243"/>
      <c r="F86" s="2243"/>
      <c r="G86" s="2243"/>
      <c r="H86" s="2243"/>
      <c r="I86" s="2243"/>
      <c r="J86" s="2242">
        <v>6241988</v>
      </c>
      <c r="L86" s="2241">
        <v>-35154878</v>
      </c>
      <c r="M86" s="2241"/>
      <c r="N86" s="2574"/>
      <c r="O86" s="2241"/>
      <c r="R86" s="2575"/>
      <c r="S86" s="2575"/>
      <c r="T86" s="2575"/>
      <c r="U86" s="2576"/>
      <c r="V86" s="2576"/>
      <c r="Y86" s="2577"/>
      <c r="AC86" s="2578"/>
      <c r="AD86" s="2578"/>
      <c r="AE86" s="2578"/>
      <c r="AF86" s="2583">
        <v>11171090</v>
      </c>
      <c r="AH86" s="2584">
        <v>1100000</v>
      </c>
    </row>
    <row r="87" spans="1:34" s="2563" customFormat="1" ht="12">
      <c r="A87" s="2579"/>
      <c r="B87" s="2579"/>
      <c r="C87" s="2579"/>
      <c r="D87" s="2243"/>
      <c r="E87" s="2243"/>
      <c r="F87" s="2243"/>
      <c r="G87" s="2243"/>
      <c r="H87" s="2243"/>
      <c r="I87" s="2243"/>
      <c r="J87" s="2242">
        <v>18497</v>
      </c>
      <c r="L87" s="2241"/>
      <c r="M87" s="2241"/>
      <c r="N87" s="2574"/>
      <c r="O87" s="2241"/>
      <c r="R87" s="2575"/>
      <c r="S87" s="2575"/>
      <c r="T87" s="2575"/>
      <c r="U87" s="2576"/>
      <c r="V87" s="2576"/>
      <c r="Y87" s="2577"/>
      <c r="AC87" s="2578"/>
      <c r="AD87" s="2578"/>
      <c r="AE87" s="2578"/>
      <c r="AF87" s="2582">
        <v>1180380</v>
      </c>
      <c r="AH87" s="2563">
        <f>SUM(AH84:AH86)</f>
        <v>22500000</v>
      </c>
    </row>
    <row r="88" spans="1:34" hidden="1">
      <c r="A88" s="2579"/>
      <c r="B88" s="2579"/>
      <c r="C88" s="2579"/>
      <c r="Y88" s="2585"/>
    </row>
    <row r="89" spans="1:34" s="2563" customFormat="1" ht="12" hidden="1">
      <c r="A89" s="2579"/>
      <c r="B89" s="2579"/>
      <c r="C89" s="2579"/>
      <c r="D89" s="2243"/>
      <c r="E89" s="2243"/>
      <c r="F89" s="2243"/>
      <c r="G89" s="2243"/>
      <c r="H89" s="2243"/>
      <c r="I89" s="2243"/>
      <c r="J89" s="2242">
        <v>6534769</v>
      </c>
      <c r="L89" s="2241"/>
      <c r="M89" s="2241"/>
      <c r="N89" s="2574"/>
      <c r="O89" s="2241"/>
      <c r="R89" s="2575"/>
      <c r="S89" s="2575"/>
      <c r="T89" s="2575"/>
      <c r="U89" s="2576"/>
      <c r="V89" s="2576"/>
      <c r="Y89" s="2577"/>
      <c r="AC89" s="2578"/>
      <c r="AD89" s="2578"/>
      <c r="AE89" s="2578"/>
    </row>
    <row r="90" spans="1:34" s="2563" customFormat="1" ht="12" hidden="1">
      <c r="A90" s="2579"/>
      <c r="B90" s="2579"/>
      <c r="C90" s="2579"/>
      <c r="D90" s="2243"/>
      <c r="E90" s="2243"/>
      <c r="F90" s="2243"/>
      <c r="G90" s="2243"/>
      <c r="H90" s="2243"/>
      <c r="I90" s="2243"/>
      <c r="J90" s="2586" t="s">
        <v>1223</v>
      </c>
      <c r="K90" s="2587"/>
      <c r="L90" s="2588"/>
      <c r="M90" s="2588"/>
      <c r="N90" s="2574"/>
      <c r="O90" s="2241"/>
      <c r="R90" s="2575"/>
      <c r="S90" s="2575"/>
      <c r="T90" s="2575"/>
      <c r="U90" s="2576"/>
      <c r="V90" s="2576"/>
      <c r="Y90" s="2577"/>
      <c r="AC90" s="2578"/>
      <c r="AD90" s="2578"/>
      <c r="AE90" s="2578"/>
    </row>
    <row r="91" spans="1:34">
      <c r="Z91" s="2247">
        <v>14538965</v>
      </c>
      <c r="AF91" s="2582">
        <v>1711626</v>
      </c>
      <c r="AH91" s="2250">
        <v>10500000</v>
      </c>
    </row>
    <row r="92" spans="1:34">
      <c r="AF92" s="2582">
        <v>871000</v>
      </c>
      <c r="AH92" s="2590">
        <f>AH91+AH87</f>
        <v>33000000</v>
      </c>
    </row>
    <row r="93" spans="1:34">
      <c r="AF93" s="2591">
        <f>SUM(AF84:AF92)</f>
        <v>35103676</v>
      </c>
      <c r="AH93" s="2592">
        <f>SUM(AH84:AH92)</f>
        <v>88500000</v>
      </c>
    </row>
    <row r="94" spans="1:34">
      <c r="AD94" s="2248">
        <v>32012000</v>
      </c>
    </row>
    <row r="99" spans="32:39" ht="90">
      <c r="AF99" s="2593">
        <v>3800500</v>
      </c>
      <c r="AG99" s="2594" t="s">
        <v>1224</v>
      </c>
      <c r="AH99" s="2594" t="s">
        <v>1225</v>
      </c>
      <c r="AI99" s="2595" t="s">
        <v>1226</v>
      </c>
      <c r="AJ99" s="2596"/>
      <c r="AK99" s="2597"/>
      <c r="AL99" s="2597" t="s">
        <v>1227</v>
      </c>
      <c r="AM99" s="2597" t="s">
        <v>1228</v>
      </c>
    </row>
    <row r="100" spans="32:39" ht="101.25">
      <c r="AF100" s="2593">
        <v>16200000</v>
      </c>
      <c r="AG100" s="2594" t="s">
        <v>1224</v>
      </c>
      <c r="AH100" s="2594" t="s">
        <v>1225</v>
      </c>
      <c r="AI100" s="2595" t="s">
        <v>1226</v>
      </c>
      <c r="AJ100" s="2596"/>
      <c r="AK100" s="2597"/>
      <c r="AL100" s="2597" t="s">
        <v>1227</v>
      </c>
      <c r="AM100" s="2597" t="s">
        <v>1229</v>
      </c>
    </row>
    <row r="101" spans="32:39">
      <c r="AF101" s="2598">
        <v>8666500</v>
      </c>
      <c r="AG101" s="2599"/>
      <c r="AH101" s="2600" t="s">
        <v>1230</v>
      </c>
      <c r="AI101" s="2600" t="s">
        <v>1231</v>
      </c>
      <c r="AJ101" s="2600" t="s">
        <v>1232</v>
      </c>
    </row>
    <row r="102" spans="32:39">
      <c r="AF102" s="2598">
        <v>2476500</v>
      </c>
      <c r="AG102" s="2599"/>
      <c r="AH102" s="2600" t="s">
        <v>1230</v>
      </c>
      <c r="AI102" s="2600" t="s">
        <v>1231</v>
      </c>
      <c r="AJ102" s="2600" t="s">
        <v>1232</v>
      </c>
    </row>
    <row r="103" spans="32:39">
      <c r="AF103" s="2601"/>
    </row>
    <row r="105" spans="32:39">
      <c r="AF105" s="2602">
        <v>1000500</v>
      </c>
      <c r="AG105" s="2600" t="s">
        <v>1230</v>
      </c>
      <c r="AH105" s="2600" t="s">
        <v>1231</v>
      </c>
      <c r="AI105" s="2599"/>
      <c r="AJ105" s="2599"/>
      <c r="AK105" s="2599"/>
      <c r="AL105" s="2600" t="s">
        <v>1233</v>
      </c>
    </row>
    <row r="106" spans="32:39">
      <c r="AF106" s="2602">
        <v>1000500</v>
      </c>
      <c r="AG106" s="2600" t="s">
        <v>1230</v>
      </c>
      <c r="AH106" s="2600" t="s">
        <v>1231</v>
      </c>
      <c r="AI106" s="2599"/>
      <c r="AJ106" s="2599"/>
      <c r="AK106" s="2599"/>
      <c r="AL106" s="2600" t="s">
        <v>1234</v>
      </c>
    </row>
    <row r="107" spans="32:39">
      <c r="AF107" s="2602">
        <v>-1000000</v>
      </c>
      <c r="AG107" s="2602">
        <v>1000000</v>
      </c>
      <c r="AH107" s="2600" t="s">
        <v>1235</v>
      </c>
      <c r="AI107" s="2599"/>
      <c r="AJ107" s="2599"/>
      <c r="AK107" s="2599"/>
      <c r="AL107" s="2600" t="s">
        <v>1236</v>
      </c>
    </row>
    <row r="108" spans="32:39">
      <c r="AF108" s="2602">
        <v>-130000</v>
      </c>
      <c r="AG108" s="2602">
        <v>130000</v>
      </c>
      <c r="AH108" s="2600" t="s">
        <v>1235</v>
      </c>
      <c r="AI108" s="2599"/>
      <c r="AJ108" s="2599"/>
      <c r="AK108" s="2599"/>
      <c r="AL108" s="2600" t="s">
        <v>1236</v>
      </c>
    </row>
    <row r="111" spans="32:39">
      <c r="AF111" s="2601">
        <f>AF103+AF107+AF108</f>
        <v>-1130000</v>
      </c>
    </row>
    <row r="112" spans="32:39">
      <c r="AF112" s="2601"/>
    </row>
  </sheetData>
  <mergeCells count="25">
    <mergeCell ref="A7:A9"/>
    <mergeCell ref="B7:H7"/>
    <mergeCell ref="B8:B9"/>
    <mergeCell ref="A1:K1"/>
    <mergeCell ref="A2:Z2"/>
    <mergeCell ref="A3:D3"/>
    <mergeCell ref="A5:C5"/>
    <mergeCell ref="A6:C6"/>
    <mergeCell ref="A15:A22"/>
    <mergeCell ref="B15:H15"/>
    <mergeCell ref="B16:B22"/>
    <mergeCell ref="A23:A25"/>
    <mergeCell ref="B23:H23"/>
    <mergeCell ref="B24:B25"/>
    <mergeCell ref="A79:C79"/>
    <mergeCell ref="A81:H81"/>
    <mergeCell ref="A82:D82"/>
    <mergeCell ref="A83:K83"/>
    <mergeCell ref="A26:H26"/>
    <mergeCell ref="A28:A54"/>
    <mergeCell ref="B28:H28"/>
    <mergeCell ref="B29:B54"/>
    <mergeCell ref="A55:A78"/>
    <mergeCell ref="B56:B65"/>
    <mergeCell ref="B66:B78"/>
  </mergeCells>
  <phoneticPr fontId="5" type="noConversion"/>
  <pageMargins left="3.937007874015748E-2" right="0" top="0" bottom="0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ACEAFE"/>
  </sheetPr>
  <dimension ref="A1:BE294"/>
  <sheetViews>
    <sheetView tabSelected="1" topLeftCell="C1" zoomScale="90" zoomScaleNormal="90" workbookViewId="0">
      <selection activeCell="A15" sqref="A15:X15"/>
    </sheetView>
  </sheetViews>
  <sheetFormatPr defaultRowHeight="13.5"/>
  <cols>
    <col min="1" max="1" width="8.88671875" style="40" hidden="1" customWidth="1"/>
    <col min="2" max="2" width="1.6640625" style="40" hidden="1" customWidth="1"/>
    <col min="3" max="3" width="3.21875" style="423" customWidth="1"/>
    <col min="4" max="4" width="5.88671875" style="1526" customWidth="1"/>
    <col min="5" max="5" width="3.21875" style="423" customWidth="1"/>
    <col min="6" max="6" width="3.21875" style="1526" customWidth="1"/>
    <col min="7" max="7" width="8" style="423" hidden="1" customWidth="1"/>
    <col min="8" max="8" width="10.6640625" style="423" customWidth="1"/>
    <col min="9" max="9" width="9.6640625" style="2725" customWidth="1"/>
    <col min="10" max="10" width="9.5546875" style="453" customWidth="1"/>
    <col min="11" max="11" width="11.21875" style="453" customWidth="1"/>
    <col min="12" max="12" width="10.109375" style="5" customWidth="1"/>
    <col min="13" max="13" width="12.21875" style="450" customWidth="1"/>
    <col min="14" max="14" width="10.6640625" style="453" customWidth="1"/>
    <col min="15" max="15" width="10.5546875" style="453" customWidth="1"/>
    <col min="16" max="16" width="8" style="5" customWidth="1"/>
    <col min="17" max="17" width="6.5546875" style="453" customWidth="1"/>
    <col min="18" max="18" width="10.5546875" style="5" customWidth="1"/>
    <col min="19" max="19" width="10.5546875" style="423" customWidth="1"/>
    <col min="20" max="20" width="1.33203125" style="5" customWidth="1"/>
    <col min="21" max="21" width="4.33203125" style="5" customWidth="1"/>
    <col min="22" max="23" width="1.33203125" style="5" customWidth="1"/>
    <col min="24" max="24" width="9.109375" style="453" customWidth="1"/>
    <col min="25" max="25" width="35.5546875" style="453" hidden="1" customWidth="1"/>
    <col min="26" max="26" width="23.6640625" style="453" hidden="1" customWidth="1"/>
    <col min="27" max="35" width="13.88671875" style="40" hidden="1" customWidth="1"/>
    <col min="36" max="36" width="16.6640625" style="40" hidden="1" customWidth="1"/>
    <col min="37" max="37" width="12.21875" style="40" hidden="1" customWidth="1"/>
    <col min="38" max="38" width="12.77734375" style="40" hidden="1" customWidth="1"/>
    <col min="39" max="39" width="12.5546875" style="40" hidden="1" customWidth="1"/>
    <col min="40" max="40" width="14.21875" style="40" hidden="1" customWidth="1"/>
    <col min="41" max="42" width="12.21875" style="40" hidden="1" customWidth="1"/>
    <col min="43" max="44" width="13.21875" style="40" hidden="1" customWidth="1"/>
    <col min="45" max="45" width="9.33203125" style="40" hidden="1" customWidth="1"/>
    <col min="46" max="47" width="0" style="40" hidden="1" customWidth="1"/>
    <col min="48" max="48" width="12.21875" style="40" bestFit="1" customWidth="1"/>
    <col min="49" max="56" width="8.88671875" style="40"/>
    <col min="57" max="57" width="13.21875" style="40" bestFit="1" customWidth="1"/>
    <col min="58" max="16384" width="8.88671875" style="40"/>
  </cols>
  <sheetData>
    <row r="1" spans="1:26" s="8" customFormat="1" ht="14.25">
      <c r="A1" s="3422"/>
      <c r="B1" s="3422"/>
      <c r="C1" s="3777"/>
      <c r="D1" s="3777"/>
      <c r="E1" s="3777"/>
      <c r="F1" s="3777"/>
      <c r="G1" s="3777"/>
      <c r="H1" s="3777"/>
      <c r="I1" s="3777"/>
      <c r="J1" s="3777"/>
      <c r="K1" s="3777"/>
      <c r="L1" s="3777"/>
      <c r="M1" s="3777"/>
      <c r="N1" s="3777"/>
      <c r="O1" s="3777"/>
      <c r="P1" s="3777"/>
      <c r="Q1" s="3777"/>
      <c r="R1" s="3777"/>
      <c r="S1" s="3777"/>
      <c r="T1" s="3777"/>
      <c r="U1" s="3777"/>
      <c r="V1" s="3777"/>
      <c r="W1" s="3777"/>
      <c r="X1" s="3777"/>
    </row>
    <row r="2" spans="1:26" s="8" customFormat="1" ht="14.25">
      <c r="A2" s="3422"/>
      <c r="B2" s="3422"/>
      <c r="C2" s="3777"/>
      <c r="D2" s="3777"/>
      <c r="E2" s="3777"/>
      <c r="F2" s="3777"/>
      <c r="G2" s="3777"/>
      <c r="H2" s="3777"/>
      <c r="I2" s="3777"/>
      <c r="J2" s="3777"/>
      <c r="K2" s="3777"/>
      <c r="L2" s="3777"/>
      <c r="M2" s="3777"/>
      <c r="N2" s="3777"/>
      <c r="O2" s="3777"/>
      <c r="P2" s="3777"/>
      <c r="Q2" s="3777"/>
      <c r="R2" s="3777"/>
      <c r="S2" s="3777"/>
      <c r="T2" s="3777"/>
      <c r="U2" s="3777"/>
      <c r="V2" s="3777"/>
      <c r="W2" s="3777"/>
      <c r="X2" s="3777"/>
    </row>
    <row r="3" spans="1:26" s="8" customFormat="1" ht="14.25">
      <c r="A3" s="3422"/>
      <c r="B3" s="3422"/>
      <c r="C3" s="3777"/>
      <c r="D3" s="3777"/>
      <c r="E3" s="3777"/>
      <c r="F3" s="3777"/>
      <c r="G3" s="3777"/>
      <c r="H3" s="3777"/>
      <c r="I3" s="3777"/>
      <c r="J3" s="3777"/>
      <c r="K3" s="3777"/>
      <c r="L3" s="3777"/>
      <c r="M3" s="3777"/>
      <c r="N3" s="3777"/>
      <c r="O3" s="3777"/>
      <c r="P3" s="3777"/>
      <c r="Q3" s="3777"/>
      <c r="R3" s="3777"/>
      <c r="S3" s="3777"/>
      <c r="T3" s="3777"/>
      <c r="U3" s="3777"/>
      <c r="V3" s="3777"/>
      <c r="W3" s="3777"/>
      <c r="X3" s="3777"/>
    </row>
    <row r="4" spans="1:26" s="8" customFormat="1" ht="5.25" customHeight="1">
      <c r="A4" s="3423"/>
      <c r="B4" s="3423"/>
      <c r="C4" s="3777"/>
      <c r="D4" s="3777"/>
      <c r="E4" s="3777"/>
      <c r="F4" s="3777"/>
      <c r="G4" s="3777"/>
      <c r="H4" s="3777"/>
      <c r="I4" s="3777"/>
      <c r="J4" s="3777"/>
      <c r="K4" s="3777"/>
      <c r="L4" s="3777"/>
      <c r="M4" s="3777"/>
      <c r="N4" s="3777"/>
      <c r="O4" s="3777"/>
      <c r="P4" s="3777"/>
      <c r="Q4" s="3777"/>
      <c r="R4" s="3777"/>
      <c r="S4" s="3777"/>
      <c r="T4" s="3777"/>
      <c r="U4" s="3777"/>
      <c r="V4" s="3777"/>
      <c r="W4" s="3777"/>
      <c r="X4" s="3777"/>
    </row>
    <row r="5" spans="1:26" s="8" customFormat="1" ht="30" customHeight="1">
      <c r="A5" s="3423"/>
      <c r="B5" s="3423"/>
      <c r="C5" s="3777"/>
      <c r="D5" s="3777"/>
      <c r="E5" s="3777"/>
      <c r="F5" s="3777"/>
      <c r="G5" s="3777"/>
      <c r="H5" s="3777"/>
      <c r="I5" s="3777"/>
      <c r="J5" s="3777"/>
      <c r="K5" s="3777"/>
      <c r="L5" s="3777"/>
      <c r="M5" s="3777"/>
      <c r="N5" s="3777"/>
      <c r="O5" s="3777"/>
      <c r="P5" s="3777"/>
      <c r="Q5" s="3777"/>
      <c r="R5" s="3777"/>
      <c r="S5" s="3777"/>
      <c r="T5" s="3777"/>
      <c r="U5" s="3777"/>
      <c r="V5" s="3777"/>
      <c r="W5" s="3777"/>
      <c r="X5" s="3777"/>
    </row>
    <row r="6" spans="1:26" s="8" customFormat="1" ht="35.25" customHeight="1">
      <c r="A6" s="3778" t="s">
        <v>5027</v>
      </c>
      <c r="B6" s="3778"/>
      <c r="C6" s="3778"/>
      <c r="D6" s="3778"/>
      <c r="E6" s="3778"/>
      <c r="F6" s="3778"/>
      <c r="G6" s="3778"/>
      <c r="H6" s="3778"/>
      <c r="I6" s="3778"/>
      <c r="J6" s="3778"/>
      <c r="K6" s="3778"/>
      <c r="L6" s="3778"/>
      <c r="M6" s="3778"/>
      <c r="N6" s="3778"/>
      <c r="O6" s="3778"/>
      <c r="P6" s="3778"/>
      <c r="Q6" s="3778"/>
      <c r="R6" s="3778"/>
      <c r="S6" s="3778"/>
      <c r="T6" s="3778"/>
      <c r="U6" s="3778"/>
      <c r="V6" s="3778"/>
      <c r="W6" s="3778"/>
      <c r="X6" s="3778"/>
      <c r="Y6" s="2205"/>
      <c r="Z6" s="2192"/>
    </row>
    <row r="7" spans="1:26" s="8" customFormat="1" ht="14.25" customHeight="1">
      <c r="A7" s="3778"/>
      <c r="B7" s="3778"/>
      <c r="C7" s="3778"/>
      <c r="D7" s="3778"/>
      <c r="E7" s="3778"/>
      <c r="F7" s="3778"/>
      <c r="G7" s="3778"/>
      <c r="H7" s="3778"/>
      <c r="I7" s="3778"/>
      <c r="J7" s="3778"/>
      <c r="K7" s="3778"/>
      <c r="L7" s="3778"/>
      <c r="M7" s="3778"/>
      <c r="N7" s="3778"/>
      <c r="O7" s="3778"/>
      <c r="P7" s="3778"/>
      <c r="Q7" s="3778"/>
      <c r="R7" s="3778"/>
      <c r="S7" s="3778"/>
      <c r="T7" s="3778"/>
      <c r="U7" s="3778"/>
      <c r="V7" s="3778"/>
      <c r="W7" s="3778"/>
      <c r="X7" s="3778"/>
      <c r="Y7" s="2205"/>
      <c r="Z7" s="2192"/>
    </row>
    <row r="8" spans="1:26" s="8" customFormat="1" ht="14.25" customHeight="1">
      <c r="A8" s="3424"/>
      <c r="B8" s="3424"/>
      <c r="C8" s="3778"/>
      <c r="D8" s="3778"/>
      <c r="E8" s="3778"/>
      <c r="F8" s="3778"/>
      <c r="G8" s="3778"/>
      <c r="H8" s="3778"/>
      <c r="I8" s="3778"/>
      <c r="J8" s="3778"/>
      <c r="K8" s="3778"/>
      <c r="L8" s="3778"/>
      <c r="M8" s="3778"/>
      <c r="N8" s="3778"/>
      <c r="O8" s="3778"/>
      <c r="P8" s="3778"/>
      <c r="Q8" s="3778"/>
      <c r="R8" s="3778"/>
      <c r="S8" s="3778"/>
      <c r="T8" s="3778"/>
      <c r="U8" s="3778"/>
      <c r="V8" s="3778"/>
      <c r="W8" s="3778"/>
      <c r="X8" s="3778"/>
      <c r="Y8" s="2205"/>
      <c r="Z8" s="2192"/>
    </row>
    <row r="9" spans="1:26" s="8" customFormat="1" ht="14.25" customHeight="1">
      <c r="A9" s="3777" t="s">
        <v>1307</v>
      </c>
      <c r="B9" s="3777"/>
      <c r="C9" s="3777"/>
      <c r="D9" s="3777"/>
      <c r="E9" s="3777"/>
      <c r="F9" s="3777"/>
      <c r="G9" s="3777"/>
      <c r="H9" s="3777"/>
      <c r="I9" s="3777"/>
      <c r="J9" s="3777"/>
      <c r="K9" s="3777"/>
      <c r="L9" s="3777"/>
      <c r="M9" s="3777"/>
      <c r="N9" s="3777"/>
      <c r="O9" s="3777"/>
      <c r="P9" s="3777"/>
      <c r="Q9" s="3777"/>
      <c r="R9" s="3777"/>
      <c r="S9" s="3777"/>
      <c r="T9" s="3777"/>
      <c r="U9" s="3777"/>
      <c r="V9" s="3777"/>
      <c r="W9" s="3777"/>
      <c r="X9" s="3777"/>
      <c r="Y9" s="2206"/>
      <c r="Z9" s="2193"/>
    </row>
    <row r="10" spans="1:26" s="8" customFormat="1" ht="14.25">
      <c r="A10" s="3777" t="s">
        <v>1308</v>
      </c>
      <c r="B10" s="3777"/>
      <c r="C10" s="3777"/>
      <c r="D10" s="3777"/>
      <c r="E10" s="3777"/>
      <c r="F10" s="3777"/>
      <c r="G10" s="3777"/>
      <c r="H10" s="3777"/>
      <c r="I10" s="3777"/>
      <c r="J10" s="3777"/>
      <c r="K10" s="3777"/>
      <c r="L10" s="3777"/>
      <c r="M10" s="3777"/>
      <c r="N10" s="3777"/>
      <c r="O10" s="3777"/>
      <c r="P10" s="3777"/>
      <c r="Q10" s="3777"/>
      <c r="R10" s="3777"/>
      <c r="S10" s="3777"/>
      <c r="T10" s="3777"/>
      <c r="U10" s="3777"/>
      <c r="V10" s="3777"/>
      <c r="W10" s="3777"/>
      <c r="X10" s="3777"/>
      <c r="Y10" s="2206"/>
      <c r="Z10" s="2193"/>
    </row>
    <row r="11" spans="1:26" s="8" customFormat="1" ht="21" customHeight="1">
      <c r="A11" s="3790" t="s">
        <v>5039</v>
      </c>
      <c r="B11" s="3791"/>
      <c r="C11" s="3791"/>
      <c r="D11" s="3791"/>
      <c r="E11" s="3791"/>
      <c r="F11" s="3791"/>
      <c r="G11" s="3791"/>
      <c r="H11" s="3791"/>
      <c r="I11" s="3791"/>
      <c r="J11" s="3791"/>
      <c r="K11" s="3791"/>
      <c r="L11" s="3791"/>
      <c r="M11" s="3791"/>
      <c r="N11" s="3791"/>
      <c r="O11" s="3791"/>
      <c r="P11" s="3791"/>
      <c r="Q11" s="3791"/>
      <c r="R11" s="3791"/>
      <c r="S11" s="3791"/>
      <c r="T11" s="3791"/>
      <c r="U11" s="3791"/>
      <c r="V11" s="3791"/>
      <c r="W11" s="3791"/>
      <c r="X11" s="3791"/>
      <c r="Y11" s="2208"/>
      <c r="Z11" s="2195"/>
    </row>
    <row r="12" spans="1:26" s="8" customFormat="1" ht="16.5" customHeight="1">
      <c r="A12" s="3422"/>
      <c r="B12" s="3422"/>
      <c r="C12" s="3422"/>
      <c r="D12" s="3422"/>
      <c r="E12" s="3422"/>
      <c r="F12" s="3422"/>
      <c r="G12" s="3422"/>
      <c r="H12" s="3422"/>
      <c r="I12" s="3435"/>
      <c r="J12" s="3426"/>
      <c r="K12" s="3427" t="s">
        <v>999</v>
      </c>
      <c r="L12" s="3428">
        <v>195709928</v>
      </c>
      <c r="M12" s="3429" t="s">
        <v>5040</v>
      </c>
      <c r="N12" s="3429"/>
      <c r="O12" s="3429"/>
      <c r="P12" s="3429"/>
      <c r="Q12" s="3423"/>
      <c r="R12" s="3423"/>
      <c r="S12" s="3423"/>
      <c r="T12" s="3423"/>
      <c r="U12" s="3423"/>
      <c r="V12" s="3423"/>
      <c r="W12" s="3423"/>
      <c r="X12" s="3423"/>
    </row>
    <row r="13" spans="1:26" s="8" customFormat="1" ht="16.5" customHeight="1">
      <c r="A13" s="3422"/>
      <c r="B13" s="3422"/>
      <c r="C13" s="3422"/>
      <c r="D13" s="3422"/>
      <c r="E13" s="3422"/>
      <c r="F13" s="3422"/>
      <c r="G13" s="3422"/>
      <c r="H13" s="3422"/>
      <c r="I13" s="3425"/>
      <c r="J13" s="3430"/>
      <c r="K13" s="3427" t="s">
        <v>1000</v>
      </c>
      <c r="L13" s="3428">
        <v>12114536</v>
      </c>
      <c r="M13" s="3829" t="s">
        <v>5042</v>
      </c>
      <c r="N13" s="3829"/>
      <c r="O13" s="3829"/>
      <c r="P13" s="3829"/>
      <c r="Q13" s="3423"/>
      <c r="R13" s="3423"/>
      <c r="S13" s="3423"/>
      <c r="T13" s="3423"/>
      <c r="U13" s="3423"/>
      <c r="V13" s="3423"/>
      <c r="W13" s="3423"/>
      <c r="X13" s="3423"/>
    </row>
    <row r="14" spans="1:26" s="8" customFormat="1" ht="11.25" customHeight="1">
      <c r="A14" s="3422"/>
      <c r="B14" s="3422"/>
      <c r="C14" s="3422"/>
      <c r="D14" s="3422"/>
      <c r="E14" s="3422"/>
      <c r="F14" s="3422"/>
      <c r="G14" s="3422"/>
      <c r="H14" s="3422"/>
      <c r="I14" s="3425"/>
      <c r="J14" s="3431"/>
      <c r="K14" s="3793" t="s">
        <v>5029</v>
      </c>
      <c r="L14" s="3793"/>
      <c r="M14" s="3430"/>
      <c r="N14" s="3430"/>
      <c r="O14" s="3431"/>
      <c r="P14" s="3423"/>
      <c r="Q14" s="3423"/>
      <c r="R14" s="3423"/>
      <c r="S14" s="3423"/>
      <c r="T14" s="3423"/>
      <c r="U14" s="3423"/>
      <c r="V14" s="3423"/>
      <c r="W14" s="3423"/>
      <c r="X14" s="3423"/>
    </row>
    <row r="15" spans="1:26" s="8" customFormat="1" ht="21" customHeight="1">
      <c r="A15" s="3791" t="s">
        <v>5041</v>
      </c>
      <c r="B15" s="3791"/>
      <c r="C15" s="3791"/>
      <c r="D15" s="3791"/>
      <c r="E15" s="3791"/>
      <c r="F15" s="3791"/>
      <c r="G15" s="3791"/>
      <c r="H15" s="3791"/>
      <c r="I15" s="3791"/>
      <c r="J15" s="3791"/>
      <c r="K15" s="3791"/>
      <c r="L15" s="3791"/>
      <c r="M15" s="3791"/>
      <c r="N15" s="3791"/>
      <c r="O15" s="3791"/>
      <c r="P15" s="3791"/>
      <c r="Q15" s="3791"/>
      <c r="R15" s="3791"/>
      <c r="S15" s="3791"/>
      <c r="T15" s="3791"/>
      <c r="U15" s="3791"/>
      <c r="V15" s="3791"/>
      <c r="W15" s="3791"/>
      <c r="X15" s="3791"/>
      <c r="Y15" s="2208"/>
      <c r="Z15" s="2195"/>
    </row>
    <row r="16" spans="1:26" s="8" customFormat="1" ht="16.5" customHeight="1">
      <c r="A16" s="3422"/>
      <c r="B16" s="3422"/>
      <c r="C16" s="3422"/>
      <c r="D16" s="3422"/>
      <c r="E16" s="3422"/>
      <c r="F16" s="3422"/>
      <c r="G16" s="3422"/>
      <c r="H16" s="3422"/>
      <c r="I16" s="3425"/>
      <c r="J16" s="3426"/>
      <c r="K16" s="3427" t="s">
        <v>999</v>
      </c>
      <c r="L16" s="3428">
        <v>213000000</v>
      </c>
      <c r="M16" s="3429" t="s">
        <v>5028</v>
      </c>
      <c r="N16" s="3429"/>
      <c r="O16" s="3429"/>
      <c r="P16" s="3423"/>
      <c r="Q16" s="3423"/>
      <c r="R16" s="3423"/>
      <c r="S16" s="3423"/>
      <c r="T16" s="3423"/>
      <c r="U16" s="3423"/>
      <c r="V16" s="3423"/>
      <c r="W16" s="3423"/>
      <c r="X16" s="3423"/>
    </row>
    <row r="17" spans="1:24" s="8" customFormat="1" ht="16.5" customHeight="1">
      <c r="A17" s="3422"/>
      <c r="B17" s="3422"/>
      <c r="C17" s="3422"/>
      <c r="D17" s="3422"/>
      <c r="E17" s="3422"/>
      <c r="F17" s="3422"/>
      <c r="G17" s="3422"/>
      <c r="H17" s="3422"/>
      <c r="I17" s="3425"/>
      <c r="J17" s="3430"/>
      <c r="K17" s="3427" t="s">
        <v>1000</v>
      </c>
      <c r="L17" s="3428">
        <v>19400000</v>
      </c>
      <c r="M17" s="3829" t="s">
        <v>5043</v>
      </c>
      <c r="N17" s="3829"/>
      <c r="O17" s="3429"/>
      <c r="P17" s="3423"/>
      <c r="Q17" s="3423"/>
      <c r="R17" s="3423"/>
      <c r="S17" s="3423"/>
      <c r="T17" s="3423"/>
      <c r="U17" s="3423"/>
      <c r="V17" s="3423"/>
      <c r="W17" s="3423"/>
      <c r="X17" s="3423"/>
    </row>
    <row r="18" spans="1:24" s="8" customFormat="1" ht="11.25" customHeight="1">
      <c r="A18" s="3422"/>
      <c r="B18" s="3422"/>
      <c r="C18" s="3422"/>
      <c r="D18" s="3422"/>
      <c r="E18" s="3422"/>
      <c r="F18" s="3422"/>
      <c r="G18" s="3422"/>
      <c r="H18" s="3422"/>
      <c r="I18" s="3425"/>
      <c r="J18" s="3431"/>
      <c r="K18" s="3793" t="s">
        <v>5029</v>
      </c>
      <c r="L18" s="3793"/>
      <c r="M18" s="3430"/>
      <c r="N18" s="3430"/>
      <c r="O18" s="3431"/>
      <c r="P18" s="3423"/>
      <c r="Q18" s="3423"/>
      <c r="R18" s="3423"/>
      <c r="S18" s="3423"/>
      <c r="T18" s="3423"/>
      <c r="U18" s="3423"/>
      <c r="V18" s="3423"/>
      <c r="W18" s="3423"/>
      <c r="X18" s="3423"/>
    </row>
    <row r="19" spans="1:24" s="8" customFormat="1" ht="129.75" customHeight="1">
      <c r="A19" s="3422"/>
      <c r="B19" s="3422"/>
      <c r="C19" s="3775"/>
      <c r="D19" s="3776"/>
      <c r="E19" s="3776"/>
      <c r="F19" s="3776"/>
      <c r="G19" s="3776"/>
      <c r="H19" s="3776"/>
      <c r="I19" s="3776"/>
      <c r="J19" s="3776"/>
      <c r="K19" s="3776"/>
      <c r="L19" s="3776"/>
      <c r="M19" s="3776"/>
      <c r="N19" s="3776"/>
      <c r="O19" s="3776"/>
      <c r="P19" s="3776"/>
      <c r="Q19" s="3776"/>
      <c r="R19" s="3776"/>
      <c r="S19" s="3776"/>
      <c r="T19" s="3776"/>
      <c r="U19" s="3776"/>
      <c r="V19" s="3776"/>
      <c r="W19" s="3776"/>
      <c r="X19" s="3776"/>
    </row>
    <row r="20" spans="1:24" s="8" customFormat="1" ht="14.25" customHeight="1">
      <c r="A20" s="3422"/>
      <c r="B20" s="3422"/>
      <c r="C20" s="3422"/>
      <c r="D20" s="3422"/>
      <c r="E20" s="3422"/>
      <c r="F20" s="3422"/>
      <c r="G20" s="3422"/>
      <c r="H20" s="3422"/>
      <c r="I20" s="3425"/>
      <c r="J20" s="3792" t="s">
        <v>5030</v>
      </c>
      <c r="K20" s="3792"/>
      <c r="L20" s="3792"/>
      <c r="M20" s="3792"/>
      <c r="N20" s="3792"/>
      <c r="O20" s="3792"/>
      <c r="P20" s="3792"/>
      <c r="Q20" s="3423"/>
      <c r="R20" s="3423"/>
      <c r="S20" s="3423"/>
      <c r="T20" s="3423"/>
      <c r="U20" s="3423"/>
      <c r="V20" s="3423"/>
      <c r="W20" s="3423"/>
      <c r="X20" s="3423"/>
    </row>
    <row r="21" spans="1:24" s="8" customFormat="1" ht="14.25" customHeight="1">
      <c r="A21" s="3422"/>
      <c r="B21" s="3422"/>
      <c r="C21" s="3422"/>
      <c r="D21" s="3422"/>
      <c r="E21" s="3422"/>
      <c r="F21" s="3422"/>
      <c r="G21" s="3422"/>
      <c r="H21" s="3422"/>
      <c r="I21" s="3425"/>
      <c r="J21" s="3792"/>
      <c r="K21" s="3792"/>
      <c r="L21" s="3792"/>
      <c r="M21" s="3792"/>
      <c r="N21" s="3792"/>
      <c r="O21" s="3792"/>
      <c r="P21" s="3792"/>
      <c r="Q21" s="3423"/>
      <c r="R21" s="3423"/>
      <c r="S21" s="3423"/>
      <c r="T21" s="3423"/>
      <c r="U21" s="3423"/>
      <c r="V21" s="3423"/>
      <c r="W21" s="3423"/>
      <c r="X21" s="3423"/>
    </row>
    <row r="22" spans="1:24" s="8" customFormat="1" ht="14.25" customHeight="1">
      <c r="A22" s="3422"/>
      <c r="B22" s="3422"/>
      <c r="C22" s="3422"/>
      <c r="D22" s="3422"/>
      <c r="E22" s="3422"/>
      <c r="F22" s="3422"/>
      <c r="G22" s="3422"/>
      <c r="H22" s="3422"/>
      <c r="I22" s="3425"/>
      <c r="J22" s="3792"/>
      <c r="K22" s="3792"/>
      <c r="L22" s="3792"/>
      <c r="M22" s="3792"/>
      <c r="N22" s="3792"/>
      <c r="O22" s="3792"/>
      <c r="P22" s="3792"/>
      <c r="Q22" s="3423"/>
      <c r="R22" s="3423"/>
      <c r="S22" s="3423"/>
      <c r="T22" s="3423"/>
      <c r="U22" s="3423"/>
      <c r="V22" s="3423"/>
      <c r="W22" s="3423"/>
      <c r="X22" s="3423"/>
    </row>
    <row r="23" spans="1:24" s="8" customFormat="1" ht="14.25" customHeight="1">
      <c r="A23" s="3422"/>
      <c r="B23" s="3422"/>
      <c r="C23" s="3422"/>
      <c r="D23" s="3422"/>
      <c r="E23" s="3422"/>
      <c r="F23" s="3422"/>
      <c r="G23" s="3422"/>
      <c r="H23" s="3422"/>
      <c r="I23" s="3425"/>
      <c r="J23" s="3792"/>
      <c r="K23" s="3792"/>
      <c r="L23" s="3792"/>
      <c r="M23" s="3792"/>
      <c r="N23" s="3792"/>
      <c r="O23" s="3792"/>
      <c r="P23" s="3792"/>
      <c r="Q23" s="3423"/>
      <c r="R23" s="3423"/>
      <c r="S23" s="3423"/>
      <c r="T23" s="3423"/>
      <c r="U23" s="3423"/>
      <c r="V23" s="3423"/>
      <c r="W23" s="3423"/>
      <c r="X23" s="3423"/>
    </row>
    <row r="24" spans="1:24" s="8" customFormat="1" ht="14.25">
      <c r="A24" s="3422"/>
      <c r="B24" s="3422"/>
      <c r="C24" s="3422"/>
      <c r="D24" s="3422"/>
      <c r="E24" s="3422"/>
      <c r="F24" s="3422"/>
      <c r="G24" s="3422"/>
      <c r="H24" s="3422"/>
      <c r="I24" s="3425"/>
      <c r="J24" s="3426"/>
      <c r="K24" s="3422"/>
      <c r="L24" s="3422"/>
      <c r="M24" s="3423"/>
      <c r="N24" s="3423"/>
      <c r="O24" s="3423"/>
      <c r="P24" s="3423"/>
      <c r="Q24" s="3423"/>
      <c r="R24" s="3423"/>
      <c r="S24" s="3423"/>
      <c r="T24" s="3423"/>
      <c r="U24" s="3423"/>
      <c r="V24" s="3423"/>
      <c r="W24" s="3423"/>
      <c r="X24" s="3423"/>
    </row>
    <row r="25" spans="1:24" s="8" customFormat="1" ht="14.25">
      <c r="A25" s="3422"/>
      <c r="B25" s="3422"/>
      <c r="C25" s="3422"/>
      <c r="D25" s="3422"/>
      <c r="E25" s="3422"/>
      <c r="F25" s="3422"/>
      <c r="G25" s="3422"/>
      <c r="H25" s="3422"/>
      <c r="I25" s="3425"/>
      <c r="J25" s="3426"/>
      <c r="K25" s="3422"/>
      <c r="L25" s="3422"/>
      <c r="M25" s="3423"/>
      <c r="N25" s="3423"/>
      <c r="O25" s="3423"/>
      <c r="P25" s="3423"/>
      <c r="Q25" s="3423"/>
      <c r="R25" s="3423"/>
      <c r="S25" s="3423"/>
      <c r="T25" s="3423"/>
      <c r="U25" s="3423"/>
      <c r="V25" s="3423"/>
      <c r="W25" s="3423"/>
      <c r="X25" s="3423"/>
    </row>
    <row r="26" spans="1:24" s="8" customFormat="1" ht="14.25">
      <c r="A26" s="3422"/>
      <c r="B26" s="3422"/>
      <c r="C26" s="3422"/>
      <c r="D26" s="3422"/>
      <c r="E26" s="3422"/>
      <c r="F26" s="3422"/>
      <c r="G26" s="3422"/>
      <c r="H26" s="3422"/>
      <c r="I26" s="3425"/>
      <c r="J26" s="3426"/>
      <c r="K26" s="3422"/>
      <c r="L26" s="3422"/>
      <c r="M26" s="3423"/>
      <c r="N26" s="3423"/>
      <c r="O26" s="3423"/>
      <c r="P26" s="3423"/>
      <c r="Q26" s="3423"/>
      <c r="R26" s="3423"/>
      <c r="S26" s="3423"/>
      <c r="T26" s="3423"/>
      <c r="U26" s="3423"/>
      <c r="V26" s="3423"/>
      <c r="W26" s="3423"/>
      <c r="X26" s="3423"/>
    </row>
    <row r="27" spans="1:24" s="8" customFormat="1" ht="14.25">
      <c r="A27" s="3422"/>
      <c r="B27" s="3422"/>
      <c r="C27" s="3422"/>
      <c r="D27" s="3422"/>
      <c r="E27" s="3422"/>
      <c r="F27" s="3422"/>
      <c r="G27" s="3422"/>
      <c r="H27" s="3422"/>
      <c r="I27" s="3425"/>
      <c r="J27" s="3426"/>
      <c r="K27" s="3422"/>
      <c r="L27" s="3422"/>
      <c r="M27" s="3423"/>
      <c r="N27" s="3423"/>
      <c r="O27" s="3423"/>
      <c r="P27" s="3423"/>
      <c r="Q27" s="3423"/>
      <c r="R27" s="3423"/>
      <c r="S27" s="3423"/>
      <c r="T27" s="3423"/>
      <c r="U27" s="3423"/>
      <c r="V27" s="3423"/>
      <c r="W27" s="3423"/>
      <c r="X27" s="3423"/>
    </row>
    <row r="28" spans="1:24" s="8" customFormat="1" ht="14.25">
      <c r="A28" s="3422"/>
      <c r="B28" s="3422"/>
      <c r="C28" s="3422"/>
      <c r="D28" s="3422"/>
      <c r="E28" s="3422"/>
      <c r="F28" s="3422"/>
      <c r="G28" s="3422"/>
      <c r="H28" s="3422"/>
      <c r="I28" s="3425"/>
      <c r="J28" s="3426"/>
      <c r="K28" s="3422"/>
      <c r="L28" s="3422"/>
      <c r="M28" s="3423"/>
      <c r="N28" s="3423"/>
      <c r="O28" s="3423"/>
      <c r="P28" s="3423"/>
      <c r="Q28" s="3423"/>
      <c r="R28" s="3423"/>
      <c r="S28" s="3423"/>
      <c r="T28" s="3423"/>
      <c r="U28" s="3423"/>
      <c r="V28" s="3423"/>
      <c r="W28" s="3423"/>
      <c r="X28" s="3423"/>
    </row>
    <row r="29" spans="1:24" s="8" customFormat="1" ht="14.25">
      <c r="A29" s="3422"/>
      <c r="B29" s="3422"/>
      <c r="C29" s="3422"/>
      <c r="D29" s="3422"/>
      <c r="E29" s="3422"/>
      <c r="F29" s="3422"/>
      <c r="G29" s="3422"/>
      <c r="H29" s="3422"/>
      <c r="I29" s="3425"/>
      <c r="J29" s="3426"/>
      <c r="K29" s="3422"/>
      <c r="L29" s="3422"/>
      <c r="M29" s="3423"/>
      <c r="N29" s="3423"/>
      <c r="O29" s="3423"/>
      <c r="P29" s="3423"/>
      <c r="Q29" s="3423"/>
      <c r="R29" s="3423"/>
      <c r="S29" s="3423"/>
      <c r="T29" s="3423"/>
      <c r="U29" s="3423"/>
      <c r="V29" s="3423"/>
      <c r="W29" s="3423"/>
      <c r="X29" s="3423"/>
    </row>
    <row r="30" spans="1:24" s="8" customFormat="1" ht="46.5" customHeight="1">
      <c r="A30" s="3422"/>
      <c r="B30" s="3422"/>
      <c r="C30" s="3422"/>
      <c r="D30" s="3422"/>
      <c r="E30" s="3422"/>
      <c r="F30" s="3422"/>
      <c r="G30" s="3422"/>
      <c r="H30" s="3422"/>
      <c r="I30" s="3425"/>
      <c r="J30" s="3426"/>
      <c r="K30" s="3422"/>
      <c r="L30" s="3422"/>
      <c r="M30" s="3423"/>
      <c r="N30" s="3423"/>
      <c r="O30" s="3423"/>
      <c r="P30" s="3423"/>
      <c r="Q30" s="3423"/>
      <c r="R30" s="3423"/>
      <c r="S30" s="3423"/>
      <c r="T30" s="3423"/>
      <c r="U30" s="3423"/>
      <c r="V30" s="3423"/>
      <c r="W30" s="3423"/>
      <c r="X30" s="3423"/>
    </row>
    <row r="31" spans="1:24" s="8" customFormat="1" ht="14.25">
      <c r="A31" s="3422"/>
      <c r="B31" s="3422"/>
      <c r="C31" s="3422"/>
      <c r="D31" s="3422"/>
      <c r="E31" s="3422"/>
      <c r="F31" s="3422"/>
      <c r="G31" s="3422"/>
      <c r="H31" s="3422"/>
      <c r="I31" s="3425"/>
      <c r="J31" s="3426"/>
      <c r="K31" s="3422"/>
      <c r="L31" s="3422"/>
      <c r="M31" s="3423"/>
      <c r="N31" s="3423"/>
      <c r="O31" s="3423"/>
      <c r="P31" s="3423"/>
      <c r="Q31" s="3423"/>
      <c r="R31" s="3423"/>
      <c r="S31" s="3423"/>
      <c r="T31" s="3423"/>
      <c r="U31" s="3423"/>
      <c r="V31" s="3423"/>
      <c r="W31" s="3423"/>
      <c r="X31" s="3423"/>
    </row>
    <row r="32" spans="1:24" s="8" customFormat="1" ht="14.25">
      <c r="A32" s="3432"/>
      <c r="B32" s="3432"/>
      <c r="C32" s="3432"/>
      <c r="D32" s="3432"/>
      <c r="E32" s="3432"/>
      <c r="F32" s="3432"/>
      <c r="G32" s="3432"/>
      <c r="H32" s="3432"/>
      <c r="I32" s="3433"/>
      <c r="J32" s="3434"/>
      <c r="K32" s="3432"/>
      <c r="L32" s="3432"/>
      <c r="M32" s="3423"/>
      <c r="N32" s="3423"/>
      <c r="O32" s="3423"/>
      <c r="P32" s="3423"/>
      <c r="Q32" s="3423"/>
      <c r="R32" s="3423"/>
      <c r="S32" s="3423"/>
      <c r="T32" s="3423"/>
      <c r="U32" s="3423"/>
      <c r="V32" s="3423"/>
      <c r="W32" s="3423"/>
      <c r="X32" s="3423"/>
    </row>
    <row r="33" spans="1:57" s="8" customFormat="1" ht="14.25">
      <c r="A33" s="3432"/>
      <c r="B33" s="3432"/>
      <c r="C33" s="3432"/>
      <c r="D33" s="3432"/>
      <c r="E33" s="3432"/>
      <c r="F33" s="3432"/>
      <c r="G33" s="3432"/>
      <c r="H33" s="3432"/>
      <c r="I33" s="3433"/>
      <c r="J33" s="3434"/>
      <c r="K33" s="3432"/>
      <c r="L33" s="3432"/>
      <c r="M33" s="3423"/>
      <c r="N33" s="3423"/>
      <c r="O33" s="3423"/>
      <c r="P33" s="3423"/>
      <c r="Q33" s="3423"/>
      <c r="R33" s="3423"/>
      <c r="S33" s="3423"/>
      <c r="T33" s="3423"/>
      <c r="U33" s="3423"/>
      <c r="V33" s="3423"/>
      <c r="W33" s="3423"/>
      <c r="X33" s="3423"/>
      <c r="BD33" s="40" t="s">
        <v>5122</v>
      </c>
      <c r="BE33" s="3555">
        <f>BE74</f>
        <v>169166304</v>
      </c>
    </row>
    <row r="34" spans="1:57" s="8" customFormat="1" ht="14.25">
      <c r="A34" s="3432"/>
      <c r="B34" s="3432"/>
      <c r="C34" s="3432"/>
      <c r="D34" s="3432"/>
      <c r="E34" s="3432"/>
      <c r="F34" s="3432"/>
      <c r="G34" s="3432"/>
      <c r="H34" s="3432"/>
      <c r="I34" s="3433"/>
      <c r="J34" s="3434"/>
      <c r="K34" s="3432"/>
      <c r="L34" s="3432"/>
      <c r="M34" s="3423"/>
      <c r="N34" s="3423"/>
      <c r="O34" s="3423"/>
      <c r="P34" s="3423"/>
      <c r="Q34" s="3423"/>
      <c r="R34" s="3423"/>
      <c r="S34" s="3423"/>
      <c r="T34" s="3423"/>
      <c r="U34" s="3423"/>
      <c r="V34" s="3423"/>
      <c r="W34" s="3423"/>
      <c r="X34" s="3423"/>
      <c r="BD34" s="8" t="s">
        <v>5121</v>
      </c>
      <c r="BE34" s="3555">
        <f>BE36</f>
        <v>26528910</v>
      </c>
    </row>
    <row r="35" spans="1:57" s="8" customFormat="1" ht="14.25">
      <c r="A35" s="3432"/>
      <c r="B35" s="3432"/>
      <c r="C35" s="3432"/>
      <c r="D35" s="3432"/>
      <c r="E35" s="3432"/>
      <c r="F35" s="3432"/>
      <c r="G35" s="3432"/>
      <c r="H35" s="3432"/>
      <c r="I35" s="3433"/>
      <c r="J35" s="3434"/>
      <c r="K35" s="3432"/>
      <c r="L35" s="3432"/>
      <c r="M35" s="3423"/>
      <c r="N35" s="3423"/>
      <c r="O35" s="3423"/>
      <c r="P35" s="3423"/>
      <c r="Q35" s="3423"/>
      <c r="R35" s="3423"/>
      <c r="S35" s="3423"/>
      <c r="T35" s="3423"/>
      <c r="U35" s="3423"/>
      <c r="V35" s="3423"/>
      <c r="W35" s="3423"/>
      <c r="X35" s="3423"/>
    </row>
    <row r="36" spans="1:57" s="8" customFormat="1" ht="14.25">
      <c r="A36" s="9"/>
      <c r="B36" s="9"/>
      <c r="C36" s="9"/>
      <c r="D36" s="9"/>
      <c r="E36" s="9"/>
      <c r="F36" s="9"/>
      <c r="G36" s="9"/>
      <c r="H36" s="9"/>
      <c r="I36" s="2713"/>
      <c r="J36" s="1767"/>
      <c r="K36" s="9"/>
      <c r="L36" s="9"/>
      <c r="BD36" s="8" t="s">
        <v>5121</v>
      </c>
      <c r="BE36" s="3555">
        <f>J124</f>
        <v>26528910</v>
      </c>
    </row>
    <row r="37" spans="1:57" ht="90.75" hidden="1" customHeight="1">
      <c r="C37" s="3803" t="s">
        <v>882</v>
      </c>
      <c r="D37" s="3803"/>
      <c r="E37" s="3803"/>
      <c r="F37" s="3803"/>
      <c r="G37" s="3803"/>
      <c r="H37" s="3803"/>
      <c r="I37" s="3803"/>
      <c r="J37" s="3803" t="s">
        <v>881</v>
      </c>
      <c r="K37" s="3803"/>
      <c r="L37" s="3803"/>
      <c r="M37" s="1847"/>
      <c r="N37" s="1847"/>
      <c r="O37" s="1847"/>
      <c r="P37" s="3803" t="s">
        <v>887</v>
      </c>
      <c r="Q37" s="3803"/>
      <c r="R37" s="3803"/>
      <c r="S37" s="3803"/>
      <c r="T37" s="3803"/>
      <c r="U37" s="3803"/>
      <c r="V37" s="3803"/>
      <c r="W37" s="3803"/>
      <c r="X37" s="3803"/>
      <c r="Y37" s="1847"/>
      <c r="Z37" s="1847"/>
      <c r="AK37" s="1844"/>
    </row>
    <row r="38" spans="1:57" ht="34.5" hidden="1" customHeight="1">
      <c r="C38" s="1845"/>
      <c r="D38" s="1845"/>
      <c r="E38" s="1845"/>
      <c r="F38" s="1845"/>
      <c r="G38" s="1845"/>
      <c r="H38" s="1845"/>
      <c r="I38" s="2715"/>
      <c r="J38" s="1846"/>
      <c r="K38" s="1845"/>
      <c r="L38" s="1845"/>
      <c r="M38" s="1845"/>
      <c r="N38" s="1845"/>
      <c r="O38" s="1845"/>
      <c r="P38" s="1845"/>
      <c r="Q38" s="1845"/>
      <c r="R38" s="1845"/>
      <c r="S38" s="1845"/>
      <c r="T38" s="1845"/>
      <c r="U38" s="1845"/>
      <c r="V38" s="1845"/>
      <c r="W38" s="1845"/>
      <c r="X38" s="1845"/>
      <c r="Y38" s="1845"/>
      <c r="Z38" s="1845"/>
    </row>
    <row r="39" spans="1:57" ht="34.5" hidden="1" customHeight="1">
      <c r="D39" s="1079"/>
      <c r="E39" s="1079"/>
      <c r="F39" s="1080"/>
      <c r="G39" s="1080"/>
      <c r="H39" s="1528"/>
      <c r="I39" s="2714"/>
      <c r="J39" s="1768"/>
      <c r="K39" s="1528"/>
      <c r="L39" s="1528"/>
      <c r="M39" s="1546"/>
      <c r="N39" s="1528"/>
      <c r="O39" s="1528"/>
      <c r="P39" s="1528"/>
      <c r="Q39" s="1080"/>
      <c r="R39" s="1080"/>
      <c r="S39" s="1142"/>
      <c r="T39" s="1080"/>
      <c r="U39" s="1080"/>
      <c r="V39" s="1080"/>
      <c r="W39" s="1080"/>
      <c r="X39" s="1080"/>
      <c r="Y39" s="1080"/>
      <c r="Z39" s="1080"/>
      <c r="AJ39" s="1622" t="s">
        <v>883</v>
      </c>
      <c r="AK39" s="1609" t="s">
        <v>884</v>
      </c>
      <c r="AL39" s="1609" t="s">
        <v>1001</v>
      </c>
      <c r="AM39" s="1609" t="s">
        <v>1002</v>
      </c>
      <c r="AN39" s="40" t="s">
        <v>885</v>
      </c>
      <c r="AO39" s="40" t="s">
        <v>957</v>
      </c>
      <c r="AP39" s="40" t="s">
        <v>886</v>
      </c>
      <c r="AQ39" s="40" t="s">
        <v>958</v>
      </c>
      <c r="AR39" s="40" t="s">
        <v>959</v>
      </c>
    </row>
    <row r="40" spans="1:57" ht="34.5" hidden="1" customHeight="1" thickBot="1">
      <c r="D40" s="1079"/>
      <c r="E40" s="1079"/>
      <c r="F40" s="1080"/>
      <c r="G40" s="1080"/>
      <c r="H40" s="1528"/>
      <c r="I40" s="2714"/>
      <c r="J40" s="1768"/>
      <c r="K40" s="1528"/>
      <c r="L40" s="1528"/>
      <c r="M40" s="1546"/>
      <c r="N40" s="1528"/>
      <c r="O40" s="1528"/>
      <c r="P40" s="1528"/>
      <c r="Q40" s="1080"/>
      <c r="R40" s="1080"/>
      <c r="S40" s="1142"/>
      <c r="T40" s="1080"/>
      <c r="U40" s="1080"/>
      <c r="V40" s="1080"/>
      <c r="W40" s="1080"/>
      <c r="X40" s="1080"/>
      <c r="Y40" s="1080"/>
      <c r="Z40" s="1080"/>
      <c r="AJ40" s="1848">
        <f>AJ41/AA41</f>
        <v>0.9238009861048857</v>
      </c>
      <c r="AK40" s="1849">
        <f>AK41/AA41</f>
        <v>7.6199013895114298E-2</v>
      </c>
      <c r="AL40" s="1624">
        <f>M51</f>
        <v>189492347</v>
      </c>
      <c r="AM40" s="1771">
        <f>I51</f>
        <v>223100000</v>
      </c>
      <c r="AN40" s="1604">
        <f>X54+X55+X64+X58</f>
        <v>0</v>
      </c>
      <c r="AO40" s="1604">
        <v>27200000</v>
      </c>
      <c r="AP40" s="1604">
        <v>17000000</v>
      </c>
      <c r="AQ40" s="1604">
        <v>30000000</v>
      </c>
      <c r="AR40" s="1604">
        <v>10000000</v>
      </c>
      <c r="AS40" s="40">
        <f>SUM(AN40:AR40)</f>
        <v>84200000</v>
      </c>
    </row>
    <row r="41" spans="1:57" ht="34.5" hidden="1" customHeight="1" thickTop="1" thickBot="1">
      <c r="D41" s="1079"/>
      <c r="E41" s="1079"/>
      <c r="F41" s="1080"/>
      <c r="G41" s="1080"/>
      <c r="H41" s="1528"/>
      <c r="I41" s="2714"/>
      <c r="J41" s="1768"/>
      <c r="K41" s="1528"/>
      <c r="L41" s="1528"/>
      <c r="M41" s="1546"/>
      <c r="N41" s="1528"/>
      <c r="O41" s="1528"/>
      <c r="P41" s="1528"/>
      <c r="Q41" s="1080"/>
      <c r="R41" s="1080"/>
      <c r="S41" s="1142"/>
      <c r="T41" s="1080"/>
      <c r="U41" s="1080"/>
      <c r="V41" s="1080"/>
      <c r="W41" s="1080"/>
      <c r="X41" s="1080"/>
      <c r="Y41" s="1080"/>
      <c r="Z41" s="1080"/>
      <c r="AA41" s="1983">
        <f>AJ41+AK41</f>
        <v>223100000</v>
      </c>
      <c r="AJ41" s="1983">
        <f>I53+I57+I69</f>
        <v>206100000</v>
      </c>
      <c r="AK41" s="40">
        <v>17000000</v>
      </c>
      <c r="AL41" s="1626">
        <f>AL42+AL57</f>
        <v>0</v>
      </c>
      <c r="AM41" s="1772">
        <v>299770000</v>
      </c>
      <c r="AN41" s="1238">
        <f>AN40/AS40</f>
        <v>0</v>
      </c>
      <c r="AO41" s="1238">
        <f>AO40/AS40</f>
        <v>0.32304038004750596</v>
      </c>
      <c r="AP41" s="1238">
        <f>AP40/AS40</f>
        <v>0.20190023752969122</v>
      </c>
      <c r="AQ41" s="1238">
        <f>AQ40/AS40</f>
        <v>0.35629453681710216</v>
      </c>
      <c r="AR41" s="1238">
        <f>AR40/AS40</f>
        <v>0.11876484560570071</v>
      </c>
    </row>
    <row r="42" spans="1:57" ht="34.5" hidden="1" customHeight="1" thickTop="1">
      <c r="D42" s="1079"/>
      <c r="E42" s="1079"/>
      <c r="F42" s="1080"/>
      <c r="G42" s="1080"/>
      <c r="H42" s="1528"/>
      <c r="I42" s="2714"/>
      <c r="J42" s="1768"/>
      <c r="K42" s="1528"/>
      <c r="L42" s="1528"/>
      <c r="M42" s="1546"/>
      <c r="N42" s="1528"/>
      <c r="O42" s="1528"/>
      <c r="P42" s="1528"/>
      <c r="Q42" s="1080"/>
      <c r="R42" s="1080"/>
      <c r="S42" s="1142"/>
      <c r="T42" s="1080"/>
      <c r="U42" s="1080"/>
      <c r="V42" s="1080"/>
      <c r="W42" s="1080"/>
      <c r="X42" s="1080"/>
      <c r="Y42" s="1080"/>
      <c r="Z42" s="1080"/>
      <c r="AA42" s="1306">
        <f>AJ42+AK42</f>
        <v>189492347</v>
      </c>
      <c r="AJ42" s="1306">
        <f>M53+M57+M69</f>
        <v>174492347</v>
      </c>
      <c r="AK42" s="1306">
        <f>M65</f>
        <v>15000000</v>
      </c>
    </row>
    <row r="43" spans="1:57" ht="17.25" hidden="1" customHeight="1">
      <c r="C43" s="3804" t="s">
        <v>1325</v>
      </c>
      <c r="D43" s="3804"/>
      <c r="E43" s="3804"/>
      <c r="F43" s="3804"/>
      <c r="G43" s="3804"/>
      <c r="H43" s="3804"/>
      <c r="I43" s="3804"/>
      <c r="J43" s="3804"/>
      <c r="K43" s="3804"/>
      <c r="L43" s="3804"/>
      <c r="M43" s="3804"/>
      <c r="N43" s="3804"/>
      <c r="O43" s="3804"/>
      <c r="P43" s="3804"/>
      <c r="Q43" s="3804"/>
      <c r="R43" s="3804"/>
      <c r="S43" s="3804"/>
      <c r="T43" s="3804"/>
      <c r="U43" s="3804"/>
      <c r="V43" s="3804"/>
      <c r="W43" s="3804"/>
      <c r="X43" s="3804"/>
      <c r="Y43" s="1080"/>
      <c r="Z43" s="1080"/>
    </row>
    <row r="44" spans="1:57" ht="3" hidden="1" customHeight="1">
      <c r="D44" s="1079"/>
      <c r="E44" s="1079"/>
      <c r="F44" s="1080"/>
      <c r="G44" s="1080"/>
      <c r="H44" s="1528"/>
      <c r="I44" s="2714"/>
      <c r="J44" s="1768"/>
      <c r="K44" s="1528"/>
      <c r="L44" s="1528"/>
      <c r="M44" s="1546"/>
      <c r="N44" s="1528"/>
      <c r="O44" s="1528"/>
      <c r="P44" s="1528"/>
      <c r="Q44" s="1080"/>
      <c r="R44" s="1080"/>
      <c r="S44" s="1142"/>
      <c r="T44" s="1080"/>
      <c r="U44" s="1080"/>
      <c r="V44" s="1080"/>
      <c r="W44" s="1080"/>
      <c r="X44" s="1080"/>
      <c r="Y44" s="1080"/>
      <c r="Z44" s="1080"/>
    </row>
    <row r="45" spans="1:57" ht="8.25" hidden="1" customHeight="1">
      <c r="D45" s="1079"/>
      <c r="E45" s="1079"/>
      <c r="F45" s="1080"/>
      <c r="G45" s="1080"/>
      <c r="H45" s="1528"/>
      <c r="I45" s="2714"/>
      <c r="J45" s="1768"/>
      <c r="K45" s="1528"/>
      <c r="L45" s="1528"/>
      <c r="M45" s="1546"/>
      <c r="N45" s="1528"/>
      <c r="O45" s="1528"/>
      <c r="P45" s="1528"/>
      <c r="Q45" s="1080"/>
      <c r="R45" s="1080"/>
      <c r="S45" s="1142"/>
      <c r="T45" s="1080"/>
      <c r="U45" s="1080"/>
      <c r="V45" s="1080"/>
      <c r="W45" s="1080"/>
      <c r="X45" s="1080"/>
      <c r="Y45" s="1080"/>
      <c r="Z45" s="1080"/>
    </row>
    <row r="46" spans="1:57" ht="8.25" hidden="1" customHeight="1">
      <c r="D46" s="1536"/>
      <c r="E46" s="508"/>
      <c r="F46" s="1524"/>
      <c r="G46" s="421"/>
      <c r="H46" s="421"/>
      <c r="I46" s="1547"/>
      <c r="J46" s="1769"/>
      <c r="K46" s="1547"/>
      <c r="L46" s="421"/>
      <c r="M46" s="1547"/>
      <c r="N46" s="1547"/>
      <c r="O46" s="1547"/>
      <c r="P46" s="421"/>
      <c r="Q46" s="449"/>
      <c r="R46" s="290"/>
      <c r="S46" s="1308"/>
      <c r="T46" s="290"/>
      <c r="U46" s="290"/>
      <c r="V46" s="290"/>
      <c r="W46" s="290"/>
      <c r="X46" s="449"/>
      <c r="Y46" s="449"/>
      <c r="Z46" s="449"/>
    </row>
    <row r="47" spans="1:57" ht="2.25" hidden="1" customHeight="1">
      <c r="D47" s="1536"/>
      <c r="E47" s="508"/>
      <c r="F47" s="1524"/>
      <c r="G47" s="421"/>
      <c r="H47" s="421"/>
      <c r="I47" s="1547"/>
      <c r="J47" s="1769"/>
      <c r="K47" s="1547"/>
      <c r="L47" s="421"/>
      <c r="M47" s="1547"/>
      <c r="N47" s="1547"/>
      <c r="O47" s="1547"/>
      <c r="P47" s="421"/>
      <c r="Q47" s="449"/>
      <c r="R47" s="290"/>
      <c r="S47" s="1308"/>
      <c r="T47" s="290"/>
      <c r="U47" s="290"/>
      <c r="V47" s="290"/>
      <c r="W47" s="290"/>
      <c r="X47" s="449"/>
      <c r="Y47" s="449"/>
      <c r="Z47" s="449"/>
    </row>
    <row r="48" spans="1:57" ht="20.25" hidden="1" customHeight="1">
      <c r="D48" s="1537"/>
      <c r="E48" s="509"/>
      <c r="F48" s="1539"/>
      <c r="G48" s="422"/>
      <c r="H48" s="1144"/>
      <c r="I48" s="450"/>
      <c r="J48" s="1770"/>
      <c r="K48" s="1620">
        <f>K51/J51</f>
        <v>5.1370351214719182E-2</v>
      </c>
      <c r="L48" s="1548"/>
      <c r="N48" s="1548"/>
      <c r="O48" s="1620">
        <f>N51/I51</f>
        <v>0.15063941281936352</v>
      </c>
      <c r="P48" s="87" t="s">
        <v>81</v>
      </c>
      <c r="Q48" s="450"/>
      <c r="R48" s="88"/>
      <c r="S48" s="1144"/>
      <c r="T48" s="88"/>
      <c r="U48" s="87"/>
      <c r="V48" s="88"/>
      <c r="W48" s="88"/>
      <c r="X48" s="507" t="s">
        <v>82</v>
      </c>
      <c r="Y48" s="507"/>
      <c r="Z48" s="507"/>
    </row>
    <row r="49" spans="1:44" ht="20.25" hidden="1" customHeight="1">
      <c r="B49" s="1302" t="s">
        <v>786</v>
      </c>
      <c r="C49" s="1659" t="s">
        <v>5</v>
      </c>
      <c r="D49" s="1659"/>
      <c r="E49" s="1659"/>
      <c r="F49" s="1659"/>
      <c r="G49" s="1659"/>
      <c r="H49" s="1660"/>
      <c r="I49" s="1379" t="s">
        <v>1295</v>
      </c>
      <c r="J49" s="1609" t="s">
        <v>1062</v>
      </c>
      <c r="K49" s="3833" t="s">
        <v>997</v>
      </c>
      <c r="L49" s="3834"/>
      <c r="M49" s="1623" t="s">
        <v>1326</v>
      </c>
      <c r="N49" s="3835" t="s">
        <v>998</v>
      </c>
      <c r="O49" s="3836"/>
      <c r="P49" s="3832" t="s">
        <v>9</v>
      </c>
      <c r="Q49" s="3830"/>
      <c r="R49" s="3830"/>
      <c r="S49" s="3830"/>
      <c r="T49" s="3830"/>
      <c r="U49" s="3830"/>
      <c r="V49" s="3830"/>
      <c r="W49" s="3830"/>
      <c r="X49" s="3830"/>
      <c r="Y49" s="2210"/>
      <c r="Z49" s="2191"/>
      <c r="AL49" s="1306" t="e">
        <f>I53+I57+I70+I71+#REF!</f>
        <v>#REF!</v>
      </c>
      <c r="AM49" s="1238" t="e">
        <f>AL49/AL51</f>
        <v>#REF!</v>
      </c>
    </row>
    <row r="50" spans="1:44" ht="20.25" hidden="1" customHeight="1">
      <c r="A50" s="40" t="s">
        <v>503</v>
      </c>
      <c r="B50" s="1303">
        <v>54000</v>
      </c>
      <c r="C50" s="3830" t="s">
        <v>653</v>
      </c>
      <c r="D50" s="3831"/>
      <c r="E50" s="3832" t="s">
        <v>654</v>
      </c>
      <c r="F50" s="3831"/>
      <c r="G50" s="3832" t="s">
        <v>655</v>
      </c>
      <c r="H50" s="3831"/>
      <c r="I50" s="2716" t="s">
        <v>39</v>
      </c>
      <c r="J50" s="1625" t="s">
        <v>1</v>
      </c>
      <c r="K50" s="1625" t="s">
        <v>793</v>
      </c>
      <c r="L50" s="1530" t="s">
        <v>40</v>
      </c>
      <c r="M50" s="1625" t="s">
        <v>494</v>
      </c>
      <c r="N50" s="1625" t="s">
        <v>793</v>
      </c>
      <c r="O50" s="1530" t="s">
        <v>40</v>
      </c>
      <c r="P50" s="3837"/>
      <c r="Q50" s="3838"/>
      <c r="R50" s="3838"/>
      <c r="S50" s="3838"/>
      <c r="T50" s="3838"/>
      <c r="U50" s="3838"/>
      <c r="V50" s="3838"/>
      <c r="W50" s="3838"/>
      <c r="X50" s="3838"/>
      <c r="Y50" s="2210"/>
      <c r="Z50" s="2191"/>
      <c r="AJ50" s="1238">
        <f>AJ42/AA42</f>
        <v>0.92084113032807602</v>
      </c>
      <c r="AK50" s="1238">
        <f>AK42/AA42</f>
        <v>7.9158869671924009E-2</v>
      </c>
      <c r="AL50" s="1306">
        <f>I65</f>
        <v>17000000</v>
      </c>
      <c r="AM50" s="1238" t="e">
        <f>AL50/AL51</f>
        <v>#REF!</v>
      </c>
      <c r="AN50" s="40" t="s">
        <v>888</v>
      </c>
      <c r="AO50" s="40" t="s">
        <v>960</v>
      </c>
      <c r="AP50" s="40" t="s">
        <v>886</v>
      </c>
      <c r="AQ50" s="40" t="s">
        <v>962</v>
      </c>
      <c r="AR50" s="40" t="s">
        <v>961</v>
      </c>
    </row>
    <row r="51" spans="1:44" ht="15" hidden="1" customHeight="1" thickBot="1">
      <c r="A51" s="40" t="s">
        <v>504</v>
      </c>
      <c r="B51" s="1304">
        <v>48424</v>
      </c>
      <c r="C51" s="3843" t="s">
        <v>488</v>
      </c>
      <c r="D51" s="3844"/>
      <c r="E51" s="3844"/>
      <c r="F51" s="3844"/>
      <c r="G51" s="3844"/>
      <c r="H51" s="3844"/>
      <c r="I51" s="2732">
        <f>I52+I69</f>
        <v>223100000</v>
      </c>
      <c r="J51" s="2732">
        <v>212199250</v>
      </c>
      <c r="K51" s="2733">
        <f>I51-J51</f>
        <v>10900750</v>
      </c>
      <c r="L51" s="2734">
        <f>K51/J51</f>
        <v>5.1370351214719182E-2</v>
      </c>
      <c r="M51" s="2735">
        <f>SUM(M53+M57+M65+M70+M72)</f>
        <v>189492347</v>
      </c>
      <c r="N51" s="2735">
        <f>I51-M51</f>
        <v>33607653</v>
      </c>
      <c r="O51" s="2736">
        <f>N51/I51</f>
        <v>0.15063941281936352</v>
      </c>
      <c r="P51" s="1984"/>
      <c r="Q51" s="1864"/>
      <c r="R51" s="1864"/>
      <c r="S51" s="1864"/>
      <c r="T51" s="1864"/>
      <c r="U51" s="1864"/>
      <c r="V51" s="1864"/>
      <c r="W51" s="1864"/>
      <c r="X51" s="1864"/>
      <c r="Y51" s="2210"/>
      <c r="Z51" s="2191"/>
      <c r="AL51" s="1306" t="e">
        <f>SUM(AL49:AL50)</f>
        <v>#REF!</v>
      </c>
      <c r="AN51" s="1850">
        <v>0.57899999999999996</v>
      </c>
      <c r="AO51" s="1850">
        <v>0.13600000000000001</v>
      </c>
      <c r="AP51" s="1850">
        <v>8.5000000000000006E-2</v>
      </c>
      <c r="AQ51" s="1850">
        <v>0.15</v>
      </c>
      <c r="AR51" s="1850">
        <v>0.05</v>
      </c>
    </row>
    <row r="52" spans="1:44" ht="33.75" hidden="1" customHeight="1" thickBot="1">
      <c r="B52" s="1132"/>
      <c r="C52" s="1865" t="s">
        <v>633</v>
      </c>
      <c r="D52" s="1985"/>
      <c r="E52" s="1985"/>
      <c r="F52" s="1985"/>
      <c r="G52" s="1985"/>
      <c r="H52" s="2730"/>
      <c r="I52" s="2737">
        <f>I53+I57+I65</f>
        <v>213000000</v>
      </c>
      <c r="J52" s="2738">
        <f>J53+J57+J65</f>
        <v>212000000</v>
      </c>
      <c r="K52" s="2739">
        <f>I52-J52</f>
        <v>1000000</v>
      </c>
      <c r="L52" s="2740">
        <f>K52/J52</f>
        <v>4.7169811320754715E-3</v>
      </c>
      <c r="M52" s="2741">
        <f>SUM(M53,M57,M65)</f>
        <v>182903728</v>
      </c>
      <c r="N52" s="2741">
        <f>SUM(N53,N57,N65)</f>
        <v>30096272</v>
      </c>
      <c r="O52" s="2742">
        <f>N52/I52</f>
        <v>0.14129705164319248</v>
      </c>
      <c r="P52" s="2731"/>
      <c r="Q52" s="1864"/>
      <c r="R52" s="1864"/>
      <c r="S52" s="1864"/>
      <c r="T52" s="1864"/>
      <c r="U52" s="1864"/>
      <c r="V52" s="1864"/>
      <c r="W52" s="1864"/>
      <c r="X52" s="1864"/>
      <c r="Y52" s="2210"/>
      <c r="Z52" s="2191"/>
      <c r="AA52" s="40">
        <v>298000000</v>
      </c>
    </row>
    <row r="53" spans="1:44" s="1329" customFormat="1" ht="23.25" hidden="1" customHeight="1">
      <c r="B53" s="1346"/>
      <c r="C53" s="1627">
        <v>410</v>
      </c>
      <c r="D53" s="1628" t="s">
        <v>799</v>
      </c>
      <c r="E53" s="1629">
        <v>411</v>
      </c>
      <c r="F53" s="1630" t="s">
        <v>799</v>
      </c>
      <c r="G53" s="1313" t="s">
        <v>800</v>
      </c>
      <c r="H53" s="1631"/>
      <c r="I53" s="2719">
        <f>I54+I55</f>
        <v>61400000</v>
      </c>
      <c r="J53" s="2719">
        <f>J54+J55</f>
        <v>57600000</v>
      </c>
      <c r="K53" s="1975">
        <f>SUM(I53-J53)</f>
        <v>3800000</v>
      </c>
      <c r="L53" s="1632">
        <f>K53/J53</f>
        <v>6.5972222222222224E-2</v>
      </c>
      <c r="M53" s="1976">
        <f>SUM(M54:M55)</f>
        <v>52308840</v>
      </c>
      <c r="N53" s="1603">
        <f>I53-M53</f>
        <v>9091160</v>
      </c>
      <c r="O53" s="1554">
        <f>I53/M53</f>
        <v>1.1737977749076447</v>
      </c>
      <c r="P53" s="1633"/>
      <c r="Q53" s="1634"/>
      <c r="R53" s="1634"/>
      <c r="S53" s="1635"/>
      <c r="T53" s="1634"/>
      <c r="U53" s="1634"/>
      <c r="V53" s="1634"/>
      <c r="W53" s="1634"/>
      <c r="X53" s="1634"/>
      <c r="Y53" s="2213"/>
      <c r="Z53" s="2213"/>
      <c r="AA53" s="1369">
        <f>I51-AA52</f>
        <v>-74900000</v>
      </c>
      <c r="AB53" s="1369"/>
      <c r="AC53" s="1369"/>
      <c r="AD53" s="1369"/>
      <c r="AE53" s="1369"/>
      <c r="AF53" s="1369"/>
      <c r="AG53" s="1369"/>
      <c r="AH53" s="1369"/>
      <c r="AI53" s="1369"/>
      <c r="AK53" s="1764" t="s">
        <v>855</v>
      </c>
      <c r="AL53" s="1766"/>
      <c r="AN53" s="40" t="s">
        <v>888</v>
      </c>
      <c r="AO53" s="40" t="s">
        <v>960</v>
      </c>
      <c r="AP53" s="40" t="s">
        <v>886</v>
      </c>
      <c r="AQ53" s="40" t="s">
        <v>962</v>
      </c>
    </row>
    <row r="54" spans="1:44" ht="15" hidden="1" customHeight="1">
      <c r="B54" s="1132"/>
      <c r="C54" s="1627"/>
      <c r="D54" s="1628"/>
      <c r="E54" s="1636"/>
      <c r="F54" s="1637"/>
      <c r="G54" s="1638" t="s">
        <v>801</v>
      </c>
      <c r="H54" s="1962" t="s">
        <v>802</v>
      </c>
      <c r="I54" s="2720">
        <v>57800000</v>
      </c>
      <c r="J54" s="2720">
        <v>54000000</v>
      </c>
      <c r="K54" s="1978">
        <f>SUM(I54-J54)</f>
        <v>3800000</v>
      </c>
      <c r="L54" s="1553">
        <f>K54/J54</f>
        <v>7.0370370370370375E-2</v>
      </c>
      <c r="M54" s="1990">
        <v>49008840</v>
      </c>
      <c r="N54" s="1551">
        <f>I54-M54</f>
        <v>8791160</v>
      </c>
      <c r="O54" s="1555">
        <f>I54/M54</f>
        <v>1.1793790671234006</v>
      </c>
      <c r="P54" s="1542"/>
      <c r="Q54" s="480"/>
      <c r="R54" s="481"/>
      <c r="S54" s="1608"/>
      <c r="T54" s="481"/>
      <c r="U54" s="483"/>
      <c r="V54" s="483"/>
      <c r="W54" s="484"/>
      <c r="X54" s="480"/>
      <c r="Y54" s="493"/>
      <c r="Z54" s="493"/>
      <c r="AA54" s="1604">
        <f>X54/12</f>
        <v>0</v>
      </c>
      <c r="AB54" s="1604"/>
      <c r="AC54" s="1604"/>
      <c r="AD54" s="1604"/>
      <c r="AE54" s="1604"/>
      <c r="AF54" s="1604"/>
      <c r="AG54" s="1604"/>
      <c r="AH54" s="1604"/>
      <c r="AI54" s="1604"/>
      <c r="AJ54" s="1622" t="s">
        <v>883</v>
      </c>
      <c r="AK54" s="1609" t="s">
        <v>884</v>
      </c>
      <c r="AN54" s="1983">
        <f>M54+M55+M58+M64</f>
        <v>122796100</v>
      </c>
      <c r="AO54" s="1983">
        <f>M59+M60</f>
        <v>14044150</v>
      </c>
      <c r="AP54" s="1306">
        <f>M65</f>
        <v>15000000</v>
      </c>
      <c r="AQ54" s="1983">
        <f>M61</f>
        <v>22500000</v>
      </c>
      <c r="AR54" s="1983">
        <f>SUM(AN54:AQ54)</f>
        <v>174340250</v>
      </c>
    </row>
    <row r="55" spans="1:44" ht="15" hidden="1" customHeight="1">
      <c r="B55" s="1132"/>
      <c r="C55" s="1627"/>
      <c r="D55" s="1628"/>
      <c r="E55" s="1636"/>
      <c r="F55" s="1630"/>
      <c r="G55" s="1989" t="s">
        <v>313</v>
      </c>
      <c r="H55" s="1529" t="s">
        <v>803</v>
      </c>
      <c r="I55" s="2717">
        <v>3600000</v>
      </c>
      <c r="J55" s="2717">
        <v>3600000</v>
      </c>
      <c r="K55" s="1557">
        <f>J55-I55</f>
        <v>0</v>
      </c>
      <c r="L55" s="1605">
        <f>K55/J55</f>
        <v>0</v>
      </c>
      <c r="M55" s="1993">
        <v>3300000</v>
      </c>
      <c r="N55" s="1609">
        <f>I55-M55</f>
        <v>300000</v>
      </c>
      <c r="O55" s="1555">
        <f>I55/M55</f>
        <v>1.0909090909090908</v>
      </c>
      <c r="P55" s="1640" t="s">
        <v>1003</v>
      </c>
      <c r="Q55" s="480" t="s">
        <v>1302</v>
      </c>
      <c r="R55" s="481"/>
      <c r="S55" s="481"/>
      <c r="T55" s="481"/>
      <c r="U55" s="483"/>
      <c r="V55" s="483"/>
      <c r="W55" s="484"/>
      <c r="X55" s="480"/>
      <c r="Y55" s="493"/>
      <c r="Z55" s="493"/>
      <c r="AJ55" s="1850">
        <v>0.68799999999999994</v>
      </c>
      <c r="AK55" s="1850">
        <v>0.312</v>
      </c>
      <c r="AN55" s="1238">
        <f>AN54/AR54</f>
        <v>0.70434738965901444</v>
      </c>
      <c r="AO55" s="1238">
        <f>AO54/AR54</f>
        <v>8.0555981765541809E-2</v>
      </c>
      <c r="AP55" s="1238">
        <f>AP54/AR54</f>
        <v>8.6038651430177485E-2</v>
      </c>
      <c r="AQ55" s="1238">
        <f>AQ54/AR54</f>
        <v>0.12905797714526623</v>
      </c>
    </row>
    <row r="56" spans="1:44" ht="9.75" hidden="1" customHeight="1">
      <c r="B56" s="1132"/>
      <c r="C56" s="1662"/>
      <c r="D56" s="1662"/>
      <c r="E56" s="1662"/>
      <c r="F56" s="1662"/>
      <c r="G56" s="1662"/>
      <c r="H56" s="1991"/>
      <c r="I56" s="2721"/>
      <c r="J56" s="2721"/>
      <c r="K56" s="1992"/>
      <c r="L56" s="1992"/>
      <c r="M56" s="1992"/>
      <c r="N56" s="1992"/>
      <c r="O56" s="1977"/>
      <c r="P56" s="1662"/>
      <c r="Q56" s="1662"/>
      <c r="R56" s="1662"/>
      <c r="S56" s="1662"/>
      <c r="T56" s="1662"/>
      <c r="U56" s="1662"/>
      <c r="V56" s="1662"/>
      <c r="W56" s="1662"/>
      <c r="X56" s="1662"/>
      <c r="Y56" s="1991"/>
      <c r="Z56" s="1991"/>
    </row>
    <row r="57" spans="1:44" s="1329" customFormat="1" ht="23.25" hidden="1" customHeight="1">
      <c r="B57" s="1346"/>
      <c r="C57" s="1641">
        <v>420</v>
      </c>
      <c r="D57" s="1642" t="s">
        <v>804</v>
      </c>
      <c r="E57" s="486">
        <v>421</v>
      </c>
      <c r="F57" s="1642" t="s">
        <v>804</v>
      </c>
      <c r="G57" s="481" t="s">
        <v>800</v>
      </c>
      <c r="H57" s="1961"/>
      <c r="I57" s="2722">
        <f>I58+I59+I60+I61+I62+I63+I64</f>
        <v>134600000</v>
      </c>
      <c r="J57" s="2722">
        <f>J58+J59+J60+J61+J62+J63+J64</f>
        <v>137400000</v>
      </c>
      <c r="K57" s="1557">
        <f>SUM(I57-J57)</f>
        <v>-2800000</v>
      </c>
      <c r="L57" s="1553">
        <f>K57/J57</f>
        <v>-2.0378457059679767E-2</v>
      </c>
      <c r="M57" s="1771">
        <f>SUM(M58:M64)</f>
        <v>115594888</v>
      </c>
      <c r="N57" s="1551">
        <f>I57-M57</f>
        <v>19005112</v>
      </c>
      <c r="O57" s="1555">
        <f>I57/M57</f>
        <v>1.1644113535539737</v>
      </c>
      <c r="P57" s="1644"/>
      <c r="Q57" s="1645"/>
      <c r="R57" s="1645"/>
      <c r="S57" s="1646"/>
      <c r="T57" s="1645"/>
      <c r="U57" s="1645"/>
      <c r="V57" s="1645"/>
      <c r="W57" s="1645"/>
      <c r="X57" s="1645"/>
      <c r="Y57" s="2213"/>
      <c r="Z57" s="2213"/>
      <c r="AN57" s="40" t="s">
        <v>888</v>
      </c>
      <c r="AO57" s="40" t="s">
        <v>960</v>
      </c>
      <c r="AP57" s="40" t="s">
        <v>886</v>
      </c>
      <c r="AQ57" s="40" t="s">
        <v>962</v>
      </c>
    </row>
    <row r="58" spans="1:44" ht="15" hidden="1" customHeight="1">
      <c r="B58" s="1133"/>
      <c r="C58" s="1627"/>
      <c r="D58" s="1630"/>
      <c r="E58" s="492"/>
      <c r="F58" s="1637"/>
      <c r="G58" s="1986" t="s">
        <v>805</v>
      </c>
      <c r="H58" s="1529" t="s">
        <v>806</v>
      </c>
      <c r="I58" s="2717">
        <v>70000000</v>
      </c>
      <c r="J58" s="2717">
        <v>68800000</v>
      </c>
      <c r="K58" s="1557">
        <f t="shared" ref="K58:K68" si="0">SUM(I58-J58)</f>
        <v>1200000</v>
      </c>
      <c r="L58" s="1605">
        <f>K58/J58</f>
        <v>1.7441860465116279E-2</v>
      </c>
      <c r="M58" s="1993">
        <v>67187260</v>
      </c>
      <c r="N58" s="1609">
        <f>I58-M58</f>
        <v>2812740</v>
      </c>
      <c r="O58" s="1555">
        <f t="shared" ref="O58:O63" si="1">I58/M58</f>
        <v>1.0418641867520717</v>
      </c>
      <c r="P58" s="1542"/>
      <c r="Q58" s="480"/>
      <c r="R58" s="481"/>
      <c r="S58" s="1608"/>
      <c r="T58" s="481"/>
      <c r="U58" s="483"/>
      <c r="V58" s="483"/>
      <c r="W58" s="484"/>
      <c r="X58" s="480"/>
      <c r="Y58" s="493"/>
      <c r="Z58" s="493"/>
      <c r="AA58" s="1604">
        <f>X58/12</f>
        <v>0</v>
      </c>
      <c r="AB58" s="1604"/>
      <c r="AC58" s="1604"/>
      <c r="AD58" s="1604"/>
      <c r="AE58" s="1604"/>
      <c r="AF58" s="1604"/>
      <c r="AG58" s="1604"/>
      <c r="AH58" s="1604"/>
      <c r="AI58" s="1604"/>
      <c r="AK58" s="1306">
        <f>X54+X58</f>
        <v>0</v>
      </c>
      <c r="AL58" s="40">
        <f>AK58/12</f>
        <v>0</v>
      </c>
      <c r="AN58" s="40">
        <v>50.7</v>
      </c>
      <c r="AO58" s="40">
        <v>8.6999999999999993</v>
      </c>
      <c r="AP58" s="40">
        <v>34.299999999999997</v>
      </c>
      <c r="AQ58" s="40">
        <v>6.3</v>
      </c>
    </row>
    <row r="59" spans="1:44" ht="15" hidden="1" customHeight="1">
      <c r="B59" s="1133"/>
      <c r="C59" s="1627"/>
      <c r="D59" s="1630"/>
      <c r="E59" s="492"/>
      <c r="F59" s="1637"/>
      <c r="G59" s="1986" t="s">
        <v>321</v>
      </c>
      <c r="H59" s="1529" t="s">
        <v>807</v>
      </c>
      <c r="I59" s="2718">
        <v>1000000</v>
      </c>
      <c r="J59" s="2718">
        <v>1000000</v>
      </c>
      <c r="K59" s="1557">
        <f t="shared" si="0"/>
        <v>0</v>
      </c>
      <c r="L59" s="1605">
        <f>K59/J59</f>
        <v>0</v>
      </c>
      <c r="M59" s="1993">
        <v>644150</v>
      </c>
      <c r="N59" s="1609">
        <f>I59-M59</f>
        <v>355850</v>
      </c>
      <c r="O59" s="1555">
        <f t="shared" si="1"/>
        <v>1.5524334394162851</v>
      </c>
      <c r="P59" s="1542" t="s">
        <v>1306</v>
      </c>
      <c r="Q59" s="480"/>
      <c r="R59" s="481"/>
      <c r="S59" s="482"/>
      <c r="T59" s="481"/>
      <c r="U59" s="483"/>
      <c r="V59" s="483"/>
      <c r="W59" s="484"/>
      <c r="X59" s="480"/>
      <c r="Y59" s="493"/>
      <c r="Z59" s="493"/>
      <c r="AK59" s="1306">
        <f>X55+X64</f>
        <v>0</v>
      </c>
    </row>
    <row r="60" spans="1:44" ht="15" hidden="1" customHeight="1">
      <c r="B60" s="1132"/>
      <c r="C60" s="1627"/>
      <c r="D60" s="1630"/>
      <c r="E60" s="492"/>
      <c r="F60" s="1637"/>
      <c r="G60" s="1987" t="s">
        <v>322</v>
      </c>
      <c r="H60" s="1529" t="s">
        <v>1297</v>
      </c>
      <c r="I60" s="2718">
        <v>15000000</v>
      </c>
      <c r="J60" s="2718">
        <v>15000000</v>
      </c>
      <c r="K60" s="1557">
        <f t="shared" si="0"/>
        <v>0</v>
      </c>
      <c r="L60" s="1605">
        <f>K60/J60</f>
        <v>0</v>
      </c>
      <c r="M60" s="1993">
        <v>13400000</v>
      </c>
      <c r="N60" s="1609">
        <f>I60-M60</f>
        <v>1600000</v>
      </c>
      <c r="O60" s="1555">
        <f t="shared" si="1"/>
        <v>1.1194029850746268</v>
      </c>
      <c r="P60" s="1543" t="s">
        <v>1305</v>
      </c>
      <c r="Q60" s="493"/>
      <c r="R60" s="494"/>
      <c r="S60" s="495"/>
      <c r="T60" s="494"/>
      <c r="U60" s="496"/>
      <c r="V60" s="496"/>
      <c r="W60" s="497"/>
      <c r="X60" s="493"/>
      <c r="Y60" s="493"/>
      <c r="Z60" s="493"/>
      <c r="AL60" s="1306">
        <f>AK58+AK59</f>
        <v>0</v>
      </c>
      <c r="AM60" s="40">
        <f>AL60/12</f>
        <v>0</v>
      </c>
    </row>
    <row r="61" spans="1:44" ht="15" hidden="1" customHeight="1">
      <c r="B61" s="1132"/>
      <c r="C61" s="1627"/>
      <c r="D61" s="1630"/>
      <c r="E61" s="492"/>
      <c r="F61" s="1637"/>
      <c r="G61" s="1987"/>
      <c r="H61" s="1529" t="s">
        <v>971</v>
      </c>
      <c r="I61" s="2718">
        <v>30000000</v>
      </c>
      <c r="J61" s="2718">
        <v>30000000</v>
      </c>
      <c r="K61" s="1557">
        <f t="shared" si="0"/>
        <v>0</v>
      </c>
      <c r="L61" s="1605" t="s">
        <v>970</v>
      </c>
      <c r="M61" s="1993">
        <v>22500000</v>
      </c>
      <c r="N61" s="1609">
        <f>I61-M61</f>
        <v>7500000</v>
      </c>
      <c r="O61" s="1555">
        <f t="shared" si="1"/>
        <v>1.3333333333333333</v>
      </c>
      <c r="P61" s="1543"/>
      <c r="Q61" s="493"/>
      <c r="R61" s="494"/>
      <c r="S61" s="495"/>
      <c r="T61" s="494"/>
      <c r="U61" s="496"/>
      <c r="V61" s="496"/>
      <c r="W61" s="497"/>
      <c r="X61" s="493"/>
      <c r="Y61" s="493"/>
      <c r="Z61" s="493"/>
      <c r="AL61" s="1306"/>
    </row>
    <row r="62" spans="1:44" ht="15" hidden="1" customHeight="1">
      <c r="B62" s="1132"/>
      <c r="C62" s="1627"/>
      <c r="D62" s="1630"/>
      <c r="E62" s="492"/>
      <c r="F62" s="1637"/>
      <c r="G62" s="1987"/>
      <c r="H62" s="1529" t="s">
        <v>955</v>
      </c>
      <c r="I62" s="2718">
        <v>6000000</v>
      </c>
      <c r="J62" s="2718">
        <v>10000000</v>
      </c>
      <c r="K62" s="1557">
        <f t="shared" si="0"/>
        <v>-4000000</v>
      </c>
      <c r="L62" s="1605" t="s">
        <v>956</v>
      </c>
      <c r="M62" s="1979"/>
      <c r="N62" s="1609"/>
      <c r="O62" s="1555"/>
      <c r="P62" s="1543"/>
      <c r="Q62" s="493"/>
      <c r="R62" s="494"/>
      <c r="S62" s="495"/>
      <c r="T62" s="494"/>
      <c r="U62" s="496"/>
      <c r="V62" s="496"/>
      <c r="W62" s="497"/>
      <c r="X62" s="493"/>
      <c r="Y62" s="493"/>
      <c r="Z62" s="493"/>
      <c r="AL62" s="1306"/>
    </row>
    <row r="63" spans="1:44" ht="15" hidden="1" customHeight="1">
      <c r="C63" s="1627"/>
      <c r="D63" s="1630"/>
      <c r="E63" s="492"/>
      <c r="F63" s="1637"/>
      <c r="G63" s="1987" t="s">
        <v>323</v>
      </c>
      <c r="H63" s="1529" t="s">
        <v>808</v>
      </c>
      <c r="I63" s="2718">
        <v>9000000</v>
      </c>
      <c r="J63" s="2718">
        <v>9000000</v>
      </c>
      <c r="K63" s="1557">
        <f t="shared" si="0"/>
        <v>0</v>
      </c>
      <c r="L63" s="1605">
        <f>K63/J63</f>
        <v>0</v>
      </c>
      <c r="M63" s="1993">
        <v>8563478</v>
      </c>
      <c r="N63" s="1609">
        <f>I63-M63</f>
        <v>436522</v>
      </c>
      <c r="O63" s="1555">
        <f t="shared" si="1"/>
        <v>1.0509748492376578</v>
      </c>
      <c r="P63" s="1543" t="s">
        <v>1304</v>
      </c>
      <c r="Q63" s="493"/>
      <c r="R63" s="494"/>
      <c r="S63" s="503"/>
      <c r="T63" s="494"/>
      <c r="U63" s="496"/>
      <c r="V63" s="496"/>
      <c r="W63" s="497"/>
      <c r="X63" s="493"/>
      <c r="Y63" s="493"/>
      <c r="Z63" s="493"/>
    </row>
    <row r="64" spans="1:44" ht="15" hidden="1" customHeight="1">
      <c r="C64" s="1627"/>
      <c r="D64" s="1630"/>
      <c r="E64" s="492"/>
      <c r="F64" s="1661"/>
      <c r="G64" s="1986" t="s">
        <v>324</v>
      </c>
      <c r="H64" s="1529" t="s">
        <v>809</v>
      </c>
      <c r="I64" s="2718">
        <v>3600000</v>
      </c>
      <c r="J64" s="2718">
        <v>3600000</v>
      </c>
      <c r="K64" s="1557">
        <f t="shared" si="0"/>
        <v>0</v>
      </c>
      <c r="L64" s="1605">
        <f>K64/J64</f>
        <v>0</v>
      </c>
      <c r="M64" s="1993">
        <v>3300000</v>
      </c>
      <c r="N64" s="1609">
        <f>I64-M64</f>
        <v>300000</v>
      </c>
      <c r="O64" s="1555">
        <f>I64/M64</f>
        <v>1.0909090909090908</v>
      </c>
      <c r="P64" s="1960" t="s">
        <v>1004</v>
      </c>
      <c r="Q64" s="480" t="s">
        <v>1303</v>
      </c>
      <c r="R64" s="481"/>
      <c r="S64" s="481"/>
      <c r="T64" s="481"/>
      <c r="U64" s="483"/>
      <c r="V64" s="483"/>
      <c r="W64" s="484"/>
      <c r="X64" s="480"/>
      <c r="Y64" s="493"/>
      <c r="Z64" s="493"/>
      <c r="AA64" s="1606">
        <f>AA58+AA54</f>
        <v>0</v>
      </c>
      <c r="AB64" s="1606"/>
      <c r="AC64" s="1606"/>
      <c r="AD64" s="1606"/>
      <c r="AE64" s="1606"/>
      <c r="AF64" s="1606"/>
      <c r="AG64" s="1606"/>
      <c r="AH64" s="1606"/>
      <c r="AI64" s="1606"/>
    </row>
    <row r="65" spans="3:57" s="1370" customFormat="1" ht="23.25" hidden="1" customHeight="1">
      <c r="C65" s="1648"/>
      <c r="D65" s="1630"/>
      <c r="E65" s="1530">
        <v>460</v>
      </c>
      <c r="F65" s="1642" t="s">
        <v>810</v>
      </c>
      <c r="G65" s="1643" t="s">
        <v>811</v>
      </c>
      <c r="H65" s="1529"/>
      <c r="I65" s="2718">
        <f>I66+I67+I68</f>
        <v>17000000</v>
      </c>
      <c r="J65" s="2718">
        <v>17000000</v>
      </c>
      <c r="K65" s="1557">
        <f t="shared" si="0"/>
        <v>0</v>
      </c>
      <c r="L65" s="1605">
        <f>I65/J65</f>
        <v>1</v>
      </c>
      <c r="M65" s="1609">
        <f>M67</f>
        <v>15000000</v>
      </c>
      <c r="N65" s="1609">
        <f>I65-M65</f>
        <v>2000000</v>
      </c>
      <c r="O65" s="1555">
        <f>I65/M65</f>
        <v>1.1333333333333333</v>
      </c>
      <c r="P65" s="1644"/>
      <c r="Q65" s="1649"/>
      <c r="R65" s="1649"/>
      <c r="S65" s="1650"/>
      <c r="T65" s="1649"/>
      <c r="U65" s="1649"/>
      <c r="V65" s="1649"/>
      <c r="W65" s="1649"/>
      <c r="X65" s="1649"/>
      <c r="Y65" s="1666"/>
      <c r="Z65" s="1666"/>
      <c r="AA65" s="1370">
        <v>8500000</v>
      </c>
    </row>
    <row r="66" spans="3:57" ht="17.25" hidden="1" customHeight="1">
      <c r="C66" s="494"/>
      <c r="D66" s="1630"/>
      <c r="E66" s="492"/>
      <c r="F66" s="1630"/>
      <c r="G66" s="1988" t="s">
        <v>812</v>
      </c>
      <c r="H66" s="1529" t="s">
        <v>813</v>
      </c>
      <c r="I66" s="2723"/>
      <c r="J66" s="2723"/>
      <c r="K66" s="1557">
        <f t="shared" si="0"/>
        <v>0</v>
      </c>
      <c r="L66" s="1605" t="s">
        <v>977</v>
      </c>
      <c r="M66" s="1993"/>
      <c r="N66" s="1609">
        <f>I66-M66</f>
        <v>0</v>
      </c>
      <c r="O66" s="1555" t="e">
        <f>I66/M66</f>
        <v>#DIV/0!</v>
      </c>
      <c r="P66" s="1545"/>
      <c r="Q66" s="487"/>
      <c r="R66" s="488"/>
      <c r="S66" s="488"/>
      <c r="T66" s="488"/>
      <c r="U66" s="489"/>
      <c r="V66" s="489"/>
      <c r="W66" s="490"/>
      <c r="X66" s="487"/>
      <c r="Y66" s="493"/>
      <c r="Z66" s="493"/>
      <c r="AA66" s="1606">
        <f>AA64-AA65</f>
        <v>-8500000</v>
      </c>
      <c r="AB66" s="1606"/>
      <c r="AC66" s="1606"/>
      <c r="AD66" s="1606"/>
      <c r="AE66" s="1606"/>
      <c r="AF66" s="1606"/>
      <c r="AG66" s="1606"/>
      <c r="AH66" s="1606"/>
      <c r="AI66" s="1606"/>
    </row>
    <row r="67" spans="3:57" ht="15" hidden="1" customHeight="1">
      <c r="C67" s="494"/>
      <c r="D67" s="1630"/>
      <c r="E67" s="492"/>
      <c r="F67" s="1630"/>
      <c r="G67" s="1988" t="s">
        <v>626</v>
      </c>
      <c r="H67" s="1529" t="s">
        <v>814</v>
      </c>
      <c r="I67" s="2718">
        <v>15000000</v>
      </c>
      <c r="J67" s="2718">
        <v>15000000</v>
      </c>
      <c r="K67" s="1557">
        <f t="shared" si="0"/>
        <v>0</v>
      </c>
      <c r="L67" s="1605">
        <f>K67/J67</f>
        <v>0</v>
      </c>
      <c r="M67" s="1993">
        <v>15000000</v>
      </c>
      <c r="N67" s="1609">
        <f>I67-M67</f>
        <v>0</v>
      </c>
      <c r="O67" s="1765">
        <f>I67/M67</f>
        <v>1</v>
      </c>
      <c r="P67" s="3839"/>
      <c r="Q67" s="3840"/>
      <c r="R67" s="488"/>
      <c r="S67" s="488"/>
      <c r="T67" s="488"/>
      <c r="U67" s="489"/>
      <c r="V67" s="489"/>
      <c r="W67" s="490"/>
      <c r="X67" s="487"/>
      <c r="Y67" s="493"/>
      <c r="Z67" s="493"/>
    </row>
    <row r="68" spans="3:57" ht="15" hidden="1" customHeight="1">
      <c r="C68" s="488"/>
      <c r="D68" s="1630"/>
      <c r="E68" s="492"/>
      <c r="F68" s="1630"/>
      <c r="G68" s="1641" t="s">
        <v>856</v>
      </c>
      <c r="H68" s="1994" t="s">
        <v>857</v>
      </c>
      <c r="I68" s="2718">
        <v>2000000</v>
      </c>
      <c r="J68" s="2718">
        <v>2000000</v>
      </c>
      <c r="K68" s="1557">
        <f t="shared" si="0"/>
        <v>0</v>
      </c>
      <c r="L68" s="1996">
        <f>K68/J68</f>
        <v>0</v>
      </c>
      <c r="M68" s="1997"/>
      <c r="N68" s="1995"/>
      <c r="O68" s="1998"/>
      <c r="P68" s="3841"/>
      <c r="Q68" s="3842"/>
      <c r="R68" s="488"/>
      <c r="S68" s="488"/>
      <c r="T68" s="488"/>
      <c r="U68" s="489"/>
      <c r="V68" s="489"/>
      <c r="W68" s="490"/>
      <c r="X68" s="487"/>
      <c r="Y68" s="493"/>
      <c r="Z68" s="493"/>
      <c r="AK68" s="40">
        <v>150000000</v>
      </c>
    </row>
    <row r="69" spans="3:57" s="1329" customFormat="1" ht="13.5" hidden="1" customHeight="1">
      <c r="C69" s="1866" t="s">
        <v>815</v>
      </c>
      <c r="D69" s="1866"/>
      <c r="E69" s="1866"/>
      <c r="F69" s="1866"/>
      <c r="G69" s="1866"/>
      <c r="H69" s="1867"/>
      <c r="I69" s="1974">
        <f>I70+I72</f>
        <v>10100000</v>
      </c>
      <c r="J69" s="2718">
        <f>J70+J72</f>
        <v>12149250</v>
      </c>
      <c r="K69" s="1974">
        <f>I69-J69</f>
        <v>-2049250</v>
      </c>
      <c r="L69" s="1862">
        <f>I69/J69</f>
        <v>0.83132703664835272</v>
      </c>
      <c r="M69" s="1861">
        <f>SUM(M70,M73,M218)</f>
        <v>6588619</v>
      </c>
      <c r="N69" s="1868">
        <f>SUM(N70,N73,N218)</f>
        <v>-6436345</v>
      </c>
      <c r="O69" s="1863">
        <f>I69/M69</f>
        <v>1.5329464338429646</v>
      </c>
      <c r="P69" s="1869"/>
      <c r="Q69" s="1870"/>
      <c r="R69" s="1870"/>
      <c r="S69" s="1870"/>
      <c r="T69" s="1870"/>
      <c r="U69" s="1870"/>
      <c r="V69" s="1870"/>
      <c r="W69" s="1870"/>
      <c r="X69" s="1870"/>
      <c r="Y69" s="2214"/>
      <c r="Z69" s="2214"/>
      <c r="AA69" s="1607">
        <f>AA58+AA54</f>
        <v>0</v>
      </c>
      <c r="AB69" s="1607"/>
      <c r="AC69" s="1607"/>
      <c r="AD69" s="1607"/>
      <c r="AE69" s="1607"/>
      <c r="AF69" s="1607"/>
      <c r="AG69" s="1607"/>
      <c r="AH69" s="1607"/>
      <c r="AI69" s="1607"/>
      <c r="AK69" s="1329">
        <v>149760000</v>
      </c>
    </row>
    <row r="70" spans="3:57" ht="17.25" hidden="1" customHeight="1">
      <c r="C70" s="1627">
        <v>800</v>
      </c>
      <c r="D70" s="1651" t="s">
        <v>846</v>
      </c>
      <c r="E70" s="1531">
        <v>810</v>
      </c>
      <c r="F70" s="1544" t="s">
        <v>847</v>
      </c>
      <c r="G70" s="1652"/>
      <c r="H70" s="1532" t="s">
        <v>816</v>
      </c>
      <c r="I70" s="2718">
        <v>100000</v>
      </c>
      <c r="J70" s="2718">
        <f>J71</f>
        <v>50000</v>
      </c>
      <c r="K70" s="1975">
        <f>SUM(I70-J70)</f>
        <v>50000</v>
      </c>
      <c r="L70" s="1653">
        <f>K70/J70</f>
        <v>1</v>
      </c>
      <c r="M70" s="1980">
        <f>SUM(M71:M71)</f>
        <v>52274</v>
      </c>
      <c r="N70" s="1550">
        <f>I70</f>
        <v>100000</v>
      </c>
      <c r="O70" s="1554">
        <f>I70/M70</f>
        <v>1.9129969009450205</v>
      </c>
      <c r="P70" s="1544" t="s">
        <v>817</v>
      </c>
      <c r="Q70" s="460"/>
      <c r="R70" s="499"/>
      <c r="S70" s="499"/>
      <c r="T70" s="1318"/>
      <c r="U70" s="1318"/>
      <c r="V70" s="1318"/>
      <c r="W70" s="1318"/>
      <c r="X70" s="460">
        <f>SUM(X71:X71)</f>
        <v>50000</v>
      </c>
      <c r="Y70" s="493"/>
      <c r="Z70" s="493"/>
      <c r="AK70" s="40">
        <f>AK68-AK69</f>
        <v>240000</v>
      </c>
    </row>
    <row r="71" spans="3:57" ht="9" hidden="1" customHeight="1">
      <c r="C71" s="1627"/>
      <c r="D71" s="1630" t="s">
        <v>818</v>
      </c>
      <c r="E71" s="492"/>
      <c r="F71" s="1642"/>
      <c r="G71" s="479" t="s">
        <v>819</v>
      </c>
      <c r="H71" s="1529" t="s">
        <v>1296</v>
      </c>
      <c r="I71" s="2719"/>
      <c r="J71" s="2719">
        <v>50000</v>
      </c>
      <c r="K71" s="1549">
        <f>SUM(I71-J71)</f>
        <v>-50000</v>
      </c>
      <c r="L71" s="1639" t="e">
        <f>#REF!/#REF!</f>
        <v>#REF!</v>
      </c>
      <c r="M71" s="1981">
        <v>52274</v>
      </c>
      <c r="N71" s="1552">
        <f>I71-M71</f>
        <v>-52274</v>
      </c>
      <c r="O71" s="1555">
        <f>I71/M71</f>
        <v>0</v>
      </c>
      <c r="P71" s="1542" t="s">
        <v>820</v>
      </c>
      <c r="Q71" s="480"/>
      <c r="R71" s="481"/>
      <c r="S71" s="481"/>
      <c r="T71" s="506"/>
      <c r="U71" s="483"/>
      <c r="V71" s="483"/>
      <c r="W71" s="484"/>
      <c r="X71" s="480">
        <v>50000</v>
      </c>
      <c r="Y71" s="493"/>
      <c r="Z71" s="493"/>
    </row>
    <row r="72" spans="3:57" s="1329" customFormat="1" ht="9" hidden="1" customHeight="1">
      <c r="C72" s="1641">
        <v>370</v>
      </c>
      <c r="D72" s="1530" t="s">
        <v>845</v>
      </c>
      <c r="E72" s="486">
        <v>371</v>
      </c>
      <c r="F72" s="1655" t="s">
        <v>844</v>
      </c>
      <c r="G72" s="1656"/>
      <c r="H72" s="1529" t="s">
        <v>816</v>
      </c>
      <c r="I72" s="2719">
        <v>10000000</v>
      </c>
      <c r="J72" s="2718">
        <v>12099250</v>
      </c>
      <c r="K72" s="1549">
        <f>SUM(I72-J72)</f>
        <v>-2099250</v>
      </c>
      <c r="L72" s="1605">
        <f>K72/J72</f>
        <v>-0.17350248982374941</v>
      </c>
      <c r="M72" s="1981">
        <f>M73</f>
        <v>6536345</v>
      </c>
      <c r="N72" s="1609">
        <f>I72-M72</f>
        <v>3463655</v>
      </c>
      <c r="O72" s="1555">
        <f>I72/M72</f>
        <v>1.5299070046027252</v>
      </c>
      <c r="P72" s="1542" t="s">
        <v>817</v>
      </c>
      <c r="Q72" s="480"/>
      <c r="R72" s="481"/>
      <c r="S72" s="481"/>
      <c r="T72" s="506"/>
      <c r="U72" s="506"/>
      <c r="V72" s="506"/>
      <c r="W72" s="506"/>
      <c r="X72" s="480"/>
      <c r="Y72" s="493"/>
      <c r="Z72" s="493"/>
    </row>
    <row r="73" spans="3:57" ht="5.25" hidden="1" customHeight="1">
      <c r="C73" s="1654"/>
      <c r="D73" s="1647"/>
      <c r="E73" s="1313"/>
      <c r="F73" s="1657"/>
      <c r="G73" s="479" t="s">
        <v>374</v>
      </c>
      <c r="H73" s="1529" t="s">
        <v>329</v>
      </c>
      <c r="I73" s="2718"/>
      <c r="J73" s="2718">
        <v>12099250</v>
      </c>
      <c r="K73" s="1549">
        <f>SUM(I73-J73)</f>
        <v>-12099250</v>
      </c>
      <c r="L73" s="1658">
        <f>I73/J73</f>
        <v>0</v>
      </c>
      <c r="M73" s="1982">
        <v>6536345</v>
      </c>
      <c r="N73" s="1552">
        <f>I73-M73</f>
        <v>-6536345</v>
      </c>
      <c r="O73" s="1555">
        <f>I73/M73</f>
        <v>0</v>
      </c>
      <c r="P73" s="1542" t="s">
        <v>1298</v>
      </c>
      <c r="Q73" s="480"/>
      <c r="R73" s="481"/>
      <c r="S73" s="481"/>
      <c r="T73" s="506"/>
      <c r="U73" s="506"/>
      <c r="V73" s="506"/>
      <c r="W73" s="506"/>
      <c r="X73" s="480"/>
      <c r="Y73" s="493"/>
      <c r="Z73" s="493"/>
    </row>
    <row r="74" spans="3:57" ht="35.25" customHeight="1">
      <c r="C74" s="494"/>
      <c r="D74" s="1664"/>
      <c r="E74" s="494"/>
      <c r="F74" s="1664"/>
      <c r="G74" s="494"/>
      <c r="H74" s="2240"/>
      <c r="I74" s="2747"/>
      <c r="J74" s="2747"/>
      <c r="K74" s="1666"/>
      <c r="L74" s="1667"/>
      <c r="M74" s="1773"/>
      <c r="N74" s="1565"/>
      <c r="O74" s="1566"/>
      <c r="P74" s="1668"/>
      <c r="Q74" s="493"/>
      <c r="R74" s="494"/>
      <c r="S74" s="494"/>
      <c r="T74" s="1669"/>
      <c r="U74" s="1669"/>
      <c r="V74" s="1669"/>
      <c r="W74" s="1669"/>
      <c r="X74" s="493"/>
      <c r="Y74" s="493"/>
      <c r="Z74" s="493"/>
      <c r="BD74" s="40" t="s">
        <v>5122</v>
      </c>
      <c r="BE74" s="3556">
        <f>J120</f>
        <v>169166304</v>
      </c>
    </row>
    <row r="75" spans="3:57" ht="18" customHeight="1">
      <c r="C75" s="3808" t="s">
        <v>2450</v>
      </c>
      <c r="D75" s="3808"/>
      <c r="E75" s="3808"/>
      <c r="F75" s="3808"/>
      <c r="G75" s="3808"/>
      <c r="H75" s="3808"/>
      <c r="I75" s="3808"/>
      <c r="J75" s="2747"/>
      <c r="K75" s="1666"/>
      <c r="L75" s="1667"/>
      <c r="M75" s="1773"/>
      <c r="N75" s="1565"/>
      <c r="O75" s="1566"/>
      <c r="P75" s="1668"/>
      <c r="Q75" s="493"/>
      <c r="R75" s="494"/>
      <c r="S75" s="494"/>
      <c r="T75" s="1669"/>
      <c r="U75" s="1669"/>
      <c r="V75" s="1669"/>
      <c r="W75" s="1669"/>
      <c r="X75" s="493"/>
      <c r="Y75" s="493"/>
      <c r="Z75" s="493"/>
    </row>
    <row r="76" spans="3:57" ht="4.5" customHeight="1">
      <c r="C76" s="3222"/>
      <c r="D76" s="3222"/>
      <c r="E76" s="3222"/>
      <c r="F76" s="3222"/>
      <c r="G76" s="3222"/>
      <c r="H76" s="3222"/>
      <c r="I76" s="3222"/>
      <c r="J76" s="2747"/>
      <c r="K76" s="1666"/>
      <c r="L76" s="1667"/>
      <c r="M76" s="1773"/>
      <c r="N76" s="1565"/>
      <c r="O76" s="1566"/>
      <c r="P76" s="1668"/>
      <c r="Q76" s="493"/>
      <c r="R76" s="494"/>
      <c r="S76" s="494"/>
      <c r="T76" s="1669"/>
      <c r="U76" s="1669"/>
      <c r="V76" s="1669"/>
      <c r="W76" s="1669"/>
      <c r="X76" s="493"/>
      <c r="Y76" s="493"/>
      <c r="Z76" s="493"/>
    </row>
    <row r="77" spans="3:57" ht="14.25" customHeight="1">
      <c r="C77" s="3815" t="s">
        <v>2451</v>
      </c>
      <c r="D77" s="3815"/>
      <c r="E77" s="3815"/>
      <c r="F77" s="3815"/>
      <c r="G77" s="3815"/>
      <c r="H77" s="3815"/>
      <c r="I77" s="3815"/>
      <c r="J77" s="3815"/>
      <c r="K77" s="3815"/>
      <c r="L77" s="3815"/>
      <c r="M77" s="3815"/>
      <c r="N77" s="3815"/>
      <c r="O77" s="3815"/>
      <c r="P77" s="3815"/>
      <c r="Q77" s="3815"/>
      <c r="R77" s="3815"/>
      <c r="S77" s="3815"/>
      <c r="T77" s="3815"/>
      <c r="U77" s="3815"/>
      <c r="V77" s="3815"/>
      <c r="W77" s="3815"/>
      <c r="X77" s="3815"/>
      <c r="Y77" s="2209"/>
      <c r="Z77" s="2196"/>
    </row>
    <row r="78" spans="3:57" ht="2.25" customHeight="1">
      <c r="D78" s="1079"/>
      <c r="E78" s="1079"/>
      <c r="F78" s="1080"/>
      <c r="G78" s="1080"/>
      <c r="H78" s="1528"/>
      <c r="I78" s="2714"/>
      <c r="J78" s="1768"/>
      <c r="K78" s="1528"/>
      <c r="L78" s="1528"/>
      <c r="M78" s="1546"/>
      <c r="N78" s="1528"/>
      <c r="O78" s="1528"/>
      <c r="P78" s="1528"/>
      <c r="Q78" s="1080"/>
      <c r="R78" s="1080"/>
      <c r="S78" s="3789"/>
      <c r="T78" s="3789"/>
      <c r="U78" s="3789"/>
      <c r="V78" s="3789"/>
      <c r="W78" s="3789"/>
      <c r="X78" s="3789"/>
      <c r="Y78" s="2207"/>
      <c r="Z78" s="2194"/>
    </row>
    <row r="79" spans="3:57" ht="250.5" customHeight="1">
      <c r="C79" s="3817" t="s">
        <v>5139</v>
      </c>
      <c r="D79" s="3817"/>
      <c r="E79" s="3817"/>
      <c r="F79" s="3817"/>
      <c r="G79" s="3817"/>
      <c r="H79" s="3817"/>
      <c r="I79" s="3817"/>
      <c r="J79" s="3817"/>
      <c r="K79" s="3817" t="s">
        <v>5129</v>
      </c>
      <c r="L79" s="3817"/>
      <c r="M79" s="3817"/>
      <c r="N79" s="3817"/>
      <c r="O79" s="3816" t="s">
        <v>5137</v>
      </c>
      <c r="P79" s="3816"/>
      <c r="Q79" s="3816"/>
      <c r="R79" s="3816"/>
      <c r="S79" s="3816"/>
      <c r="T79" s="3816"/>
      <c r="U79" s="3816"/>
      <c r="V79" s="3816"/>
      <c r="W79" s="3816"/>
      <c r="X79" s="3816"/>
      <c r="Y79" s="2212"/>
      <c r="Z79" s="2212"/>
      <c r="AA79" s="1844"/>
      <c r="AK79" s="1844"/>
    </row>
    <row r="80" spans="3:57" ht="12" customHeight="1">
      <c r="C80" s="3519"/>
      <c r="D80" s="3519"/>
      <c r="E80" s="3519"/>
      <c r="F80" s="3519"/>
      <c r="G80" s="3519"/>
      <c r="H80" s="3519"/>
      <c r="I80" s="3519"/>
      <c r="J80" s="3519"/>
      <c r="K80" s="3519"/>
      <c r="L80" s="3519"/>
      <c r="M80" s="3519"/>
      <c r="N80" s="3519"/>
      <c r="O80" s="3518"/>
      <c r="P80" s="3518"/>
      <c r="Q80" s="3518"/>
      <c r="R80" s="3518"/>
      <c r="S80" s="3518"/>
      <c r="T80" s="3518"/>
      <c r="U80" s="3518"/>
      <c r="V80" s="3518"/>
      <c r="W80" s="3518"/>
      <c r="X80" s="3518"/>
      <c r="Y80" s="3518"/>
      <c r="Z80" s="3518"/>
      <c r="AA80" s="1844"/>
      <c r="AK80" s="1844"/>
    </row>
    <row r="81" spans="3:37" ht="12" customHeight="1">
      <c r="C81" s="3519"/>
      <c r="D81" s="3519"/>
      <c r="E81" s="3519"/>
      <c r="F81" s="3519"/>
      <c r="G81" s="3519"/>
      <c r="H81" s="3519"/>
      <c r="I81" s="3519"/>
      <c r="J81" s="3519"/>
      <c r="K81" s="3519"/>
      <c r="L81" s="3519"/>
      <c r="M81" s="3519"/>
      <c r="N81" s="3519"/>
      <c r="O81" s="3518"/>
      <c r="P81" s="3518"/>
      <c r="Q81" s="3518"/>
      <c r="R81" s="3518"/>
      <c r="S81" s="3518"/>
      <c r="T81" s="3518"/>
      <c r="U81" s="3518"/>
      <c r="V81" s="3518"/>
      <c r="W81" s="3518"/>
      <c r="X81" s="3518"/>
      <c r="Y81" s="3518"/>
      <c r="Z81" s="3518"/>
      <c r="AA81" s="1844"/>
      <c r="AK81" s="1844"/>
    </row>
    <row r="82" spans="3:37" ht="12" customHeight="1">
      <c r="C82" s="3519"/>
      <c r="D82" s="3519"/>
      <c r="E82" s="3519"/>
      <c r="F82" s="3519"/>
      <c r="G82" s="3519"/>
      <c r="H82" s="3519"/>
      <c r="I82" s="3519"/>
      <c r="J82" s="3519"/>
      <c r="K82" s="3519"/>
      <c r="L82" s="3519"/>
      <c r="M82" s="3519"/>
      <c r="N82" s="3519"/>
      <c r="O82" s="3518"/>
      <c r="P82" s="3518"/>
      <c r="Q82" s="3518"/>
      <c r="R82" s="3518"/>
      <c r="S82" s="3518"/>
      <c r="T82" s="3518"/>
      <c r="U82" s="3518"/>
      <c r="V82" s="3518"/>
      <c r="W82" s="3518"/>
      <c r="X82" s="3518"/>
      <c r="Y82" s="3518"/>
      <c r="Z82" s="3518"/>
      <c r="AA82" s="1844"/>
      <c r="AK82" s="1844"/>
    </row>
    <row r="83" spans="3:37" ht="12" customHeight="1">
      <c r="C83" s="3519"/>
      <c r="D83" s="3519"/>
      <c r="E83" s="3519"/>
      <c r="F83" s="3519"/>
      <c r="G83" s="3519"/>
      <c r="H83" s="3519"/>
      <c r="I83" s="3519"/>
      <c r="J83" s="3519"/>
      <c r="K83" s="3519"/>
      <c r="L83" s="3519"/>
      <c r="M83" s="3519"/>
      <c r="N83" s="3519"/>
      <c r="O83" s="3518"/>
      <c r="P83" s="3518"/>
      <c r="Q83" s="3518"/>
      <c r="R83" s="3518"/>
      <c r="S83" s="3518"/>
      <c r="T83" s="3518"/>
      <c r="U83" s="3518"/>
      <c r="V83" s="3518"/>
      <c r="W83" s="3518"/>
      <c r="X83" s="3518"/>
      <c r="Y83" s="3518"/>
      <c r="Z83" s="3518"/>
      <c r="AA83" s="1844"/>
      <c r="AK83" s="1844"/>
    </row>
    <row r="84" spans="3:37" ht="12" customHeight="1">
      <c r="C84" s="3519"/>
      <c r="D84" s="3519"/>
      <c r="E84" s="3519"/>
      <c r="F84" s="3519"/>
      <c r="G84" s="3519"/>
      <c r="H84" s="3519"/>
      <c r="I84" s="3519"/>
      <c r="J84" s="3519"/>
      <c r="K84" s="3519"/>
      <c r="L84" s="3519"/>
      <c r="M84" s="3519"/>
      <c r="N84" s="3519"/>
      <c r="O84" s="3518"/>
      <c r="P84" s="3518"/>
      <c r="Q84" s="3518"/>
      <c r="R84" s="3518"/>
      <c r="S84" s="3518"/>
      <c r="T84" s="3518"/>
      <c r="U84" s="3518"/>
      <c r="V84" s="3518"/>
      <c r="W84" s="3518"/>
      <c r="X84" s="3518"/>
      <c r="Y84" s="3518"/>
      <c r="Z84" s="3518"/>
      <c r="AA84" s="1844"/>
      <c r="AK84" s="1844"/>
    </row>
    <row r="85" spans="3:37" ht="12" customHeight="1">
      <c r="C85" s="3519"/>
      <c r="D85" s="3519"/>
      <c r="E85" s="3519"/>
      <c r="F85" s="3519"/>
      <c r="G85" s="3519"/>
      <c r="H85" s="3519"/>
      <c r="I85" s="3519"/>
      <c r="J85" s="3519"/>
      <c r="K85" s="3519"/>
      <c r="L85" s="3519"/>
      <c r="M85" s="3519"/>
      <c r="N85" s="3519"/>
      <c r="O85" s="3518"/>
      <c r="P85" s="3518"/>
      <c r="Q85" s="3518"/>
      <c r="R85" s="3518"/>
      <c r="S85" s="3518"/>
      <c r="T85" s="3518"/>
      <c r="U85" s="3518"/>
      <c r="V85" s="3518"/>
      <c r="W85" s="3518"/>
      <c r="X85" s="3518"/>
      <c r="Y85" s="3518"/>
      <c r="Z85" s="3518"/>
      <c r="AA85" s="1844"/>
      <c r="AK85" s="1844"/>
    </row>
    <row r="86" spans="3:37" ht="12" customHeight="1">
      <c r="C86" s="3519"/>
      <c r="D86" s="3519"/>
      <c r="E86" s="3519"/>
      <c r="F86" s="3519"/>
      <c r="G86" s="3519"/>
      <c r="H86" s="3519"/>
      <c r="I86" s="3519"/>
      <c r="J86" s="3519"/>
      <c r="K86" s="3519"/>
      <c r="L86" s="3519"/>
      <c r="M86" s="3519"/>
      <c r="N86" s="3519"/>
      <c r="O86" s="3518"/>
      <c r="P86" s="3518"/>
      <c r="Q86" s="3518"/>
      <c r="R86" s="3518"/>
      <c r="S86" s="3518"/>
      <c r="T86" s="3518"/>
      <c r="U86" s="3518"/>
      <c r="V86" s="3518"/>
      <c r="W86" s="3518"/>
      <c r="X86" s="3518"/>
      <c r="Y86" s="3518"/>
      <c r="Z86" s="3518"/>
      <c r="AA86" s="1844"/>
      <c r="AK86" s="1844"/>
    </row>
    <row r="87" spans="3:37" ht="12" customHeight="1">
      <c r="C87" s="3519"/>
      <c r="D87" s="3519"/>
      <c r="E87" s="3519"/>
      <c r="F87" s="3519"/>
      <c r="G87" s="3519"/>
      <c r="H87" s="3519"/>
      <c r="I87" s="3519"/>
      <c r="J87" s="3519"/>
      <c r="K87" s="3519"/>
      <c r="L87" s="3519"/>
      <c r="M87" s="3519"/>
      <c r="N87" s="3519"/>
      <c r="O87" s="3518"/>
      <c r="P87" s="3518"/>
      <c r="Q87" s="3518"/>
      <c r="R87" s="3518"/>
      <c r="S87" s="3518"/>
      <c r="T87" s="3518"/>
      <c r="U87" s="3518"/>
      <c r="V87" s="3518"/>
      <c r="W87" s="3518"/>
      <c r="X87" s="3518"/>
      <c r="Y87" s="3518"/>
      <c r="Z87" s="3518"/>
      <c r="AA87" s="1844"/>
      <c r="AK87" s="1844"/>
    </row>
    <row r="88" spans="3:37" ht="12" customHeight="1">
      <c r="C88" s="3519"/>
      <c r="D88" s="3519"/>
      <c r="E88" s="3519"/>
      <c r="F88" s="3519"/>
      <c r="G88" s="3519"/>
      <c r="H88" s="3519"/>
      <c r="I88" s="3519"/>
      <c r="J88" s="3519"/>
      <c r="K88" s="3519"/>
      <c r="L88" s="3519"/>
      <c r="M88" s="3519"/>
      <c r="N88" s="3519"/>
      <c r="O88" s="3518"/>
      <c r="P88" s="3518"/>
      <c r="Q88" s="3518"/>
      <c r="R88" s="3518"/>
      <c r="S88" s="3518"/>
      <c r="T88" s="3518"/>
      <c r="U88" s="3518"/>
      <c r="V88" s="3518"/>
      <c r="W88" s="3518"/>
      <c r="X88" s="3518"/>
      <c r="Y88" s="3518"/>
      <c r="Z88" s="3518"/>
      <c r="AA88" s="1844"/>
      <c r="AK88" s="1844"/>
    </row>
    <row r="89" spans="3:37" ht="12" customHeight="1">
      <c r="C89" s="3519"/>
      <c r="D89" s="3519"/>
      <c r="E89" s="3519"/>
      <c r="F89" s="3519"/>
      <c r="G89" s="3519"/>
      <c r="H89" s="3519"/>
      <c r="I89" s="3519"/>
      <c r="J89" s="3519"/>
      <c r="K89" s="3519"/>
      <c r="L89" s="3519"/>
      <c r="M89" s="3519"/>
      <c r="N89" s="3519"/>
      <c r="O89" s="3518"/>
      <c r="P89" s="3518"/>
      <c r="Q89" s="3518"/>
      <c r="R89" s="3518"/>
      <c r="S89" s="3518"/>
      <c r="T89" s="3518"/>
      <c r="U89" s="3518"/>
      <c r="V89" s="3518"/>
      <c r="W89" s="3518"/>
      <c r="X89" s="3518"/>
      <c r="Y89" s="3518"/>
      <c r="Z89" s="3518"/>
      <c r="AA89" s="1844"/>
      <c r="AK89" s="1844"/>
    </row>
    <row r="90" spans="3:37" ht="12" customHeight="1">
      <c r="C90" s="505"/>
      <c r="D90" s="420"/>
      <c r="E90" s="505"/>
      <c r="F90" s="420"/>
      <c r="G90" s="505"/>
      <c r="H90" s="1307"/>
      <c r="I90" s="1556"/>
      <c r="J90" s="1774"/>
      <c r="K90" s="1556"/>
      <c r="L90" s="1563"/>
      <c r="M90" s="1564"/>
      <c r="N90" s="1565"/>
      <c r="O90" s="1566"/>
      <c r="P90" s="98"/>
      <c r="Q90" s="446"/>
      <c r="R90" s="505"/>
      <c r="S90" s="505"/>
      <c r="T90" s="158"/>
      <c r="U90" s="158"/>
      <c r="V90" s="158"/>
      <c r="W90" s="158"/>
      <c r="X90" s="446"/>
      <c r="Y90" s="446"/>
      <c r="Z90" s="446"/>
    </row>
    <row r="91" spans="3:37" ht="12" customHeight="1">
      <c r="C91" s="505"/>
      <c r="D91" s="420"/>
      <c r="E91" s="505"/>
      <c r="F91" s="420"/>
      <c r="G91" s="505"/>
      <c r="H91" s="1307"/>
      <c r="I91" s="1556"/>
      <c r="J91" s="1774"/>
      <c r="K91" s="1556"/>
      <c r="L91" s="1563"/>
      <c r="M91" s="1564"/>
      <c r="N91" s="1565"/>
      <c r="O91" s="1566"/>
      <c r="P91" s="98"/>
      <c r="Q91" s="446"/>
      <c r="R91" s="505"/>
      <c r="S91" s="505"/>
      <c r="T91" s="158"/>
      <c r="U91" s="158"/>
      <c r="V91" s="158"/>
      <c r="W91" s="158"/>
      <c r="X91" s="446"/>
      <c r="Y91" s="446"/>
      <c r="Z91" s="446"/>
    </row>
    <row r="92" spans="3:37" ht="12" customHeight="1">
      <c r="C92" s="505"/>
      <c r="D92" s="420"/>
      <c r="E92" s="505"/>
      <c r="F92" s="420"/>
      <c r="G92" s="505"/>
      <c r="H92" s="1307"/>
      <c r="I92" s="1556"/>
      <c r="J92" s="1774"/>
      <c r="K92" s="1556"/>
      <c r="L92" s="1563"/>
      <c r="M92" s="1564"/>
      <c r="N92" s="1565"/>
      <c r="O92" s="1566"/>
      <c r="P92" s="98"/>
      <c r="Q92" s="446"/>
      <c r="R92" s="505"/>
      <c r="S92" s="505"/>
      <c r="T92" s="158"/>
      <c r="U92" s="158"/>
      <c r="V92" s="158"/>
      <c r="W92" s="158"/>
      <c r="X92" s="446"/>
      <c r="Y92" s="446"/>
      <c r="Z92" s="446"/>
    </row>
    <row r="93" spans="3:37" ht="12" customHeight="1">
      <c r="C93" s="505"/>
      <c r="D93" s="420"/>
      <c r="E93" s="505"/>
      <c r="F93" s="420"/>
      <c r="G93" s="505"/>
      <c r="H93" s="1307"/>
      <c r="I93" s="1556"/>
      <c r="J93" s="1774"/>
      <c r="K93" s="1556"/>
      <c r="L93" s="1563"/>
      <c r="M93" s="1564"/>
      <c r="N93" s="1565"/>
      <c r="O93" s="1566"/>
      <c r="P93" s="98"/>
      <c r="Q93" s="446"/>
      <c r="R93" s="505"/>
      <c r="S93" s="505"/>
      <c r="T93" s="158"/>
      <c r="U93" s="158"/>
      <c r="V93" s="158"/>
      <c r="W93" s="158"/>
      <c r="X93" s="446"/>
      <c r="Y93" s="446"/>
      <c r="Z93" s="446"/>
    </row>
    <row r="94" spans="3:37" ht="12" customHeight="1">
      <c r="C94" s="505"/>
      <c r="D94" s="420"/>
      <c r="E94" s="505"/>
      <c r="F94" s="420"/>
      <c r="G94" s="505"/>
      <c r="H94" s="1307"/>
      <c r="I94" s="1556"/>
      <c r="J94" s="1774"/>
      <c r="K94" s="1556"/>
      <c r="L94" s="1563"/>
      <c r="M94" s="1564"/>
      <c r="N94" s="1565"/>
      <c r="O94" s="1566"/>
      <c r="P94" s="98"/>
      <c r="Q94" s="446"/>
      <c r="R94" s="505"/>
      <c r="S94" s="505"/>
      <c r="T94" s="158"/>
      <c r="U94" s="158"/>
      <c r="V94" s="158"/>
      <c r="W94" s="158"/>
      <c r="X94" s="446"/>
      <c r="Y94" s="446"/>
      <c r="Z94" s="446"/>
    </row>
    <row r="95" spans="3:37" ht="12" customHeight="1">
      <c r="C95" s="505"/>
      <c r="D95" s="420"/>
      <c r="E95" s="505"/>
      <c r="F95" s="420"/>
      <c r="G95" s="505"/>
      <c r="H95" s="1307"/>
      <c r="I95" s="1556"/>
      <c r="J95" s="1774"/>
      <c r="K95" s="1556"/>
      <c r="L95" s="1563"/>
      <c r="M95" s="1564"/>
      <c r="N95" s="1565"/>
      <c r="O95" s="1566"/>
      <c r="P95" s="98"/>
      <c r="Q95" s="446"/>
      <c r="R95" s="505"/>
      <c r="S95" s="505"/>
      <c r="T95" s="158"/>
      <c r="U95" s="158"/>
      <c r="V95" s="158"/>
      <c r="W95" s="158"/>
      <c r="X95" s="446"/>
      <c r="Y95" s="446"/>
      <c r="Z95" s="446"/>
    </row>
    <row r="96" spans="3:37" ht="12" customHeight="1">
      <c r="C96" s="505"/>
      <c r="D96" s="420"/>
      <c r="E96" s="505"/>
      <c r="F96" s="420"/>
      <c r="G96" s="505"/>
      <c r="H96" s="3522"/>
      <c r="I96" s="1556"/>
      <c r="J96" s="1774"/>
      <c r="K96" s="1556"/>
      <c r="L96" s="1563"/>
      <c r="M96" s="1564"/>
      <c r="N96" s="1565"/>
      <c r="O96" s="1566"/>
      <c r="P96" s="98"/>
      <c r="Q96" s="446"/>
      <c r="R96" s="505"/>
      <c r="S96" s="505"/>
      <c r="T96" s="158"/>
      <c r="U96" s="158"/>
      <c r="V96" s="158"/>
      <c r="W96" s="158"/>
      <c r="X96" s="446"/>
      <c r="Y96" s="446"/>
      <c r="Z96" s="446"/>
    </row>
    <row r="97" spans="3:26" ht="12" customHeight="1">
      <c r="C97" s="505"/>
      <c r="D97" s="420"/>
      <c r="E97" s="505"/>
      <c r="F97" s="420"/>
      <c r="G97" s="505"/>
      <c r="H97" s="3522"/>
      <c r="I97" s="1556"/>
      <c r="J97" s="1774"/>
      <c r="K97" s="1556"/>
      <c r="L97" s="1563"/>
      <c r="M97" s="1564"/>
      <c r="N97" s="1565"/>
      <c r="O97" s="1566"/>
      <c r="P97" s="98"/>
      <c r="Q97" s="446"/>
      <c r="R97" s="505"/>
      <c r="S97" s="505"/>
      <c r="T97" s="158"/>
      <c r="U97" s="158"/>
      <c r="V97" s="158"/>
      <c r="W97" s="158"/>
      <c r="X97" s="446"/>
      <c r="Y97" s="446"/>
      <c r="Z97" s="446"/>
    </row>
    <row r="98" spans="3:26" ht="12" customHeight="1">
      <c r="C98" s="505"/>
      <c r="D98" s="420"/>
      <c r="E98" s="505"/>
      <c r="F98" s="420"/>
      <c r="G98" s="505"/>
      <c r="H98" s="3522"/>
      <c r="I98" s="1556"/>
      <c r="J98" s="1774"/>
      <c r="K98" s="1556"/>
      <c r="L98" s="1563"/>
      <c r="M98" s="1564"/>
      <c r="N98" s="1565"/>
      <c r="O98" s="1566"/>
      <c r="P98" s="98"/>
      <c r="Q98" s="446"/>
      <c r="R98" s="505"/>
      <c r="S98" s="505"/>
      <c r="T98" s="158"/>
      <c r="U98" s="158"/>
      <c r="V98" s="158"/>
      <c r="W98" s="158"/>
      <c r="X98" s="446"/>
      <c r="Y98" s="446"/>
      <c r="Z98" s="446"/>
    </row>
    <row r="99" spans="3:26" ht="12" customHeight="1">
      <c r="C99" s="505"/>
      <c r="D99" s="420"/>
      <c r="E99" s="505"/>
      <c r="F99" s="420"/>
      <c r="G99" s="505"/>
      <c r="H99" s="3522"/>
      <c r="I99" s="1556"/>
      <c r="J99" s="1774"/>
      <c r="K99" s="1556"/>
      <c r="L99" s="1563"/>
      <c r="M99" s="1564"/>
      <c r="N99" s="1565"/>
      <c r="O99" s="1566"/>
      <c r="P99" s="98"/>
      <c r="Q99" s="446"/>
      <c r="R99" s="505"/>
      <c r="S99" s="505"/>
      <c r="T99" s="158"/>
      <c r="U99" s="158"/>
      <c r="V99" s="158"/>
      <c r="W99" s="158"/>
      <c r="X99" s="446"/>
      <c r="Y99" s="446"/>
      <c r="Z99" s="446"/>
    </row>
    <row r="100" spans="3:26" ht="12" customHeight="1">
      <c r="C100" s="505"/>
      <c r="D100" s="420"/>
      <c r="E100" s="505"/>
      <c r="F100" s="420"/>
      <c r="G100" s="505"/>
      <c r="H100" s="3522"/>
      <c r="I100" s="1556"/>
      <c r="J100" s="1774"/>
      <c r="K100" s="1556"/>
      <c r="L100" s="1563"/>
      <c r="M100" s="1564"/>
      <c r="N100" s="1565"/>
      <c r="O100" s="1566"/>
      <c r="P100" s="98"/>
      <c r="Q100" s="446"/>
      <c r="R100" s="505"/>
      <c r="S100" s="505"/>
      <c r="T100" s="158"/>
      <c r="U100" s="158"/>
      <c r="V100" s="158"/>
      <c r="W100" s="158"/>
      <c r="X100" s="446"/>
      <c r="Y100" s="446"/>
      <c r="Z100" s="446"/>
    </row>
    <row r="101" spans="3:26" ht="12" customHeight="1">
      <c r="C101" s="505"/>
      <c r="D101" s="420"/>
      <c r="E101" s="505"/>
      <c r="F101" s="420"/>
      <c r="G101" s="505"/>
      <c r="H101" s="3522"/>
      <c r="I101" s="1556"/>
      <c r="J101" s="1774"/>
      <c r="K101" s="1556"/>
      <c r="L101" s="1563"/>
      <c r="M101" s="1564"/>
      <c r="N101" s="1565"/>
      <c r="O101" s="1566"/>
      <c r="P101" s="98"/>
      <c r="Q101" s="446"/>
      <c r="R101" s="505"/>
      <c r="S101" s="505"/>
      <c r="T101" s="158"/>
      <c r="U101" s="158"/>
      <c r="V101" s="158"/>
      <c r="W101" s="158"/>
      <c r="X101" s="446"/>
      <c r="Y101" s="446"/>
      <c r="Z101" s="446"/>
    </row>
    <row r="102" spans="3:26" ht="12" customHeight="1">
      <c r="C102" s="505"/>
      <c r="D102" s="420"/>
      <c r="E102" s="505"/>
      <c r="F102" s="420"/>
      <c r="G102" s="505"/>
      <c r="H102" s="3522"/>
      <c r="I102" s="1556"/>
      <c r="J102" s="1774"/>
      <c r="K102" s="1556"/>
      <c r="L102" s="1563"/>
      <c r="M102" s="1564"/>
      <c r="N102" s="1565"/>
      <c r="O102" s="1566"/>
      <c r="P102" s="98"/>
      <c r="Q102" s="446"/>
      <c r="R102" s="505"/>
      <c r="S102" s="505"/>
      <c r="T102" s="158"/>
      <c r="U102" s="158"/>
      <c r="V102" s="158"/>
      <c r="W102" s="158"/>
      <c r="X102" s="446"/>
      <c r="Y102" s="446"/>
      <c r="Z102" s="446"/>
    </row>
    <row r="103" spans="3:26" ht="12" customHeight="1">
      <c r="C103" s="505"/>
      <c r="D103" s="420"/>
      <c r="E103" s="505"/>
      <c r="F103" s="420"/>
      <c r="G103" s="505"/>
      <c r="H103" s="3522"/>
      <c r="I103" s="1556"/>
      <c r="J103" s="1774"/>
      <c r="K103" s="1556"/>
      <c r="L103" s="1563"/>
      <c r="M103" s="1564"/>
      <c r="N103" s="1565"/>
      <c r="O103" s="1566"/>
      <c r="P103" s="98"/>
      <c r="Q103" s="446"/>
      <c r="R103" s="505"/>
      <c r="S103" s="505"/>
      <c r="T103" s="158"/>
      <c r="U103" s="158"/>
      <c r="V103" s="158"/>
      <c r="W103" s="158"/>
      <c r="X103" s="446"/>
      <c r="Y103" s="446"/>
      <c r="Z103" s="446"/>
    </row>
    <row r="104" spans="3:26" ht="12" customHeight="1">
      <c r="C104" s="505"/>
      <c r="D104" s="420"/>
      <c r="E104" s="505"/>
      <c r="F104" s="420"/>
      <c r="G104" s="505"/>
      <c r="H104" s="3522"/>
      <c r="I104" s="1556"/>
      <c r="J104" s="1774"/>
      <c r="K104" s="1556"/>
      <c r="L104" s="1563"/>
      <c r="M104" s="1564"/>
      <c r="N104" s="1565"/>
      <c r="O104" s="1566"/>
      <c r="P104" s="98"/>
      <c r="Q104" s="446"/>
      <c r="R104" s="505"/>
      <c r="S104" s="505"/>
      <c r="T104" s="158"/>
      <c r="U104" s="158"/>
      <c r="V104" s="158"/>
      <c r="W104" s="158"/>
      <c r="X104" s="446"/>
      <c r="Y104" s="446"/>
      <c r="Z104" s="446"/>
    </row>
    <row r="105" spans="3:26" ht="12" customHeight="1">
      <c r="C105" s="505"/>
      <c r="D105" s="420"/>
      <c r="E105" s="505"/>
      <c r="F105" s="420"/>
      <c r="G105" s="505"/>
      <c r="H105" s="3522"/>
      <c r="I105" s="1556"/>
      <c r="J105" s="1774"/>
      <c r="K105" s="1556"/>
      <c r="L105" s="1563"/>
      <c r="M105" s="1564"/>
      <c r="N105" s="1565"/>
      <c r="O105" s="1566"/>
      <c r="P105" s="98"/>
      <c r="Q105" s="446"/>
      <c r="R105" s="505"/>
      <c r="S105" s="505"/>
      <c r="T105" s="158"/>
      <c r="U105" s="158"/>
      <c r="V105" s="158"/>
      <c r="W105" s="158"/>
      <c r="X105" s="446"/>
      <c r="Y105" s="446"/>
      <c r="Z105" s="446"/>
    </row>
    <row r="106" spans="3:26" ht="12" customHeight="1">
      <c r="C106" s="505"/>
      <c r="D106" s="420"/>
      <c r="E106" s="505"/>
      <c r="F106" s="420"/>
      <c r="G106" s="505"/>
      <c r="H106" s="3522"/>
      <c r="I106" s="1556"/>
      <c r="J106" s="1774"/>
      <c r="K106" s="1556"/>
      <c r="L106" s="1563"/>
      <c r="M106" s="1564"/>
      <c r="N106" s="1565"/>
      <c r="O106" s="1566"/>
      <c r="P106" s="98"/>
      <c r="Q106" s="446"/>
      <c r="R106" s="505"/>
      <c r="S106" s="505"/>
      <c r="T106" s="158"/>
      <c r="U106" s="158"/>
      <c r="V106" s="158"/>
      <c r="W106" s="158"/>
      <c r="X106" s="446"/>
      <c r="Y106" s="446"/>
      <c r="Z106" s="446"/>
    </row>
    <row r="107" spans="3:26" ht="12" customHeight="1">
      <c r="C107" s="505"/>
      <c r="D107" s="420"/>
      <c r="E107" s="505"/>
      <c r="F107" s="420"/>
      <c r="G107" s="505"/>
      <c r="H107" s="3522"/>
      <c r="I107" s="1556"/>
      <c r="J107" s="1774"/>
      <c r="K107" s="1556"/>
      <c r="L107" s="1563"/>
      <c r="M107" s="1564"/>
      <c r="N107" s="1565"/>
      <c r="O107" s="1566"/>
      <c r="P107" s="98"/>
      <c r="Q107" s="446"/>
      <c r="R107" s="505"/>
      <c r="S107" s="505"/>
      <c r="T107" s="158"/>
      <c r="U107" s="158"/>
      <c r="V107" s="158"/>
      <c r="W107" s="158"/>
      <c r="X107" s="446"/>
      <c r="Y107" s="446"/>
      <c r="Z107" s="446"/>
    </row>
    <row r="108" spans="3:26" ht="12" customHeight="1">
      <c r="C108" s="505"/>
      <c r="D108" s="420"/>
      <c r="E108" s="505"/>
      <c r="F108" s="420"/>
      <c r="G108" s="505"/>
      <c r="H108" s="3522"/>
      <c r="I108" s="1556"/>
      <c r="J108" s="1774"/>
      <c r="K108" s="1556"/>
      <c r="L108" s="1563"/>
      <c r="M108" s="1564"/>
      <c r="N108" s="1565"/>
      <c r="O108" s="1566"/>
      <c r="P108" s="98"/>
      <c r="Q108" s="446"/>
      <c r="R108" s="505"/>
      <c r="S108" s="505"/>
      <c r="T108" s="158"/>
      <c r="U108" s="158"/>
      <c r="V108" s="158"/>
      <c r="W108" s="158"/>
      <c r="X108" s="446"/>
      <c r="Y108" s="446"/>
      <c r="Z108" s="446"/>
    </row>
    <row r="109" spans="3:26" ht="12" customHeight="1">
      <c r="C109" s="505"/>
      <c r="D109" s="420"/>
      <c r="E109" s="505"/>
      <c r="F109" s="420"/>
      <c r="G109" s="505"/>
      <c r="H109" s="3522"/>
      <c r="I109" s="1556"/>
      <c r="J109" s="1774"/>
      <c r="K109" s="1556"/>
      <c r="L109" s="1563"/>
      <c r="M109" s="1564"/>
      <c r="N109" s="1565"/>
      <c r="O109" s="1566"/>
      <c r="P109" s="98"/>
      <c r="Q109" s="446"/>
      <c r="R109" s="505"/>
      <c r="S109" s="505"/>
      <c r="T109" s="158"/>
      <c r="U109" s="158"/>
      <c r="V109" s="158"/>
      <c r="W109" s="158"/>
      <c r="X109" s="446"/>
      <c r="Y109" s="446"/>
      <c r="Z109" s="446"/>
    </row>
    <row r="110" spans="3:26" ht="12" customHeight="1">
      <c r="C110" s="505"/>
      <c r="D110" s="420"/>
      <c r="E110" s="505"/>
      <c r="F110" s="420"/>
      <c r="G110" s="505"/>
      <c r="H110" s="1307"/>
      <c r="I110" s="1556"/>
      <c r="J110" s="1774"/>
      <c r="K110" s="1556"/>
      <c r="L110" s="1563"/>
      <c r="M110" s="1564"/>
      <c r="N110" s="1565"/>
      <c r="O110" s="1566"/>
      <c r="P110" s="98"/>
      <c r="Q110" s="446"/>
      <c r="R110" s="505"/>
      <c r="S110" s="505"/>
      <c r="T110" s="158"/>
      <c r="U110" s="158"/>
      <c r="V110" s="158"/>
      <c r="W110" s="158"/>
      <c r="X110" s="446"/>
      <c r="Y110" s="446"/>
      <c r="Z110" s="446"/>
    </row>
    <row r="111" spans="3:26" ht="12" customHeight="1">
      <c r="C111" s="505"/>
      <c r="D111" s="420"/>
      <c r="E111" s="505"/>
      <c r="F111" s="420"/>
      <c r="G111" s="505"/>
      <c r="H111" s="1307"/>
      <c r="I111" s="1556"/>
      <c r="J111" s="1774"/>
      <c r="K111" s="1556"/>
      <c r="L111" s="1563"/>
      <c r="M111" s="1564"/>
      <c r="N111" s="1565"/>
      <c r="O111" s="1566"/>
      <c r="P111" s="98"/>
      <c r="Q111" s="446"/>
      <c r="R111" s="505"/>
      <c r="S111" s="505"/>
      <c r="T111" s="158"/>
      <c r="U111" s="158"/>
      <c r="V111" s="158"/>
      <c r="W111" s="158"/>
      <c r="X111" s="446"/>
      <c r="Y111" s="446"/>
      <c r="Z111" s="446"/>
    </row>
    <row r="112" spans="3:26" ht="12" customHeight="1">
      <c r="C112" s="505"/>
      <c r="D112" s="420"/>
      <c r="E112" s="505"/>
      <c r="F112" s="420"/>
      <c r="G112" s="505"/>
      <c r="H112" s="1307"/>
      <c r="I112" s="1556"/>
      <c r="J112" s="1774"/>
      <c r="K112" s="1556"/>
      <c r="L112" s="1563"/>
      <c r="M112" s="1564"/>
      <c r="N112" s="1565"/>
      <c r="O112" s="1566"/>
      <c r="P112" s="98"/>
      <c r="Q112" s="446"/>
      <c r="R112" s="505"/>
      <c r="S112" s="505"/>
      <c r="T112" s="158"/>
      <c r="U112" s="158"/>
      <c r="V112" s="158"/>
      <c r="W112" s="158"/>
      <c r="X112" s="446"/>
      <c r="Y112" s="446"/>
      <c r="Z112" s="446"/>
    </row>
    <row r="113" spans="3:49" ht="12" customHeight="1" thickBot="1">
      <c r="C113" s="505"/>
      <c r="D113" s="420"/>
      <c r="E113" s="505"/>
      <c r="F113" s="420"/>
      <c r="G113" s="505"/>
      <c r="H113" s="1307"/>
      <c r="I113" s="1556"/>
      <c r="J113" s="1774"/>
      <c r="K113" s="1556"/>
      <c r="L113" s="1563"/>
      <c r="M113" s="1564"/>
      <c r="N113" s="1565"/>
      <c r="O113" s="1566"/>
      <c r="P113" s="98"/>
      <c r="Q113" s="446"/>
      <c r="R113" s="505"/>
      <c r="S113" s="505"/>
      <c r="T113" s="158"/>
      <c r="U113" s="158"/>
      <c r="V113" s="158"/>
      <c r="W113" s="158"/>
      <c r="X113" s="446"/>
      <c r="Y113" s="446"/>
      <c r="Z113" s="446"/>
    </row>
    <row r="114" spans="3:49" ht="13.5" customHeight="1" thickBot="1">
      <c r="C114" s="505"/>
      <c r="D114" s="420"/>
      <c r="E114" s="505"/>
      <c r="F114" s="420"/>
      <c r="G114" s="505"/>
      <c r="H114" s="1307"/>
      <c r="I114" s="1556"/>
      <c r="J114" s="1774"/>
      <c r="K114" s="1556"/>
      <c r="L114" s="1563"/>
      <c r="M114" s="1564"/>
      <c r="N114" s="1565"/>
      <c r="O114" s="1566"/>
      <c r="P114" s="98"/>
      <c r="Q114" s="446"/>
      <c r="R114" s="505"/>
      <c r="S114" s="505"/>
      <c r="T114" s="158"/>
      <c r="U114" s="158"/>
      <c r="V114" s="158"/>
      <c r="W114" s="158"/>
      <c r="X114" s="446"/>
      <c r="Y114" s="446"/>
      <c r="Z114" s="446"/>
      <c r="AW114" s="2748"/>
    </row>
    <row r="115" spans="3:49" ht="3.75" customHeight="1">
      <c r="C115" s="505"/>
      <c r="D115" s="420"/>
      <c r="E115" s="505"/>
      <c r="F115" s="420"/>
      <c r="G115" s="505"/>
      <c r="H115" s="1307"/>
      <c r="I115" s="1556"/>
      <c r="J115" s="1774"/>
      <c r="K115" s="1556"/>
      <c r="L115" s="1563"/>
      <c r="M115" s="1564"/>
      <c r="N115" s="1565"/>
      <c r="O115" s="1566"/>
      <c r="P115" s="98"/>
      <c r="Q115" s="446"/>
      <c r="R115" s="505"/>
      <c r="S115" s="505"/>
      <c r="T115" s="158"/>
      <c r="U115" s="158"/>
      <c r="V115" s="158"/>
      <c r="W115" s="158"/>
      <c r="X115" s="446"/>
      <c r="Y115" s="446"/>
      <c r="Z115" s="446"/>
    </row>
    <row r="116" spans="3:49" ht="3.75" customHeight="1">
      <c r="C116" s="505"/>
      <c r="D116" s="420"/>
      <c r="E116" s="505"/>
      <c r="F116" s="420"/>
      <c r="G116" s="505"/>
      <c r="H116" s="1307"/>
      <c r="I116" s="1556"/>
      <c r="J116" s="1774"/>
      <c r="K116" s="1556"/>
      <c r="L116" s="1563"/>
      <c r="M116" s="1564"/>
      <c r="N116" s="1565"/>
      <c r="O116" s="1566"/>
      <c r="P116" s="98"/>
      <c r="Q116" s="446"/>
      <c r="R116" s="505"/>
      <c r="S116" s="505"/>
      <c r="T116" s="158"/>
      <c r="U116" s="158"/>
      <c r="V116" s="158"/>
      <c r="W116" s="158"/>
      <c r="X116" s="446"/>
      <c r="Y116" s="446"/>
      <c r="Z116" s="446"/>
    </row>
    <row r="117" spans="3:49" ht="3.75" customHeight="1" thickBot="1">
      <c r="C117" s="494"/>
      <c r="D117" s="1664"/>
      <c r="E117" s="494"/>
      <c r="F117" s="1664"/>
      <c r="G117" s="494"/>
      <c r="H117" s="1859"/>
      <c r="I117" s="1666"/>
      <c r="J117" s="1773"/>
      <c r="K117" s="1666"/>
      <c r="L117" s="1667"/>
      <c r="M117" s="1665"/>
      <c r="N117" s="1565"/>
      <c r="O117" s="1566"/>
      <c r="P117" s="1668"/>
      <c r="Q117" s="493"/>
      <c r="R117" s="494"/>
      <c r="S117" s="494"/>
      <c r="T117" s="1669"/>
      <c r="U117" s="1669"/>
      <c r="V117" s="1669"/>
      <c r="W117" s="1669"/>
      <c r="X117" s="493"/>
      <c r="Y117" s="493"/>
      <c r="Z117" s="493"/>
    </row>
    <row r="118" spans="3:49" ht="23.25" customHeight="1" thickBot="1">
      <c r="C118" s="3857" t="s">
        <v>1082</v>
      </c>
      <c r="D118" s="3858"/>
      <c r="E118" s="3858"/>
      <c r="F118" s="3858"/>
      <c r="G118" s="2774"/>
      <c r="H118" s="2775" t="s">
        <v>5045</v>
      </c>
      <c r="I118" s="2775" t="s">
        <v>5044</v>
      </c>
      <c r="J118" s="2775" t="s">
        <v>1442</v>
      </c>
      <c r="K118" s="3003" t="s">
        <v>1085</v>
      </c>
      <c r="L118" s="3013" t="s">
        <v>1086</v>
      </c>
      <c r="M118" s="3805" t="s">
        <v>1327</v>
      </c>
      <c r="N118" s="3806"/>
      <c r="O118" s="3806"/>
      <c r="P118" s="3806"/>
      <c r="Q118" s="3807"/>
      <c r="R118" s="494"/>
      <c r="S118" s="494"/>
      <c r="T118" s="1669"/>
      <c r="U118" s="1669"/>
      <c r="V118" s="1669"/>
      <c r="W118" s="1669"/>
      <c r="X118" s="493"/>
      <c r="Y118" s="493"/>
      <c r="Z118" s="493"/>
    </row>
    <row r="119" spans="3:49" ht="69.75" customHeight="1" thickTop="1" thickBot="1">
      <c r="C119" s="3818" t="s">
        <v>1108</v>
      </c>
      <c r="D119" s="3819"/>
      <c r="E119" s="3819"/>
      <c r="F119" s="3819"/>
      <c r="G119" s="2779"/>
      <c r="H119" s="2781">
        <f>L119-J119</f>
        <v>17304786</v>
      </c>
      <c r="I119" s="2782">
        <f>L119/K119</f>
        <v>1.0649999999999999</v>
      </c>
      <c r="J119" s="2780">
        <f>J120+J124</f>
        <v>195695214</v>
      </c>
      <c r="K119" s="3010">
        <f>K120+K124</f>
        <v>200000000</v>
      </c>
      <c r="L119" s="3021">
        <f>L120+L124</f>
        <v>213000000</v>
      </c>
      <c r="M119" s="3820" t="s">
        <v>5140</v>
      </c>
      <c r="N119" s="3821"/>
      <c r="O119" s="3821"/>
      <c r="P119" s="3821"/>
      <c r="Q119" s="3822"/>
      <c r="R119" s="505"/>
      <c r="S119" s="505"/>
      <c r="T119" s="158"/>
      <c r="U119" s="158"/>
      <c r="V119" s="158"/>
      <c r="W119" s="158"/>
      <c r="X119" s="446"/>
      <c r="Y119" s="446"/>
      <c r="Z119" s="446"/>
      <c r="AV119" s="1606"/>
    </row>
    <row r="120" spans="3:49" ht="49.5" customHeight="1">
      <c r="C120" s="3850" t="s">
        <v>5050</v>
      </c>
      <c r="D120" s="3851"/>
      <c r="E120" s="3851"/>
      <c r="F120" s="3851"/>
      <c r="G120" s="2763"/>
      <c r="H120" s="3442">
        <f>L120-J120</f>
        <v>-2166304</v>
      </c>
      <c r="I120" s="2764">
        <f>L120/J120</f>
        <v>0.98719423461542322</v>
      </c>
      <c r="J120" s="2765">
        <f>SUM(J121:J123)</f>
        <v>169166304</v>
      </c>
      <c r="K120" s="3006">
        <f>SUM(K121:K123)</f>
        <v>152000000</v>
      </c>
      <c r="L120" s="3016">
        <f>SUM(L121:L123)</f>
        <v>167000000</v>
      </c>
      <c r="M120" s="3852" t="s">
        <v>5048</v>
      </c>
      <c r="N120" s="3853"/>
      <c r="O120" s="3853"/>
      <c r="P120" s="3853"/>
      <c r="Q120" s="3854"/>
      <c r="R120" s="494"/>
      <c r="S120" s="494"/>
      <c r="T120" s="1669"/>
      <c r="U120" s="1669"/>
      <c r="V120" s="1669"/>
      <c r="W120" s="1669"/>
      <c r="X120" s="493"/>
      <c r="Y120" s="493"/>
      <c r="Z120" s="493"/>
    </row>
    <row r="121" spans="3:49" s="5" customFormat="1" ht="39" customHeight="1">
      <c r="C121" s="3813" t="s">
        <v>5051</v>
      </c>
      <c r="D121" s="3814"/>
      <c r="E121" s="3814"/>
      <c r="F121" s="3814"/>
      <c r="G121" s="1529"/>
      <c r="H121" s="3443">
        <f t="shared" ref="H121:H127" si="2">L121-J121</f>
        <v>5752500</v>
      </c>
      <c r="I121" s="2729">
        <f>L121/J121</f>
        <v>1.0445076307085244</v>
      </c>
      <c r="J121" s="2727">
        <f>M145+M150++M156</f>
        <v>129247500</v>
      </c>
      <c r="K121" s="3004">
        <v>125000000</v>
      </c>
      <c r="L121" s="3014">
        <f>I54+I55+I58+I64</f>
        <v>135000000</v>
      </c>
      <c r="M121" s="3797" t="s">
        <v>5059</v>
      </c>
      <c r="N121" s="3798"/>
      <c r="O121" s="3798"/>
      <c r="P121" s="3798"/>
      <c r="Q121" s="3799"/>
      <c r="R121" s="2240"/>
      <c r="S121" s="2240"/>
      <c r="T121" s="1668"/>
      <c r="U121" s="1668"/>
      <c r="V121" s="1668"/>
      <c r="W121" s="1668"/>
      <c r="X121" s="1565"/>
      <c r="Y121" s="1565"/>
      <c r="Z121" s="1565"/>
    </row>
    <row r="122" spans="3:49" s="5" customFormat="1" ht="43.5" customHeight="1">
      <c r="C122" s="3811" t="s">
        <v>5052</v>
      </c>
      <c r="D122" s="3812"/>
      <c r="E122" s="3812"/>
      <c r="F122" s="3812"/>
      <c r="G122" s="1529"/>
      <c r="H122" s="3444">
        <f t="shared" si="2"/>
        <v>-9918804</v>
      </c>
      <c r="I122" s="2729">
        <f>L122/J122</f>
        <v>0.60195505370161428</v>
      </c>
      <c r="J122" s="2727">
        <f>M151+M161+M155</f>
        <v>24918804</v>
      </c>
      <c r="K122" s="3004">
        <f>J59+J63</f>
        <v>10000000</v>
      </c>
      <c r="L122" s="3014">
        <v>15000000</v>
      </c>
      <c r="M122" s="3797" t="s">
        <v>5132</v>
      </c>
      <c r="N122" s="3798"/>
      <c r="O122" s="3798"/>
      <c r="P122" s="3798"/>
      <c r="Q122" s="3799"/>
      <c r="R122" s="2240"/>
      <c r="S122" s="2240"/>
      <c r="T122" s="1668"/>
      <c r="U122" s="1668"/>
      <c r="V122" s="1668"/>
      <c r="W122" s="1668"/>
      <c r="X122" s="1565"/>
      <c r="Y122" s="1565"/>
      <c r="Z122" s="1565"/>
    </row>
    <row r="123" spans="3:49" s="5" customFormat="1" ht="31.5" customHeight="1">
      <c r="C123" s="3867" t="s">
        <v>5053</v>
      </c>
      <c r="D123" s="3868"/>
      <c r="E123" s="3868"/>
      <c r="F123" s="3868"/>
      <c r="G123" s="1530"/>
      <c r="H123" s="3445">
        <f t="shared" si="2"/>
        <v>2000000</v>
      </c>
      <c r="I123" s="2755">
        <f t="shared" ref="I123:I127" si="3">L123/J123</f>
        <v>1.1333333333333333</v>
      </c>
      <c r="J123" s="2728">
        <v>15000000</v>
      </c>
      <c r="K123" s="3005">
        <v>17000000</v>
      </c>
      <c r="L123" s="3015">
        <f>I65</f>
        <v>17000000</v>
      </c>
      <c r="M123" s="3847" t="s">
        <v>5047</v>
      </c>
      <c r="N123" s="3848"/>
      <c r="O123" s="3848"/>
      <c r="P123" s="3848"/>
      <c r="Q123" s="3849"/>
      <c r="R123" s="2240"/>
      <c r="S123" s="2240"/>
      <c r="T123" s="1668"/>
      <c r="U123" s="1668"/>
      <c r="V123" s="1668"/>
      <c r="W123" s="1668"/>
      <c r="X123" s="1565"/>
      <c r="Y123" s="1565"/>
      <c r="Z123" s="1565"/>
    </row>
    <row r="124" spans="3:49" ht="34.5" customHeight="1">
      <c r="C124" s="3850" t="s">
        <v>5054</v>
      </c>
      <c r="D124" s="3851"/>
      <c r="E124" s="3851"/>
      <c r="F124" s="3851"/>
      <c r="G124" s="3437"/>
      <c r="H124" s="3442">
        <f t="shared" si="2"/>
        <v>19471090</v>
      </c>
      <c r="I124" s="2764">
        <f t="shared" si="3"/>
        <v>1.733957407221028</v>
      </c>
      <c r="J124" s="2765">
        <f>SUM(J125:J127)</f>
        <v>26528910</v>
      </c>
      <c r="K124" s="3006">
        <f>SUM(K125:K127)</f>
        <v>48000000</v>
      </c>
      <c r="L124" s="3447">
        <f>SUM(L125:L127)</f>
        <v>46000000</v>
      </c>
      <c r="M124" s="3872" t="s">
        <v>5049</v>
      </c>
      <c r="N124" s="3852"/>
      <c r="O124" s="3852"/>
      <c r="P124" s="3852"/>
      <c r="Q124" s="3873"/>
      <c r="R124" s="505"/>
      <c r="S124" s="505"/>
      <c r="T124" s="158"/>
      <c r="U124" s="158"/>
      <c r="V124" s="158"/>
      <c r="W124" s="158"/>
      <c r="X124" s="446"/>
      <c r="Y124" s="446"/>
      <c r="Z124" s="446"/>
    </row>
    <row r="125" spans="3:49" ht="38.25" customHeight="1">
      <c r="C125" s="3865" t="s">
        <v>1299</v>
      </c>
      <c r="D125" s="3866"/>
      <c r="E125" s="3866"/>
      <c r="F125" s="3866"/>
      <c r="G125" s="1313"/>
      <c r="H125" s="3446">
        <f t="shared" si="2"/>
        <v>7500000</v>
      </c>
      <c r="I125" s="2761">
        <f t="shared" si="3"/>
        <v>1.3333333333333333</v>
      </c>
      <c r="J125" s="2762">
        <f>M153</f>
        <v>22500000</v>
      </c>
      <c r="K125" s="3007">
        <f>J61</f>
        <v>30000000</v>
      </c>
      <c r="L125" s="3017">
        <f>I61</f>
        <v>30000000</v>
      </c>
      <c r="M125" s="3800" t="s">
        <v>5141</v>
      </c>
      <c r="N125" s="3801"/>
      <c r="O125" s="3801"/>
      <c r="P125" s="3801"/>
      <c r="Q125" s="3802"/>
      <c r="R125" s="494"/>
      <c r="S125" s="494"/>
      <c r="T125" s="1669"/>
      <c r="U125" s="1669"/>
      <c r="V125" s="1669"/>
      <c r="W125" s="1669"/>
      <c r="X125" s="493"/>
      <c r="Y125" s="493"/>
      <c r="Z125" s="493"/>
    </row>
    <row r="126" spans="3:49" ht="65.25" customHeight="1">
      <c r="C126" s="3811" t="s">
        <v>1301</v>
      </c>
      <c r="D126" s="3812"/>
      <c r="E126" s="3812"/>
      <c r="F126" s="3812"/>
      <c r="G126" s="479"/>
      <c r="H126" s="3444">
        <f t="shared" si="2"/>
        <v>6725400</v>
      </c>
      <c r="I126" s="2749">
        <f t="shared" si="3"/>
        <v>3.0538080986990779</v>
      </c>
      <c r="J126" s="2321">
        <f>M152</f>
        <v>3274600</v>
      </c>
      <c r="K126" s="2322">
        <v>8000000</v>
      </c>
      <c r="L126" s="3018">
        <v>10000000</v>
      </c>
      <c r="M126" s="3797" t="s">
        <v>5046</v>
      </c>
      <c r="N126" s="3798"/>
      <c r="O126" s="3798"/>
      <c r="P126" s="3798"/>
      <c r="Q126" s="3799"/>
      <c r="R126" s="494"/>
      <c r="S126" s="494"/>
      <c r="T126" s="1669"/>
      <c r="U126" s="1669"/>
      <c r="V126" s="1669"/>
      <c r="W126" s="1669"/>
      <c r="X126" s="493"/>
      <c r="Y126" s="493"/>
      <c r="Z126" s="493"/>
    </row>
    <row r="127" spans="3:49" ht="38.25" customHeight="1" thickBot="1">
      <c r="C127" s="3809" t="s">
        <v>1300</v>
      </c>
      <c r="D127" s="3810"/>
      <c r="E127" s="3810"/>
      <c r="F127" s="3810"/>
      <c r="G127" s="3671"/>
      <c r="H127" s="3672">
        <f t="shared" si="2"/>
        <v>5245690</v>
      </c>
      <c r="I127" s="3673">
        <f t="shared" si="3"/>
        <v>7.9542893505322745</v>
      </c>
      <c r="J127" s="3674">
        <f>M154</f>
        <v>754310</v>
      </c>
      <c r="K127" s="3675">
        <v>10000000</v>
      </c>
      <c r="L127" s="3676">
        <v>6000000</v>
      </c>
      <c r="M127" s="3794" t="s">
        <v>5130</v>
      </c>
      <c r="N127" s="3795"/>
      <c r="O127" s="3795"/>
      <c r="P127" s="3795"/>
      <c r="Q127" s="3796"/>
      <c r="R127" s="505"/>
      <c r="S127" s="505"/>
      <c r="T127" s="158"/>
      <c r="U127" s="158"/>
      <c r="V127" s="158"/>
      <c r="W127" s="158"/>
      <c r="X127" s="446"/>
      <c r="Y127" s="446"/>
      <c r="Z127" s="446"/>
    </row>
    <row r="128" spans="3:49" ht="16.5" hidden="1" customHeight="1">
      <c r="C128" s="3869" t="s">
        <v>1105</v>
      </c>
      <c r="D128" s="3870"/>
      <c r="E128" s="3870"/>
      <c r="F128" s="3871"/>
      <c r="G128" s="473"/>
      <c r="H128" s="3666" t="s">
        <v>1105</v>
      </c>
      <c r="I128" s="3667">
        <f>J128/K128*100</f>
        <v>55.268562499999994</v>
      </c>
      <c r="J128" s="3668">
        <f>SUM(J125:J127)</f>
        <v>26528910</v>
      </c>
      <c r="K128" s="3669">
        <f>SUM(K125:K127)</f>
        <v>48000000</v>
      </c>
      <c r="L128" s="3670">
        <f>SUM(L125:L127)</f>
        <v>46000000</v>
      </c>
      <c r="M128" s="3220" t="s">
        <v>1106</v>
      </c>
      <c r="N128" s="1976"/>
      <c r="O128" s="1554"/>
      <c r="P128" s="3221"/>
      <c r="Q128" s="2776"/>
      <c r="R128" s="505"/>
      <c r="S128" s="505"/>
      <c r="T128" s="158"/>
      <c r="U128" s="158"/>
      <c r="V128" s="158"/>
      <c r="W128" s="158"/>
      <c r="X128" s="446"/>
      <c r="Y128" s="446"/>
      <c r="Z128" s="446"/>
    </row>
    <row r="129" spans="1:44" ht="16.5" hidden="1" customHeight="1">
      <c r="C129" s="2777"/>
      <c r="D129" s="2750"/>
      <c r="E129" s="2750"/>
      <c r="F129" s="2750"/>
      <c r="G129" s="1759"/>
      <c r="H129" s="2752"/>
      <c r="I129" s="2753"/>
      <c r="J129" s="2754"/>
      <c r="K129" s="3008"/>
      <c r="L129" s="3019"/>
      <c r="M129" s="3011"/>
      <c r="N129" s="1609"/>
      <c r="O129" s="1555"/>
      <c r="P129" s="2751"/>
      <c r="Q129" s="2776"/>
      <c r="R129" s="505"/>
      <c r="S129" s="505"/>
      <c r="T129" s="158"/>
      <c r="U129" s="158"/>
      <c r="V129" s="158"/>
      <c r="W129" s="158"/>
      <c r="X129" s="446"/>
      <c r="Y129" s="446"/>
      <c r="Z129" s="446"/>
    </row>
    <row r="130" spans="1:44" ht="16.5" hidden="1" customHeight="1">
      <c r="C130" s="2777"/>
      <c r="D130" s="2750"/>
      <c r="E130" s="2750"/>
      <c r="F130" s="2750"/>
      <c r="G130" s="1759"/>
      <c r="H130" s="2752"/>
      <c r="I130" s="2753"/>
      <c r="J130" s="2754"/>
      <c r="K130" s="3008"/>
      <c r="L130" s="3019"/>
      <c r="M130" s="3011"/>
      <c r="N130" s="1609"/>
      <c r="O130" s="1555"/>
      <c r="P130" s="2751"/>
      <c r="Q130" s="2776"/>
      <c r="R130" s="505"/>
      <c r="S130" s="505"/>
      <c r="T130" s="158"/>
      <c r="U130" s="158"/>
      <c r="V130" s="158"/>
      <c r="W130" s="158"/>
      <c r="X130" s="446"/>
      <c r="Y130" s="446"/>
      <c r="Z130" s="446"/>
    </row>
    <row r="131" spans="1:44" ht="16.5" hidden="1" customHeight="1">
      <c r="C131" s="2777"/>
      <c r="D131" s="2750"/>
      <c r="E131" s="2750"/>
      <c r="F131" s="2750"/>
      <c r="G131" s="1759"/>
      <c r="H131" s="2752"/>
      <c r="I131" s="2753"/>
      <c r="J131" s="2754"/>
      <c r="K131" s="3008"/>
      <c r="L131" s="3019"/>
      <c r="M131" s="3011"/>
      <c r="N131" s="1609"/>
      <c r="O131" s="1555"/>
      <c r="P131" s="2751"/>
      <c r="Q131" s="2776"/>
      <c r="R131" s="505"/>
      <c r="S131" s="505"/>
      <c r="T131" s="158"/>
      <c r="U131" s="158"/>
      <c r="V131" s="158"/>
      <c r="W131" s="158"/>
      <c r="X131" s="446"/>
      <c r="Y131" s="446"/>
      <c r="Z131" s="446"/>
    </row>
    <row r="132" spans="1:44" ht="16.5" hidden="1" customHeight="1">
      <c r="C132" s="2777"/>
      <c r="D132" s="2750"/>
      <c r="E132" s="2750"/>
      <c r="F132" s="2750"/>
      <c r="G132" s="1759"/>
      <c r="H132" s="2752"/>
      <c r="I132" s="2753"/>
      <c r="J132" s="2754"/>
      <c r="K132" s="3008"/>
      <c r="L132" s="3019"/>
      <c r="M132" s="3011"/>
      <c r="N132" s="1609"/>
      <c r="O132" s="1555"/>
      <c r="P132" s="2751"/>
      <c r="Q132" s="2776"/>
      <c r="R132" s="505"/>
      <c r="S132" s="505"/>
      <c r="T132" s="158"/>
      <c r="U132" s="158"/>
      <c r="V132" s="158"/>
      <c r="W132" s="158"/>
      <c r="X132" s="446"/>
      <c r="Y132" s="446"/>
      <c r="Z132" s="446"/>
    </row>
    <row r="133" spans="1:44" ht="16.5" hidden="1" customHeight="1">
      <c r="C133" s="2778"/>
      <c r="D133" s="2756"/>
      <c r="E133" s="2756"/>
      <c r="F133" s="2756"/>
      <c r="G133" s="466"/>
      <c r="H133" s="2757"/>
      <c r="I133" s="2758"/>
      <c r="J133" s="2759"/>
      <c r="K133" s="3009"/>
      <c r="L133" s="3020"/>
      <c r="M133" s="3012"/>
      <c r="N133" s="1771"/>
      <c r="O133" s="1765"/>
      <c r="P133" s="2760"/>
      <c r="Q133" s="2776"/>
      <c r="R133" s="505"/>
      <c r="S133" s="505"/>
      <c r="T133" s="158"/>
      <c r="U133" s="158"/>
      <c r="V133" s="158"/>
      <c r="W133" s="158"/>
      <c r="X133" s="446"/>
      <c r="Y133" s="446"/>
      <c r="Z133" s="446"/>
    </row>
    <row r="134" spans="1:44" s="2743" customFormat="1" ht="8.25" customHeight="1">
      <c r="C134" s="2744"/>
      <c r="D134" s="2744"/>
      <c r="E134" s="2744"/>
      <c r="F134" s="2744"/>
      <c r="G134" s="494"/>
      <c r="H134" s="2628"/>
      <c r="I134" s="2745"/>
      <c r="J134" s="2746"/>
      <c r="K134" s="2746"/>
      <c r="L134" s="2746"/>
      <c r="M134" s="2629"/>
      <c r="N134" s="2629"/>
      <c r="O134" s="2629"/>
      <c r="P134" s="2629"/>
      <c r="Q134" s="493"/>
      <c r="R134" s="494"/>
      <c r="S134" s="494"/>
      <c r="T134" s="1669"/>
      <c r="U134" s="1669"/>
      <c r="V134" s="1669"/>
      <c r="W134" s="1669"/>
      <c r="X134" s="493"/>
      <c r="Y134" s="493"/>
      <c r="Z134" s="493"/>
    </row>
    <row r="135" spans="1:44" ht="13.5" customHeight="1">
      <c r="C135" s="3815" t="s">
        <v>1417</v>
      </c>
      <c r="D135" s="3815"/>
      <c r="E135" s="3815"/>
      <c r="F135" s="3815"/>
      <c r="G135" s="3815"/>
      <c r="H135" s="3815"/>
      <c r="I135" s="3815"/>
      <c r="J135" s="3815"/>
      <c r="K135" s="3815"/>
      <c r="L135" s="3815"/>
      <c r="M135" s="3815"/>
      <c r="N135" s="3815"/>
      <c r="O135" s="3815"/>
      <c r="P135" s="3815"/>
      <c r="Q135" s="3815"/>
      <c r="R135" s="3815"/>
      <c r="S135" s="3815"/>
      <c r="T135" s="3815"/>
      <c r="U135" s="3815"/>
      <c r="V135" s="3815"/>
      <c r="W135" s="3815"/>
      <c r="X135" s="3815"/>
      <c r="Y135" s="1080"/>
      <c r="Z135" s="1080"/>
    </row>
    <row r="136" spans="1:44" ht="3" customHeight="1">
      <c r="D136" s="1079"/>
      <c r="E136" s="1079"/>
      <c r="F136" s="1080"/>
      <c r="G136" s="1080"/>
      <c r="H136" s="1528"/>
      <c r="I136" s="2714"/>
      <c r="J136" s="1768"/>
      <c r="K136" s="1528"/>
      <c r="L136" s="1528"/>
      <c r="M136" s="1546"/>
      <c r="N136" s="1528"/>
      <c r="O136" s="1528"/>
      <c r="P136" s="1528"/>
      <c r="Q136" s="1080"/>
      <c r="R136" s="1080"/>
      <c r="S136" s="1142"/>
      <c r="T136" s="1080"/>
      <c r="U136" s="1080"/>
      <c r="V136" s="1080"/>
      <c r="W136" s="1080"/>
      <c r="X136" s="1080"/>
      <c r="Y136" s="1080"/>
      <c r="Z136" s="1080"/>
    </row>
    <row r="137" spans="1:44" ht="8.25" hidden="1" customHeight="1">
      <c r="C137" s="509"/>
      <c r="D137" s="3376"/>
      <c r="E137" s="3376"/>
      <c r="F137" s="1528"/>
      <c r="G137" s="1528"/>
      <c r="H137" s="1528"/>
      <c r="I137" s="2714"/>
      <c r="J137" s="1768"/>
      <c r="K137" s="1528"/>
      <c r="L137" s="1528"/>
      <c r="M137" s="1546"/>
      <c r="N137" s="1528"/>
      <c r="O137" s="1528"/>
      <c r="P137" s="1528"/>
      <c r="Q137" s="1528"/>
      <c r="R137" s="1528"/>
      <c r="S137" s="3377"/>
      <c r="T137" s="1528"/>
      <c r="U137" s="1528"/>
      <c r="V137" s="1528"/>
      <c r="W137" s="1528"/>
      <c r="X137" s="1528"/>
      <c r="Y137" s="1080"/>
      <c r="Z137" s="1080"/>
    </row>
    <row r="138" spans="1:44" ht="8.25" hidden="1" customHeight="1">
      <c r="C138" s="509"/>
      <c r="D138" s="508"/>
      <c r="E138" s="508"/>
      <c r="F138" s="421"/>
      <c r="G138" s="421"/>
      <c r="H138" s="421"/>
      <c r="I138" s="1547"/>
      <c r="J138" s="1769"/>
      <c r="K138" s="1547"/>
      <c r="L138" s="421"/>
      <c r="M138" s="1547"/>
      <c r="N138" s="1547"/>
      <c r="O138" s="1547"/>
      <c r="P138" s="421"/>
      <c r="Q138" s="1547"/>
      <c r="R138" s="421"/>
      <c r="S138" s="3378"/>
      <c r="T138" s="421"/>
      <c r="U138" s="421"/>
      <c r="V138" s="421"/>
      <c r="W138" s="421"/>
      <c r="X138" s="1547"/>
      <c r="Y138" s="449"/>
      <c r="Z138" s="449"/>
    </row>
    <row r="139" spans="1:44" ht="2.25" customHeight="1">
      <c r="C139" s="509"/>
      <c r="D139" s="508"/>
      <c r="E139" s="508"/>
      <c r="F139" s="421"/>
      <c r="G139" s="421"/>
      <c r="H139" s="421"/>
      <c r="I139" s="1547"/>
      <c r="J139" s="1769"/>
      <c r="K139" s="1547"/>
      <c r="L139" s="421"/>
      <c r="M139" s="1547"/>
      <c r="N139" s="1547"/>
      <c r="O139" s="1547"/>
      <c r="P139" s="421"/>
      <c r="Q139" s="1547"/>
      <c r="R139" s="421"/>
      <c r="S139" s="3378"/>
      <c r="T139" s="421"/>
      <c r="U139" s="421"/>
      <c r="V139" s="421"/>
      <c r="W139" s="421"/>
      <c r="X139" s="1547"/>
      <c r="Y139" s="449"/>
      <c r="Z139" s="449"/>
    </row>
    <row r="140" spans="1:44" s="434" customFormat="1" ht="12.75" customHeight="1" thickBot="1">
      <c r="C140" s="3620"/>
      <c r="D140" s="3620"/>
      <c r="E140" s="3620"/>
      <c r="F140" s="3623"/>
      <c r="G140" s="3623"/>
      <c r="H140" s="3624"/>
      <c r="I140" s="507"/>
      <c r="J140" s="3625"/>
      <c r="K140" s="3626"/>
      <c r="L140" s="3627"/>
      <c r="M140" s="507"/>
      <c r="N140" s="3627"/>
      <c r="O140" s="3626"/>
      <c r="P140" s="3628" t="s">
        <v>81</v>
      </c>
      <c r="Q140" s="507"/>
      <c r="R140" s="3629"/>
      <c r="S140" s="3624"/>
      <c r="T140" s="3629"/>
      <c r="U140" s="3628"/>
      <c r="V140" s="3629"/>
      <c r="W140" s="3629"/>
      <c r="X140" s="507" t="s">
        <v>82</v>
      </c>
      <c r="Y140" s="507"/>
      <c r="Z140" s="507"/>
    </row>
    <row r="141" spans="1:44" ht="12" customHeight="1">
      <c r="B141" s="1302" t="s">
        <v>88</v>
      </c>
      <c r="C141" s="3448" t="s">
        <v>5</v>
      </c>
      <c r="D141" s="3448"/>
      <c r="E141" s="3448"/>
      <c r="F141" s="3448"/>
      <c r="G141" s="3448"/>
      <c r="H141" s="3448"/>
      <c r="I141" s="3449" t="s">
        <v>1295</v>
      </c>
      <c r="J141" s="3450" t="s">
        <v>1062</v>
      </c>
      <c r="K141" s="3855" t="s">
        <v>997</v>
      </c>
      <c r="L141" s="3856"/>
      <c r="M141" s="3451" t="s">
        <v>1443</v>
      </c>
      <c r="N141" s="3855" t="s">
        <v>2445</v>
      </c>
      <c r="O141" s="3856"/>
      <c r="P141" s="3859"/>
      <c r="Q141" s="3859"/>
      <c r="R141" s="3859"/>
      <c r="S141" s="3859"/>
      <c r="T141" s="3859"/>
      <c r="U141" s="3859"/>
      <c r="V141" s="3859"/>
      <c r="W141" s="3859"/>
      <c r="X141" s="3860"/>
      <c r="Y141" s="2240"/>
      <c r="Z141" s="2240"/>
      <c r="AL141" s="1306" t="e">
        <f>I145+I149+I188+I189+#REF!</f>
        <v>#VALUE!</v>
      </c>
      <c r="AM141" s="1238" t="e">
        <f>AL141/AL143</f>
        <v>#VALUE!</v>
      </c>
    </row>
    <row r="142" spans="1:44" ht="12" customHeight="1">
      <c r="A142" s="40" t="s">
        <v>503</v>
      </c>
      <c r="B142" s="1303">
        <v>54000</v>
      </c>
      <c r="C142" s="3863" t="s">
        <v>653</v>
      </c>
      <c r="D142" s="3864"/>
      <c r="E142" s="3862" t="s">
        <v>654</v>
      </c>
      <c r="F142" s="3864"/>
      <c r="G142" s="3862" t="s">
        <v>655</v>
      </c>
      <c r="H142" s="3863"/>
      <c r="I142" s="3452" t="s">
        <v>39</v>
      </c>
      <c r="J142" s="3453" t="s">
        <v>1</v>
      </c>
      <c r="K142" s="3453" t="s">
        <v>793</v>
      </c>
      <c r="L142" s="486" t="s">
        <v>40</v>
      </c>
      <c r="M142" s="3632" t="s">
        <v>1444</v>
      </c>
      <c r="N142" s="3453" t="s">
        <v>793</v>
      </c>
      <c r="O142" s="486" t="s">
        <v>40</v>
      </c>
      <c r="P142" s="3861"/>
      <c r="Q142" s="3861"/>
      <c r="R142" s="3861"/>
      <c r="S142" s="3861"/>
      <c r="T142" s="3861"/>
      <c r="U142" s="3861"/>
      <c r="V142" s="3861"/>
      <c r="W142" s="3861"/>
      <c r="X142" s="3862"/>
      <c r="Y142" s="2240"/>
      <c r="Z142" s="2240"/>
      <c r="AJ142" s="1238" t="e">
        <f>AJ134/AA134</f>
        <v>#DIV/0!</v>
      </c>
      <c r="AK142" s="1238" t="e">
        <f>AK134/AA134</f>
        <v>#DIV/0!</v>
      </c>
      <c r="AL142" s="1306">
        <f>I157</f>
        <v>17000000</v>
      </c>
      <c r="AM142" s="1238" t="e">
        <f>AL142/AL143</f>
        <v>#VALUE!</v>
      </c>
      <c r="AN142" s="40" t="s">
        <v>888</v>
      </c>
      <c r="AO142" s="40" t="s">
        <v>960</v>
      </c>
      <c r="AP142" s="40" t="s">
        <v>886</v>
      </c>
      <c r="AQ142" s="40" t="s">
        <v>962</v>
      </c>
      <c r="AR142" s="40" t="s">
        <v>961</v>
      </c>
    </row>
    <row r="143" spans="1:44" ht="15" customHeight="1" thickBot="1">
      <c r="A143" s="40" t="s">
        <v>504</v>
      </c>
      <c r="B143" s="1304">
        <v>48424</v>
      </c>
      <c r="C143" s="3454" t="s">
        <v>488</v>
      </c>
      <c r="D143" s="3454"/>
      <c r="E143" s="3454"/>
      <c r="F143" s="3454"/>
      <c r="G143" s="3454"/>
      <c r="H143" s="3455"/>
      <c r="I143" s="3456">
        <f>I144+I161+I162</f>
        <v>232400000</v>
      </c>
      <c r="J143" s="3631">
        <f>J144+J161+J162</f>
        <v>212199250</v>
      </c>
      <c r="K143" s="3633">
        <f>I143-J143</f>
        <v>20200750</v>
      </c>
      <c r="L143" s="3634">
        <f>I143/J143</f>
        <v>1.0951970848153327</v>
      </c>
      <c r="M143" s="3635">
        <f>M144+M161+M162</f>
        <v>207794464</v>
      </c>
      <c r="N143" s="3636">
        <f>I143-M143</f>
        <v>24605536</v>
      </c>
      <c r="O143" s="3637">
        <f>I143/M143</f>
        <v>1.1184128562732065</v>
      </c>
      <c r="P143" s="3781"/>
      <c r="Q143" s="3781"/>
      <c r="R143" s="3781"/>
      <c r="S143" s="3781"/>
      <c r="T143" s="3781"/>
      <c r="U143" s="3781"/>
      <c r="V143" s="3781"/>
      <c r="W143" s="3781"/>
      <c r="X143" s="3782"/>
      <c r="Y143" s="2240"/>
      <c r="Z143" s="2240"/>
      <c r="AL143" s="1306" t="e">
        <f>SUM(AL141:AL142)</f>
        <v>#VALUE!</v>
      </c>
      <c r="AN143" s="1850">
        <v>0.57899999999999996</v>
      </c>
      <c r="AO143" s="1850">
        <v>0.13600000000000001</v>
      </c>
      <c r="AP143" s="1850">
        <v>8.5000000000000006E-2</v>
      </c>
      <c r="AQ143" s="1850">
        <v>0.15</v>
      </c>
      <c r="AR143" s="1850">
        <v>0.05</v>
      </c>
    </row>
    <row r="144" spans="1:44" ht="16.5" customHeight="1" thickBot="1">
      <c r="B144" s="1132"/>
      <c r="C144" s="3823" t="s">
        <v>633</v>
      </c>
      <c r="D144" s="3823"/>
      <c r="E144" s="3823"/>
      <c r="F144" s="3823"/>
      <c r="G144" s="3823"/>
      <c r="H144" s="3828"/>
      <c r="I144" s="3458">
        <f>I145+I149+I157</f>
        <v>213000000</v>
      </c>
      <c r="J144" s="3459">
        <f>J145+J149+J157</f>
        <v>200000000</v>
      </c>
      <c r="K144" s="3460">
        <f>I144-J144</f>
        <v>13000000</v>
      </c>
      <c r="L144" s="3461">
        <f>I144/J144</f>
        <v>1.0649999999999999</v>
      </c>
      <c r="M144" s="3462">
        <f>M145+M149+M157</f>
        <v>195679928</v>
      </c>
      <c r="N144" s="3462">
        <f>I144-M144</f>
        <v>17320072</v>
      </c>
      <c r="O144" s="3457">
        <f>I144/M144</f>
        <v>1.0885122566071264</v>
      </c>
      <c r="P144" s="3779" t="s">
        <v>5032</v>
      </c>
      <c r="Q144" s="3779"/>
      <c r="R144" s="3779"/>
      <c r="S144" s="3779"/>
      <c r="T144" s="3779"/>
      <c r="U144" s="3779"/>
      <c r="V144" s="3779"/>
      <c r="W144" s="3779"/>
      <c r="X144" s="3780"/>
      <c r="Y144" s="2240"/>
      <c r="Z144" s="2240"/>
      <c r="AA144" s="40">
        <v>298000000</v>
      </c>
    </row>
    <row r="145" spans="2:44" s="1329" customFormat="1" ht="14.25" customHeight="1">
      <c r="B145" s="1346"/>
      <c r="C145" s="1627">
        <v>410</v>
      </c>
      <c r="D145" s="1629" t="s">
        <v>799</v>
      </c>
      <c r="E145" s="1629">
        <v>411</v>
      </c>
      <c r="F145" s="492" t="s">
        <v>799</v>
      </c>
      <c r="G145" s="1313" t="s">
        <v>800</v>
      </c>
      <c r="H145" s="3463"/>
      <c r="I145" s="3464">
        <f>I146+I147</f>
        <v>61400000</v>
      </c>
      <c r="J145" s="3465">
        <f>J146+J147</f>
        <v>57600000</v>
      </c>
      <c r="K145" s="3466">
        <f>SUM(I145-J145)</f>
        <v>3800000</v>
      </c>
      <c r="L145" s="3467">
        <f>I145/J145</f>
        <v>1.0659722222222223</v>
      </c>
      <c r="M145" s="3468">
        <f>SUM(M146:M147)</f>
        <v>55275000</v>
      </c>
      <c r="N145" s="3468">
        <f>I144-M144</f>
        <v>17320072</v>
      </c>
      <c r="O145" s="3469">
        <f t="shared" ref="O145:O159" si="4">I145/M145</f>
        <v>1.1108095884215288</v>
      </c>
      <c r="P145" s="3787"/>
      <c r="Q145" s="3787"/>
      <c r="R145" s="3787"/>
      <c r="S145" s="3787"/>
      <c r="T145" s="3787"/>
      <c r="U145" s="3787"/>
      <c r="V145" s="3787"/>
      <c r="W145" s="3787"/>
      <c r="X145" s="3788"/>
      <c r="Y145" s="2213"/>
      <c r="Z145" s="2213"/>
      <c r="AA145" s="1369">
        <f>I143-AA144</f>
        <v>-65600000</v>
      </c>
      <c r="AB145" s="1369"/>
      <c r="AC145" s="1369"/>
      <c r="AD145" s="1369"/>
      <c r="AE145" s="1369"/>
      <c r="AF145" s="1369"/>
      <c r="AG145" s="1369"/>
      <c r="AH145" s="1369"/>
      <c r="AI145" s="1369"/>
      <c r="AK145" s="1764" t="s">
        <v>855</v>
      </c>
      <c r="AL145" s="1766"/>
      <c r="AN145" s="40" t="s">
        <v>888</v>
      </c>
      <c r="AO145" s="40" t="s">
        <v>960</v>
      </c>
      <c r="AP145" s="40" t="s">
        <v>886</v>
      </c>
      <c r="AQ145" s="40" t="s">
        <v>962</v>
      </c>
    </row>
    <row r="146" spans="2:44" ht="10.5" customHeight="1">
      <c r="B146" s="1132"/>
      <c r="C146" s="1627"/>
      <c r="D146" s="1629"/>
      <c r="E146" s="1636"/>
      <c r="F146" s="3470"/>
      <c r="G146" s="1638" t="s">
        <v>801</v>
      </c>
      <c r="H146" s="3471" t="s">
        <v>88</v>
      </c>
      <c r="I146" s="3472">
        <v>57800000</v>
      </c>
      <c r="J146" s="3473">
        <v>54000000</v>
      </c>
      <c r="K146" s="1289">
        <f>SUM(I146-J146)</f>
        <v>3800000</v>
      </c>
      <c r="L146" s="3474">
        <f>I146/J146</f>
        <v>1.0703703703703704</v>
      </c>
      <c r="M146" s="3475">
        <v>51075000</v>
      </c>
      <c r="N146" s="3476">
        <f>I146-M146</f>
        <v>6725000</v>
      </c>
      <c r="O146" s="3477">
        <f t="shared" si="4"/>
        <v>1.1316691140479687</v>
      </c>
      <c r="P146" s="3785" t="s">
        <v>1415</v>
      </c>
      <c r="Q146" s="3785"/>
      <c r="R146" s="3785"/>
      <c r="S146" s="3785"/>
      <c r="T146" s="3785"/>
      <c r="U146" s="3785"/>
      <c r="V146" s="3785"/>
      <c r="W146" s="3785"/>
      <c r="X146" s="3786"/>
      <c r="Y146" s="493"/>
      <c r="Z146" s="493"/>
      <c r="AA146" s="1604">
        <f>X146/12</f>
        <v>0</v>
      </c>
      <c r="AB146" s="1604"/>
      <c r="AC146" s="1604"/>
      <c r="AD146" s="1604"/>
      <c r="AE146" s="1604"/>
      <c r="AF146" s="1604"/>
      <c r="AG146" s="1604"/>
      <c r="AH146" s="1604"/>
      <c r="AI146" s="1604"/>
      <c r="AJ146" s="1622" t="s">
        <v>883</v>
      </c>
      <c r="AK146" s="1609" t="s">
        <v>884</v>
      </c>
      <c r="AN146" s="1983">
        <f>M146+M147+M150+M156</f>
        <v>129247500</v>
      </c>
      <c r="AO146" s="1983">
        <f>M151+M152</f>
        <v>3864650</v>
      </c>
      <c r="AP146" s="1306">
        <f>M157</f>
        <v>15000000</v>
      </c>
      <c r="AQ146" s="1983">
        <f>M153</f>
        <v>22500000</v>
      </c>
      <c r="AR146" s="1983">
        <f>SUM(AN146:AQ146)</f>
        <v>170612150</v>
      </c>
    </row>
    <row r="147" spans="2:44" ht="10.5" customHeight="1">
      <c r="B147" s="1132"/>
      <c r="C147" s="1627"/>
      <c r="D147" s="1629"/>
      <c r="E147" s="1636"/>
      <c r="F147" s="492"/>
      <c r="G147" s="1989" t="s">
        <v>313</v>
      </c>
      <c r="H147" s="3471" t="s">
        <v>89</v>
      </c>
      <c r="I147" s="3478">
        <v>3600000</v>
      </c>
      <c r="J147" s="3479">
        <v>3600000</v>
      </c>
      <c r="K147" s="1289">
        <f>J147-I147</f>
        <v>0</v>
      </c>
      <c r="L147" s="3474">
        <f>I147/J147</f>
        <v>1</v>
      </c>
      <c r="M147" s="3480">
        <v>4200000</v>
      </c>
      <c r="N147" s="3481">
        <f>I147-M147</f>
        <v>-600000</v>
      </c>
      <c r="O147" s="3477">
        <f t="shared" si="4"/>
        <v>0.8571428571428571</v>
      </c>
      <c r="P147" s="3785" t="s">
        <v>2447</v>
      </c>
      <c r="Q147" s="3785"/>
      <c r="R147" s="3785"/>
      <c r="S147" s="3785"/>
      <c r="T147" s="3785"/>
      <c r="U147" s="3785"/>
      <c r="V147" s="3785"/>
      <c r="W147" s="3785"/>
      <c r="X147" s="3786"/>
      <c r="Y147" s="493"/>
      <c r="Z147" s="493"/>
      <c r="AJ147" s="1850">
        <v>0.68799999999999994</v>
      </c>
      <c r="AK147" s="1850">
        <v>0.312</v>
      </c>
      <c r="AN147" s="1238">
        <f>AN146/AR146</f>
        <v>0.75755155772903626</v>
      </c>
      <c r="AO147" s="1238">
        <f>AO146/AR146</f>
        <v>2.2651669297878256E-2</v>
      </c>
      <c r="AP147" s="1238">
        <f>AP146/AR146</f>
        <v>8.7918709189234182E-2</v>
      </c>
      <c r="AQ147" s="1238">
        <f>AQ146/AR146</f>
        <v>0.13187806378385128</v>
      </c>
    </row>
    <row r="148" spans="2:44" ht="9.75" customHeight="1">
      <c r="B148" s="1132"/>
      <c r="C148" s="1662"/>
      <c r="D148" s="1662"/>
      <c r="E148" s="1662"/>
      <c r="F148" s="1662"/>
      <c r="G148" s="1662"/>
      <c r="H148" s="1991"/>
      <c r="I148" s="3482"/>
      <c r="J148" s="3483"/>
      <c r="K148" s="1991"/>
      <c r="L148" s="1991"/>
      <c r="M148" s="3484"/>
      <c r="N148" s="3484"/>
      <c r="O148" s="3477"/>
      <c r="P148" s="3785"/>
      <c r="Q148" s="3785"/>
      <c r="R148" s="3785"/>
      <c r="S148" s="3785"/>
      <c r="T148" s="3785"/>
      <c r="U148" s="3785"/>
      <c r="V148" s="3785"/>
      <c r="W148" s="3785"/>
      <c r="X148" s="3786"/>
      <c r="Y148" s="1991"/>
      <c r="Z148" s="1991"/>
    </row>
    <row r="149" spans="2:44" s="1329" customFormat="1" ht="14.25" customHeight="1">
      <c r="B149" s="1346"/>
      <c r="C149" s="3772">
        <v>420</v>
      </c>
      <c r="D149" s="486" t="s">
        <v>91</v>
      </c>
      <c r="E149" s="486">
        <v>421</v>
      </c>
      <c r="F149" s="486" t="s">
        <v>91</v>
      </c>
      <c r="G149" s="481" t="s">
        <v>800</v>
      </c>
      <c r="H149" s="481"/>
      <c r="I149" s="3464">
        <f>I150+I151+I152+I153+I154+I155+I156</f>
        <v>134600000</v>
      </c>
      <c r="J149" s="3465">
        <f>J150+J151+J152+J153+J154+J155+J156</f>
        <v>125400000</v>
      </c>
      <c r="K149" s="1289">
        <f>SUM(I149-J149)</f>
        <v>9200000</v>
      </c>
      <c r="L149" s="3474">
        <f t="shared" ref="L149:L155" si="5">I149/J149</f>
        <v>1.0733652312599682</v>
      </c>
      <c r="M149" s="3484">
        <f>SUM(M150:M156)</f>
        <v>125404928</v>
      </c>
      <c r="N149" s="3481">
        <f>I149-M149</f>
        <v>9195072</v>
      </c>
      <c r="O149" s="3477">
        <f t="shared" si="4"/>
        <v>1.0733230515470653</v>
      </c>
      <c r="P149" s="3785"/>
      <c r="Q149" s="3785"/>
      <c r="R149" s="3785"/>
      <c r="S149" s="3785"/>
      <c r="T149" s="3785"/>
      <c r="U149" s="3785"/>
      <c r="V149" s="3785"/>
      <c r="W149" s="3785"/>
      <c r="X149" s="3786"/>
      <c r="Y149" s="2213"/>
      <c r="Z149" s="2213"/>
      <c r="AN149" s="40" t="s">
        <v>888</v>
      </c>
      <c r="AO149" s="40" t="s">
        <v>960</v>
      </c>
      <c r="AP149" s="40" t="s">
        <v>886</v>
      </c>
      <c r="AQ149" s="40" t="s">
        <v>962</v>
      </c>
    </row>
    <row r="150" spans="2:44" ht="10.5" customHeight="1">
      <c r="B150" s="1133"/>
      <c r="C150" s="3773"/>
      <c r="D150" s="492"/>
      <c r="E150" s="492"/>
      <c r="F150" s="3470"/>
      <c r="G150" s="1986" t="s">
        <v>805</v>
      </c>
      <c r="H150" s="3471" t="s">
        <v>92</v>
      </c>
      <c r="I150" s="3472">
        <v>70000000</v>
      </c>
      <c r="J150" s="3473">
        <v>54600000</v>
      </c>
      <c r="K150" s="1289">
        <f t="shared" ref="K150:K161" si="6">SUM(I150-J150)</f>
        <v>15400000</v>
      </c>
      <c r="L150" s="3474">
        <f t="shared" si="5"/>
        <v>1.2820512820512822</v>
      </c>
      <c r="M150" s="3480">
        <v>70372500</v>
      </c>
      <c r="N150" s="3481">
        <f>I150-M150</f>
        <v>-372500</v>
      </c>
      <c r="O150" s="3477">
        <f t="shared" si="4"/>
        <v>0.99470673913815766</v>
      </c>
      <c r="P150" s="3785" t="s">
        <v>1415</v>
      </c>
      <c r="Q150" s="3785"/>
      <c r="R150" s="3785"/>
      <c r="S150" s="3785"/>
      <c r="T150" s="3785"/>
      <c r="U150" s="3785"/>
      <c r="V150" s="3785"/>
      <c r="W150" s="3785"/>
      <c r="X150" s="3786"/>
      <c r="Y150" s="493"/>
      <c r="Z150" s="493"/>
      <c r="AA150" s="1604">
        <f>X150/12</f>
        <v>0</v>
      </c>
      <c r="AB150" s="1604"/>
      <c r="AC150" s="1604"/>
      <c r="AD150" s="1604"/>
      <c r="AE150" s="1604"/>
      <c r="AF150" s="1604"/>
      <c r="AG150" s="1604"/>
      <c r="AH150" s="1604"/>
      <c r="AI150" s="1604"/>
      <c r="AK150" s="1306">
        <f>X146+X150</f>
        <v>0</v>
      </c>
      <c r="AL150" s="40">
        <f>AK150/12</f>
        <v>0</v>
      </c>
      <c r="AN150" s="40">
        <v>50.7</v>
      </c>
      <c r="AO150" s="40">
        <v>8.6999999999999993</v>
      </c>
      <c r="AP150" s="40">
        <v>34.299999999999997</v>
      </c>
      <c r="AQ150" s="40">
        <v>6.3</v>
      </c>
    </row>
    <row r="151" spans="2:44" ht="10.5" customHeight="1">
      <c r="B151" s="1133"/>
      <c r="C151" s="3773"/>
      <c r="D151" s="492"/>
      <c r="E151" s="492"/>
      <c r="F151" s="3470"/>
      <c r="G151" s="1986" t="s">
        <v>321</v>
      </c>
      <c r="H151" s="3471" t="s">
        <v>93</v>
      </c>
      <c r="I151" s="3472">
        <v>1000000</v>
      </c>
      <c r="J151" s="3473">
        <v>960000</v>
      </c>
      <c r="K151" s="1289">
        <f t="shared" si="6"/>
        <v>40000</v>
      </c>
      <c r="L151" s="3474">
        <f t="shared" si="5"/>
        <v>1.0416666666666667</v>
      </c>
      <c r="M151" s="3480">
        <v>590050</v>
      </c>
      <c r="N151" s="3481">
        <f t="shared" ref="N151:N159" si="7">I151-M151</f>
        <v>409950</v>
      </c>
      <c r="O151" s="3477">
        <f t="shared" si="4"/>
        <v>1.6947716295229218</v>
      </c>
      <c r="P151" s="3785" t="s">
        <v>1412</v>
      </c>
      <c r="Q151" s="3785"/>
      <c r="R151" s="3785"/>
      <c r="S151" s="3785"/>
      <c r="T151" s="3785"/>
      <c r="U151" s="3785"/>
      <c r="V151" s="3785"/>
      <c r="W151" s="3785"/>
      <c r="X151" s="3786"/>
      <c r="Y151" s="493"/>
      <c r="Z151" s="493"/>
      <c r="AK151" s="1306">
        <f>X147+X156</f>
        <v>0</v>
      </c>
    </row>
    <row r="152" spans="2:44" ht="10.5" customHeight="1">
      <c r="B152" s="1132"/>
      <c r="C152" s="3773"/>
      <c r="D152" s="492"/>
      <c r="E152" s="492"/>
      <c r="F152" s="3470"/>
      <c r="G152" s="1987" t="s">
        <v>322</v>
      </c>
      <c r="H152" s="3471" t="s">
        <v>2446</v>
      </c>
      <c r="I152" s="3472">
        <v>10000000</v>
      </c>
      <c r="J152" s="3473">
        <v>20000000</v>
      </c>
      <c r="K152" s="1289">
        <f t="shared" si="6"/>
        <v>-10000000</v>
      </c>
      <c r="L152" s="3474">
        <f t="shared" si="5"/>
        <v>0.5</v>
      </c>
      <c r="M152" s="3480">
        <v>3274600</v>
      </c>
      <c r="N152" s="3481">
        <f t="shared" si="7"/>
        <v>6725400</v>
      </c>
      <c r="O152" s="3477">
        <f t="shared" si="4"/>
        <v>3.0538080986990779</v>
      </c>
      <c r="P152" s="3785" t="s">
        <v>1413</v>
      </c>
      <c r="Q152" s="3785"/>
      <c r="R152" s="3785"/>
      <c r="S152" s="3785"/>
      <c r="T152" s="3785"/>
      <c r="U152" s="3785"/>
      <c r="V152" s="3785"/>
      <c r="W152" s="3785"/>
      <c r="X152" s="3786"/>
      <c r="Y152" s="493"/>
      <c r="Z152" s="493"/>
      <c r="AL152" s="1306">
        <f>AK150+AK151</f>
        <v>0</v>
      </c>
      <c r="AM152" s="40">
        <f>AL152/12</f>
        <v>0</v>
      </c>
    </row>
    <row r="153" spans="2:44" ht="10.5" customHeight="1">
      <c r="B153" s="1132"/>
      <c r="C153" s="3773"/>
      <c r="D153" s="492"/>
      <c r="E153" s="492"/>
      <c r="F153" s="3470"/>
      <c r="G153" s="1987"/>
      <c r="H153" s="3471" t="s">
        <v>971</v>
      </c>
      <c r="I153" s="3472">
        <v>30000000</v>
      </c>
      <c r="J153" s="3473">
        <v>30000000</v>
      </c>
      <c r="K153" s="1289">
        <f t="shared" si="6"/>
        <v>0</v>
      </c>
      <c r="L153" s="3474">
        <f t="shared" si="5"/>
        <v>1</v>
      </c>
      <c r="M153" s="3480">
        <v>22500000</v>
      </c>
      <c r="N153" s="3481">
        <f t="shared" si="7"/>
        <v>7500000</v>
      </c>
      <c r="O153" s="3477">
        <f t="shared" si="4"/>
        <v>1.3333333333333333</v>
      </c>
      <c r="P153" s="3785" t="s">
        <v>1414</v>
      </c>
      <c r="Q153" s="3785"/>
      <c r="R153" s="3785"/>
      <c r="S153" s="3785"/>
      <c r="T153" s="3785"/>
      <c r="U153" s="3785"/>
      <c r="V153" s="3785"/>
      <c r="W153" s="3785"/>
      <c r="X153" s="3786"/>
      <c r="Y153" s="493"/>
      <c r="Z153" s="493"/>
      <c r="AL153" s="1306"/>
    </row>
    <row r="154" spans="2:44" ht="10.5" customHeight="1">
      <c r="B154" s="1132"/>
      <c r="C154" s="3773"/>
      <c r="D154" s="492"/>
      <c r="E154" s="492"/>
      <c r="F154" s="3470"/>
      <c r="G154" s="1987"/>
      <c r="H154" s="3471" t="s">
        <v>955</v>
      </c>
      <c r="I154" s="3472">
        <v>6000000</v>
      </c>
      <c r="J154" s="3473">
        <v>10000000</v>
      </c>
      <c r="K154" s="1289">
        <f t="shared" si="6"/>
        <v>-4000000</v>
      </c>
      <c r="L154" s="3474">
        <f t="shared" si="5"/>
        <v>0.6</v>
      </c>
      <c r="M154" s="3480">
        <v>754310</v>
      </c>
      <c r="N154" s="3481">
        <f t="shared" si="7"/>
        <v>5245690</v>
      </c>
      <c r="O154" s="3477">
        <f t="shared" si="4"/>
        <v>7.9542893505322745</v>
      </c>
      <c r="P154" s="3785"/>
      <c r="Q154" s="3785"/>
      <c r="R154" s="3785"/>
      <c r="S154" s="3785"/>
      <c r="T154" s="3785"/>
      <c r="U154" s="3785"/>
      <c r="V154" s="3785"/>
      <c r="W154" s="3785"/>
      <c r="X154" s="3786"/>
      <c r="Y154" s="493"/>
      <c r="Z154" s="493"/>
      <c r="AL154" s="1306"/>
    </row>
    <row r="155" spans="2:44" ht="10.5" customHeight="1">
      <c r="C155" s="3773"/>
      <c r="D155" s="492"/>
      <c r="E155" s="492"/>
      <c r="F155" s="3470"/>
      <c r="G155" s="1987" t="s">
        <v>323</v>
      </c>
      <c r="H155" s="3471" t="s">
        <v>95</v>
      </c>
      <c r="I155" s="3472">
        <v>14000000</v>
      </c>
      <c r="J155" s="3473">
        <v>6240000</v>
      </c>
      <c r="K155" s="1289">
        <f t="shared" si="6"/>
        <v>7760000</v>
      </c>
      <c r="L155" s="3474">
        <f t="shared" si="5"/>
        <v>2.2435897435897436</v>
      </c>
      <c r="M155" s="3480">
        <v>24313468</v>
      </c>
      <c r="N155" s="3481">
        <f t="shared" si="7"/>
        <v>-10313468</v>
      </c>
      <c r="O155" s="3477">
        <f t="shared" si="4"/>
        <v>0.57581254965355</v>
      </c>
      <c r="P155" s="3785" t="s">
        <v>5023</v>
      </c>
      <c r="Q155" s="3785"/>
      <c r="R155" s="3785"/>
      <c r="S155" s="3785"/>
      <c r="T155" s="3785"/>
      <c r="U155" s="3785"/>
      <c r="V155" s="3785"/>
      <c r="W155" s="3785"/>
      <c r="X155" s="3786"/>
      <c r="Y155" s="493"/>
      <c r="Z155" s="493"/>
    </row>
    <row r="156" spans="2:44" ht="10.5" customHeight="1">
      <c r="C156" s="3773"/>
      <c r="D156" s="492"/>
      <c r="E156" s="492"/>
      <c r="F156" s="3485"/>
      <c r="G156" s="1986" t="s">
        <v>324</v>
      </c>
      <c r="H156" s="3471" t="s">
        <v>96</v>
      </c>
      <c r="I156" s="3472">
        <v>3600000</v>
      </c>
      <c r="J156" s="3473">
        <v>3600000</v>
      </c>
      <c r="K156" s="1289">
        <f t="shared" si="6"/>
        <v>0</v>
      </c>
      <c r="L156" s="3474">
        <f>K156/J156</f>
        <v>0</v>
      </c>
      <c r="M156" s="3480">
        <v>3600000</v>
      </c>
      <c r="N156" s="3481">
        <f t="shared" si="7"/>
        <v>0</v>
      </c>
      <c r="O156" s="3477">
        <f t="shared" si="4"/>
        <v>1</v>
      </c>
      <c r="P156" s="3785" t="s">
        <v>2448</v>
      </c>
      <c r="Q156" s="3785"/>
      <c r="R156" s="3785"/>
      <c r="S156" s="3785"/>
      <c r="T156" s="3785"/>
      <c r="U156" s="3785"/>
      <c r="V156" s="3785"/>
      <c r="W156" s="3785"/>
      <c r="X156" s="3786"/>
      <c r="Y156" s="493"/>
      <c r="Z156" s="493"/>
      <c r="AA156" s="1606">
        <f>AA150+AA146</f>
        <v>0</v>
      </c>
      <c r="AB156" s="1606"/>
      <c r="AC156" s="1606"/>
      <c r="AD156" s="1606"/>
      <c r="AE156" s="1606"/>
      <c r="AF156" s="1606"/>
      <c r="AG156" s="1606"/>
      <c r="AH156" s="1606"/>
      <c r="AI156" s="1606"/>
    </row>
    <row r="157" spans="2:44" s="1370" customFormat="1" ht="14.25" customHeight="1">
      <c r="C157" s="3773"/>
      <c r="D157" s="492"/>
      <c r="E157" s="486">
        <v>460</v>
      </c>
      <c r="F157" s="486" t="s">
        <v>810</v>
      </c>
      <c r="G157" s="481" t="s">
        <v>800</v>
      </c>
      <c r="H157" s="3471"/>
      <c r="I157" s="3472">
        <f>I158+I159+I160</f>
        <v>17000000</v>
      </c>
      <c r="J157" s="3473">
        <v>17000000</v>
      </c>
      <c r="K157" s="1289">
        <f t="shared" si="6"/>
        <v>0</v>
      </c>
      <c r="L157" s="3474">
        <f>K157/J157</f>
        <v>0</v>
      </c>
      <c r="M157" s="3484">
        <f>SUM(M159:M160)</f>
        <v>15000000</v>
      </c>
      <c r="N157" s="3481">
        <f t="shared" si="7"/>
        <v>2000000</v>
      </c>
      <c r="O157" s="3477">
        <f t="shared" si="4"/>
        <v>1.1333333333333333</v>
      </c>
      <c r="P157" s="3785"/>
      <c r="Q157" s="3785"/>
      <c r="R157" s="3785"/>
      <c r="S157" s="3785"/>
      <c r="T157" s="3785"/>
      <c r="U157" s="3785"/>
      <c r="V157" s="3785"/>
      <c r="W157" s="3785"/>
      <c r="X157" s="3786"/>
      <c r="Y157" s="1666"/>
      <c r="Z157" s="1666"/>
      <c r="AA157" s="1370">
        <v>8500000</v>
      </c>
    </row>
    <row r="158" spans="2:44" ht="12.75" hidden="1" customHeight="1">
      <c r="C158" s="3773"/>
      <c r="D158" s="492"/>
      <c r="E158" s="492"/>
      <c r="F158" s="492"/>
      <c r="G158" s="1988" t="s">
        <v>812</v>
      </c>
      <c r="H158" s="3471" t="s">
        <v>97</v>
      </c>
      <c r="I158" s="3486"/>
      <c r="J158" s="3487"/>
      <c r="K158" s="1289">
        <f t="shared" si="6"/>
        <v>0</v>
      </c>
      <c r="L158" s="3474" t="s">
        <v>977</v>
      </c>
      <c r="M158" s="3484"/>
      <c r="N158" s="3481">
        <f t="shared" si="7"/>
        <v>0</v>
      </c>
      <c r="O158" s="3477"/>
      <c r="P158" s="3785"/>
      <c r="Q158" s="3785"/>
      <c r="R158" s="3785"/>
      <c r="S158" s="3785"/>
      <c r="T158" s="3785"/>
      <c r="U158" s="3785"/>
      <c r="V158" s="3785"/>
      <c r="W158" s="3785"/>
      <c r="X158" s="3786"/>
      <c r="Y158" s="493"/>
      <c r="Z158" s="493"/>
      <c r="AA158" s="1606">
        <f>AA156-AA157</f>
        <v>-8500000</v>
      </c>
      <c r="AB158" s="1606"/>
      <c r="AC158" s="1606"/>
      <c r="AD158" s="1606"/>
      <c r="AE158" s="1606"/>
      <c r="AF158" s="1606"/>
      <c r="AG158" s="1606"/>
      <c r="AH158" s="1606"/>
      <c r="AI158" s="1606"/>
    </row>
    <row r="159" spans="2:44" ht="10.5" customHeight="1">
      <c r="C159" s="3773"/>
      <c r="D159" s="492"/>
      <c r="E159" s="492"/>
      <c r="F159" s="492"/>
      <c r="G159" s="1988" t="s">
        <v>626</v>
      </c>
      <c r="H159" s="3471" t="s">
        <v>814</v>
      </c>
      <c r="I159" s="3472">
        <v>15000000</v>
      </c>
      <c r="J159" s="3473">
        <v>15000000</v>
      </c>
      <c r="K159" s="1289">
        <f t="shared" si="6"/>
        <v>0</v>
      </c>
      <c r="L159" s="3474">
        <f>K159/J159</f>
        <v>0</v>
      </c>
      <c r="M159" s="3484">
        <v>15000000</v>
      </c>
      <c r="N159" s="3481">
        <f t="shared" si="7"/>
        <v>0</v>
      </c>
      <c r="O159" s="3477">
        <f t="shared" si="4"/>
        <v>1</v>
      </c>
      <c r="P159" s="3785"/>
      <c r="Q159" s="3785"/>
      <c r="R159" s="3785"/>
      <c r="S159" s="3785"/>
      <c r="T159" s="3785"/>
      <c r="U159" s="3785"/>
      <c r="V159" s="3785"/>
      <c r="W159" s="3785"/>
      <c r="X159" s="3786"/>
      <c r="Y159" s="493"/>
      <c r="Z159" s="493"/>
    </row>
    <row r="160" spans="2:44" ht="14.25" customHeight="1" thickBot="1">
      <c r="C160" s="3774"/>
      <c r="D160" s="3488"/>
      <c r="E160" s="3488"/>
      <c r="F160" s="3488"/>
      <c r="G160" s="3489" t="s">
        <v>856</v>
      </c>
      <c r="H160" s="3490" t="s">
        <v>857</v>
      </c>
      <c r="I160" s="3491">
        <v>2000000</v>
      </c>
      <c r="J160" s="3492">
        <v>2000000</v>
      </c>
      <c r="K160" s="3493">
        <f t="shared" si="6"/>
        <v>0</v>
      </c>
      <c r="L160" s="3494">
        <f>K160/J160</f>
        <v>0</v>
      </c>
      <c r="M160" s="3495"/>
      <c r="N160" s="3496"/>
      <c r="O160" s="3497"/>
      <c r="P160" s="3783" t="s">
        <v>2449</v>
      </c>
      <c r="Q160" s="3783"/>
      <c r="R160" s="3783"/>
      <c r="S160" s="3783"/>
      <c r="T160" s="3783"/>
      <c r="U160" s="3783"/>
      <c r="V160" s="3783"/>
      <c r="W160" s="3783"/>
      <c r="X160" s="3784"/>
      <c r="Y160" s="493"/>
      <c r="Z160" s="493"/>
      <c r="AK160" s="40">
        <v>150000000</v>
      </c>
    </row>
    <row r="161" spans="2:27" ht="13.5" customHeight="1">
      <c r="B161" s="1132"/>
      <c r="C161" s="3823" t="s">
        <v>2442</v>
      </c>
      <c r="D161" s="3823"/>
      <c r="E161" s="3823"/>
      <c r="F161" s="3823"/>
      <c r="G161" s="3823"/>
      <c r="H161" s="3828"/>
      <c r="I161" s="3498">
        <v>3815</v>
      </c>
      <c r="J161" s="3499">
        <v>100000</v>
      </c>
      <c r="K161" s="3500">
        <f t="shared" si="6"/>
        <v>-96185</v>
      </c>
      <c r="L161" s="3501">
        <f>I161/J161</f>
        <v>3.8150000000000003E-2</v>
      </c>
      <c r="M161" s="3502">
        <v>15286</v>
      </c>
      <c r="N161" s="3503">
        <f>I161-M161</f>
        <v>-11471</v>
      </c>
      <c r="O161" s="3504">
        <f>I161/M161</f>
        <v>0.24957477430328406</v>
      </c>
      <c r="P161" s="3824" t="s">
        <v>5031</v>
      </c>
      <c r="Q161" s="3825"/>
      <c r="R161" s="3825"/>
      <c r="S161" s="3825"/>
      <c r="T161" s="3825"/>
      <c r="U161" s="3825"/>
      <c r="V161" s="3825"/>
      <c r="W161" s="3825"/>
      <c r="X161" s="3825"/>
      <c r="Y161" s="3223"/>
      <c r="Z161" s="3223"/>
      <c r="AA161" s="40">
        <v>298000000</v>
      </c>
    </row>
    <row r="162" spans="2:27" ht="13.5" customHeight="1">
      <c r="C162" s="3823" t="s">
        <v>5022</v>
      </c>
      <c r="D162" s="3823"/>
      <c r="E162" s="3823"/>
      <c r="F162" s="3823"/>
      <c r="G162" s="3823"/>
      <c r="H162" s="3823"/>
      <c r="I162" s="3505">
        <v>19396185</v>
      </c>
      <c r="J162" s="3506">
        <v>12099250</v>
      </c>
      <c r="K162" s="3507">
        <f>I162-J162</f>
        <v>7296935</v>
      </c>
      <c r="L162" s="3508">
        <f>I162/J162</f>
        <v>1.6030898609417938</v>
      </c>
      <c r="M162" s="3507">
        <v>12099250</v>
      </c>
      <c r="N162" s="3509">
        <f>I162-M162</f>
        <v>7296935</v>
      </c>
      <c r="O162" s="3510">
        <f>I162/M162</f>
        <v>1.6030898609417938</v>
      </c>
      <c r="P162" s="3826"/>
      <c r="Q162" s="3827"/>
      <c r="R162" s="3827"/>
      <c r="S162" s="3827"/>
      <c r="T162" s="3827"/>
      <c r="U162" s="3827"/>
      <c r="V162" s="3827"/>
      <c r="W162" s="3827"/>
      <c r="X162" s="3827"/>
      <c r="Y162" s="40"/>
      <c r="Z162" s="40"/>
    </row>
    <row r="163" spans="2:27" ht="15" hidden="1" customHeight="1">
      <c r="C163" s="3286"/>
      <c r="D163" s="3286"/>
      <c r="E163" s="3286"/>
      <c r="F163" s="3286"/>
      <c r="G163" s="3286"/>
      <c r="H163" s="3286"/>
      <c r="I163" s="418"/>
      <c r="J163" s="418"/>
      <c r="K163" s="418"/>
      <c r="L163" s="3559"/>
      <c r="M163" s="418"/>
      <c r="N163" s="418"/>
      <c r="O163" s="3560"/>
      <c r="P163" s="3558"/>
      <c r="Q163" s="3558"/>
      <c r="R163" s="3558"/>
      <c r="S163" s="3558"/>
      <c r="T163" s="3558"/>
      <c r="U163" s="3558"/>
      <c r="V163" s="3558"/>
      <c r="W163" s="3558"/>
      <c r="X163" s="3558"/>
      <c r="Y163" s="40"/>
      <c r="Z163" s="40"/>
    </row>
    <row r="164" spans="2:27" ht="15" hidden="1" customHeight="1">
      <c r="C164" s="3286"/>
      <c r="D164" s="3286"/>
      <c r="E164" s="3286"/>
      <c r="F164" s="3286"/>
      <c r="G164" s="3286"/>
      <c r="H164" s="3286"/>
      <c r="I164" s="418"/>
      <c r="J164" s="418"/>
      <c r="K164" s="418"/>
      <c r="L164" s="3559"/>
      <c r="M164" s="418">
        <f>M146+M150</f>
        <v>121447500</v>
      </c>
      <c r="N164" s="418"/>
      <c r="O164" s="3560"/>
      <c r="P164" s="3558"/>
      <c r="Q164" s="3558"/>
      <c r="R164" s="3558"/>
      <c r="S164" s="3558"/>
      <c r="T164" s="3558"/>
      <c r="U164" s="3558"/>
      <c r="V164" s="3558"/>
      <c r="W164" s="3558"/>
      <c r="X164" s="3558"/>
      <c r="Y164" s="40"/>
      <c r="Z164" s="40"/>
    </row>
    <row r="165" spans="2:27" ht="15" hidden="1" customHeight="1">
      <c r="C165" s="3286"/>
      <c r="D165" s="3286"/>
      <c r="E165" s="3286"/>
      <c r="F165" s="3286"/>
      <c r="G165" s="3286"/>
      <c r="H165" s="3286"/>
      <c r="I165" s="418"/>
      <c r="J165" s="418"/>
      <c r="K165" s="418"/>
      <c r="L165" s="3559"/>
      <c r="M165" s="418"/>
      <c r="N165" s="418">
        <f>M144+M161</f>
        <v>195695214</v>
      </c>
      <c r="O165" s="3560"/>
      <c r="P165" s="3558"/>
      <c r="Q165" s="3558"/>
      <c r="R165" s="3558"/>
      <c r="S165" s="3558"/>
      <c r="T165" s="3558"/>
      <c r="U165" s="3558"/>
      <c r="V165" s="3558"/>
      <c r="W165" s="3558"/>
      <c r="X165" s="3558"/>
      <c r="Y165" s="40"/>
      <c r="Z165" s="40"/>
    </row>
    <row r="166" spans="2:27" ht="15" hidden="1" customHeight="1">
      <c r="C166" s="3286"/>
      <c r="D166" s="3286"/>
      <c r="E166" s="3286"/>
      <c r="F166" s="3286"/>
      <c r="G166" s="3286"/>
      <c r="H166" s="3286"/>
      <c r="I166" s="418"/>
      <c r="J166" s="418"/>
      <c r="K166" s="418"/>
      <c r="L166" s="3559"/>
      <c r="M166" s="3559">
        <f>M164/M143</f>
        <v>0.58445974768605957</v>
      </c>
      <c r="N166" s="418"/>
      <c r="O166" s="3560"/>
      <c r="P166" s="3558"/>
      <c r="Q166" s="3558"/>
      <c r="R166" s="3558"/>
      <c r="S166" s="3558"/>
      <c r="T166" s="3558"/>
      <c r="U166" s="3558"/>
      <c r="V166" s="3558"/>
      <c r="W166" s="3558"/>
      <c r="X166" s="3558"/>
      <c r="Y166" s="40"/>
      <c r="Z166" s="40"/>
    </row>
    <row r="167" spans="2:27" ht="15" hidden="1" customHeight="1">
      <c r="C167" s="3286"/>
      <c r="D167" s="3286"/>
      <c r="E167" s="3286"/>
      <c r="F167" s="3286"/>
      <c r="G167" s="3286"/>
      <c r="H167" s="3286"/>
      <c r="I167" s="418"/>
      <c r="J167" s="418"/>
      <c r="K167" s="418"/>
      <c r="L167" s="3559"/>
      <c r="M167" s="418"/>
      <c r="N167" s="418">
        <v>195695214</v>
      </c>
      <c r="O167" s="3560"/>
      <c r="P167" s="3558"/>
      <c r="Q167" s="3558"/>
      <c r="R167" s="3558"/>
      <c r="S167" s="3558"/>
      <c r="T167" s="3558"/>
      <c r="U167" s="3558"/>
      <c r="V167" s="3558"/>
      <c r="W167" s="3558"/>
      <c r="X167" s="3558"/>
      <c r="Y167" s="40"/>
      <c r="Z167" s="40"/>
    </row>
    <row r="168" spans="2:27" ht="15" hidden="1" customHeight="1">
      <c r="C168" s="3286"/>
      <c r="D168" s="3286"/>
      <c r="E168" s="3286"/>
      <c r="F168" s="3286"/>
      <c r="G168" s="3286"/>
      <c r="H168" s="3286"/>
      <c r="I168" s="418"/>
      <c r="J168" s="418"/>
      <c r="K168" s="418"/>
      <c r="L168" s="3559"/>
      <c r="M168" s="418"/>
      <c r="N168" s="418"/>
      <c r="O168" s="3560"/>
      <c r="P168" s="3558"/>
      <c r="Q168" s="3558"/>
      <c r="R168" s="3558"/>
      <c r="S168" s="3558"/>
      <c r="T168" s="3558"/>
      <c r="U168" s="3558"/>
      <c r="V168" s="3558"/>
      <c r="W168" s="3558"/>
      <c r="X168" s="3558"/>
      <c r="Y168" s="40"/>
      <c r="Z168" s="40"/>
    </row>
    <row r="169" spans="2:27" s="4407" customFormat="1" ht="15" customHeight="1">
      <c r="C169" s="4396"/>
      <c r="D169" s="4396"/>
      <c r="E169" s="4396"/>
      <c r="F169" s="4396"/>
      <c r="G169" s="4396"/>
      <c r="H169" s="4396"/>
      <c r="I169" s="4397"/>
      <c r="J169" s="4397"/>
      <c r="K169" s="4397"/>
      <c r="L169" s="4398"/>
      <c r="M169" s="4397"/>
      <c r="N169" s="4397"/>
      <c r="O169" s="4399"/>
      <c r="P169" s="3617"/>
      <c r="Q169" s="3617"/>
      <c r="R169" s="3617"/>
      <c r="S169" s="3617"/>
      <c r="T169" s="3617"/>
      <c r="U169" s="3617"/>
      <c r="V169" s="3617"/>
      <c r="W169" s="3617"/>
      <c r="X169" s="3617"/>
    </row>
    <row r="170" spans="2:27" s="4407" customFormat="1" ht="15" customHeight="1">
      <c r="C170" s="4396"/>
      <c r="D170" s="4396"/>
      <c r="E170" s="4396"/>
      <c r="F170" s="4396"/>
      <c r="G170" s="4396"/>
      <c r="H170" s="4396"/>
      <c r="I170" s="4397"/>
      <c r="J170" s="4397"/>
      <c r="K170" s="4397"/>
      <c r="L170" s="4398"/>
      <c r="M170" s="4397">
        <f>M157</f>
        <v>15000000</v>
      </c>
      <c r="N170" s="4397"/>
      <c r="O170" s="4399"/>
      <c r="P170" s="3617"/>
      <c r="Q170" s="3617"/>
      <c r="R170" s="3617"/>
      <c r="S170" s="3617"/>
      <c r="T170" s="3617"/>
      <c r="U170" s="3617"/>
      <c r="V170" s="3617"/>
      <c r="W170" s="3617"/>
      <c r="X170" s="3617"/>
    </row>
    <row r="171" spans="2:27" s="4407" customFormat="1" ht="15" customHeight="1">
      <c r="C171" s="4396"/>
      <c r="D171" s="4396"/>
      <c r="E171" s="4396"/>
      <c r="F171" s="4396"/>
      <c r="G171" s="4396"/>
      <c r="H171" s="4396"/>
      <c r="I171" s="4397"/>
      <c r="J171" s="4397"/>
      <c r="K171" s="4397"/>
      <c r="L171" s="4398"/>
      <c r="M171" s="4397">
        <f>M144-M157</f>
        <v>180679928</v>
      </c>
      <c r="N171" s="4397"/>
      <c r="O171" s="4399"/>
      <c r="P171" s="3617"/>
      <c r="Q171" s="3617"/>
      <c r="R171" s="3617"/>
      <c r="S171" s="3617"/>
      <c r="T171" s="3617"/>
      <c r="U171" s="3617"/>
      <c r="V171" s="3617"/>
      <c r="W171" s="3617"/>
      <c r="X171" s="3617"/>
    </row>
    <row r="172" spans="2:27" s="4407" customFormat="1" ht="15" customHeight="1">
      <c r="C172" s="4396"/>
      <c r="D172" s="4396"/>
      <c r="E172" s="4396"/>
      <c r="F172" s="4396"/>
      <c r="G172" s="4396"/>
      <c r="H172" s="4396"/>
      <c r="I172" s="4397"/>
      <c r="J172" s="4397"/>
      <c r="K172" s="4397"/>
      <c r="L172" s="4398"/>
      <c r="M172" s="4397">
        <f>M162+M161</f>
        <v>12114536</v>
      </c>
      <c r="N172" s="4397"/>
      <c r="O172" s="4399"/>
      <c r="P172" s="3617"/>
      <c r="Q172" s="3617"/>
      <c r="R172" s="3617"/>
      <c r="S172" s="3617"/>
      <c r="T172" s="3617"/>
      <c r="U172" s="3617"/>
      <c r="V172" s="3617"/>
      <c r="W172" s="3617"/>
      <c r="X172" s="3617"/>
    </row>
    <row r="173" spans="2:27" s="4407" customFormat="1" ht="15" customHeight="1">
      <c r="C173" s="4396"/>
      <c r="D173" s="4396"/>
      <c r="E173" s="4396"/>
      <c r="F173" s="4396"/>
      <c r="G173" s="4396"/>
      <c r="H173" s="4396"/>
      <c r="I173" s="4397"/>
      <c r="J173" s="4397"/>
      <c r="K173" s="4397"/>
      <c r="L173" s="4398"/>
      <c r="M173" s="4397">
        <f>SUM(M170:M172)</f>
        <v>207794464</v>
      </c>
      <c r="N173" s="4397"/>
      <c r="O173" s="4399"/>
      <c r="P173" s="3617"/>
      <c r="Q173" s="3617"/>
      <c r="R173" s="3617"/>
      <c r="S173" s="3617"/>
      <c r="T173" s="3617"/>
      <c r="U173" s="3617"/>
      <c r="V173" s="3617"/>
      <c r="W173" s="3617"/>
      <c r="X173" s="3617"/>
    </row>
    <row r="174" spans="2:27" s="4407" customFormat="1" ht="15" customHeight="1">
      <c r="C174" s="4396"/>
      <c r="D174" s="4396"/>
      <c r="E174" s="4396"/>
      <c r="F174" s="4396"/>
      <c r="G174" s="4396"/>
      <c r="H174" s="4396"/>
      <c r="I174" s="4397"/>
      <c r="J174" s="4397"/>
      <c r="K174" s="4397"/>
      <c r="L174" s="4398"/>
      <c r="M174" s="4397"/>
      <c r="N174" s="4397"/>
      <c r="O174" s="4399"/>
      <c r="P174" s="3617"/>
      <c r="Q174" s="3617"/>
      <c r="R174" s="3617"/>
      <c r="S174" s="3617"/>
      <c r="T174" s="3617"/>
      <c r="U174" s="3617"/>
      <c r="V174" s="3617"/>
      <c r="W174" s="3617"/>
      <c r="X174" s="3617"/>
    </row>
    <row r="175" spans="2:27" s="4407" customFormat="1" ht="15" customHeight="1">
      <c r="C175" s="4396"/>
      <c r="D175" s="4396"/>
      <c r="E175" s="4396"/>
      <c r="F175" s="4396"/>
      <c r="G175" s="4396"/>
      <c r="H175" s="4396"/>
      <c r="I175" s="4397"/>
      <c r="J175" s="4397"/>
      <c r="K175" s="4397"/>
      <c r="L175" s="4398"/>
      <c r="M175" s="4397"/>
      <c r="N175" s="4397"/>
      <c r="O175" s="4399"/>
      <c r="P175" s="3617"/>
      <c r="Q175" s="3617"/>
      <c r="R175" s="3617"/>
      <c r="S175" s="3617"/>
      <c r="T175" s="3617"/>
      <c r="U175" s="3617"/>
      <c r="V175" s="3617"/>
      <c r="W175" s="3617"/>
      <c r="X175" s="3617"/>
    </row>
    <row r="176" spans="2:27" s="4407" customFormat="1" ht="15" customHeight="1">
      <c r="C176" s="4396"/>
      <c r="D176" s="4396"/>
      <c r="E176" s="4396"/>
      <c r="F176" s="4396"/>
      <c r="G176" s="4396"/>
      <c r="H176" s="4396"/>
      <c r="I176" s="4397"/>
      <c r="J176" s="4397"/>
      <c r="K176" s="4397"/>
      <c r="L176" s="4398"/>
      <c r="M176" s="4487" t="s">
        <v>5149</v>
      </c>
      <c r="N176" s="4487"/>
      <c r="O176" s="4488">
        <f>O177+O180+O184</f>
        <v>207794464</v>
      </c>
      <c r="P176" s="4488">
        <f>P177+P180+P184</f>
        <v>232400000</v>
      </c>
      <c r="Q176" s="4489" t="s">
        <v>5149</v>
      </c>
      <c r="R176" s="4488">
        <f>R177+R180+R183+R184</f>
        <v>207794464</v>
      </c>
      <c r="S176" s="4488">
        <f>S177+S180+S183+S184</f>
        <v>232400000</v>
      </c>
      <c r="T176" s="3617"/>
      <c r="U176" s="3617"/>
      <c r="V176" s="3617"/>
      <c r="W176" s="3617"/>
      <c r="X176" s="3617"/>
    </row>
    <row r="177" spans="3:26" s="4407" customFormat="1" ht="15" customHeight="1">
      <c r="C177" s="4396"/>
      <c r="D177" s="4396"/>
      <c r="E177" s="4396"/>
      <c r="F177" s="4396"/>
      <c r="G177" s="4396"/>
      <c r="H177" s="4396"/>
      <c r="I177" s="4397"/>
      <c r="J177" s="4397"/>
      <c r="K177" s="4397"/>
      <c r="L177" s="4398"/>
      <c r="M177" s="4487" t="s">
        <v>5150</v>
      </c>
      <c r="N177" s="4487"/>
      <c r="O177" s="4488">
        <v>180679928</v>
      </c>
      <c r="P177" s="4488">
        <v>196000000</v>
      </c>
      <c r="Q177" s="4489" t="s">
        <v>5151</v>
      </c>
      <c r="R177" s="4488">
        <v>22823277</v>
      </c>
      <c r="S177" s="4488">
        <v>20608000</v>
      </c>
      <c r="T177" s="3617"/>
      <c r="U177" s="3617"/>
      <c r="V177" s="3617"/>
      <c r="W177" s="3617"/>
      <c r="X177" s="3617"/>
    </row>
    <row r="178" spans="3:26" s="4407" customFormat="1" ht="15" customHeight="1">
      <c r="C178" s="4396"/>
      <c r="D178" s="4396"/>
      <c r="E178" s="4396"/>
      <c r="F178" s="4396"/>
      <c r="G178" s="4396"/>
      <c r="H178" s="4396"/>
      <c r="I178" s="4397"/>
      <c r="J178" s="4397"/>
      <c r="K178" s="4397"/>
      <c r="L178" s="4398"/>
      <c r="M178" s="4487" t="s">
        <v>5152</v>
      </c>
      <c r="N178" s="4487"/>
      <c r="O178" s="4490"/>
      <c r="P178" s="4490"/>
      <c r="Q178" s="4487" t="s">
        <v>5154</v>
      </c>
      <c r="R178" s="4490"/>
      <c r="S178" s="4490"/>
      <c r="T178" s="3617"/>
      <c r="U178" s="3617"/>
      <c r="V178" s="3617"/>
      <c r="W178" s="3617"/>
      <c r="X178" s="3617"/>
    </row>
    <row r="179" spans="3:26" s="4407" customFormat="1" ht="15" customHeight="1">
      <c r="C179" s="4396"/>
      <c r="D179" s="4396"/>
      <c r="E179" s="4396"/>
      <c r="F179" s="4396"/>
      <c r="G179" s="4396"/>
      <c r="H179" s="4396"/>
      <c r="I179" s="4397"/>
      <c r="J179" s="4397"/>
      <c r="K179" s="4397"/>
      <c r="L179" s="4398"/>
      <c r="M179" s="4487" t="s">
        <v>5153</v>
      </c>
      <c r="N179" s="4487"/>
      <c r="O179" s="4490"/>
      <c r="P179" s="4490"/>
      <c r="Q179" s="4487"/>
      <c r="R179" s="4490"/>
      <c r="S179" s="4490"/>
      <c r="T179" s="3617"/>
      <c r="U179" s="3617"/>
      <c r="V179" s="3617"/>
      <c r="W179" s="3617"/>
      <c r="X179" s="3617"/>
    </row>
    <row r="180" spans="3:26" s="4407" customFormat="1" ht="118.5" customHeight="1">
      <c r="C180" s="4396"/>
      <c r="D180" s="4396"/>
      <c r="E180" s="4396"/>
      <c r="F180" s="4396"/>
      <c r="G180" s="4396"/>
      <c r="H180" s="4396"/>
      <c r="I180" s="4397"/>
      <c r="J180" s="4397"/>
      <c r="K180" s="4397"/>
      <c r="L180" s="4398"/>
      <c r="M180" s="4487" t="s">
        <v>5155</v>
      </c>
      <c r="N180" s="4489" t="s">
        <v>5156</v>
      </c>
      <c r="O180" s="4488">
        <v>15000000</v>
      </c>
      <c r="P180" s="4488">
        <v>17000000</v>
      </c>
      <c r="Q180" s="4487" t="s">
        <v>5157</v>
      </c>
      <c r="R180" s="4491">
        <v>104025881</v>
      </c>
      <c r="S180" s="4491">
        <v>104880000</v>
      </c>
      <c r="T180" s="3617"/>
      <c r="U180" s="3617"/>
      <c r="V180" s="3617"/>
      <c r="W180" s="3617"/>
      <c r="X180" s="3617"/>
    </row>
    <row r="181" spans="3:26" s="4407" customFormat="1" ht="15" customHeight="1">
      <c r="C181" s="4396"/>
      <c r="D181" s="4396"/>
      <c r="E181" s="4396"/>
      <c r="F181" s="4396"/>
      <c r="G181" s="4396"/>
      <c r="H181" s="4396"/>
      <c r="I181" s="4397"/>
      <c r="J181" s="4397"/>
      <c r="K181" s="4397"/>
      <c r="L181" s="4398"/>
      <c r="M181" s="4487"/>
      <c r="N181" s="4489" t="s">
        <v>5158</v>
      </c>
      <c r="O181" s="4492"/>
      <c r="P181" s="4492"/>
      <c r="Q181" s="4487"/>
      <c r="R181" s="4491"/>
      <c r="S181" s="4491"/>
      <c r="T181" s="3617"/>
      <c r="U181" s="3617"/>
      <c r="V181" s="3617"/>
      <c r="W181" s="3617"/>
      <c r="X181" s="3617"/>
    </row>
    <row r="182" spans="3:26" s="4407" customFormat="1" ht="15" customHeight="1">
      <c r="C182" s="4396"/>
      <c r="D182" s="4396"/>
      <c r="E182" s="4396"/>
      <c r="F182" s="4396"/>
      <c r="G182" s="4396"/>
      <c r="H182" s="4396"/>
      <c r="I182" s="4397"/>
      <c r="J182" s="4397"/>
      <c r="K182" s="4397"/>
      <c r="L182" s="4398"/>
      <c r="M182" s="4487"/>
      <c r="N182" s="4489" t="s">
        <v>500</v>
      </c>
      <c r="O182" s="4492"/>
      <c r="P182" s="4492"/>
      <c r="Q182" s="4487"/>
      <c r="R182" s="4491"/>
      <c r="S182" s="4491"/>
      <c r="T182" s="3617"/>
      <c r="U182" s="3617"/>
      <c r="V182" s="3617"/>
      <c r="W182" s="3617"/>
      <c r="X182" s="3617"/>
    </row>
    <row r="183" spans="3:26" s="4407" customFormat="1" ht="15" customHeight="1">
      <c r="C183" s="4396"/>
      <c r="D183" s="4396"/>
      <c r="E183" s="4396"/>
      <c r="F183" s="4396"/>
      <c r="G183" s="4396"/>
      <c r="H183" s="4396"/>
      <c r="I183" s="4397"/>
      <c r="J183" s="4397"/>
      <c r="K183" s="4397"/>
      <c r="L183" s="4398"/>
      <c r="M183" s="4487" t="s">
        <v>5159</v>
      </c>
      <c r="N183" s="4487"/>
      <c r="O183" s="4492"/>
      <c r="P183" s="4492"/>
      <c r="Q183" s="4489" t="s">
        <v>5160</v>
      </c>
      <c r="R183" s="4488">
        <v>61549121</v>
      </c>
      <c r="S183" s="4488">
        <v>58448686</v>
      </c>
      <c r="T183" s="3617"/>
      <c r="U183" s="3617"/>
      <c r="V183" s="3617"/>
      <c r="W183" s="3617"/>
      <c r="X183" s="3617"/>
    </row>
    <row r="184" spans="3:26" s="4407" customFormat="1" ht="15" customHeight="1">
      <c r="C184" s="4396"/>
      <c r="D184" s="4396"/>
      <c r="E184" s="4396"/>
      <c r="F184" s="4396"/>
      <c r="G184" s="4396"/>
      <c r="H184" s="4396"/>
      <c r="I184" s="4397"/>
      <c r="J184" s="4397"/>
      <c r="K184" s="4397"/>
      <c r="L184" s="4398"/>
      <c r="M184" s="4487" t="s">
        <v>5161</v>
      </c>
      <c r="N184" s="4487"/>
      <c r="O184" s="4488">
        <v>12114536</v>
      </c>
      <c r="P184" s="4488">
        <v>19400000</v>
      </c>
      <c r="Q184" s="4489" t="s">
        <v>5162</v>
      </c>
      <c r="R184" s="4488">
        <v>19396185</v>
      </c>
      <c r="S184" s="4488">
        <v>48463314</v>
      </c>
      <c r="T184" s="3617"/>
      <c r="U184" s="3617"/>
      <c r="V184" s="3617"/>
      <c r="W184" s="3617"/>
      <c r="X184" s="3617"/>
    </row>
    <row r="185" spans="3:26" s="4407" customFormat="1" ht="15" customHeight="1">
      <c r="C185" s="4396"/>
      <c r="D185" s="4396"/>
      <c r="E185" s="4396"/>
      <c r="F185" s="4396"/>
      <c r="G185" s="4396"/>
      <c r="H185" s="4396"/>
      <c r="I185" s="4397"/>
      <c r="J185" s="4397"/>
      <c r="K185" s="4397"/>
      <c r="L185" s="4398"/>
      <c r="M185" s="4397"/>
      <c r="N185" s="4397"/>
      <c r="O185" s="4399"/>
      <c r="P185" s="3617"/>
      <c r="Q185" s="3617"/>
      <c r="R185" s="3617"/>
      <c r="S185" s="3617"/>
      <c r="T185" s="3617"/>
      <c r="U185" s="3617"/>
      <c r="V185" s="3617"/>
      <c r="W185" s="3617"/>
      <c r="X185" s="3617"/>
    </row>
    <row r="186" spans="3:26" s="3285" customFormat="1" ht="23.25" customHeight="1">
      <c r="C186" s="3278"/>
      <c r="D186" s="3279"/>
      <c r="E186" s="3279"/>
      <c r="F186" s="3279"/>
      <c r="G186" s="3279"/>
      <c r="H186" s="3279"/>
      <c r="I186" s="4400"/>
      <c r="J186" s="4400"/>
      <c r="K186" s="3512"/>
      <c r="L186" s="3511"/>
      <c r="M186" s="3280"/>
      <c r="N186" s="3280"/>
      <c r="O186" s="3280"/>
      <c r="P186" s="3280"/>
      <c r="Q186" s="3280"/>
      <c r="R186" s="3279"/>
      <c r="S186" s="3279"/>
      <c r="T186" s="3279"/>
      <c r="U186" s="3281"/>
      <c r="V186" s="3281"/>
      <c r="W186" s="3282"/>
      <c r="X186" s="3283"/>
      <c r="Y186" s="3283"/>
      <c r="Z186" s="3283"/>
    </row>
    <row r="187" spans="3:26" s="3285" customFormat="1" ht="0.75" customHeight="1">
      <c r="C187" s="3279"/>
      <c r="D187" s="3279"/>
      <c r="E187" s="3279"/>
      <c r="F187" s="3279"/>
      <c r="G187" s="3279"/>
      <c r="H187" s="3845" t="s">
        <v>1309</v>
      </c>
      <c r="I187" s="3746" t="s">
        <v>1310</v>
      </c>
      <c r="J187" s="3746" t="s">
        <v>1312</v>
      </c>
      <c r="K187" s="3846" t="s">
        <v>1314</v>
      </c>
      <c r="L187" s="3846" t="s">
        <v>1315</v>
      </c>
      <c r="M187" s="3512"/>
      <c r="N187" s="3283"/>
      <c r="O187" s="3513"/>
      <c r="P187" s="3284"/>
      <c r="Q187" s="3283"/>
      <c r="R187" s="3279"/>
      <c r="S187" s="3279"/>
      <c r="T187" s="3284"/>
      <c r="U187" s="3284"/>
      <c r="V187" s="3284"/>
      <c r="W187" s="3284"/>
      <c r="X187" s="3283"/>
      <c r="Y187" s="3283"/>
      <c r="Z187" s="3283"/>
    </row>
    <row r="188" spans="3:26" s="3285" customFormat="1" ht="0.75" customHeight="1">
      <c r="C188" s="3279"/>
      <c r="D188" s="3279"/>
      <c r="E188" s="3279"/>
      <c r="F188" s="3279"/>
      <c r="G188" s="3279"/>
      <c r="H188" s="3845"/>
      <c r="I188" s="3746" t="s">
        <v>1311</v>
      </c>
      <c r="J188" s="3746" t="s">
        <v>1313</v>
      </c>
      <c r="K188" s="3846"/>
      <c r="L188" s="3846"/>
      <c r="M188" s="3512"/>
      <c r="N188" s="3283"/>
      <c r="O188" s="3513"/>
      <c r="P188" s="3284"/>
      <c r="Q188" s="3283"/>
      <c r="R188" s="3279"/>
      <c r="S188" s="3279"/>
      <c r="T188" s="3284"/>
      <c r="U188" s="3284"/>
      <c r="V188" s="3284"/>
      <c r="W188" s="3284"/>
      <c r="X188" s="3283"/>
      <c r="Y188" s="3283"/>
      <c r="Z188" s="3283"/>
    </row>
    <row r="189" spans="3:26" s="3285" customFormat="1" ht="0.75" customHeight="1">
      <c r="C189" s="3279"/>
      <c r="D189" s="3279"/>
      <c r="E189" s="3279"/>
      <c r="F189" s="3279"/>
      <c r="G189" s="3279"/>
      <c r="H189" s="3514" t="s">
        <v>1316</v>
      </c>
      <c r="I189" s="4401">
        <v>1.038</v>
      </c>
      <c r="J189" s="3515">
        <v>120000000</v>
      </c>
      <c r="K189" s="3515">
        <v>130000000</v>
      </c>
      <c r="L189" s="3515">
        <v>135000000</v>
      </c>
      <c r="M189" s="3514" t="s">
        <v>1316</v>
      </c>
      <c r="N189" s="3515">
        <v>135000000</v>
      </c>
      <c r="O189" s="3747" t="s">
        <v>1323</v>
      </c>
      <c r="P189" s="3515">
        <v>162000000</v>
      </c>
      <c r="Q189" s="3283"/>
      <c r="R189" s="3279"/>
      <c r="S189" s="3279"/>
      <c r="T189" s="3284"/>
      <c r="U189" s="3284"/>
      <c r="V189" s="3284"/>
      <c r="W189" s="3284"/>
      <c r="X189" s="3283"/>
      <c r="Y189" s="3283"/>
      <c r="Z189" s="3283"/>
    </row>
    <row r="190" spans="3:26" s="3285" customFormat="1" ht="0.75" customHeight="1">
      <c r="C190" s="3279"/>
      <c r="D190" s="3279"/>
      <c r="E190" s="3279"/>
      <c r="F190" s="3279"/>
      <c r="G190" s="3279"/>
      <c r="H190" s="3746" t="s">
        <v>500</v>
      </c>
      <c r="I190" s="4401">
        <v>1</v>
      </c>
      <c r="J190" s="3515">
        <v>10000000</v>
      </c>
      <c r="K190" s="3515">
        <v>10000000</v>
      </c>
      <c r="L190" s="3515">
        <v>10000000</v>
      </c>
      <c r="M190" s="3746" t="s">
        <v>500</v>
      </c>
      <c r="N190" s="3515">
        <v>10000000</v>
      </c>
      <c r="O190" s="3746" t="s">
        <v>1324</v>
      </c>
      <c r="P190" s="3515">
        <v>51000000</v>
      </c>
      <c r="Q190" s="3283"/>
      <c r="R190" s="3279"/>
      <c r="S190" s="3279"/>
      <c r="T190" s="3284"/>
      <c r="U190" s="3284"/>
      <c r="V190" s="3284"/>
      <c r="W190" s="3284"/>
      <c r="X190" s="3283"/>
      <c r="Y190" s="3283"/>
      <c r="Z190" s="3283"/>
    </row>
    <row r="191" spans="3:26" s="3285" customFormat="1" ht="109.5" customHeight="1">
      <c r="C191" s="3279"/>
      <c r="D191" s="3279"/>
      <c r="E191" s="3279"/>
      <c r="F191" s="3279"/>
      <c r="G191" s="3279"/>
      <c r="H191" s="3746" t="s">
        <v>638</v>
      </c>
      <c r="I191" s="4401">
        <v>1</v>
      </c>
      <c r="J191" s="3515">
        <v>15000000</v>
      </c>
      <c r="K191" s="3515">
        <v>17000000</v>
      </c>
      <c r="L191" s="3515">
        <v>17000000</v>
      </c>
      <c r="M191" s="3746" t="s">
        <v>638</v>
      </c>
      <c r="N191" s="3515">
        <v>17000000</v>
      </c>
      <c r="O191" s="3513"/>
      <c r="P191" s="3284"/>
      <c r="Q191" s="3283"/>
      <c r="R191" s="3279"/>
      <c r="S191" s="3279"/>
      <c r="T191" s="3284"/>
      <c r="U191" s="3284"/>
      <c r="V191" s="3284"/>
      <c r="W191" s="3284"/>
      <c r="X191" s="3283"/>
      <c r="Y191" s="3283"/>
      <c r="Z191" s="3283"/>
    </row>
    <row r="192" spans="3:26" s="3285" customFormat="1" ht="22.5" customHeight="1">
      <c r="C192" s="3279"/>
      <c r="D192" s="3279"/>
      <c r="E192" s="3279"/>
      <c r="F192" s="3279"/>
      <c r="G192" s="3279"/>
      <c r="H192" s="3747" t="s">
        <v>1317</v>
      </c>
      <c r="I192" s="4401">
        <v>1.032</v>
      </c>
      <c r="J192" s="3515">
        <v>145000000</v>
      </c>
      <c r="K192" s="3515">
        <v>157000000</v>
      </c>
      <c r="L192" s="3515">
        <v>162000000</v>
      </c>
      <c r="M192" s="3514" t="s">
        <v>1318</v>
      </c>
      <c r="N192" s="3515">
        <v>30000000</v>
      </c>
      <c r="O192" s="3513"/>
      <c r="P192" s="3284"/>
      <c r="Q192" s="3283"/>
      <c r="R192" s="3279"/>
      <c r="S192" s="3279"/>
      <c r="T192" s="3284"/>
      <c r="U192" s="3284"/>
      <c r="V192" s="3284"/>
      <c r="W192" s="3284"/>
      <c r="X192" s="3283"/>
      <c r="Y192" s="3283"/>
      <c r="Z192" s="3283"/>
    </row>
    <row r="193" spans="3:26" s="3285" customFormat="1" ht="0.75" customHeight="1">
      <c r="C193" s="3279"/>
      <c r="D193" s="3279"/>
      <c r="E193" s="3279"/>
      <c r="F193" s="3279"/>
      <c r="G193" s="3279"/>
      <c r="H193" s="3514" t="s">
        <v>1318</v>
      </c>
      <c r="I193" s="4401">
        <v>1</v>
      </c>
      <c r="J193" s="3515">
        <v>22500000</v>
      </c>
      <c r="K193" s="3515">
        <v>30000000</v>
      </c>
      <c r="L193" s="3515">
        <v>30000000</v>
      </c>
      <c r="M193" s="3514" t="s">
        <v>1319</v>
      </c>
      <c r="N193" s="3515">
        <v>15000000</v>
      </c>
      <c r="O193" s="3513"/>
      <c r="P193" s="3284"/>
      <c r="Q193" s="3283"/>
      <c r="R193" s="3279"/>
      <c r="S193" s="3279"/>
      <c r="T193" s="3284"/>
      <c r="U193" s="3284"/>
      <c r="V193" s="3284"/>
      <c r="W193" s="3284"/>
      <c r="X193" s="3283"/>
      <c r="Y193" s="3283"/>
      <c r="Z193" s="3283"/>
    </row>
    <row r="194" spans="3:26" s="3285" customFormat="1" ht="0.75" customHeight="1">
      <c r="C194" s="3279"/>
      <c r="D194" s="3279"/>
      <c r="E194" s="3279"/>
      <c r="F194" s="3279"/>
      <c r="G194" s="3279"/>
      <c r="H194" s="3514" t="s">
        <v>1319</v>
      </c>
      <c r="I194" s="4401">
        <v>1</v>
      </c>
      <c r="J194" s="3515">
        <v>13000000</v>
      </c>
      <c r="K194" s="3515">
        <v>15000000</v>
      </c>
      <c r="L194" s="3515">
        <v>15000000</v>
      </c>
      <c r="M194" s="3514" t="s">
        <v>1320</v>
      </c>
      <c r="N194" s="3515">
        <v>6000000</v>
      </c>
      <c r="O194" s="3513"/>
      <c r="P194" s="3284"/>
      <c r="Q194" s="3283"/>
      <c r="R194" s="3279"/>
      <c r="S194" s="3279"/>
      <c r="T194" s="3284"/>
      <c r="U194" s="3284"/>
      <c r="V194" s="3284"/>
      <c r="W194" s="3284"/>
      <c r="X194" s="3283"/>
      <c r="Y194" s="3283"/>
      <c r="Z194" s="3283"/>
    </row>
    <row r="195" spans="3:26" s="3285" customFormat="1" ht="0.75" customHeight="1">
      <c r="C195" s="3279"/>
      <c r="D195" s="3279"/>
      <c r="E195" s="3279"/>
      <c r="F195" s="3279"/>
      <c r="G195" s="3279"/>
      <c r="H195" s="3514" t="s">
        <v>1320</v>
      </c>
      <c r="I195" s="4401">
        <v>0.6</v>
      </c>
      <c r="J195" s="3746"/>
      <c r="K195" s="3515">
        <v>10000000</v>
      </c>
      <c r="L195" s="3515">
        <v>6000000</v>
      </c>
      <c r="M195" s="3846"/>
      <c r="N195" s="3846" t="s">
        <v>1314</v>
      </c>
      <c r="O195" s="3846" t="s">
        <v>1315</v>
      </c>
      <c r="P195" s="3284"/>
      <c r="Q195" s="3283"/>
      <c r="R195" s="3279"/>
      <c r="S195" s="3279"/>
      <c r="T195" s="3284"/>
      <c r="U195" s="3284"/>
      <c r="V195" s="3284"/>
      <c r="W195" s="3284"/>
      <c r="X195" s="3283"/>
      <c r="Y195" s="3283"/>
      <c r="Z195" s="3283"/>
    </row>
    <row r="196" spans="3:26" s="3285" customFormat="1" ht="0.75" customHeight="1">
      <c r="C196" s="3279"/>
      <c r="D196" s="3279"/>
      <c r="E196" s="3279"/>
      <c r="F196" s="3279"/>
      <c r="G196" s="3279"/>
      <c r="H196" s="3746" t="s">
        <v>1321</v>
      </c>
      <c r="I196" s="4401">
        <v>0.92700000000000005</v>
      </c>
      <c r="J196" s="3515">
        <v>35500000</v>
      </c>
      <c r="K196" s="3515">
        <v>55000000</v>
      </c>
      <c r="L196" s="3515">
        <v>51000000</v>
      </c>
      <c r="M196" s="3846"/>
      <c r="N196" s="3846"/>
      <c r="O196" s="3846"/>
      <c r="P196" s="3284"/>
      <c r="Q196" s="3283"/>
      <c r="R196" s="3279"/>
      <c r="S196" s="3279"/>
      <c r="T196" s="3284"/>
      <c r="U196" s="3284"/>
      <c r="V196" s="3284"/>
      <c r="W196" s="3284"/>
      <c r="X196" s="3283"/>
      <c r="Y196" s="3283"/>
      <c r="Z196" s="3283"/>
    </row>
    <row r="197" spans="3:26" s="3285" customFormat="1" ht="0.75" customHeight="1">
      <c r="C197" s="3279"/>
      <c r="D197" s="3279"/>
      <c r="E197" s="3279"/>
      <c r="F197" s="3279"/>
      <c r="G197" s="3279"/>
      <c r="H197" s="3747" t="s">
        <v>1322</v>
      </c>
      <c r="I197" s="4401">
        <v>1.0049999999999999</v>
      </c>
      <c r="J197" s="3515">
        <v>35500000</v>
      </c>
      <c r="K197" s="3515">
        <v>212000000</v>
      </c>
      <c r="L197" s="3515">
        <v>213000000</v>
      </c>
      <c r="M197" s="3514" t="s">
        <v>1316</v>
      </c>
      <c r="N197" s="3515">
        <v>130000000</v>
      </c>
      <c r="O197" s="3515">
        <v>135000000</v>
      </c>
      <c r="P197" s="3284"/>
      <c r="Q197" s="3283"/>
      <c r="R197" s="3279"/>
      <c r="S197" s="3279"/>
      <c r="T197" s="3284"/>
      <c r="U197" s="3284"/>
      <c r="V197" s="3284"/>
      <c r="W197" s="3284"/>
      <c r="X197" s="3283"/>
      <c r="Y197" s="3283"/>
      <c r="Z197" s="3283"/>
    </row>
    <row r="198" spans="3:26" s="3285" customFormat="1" ht="0.75" customHeight="1">
      <c r="C198" s="3279"/>
      <c r="D198" s="3279"/>
      <c r="E198" s="3279"/>
      <c r="F198" s="3279"/>
      <c r="G198" s="3279"/>
      <c r="H198" s="3279"/>
      <c r="I198" s="3512"/>
      <c r="J198" s="3517"/>
      <c r="K198" s="3512"/>
      <c r="L198" s="3516"/>
      <c r="M198" s="3746" t="s">
        <v>500</v>
      </c>
      <c r="N198" s="3515">
        <v>10000000</v>
      </c>
      <c r="O198" s="3515">
        <v>10000000</v>
      </c>
      <c r="P198" s="3284"/>
      <c r="Q198" s="3283"/>
      <c r="R198" s="3279"/>
      <c r="S198" s="3279"/>
      <c r="T198" s="3284"/>
      <c r="U198" s="3284"/>
      <c r="V198" s="3284"/>
      <c r="W198" s="3284"/>
      <c r="X198" s="3283"/>
      <c r="Y198" s="3283"/>
      <c r="Z198" s="3283"/>
    </row>
    <row r="199" spans="3:26" s="3285" customFormat="1" ht="0.75" customHeight="1">
      <c r="C199" s="3279"/>
      <c r="D199" s="3279"/>
      <c r="E199" s="3279"/>
      <c r="F199" s="3279"/>
      <c r="G199" s="3279"/>
      <c r="H199" s="3279"/>
      <c r="I199" s="3512"/>
      <c r="J199" s="3517"/>
      <c r="K199" s="3512"/>
      <c r="L199" s="3516"/>
      <c r="M199" s="3746" t="s">
        <v>638</v>
      </c>
      <c r="N199" s="3515">
        <v>17000000</v>
      </c>
      <c r="O199" s="3515">
        <v>17000000</v>
      </c>
      <c r="P199" s="3284"/>
      <c r="Q199" s="3283"/>
      <c r="R199" s="3279"/>
      <c r="S199" s="3279"/>
      <c r="T199" s="3284"/>
      <c r="U199" s="3284"/>
      <c r="V199" s="3284"/>
      <c r="W199" s="3284"/>
      <c r="X199" s="3283"/>
      <c r="Y199" s="3283"/>
      <c r="Z199" s="3283"/>
    </row>
    <row r="200" spans="3:26" s="3285" customFormat="1" ht="0.75" customHeight="1">
      <c r="C200" s="3279"/>
      <c r="D200" s="3279"/>
      <c r="E200" s="3279"/>
      <c r="F200" s="3279"/>
      <c r="G200" s="3279"/>
      <c r="H200" s="3279"/>
      <c r="I200" s="3512"/>
      <c r="J200" s="3517"/>
      <c r="K200" s="3512"/>
      <c r="L200" s="3516"/>
      <c r="M200" s="3514" t="s">
        <v>1318</v>
      </c>
      <c r="N200" s="3515">
        <v>30000000</v>
      </c>
      <c r="O200" s="3515">
        <v>30000000</v>
      </c>
      <c r="P200" s="3284"/>
      <c r="Q200" s="3283"/>
      <c r="R200" s="3279"/>
      <c r="S200" s="3279"/>
      <c r="T200" s="3284"/>
      <c r="U200" s="3284"/>
      <c r="V200" s="3284"/>
      <c r="W200" s="3284"/>
      <c r="X200" s="3283"/>
      <c r="Y200" s="3283"/>
      <c r="Z200" s="3283"/>
    </row>
    <row r="201" spans="3:26" s="3285" customFormat="1" ht="0.75" customHeight="1">
      <c r="C201" s="3279"/>
      <c r="D201" s="3279"/>
      <c r="E201" s="3279"/>
      <c r="F201" s="3279"/>
      <c r="G201" s="3279"/>
      <c r="H201" s="3279"/>
      <c r="I201" s="3512"/>
      <c r="J201" s="3517"/>
      <c r="K201" s="3512"/>
      <c r="L201" s="3516"/>
      <c r="M201" s="3514" t="s">
        <v>1319</v>
      </c>
      <c r="N201" s="3515">
        <v>15000000</v>
      </c>
      <c r="O201" s="3515">
        <v>15000000</v>
      </c>
      <c r="P201" s="3284"/>
      <c r="Q201" s="3283"/>
      <c r="R201" s="3279"/>
      <c r="S201" s="3279"/>
      <c r="T201" s="3284"/>
      <c r="U201" s="3284"/>
      <c r="V201" s="3284"/>
      <c r="W201" s="3284"/>
      <c r="X201" s="3283"/>
      <c r="Y201" s="3283"/>
      <c r="Z201" s="3283"/>
    </row>
    <row r="202" spans="3:26" s="3285" customFormat="1" ht="0.75" customHeight="1">
      <c r="C202" s="3279"/>
      <c r="D202" s="3279"/>
      <c r="E202" s="3279"/>
      <c r="F202" s="3279"/>
      <c r="G202" s="3279"/>
      <c r="H202" s="3279"/>
      <c r="I202" s="3512"/>
      <c r="J202" s="3517"/>
      <c r="K202" s="3512"/>
      <c r="L202" s="3516"/>
      <c r="M202" s="3514" t="s">
        <v>1320</v>
      </c>
      <c r="N202" s="3515">
        <v>10000000</v>
      </c>
      <c r="O202" s="3515">
        <v>6000000</v>
      </c>
      <c r="P202" s="3284"/>
      <c r="Q202" s="3283"/>
      <c r="R202" s="3279"/>
      <c r="S202" s="3279"/>
      <c r="T202" s="3284"/>
      <c r="U202" s="3284"/>
      <c r="V202" s="3284"/>
      <c r="W202" s="3284"/>
      <c r="X202" s="3283"/>
      <c r="Y202" s="3283"/>
      <c r="Z202" s="3283"/>
    </row>
    <row r="203" spans="3:26" s="3285" customFormat="1" ht="16.5" customHeight="1">
      <c r="C203" s="3279"/>
      <c r="D203" s="3279"/>
      <c r="E203" s="3279"/>
      <c r="F203" s="3279"/>
      <c r="G203" s="3279"/>
      <c r="H203" s="3279"/>
      <c r="I203" s="3512"/>
      <c r="J203" s="3517"/>
      <c r="K203" s="3512"/>
      <c r="L203" s="3516"/>
      <c r="M203" s="3512"/>
      <c r="N203" s="3283"/>
      <c r="O203" s="3513"/>
      <c r="P203" s="3284"/>
      <c r="Q203" s="3283"/>
      <c r="R203" s="3279"/>
      <c r="S203" s="3279"/>
      <c r="T203" s="3284"/>
      <c r="U203" s="3284"/>
      <c r="V203" s="3284"/>
      <c r="W203" s="3284"/>
      <c r="X203" s="3283"/>
      <c r="Y203" s="3283"/>
      <c r="Z203" s="3283"/>
    </row>
    <row r="204" spans="3:26" s="3285" customFormat="1" ht="16.5" customHeight="1">
      <c r="C204" s="3279"/>
      <c r="D204" s="3279"/>
      <c r="E204" s="3279"/>
      <c r="F204" s="3279"/>
      <c r="G204" s="3279"/>
      <c r="H204" s="3279"/>
      <c r="I204" s="3512"/>
      <c r="J204" s="3517"/>
      <c r="K204" s="3512"/>
      <c r="L204" s="3516"/>
      <c r="M204" s="3512"/>
      <c r="N204" s="3283"/>
      <c r="O204" s="3513"/>
      <c r="P204" s="3284"/>
      <c r="Q204" s="3283"/>
      <c r="R204" s="3279"/>
      <c r="S204" s="3279"/>
      <c r="T204" s="3284"/>
      <c r="U204" s="3284"/>
      <c r="V204" s="3284"/>
      <c r="W204" s="3284"/>
      <c r="X204" s="3283"/>
      <c r="Y204" s="3283"/>
      <c r="Z204" s="3283"/>
    </row>
    <row r="205" spans="3:26" s="4407" customFormat="1" ht="16.5" customHeight="1">
      <c r="C205" s="3617"/>
      <c r="D205" s="3617"/>
      <c r="E205" s="3617"/>
      <c r="F205" s="3617"/>
      <c r="G205" s="3617"/>
      <c r="H205" s="3617"/>
      <c r="I205" s="4402"/>
      <c r="J205" s="4403"/>
      <c r="K205" s="4402"/>
      <c r="L205" s="4404"/>
      <c r="M205" s="4402"/>
      <c r="N205" s="3283"/>
      <c r="O205" s="3513"/>
      <c r="P205" s="4405"/>
      <c r="Q205" s="4406"/>
      <c r="R205" s="3617"/>
      <c r="S205" s="3617"/>
      <c r="T205" s="4405"/>
      <c r="U205" s="4405"/>
      <c r="V205" s="4405"/>
      <c r="W205" s="4405"/>
      <c r="X205" s="4406"/>
      <c r="Y205" s="4406"/>
      <c r="Z205" s="4406"/>
    </row>
    <row r="206" spans="3:26" s="4407" customFormat="1" ht="16.5" customHeight="1">
      <c r="C206" s="3617"/>
      <c r="D206" s="3617"/>
      <c r="E206" s="3617"/>
      <c r="F206" s="3617"/>
      <c r="G206" s="3617"/>
      <c r="H206" s="3617">
        <v>2012</v>
      </c>
      <c r="I206" s="4402">
        <v>2012</v>
      </c>
      <c r="J206" s="4402">
        <v>2013</v>
      </c>
      <c r="K206" s="4402"/>
      <c r="L206" s="4404"/>
      <c r="M206" s="4402"/>
      <c r="N206" s="3283"/>
      <c r="O206" s="3513"/>
      <c r="P206" s="4405"/>
      <c r="Q206" s="4406"/>
      <c r="R206" s="3617"/>
      <c r="S206" s="3617"/>
      <c r="T206" s="4405"/>
      <c r="U206" s="4405"/>
      <c r="V206" s="4405"/>
      <c r="W206" s="4405"/>
      <c r="X206" s="4406"/>
      <c r="Y206" s="4406"/>
      <c r="Z206" s="4406"/>
    </row>
    <row r="207" spans="3:26" s="4407" customFormat="1" ht="16.5" customHeight="1">
      <c r="C207" s="3617"/>
      <c r="D207" s="3617"/>
      <c r="E207" s="3617"/>
      <c r="F207" s="3617"/>
      <c r="G207" s="3617"/>
      <c r="H207" s="4408">
        <f>M143</f>
        <v>207794464</v>
      </c>
      <c r="I207" s="4402">
        <v>212199250</v>
      </c>
      <c r="J207" s="4402">
        <v>232400000</v>
      </c>
      <c r="K207" s="4402"/>
      <c r="L207" s="4404"/>
      <c r="M207" s="4402"/>
      <c r="N207" s="3283"/>
      <c r="O207" s="3513"/>
      <c r="P207" s="4405"/>
      <c r="Q207" s="4406"/>
      <c r="R207" s="3617"/>
      <c r="S207" s="3617"/>
      <c r="T207" s="4405"/>
      <c r="U207" s="4405"/>
      <c r="V207" s="4405"/>
      <c r="W207" s="4405"/>
      <c r="X207" s="4406"/>
      <c r="Y207" s="4406"/>
      <c r="Z207" s="4406"/>
    </row>
    <row r="208" spans="3:26" s="4407" customFormat="1" ht="16.5" customHeight="1">
      <c r="C208" s="3617"/>
      <c r="D208" s="3617"/>
      <c r="E208" s="3617"/>
      <c r="F208" s="3617"/>
      <c r="G208" s="3617"/>
      <c r="H208" s="3617"/>
      <c r="I208" s="4402"/>
      <c r="J208" s="4403"/>
      <c r="K208" s="4402"/>
      <c r="L208" s="4404"/>
      <c r="M208" s="4402"/>
      <c r="N208" s="3283"/>
      <c r="O208" s="3513"/>
      <c r="P208" s="4405"/>
      <c r="Q208" s="4406"/>
      <c r="R208" s="3617"/>
      <c r="S208" s="3617"/>
      <c r="T208" s="4405"/>
      <c r="U208" s="4405"/>
      <c r="V208" s="4405"/>
      <c r="W208" s="4405"/>
      <c r="X208" s="4406"/>
      <c r="Y208" s="4406"/>
      <c r="Z208" s="4406"/>
    </row>
    <row r="209" spans="2:26" s="4407" customFormat="1" ht="24.95" customHeight="1">
      <c r="C209" s="4409"/>
      <c r="D209" s="3617"/>
      <c r="E209" s="3617"/>
      <c r="F209" s="3617"/>
      <c r="G209" s="3617"/>
      <c r="H209" s="4410"/>
      <c r="I209" s="4402">
        <v>2011</v>
      </c>
      <c r="J209" s="4406">
        <v>2010</v>
      </c>
      <c r="K209" s="4406">
        <v>2011</v>
      </c>
      <c r="L209" s="4405">
        <v>2010</v>
      </c>
      <c r="M209" s="4402"/>
      <c r="N209" s="4411"/>
      <c r="O209" s="4412">
        <v>2011</v>
      </c>
      <c r="P209" s="4413">
        <v>2010</v>
      </c>
      <c r="Q209" s="4414"/>
      <c r="R209" s="4413"/>
      <c r="S209" s="3617"/>
      <c r="T209" s="4405"/>
      <c r="U209" s="4405"/>
      <c r="V209" s="4405"/>
      <c r="W209" s="4405"/>
      <c r="X209" s="4406">
        <v>298000000</v>
      </c>
      <c r="Y209" s="4415"/>
      <c r="Z209" s="4415"/>
    </row>
    <row r="210" spans="2:26" s="4407" customFormat="1">
      <c r="C210" s="4409"/>
      <c r="D210" s="4409"/>
      <c r="E210" s="4409"/>
      <c r="F210" s="4409"/>
      <c r="G210" s="4409"/>
      <c r="H210" s="4409" t="s">
        <v>637</v>
      </c>
      <c r="I210" s="4416">
        <f>I69+I57+I53</f>
        <v>206100000</v>
      </c>
      <c r="J210" s="4417">
        <f>M53+M57+M69</f>
        <v>174492347</v>
      </c>
      <c r="K210" s="4417">
        <f>I210/I212*100</f>
        <v>92.380098610488574</v>
      </c>
      <c r="L210" s="4417">
        <f>J210/J212*100</f>
        <v>84.503057636320051</v>
      </c>
      <c r="M210" s="4402"/>
      <c r="N210" s="4418" t="s">
        <v>636</v>
      </c>
      <c r="O210" s="4419">
        <v>68.099999999999994</v>
      </c>
      <c r="P210" s="4419">
        <v>77.900000000000006</v>
      </c>
      <c r="Q210" s="4419"/>
      <c r="R210" s="4419"/>
      <c r="S210" s="4409"/>
      <c r="T210" s="4420"/>
      <c r="U210" s="4420"/>
      <c r="V210" s="4420"/>
      <c r="W210" s="4420"/>
      <c r="X210" s="4421">
        <v>273000000</v>
      </c>
      <c r="Y210" s="4422"/>
      <c r="Z210" s="4422"/>
    </row>
    <row r="211" spans="2:26" s="4407" customFormat="1">
      <c r="C211" s="4423"/>
      <c r="D211" s="4424"/>
      <c r="E211" s="4423"/>
      <c r="F211" s="4424"/>
      <c r="G211" s="4423"/>
      <c r="H211" s="4423" t="s">
        <v>368</v>
      </c>
      <c r="I211" s="4425">
        <f>I65</f>
        <v>17000000</v>
      </c>
      <c r="J211" s="4426">
        <f>J65+M67</f>
        <v>32000000</v>
      </c>
      <c r="K211" s="4426">
        <f>I211/I212*100</f>
        <v>7.6199013895114298</v>
      </c>
      <c r="L211" s="4426">
        <f>J211/J212*100</f>
        <v>15.496942363679947</v>
      </c>
      <c r="M211" s="4427"/>
      <c r="N211" s="4428" t="s">
        <v>638</v>
      </c>
      <c r="O211" s="4429">
        <v>31.7</v>
      </c>
      <c r="P211" s="4429">
        <v>22.1</v>
      </c>
      <c r="Q211" s="4419"/>
      <c r="R211" s="4419"/>
      <c r="S211" s="4423"/>
      <c r="T211" s="4430"/>
      <c r="U211" s="4430"/>
      <c r="V211" s="4430"/>
      <c r="W211" s="4430"/>
      <c r="X211" s="4422">
        <f>X209-X210</f>
        <v>25000000</v>
      </c>
      <c r="Y211" s="4422"/>
      <c r="Z211" s="4422"/>
    </row>
    <row r="212" spans="2:26" s="4407" customFormat="1">
      <c r="C212" s="4423"/>
      <c r="D212" s="4424"/>
      <c r="E212" s="4423"/>
      <c r="F212" s="4424"/>
      <c r="G212" s="4423"/>
      <c r="H212" s="4423" t="s">
        <v>640</v>
      </c>
      <c r="I212" s="4425">
        <f>SUM(I210:I211)</f>
        <v>223100000</v>
      </c>
      <c r="J212" s="4422">
        <f>SUM(J210:J211)</f>
        <v>206492347</v>
      </c>
      <c r="K212" s="4422"/>
      <c r="L212" s="4430"/>
      <c r="M212" s="4427"/>
      <c r="N212" s="4428"/>
      <c r="O212" s="4431">
        <v>2010</v>
      </c>
      <c r="P212" s="4432"/>
      <c r="Q212" s="4433"/>
      <c r="R212" s="4433"/>
      <c r="S212" s="4423"/>
      <c r="T212" s="4430"/>
      <c r="U212" s="4430"/>
      <c r="V212" s="4430"/>
      <c r="W212" s="4430"/>
      <c r="X212" s="4422"/>
      <c r="Y212" s="4422"/>
      <c r="Z212" s="4422"/>
    </row>
    <row r="213" spans="2:26" s="4407" customFormat="1">
      <c r="C213" s="4423"/>
      <c r="D213" s="4424"/>
      <c r="E213" s="4423"/>
      <c r="F213" s="4424"/>
      <c r="G213" s="4423"/>
      <c r="H213" s="4423"/>
      <c r="I213" s="4425" t="s">
        <v>641</v>
      </c>
      <c r="J213" s="4422" t="s">
        <v>66</v>
      </c>
      <c r="K213" s="4422" t="s">
        <v>641</v>
      </c>
      <c r="L213" s="4422" t="s">
        <v>66</v>
      </c>
      <c r="M213" s="4427"/>
      <c r="N213" s="4428" t="s">
        <v>636</v>
      </c>
      <c r="O213" s="4429">
        <v>75.3</v>
      </c>
      <c r="P213" s="4430"/>
      <c r="Q213" s="4422"/>
      <c r="R213" s="4430"/>
      <c r="S213" s="4423"/>
      <c r="T213" s="4430"/>
      <c r="U213" s="4430"/>
      <c r="V213" s="4430"/>
      <c r="W213" s="4430"/>
      <c r="X213" s="4422"/>
      <c r="Y213" s="4422"/>
      <c r="Z213" s="4422"/>
    </row>
    <row r="214" spans="2:26" s="4407" customFormat="1" ht="18" customHeight="1">
      <c r="B214" s="4434"/>
      <c r="C214" s="3617"/>
      <c r="D214" s="4435">
        <v>299770000</v>
      </c>
      <c r="E214" s="4436"/>
      <c r="F214" s="4437"/>
      <c r="G214" s="4438" t="s">
        <v>312</v>
      </c>
      <c r="H214" s="4439" t="s">
        <v>88</v>
      </c>
      <c r="I214" s="4440">
        <v>54000000</v>
      </c>
      <c r="J214" s="4441">
        <f>M54</f>
        <v>49008840</v>
      </c>
      <c r="K214" s="4442">
        <f>I214/I223*100</f>
        <v>22564.308278593991</v>
      </c>
      <c r="L214" s="4442">
        <f>J214/J223*100</f>
        <v>21921.615286897711</v>
      </c>
      <c r="M214" s="4443"/>
      <c r="N214" s="4428" t="s">
        <v>638</v>
      </c>
      <c r="O214" s="4429">
        <v>24.7</v>
      </c>
      <c r="P214" s="4444"/>
      <c r="Q214" s="4445"/>
      <c r="R214" s="4396"/>
      <c r="S214" s="4446"/>
      <c r="T214" s="4396"/>
      <c r="U214" s="4447"/>
      <c r="V214" s="4447"/>
      <c r="W214" s="4448"/>
      <c r="X214" s="4445"/>
      <c r="Y214" s="4445"/>
      <c r="Z214" s="4445"/>
    </row>
    <row r="215" spans="2:26" s="4407" customFormat="1" ht="18" customHeight="1">
      <c r="B215" s="4449"/>
      <c r="C215" s="3617"/>
      <c r="D215" s="4450">
        <f>D214-I51</f>
        <v>76670000</v>
      </c>
      <c r="E215" s="3617"/>
      <c r="F215" s="4451"/>
      <c r="G215" s="4452" t="s">
        <v>356</v>
      </c>
      <c r="H215" s="4453" t="s">
        <v>92</v>
      </c>
      <c r="I215" s="4454">
        <v>75600000</v>
      </c>
      <c r="J215" s="4455">
        <f>M58</f>
        <v>67187260</v>
      </c>
      <c r="K215" s="4442">
        <f>I215/I223*100</f>
        <v>31590.031590031587</v>
      </c>
      <c r="L215" s="4442">
        <f>J215/J223*100</f>
        <v>30052.808144423965</v>
      </c>
      <c r="M215" s="4443"/>
      <c r="N215" s="4415"/>
      <c r="O215" s="4429"/>
      <c r="P215" s="4444"/>
      <c r="Q215" s="4445"/>
      <c r="R215" s="4396"/>
      <c r="S215" s="4446"/>
      <c r="T215" s="4396"/>
      <c r="U215" s="4447"/>
      <c r="V215" s="4447"/>
      <c r="W215" s="4448"/>
      <c r="X215" s="4445"/>
      <c r="Y215" s="4445"/>
      <c r="Z215" s="4445"/>
    </row>
    <row r="216" spans="2:26" s="4407" customFormat="1" ht="15" customHeight="1">
      <c r="B216" s="4434"/>
      <c r="C216" s="3617"/>
      <c r="D216" s="4450" t="e">
        <f>D215+#REF!</f>
        <v>#REF!</v>
      </c>
      <c r="E216" s="3617"/>
      <c r="F216" s="4456"/>
      <c r="G216" s="4452" t="s">
        <v>322</v>
      </c>
      <c r="H216" s="4453" t="s">
        <v>94</v>
      </c>
      <c r="I216" s="4454">
        <v>30000000</v>
      </c>
      <c r="J216" s="4457">
        <f>M60</f>
        <v>13400000</v>
      </c>
      <c r="K216" s="4442">
        <f>I216/I223*100</f>
        <v>12535.726821441109</v>
      </c>
      <c r="L216" s="4442">
        <f>J216/J223*100</f>
        <v>5993.8093789697805</v>
      </c>
      <c r="M216" s="4443"/>
      <c r="N216" s="4415"/>
      <c r="O216" s="4458"/>
      <c r="P216" s="4459"/>
      <c r="Q216" s="3283"/>
      <c r="R216" s="3279"/>
      <c r="S216" s="4460"/>
      <c r="T216" s="3279"/>
      <c r="U216" s="3281"/>
      <c r="V216" s="3281"/>
      <c r="W216" s="3282"/>
      <c r="X216" s="3283"/>
      <c r="Y216" s="3283"/>
      <c r="Z216" s="3283"/>
    </row>
    <row r="217" spans="2:26" s="4407" customFormat="1" ht="14.25" customHeight="1">
      <c r="C217" s="3617"/>
      <c r="D217" s="4456"/>
      <c r="E217" s="3617"/>
      <c r="F217" s="4456"/>
      <c r="G217" s="4452" t="s">
        <v>323</v>
      </c>
      <c r="H217" s="4453" t="s">
        <v>95</v>
      </c>
      <c r="I217" s="4454">
        <v>36200000</v>
      </c>
      <c r="J217" s="4455">
        <f>M63</f>
        <v>8563478</v>
      </c>
      <c r="K217" s="4442">
        <f>I217/I223*100</f>
        <v>15126.44369787227</v>
      </c>
      <c r="L217" s="4442">
        <f>J217/J223*100</f>
        <v>3830.4369218657748</v>
      </c>
      <c r="M217" s="4443"/>
      <c r="N217" s="4461"/>
      <c r="O217" s="4458"/>
      <c r="P217" s="4459"/>
      <c r="Q217" s="3283"/>
      <c r="R217" s="3279"/>
      <c r="S217" s="4462"/>
      <c r="T217" s="3279"/>
      <c r="U217" s="3281"/>
      <c r="V217" s="3281"/>
      <c r="W217" s="3282"/>
      <c r="X217" s="3283"/>
      <c r="Y217" s="3283"/>
      <c r="Z217" s="3283"/>
    </row>
    <row r="218" spans="2:26" s="4407" customFormat="1" ht="15" customHeight="1">
      <c r="C218" s="3617"/>
      <c r="D218" s="4456"/>
      <c r="E218" s="3617"/>
      <c r="F218" s="4456"/>
      <c r="G218" s="3617" t="s">
        <v>369</v>
      </c>
      <c r="H218" s="4453" t="s">
        <v>97</v>
      </c>
      <c r="I218" s="4454">
        <v>68616000</v>
      </c>
      <c r="J218" s="4455">
        <f>M66</f>
        <v>0</v>
      </c>
      <c r="K218" s="4442">
        <f>I218/I223*100</f>
        <v>28671.714386000098</v>
      </c>
      <c r="L218" s="4442">
        <f>J218/J223*100</f>
        <v>0</v>
      </c>
      <c r="M218" s="4463"/>
      <c r="N218" s="4461"/>
      <c r="O218" s="4458"/>
      <c r="P218" s="4464"/>
      <c r="Q218" s="3283"/>
      <c r="R218" s="3279"/>
      <c r="S218" s="3279"/>
      <c r="T218" s="3279"/>
      <c r="U218" s="3281"/>
      <c r="V218" s="3281"/>
      <c r="W218" s="3282"/>
      <c r="X218" s="3283"/>
      <c r="Y218" s="3283"/>
      <c r="Z218" s="3283"/>
    </row>
    <row r="219" spans="2:26" s="4407" customFormat="1" ht="15" customHeight="1">
      <c r="C219" s="3617"/>
      <c r="D219" s="4456"/>
      <c r="E219" s="3617"/>
      <c r="F219" s="4456"/>
      <c r="G219" s="3617" t="s">
        <v>626</v>
      </c>
      <c r="H219" s="4453" t="s">
        <v>627</v>
      </c>
      <c r="I219" s="4454">
        <v>15000000</v>
      </c>
      <c r="J219" s="4457">
        <f>M67</f>
        <v>15000000</v>
      </c>
      <c r="K219" s="4442">
        <f>I219/I223*100</f>
        <v>6267.8634107205544</v>
      </c>
      <c r="L219" s="4442">
        <f>J219/J223*100</f>
        <v>6709.4881107870679</v>
      </c>
      <c r="M219" s="4465"/>
      <c r="N219" s="4461"/>
      <c r="O219" s="4458"/>
      <c r="P219" s="4466"/>
      <c r="Q219" s="4466"/>
      <c r="R219" s="3279"/>
      <c r="S219" s="3279"/>
      <c r="T219" s="3279"/>
      <c r="U219" s="3281"/>
      <c r="V219" s="3281"/>
      <c r="W219" s="3282"/>
      <c r="X219" s="3283"/>
      <c r="Y219" s="3283"/>
      <c r="Z219" s="3283"/>
    </row>
    <row r="220" spans="2:26" s="4407" customFormat="1" ht="18" customHeight="1">
      <c r="B220" s="4434"/>
      <c r="C220" s="3617"/>
      <c r="D220" s="4435"/>
      <c r="E220" s="4436"/>
      <c r="F220" s="4456"/>
      <c r="G220" s="4438" t="s">
        <v>313</v>
      </c>
      <c r="H220" s="4439" t="s">
        <v>89</v>
      </c>
      <c r="I220" s="4440">
        <v>3600000</v>
      </c>
      <c r="J220" s="4441">
        <f>M55</f>
        <v>3300000</v>
      </c>
      <c r="K220" s="4442">
        <f>I220/I223*100</f>
        <v>1504.2872185729327</v>
      </c>
      <c r="L220" s="4442">
        <f>J220/J223*100</f>
        <v>1476.0873843731549</v>
      </c>
      <c r="M220" s="4443"/>
      <c r="N220" s="4467"/>
      <c r="O220" s="4458"/>
      <c r="P220" s="4468"/>
      <c r="Q220" s="4406"/>
      <c r="R220" s="3617"/>
      <c r="S220" s="3617"/>
      <c r="T220" s="3617"/>
      <c r="U220" s="4469"/>
      <c r="V220" s="4469"/>
      <c r="W220" s="4470"/>
      <c r="X220" s="4406"/>
      <c r="Y220" s="4406"/>
      <c r="Z220" s="4406"/>
    </row>
    <row r="221" spans="2:26" s="4407" customFormat="1" ht="15" customHeight="1">
      <c r="C221" s="3617"/>
      <c r="D221" s="4456"/>
      <c r="E221" s="3617"/>
      <c r="F221" s="4456"/>
      <c r="G221" s="4452" t="s">
        <v>324</v>
      </c>
      <c r="H221" s="4453" t="s">
        <v>96</v>
      </c>
      <c r="I221" s="4454">
        <v>3600000</v>
      </c>
      <c r="J221" s="4455">
        <f>M64</f>
        <v>3300000</v>
      </c>
      <c r="K221" s="4442">
        <f>I221/I223*100</f>
        <v>1504.2872185729327</v>
      </c>
      <c r="L221" s="4442">
        <f>J221/J223*100</f>
        <v>1476.0873843731549</v>
      </c>
      <c r="M221" s="4443"/>
      <c r="N221" s="4461"/>
      <c r="O221" s="4458"/>
      <c r="P221" s="4471"/>
      <c r="Q221" s="3283"/>
      <c r="R221" s="3279"/>
      <c r="S221" s="3279"/>
      <c r="T221" s="3279"/>
      <c r="U221" s="3281"/>
      <c r="V221" s="3281"/>
      <c r="W221" s="3282"/>
      <c r="X221" s="3283"/>
      <c r="Y221" s="3283"/>
      <c r="Z221" s="3283"/>
    </row>
    <row r="222" spans="2:26" s="4407" customFormat="1" ht="18" customHeight="1">
      <c r="B222" s="4449"/>
      <c r="C222" s="3617"/>
      <c r="D222" s="4456"/>
      <c r="E222" s="3617"/>
      <c r="F222" s="4456"/>
      <c r="G222" s="4452" t="s">
        <v>321</v>
      </c>
      <c r="H222" s="4453" t="s">
        <v>93</v>
      </c>
      <c r="I222" s="4454">
        <v>1500000</v>
      </c>
      <c r="J222" s="4455">
        <f>M59</f>
        <v>644150</v>
      </c>
      <c r="K222" s="4442">
        <f>I222/I223*100</f>
        <v>626.78634107205539</v>
      </c>
      <c r="L222" s="4442">
        <f>J222/J223*100</f>
        <v>288.12778443756599</v>
      </c>
      <c r="M222" s="4443"/>
      <c r="N222" s="4415"/>
      <c r="O222" s="4458"/>
      <c r="P222" s="4459"/>
      <c r="Q222" s="3283"/>
      <c r="R222" s="3279"/>
      <c r="S222" s="4460"/>
      <c r="T222" s="3279"/>
      <c r="U222" s="3281"/>
      <c r="V222" s="3281"/>
      <c r="W222" s="3282"/>
      <c r="X222" s="3283"/>
      <c r="Y222" s="3283"/>
      <c r="Z222" s="3283"/>
    </row>
    <row r="223" spans="2:26" s="4407" customFormat="1">
      <c r="C223" s="4423"/>
      <c r="D223" s="4424"/>
      <c r="E223" s="4423"/>
      <c r="F223" s="4424"/>
      <c r="G223" s="4423"/>
      <c r="H223" s="4423"/>
      <c r="I223" s="4425">
        <v>239316</v>
      </c>
      <c r="J223" s="4422">
        <v>223564</v>
      </c>
      <c r="K223" s="4422"/>
      <c r="L223" s="4430"/>
      <c r="M223" s="4427"/>
      <c r="N223" s="4422"/>
      <c r="O223" s="4422"/>
      <c r="P223" s="4430"/>
      <c r="Q223" s="4422"/>
      <c r="R223" s="4430"/>
      <c r="S223" s="4423"/>
      <c r="T223" s="4430"/>
      <c r="U223" s="4430"/>
      <c r="V223" s="4430"/>
      <c r="W223" s="4430"/>
      <c r="X223" s="4422"/>
      <c r="Y223" s="4422"/>
      <c r="Z223" s="4422"/>
    </row>
    <row r="224" spans="2:26" s="4407" customFormat="1">
      <c r="C224" s="4423"/>
      <c r="D224" s="4424"/>
      <c r="E224" s="4423"/>
      <c r="F224" s="4424"/>
      <c r="G224" s="4423"/>
      <c r="H224" s="4423"/>
      <c r="I224" s="4425"/>
      <c r="J224" s="4422"/>
      <c r="K224" s="4422"/>
      <c r="L224" s="4430"/>
      <c r="M224" s="4427"/>
      <c r="N224" s="4422"/>
      <c r="O224" s="4422"/>
      <c r="P224" s="4430"/>
      <c r="Q224" s="4422"/>
      <c r="R224" s="4430"/>
      <c r="S224" s="4423"/>
      <c r="T224" s="4430"/>
      <c r="U224" s="4430"/>
      <c r="V224" s="4430"/>
      <c r="W224" s="4430"/>
      <c r="X224" s="4422"/>
      <c r="Y224" s="4422"/>
      <c r="Z224" s="4422"/>
    </row>
    <row r="225" spans="3:26" s="4407" customFormat="1">
      <c r="C225" s="4423"/>
      <c r="D225" s="4424"/>
      <c r="E225" s="4423"/>
      <c r="F225" s="4424"/>
      <c r="G225" s="4423"/>
      <c r="H225" s="4423" t="s">
        <v>637</v>
      </c>
      <c r="I225" s="4425">
        <v>164384000</v>
      </c>
      <c r="J225" s="4422"/>
      <c r="K225" s="4422"/>
      <c r="L225" s="4430"/>
      <c r="M225" s="4427"/>
      <c r="N225" s="4422"/>
      <c r="O225" s="4422"/>
      <c r="P225" s="4430"/>
      <c r="Q225" s="4422"/>
      <c r="R225" s="4430"/>
      <c r="S225" s="4423"/>
      <c r="T225" s="4430"/>
      <c r="U225" s="4430"/>
      <c r="V225" s="4430"/>
      <c r="W225" s="4430"/>
      <c r="X225" s="4422"/>
      <c r="Y225" s="4422"/>
      <c r="Z225" s="4422"/>
    </row>
    <row r="226" spans="3:26" s="4407" customFormat="1">
      <c r="C226" s="4423"/>
      <c r="D226" s="4424"/>
      <c r="E226" s="4423"/>
      <c r="F226" s="4424"/>
      <c r="G226" s="4423"/>
      <c r="H226" s="4423" t="s">
        <v>368</v>
      </c>
      <c r="I226" s="4425">
        <v>83616000</v>
      </c>
      <c r="J226" s="4422"/>
      <c r="K226" s="4422"/>
      <c r="L226" s="4430"/>
      <c r="M226" s="4427"/>
      <c r="N226" s="4422"/>
      <c r="O226" s="4422"/>
      <c r="P226" s="4430"/>
      <c r="Q226" s="4422"/>
      <c r="R226" s="4430"/>
      <c r="S226" s="4423"/>
      <c r="T226" s="4430"/>
      <c r="U226" s="4430"/>
      <c r="V226" s="4430"/>
      <c r="W226" s="4430"/>
      <c r="X226" s="4422"/>
      <c r="Y226" s="4422"/>
      <c r="Z226" s="4422"/>
    </row>
    <row r="227" spans="3:26" s="4407" customFormat="1">
      <c r="C227" s="4423"/>
      <c r="D227" s="4424"/>
      <c r="E227" s="4423"/>
      <c r="F227" s="4424"/>
      <c r="G227" s="4423"/>
      <c r="H227" s="4423" t="s">
        <v>640</v>
      </c>
      <c r="I227" s="4425">
        <f>SUM(I225:I226)</f>
        <v>248000000</v>
      </c>
      <c r="J227" s="4422"/>
      <c r="K227" s="4422"/>
      <c r="L227" s="4430"/>
      <c r="M227" s="4427"/>
      <c r="N227" s="4422"/>
      <c r="O227" s="4422"/>
      <c r="P227" s="4430"/>
      <c r="Q227" s="4422"/>
      <c r="R227" s="4430"/>
      <c r="S227" s="4423"/>
      <c r="T227" s="4430"/>
      <c r="U227" s="4430"/>
      <c r="V227" s="4430"/>
      <c r="W227" s="4430"/>
      <c r="X227" s="4422"/>
      <c r="Y227" s="4422"/>
      <c r="Z227" s="4422"/>
    </row>
    <row r="228" spans="3:26" s="4407" customFormat="1">
      <c r="C228" s="4423"/>
      <c r="D228" s="4424"/>
      <c r="E228" s="4423"/>
      <c r="F228" s="4424"/>
      <c r="G228" s="4423"/>
      <c r="H228" s="4423"/>
      <c r="I228" s="4425"/>
      <c r="J228" s="4422"/>
      <c r="K228" s="4422"/>
      <c r="L228" s="4430"/>
      <c r="M228" s="4427"/>
      <c r="N228" s="4422"/>
      <c r="O228" s="4422"/>
      <c r="P228" s="4430"/>
      <c r="Q228" s="4422"/>
      <c r="R228" s="4430"/>
      <c r="S228" s="4423"/>
      <c r="T228" s="4430"/>
      <c r="U228" s="4430"/>
      <c r="V228" s="4430"/>
      <c r="W228" s="4430"/>
      <c r="X228" s="4422"/>
      <c r="Y228" s="4422"/>
      <c r="Z228" s="4422"/>
    </row>
    <row r="229" spans="3:26" s="4407" customFormat="1">
      <c r="C229" s="4423"/>
      <c r="D229" s="4424"/>
      <c r="E229" s="4423"/>
      <c r="F229" s="4424"/>
      <c r="G229" s="4423"/>
      <c r="H229" s="4423"/>
      <c r="I229" s="4425"/>
      <c r="J229" s="4422"/>
      <c r="K229" s="4422"/>
      <c r="L229" s="4430"/>
      <c r="M229" s="4427"/>
      <c r="N229" s="4422"/>
      <c r="O229" s="4422"/>
      <c r="P229" s="4430"/>
      <c r="Q229" s="4422"/>
      <c r="R229" s="4430"/>
      <c r="S229" s="4423"/>
      <c r="T229" s="4430"/>
      <c r="U229" s="4430"/>
      <c r="V229" s="4430"/>
      <c r="W229" s="4430"/>
      <c r="X229" s="4422"/>
      <c r="Y229" s="4422"/>
      <c r="Z229" s="4422"/>
    </row>
    <row r="230" spans="3:26" s="4407" customFormat="1">
      <c r="C230" s="4423"/>
      <c r="D230" s="4424"/>
      <c r="E230" s="4423"/>
      <c r="F230" s="4424"/>
      <c r="G230" s="4423"/>
      <c r="H230" s="4423"/>
      <c r="I230" s="4425"/>
      <c r="J230" s="4422"/>
      <c r="K230" s="4422"/>
      <c r="L230" s="4430"/>
      <c r="M230" s="4427"/>
      <c r="N230" s="4422"/>
      <c r="O230" s="4422"/>
      <c r="P230" s="4430"/>
      <c r="Q230" s="4422"/>
      <c r="R230" s="4430"/>
      <c r="S230" s="4423"/>
      <c r="T230" s="4430"/>
      <c r="U230" s="4430"/>
      <c r="V230" s="4430"/>
      <c r="W230" s="4430"/>
      <c r="X230" s="4422"/>
      <c r="Y230" s="4422"/>
      <c r="Z230" s="4422"/>
    </row>
    <row r="231" spans="3:26" s="4407" customFormat="1">
      <c r="C231" s="4423"/>
      <c r="D231" s="4424"/>
      <c r="E231" s="4423"/>
      <c r="F231" s="4424"/>
      <c r="G231" s="4423"/>
      <c r="H231" s="4423"/>
      <c r="I231" s="4425"/>
      <c r="J231" s="4422"/>
      <c r="K231" s="4422"/>
      <c r="L231" s="4430"/>
      <c r="M231" s="4427"/>
      <c r="N231" s="4422"/>
      <c r="O231" s="4422"/>
      <c r="P231" s="4430"/>
      <c r="Q231" s="4422"/>
      <c r="R231" s="4430"/>
      <c r="S231" s="4423"/>
      <c r="T231" s="4430"/>
      <c r="U231" s="4430"/>
      <c r="V231" s="4430"/>
      <c r="W231" s="4430"/>
      <c r="X231" s="4422"/>
      <c r="Y231" s="4422"/>
      <c r="Z231" s="4422"/>
    </row>
    <row r="232" spans="3:26" s="4407" customFormat="1">
      <c r="C232" s="4423"/>
      <c r="D232" s="4424"/>
      <c r="E232" s="4423"/>
      <c r="F232" s="4424"/>
      <c r="G232" s="4423"/>
      <c r="H232" s="4423"/>
      <c r="I232" s="4425"/>
      <c r="J232" s="4422"/>
      <c r="K232" s="4422"/>
      <c r="L232" s="4430"/>
      <c r="M232" s="4427"/>
      <c r="N232" s="4422"/>
      <c r="O232" s="4422"/>
      <c r="P232" s="4430"/>
      <c r="Q232" s="4422"/>
      <c r="R232" s="4430"/>
      <c r="S232" s="4423"/>
      <c r="T232" s="4430"/>
      <c r="U232" s="4430"/>
      <c r="V232" s="4430"/>
      <c r="W232" s="4430"/>
      <c r="X232" s="4422"/>
      <c r="Y232" s="4422"/>
      <c r="Z232" s="4422"/>
    </row>
    <row r="233" spans="3:26" s="4407" customFormat="1">
      <c r="C233" s="4423"/>
      <c r="D233" s="4424"/>
      <c r="E233" s="4423"/>
      <c r="F233" s="4424"/>
      <c r="G233" s="4423"/>
      <c r="H233" s="4423"/>
      <c r="I233" s="4425"/>
      <c r="J233" s="4422"/>
      <c r="K233" s="4422"/>
      <c r="L233" s="4430"/>
      <c r="M233" s="4427"/>
      <c r="N233" s="4422"/>
      <c r="O233" s="4422"/>
      <c r="P233" s="4430"/>
      <c r="Q233" s="4422"/>
      <c r="R233" s="4430"/>
      <c r="S233" s="4423"/>
      <c r="T233" s="4430"/>
      <c r="U233" s="4430"/>
      <c r="V233" s="4430"/>
      <c r="W233" s="4430"/>
      <c r="X233" s="4422"/>
      <c r="Y233" s="4422"/>
      <c r="Z233" s="4422"/>
    </row>
    <row r="234" spans="3:26" s="4407" customFormat="1">
      <c r="C234" s="4423"/>
      <c r="D234" s="4424"/>
      <c r="E234" s="4423"/>
      <c r="F234" s="4424"/>
      <c r="G234" s="4423"/>
      <c r="H234" s="4423"/>
      <c r="I234" s="4425"/>
      <c r="J234" s="4422"/>
      <c r="K234" s="4422"/>
      <c r="L234" s="4430"/>
      <c r="M234" s="4427"/>
      <c r="N234" s="4422"/>
      <c r="O234" s="4422"/>
      <c r="P234" s="4430"/>
      <c r="Q234" s="4422"/>
      <c r="R234" s="4430"/>
      <c r="S234" s="4423"/>
      <c r="T234" s="4430"/>
      <c r="U234" s="4430"/>
      <c r="V234" s="4430"/>
      <c r="W234" s="4430"/>
      <c r="X234" s="4422"/>
      <c r="Y234" s="4422"/>
      <c r="Z234" s="4422"/>
    </row>
    <row r="235" spans="3:26" s="4407" customFormat="1">
      <c r="C235" s="4423"/>
      <c r="D235" s="4424"/>
      <c r="E235" s="4423"/>
      <c r="F235" s="4424" t="s">
        <v>5055</v>
      </c>
      <c r="G235" s="4423"/>
      <c r="H235" s="4472">
        <v>208000000</v>
      </c>
      <c r="I235" s="4425"/>
      <c r="J235" s="4422"/>
      <c r="K235" s="4422"/>
      <c r="L235" s="4430"/>
      <c r="M235" s="4427"/>
      <c r="N235" s="4422"/>
      <c r="O235" s="4422"/>
      <c r="P235" s="4430"/>
      <c r="Q235" s="4422"/>
      <c r="R235" s="4430"/>
      <c r="S235" s="4423"/>
      <c r="T235" s="4430"/>
      <c r="U235" s="4430"/>
      <c r="V235" s="4430"/>
      <c r="W235" s="4430"/>
      <c r="X235" s="4422"/>
      <c r="Y235" s="4422"/>
      <c r="Z235" s="4422"/>
    </row>
    <row r="236" spans="3:26" s="4407" customFormat="1">
      <c r="C236" s="4423"/>
      <c r="D236" s="4424"/>
      <c r="E236" s="4423"/>
      <c r="F236" s="4424" t="s">
        <v>5056</v>
      </c>
      <c r="G236" s="4423"/>
      <c r="H236" s="4473">
        <v>234000000</v>
      </c>
      <c r="I236" s="4425"/>
      <c r="J236" s="4422"/>
      <c r="K236" s="4422"/>
      <c r="L236" s="4430"/>
      <c r="M236" s="4427"/>
      <c r="N236" s="4422"/>
      <c r="O236" s="4422"/>
      <c r="P236" s="4430"/>
      <c r="Q236" s="4422"/>
      <c r="R236" s="4430"/>
      <c r="S236" s="4423"/>
      <c r="T236" s="4430"/>
      <c r="U236" s="4430"/>
      <c r="V236" s="4430"/>
      <c r="W236" s="4430"/>
      <c r="X236" s="4422"/>
      <c r="Y236" s="4422"/>
      <c r="Z236" s="4422"/>
    </row>
    <row r="237" spans="3:26" s="4407" customFormat="1">
      <c r="C237" s="4423"/>
      <c r="D237" s="4424"/>
      <c r="E237" s="4423"/>
      <c r="F237" s="4424" t="s">
        <v>5056</v>
      </c>
      <c r="G237" s="4423"/>
      <c r="H237" s="4423">
        <v>234000000</v>
      </c>
      <c r="I237" s="4425"/>
      <c r="J237" s="4422"/>
      <c r="K237" s="4422"/>
      <c r="L237" s="4430"/>
      <c r="M237" s="4427"/>
      <c r="N237" s="4422"/>
      <c r="O237" s="4422"/>
      <c r="P237" s="4430"/>
      <c r="Q237" s="4422"/>
      <c r="R237" s="4430"/>
      <c r="S237" s="4423"/>
      <c r="T237" s="4430"/>
      <c r="U237" s="4430"/>
      <c r="V237" s="4430"/>
      <c r="W237" s="4430"/>
      <c r="X237" s="4422"/>
      <c r="Y237" s="4422"/>
      <c r="Z237" s="4422"/>
    </row>
    <row r="238" spans="3:26" s="4407" customFormat="1">
      <c r="C238" s="4423"/>
      <c r="D238" s="4424"/>
      <c r="E238" s="4423"/>
      <c r="F238" s="4424"/>
      <c r="G238" s="4423"/>
      <c r="H238" s="4474"/>
      <c r="I238" s="4427"/>
      <c r="J238" s="4422"/>
      <c r="K238" s="4422"/>
      <c r="L238" s="4430"/>
      <c r="M238" s="4427"/>
      <c r="N238" s="4422"/>
      <c r="O238" s="4422"/>
      <c r="P238" s="4430"/>
      <c r="Q238" s="4422"/>
      <c r="R238" s="4430"/>
      <c r="S238" s="4423"/>
      <c r="T238" s="4430"/>
      <c r="U238" s="4430"/>
      <c r="V238" s="4430"/>
      <c r="W238" s="4430"/>
      <c r="X238" s="4422"/>
      <c r="Y238" s="4422"/>
      <c r="Z238" s="4422"/>
    </row>
    <row r="239" spans="3:26" s="4407" customFormat="1">
      <c r="C239" s="4423"/>
      <c r="D239" s="4424"/>
      <c r="E239" s="4423"/>
      <c r="F239" s="4424"/>
      <c r="G239" s="4423"/>
      <c r="H239" s="4473">
        <v>2078244</v>
      </c>
      <c r="I239" s="4425">
        <v>2324000</v>
      </c>
      <c r="J239" s="4422"/>
      <c r="K239" s="4422"/>
      <c r="L239" s="4430"/>
      <c r="M239" s="4427"/>
      <c r="N239" s="4422"/>
      <c r="O239" s="4422"/>
      <c r="P239" s="4430"/>
      <c r="Q239" s="4422"/>
      <c r="R239" s="4430"/>
      <c r="S239" s="4423"/>
      <c r="T239" s="4430"/>
      <c r="U239" s="4430"/>
      <c r="V239" s="4430"/>
      <c r="W239" s="4430"/>
      <c r="X239" s="4422"/>
      <c r="Y239" s="4422"/>
      <c r="Z239" s="4422"/>
    </row>
    <row r="240" spans="3:26" s="4407" customFormat="1">
      <c r="C240" s="4423"/>
      <c r="D240" s="4424"/>
      <c r="E240" s="4423"/>
      <c r="F240" s="4424"/>
      <c r="G240" s="4423"/>
      <c r="H240" s="4423"/>
      <c r="I240" s="4425"/>
      <c r="J240" s="4422"/>
      <c r="K240" s="4422"/>
      <c r="L240" s="4430"/>
      <c r="M240" s="4427"/>
      <c r="N240" s="4422"/>
      <c r="O240" s="4422"/>
      <c r="P240" s="4430"/>
      <c r="Q240" s="4422"/>
      <c r="R240" s="4430"/>
      <c r="S240" s="4423"/>
      <c r="T240" s="4430"/>
      <c r="U240" s="4430"/>
      <c r="V240" s="4430"/>
      <c r="W240" s="4430"/>
      <c r="X240" s="4422"/>
      <c r="Y240" s="4422"/>
      <c r="Z240" s="4422"/>
    </row>
    <row r="241" spans="1:26" s="4407" customFormat="1">
      <c r="C241" s="4423"/>
      <c r="D241" s="4424"/>
      <c r="E241" s="4423"/>
      <c r="F241" s="4424"/>
      <c r="G241" s="4423"/>
      <c r="H241" s="4423"/>
      <c r="I241" s="4402" t="s">
        <v>5057</v>
      </c>
      <c r="J241" s="4402" t="s">
        <v>5058</v>
      </c>
      <c r="K241" s="4422"/>
      <c r="L241" s="4430"/>
      <c r="M241" s="4427"/>
      <c r="N241" s="4422"/>
      <c r="O241" s="4422"/>
      <c r="P241" s="4430"/>
      <c r="Q241" s="4422"/>
      <c r="R241" s="4430"/>
      <c r="S241" s="4423"/>
      <c r="T241" s="4430"/>
      <c r="U241" s="4430"/>
      <c r="V241" s="4430"/>
      <c r="W241" s="4430"/>
      <c r="X241" s="4422"/>
      <c r="Y241" s="4422"/>
      <c r="Z241" s="4422"/>
    </row>
    <row r="242" spans="1:26" s="4407" customFormat="1">
      <c r="C242" s="4423"/>
      <c r="D242" s="4424"/>
      <c r="E242" s="4423"/>
      <c r="F242" s="4424"/>
      <c r="G242" s="4423"/>
      <c r="H242" s="4493" t="s">
        <v>1090</v>
      </c>
      <c r="I242" s="4494">
        <f>J121</f>
        <v>129247500</v>
      </c>
      <c r="J242" s="4494">
        <f>L121</f>
        <v>135000000</v>
      </c>
      <c r="K242" s="4493"/>
      <c r="L242" s="4430"/>
      <c r="M242" s="4427"/>
      <c r="N242" s="4422"/>
      <c r="O242" s="4422"/>
      <c r="P242" s="4430"/>
      <c r="Q242" s="4422"/>
      <c r="R242" s="4430"/>
      <c r="S242" s="4423"/>
      <c r="T242" s="4430"/>
      <c r="U242" s="4430"/>
      <c r="V242" s="4430"/>
      <c r="W242" s="4430"/>
      <c r="X242" s="4422"/>
      <c r="Y242" s="4422"/>
      <c r="Z242" s="4422"/>
    </row>
    <row r="243" spans="1:26" s="4407" customFormat="1">
      <c r="C243" s="4423"/>
      <c r="D243" s="4424"/>
      <c r="E243" s="4423"/>
      <c r="F243" s="4424"/>
      <c r="G243" s="4423"/>
      <c r="H243" s="4495" t="s">
        <v>5187</v>
      </c>
      <c r="I243" s="4496">
        <f>J122</f>
        <v>24918804</v>
      </c>
      <c r="J243" s="4496">
        <f>L122</f>
        <v>15000000</v>
      </c>
      <c r="K243" s="4495"/>
      <c r="L243" s="4430"/>
      <c r="M243" s="4427"/>
      <c r="N243" s="4422"/>
      <c r="O243" s="4422"/>
      <c r="P243" s="4430"/>
      <c r="Q243" s="4422"/>
      <c r="R243" s="4430"/>
      <c r="S243" s="4423"/>
      <c r="T243" s="4430"/>
      <c r="U243" s="4430"/>
      <c r="V243" s="4430"/>
      <c r="W243" s="4430"/>
      <c r="X243" s="4422"/>
      <c r="Y243" s="4422"/>
      <c r="Z243" s="4422"/>
    </row>
    <row r="244" spans="1:26" s="4407" customFormat="1">
      <c r="C244" s="4423"/>
      <c r="D244" s="4424"/>
      <c r="E244" s="4423"/>
      <c r="F244" s="4424"/>
      <c r="G244" s="4423"/>
      <c r="H244" s="4495" t="s">
        <v>5188</v>
      </c>
      <c r="I244" s="4496">
        <f>J123</f>
        <v>15000000</v>
      </c>
      <c r="J244" s="4496">
        <f>L123</f>
        <v>17000000</v>
      </c>
      <c r="K244" s="4495"/>
      <c r="L244" s="4430"/>
      <c r="M244" s="4427"/>
      <c r="N244" s="4422"/>
      <c r="O244" s="4422"/>
      <c r="P244" s="4430"/>
      <c r="Q244" s="4422"/>
      <c r="R244" s="4430"/>
      <c r="S244" s="4423"/>
      <c r="T244" s="4430"/>
      <c r="U244" s="4430"/>
      <c r="V244" s="4430"/>
      <c r="W244" s="4430"/>
      <c r="X244" s="4422"/>
      <c r="Y244" s="4422"/>
      <c r="Z244" s="4422"/>
    </row>
    <row r="245" spans="1:26" s="4407" customFormat="1">
      <c r="C245" s="4423"/>
      <c r="D245" s="4424"/>
      <c r="E245" s="4423"/>
      <c r="F245" s="4424"/>
      <c r="G245" s="4423"/>
      <c r="H245" s="4495" t="s">
        <v>1299</v>
      </c>
      <c r="I245" s="4496">
        <f>J125</f>
        <v>22500000</v>
      </c>
      <c r="J245" s="4496">
        <f>L125</f>
        <v>30000000</v>
      </c>
      <c r="K245" s="4495"/>
      <c r="L245" s="4430"/>
      <c r="M245" s="4427"/>
      <c r="N245" s="4422"/>
      <c r="O245" s="4422"/>
      <c r="P245" s="4430"/>
      <c r="Q245" s="4422"/>
      <c r="R245" s="4430"/>
      <c r="S245" s="4423"/>
      <c r="T245" s="4430"/>
      <c r="U245" s="4430"/>
      <c r="V245" s="4430"/>
      <c r="W245" s="4430"/>
      <c r="X245" s="4422"/>
      <c r="Y245" s="4422"/>
      <c r="Z245" s="4422"/>
    </row>
    <row r="246" spans="1:26" s="4407" customFormat="1">
      <c r="C246" s="4423"/>
      <c r="D246" s="4424"/>
      <c r="E246" s="4423"/>
      <c r="F246" s="4424"/>
      <c r="G246" s="4423"/>
      <c r="H246" s="4495" t="s">
        <v>1301</v>
      </c>
      <c r="I246" s="4496">
        <f>J126</f>
        <v>3274600</v>
      </c>
      <c r="J246" s="4496">
        <f>L126</f>
        <v>10000000</v>
      </c>
      <c r="K246" s="4495"/>
      <c r="L246" s="4430"/>
      <c r="M246" s="4427"/>
      <c r="N246" s="4422"/>
      <c r="O246" s="4422"/>
      <c r="P246" s="4430"/>
      <c r="Q246" s="4422"/>
      <c r="R246" s="4430"/>
      <c r="S246" s="4423"/>
      <c r="T246" s="4430"/>
      <c r="U246" s="4430"/>
      <c r="V246" s="4430"/>
      <c r="W246" s="4430"/>
      <c r="X246" s="4422"/>
      <c r="Y246" s="4422"/>
      <c r="Z246" s="4422"/>
    </row>
    <row r="247" spans="1:26" s="4407" customFormat="1">
      <c r="C247" s="4423"/>
      <c r="D247" s="4424"/>
      <c r="E247" s="4423"/>
      <c r="F247" s="4424"/>
      <c r="G247" s="4423"/>
      <c r="H247" s="4495" t="s">
        <v>1300</v>
      </c>
      <c r="I247" s="4496">
        <f>J127</f>
        <v>754310</v>
      </c>
      <c r="J247" s="4496">
        <f>L127</f>
        <v>6000000</v>
      </c>
      <c r="K247" s="4495"/>
      <c r="L247" s="4430"/>
      <c r="M247" s="4427"/>
      <c r="N247" s="4422"/>
      <c r="O247" s="4422"/>
      <c r="P247" s="4430"/>
      <c r="Q247" s="4422"/>
      <c r="R247" s="4430"/>
      <c r="S247" s="4423"/>
      <c r="T247" s="4430"/>
      <c r="U247" s="4430"/>
      <c r="V247" s="4430"/>
      <c r="W247" s="4430"/>
      <c r="X247" s="4422"/>
      <c r="Y247" s="4422"/>
      <c r="Z247" s="4422"/>
    </row>
    <row r="248" spans="1:26" s="4407" customFormat="1">
      <c r="C248" s="4423"/>
      <c r="D248" s="4424"/>
      <c r="E248" s="4423"/>
      <c r="F248" s="4424"/>
      <c r="G248" s="4423"/>
      <c r="H248" s="4423"/>
      <c r="I248" s="4416"/>
      <c r="J248" s="4421"/>
      <c r="K248" s="4422"/>
      <c r="L248" s="4430"/>
      <c r="M248" s="4427"/>
      <c r="N248" s="4422"/>
      <c r="O248" s="4422"/>
      <c r="P248" s="4430"/>
      <c r="Q248" s="4422"/>
      <c r="R248" s="4430"/>
      <c r="S248" s="4423"/>
      <c r="T248" s="4430"/>
      <c r="U248" s="4430"/>
      <c r="V248" s="4430"/>
      <c r="W248" s="4430"/>
      <c r="X248" s="4422"/>
      <c r="Y248" s="4422"/>
      <c r="Z248" s="4422"/>
    </row>
    <row r="249" spans="1:26" s="4407" customFormat="1">
      <c r="C249" s="4423"/>
      <c r="D249" s="4424"/>
      <c r="E249" s="4423"/>
      <c r="F249" s="4424"/>
      <c r="G249" s="4423"/>
      <c r="H249" s="4423"/>
      <c r="I249" s="4425"/>
      <c r="J249" s="4422"/>
      <c r="K249" s="4422"/>
      <c r="L249" s="4430"/>
      <c r="M249" s="4427"/>
      <c r="N249" s="4422"/>
      <c r="O249" s="4422"/>
      <c r="P249" s="4430"/>
      <c r="Q249" s="4422"/>
      <c r="R249" s="4430"/>
      <c r="S249" s="4423"/>
      <c r="T249" s="4430"/>
      <c r="U249" s="4430"/>
      <c r="V249" s="4430"/>
      <c r="W249" s="4430"/>
      <c r="X249" s="4422"/>
      <c r="Y249" s="4422"/>
      <c r="Z249" s="4422"/>
    </row>
    <row r="250" spans="1:26" s="4407" customFormat="1">
      <c r="C250" s="4423"/>
      <c r="D250" s="4424"/>
      <c r="E250" s="4423"/>
      <c r="F250" s="4424"/>
      <c r="G250" s="4423"/>
      <c r="H250" s="4423"/>
      <c r="I250" s="4402" t="s">
        <v>1431</v>
      </c>
      <c r="J250" s="4402" t="s">
        <v>5058</v>
      </c>
      <c r="K250" s="4422"/>
      <c r="L250" s="4430"/>
      <c r="M250" s="4427"/>
      <c r="N250" s="4422"/>
      <c r="O250" s="4422"/>
      <c r="P250" s="4430"/>
      <c r="Q250" s="4422"/>
      <c r="R250" s="4430"/>
      <c r="S250" s="4423"/>
      <c r="T250" s="4430"/>
      <c r="U250" s="4430"/>
      <c r="V250" s="4430"/>
      <c r="W250" s="4430"/>
      <c r="X250" s="4422"/>
      <c r="Y250" s="4422"/>
      <c r="Z250" s="4422"/>
    </row>
    <row r="251" spans="1:26" s="4407" customFormat="1">
      <c r="C251" s="4423"/>
      <c r="D251" s="4424"/>
      <c r="E251" s="4423"/>
      <c r="F251" s="4424"/>
      <c r="G251" s="4423"/>
      <c r="H251" s="4495" t="s">
        <v>1299</v>
      </c>
      <c r="I251" s="4425">
        <f t="shared" ref="I251:J253" si="8">I245</f>
        <v>22500000</v>
      </c>
      <c r="J251" s="4422">
        <f t="shared" si="8"/>
        <v>30000000</v>
      </c>
      <c r="K251" s="4422"/>
      <c r="L251" s="4430"/>
      <c r="M251" s="4427"/>
      <c r="N251" s="4422"/>
      <c r="O251" s="4422"/>
      <c r="P251" s="4430"/>
      <c r="Q251" s="4422"/>
      <c r="R251" s="4430"/>
      <c r="S251" s="4423"/>
      <c r="T251" s="4430"/>
      <c r="U251" s="4430"/>
      <c r="V251" s="4430"/>
      <c r="W251" s="4430"/>
      <c r="X251" s="4422"/>
      <c r="Y251" s="4422"/>
      <c r="Z251" s="4422"/>
    </row>
    <row r="252" spans="1:26" s="4407" customFormat="1">
      <c r="C252" s="4423"/>
      <c r="D252" s="4424"/>
      <c r="E252" s="4423"/>
      <c r="F252" s="4424"/>
      <c r="G252" s="4423"/>
      <c r="H252" s="4495" t="s">
        <v>1301</v>
      </c>
      <c r="I252" s="4425">
        <f t="shared" si="8"/>
        <v>3274600</v>
      </c>
      <c r="J252" s="4422">
        <f t="shared" si="8"/>
        <v>10000000</v>
      </c>
      <c r="K252" s="4422"/>
      <c r="L252" s="4430"/>
      <c r="M252" s="4427"/>
      <c r="N252" s="4422"/>
      <c r="O252" s="4422"/>
      <c r="P252" s="4430"/>
      <c r="Q252" s="4422"/>
      <c r="R252" s="4430"/>
      <c r="S252" s="4423"/>
      <c r="T252" s="4430"/>
      <c r="U252" s="4430"/>
      <c r="V252" s="4430"/>
      <c r="W252" s="4430"/>
      <c r="X252" s="4422"/>
      <c r="Y252" s="4422"/>
      <c r="Z252" s="4422"/>
    </row>
    <row r="253" spans="1:26" s="4407" customFormat="1">
      <c r="C253" s="4423"/>
      <c r="D253" s="4424"/>
      <c r="E253" s="4423"/>
      <c r="F253" s="4424"/>
      <c r="G253" s="4423"/>
      <c r="H253" s="4495" t="s">
        <v>1300</v>
      </c>
      <c r="I253" s="4425">
        <f t="shared" si="8"/>
        <v>754310</v>
      </c>
      <c r="J253" s="4422">
        <f t="shared" si="8"/>
        <v>6000000</v>
      </c>
      <c r="K253" s="4422"/>
      <c r="L253" s="4430"/>
      <c r="M253" s="4427"/>
      <c r="N253" s="4422"/>
      <c r="O253" s="4422"/>
      <c r="P253" s="4430"/>
      <c r="Q253" s="4422"/>
      <c r="R253" s="4430"/>
      <c r="S253" s="4423"/>
      <c r="T253" s="4430"/>
      <c r="U253" s="4430"/>
      <c r="V253" s="4430"/>
      <c r="W253" s="4430"/>
      <c r="X253" s="4422"/>
      <c r="Y253" s="4422"/>
      <c r="Z253" s="4422"/>
    </row>
    <row r="254" spans="1:26" s="4402" customFormat="1" ht="54">
      <c r="A254" s="4407"/>
      <c r="B254" s="4407"/>
      <c r="C254" s="4423"/>
      <c r="D254" s="4475"/>
      <c r="E254" s="4476" t="s">
        <v>495</v>
      </c>
      <c r="F254" s="4477" t="s">
        <v>496</v>
      </c>
      <c r="G254" s="4478" t="s">
        <v>497</v>
      </c>
      <c r="H254" s="4479" t="s">
        <v>498</v>
      </c>
      <c r="I254" s="4480" t="s">
        <v>499</v>
      </c>
      <c r="J254" s="4481" t="s">
        <v>500</v>
      </c>
      <c r="K254" s="4479" t="s">
        <v>501</v>
      </c>
      <c r="L254" s="4479" t="s">
        <v>502</v>
      </c>
      <c r="M254" s="4427"/>
      <c r="N254" s="4422"/>
      <c r="O254" s="4422"/>
      <c r="P254" s="4430"/>
      <c r="Q254" s="4422"/>
      <c r="R254" s="4430"/>
      <c r="S254" s="4423"/>
      <c r="T254" s="4430"/>
      <c r="U254" s="4430"/>
      <c r="V254" s="4430"/>
      <c r="W254" s="4430"/>
      <c r="X254" s="4422"/>
      <c r="Y254" s="4422"/>
      <c r="Z254" s="4422"/>
    </row>
    <row r="255" spans="1:26" s="4402" customFormat="1">
      <c r="A255" s="4407"/>
      <c r="B255" s="4407"/>
      <c r="C255" s="4423"/>
      <c r="D255" s="4475" t="s">
        <v>509</v>
      </c>
      <c r="E255" s="4434">
        <v>54000</v>
      </c>
      <c r="F255" s="4482">
        <v>15600</v>
      </c>
      <c r="G255" s="4449">
        <v>36000</v>
      </c>
      <c r="H255" s="4483">
        <v>2160</v>
      </c>
      <c r="I255" s="4483">
        <v>26800</v>
      </c>
      <c r="J255" s="4484">
        <v>17000</v>
      </c>
      <c r="K255" s="4483">
        <v>3600</v>
      </c>
      <c r="L255" s="4483">
        <v>40202</v>
      </c>
      <c r="M255" s="4427"/>
      <c r="N255" s="4422"/>
      <c r="O255" s="4422"/>
      <c r="P255" s="4430"/>
      <c r="Q255" s="4422"/>
      <c r="R255" s="4430"/>
      <c r="S255" s="4423"/>
      <c r="T255" s="4430"/>
      <c r="U255" s="4430"/>
      <c r="V255" s="4430"/>
      <c r="W255" s="4430"/>
      <c r="X255" s="4422"/>
      <c r="Y255" s="4422"/>
      <c r="Z255" s="4422"/>
    </row>
    <row r="256" spans="1:26" s="4402" customFormat="1">
      <c r="A256" s="4407"/>
      <c r="B256" s="4407"/>
      <c r="C256" s="4423"/>
      <c r="D256" s="4475" t="s">
        <v>504</v>
      </c>
      <c r="E256" s="4434">
        <v>48424</v>
      </c>
      <c r="F256" s="4482">
        <v>14600</v>
      </c>
      <c r="G256" s="4434">
        <v>24742</v>
      </c>
      <c r="H256" s="4485">
        <v>1588</v>
      </c>
      <c r="I256" s="4485">
        <v>20744</v>
      </c>
      <c r="J256" s="4486">
        <v>10503</v>
      </c>
      <c r="K256" s="4485">
        <v>3300</v>
      </c>
      <c r="L256" s="4430"/>
      <c r="M256" s="4427"/>
      <c r="N256" s="4422"/>
      <c r="O256" s="4422"/>
      <c r="P256" s="4430"/>
      <c r="Q256" s="4422"/>
      <c r="R256" s="4430"/>
      <c r="S256" s="4423"/>
      <c r="T256" s="4430"/>
      <c r="U256" s="4430"/>
      <c r="V256" s="4430"/>
      <c r="W256" s="4430"/>
      <c r="X256" s="4422"/>
      <c r="Y256" s="4422"/>
      <c r="Z256" s="4422"/>
    </row>
    <row r="257" spans="3:48" s="4407" customFormat="1">
      <c r="C257" s="4423"/>
      <c r="D257" s="4424"/>
      <c r="E257" s="4423"/>
      <c r="F257" s="4424"/>
      <c r="G257" s="4423"/>
      <c r="H257" s="4423"/>
      <c r="I257" s="4425"/>
      <c r="J257" s="4422"/>
      <c r="K257" s="4422"/>
      <c r="L257" s="4430"/>
      <c r="M257" s="4427"/>
      <c r="N257" s="4422"/>
      <c r="O257" s="4422"/>
      <c r="P257" s="4430"/>
      <c r="Q257" s="4422"/>
      <c r="R257" s="4430"/>
      <c r="S257" s="4423"/>
      <c r="T257" s="4430"/>
      <c r="U257" s="4430"/>
      <c r="V257" s="4430"/>
      <c r="W257" s="4430"/>
      <c r="X257" s="4422"/>
      <c r="Y257" s="4422"/>
      <c r="Z257" s="4422"/>
    </row>
    <row r="258" spans="3:48" s="4407" customFormat="1">
      <c r="C258" s="4423"/>
      <c r="D258" s="4424"/>
      <c r="E258" s="4423"/>
      <c r="F258" s="4424"/>
      <c r="G258" s="4423"/>
      <c r="H258" s="4423"/>
      <c r="I258" s="4425"/>
      <c r="J258" s="4422"/>
      <c r="K258" s="4422"/>
      <c r="L258" s="4430"/>
      <c r="M258" s="4427"/>
      <c r="N258" s="4422"/>
      <c r="O258" s="4422"/>
      <c r="P258" s="4430"/>
      <c r="Q258" s="4422"/>
      <c r="R258" s="4430"/>
      <c r="S258" s="4423"/>
      <c r="T258" s="4430"/>
      <c r="U258" s="4430"/>
      <c r="V258" s="4430"/>
      <c r="W258" s="4430"/>
      <c r="X258" s="4422"/>
      <c r="Y258" s="4422"/>
      <c r="Z258" s="4422"/>
    </row>
    <row r="259" spans="3:48" s="4407" customFormat="1">
      <c r="C259" s="4423"/>
      <c r="D259" s="4424"/>
      <c r="E259" s="4423"/>
      <c r="F259" s="4424"/>
      <c r="G259" s="4423"/>
      <c r="H259" s="4423"/>
      <c r="I259" s="4425"/>
      <c r="J259" s="4422"/>
      <c r="K259" s="4422"/>
      <c r="L259" s="4430"/>
      <c r="M259" s="4427"/>
      <c r="N259" s="4422"/>
      <c r="O259" s="4422"/>
      <c r="P259" s="4430"/>
      <c r="Q259" s="4422"/>
      <c r="R259" s="4430"/>
      <c r="S259" s="4423"/>
      <c r="T259" s="4430"/>
      <c r="U259" s="4430"/>
      <c r="V259" s="4430"/>
      <c r="W259" s="4430"/>
      <c r="X259" s="4422"/>
      <c r="Y259" s="4422"/>
      <c r="Z259" s="4422"/>
    </row>
    <row r="260" spans="3:48" s="4407" customFormat="1">
      <c r="C260" s="4423"/>
      <c r="D260" s="4424"/>
      <c r="E260" s="4423"/>
      <c r="F260" s="4424"/>
      <c r="G260" s="4423"/>
      <c r="H260" s="4423"/>
      <c r="I260" s="4425"/>
      <c r="J260" s="4422"/>
      <c r="K260" s="4422"/>
      <c r="L260" s="4430"/>
      <c r="M260" s="4427"/>
      <c r="N260" s="4422"/>
      <c r="O260" s="4422"/>
      <c r="P260" s="4430"/>
      <c r="Q260" s="4422"/>
      <c r="R260" s="4430"/>
      <c r="S260" s="4423"/>
      <c r="T260" s="4430"/>
      <c r="U260" s="4430"/>
      <c r="V260" s="4430"/>
      <c r="W260" s="4430"/>
      <c r="X260" s="4422"/>
      <c r="Y260" s="4422"/>
      <c r="Z260" s="4422"/>
    </row>
    <row r="261" spans="3:48" s="4407" customFormat="1">
      <c r="C261" s="4423"/>
      <c r="D261" s="4424"/>
      <c r="E261" s="4423"/>
      <c r="F261" s="4424"/>
      <c r="G261" s="4423"/>
      <c r="H261" s="4423"/>
      <c r="I261" s="4425"/>
      <c r="J261" s="4422"/>
      <c r="K261" s="4422"/>
      <c r="L261" s="4430"/>
      <c r="M261" s="4427"/>
      <c r="N261" s="4422"/>
      <c r="O261" s="4422"/>
      <c r="P261" s="4430"/>
      <c r="Q261" s="4422"/>
      <c r="R261" s="4430"/>
      <c r="S261" s="4423"/>
      <c r="T261" s="4430"/>
      <c r="U261" s="4430"/>
      <c r="V261" s="4430"/>
      <c r="W261" s="4430"/>
      <c r="X261" s="4422"/>
      <c r="Y261" s="4422"/>
      <c r="Z261" s="4422"/>
    </row>
    <row r="262" spans="3:48" s="4407" customFormat="1">
      <c r="C262" s="4423"/>
      <c r="D262" s="4424"/>
      <c r="E262" s="4423"/>
      <c r="F262" s="4424"/>
      <c r="G262" s="4423"/>
      <c r="H262" s="4423"/>
      <c r="I262" s="4425"/>
      <c r="J262" s="4422"/>
      <c r="K262" s="4422"/>
      <c r="L262" s="4430"/>
      <c r="M262" s="4427"/>
      <c r="N262" s="4422"/>
      <c r="O262" s="4422"/>
      <c r="P262" s="4430"/>
      <c r="Q262" s="4422"/>
      <c r="R262" s="4430"/>
      <c r="S262" s="4423"/>
      <c r="T262" s="4430"/>
      <c r="U262" s="4430"/>
      <c r="V262" s="4430"/>
      <c r="W262" s="4430"/>
      <c r="X262" s="4422"/>
      <c r="Y262" s="4422"/>
      <c r="Z262" s="4422"/>
    </row>
    <row r="263" spans="3:48" s="4407" customFormat="1">
      <c r="C263" s="4423"/>
      <c r="D263" s="4424"/>
      <c r="E263" s="4423"/>
      <c r="F263" s="4424"/>
      <c r="G263" s="4423"/>
      <c r="H263" s="4423"/>
      <c r="I263" s="4425"/>
      <c r="J263" s="4422"/>
      <c r="K263" s="4422"/>
      <c r="L263" s="4430"/>
      <c r="M263" s="4427"/>
      <c r="N263" s="4422"/>
      <c r="O263" s="4422"/>
      <c r="P263" s="4430"/>
      <c r="Q263" s="4422"/>
      <c r="R263" s="4430"/>
      <c r="S263" s="4423"/>
      <c r="T263" s="4430"/>
      <c r="U263" s="4430"/>
      <c r="V263" s="4430"/>
      <c r="W263" s="4430"/>
      <c r="X263" s="4422"/>
      <c r="Y263" s="4422"/>
      <c r="Z263" s="4422"/>
    </row>
    <row r="264" spans="3:48" s="4407" customFormat="1">
      <c r="C264" s="4423"/>
      <c r="D264" s="4424"/>
      <c r="E264" s="4423"/>
      <c r="F264" s="4424"/>
      <c r="G264" s="4423"/>
      <c r="H264" s="4423"/>
      <c r="I264" s="4425"/>
      <c r="J264" s="4422"/>
      <c r="K264" s="4422"/>
      <c r="L264" s="4430"/>
      <c r="M264" s="4427"/>
      <c r="N264" s="4422"/>
      <c r="O264" s="4422"/>
      <c r="P264" s="4430"/>
      <c r="Q264" s="4422"/>
      <c r="R264" s="4430"/>
      <c r="S264" s="4423"/>
      <c r="T264" s="4430"/>
      <c r="U264" s="4430"/>
      <c r="V264" s="4430"/>
      <c r="W264" s="4430"/>
      <c r="X264" s="4422"/>
      <c r="Y264" s="4422"/>
      <c r="Z264" s="4422"/>
    </row>
    <row r="265" spans="3:48" s="4407" customFormat="1">
      <c r="C265" s="4423"/>
      <c r="D265" s="4424"/>
      <c r="E265" s="4423"/>
      <c r="F265" s="4424"/>
      <c r="G265" s="4423"/>
      <c r="H265" s="4423"/>
      <c r="I265" s="4425"/>
      <c r="J265" s="4422"/>
      <c r="K265" s="4422"/>
      <c r="L265" s="4430"/>
      <c r="M265" s="4427"/>
      <c r="N265" s="4422"/>
      <c r="O265" s="4422"/>
      <c r="P265" s="4430"/>
      <c r="Q265" s="4422"/>
      <c r="R265" s="4430"/>
      <c r="S265" s="4423"/>
      <c r="T265" s="4430"/>
      <c r="U265" s="4430"/>
      <c r="V265" s="4430"/>
      <c r="W265" s="4430"/>
      <c r="X265" s="4422"/>
      <c r="Y265" s="4422"/>
      <c r="Z265" s="4422"/>
    </row>
    <row r="266" spans="3:48" s="4407" customFormat="1">
      <c r="C266" s="4423"/>
      <c r="D266" s="4424"/>
      <c r="E266" s="4423"/>
      <c r="F266" s="4424"/>
      <c r="G266" s="4423"/>
      <c r="H266" s="4423"/>
      <c r="I266" s="4425"/>
      <c r="J266" s="4422"/>
      <c r="K266" s="4422"/>
      <c r="L266" s="4430"/>
      <c r="M266" s="4427"/>
      <c r="N266" s="4422"/>
      <c r="O266" s="4422"/>
      <c r="P266" s="4430"/>
      <c r="Q266" s="4422"/>
      <c r="R266" s="4430"/>
      <c r="S266" s="4423"/>
      <c r="T266" s="4430"/>
      <c r="U266" s="4430"/>
      <c r="V266" s="4430"/>
      <c r="W266" s="4430"/>
      <c r="X266" s="4422"/>
      <c r="Y266" s="4422"/>
      <c r="Z266" s="4422"/>
    </row>
    <row r="267" spans="3:48" s="4407" customFormat="1">
      <c r="C267" s="4423"/>
      <c r="D267" s="4424"/>
      <c r="E267" s="4423"/>
      <c r="F267" s="4424"/>
      <c r="G267" s="4423"/>
      <c r="H267" s="4423"/>
      <c r="I267" s="4425"/>
      <c r="J267" s="4422"/>
      <c r="K267" s="4422"/>
      <c r="L267" s="4430"/>
      <c r="M267" s="4427"/>
      <c r="N267" s="4422"/>
      <c r="O267" s="4422"/>
      <c r="P267" s="4430"/>
      <c r="Q267" s="4422"/>
      <c r="R267" s="4430"/>
      <c r="S267" s="4423"/>
      <c r="T267" s="4430"/>
      <c r="U267" s="4430"/>
      <c r="V267" s="4430"/>
      <c r="W267" s="4430"/>
      <c r="X267" s="4422"/>
      <c r="Y267" s="4422"/>
      <c r="Z267" s="4422"/>
    </row>
    <row r="268" spans="3:48" s="4407" customFormat="1">
      <c r="C268" s="4423"/>
      <c r="D268" s="4424"/>
      <c r="E268" s="4423"/>
      <c r="F268" s="4424"/>
      <c r="G268" s="4423"/>
      <c r="H268" s="4423"/>
      <c r="I268" s="4425"/>
      <c r="J268" s="4422"/>
      <c r="K268" s="4422"/>
      <c r="L268" s="4430"/>
      <c r="M268" s="4427"/>
      <c r="N268" s="4422"/>
      <c r="O268" s="4422"/>
      <c r="P268" s="4430"/>
      <c r="Q268" s="4422"/>
      <c r="R268" s="4430"/>
      <c r="S268" s="4423"/>
      <c r="T268" s="4430"/>
      <c r="U268" s="4430"/>
      <c r="V268" s="4430"/>
      <c r="W268" s="4430"/>
      <c r="X268" s="4422"/>
      <c r="Y268" s="4422"/>
      <c r="Z268" s="4422"/>
    </row>
    <row r="269" spans="3:48" s="4407" customFormat="1">
      <c r="C269" s="4423"/>
      <c r="D269" s="4424"/>
      <c r="E269" s="4423"/>
      <c r="F269" s="4424"/>
      <c r="G269" s="4423"/>
      <c r="H269" s="4423"/>
      <c r="I269" s="4425"/>
      <c r="J269" s="4422"/>
      <c r="K269" s="4422"/>
      <c r="L269" s="4430"/>
      <c r="M269" s="4427"/>
      <c r="N269" s="4422"/>
      <c r="O269" s="4422"/>
      <c r="P269" s="4430"/>
      <c r="Q269" s="4422"/>
      <c r="R269" s="4430"/>
      <c r="S269" s="4423"/>
      <c r="T269" s="4430"/>
      <c r="U269" s="4430"/>
      <c r="V269" s="4430"/>
      <c r="W269" s="4430"/>
      <c r="X269" s="4422"/>
      <c r="Y269" s="4422"/>
      <c r="Z269" s="4422"/>
    </row>
    <row r="270" spans="3:48" s="4407" customFormat="1">
      <c r="C270" s="4423"/>
      <c r="D270" s="4424"/>
      <c r="E270" s="4423"/>
      <c r="F270" s="4424"/>
      <c r="G270" s="4423"/>
      <c r="H270" s="4423"/>
      <c r="I270" s="4425"/>
      <c r="J270" s="4422"/>
      <c r="K270" s="4422"/>
      <c r="L270" s="4430"/>
      <c r="M270" s="4427"/>
      <c r="N270" s="4422"/>
      <c r="O270" s="4422"/>
      <c r="P270" s="4430"/>
      <c r="Q270" s="4422"/>
      <c r="R270" s="4430"/>
      <c r="S270" s="4423"/>
      <c r="T270" s="4430"/>
      <c r="U270" s="4430"/>
      <c r="V270" s="4430"/>
      <c r="W270" s="4430"/>
      <c r="X270" s="4422"/>
      <c r="Y270" s="4422"/>
      <c r="Z270" s="4422"/>
    </row>
    <row r="271" spans="3:48">
      <c r="C271" s="24"/>
      <c r="D271" s="1525"/>
      <c r="E271" s="24"/>
      <c r="F271" s="1525"/>
      <c r="G271" s="24"/>
      <c r="H271" s="24"/>
      <c r="I271" s="2724"/>
      <c r="J271" s="452"/>
      <c r="K271" s="452"/>
      <c r="L271" s="26"/>
      <c r="M271" s="1556"/>
      <c r="N271" s="452"/>
      <c r="O271" s="452"/>
      <c r="P271" s="26"/>
      <c r="Q271" s="452"/>
      <c r="R271" s="26"/>
      <c r="S271" s="24"/>
      <c r="T271" s="26"/>
      <c r="U271" s="26"/>
      <c r="V271" s="26"/>
      <c r="W271" s="26"/>
      <c r="X271" s="452"/>
      <c r="Y271" s="452"/>
      <c r="Z271" s="452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</row>
    <row r="272" spans="3:48">
      <c r="C272" s="24"/>
      <c r="D272" s="1525"/>
      <c r="E272" s="24"/>
      <c r="F272" s="1525"/>
      <c r="G272" s="24"/>
      <c r="H272" s="24"/>
      <c r="I272" s="2724"/>
      <c r="J272" s="452"/>
      <c r="K272" s="452"/>
      <c r="L272" s="26"/>
      <c r="M272" s="1556"/>
      <c r="N272" s="452"/>
      <c r="O272" s="452"/>
      <c r="P272" s="26"/>
      <c r="Q272" s="452"/>
      <c r="R272" s="26"/>
      <c r="S272" s="24"/>
      <c r="T272" s="26"/>
      <c r="U272" s="26"/>
      <c r="V272" s="26"/>
      <c r="W272" s="26"/>
      <c r="X272" s="452"/>
      <c r="Y272" s="452"/>
      <c r="Z272" s="452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</row>
    <row r="273" spans="3:48">
      <c r="C273" s="24"/>
      <c r="D273" s="1525"/>
      <c r="E273" s="24"/>
      <c r="F273" s="1525"/>
      <c r="G273" s="24"/>
      <c r="H273" s="24"/>
      <c r="I273" s="2724"/>
      <c r="J273" s="452"/>
      <c r="K273" s="452"/>
      <c r="L273" s="26"/>
      <c r="M273" s="1556"/>
      <c r="N273" s="452"/>
      <c r="O273" s="452"/>
      <c r="P273" s="26"/>
      <c r="Q273" s="452"/>
      <c r="R273" s="26"/>
      <c r="S273" s="24"/>
      <c r="T273" s="26"/>
      <c r="U273" s="26"/>
      <c r="V273" s="26"/>
      <c r="W273" s="26"/>
      <c r="X273" s="452"/>
      <c r="Y273" s="452"/>
      <c r="Z273" s="452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</row>
    <row r="274" spans="3:48">
      <c r="C274" s="24"/>
      <c r="D274" s="1525"/>
      <c r="E274" s="24"/>
      <c r="F274" s="1525"/>
      <c r="G274" s="24"/>
      <c r="H274" s="24"/>
      <c r="I274" s="2724"/>
      <c r="J274" s="452"/>
      <c r="K274" s="452"/>
      <c r="L274" s="26"/>
      <c r="M274" s="1556"/>
      <c r="N274" s="452"/>
      <c r="O274" s="452"/>
      <c r="P274" s="26"/>
      <c r="Q274" s="452"/>
      <c r="R274" s="26"/>
      <c r="S274" s="24"/>
      <c r="T274" s="26"/>
      <c r="U274" s="26"/>
      <c r="V274" s="26"/>
      <c r="W274" s="26"/>
      <c r="X274" s="452"/>
      <c r="Y274" s="452"/>
      <c r="Z274" s="452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</row>
    <row r="275" spans="3:48">
      <c r="C275" s="24"/>
      <c r="D275" s="1525"/>
      <c r="E275" s="24"/>
      <c r="F275" s="1525"/>
      <c r="G275" s="24"/>
      <c r="H275" s="24"/>
      <c r="I275" s="2724"/>
      <c r="J275" s="452"/>
      <c r="K275" s="452"/>
      <c r="L275" s="26"/>
      <c r="M275" s="1556"/>
      <c r="N275" s="452"/>
      <c r="O275" s="452"/>
      <c r="P275" s="26"/>
      <c r="Q275" s="452"/>
      <c r="R275" s="26"/>
      <c r="S275" s="24"/>
      <c r="T275" s="26"/>
      <c r="U275" s="26"/>
      <c r="V275" s="26"/>
      <c r="W275" s="26"/>
      <c r="X275" s="452"/>
      <c r="Y275" s="452"/>
      <c r="Z275" s="452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</row>
    <row r="276" spans="3:48">
      <c r="C276" s="24"/>
      <c r="D276" s="1525"/>
      <c r="E276" s="24"/>
      <c r="F276" s="1525"/>
      <c r="G276" s="24"/>
      <c r="H276" s="24"/>
      <c r="I276" s="2724"/>
      <c r="J276" s="452"/>
      <c r="K276" s="452"/>
      <c r="L276" s="26"/>
      <c r="M276" s="1556"/>
      <c r="N276" s="452"/>
      <c r="O276" s="452"/>
      <c r="P276" s="26"/>
      <c r="Q276" s="452"/>
      <c r="R276" s="26"/>
      <c r="S276" s="24"/>
      <c r="T276" s="26"/>
      <c r="U276" s="26"/>
      <c r="V276" s="26"/>
      <c r="W276" s="26"/>
      <c r="X276" s="452"/>
      <c r="Y276" s="452"/>
      <c r="Z276" s="452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</row>
    <row r="277" spans="3:48">
      <c r="C277" s="24"/>
      <c r="D277" s="1525"/>
      <c r="E277" s="24"/>
      <c r="F277" s="1525"/>
      <c r="G277" s="24"/>
      <c r="H277" s="24"/>
      <c r="I277" s="2724"/>
      <c r="J277" s="452"/>
      <c r="K277" s="452"/>
      <c r="L277" s="26"/>
      <c r="M277" s="1556"/>
      <c r="N277" s="452"/>
      <c r="O277" s="452"/>
      <c r="P277" s="26"/>
      <c r="Q277" s="452"/>
      <c r="R277" s="26"/>
      <c r="S277" s="24"/>
      <c r="T277" s="26"/>
      <c r="U277" s="26"/>
      <c r="V277" s="26"/>
      <c r="W277" s="26"/>
      <c r="X277" s="452"/>
      <c r="Y277" s="452"/>
      <c r="Z277" s="452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</row>
    <row r="278" spans="3:48">
      <c r="C278" s="24"/>
      <c r="D278" s="1525"/>
      <c r="E278" s="24"/>
      <c r="F278" s="1525"/>
      <c r="G278" s="24"/>
      <c r="H278" s="24"/>
      <c r="I278" s="2724"/>
      <c r="J278" s="452"/>
      <c r="K278" s="452"/>
      <c r="L278" s="26"/>
      <c r="M278" s="1556"/>
      <c r="N278" s="452"/>
      <c r="O278" s="452"/>
      <c r="P278" s="26"/>
      <c r="Q278" s="452"/>
      <c r="R278" s="26"/>
      <c r="S278" s="24"/>
      <c r="T278" s="26"/>
      <c r="U278" s="26"/>
      <c r="V278" s="26"/>
      <c r="W278" s="26"/>
      <c r="X278" s="452"/>
      <c r="Y278" s="452"/>
      <c r="Z278" s="452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</row>
    <row r="279" spans="3:48">
      <c r="C279" s="24"/>
      <c r="D279" s="1525"/>
      <c r="E279" s="24"/>
      <c r="F279" s="1525"/>
      <c r="G279" s="24"/>
      <c r="H279" s="24"/>
      <c r="I279" s="2724"/>
      <c r="J279" s="452"/>
      <c r="K279" s="452"/>
      <c r="L279" s="26"/>
      <c r="M279" s="1556"/>
      <c r="N279" s="452"/>
      <c r="O279" s="452"/>
      <c r="P279" s="26"/>
      <c r="Q279" s="452"/>
      <c r="R279" s="26"/>
      <c r="S279" s="24"/>
      <c r="T279" s="26"/>
      <c r="U279" s="26"/>
      <c r="V279" s="26"/>
      <c r="W279" s="26"/>
      <c r="X279" s="452"/>
      <c r="Y279" s="452"/>
      <c r="Z279" s="452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</row>
    <row r="280" spans="3:48">
      <c r="C280" s="24"/>
      <c r="D280" s="1525"/>
      <c r="E280" s="24"/>
      <c r="F280" s="1525"/>
      <c r="G280" s="24"/>
      <c r="H280" s="24"/>
      <c r="I280" s="2724"/>
      <c r="J280" s="452"/>
      <c r="K280" s="452"/>
      <c r="L280" s="26"/>
      <c r="M280" s="1556"/>
      <c r="N280" s="452"/>
      <c r="O280" s="452"/>
      <c r="P280" s="26"/>
      <c r="Q280" s="452"/>
      <c r="R280" s="26"/>
      <c r="S280" s="24"/>
      <c r="T280" s="26"/>
      <c r="U280" s="26"/>
      <c r="V280" s="26"/>
      <c r="W280" s="26"/>
      <c r="X280" s="452"/>
      <c r="Y280" s="452"/>
      <c r="Z280" s="452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</row>
    <row r="281" spans="3:48">
      <c r="C281" s="24"/>
      <c r="D281" s="1525"/>
      <c r="E281" s="24"/>
      <c r="F281" s="1525"/>
      <c r="G281" s="24"/>
      <c r="H281" s="24"/>
      <c r="I281" s="2724"/>
      <c r="J281" s="452"/>
      <c r="K281" s="452"/>
      <c r="L281" s="26"/>
      <c r="M281" s="1556"/>
      <c r="N281" s="452"/>
      <c r="O281" s="452"/>
      <c r="P281" s="26"/>
      <c r="Q281" s="452"/>
      <c r="R281" s="26"/>
      <c r="S281" s="24"/>
      <c r="T281" s="26"/>
      <c r="U281" s="26"/>
      <c r="V281" s="26"/>
      <c r="W281" s="26"/>
      <c r="X281" s="452"/>
      <c r="Y281" s="452"/>
      <c r="Z281" s="452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</row>
    <row r="282" spans="3:48">
      <c r="C282" s="24"/>
      <c r="D282" s="1525"/>
      <c r="E282" s="24"/>
      <c r="F282" s="1525"/>
      <c r="G282" s="24"/>
      <c r="H282" s="24"/>
      <c r="I282" s="2724"/>
      <c r="J282" s="452"/>
      <c r="K282" s="452"/>
      <c r="L282" s="26"/>
      <c r="M282" s="1556"/>
      <c r="N282" s="452"/>
      <c r="O282" s="452"/>
      <c r="P282" s="26"/>
      <c r="Q282" s="452"/>
      <c r="R282" s="26"/>
      <c r="S282" s="24"/>
      <c r="T282" s="26"/>
      <c r="U282" s="26"/>
      <c r="V282" s="26"/>
      <c r="W282" s="26"/>
      <c r="X282" s="452"/>
      <c r="Y282" s="452"/>
      <c r="Z282" s="452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</row>
    <row r="283" spans="3:48">
      <c r="C283" s="24"/>
      <c r="D283" s="1525"/>
      <c r="E283" s="24"/>
      <c r="F283" s="1525"/>
      <c r="G283" s="24"/>
      <c r="H283" s="24"/>
      <c r="I283" s="2724"/>
      <c r="J283" s="452"/>
      <c r="K283" s="452"/>
      <c r="L283" s="26"/>
      <c r="M283" s="1556"/>
      <c r="N283" s="452"/>
      <c r="O283" s="452"/>
      <c r="P283" s="26"/>
      <c r="Q283" s="452"/>
      <c r="R283" s="26"/>
      <c r="S283" s="24"/>
      <c r="T283" s="26"/>
      <c r="U283" s="26"/>
      <c r="V283" s="26"/>
      <c r="W283" s="26"/>
      <c r="X283" s="452"/>
      <c r="Y283" s="452"/>
      <c r="Z283" s="452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</row>
    <row r="284" spans="3:48">
      <c r="C284" s="24"/>
      <c r="D284" s="1525"/>
      <c r="E284" s="24"/>
      <c r="F284" s="1525"/>
      <c r="G284" s="24"/>
      <c r="H284" s="24"/>
      <c r="I284" s="2724"/>
      <c r="J284" s="452"/>
      <c r="K284" s="452"/>
      <c r="L284" s="26"/>
      <c r="M284" s="1556"/>
      <c r="N284" s="452"/>
      <c r="O284" s="452"/>
      <c r="P284" s="26"/>
      <c r="Q284" s="452"/>
      <c r="R284" s="26"/>
      <c r="S284" s="24"/>
      <c r="T284" s="26"/>
      <c r="U284" s="26"/>
      <c r="V284" s="26"/>
      <c r="W284" s="26"/>
      <c r="X284" s="452"/>
      <c r="Y284" s="452"/>
      <c r="Z284" s="452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</row>
    <row r="285" spans="3:48">
      <c r="C285" s="24"/>
      <c r="D285" s="1525"/>
      <c r="E285" s="24"/>
      <c r="F285" s="1525"/>
      <c r="G285" s="24"/>
      <c r="H285" s="24"/>
      <c r="I285" s="2724"/>
      <c r="J285" s="452"/>
      <c r="K285" s="452"/>
      <c r="L285" s="26"/>
      <c r="M285" s="1556"/>
      <c r="N285" s="452"/>
      <c r="O285" s="452"/>
      <c r="P285" s="26"/>
      <c r="Q285" s="452"/>
      <c r="R285" s="26"/>
      <c r="S285" s="24"/>
      <c r="T285" s="26"/>
      <c r="U285" s="26"/>
      <c r="V285" s="26"/>
      <c r="W285" s="26"/>
      <c r="X285" s="452"/>
      <c r="Y285" s="452"/>
      <c r="Z285" s="452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</row>
    <row r="286" spans="3:48">
      <c r="C286" s="24"/>
      <c r="D286" s="1525"/>
      <c r="E286" s="24"/>
      <c r="F286" s="1525"/>
      <c r="G286" s="24"/>
      <c r="H286" s="24"/>
      <c r="I286" s="2724"/>
      <c r="J286" s="452"/>
      <c r="K286" s="452"/>
      <c r="L286" s="26"/>
      <c r="M286" s="1556"/>
      <c r="N286" s="452"/>
      <c r="O286" s="452"/>
      <c r="P286" s="26"/>
      <c r="Q286" s="452"/>
      <c r="R286" s="26"/>
      <c r="S286" s="24"/>
      <c r="T286" s="26"/>
      <c r="U286" s="26"/>
      <c r="V286" s="26"/>
      <c r="W286" s="26"/>
      <c r="X286" s="452"/>
      <c r="Y286" s="452"/>
      <c r="Z286" s="452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</row>
    <row r="287" spans="3:48">
      <c r="C287" s="24"/>
      <c r="D287" s="1525"/>
      <c r="E287" s="24"/>
      <c r="F287" s="1525"/>
      <c r="G287" s="24"/>
      <c r="H287" s="24"/>
      <c r="I287" s="2724"/>
      <c r="J287" s="452"/>
      <c r="K287" s="452"/>
      <c r="L287" s="26"/>
      <c r="M287" s="1556"/>
      <c r="N287" s="452"/>
      <c r="O287" s="452"/>
      <c r="P287" s="26"/>
      <c r="Q287" s="452"/>
      <c r="R287" s="26"/>
      <c r="S287" s="24"/>
      <c r="T287" s="26"/>
      <c r="U287" s="26"/>
      <c r="V287" s="26"/>
      <c r="W287" s="26"/>
      <c r="X287" s="452"/>
      <c r="Y287" s="452"/>
      <c r="Z287" s="452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</row>
    <row r="288" spans="3:48">
      <c r="C288" s="24"/>
      <c r="D288" s="1525"/>
      <c r="E288" s="24"/>
      <c r="F288" s="1525"/>
      <c r="G288" s="24"/>
      <c r="H288" s="24"/>
      <c r="I288" s="2724"/>
      <c r="J288" s="452"/>
      <c r="K288" s="452"/>
      <c r="L288" s="26"/>
      <c r="M288" s="1556"/>
      <c r="N288" s="452"/>
      <c r="O288" s="452"/>
      <c r="P288" s="26"/>
      <c r="Q288" s="452"/>
      <c r="R288" s="26"/>
      <c r="S288" s="24"/>
      <c r="T288" s="26"/>
      <c r="U288" s="26"/>
      <c r="V288" s="26"/>
      <c r="W288" s="26"/>
      <c r="X288" s="452"/>
      <c r="Y288" s="452"/>
      <c r="Z288" s="452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</row>
    <row r="292" spans="1:26" s="507" customFormat="1" ht="54">
      <c r="A292" s="40"/>
      <c r="B292" s="40"/>
      <c r="C292" s="423"/>
      <c r="D292" s="1538"/>
      <c r="E292" s="1117" t="s">
        <v>495</v>
      </c>
      <c r="F292" s="1540" t="s">
        <v>496</v>
      </c>
      <c r="G292" s="1119" t="s">
        <v>497</v>
      </c>
      <c r="H292" s="1533" t="s">
        <v>498</v>
      </c>
      <c r="I292" s="2726" t="s">
        <v>499</v>
      </c>
      <c r="J292" s="1775" t="s">
        <v>500</v>
      </c>
      <c r="K292" s="1559" t="s">
        <v>501</v>
      </c>
      <c r="L292" s="1558" t="s">
        <v>502</v>
      </c>
      <c r="M292" s="450"/>
      <c r="N292" s="453"/>
      <c r="O292" s="453"/>
      <c r="P292" s="5"/>
      <c r="Q292" s="453"/>
      <c r="R292" s="5"/>
      <c r="S292" s="423"/>
      <c r="T292" s="5"/>
      <c r="U292" s="5"/>
      <c r="V292" s="5"/>
      <c r="W292" s="5"/>
      <c r="X292" s="453"/>
      <c r="Y292" s="453"/>
      <c r="Z292" s="453"/>
    </row>
    <row r="293" spans="1:26" s="507" customFormat="1">
      <c r="A293" s="40"/>
      <c r="B293" s="40"/>
      <c r="C293" s="423"/>
      <c r="D293" s="1538" t="s">
        <v>503</v>
      </c>
      <c r="E293" s="1126">
        <v>54000</v>
      </c>
      <c r="F293" s="1541">
        <v>3600</v>
      </c>
      <c r="G293" s="1128">
        <v>36000</v>
      </c>
      <c r="H293" s="1534">
        <v>2160</v>
      </c>
      <c r="I293" s="1560">
        <v>26800</v>
      </c>
      <c r="J293" s="1776">
        <v>17000</v>
      </c>
      <c r="K293" s="1561">
        <v>3600</v>
      </c>
      <c r="L293" s="1560">
        <v>40202</v>
      </c>
      <c r="M293" s="450"/>
      <c r="N293" s="453"/>
      <c r="O293" s="453"/>
      <c r="P293" s="5"/>
      <c r="Q293" s="453"/>
      <c r="R293" s="5"/>
      <c r="S293" s="423"/>
      <c r="T293" s="5"/>
      <c r="U293" s="5"/>
      <c r="V293" s="5"/>
      <c r="W293" s="5"/>
      <c r="X293" s="453"/>
      <c r="Y293" s="453"/>
      <c r="Z293" s="453"/>
    </row>
    <row r="294" spans="1:26" s="507" customFormat="1">
      <c r="A294" s="40"/>
      <c r="B294" s="40"/>
      <c r="C294" s="423"/>
      <c r="D294" s="1538" t="s">
        <v>504</v>
      </c>
      <c r="E294" s="1123">
        <v>48424</v>
      </c>
      <c r="F294" s="1527">
        <v>14600</v>
      </c>
      <c r="G294" s="1124">
        <v>24742</v>
      </c>
      <c r="H294" s="1535">
        <v>1588</v>
      </c>
      <c r="I294" s="1562">
        <v>20744</v>
      </c>
      <c r="J294" s="1777">
        <v>10503</v>
      </c>
      <c r="K294" s="1535">
        <v>3300</v>
      </c>
      <c r="L294" s="5"/>
      <c r="M294" s="450"/>
      <c r="N294" s="453"/>
      <c r="O294" s="453"/>
      <c r="P294" s="5"/>
      <c r="Q294" s="453"/>
      <c r="R294" s="5"/>
      <c r="S294" s="423"/>
      <c r="T294" s="5"/>
      <c r="U294" s="5"/>
      <c r="V294" s="5"/>
      <c r="W294" s="5"/>
      <c r="X294" s="453"/>
      <c r="Y294" s="453"/>
      <c r="Z294" s="453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05">
    <mergeCell ref="C135:X135"/>
    <mergeCell ref="K141:L141"/>
    <mergeCell ref="C118:F118"/>
    <mergeCell ref="N141:O141"/>
    <mergeCell ref="C126:F126"/>
    <mergeCell ref="M122:Q122"/>
    <mergeCell ref="M121:Q121"/>
    <mergeCell ref="P141:X142"/>
    <mergeCell ref="C142:D142"/>
    <mergeCell ref="E142:F142"/>
    <mergeCell ref="G142:H142"/>
    <mergeCell ref="C125:F125"/>
    <mergeCell ref="C124:F124"/>
    <mergeCell ref="C123:F123"/>
    <mergeCell ref="C128:F128"/>
    <mergeCell ref="M124:Q124"/>
    <mergeCell ref="A9:X9"/>
    <mergeCell ref="A15:X15"/>
    <mergeCell ref="M17:N17"/>
    <mergeCell ref="K18:L18"/>
    <mergeCell ref="M13:P13"/>
    <mergeCell ref="P219:Q219"/>
    <mergeCell ref="C50:D50"/>
    <mergeCell ref="E50:F50"/>
    <mergeCell ref="G50:H50"/>
    <mergeCell ref="K49:L49"/>
    <mergeCell ref="N49:O49"/>
    <mergeCell ref="P49:X50"/>
    <mergeCell ref="P67:Q67"/>
    <mergeCell ref="P68:Q68"/>
    <mergeCell ref="C51:H51"/>
    <mergeCell ref="H187:H188"/>
    <mergeCell ref="K187:K188"/>
    <mergeCell ref="M195:M196"/>
    <mergeCell ref="N195:N196"/>
    <mergeCell ref="O195:O196"/>
    <mergeCell ref="L187:L188"/>
    <mergeCell ref="M123:Q123"/>
    <mergeCell ref="C120:F120"/>
    <mergeCell ref="M120:Q120"/>
    <mergeCell ref="C162:H162"/>
    <mergeCell ref="P161:X162"/>
    <mergeCell ref="C144:H144"/>
    <mergeCell ref="C161:H161"/>
    <mergeCell ref="P150:X150"/>
    <mergeCell ref="P151:X151"/>
    <mergeCell ref="P152:X152"/>
    <mergeCell ref="P153:X153"/>
    <mergeCell ref="P154:X154"/>
    <mergeCell ref="P155:X155"/>
    <mergeCell ref="P156:X156"/>
    <mergeCell ref="P157:X157"/>
    <mergeCell ref="P149:X149"/>
    <mergeCell ref="P148:X148"/>
    <mergeCell ref="P147:X147"/>
    <mergeCell ref="P159:X159"/>
    <mergeCell ref="C37:I37"/>
    <mergeCell ref="J37:L37"/>
    <mergeCell ref="P37:X37"/>
    <mergeCell ref="C43:X43"/>
    <mergeCell ref="M118:Q118"/>
    <mergeCell ref="C75:I75"/>
    <mergeCell ref="C127:F127"/>
    <mergeCell ref="C122:F122"/>
    <mergeCell ref="C121:F121"/>
    <mergeCell ref="C77:X77"/>
    <mergeCell ref="O79:X79"/>
    <mergeCell ref="C79:J79"/>
    <mergeCell ref="K79:N79"/>
    <mergeCell ref="C119:F119"/>
    <mergeCell ref="M119:Q119"/>
    <mergeCell ref="M176:N176"/>
    <mergeCell ref="M177:N177"/>
    <mergeCell ref="M178:N178"/>
    <mergeCell ref="M179:N179"/>
    <mergeCell ref="O178:O179"/>
    <mergeCell ref="C149:C160"/>
    <mergeCell ref="C19:X19"/>
    <mergeCell ref="C1:X5"/>
    <mergeCell ref="C8:X8"/>
    <mergeCell ref="P144:X144"/>
    <mergeCell ref="P143:X143"/>
    <mergeCell ref="P160:X160"/>
    <mergeCell ref="P146:X146"/>
    <mergeCell ref="P145:X145"/>
    <mergeCell ref="A6:X7"/>
    <mergeCell ref="A10:X10"/>
    <mergeCell ref="S78:X78"/>
    <mergeCell ref="A11:X11"/>
    <mergeCell ref="J20:P23"/>
    <mergeCell ref="K14:L14"/>
    <mergeCell ref="P158:X158"/>
    <mergeCell ref="M127:Q127"/>
    <mergeCell ref="M126:Q126"/>
    <mergeCell ref="M125:Q125"/>
    <mergeCell ref="M183:N183"/>
    <mergeCell ref="M184:N184"/>
    <mergeCell ref="P178:P179"/>
    <mergeCell ref="Q178:Q179"/>
    <mergeCell ref="R178:R179"/>
    <mergeCell ref="S178:S179"/>
    <mergeCell ref="M180:M182"/>
    <mergeCell ref="Q180:Q182"/>
    <mergeCell ref="R180:R182"/>
    <mergeCell ref="S180:S182"/>
  </mergeCells>
  <phoneticPr fontId="5" type="noConversion"/>
  <pageMargins left="0.82677165354330717" right="0.23622047244094491" top="0" bottom="0" header="0.31496062992125984" footer="0.31496062992125984"/>
  <pageSetup paperSize="12" scale="95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CEAFE"/>
    <pageSetUpPr fitToPage="1"/>
  </sheetPr>
  <dimension ref="A1:CD337"/>
  <sheetViews>
    <sheetView zoomScale="120" zoomScaleNormal="120" workbookViewId="0">
      <selection activeCell="J180" sqref="J180"/>
    </sheetView>
  </sheetViews>
  <sheetFormatPr defaultRowHeight="14.25"/>
  <cols>
    <col min="1" max="1" width="4.77734375" customWidth="1"/>
    <col min="2" max="2" width="4.44140625" customWidth="1"/>
    <col min="3" max="3" width="11.44140625" customWidth="1"/>
    <col min="4" max="5" width="8" style="1414" customWidth="1"/>
    <col min="6" max="6" width="8.21875" style="1414" customWidth="1"/>
    <col min="7" max="7" width="5.109375" style="1414" customWidth="1"/>
    <col min="8" max="8" width="9.6640625" style="1414" customWidth="1"/>
    <col min="9" max="9" width="7.21875" style="1414" customWidth="1"/>
    <col min="10" max="10" width="5.5546875" style="1414" customWidth="1"/>
    <col min="11" max="11" width="7.33203125" style="526" customWidth="1"/>
    <col min="12" max="12" width="8.88671875" style="2067" customWidth="1"/>
    <col min="13" max="13" width="7.33203125" style="1414" customWidth="1"/>
    <col min="14" max="14" width="7.21875" style="1414" customWidth="1"/>
    <col min="15" max="15" width="6.44140625" style="2067" customWidth="1"/>
    <col min="16" max="16" width="8" style="1414" customWidth="1"/>
    <col min="17" max="17" width="7.109375" style="1414" customWidth="1"/>
    <col min="18" max="18" width="7.5546875" style="2067" customWidth="1"/>
    <col min="19" max="19" width="8.21875" style="526" customWidth="1"/>
    <col min="20" max="21" width="7.21875" style="2067" customWidth="1"/>
    <col min="22" max="22" width="8.33203125" style="2067" customWidth="1"/>
    <col min="23" max="23" width="6.5546875" style="2067" customWidth="1"/>
    <col min="24" max="24" width="7.33203125" style="2067" customWidth="1"/>
    <col min="25" max="25" width="7.33203125" style="2171" customWidth="1"/>
    <col min="26" max="26" width="7.6640625" style="2067" customWidth="1"/>
    <col min="27" max="27" width="7.21875" style="2067" customWidth="1"/>
    <col min="28" max="28" width="6.77734375" style="2067" customWidth="1"/>
    <col min="29" max="29" width="40.77734375" style="2236" customWidth="1"/>
    <col min="30" max="30" width="11.5546875" style="3388" customWidth="1"/>
    <col min="31" max="31" width="12.44140625" style="3388" customWidth="1"/>
    <col min="32" max="33" width="10" style="3389" customWidth="1"/>
    <col min="34" max="41" width="10" style="3582" customWidth="1"/>
    <col min="42" max="52" width="8.88671875" style="3583"/>
    <col min="53" max="82" width="8.88671875" style="3561"/>
  </cols>
  <sheetData>
    <row r="1" spans="1:82" ht="5.25" customHeight="1"/>
    <row r="2" spans="1:82" s="1414" customFormat="1" ht="13.5">
      <c r="A2" s="3651" t="s">
        <v>5008</v>
      </c>
      <c r="B2" s="3002"/>
      <c r="C2" s="3002"/>
      <c r="D2" s="3002"/>
      <c r="E2" s="3002"/>
      <c r="F2" s="3002"/>
      <c r="K2" s="526"/>
      <c r="L2" s="2067"/>
      <c r="O2" s="2067"/>
      <c r="R2" s="2067"/>
      <c r="S2" s="526"/>
      <c r="T2" s="4023"/>
      <c r="U2" s="4023"/>
      <c r="V2" s="4023"/>
      <c r="W2" s="4023"/>
      <c r="X2" s="4023"/>
      <c r="Y2" s="4023"/>
      <c r="Z2" s="2067"/>
      <c r="AA2" s="2067"/>
      <c r="AB2" s="2067"/>
      <c r="AC2" s="2236"/>
      <c r="AD2" s="3390"/>
      <c r="AE2" s="3390"/>
      <c r="AF2" s="3390"/>
      <c r="AG2" s="3390"/>
      <c r="AH2" s="3584"/>
      <c r="AI2" s="3584"/>
      <c r="AJ2" s="3584"/>
      <c r="AK2" s="3584"/>
      <c r="AL2" s="3584"/>
      <c r="AM2" s="3584"/>
      <c r="AN2" s="3584"/>
      <c r="AO2" s="3584"/>
      <c r="AP2" s="3584"/>
      <c r="AQ2" s="3584"/>
      <c r="AR2" s="3584"/>
      <c r="AS2" s="3584"/>
      <c r="AT2" s="3584"/>
      <c r="AU2" s="3584"/>
      <c r="AV2" s="3584"/>
      <c r="AW2" s="3584"/>
      <c r="AX2" s="3584"/>
      <c r="AY2" s="3584"/>
      <c r="AZ2" s="3584"/>
      <c r="BA2" s="3562"/>
      <c r="BB2" s="3562"/>
      <c r="BC2" s="3562"/>
      <c r="BD2" s="3562"/>
      <c r="BE2" s="3562"/>
      <c r="BF2" s="3562"/>
      <c r="BG2" s="3562"/>
      <c r="BH2" s="3562"/>
      <c r="BI2" s="3562"/>
      <c r="BJ2" s="3562"/>
      <c r="BK2" s="3562"/>
      <c r="BL2" s="3562"/>
      <c r="BM2" s="3562"/>
      <c r="BN2" s="3562"/>
      <c r="BO2" s="3562"/>
      <c r="BP2" s="3562"/>
      <c r="BQ2" s="3562"/>
      <c r="BR2" s="3562"/>
      <c r="BS2" s="3562"/>
      <c r="BT2" s="3562"/>
      <c r="BU2" s="3562"/>
      <c r="BV2" s="3562"/>
      <c r="BW2" s="3562"/>
      <c r="BX2" s="3562"/>
      <c r="BY2" s="3562"/>
      <c r="BZ2" s="3562"/>
      <c r="CA2" s="3562"/>
      <c r="CB2" s="3562"/>
      <c r="CC2" s="3562"/>
      <c r="CD2" s="3562"/>
    </row>
    <row r="3" spans="1:82" s="1414" customFormat="1" ht="119.25" hidden="1" customHeight="1">
      <c r="A3" s="4024" t="s">
        <v>889</v>
      </c>
      <c r="B3" s="4025"/>
      <c r="C3" s="4025"/>
      <c r="D3" s="4025"/>
      <c r="E3" s="4026" t="s">
        <v>843</v>
      </c>
      <c r="F3" s="4026"/>
      <c r="G3" s="4027"/>
      <c r="H3" s="4027"/>
      <c r="I3" s="4027"/>
      <c r="J3" s="4027"/>
      <c r="K3" s="4027"/>
      <c r="L3" s="4027"/>
      <c r="M3" s="4027"/>
      <c r="N3" s="4027"/>
      <c r="O3" s="4028"/>
      <c r="P3" s="4028"/>
      <c r="Q3" s="4028"/>
      <c r="R3" s="4028"/>
      <c r="S3" s="4028"/>
      <c r="T3" s="4028"/>
      <c r="U3" s="4028"/>
      <c r="V3" s="4028"/>
      <c r="W3" s="4028"/>
      <c r="X3" s="4028"/>
      <c r="Y3" s="2171"/>
      <c r="Z3" s="2067"/>
      <c r="AA3" s="2067"/>
      <c r="AB3" s="2067"/>
      <c r="AC3" s="2236"/>
      <c r="AD3" s="3390"/>
      <c r="AE3" s="3390"/>
      <c r="AF3" s="3390"/>
      <c r="AG3" s="3390"/>
      <c r="AH3" s="3584"/>
      <c r="AI3" s="3584"/>
      <c r="AJ3" s="3584"/>
      <c r="AK3" s="3584"/>
      <c r="AL3" s="3584"/>
      <c r="AM3" s="3584"/>
      <c r="AN3" s="3584"/>
      <c r="AO3" s="3584"/>
      <c r="AP3" s="3584"/>
      <c r="AQ3" s="3584"/>
      <c r="AR3" s="3584"/>
      <c r="AS3" s="3584"/>
      <c r="AT3" s="3584"/>
      <c r="AU3" s="3584"/>
      <c r="AV3" s="3584"/>
      <c r="AW3" s="3584"/>
      <c r="AX3" s="3584"/>
      <c r="AY3" s="3584"/>
      <c r="AZ3" s="3584"/>
      <c r="BA3" s="3562"/>
      <c r="BB3" s="3562"/>
      <c r="BC3" s="3562"/>
      <c r="BD3" s="3562"/>
      <c r="BE3" s="3562"/>
      <c r="BF3" s="3562"/>
      <c r="BG3" s="3562"/>
      <c r="BH3" s="3562"/>
      <c r="BI3" s="3562"/>
      <c r="BJ3" s="3562"/>
      <c r="BK3" s="3562"/>
      <c r="BL3" s="3562"/>
      <c r="BM3" s="3562"/>
      <c r="BN3" s="3562"/>
      <c r="BO3" s="3562"/>
      <c r="BP3" s="3562"/>
      <c r="BQ3" s="3562"/>
      <c r="BR3" s="3562"/>
      <c r="BS3" s="3562"/>
      <c r="BT3" s="3562"/>
      <c r="BU3" s="3562"/>
      <c r="BV3" s="3562"/>
      <c r="BW3" s="3562"/>
      <c r="BX3" s="3562"/>
      <c r="BY3" s="3562"/>
      <c r="BZ3" s="3562"/>
      <c r="CA3" s="3562"/>
      <c r="CB3" s="3562"/>
      <c r="CC3" s="3562"/>
      <c r="CD3" s="3562"/>
    </row>
    <row r="4" spans="1:82" s="1414" customFormat="1" ht="29.25" customHeight="1">
      <c r="A4" s="1957"/>
      <c r="B4" s="1957"/>
      <c r="C4" s="1957"/>
      <c r="D4" s="1957"/>
      <c r="E4" s="2950"/>
      <c r="F4" s="2950"/>
      <c r="G4" s="2950"/>
      <c r="H4" s="2950"/>
      <c r="I4" s="2950"/>
      <c r="J4" s="2950"/>
      <c r="K4" s="2950"/>
      <c r="L4" s="2950"/>
      <c r="M4" s="2950"/>
      <c r="N4" s="2950"/>
      <c r="O4" s="2950"/>
      <c r="P4" s="2950"/>
      <c r="Q4" s="2950"/>
      <c r="R4" s="2950"/>
      <c r="S4" s="2950"/>
      <c r="T4" s="2950"/>
      <c r="U4" s="2950"/>
      <c r="V4" s="2950"/>
      <c r="W4" s="2950"/>
      <c r="X4" s="2950"/>
      <c r="Y4" s="2171"/>
      <c r="Z4" s="2067"/>
      <c r="AA4" s="2067"/>
      <c r="AB4" s="2067"/>
      <c r="AC4" s="2236"/>
      <c r="AD4" s="3390"/>
      <c r="AE4" s="3390"/>
      <c r="AF4" s="3390"/>
      <c r="AG4" s="3390"/>
      <c r="AH4" s="3584"/>
      <c r="AI4" s="3584"/>
      <c r="AJ4" s="3584"/>
      <c r="AK4" s="3584"/>
      <c r="AL4" s="3584"/>
      <c r="AM4" s="3584"/>
      <c r="AN4" s="3584"/>
      <c r="AO4" s="3584"/>
      <c r="AP4" s="3584"/>
      <c r="AQ4" s="3584"/>
      <c r="AR4" s="3584"/>
      <c r="AS4" s="3584"/>
      <c r="AT4" s="3584"/>
      <c r="AU4" s="3584"/>
      <c r="AV4" s="3584"/>
      <c r="AW4" s="3584"/>
      <c r="AX4" s="3584"/>
      <c r="AY4" s="3584"/>
      <c r="AZ4" s="3584"/>
      <c r="BA4" s="3562"/>
      <c r="BB4" s="3562"/>
      <c r="BC4" s="3562"/>
      <c r="BD4" s="3562"/>
      <c r="BE4" s="3562"/>
      <c r="BF4" s="3562"/>
      <c r="BG4" s="3562"/>
      <c r="BH4" s="3562"/>
      <c r="BI4" s="3562"/>
      <c r="BJ4" s="3562"/>
      <c r="BK4" s="3562"/>
      <c r="BL4" s="3562"/>
      <c r="BM4" s="3562"/>
      <c r="BN4" s="3562"/>
      <c r="BO4" s="3562"/>
      <c r="BP4" s="3562"/>
      <c r="BQ4" s="3562"/>
      <c r="BR4" s="3562"/>
      <c r="BS4" s="3562"/>
      <c r="BT4" s="3562"/>
      <c r="BU4" s="3562"/>
      <c r="BV4" s="3562"/>
      <c r="BW4" s="3562"/>
      <c r="BX4" s="3562"/>
      <c r="BY4" s="3562"/>
      <c r="BZ4" s="3562"/>
      <c r="CA4" s="3562"/>
      <c r="CB4" s="3562"/>
      <c r="CC4" s="3562"/>
      <c r="CD4" s="3562"/>
    </row>
    <row r="5" spans="1:82" s="1414" customFormat="1" ht="17.25" customHeight="1">
      <c r="A5" s="1957"/>
      <c r="B5" s="1957"/>
      <c r="C5" s="1957"/>
      <c r="D5" s="1957"/>
      <c r="E5" s="2950"/>
      <c r="F5" s="2950"/>
      <c r="G5" s="2950"/>
      <c r="H5" s="2950"/>
      <c r="I5" s="2950"/>
      <c r="J5" s="2950"/>
      <c r="K5" s="2950"/>
      <c r="L5" s="2950"/>
      <c r="M5" s="2950"/>
      <c r="N5" s="2950"/>
      <c r="O5" s="2950"/>
      <c r="P5" s="2950"/>
      <c r="Q5" s="2950"/>
      <c r="R5" s="2950"/>
      <c r="S5" s="2950"/>
      <c r="T5" s="2950"/>
      <c r="U5" s="2950"/>
      <c r="V5" s="2950"/>
      <c r="W5" s="2950"/>
      <c r="X5" s="2950"/>
      <c r="Y5" s="2171"/>
      <c r="Z5" s="2067"/>
      <c r="AA5" s="2067"/>
      <c r="AB5" s="2067"/>
      <c r="AC5" s="2236"/>
      <c r="AD5" s="3390"/>
      <c r="AE5" s="3390"/>
      <c r="AF5" s="3390"/>
      <c r="AG5" s="3390"/>
      <c r="AH5" s="3584"/>
      <c r="AI5" s="3584"/>
      <c r="AJ5" s="3584"/>
      <c r="AK5" s="3584"/>
      <c r="AL5" s="3584"/>
      <c r="AM5" s="3584"/>
      <c r="AN5" s="3582" t="s">
        <v>5068</v>
      </c>
      <c r="AO5" s="3582" t="s">
        <v>5068</v>
      </c>
      <c r="AP5" s="3584"/>
      <c r="AQ5" s="3584"/>
      <c r="AR5" s="3584"/>
      <c r="AS5" s="3584"/>
      <c r="AT5" s="3584"/>
      <c r="AU5" s="3584"/>
      <c r="AV5" s="3584"/>
      <c r="AW5" s="3584"/>
      <c r="AX5" s="3584"/>
      <c r="AY5" s="3584"/>
      <c r="AZ5" s="3584"/>
      <c r="BA5" s="3562"/>
      <c r="BB5" s="3562"/>
      <c r="BC5" s="3562"/>
      <c r="BD5" s="3562"/>
      <c r="BE5" s="3562"/>
      <c r="BF5" s="3562"/>
      <c r="BG5" s="3562"/>
      <c r="BH5" s="3562"/>
      <c r="BI5" s="3562"/>
      <c r="BJ5" s="3562"/>
      <c r="BK5" s="3562"/>
      <c r="BL5" s="3562"/>
      <c r="BM5" s="3562"/>
      <c r="BN5" s="3562"/>
      <c r="BO5" s="3562"/>
      <c r="BP5" s="3562"/>
      <c r="BQ5" s="3562"/>
      <c r="BR5" s="3562"/>
      <c r="BS5" s="3562"/>
      <c r="BT5" s="3562"/>
      <c r="BU5" s="3562"/>
      <c r="BV5" s="3562"/>
      <c r="BW5" s="3562"/>
      <c r="BX5" s="3562"/>
      <c r="BY5" s="3562"/>
      <c r="BZ5" s="3562"/>
      <c r="CA5" s="3562"/>
      <c r="CB5" s="3562"/>
      <c r="CC5" s="3562"/>
      <c r="CD5" s="3562"/>
    </row>
    <row r="6" spans="1:82" s="1414" customFormat="1" ht="18" customHeight="1">
      <c r="A6" s="1957"/>
      <c r="B6" s="1957"/>
      <c r="C6" s="1957"/>
      <c r="D6" s="1957"/>
      <c r="E6" s="2950"/>
      <c r="F6" s="2950"/>
      <c r="G6" s="2950"/>
      <c r="H6" s="2950"/>
      <c r="I6" s="2950"/>
      <c r="J6" s="2950"/>
      <c r="K6" s="2950"/>
      <c r="L6" s="2950"/>
      <c r="M6" s="2950"/>
      <c r="N6" s="2950"/>
      <c r="O6" s="2950"/>
      <c r="P6" s="2950"/>
      <c r="Q6" s="2950"/>
      <c r="R6" s="2950"/>
      <c r="S6" s="2950"/>
      <c r="T6" s="2950"/>
      <c r="U6" s="2950"/>
      <c r="V6" s="2950"/>
      <c r="W6" s="2950"/>
      <c r="X6" s="2950"/>
      <c r="Y6" s="2171"/>
      <c r="Z6" s="2067"/>
      <c r="AA6" s="2067"/>
      <c r="AB6" s="2067"/>
      <c r="AC6" s="2236"/>
      <c r="AD6" s="3390"/>
      <c r="AE6" s="3390"/>
      <c r="AF6" s="3390"/>
      <c r="AG6" s="3390"/>
      <c r="AH6" s="3584"/>
      <c r="AI6" s="3584"/>
      <c r="AJ6" s="3584"/>
      <c r="AK6" s="3584"/>
      <c r="AL6" s="3584"/>
      <c r="AM6" s="3585" t="s">
        <v>5070</v>
      </c>
      <c r="AN6" s="3586">
        <f>AO6/AO16</f>
        <v>5.8666479879002413E-2</v>
      </c>
      <c r="AO6" s="3587">
        <v>6323500</v>
      </c>
      <c r="AP6" s="3584"/>
      <c r="AQ6" s="3584"/>
      <c r="AR6" s="3584"/>
      <c r="AS6" s="3584"/>
      <c r="AT6" s="3584"/>
      <c r="AU6" s="3584"/>
      <c r="AV6" s="3584"/>
      <c r="AW6" s="3584"/>
      <c r="AX6" s="3584"/>
      <c r="AY6" s="3584"/>
      <c r="AZ6" s="3584"/>
      <c r="BA6" s="3562"/>
      <c r="BB6" s="3562"/>
      <c r="BC6" s="3562"/>
      <c r="BD6" s="3562"/>
      <c r="BE6" s="3562"/>
      <c r="BF6" s="3562"/>
      <c r="BG6" s="3562"/>
      <c r="BH6" s="3562"/>
      <c r="BI6" s="3562"/>
      <c r="BJ6" s="3562"/>
      <c r="BK6" s="3562"/>
      <c r="BL6" s="3562"/>
      <c r="BM6" s="3562"/>
      <c r="BN6" s="3562"/>
      <c r="BO6" s="3562"/>
      <c r="BP6" s="3562"/>
      <c r="BQ6" s="3562"/>
      <c r="BR6" s="3562"/>
      <c r="BS6" s="3562"/>
      <c r="BT6" s="3562"/>
      <c r="BU6" s="3562"/>
      <c r="BV6" s="3562"/>
      <c r="BW6" s="3562"/>
      <c r="BX6" s="3562"/>
      <c r="BY6" s="3562"/>
      <c r="BZ6" s="3562"/>
      <c r="CA6" s="3562"/>
      <c r="CB6" s="3562"/>
      <c r="CC6" s="3562"/>
      <c r="CD6" s="3562"/>
    </row>
    <row r="7" spans="1:82" s="1414" customFormat="1" ht="18" customHeight="1">
      <c r="A7" s="1957"/>
      <c r="B7" s="1957"/>
      <c r="C7" s="1957"/>
      <c r="D7" s="1957"/>
      <c r="E7" s="2950"/>
      <c r="F7" s="2950"/>
      <c r="G7" s="2950"/>
      <c r="H7" s="2950"/>
      <c r="I7" s="2950"/>
      <c r="J7" s="2950"/>
      <c r="K7" s="2950"/>
      <c r="L7" s="2950"/>
      <c r="M7" s="2950"/>
      <c r="N7" s="2950"/>
      <c r="O7" s="2950"/>
      <c r="P7" s="2950"/>
      <c r="Q7" s="2950"/>
      <c r="R7" s="2950"/>
      <c r="S7" s="2950"/>
      <c r="T7" s="2950"/>
      <c r="U7" s="2950"/>
      <c r="V7" s="2950"/>
      <c r="W7" s="2950"/>
      <c r="X7" s="2950"/>
      <c r="Y7" s="2171"/>
      <c r="Z7" s="2067"/>
      <c r="AA7" s="2067"/>
      <c r="AB7" s="2067"/>
      <c r="AC7" s="2236"/>
      <c r="AD7" s="3390"/>
      <c r="AE7" s="3390"/>
      <c r="AF7" s="3390"/>
      <c r="AG7" s="3390"/>
      <c r="AH7" s="3584"/>
      <c r="AI7" s="3584"/>
      <c r="AJ7" s="3584"/>
      <c r="AK7" s="3584"/>
      <c r="AL7" s="3584"/>
      <c r="AM7" s="3585" t="s">
        <v>5071</v>
      </c>
      <c r="AN7" s="3586">
        <f>AO7/AO16</f>
        <v>0.12345798703975029</v>
      </c>
      <c r="AO7" s="3588">
        <v>13307200</v>
      </c>
      <c r="AP7" s="3584"/>
      <c r="AQ7" s="3584"/>
      <c r="AR7" s="3584"/>
      <c r="AS7" s="3584"/>
      <c r="AT7" s="3584"/>
      <c r="AU7" s="3584"/>
      <c r="AV7" s="3584"/>
      <c r="AW7" s="3584"/>
      <c r="AX7" s="3584"/>
      <c r="AY7" s="3584"/>
      <c r="AZ7" s="3584"/>
      <c r="BA7" s="3562"/>
      <c r="BB7" s="3562"/>
      <c r="BC7" s="3562"/>
      <c r="BD7" s="3562"/>
      <c r="BE7" s="3562"/>
      <c r="BF7" s="3562"/>
      <c r="BG7" s="3562"/>
      <c r="BH7" s="3562"/>
      <c r="BI7" s="3562"/>
      <c r="BJ7" s="3562"/>
      <c r="BK7" s="3562"/>
      <c r="BL7" s="3562"/>
      <c r="BM7" s="3562"/>
      <c r="BN7" s="3562"/>
      <c r="BO7" s="3562"/>
      <c r="BP7" s="3562"/>
      <c r="BQ7" s="3562"/>
      <c r="BR7" s="3562"/>
      <c r="BS7" s="3562"/>
      <c r="BT7" s="3562"/>
      <c r="BU7" s="3562"/>
      <c r="BV7" s="3562"/>
      <c r="BW7" s="3562"/>
      <c r="BX7" s="3562"/>
      <c r="BY7" s="3562"/>
      <c r="BZ7" s="3562"/>
      <c r="CA7" s="3562"/>
      <c r="CB7" s="3562"/>
      <c r="CC7" s="3562"/>
      <c r="CD7" s="3562"/>
    </row>
    <row r="8" spans="1:82" s="1414" customFormat="1" ht="18" customHeight="1">
      <c r="A8" s="1957"/>
      <c r="B8" s="1957"/>
      <c r="C8" s="1957"/>
      <c r="D8" s="1957"/>
      <c r="E8" s="2950"/>
      <c r="F8" s="2950"/>
      <c r="G8" s="2950"/>
      <c r="H8" s="2950"/>
      <c r="I8" s="2950"/>
      <c r="J8" s="2950"/>
      <c r="K8" s="2950"/>
      <c r="L8" s="2950"/>
      <c r="M8" s="2950"/>
      <c r="N8" s="2950"/>
      <c r="O8" s="2950"/>
      <c r="P8" s="2950"/>
      <c r="Q8" s="2950"/>
      <c r="R8" s="2950"/>
      <c r="S8" s="2950"/>
      <c r="T8" s="2950"/>
      <c r="U8" s="2950"/>
      <c r="V8" s="2950"/>
      <c r="W8" s="2950"/>
      <c r="X8" s="2950"/>
      <c r="Y8" s="2171"/>
      <c r="Z8" s="2067"/>
      <c r="AA8" s="2067"/>
      <c r="AB8" s="2067"/>
      <c r="AC8" s="2236"/>
      <c r="AD8" s="3390"/>
      <c r="AE8" s="3390"/>
      <c r="AF8" s="3390"/>
      <c r="AG8" s="3390"/>
      <c r="AH8" s="3584"/>
      <c r="AI8" s="3584"/>
      <c r="AJ8" s="3584"/>
      <c r="AK8" s="3584"/>
      <c r="AL8" s="3584"/>
      <c r="AM8" s="3585" t="s">
        <v>5072</v>
      </c>
      <c r="AN8" s="3586">
        <f>AO8/AO16</f>
        <v>2.7242084002958605E-2</v>
      </c>
      <c r="AO8" s="3588">
        <v>2936350</v>
      </c>
      <c r="AP8" s="3584"/>
      <c r="AQ8" s="3584"/>
      <c r="AR8" s="3584"/>
      <c r="AS8" s="3584"/>
      <c r="AT8" s="3584"/>
      <c r="AU8" s="3584"/>
      <c r="AV8" s="3584"/>
      <c r="AW8" s="3584"/>
      <c r="AX8" s="3584"/>
      <c r="AY8" s="3584"/>
      <c r="AZ8" s="3584"/>
      <c r="BA8" s="3562"/>
      <c r="BB8" s="3562"/>
      <c r="BC8" s="3562"/>
      <c r="BD8" s="3562"/>
      <c r="BE8" s="3562"/>
      <c r="BF8" s="3562"/>
      <c r="BG8" s="3562"/>
      <c r="BH8" s="3562"/>
      <c r="BI8" s="3562"/>
      <c r="BJ8" s="3562"/>
      <c r="BK8" s="3562"/>
      <c r="BL8" s="3562"/>
      <c r="BM8" s="3562"/>
      <c r="BN8" s="3562"/>
      <c r="BO8" s="3562"/>
      <c r="BP8" s="3562"/>
      <c r="BQ8" s="3562"/>
      <c r="BR8" s="3562"/>
      <c r="BS8" s="3562"/>
      <c r="BT8" s="3562"/>
      <c r="BU8" s="3562"/>
      <c r="BV8" s="3562"/>
      <c r="BW8" s="3562"/>
      <c r="BX8" s="3562"/>
      <c r="BY8" s="3562"/>
      <c r="BZ8" s="3562"/>
      <c r="CA8" s="3562"/>
      <c r="CB8" s="3562"/>
      <c r="CC8" s="3562"/>
      <c r="CD8" s="3562"/>
    </row>
    <row r="9" spans="1:82" s="1414" customFormat="1" ht="18" customHeight="1">
      <c r="A9" s="1957"/>
      <c r="B9" s="1957"/>
      <c r="C9" s="1957"/>
      <c r="D9" s="1957"/>
      <c r="E9" s="2950"/>
      <c r="F9" s="2950"/>
      <c r="G9" s="2950"/>
      <c r="H9" s="2950"/>
      <c r="I9" s="2950"/>
      <c r="J9" s="2950"/>
      <c r="K9" s="2950"/>
      <c r="L9" s="2950"/>
      <c r="M9" s="2950"/>
      <c r="N9" s="2950"/>
      <c r="O9" s="2950"/>
      <c r="P9" s="2950"/>
      <c r="Q9" s="2950"/>
      <c r="R9" s="2950"/>
      <c r="S9" s="2950"/>
      <c r="T9" s="2950"/>
      <c r="U9" s="2950"/>
      <c r="V9" s="2950"/>
      <c r="W9" s="2950"/>
      <c r="X9" s="2950"/>
      <c r="Y9" s="2171"/>
      <c r="Z9" s="2067"/>
      <c r="AA9" s="2067"/>
      <c r="AB9" s="2067"/>
      <c r="AC9" s="2236"/>
      <c r="AD9" s="3390"/>
      <c r="AE9" s="3390"/>
      <c r="AF9" s="3390"/>
      <c r="AG9" s="3390"/>
      <c r="AH9" s="3584"/>
      <c r="AI9" s="3584"/>
      <c r="AJ9" s="3584"/>
      <c r="AK9" s="3584"/>
      <c r="AL9" s="3584"/>
      <c r="AM9" s="3585" t="s">
        <v>5073</v>
      </c>
      <c r="AN9" s="3586">
        <f>AO9/AO16</f>
        <v>9.9934152709584695E-2</v>
      </c>
      <c r="AO9" s="3587">
        <v>10771630</v>
      </c>
      <c r="AP9" s="3584"/>
      <c r="AQ9" s="3584"/>
      <c r="AR9" s="3584"/>
      <c r="AS9" s="3584"/>
      <c r="AT9" s="3584"/>
      <c r="AU9" s="3584"/>
      <c r="AV9" s="3584"/>
      <c r="AW9" s="3584"/>
      <c r="AX9" s="3584"/>
      <c r="AY9" s="3584"/>
      <c r="AZ9" s="3584"/>
      <c r="BA9" s="3562"/>
      <c r="BB9" s="3562"/>
      <c r="BC9" s="3562"/>
      <c r="BD9" s="3562"/>
      <c r="BE9" s="3562"/>
      <c r="BF9" s="3562"/>
      <c r="BG9" s="3562"/>
      <c r="BH9" s="3562"/>
      <c r="BI9" s="3562"/>
      <c r="BJ9" s="3562"/>
      <c r="BK9" s="3562"/>
      <c r="BL9" s="3562"/>
      <c r="BM9" s="3562"/>
      <c r="BN9" s="3562"/>
      <c r="BO9" s="3562"/>
      <c r="BP9" s="3562"/>
      <c r="BQ9" s="3562"/>
      <c r="BR9" s="3562"/>
      <c r="BS9" s="3562"/>
      <c r="BT9" s="3562"/>
      <c r="BU9" s="3562"/>
      <c r="BV9" s="3562"/>
      <c r="BW9" s="3562"/>
      <c r="BX9" s="3562"/>
      <c r="BY9" s="3562"/>
      <c r="BZ9" s="3562"/>
      <c r="CA9" s="3562"/>
      <c r="CB9" s="3562"/>
      <c r="CC9" s="3562"/>
      <c r="CD9" s="3562"/>
    </row>
    <row r="10" spans="1:82" s="1414" customFormat="1" ht="18" customHeight="1">
      <c r="A10" s="1957"/>
      <c r="B10" s="1957"/>
      <c r="C10" s="1957"/>
      <c r="D10" s="1957"/>
      <c r="E10" s="2950"/>
      <c r="F10" s="2950"/>
      <c r="G10" s="2950"/>
      <c r="H10" s="2950"/>
      <c r="I10" s="2950"/>
      <c r="J10" s="2950"/>
      <c r="K10" s="2950"/>
      <c r="L10" s="2950"/>
      <c r="M10" s="2950"/>
      <c r="N10" s="2950"/>
      <c r="O10" s="2950"/>
      <c r="P10" s="2950"/>
      <c r="Q10" s="2950"/>
      <c r="R10" s="2950"/>
      <c r="S10" s="2950"/>
      <c r="T10" s="2950"/>
      <c r="U10" s="2950"/>
      <c r="V10" s="2950"/>
      <c r="W10" s="2950"/>
      <c r="X10" s="2950"/>
      <c r="Y10" s="2171"/>
      <c r="Z10" s="2067"/>
      <c r="AA10" s="2067"/>
      <c r="AB10" s="2067"/>
      <c r="AC10" s="2236"/>
      <c r="AD10" s="3390"/>
      <c r="AE10" s="3390"/>
      <c r="AF10" s="3390"/>
      <c r="AG10" s="3390"/>
      <c r="AH10" s="3584"/>
      <c r="AI10" s="3584"/>
      <c r="AJ10" s="3584"/>
      <c r="AK10" s="3584"/>
      <c r="AL10" s="3584"/>
      <c r="AM10" s="3585" t="s">
        <v>5074</v>
      </c>
      <c r="AN10" s="3586">
        <f>AO10/AO16</f>
        <v>8.8720213030712577E-2</v>
      </c>
      <c r="AO10" s="3588">
        <v>9562910</v>
      </c>
      <c r="AP10" s="3584"/>
      <c r="AQ10" s="3584"/>
      <c r="AR10" s="3584"/>
      <c r="AS10" s="3584"/>
      <c r="AT10" s="3584"/>
      <c r="AU10" s="3584"/>
      <c r="AV10" s="3584"/>
      <c r="AW10" s="3584"/>
      <c r="AX10" s="3584"/>
      <c r="AY10" s="3584"/>
      <c r="AZ10" s="3584"/>
      <c r="BA10" s="3562"/>
      <c r="BB10" s="3562"/>
      <c r="BC10" s="3562"/>
      <c r="BD10" s="3562"/>
      <c r="BE10" s="3562"/>
      <c r="BF10" s="3562"/>
      <c r="BG10" s="3562"/>
      <c r="BH10" s="3562"/>
      <c r="BI10" s="3562"/>
      <c r="BJ10" s="3562"/>
      <c r="BK10" s="3562"/>
      <c r="BL10" s="3562"/>
      <c r="BM10" s="3562"/>
      <c r="BN10" s="3562"/>
      <c r="BO10" s="3562"/>
      <c r="BP10" s="3562"/>
      <c r="BQ10" s="3562"/>
      <c r="BR10" s="3562"/>
      <c r="BS10" s="3562"/>
      <c r="BT10" s="3562"/>
      <c r="BU10" s="3562"/>
      <c r="BV10" s="3562"/>
      <c r="BW10" s="3562"/>
      <c r="BX10" s="3562"/>
      <c r="BY10" s="3562"/>
      <c r="BZ10" s="3562"/>
      <c r="CA10" s="3562"/>
      <c r="CB10" s="3562"/>
      <c r="CC10" s="3562"/>
      <c r="CD10" s="3562"/>
    </row>
    <row r="11" spans="1:82" s="1414" customFormat="1" ht="18" customHeight="1">
      <c r="A11" s="1957"/>
      <c r="B11" s="1957"/>
      <c r="C11" s="1957"/>
      <c r="D11" s="1957"/>
      <c r="E11" s="3436"/>
      <c r="F11" s="3436"/>
      <c r="G11" s="3436"/>
      <c r="H11" s="3436"/>
      <c r="I11" s="3436"/>
      <c r="J11" s="3436"/>
      <c r="K11" s="3436"/>
      <c r="L11" s="3436"/>
      <c r="M11" s="3436"/>
      <c r="N11" s="3436"/>
      <c r="O11" s="3436"/>
      <c r="P11" s="3436"/>
      <c r="Q11" s="3436"/>
      <c r="R11" s="3436"/>
      <c r="S11" s="3436"/>
      <c r="T11" s="3436"/>
      <c r="U11" s="3436"/>
      <c r="V11" s="3436"/>
      <c r="W11" s="3436"/>
      <c r="X11" s="3436"/>
      <c r="Y11" s="2171"/>
      <c r="Z11" s="2067"/>
      <c r="AA11" s="2067"/>
      <c r="AB11" s="2067"/>
      <c r="AC11" s="2236"/>
      <c r="AD11" s="3390"/>
      <c r="AE11" s="3390"/>
      <c r="AF11" s="3390"/>
      <c r="AG11" s="3390"/>
      <c r="AH11" s="3584"/>
      <c r="AI11" s="3584"/>
      <c r="AJ11" s="3584"/>
      <c r="AK11" s="3584"/>
      <c r="AL11" s="3584"/>
      <c r="AM11" s="3585" t="s">
        <v>687</v>
      </c>
      <c r="AN11" s="3586">
        <f>AO11/AO16</f>
        <v>7.0376442859326385E-2</v>
      </c>
      <c r="AO11" s="3588">
        <v>7585685</v>
      </c>
      <c r="AP11" s="3584"/>
      <c r="AQ11" s="3584"/>
      <c r="AR11" s="3584"/>
      <c r="AS11" s="3584"/>
      <c r="AT11" s="3584"/>
      <c r="AU11" s="3584"/>
      <c r="AV11" s="3584"/>
      <c r="AW11" s="3584"/>
      <c r="AX11" s="3584"/>
      <c r="AY11" s="3584"/>
      <c r="AZ11" s="3584"/>
      <c r="BA11" s="3562"/>
      <c r="BB11" s="3562"/>
      <c r="BC11" s="3562"/>
      <c r="BD11" s="3562"/>
      <c r="BE11" s="3562"/>
      <c r="BF11" s="3562"/>
      <c r="BG11" s="3562"/>
      <c r="BH11" s="3562"/>
      <c r="BI11" s="3562"/>
      <c r="BJ11" s="3562"/>
      <c r="BK11" s="3562"/>
      <c r="BL11" s="3562"/>
      <c r="BM11" s="3562"/>
      <c r="BN11" s="3562"/>
      <c r="BO11" s="3562"/>
      <c r="BP11" s="3562"/>
      <c r="BQ11" s="3562"/>
      <c r="BR11" s="3562"/>
      <c r="BS11" s="3562"/>
      <c r="BT11" s="3562"/>
      <c r="BU11" s="3562"/>
      <c r="BV11" s="3562"/>
      <c r="BW11" s="3562"/>
      <c r="BX11" s="3562"/>
      <c r="BY11" s="3562"/>
      <c r="BZ11" s="3562"/>
      <c r="CA11" s="3562"/>
      <c r="CB11" s="3562"/>
      <c r="CC11" s="3562"/>
      <c r="CD11" s="3562"/>
    </row>
    <row r="12" spans="1:82" s="1414" customFormat="1" ht="18" customHeight="1">
      <c r="A12" s="1957"/>
      <c r="B12" s="1957"/>
      <c r="C12" s="1957"/>
      <c r="D12" s="1957"/>
      <c r="E12" s="3436"/>
      <c r="F12" s="3436"/>
      <c r="G12" s="3436"/>
      <c r="H12" s="3436"/>
      <c r="I12" s="3436"/>
      <c r="J12" s="3436"/>
      <c r="K12" s="3436"/>
      <c r="L12" s="3436"/>
      <c r="M12" s="3436"/>
      <c r="N12" s="3436"/>
      <c r="O12" s="3436"/>
      <c r="P12" s="3436"/>
      <c r="Q12" s="3436"/>
      <c r="R12" s="3436"/>
      <c r="S12" s="3436"/>
      <c r="T12" s="3436"/>
      <c r="U12" s="3436"/>
      <c r="V12" s="3436"/>
      <c r="W12" s="3436"/>
      <c r="X12" s="3436"/>
      <c r="Y12" s="2171"/>
      <c r="Z12" s="2067"/>
      <c r="AA12" s="2067"/>
      <c r="AB12" s="2067"/>
      <c r="AC12" s="2236"/>
      <c r="AD12" s="3390"/>
      <c r="AE12" s="3390"/>
      <c r="AF12" s="3390"/>
      <c r="AG12" s="3390"/>
      <c r="AH12" s="3584"/>
      <c r="AI12" s="3584"/>
      <c r="AJ12" s="3584"/>
      <c r="AK12" s="3584"/>
      <c r="AL12" s="3584"/>
      <c r="AM12" s="3589" t="s">
        <v>5060</v>
      </c>
      <c r="AN12" s="3586">
        <f>AO12/AO16</f>
        <v>0.13266872179485009</v>
      </c>
      <c r="AO12" s="3588">
        <v>14300000</v>
      </c>
      <c r="AP12" s="3584"/>
      <c r="AQ12" s="3584"/>
      <c r="AR12" s="3584"/>
      <c r="AS12" s="3584"/>
      <c r="AT12" s="3584"/>
      <c r="AU12" s="3584"/>
      <c r="AV12" s="3584"/>
      <c r="AW12" s="3584"/>
      <c r="AX12" s="3584"/>
      <c r="AY12" s="3584"/>
      <c r="AZ12" s="3584"/>
      <c r="BA12" s="3562"/>
      <c r="BB12" s="3562"/>
      <c r="BC12" s="3562"/>
      <c r="BD12" s="3562"/>
      <c r="BE12" s="3562"/>
      <c r="BF12" s="3562"/>
      <c r="BG12" s="3562"/>
      <c r="BH12" s="3562"/>
      <c r="BI12" s="3562"/>
      <c r="BJ12" s="3562"/>
      <c r="BK12" s="3562"/>
      <c r="BL12" s="3562"/>
      <c r="BM12" s="3562"/>
      <c r="BN12" s="3562"/>
      <c r="BO12" s="3562"/>
      <c r="BP12" s="3562"/>
      <c r="BQ12" s="3562"/>
      <c r="BR12" s="3562"/>
      <c r="BS12" s="3562"/>
      <c r="BT12" s="3562"/>
      <c r="BU12" s="3562"/>
      <c r="BV12" s="3562"/>
      <c r="BW12" s="3562"/>
      <c r="BX12" s="3562"/>
      <c r="BY12" s="3562"/>
      <c r="BZ12" s="3562"/>
      <c r="CA12" s="3562"/>
      <c r="CB12" s="3562"/>
      <c r="CC12" s="3562"/>
      <c r="CD12" s="3562"/>
    </row>
    <row r="13" spans="1:82" s="1414" customFormat="1" ht="18" customHeight="1">
      <c r="A13" s="1957"/>
      <c r="B13" s="1957"/>
      <c r="C13" s="1957"/>
      <c r="D13" s="1957"/>
      <c r="E13" s="3436"/>
      <c r="F13" s="3436"/>
      <c r="G13" s="3436"/>
      <c r="H13" s="3436"/>
      <c r="I13" s="3436"/>
      <c r="J13" s="3436"/>
      <c r="K13" s="3436"/>
      <c r="L13" s="3436"/>
      <c r="M13" s="3436"/>
      <c r="N13" s="3436"/>
      <c r="O13" s="3436"/>
      <c r="P13" s="3436"/>
      <c r="Q13" s="3436"/>
      <c r="R13" s="3436"/>
      <c r="S13" s="3436"/>
      <c r="T13" s="3436"/>
      <c r="U13" s="3436"/>
      <c r="V13" s="3436"/>
      <c r="W13" s="3436"/>
      <c r="X13" s="3436"/>
      <c r="Y13" s="2171"/>
      <c r="Z13" s="2067"/>
      <c r="AA13" s="2067"/>
      <c r="AB13" s="2067"/>
      <c r="AC13" s="2236"/>
      <c r="AD13" s="3390"/>
      <c r="AE13" s="3390"/>
      <c r="AF13" s="3390"/>
      <c r="AG13" s="3390"/>
      <c r="AH13" s="3584"/>
      <c r="AI13" s="3584"/>
      <c r="AJ13" s="3584"/>
      <c r="AK13" s="3584"/>
      <c r="AL13" s="3584"/>
      <c r="AM13" s="3589" t="s">
        <v>5062</v>
      </c>
      <c r="AN13" s="3586">
        <f>AO13/AO16</f>
        <v>0.27832598977940576</v>
      </c>
      <c r="AO13" s="3588">
        <v>30000000</v>
      </c>
      <c r="AP13" s="3584"/>
      <c r="AQ13" s="3584"/>
      <c r="AR13" s="3584"/>
      <c r="AS13" s="3584"/>
      <c r="AT13" s="3584"/>
      <c r="AU13" s="3584"/>
      <c r="AV13" s="3584"/>
      <c r="AW13" s="3584"/>
      <c r="AX13" s="3584"/>
      <c r="AY13" s="3584"/>
      <c r="AZ13" s="3584"/>
      <c r="BA13" s="3562"/>
      <c r="BB13" s="3562"/>
      <c r="BC13" s="3562"/>
      <c r="BD13" s="3562"/>
      <c r="BE13" s="3562"/>
      <c r="BF13" s="3562"/>
      <c r="BG13" s="3562"/>
      <c r="BH13" s="3562"/>
      <c r="BI13" s="3562"/>
      <c r="BJ13" s="3562"/>
      <c r="BK13" s="3562"/>
      <c r="BL13" s="3562"/>
      <c r="BM13" s="3562"/>
      <c r="BN13" s="3562"/>
      <c r="BO13" s="3562"/>
      <c r="BP13" s="3562"/>
      <c r="BQ13" s="3562"/>
      <c r="BR13" s="3562"/>
      <c r="BS13" s="3562"/>
      <c r="BT13" s="3562"/>
      <c r="BU13" s="3562"/>
      <c r="BV13" s="3562"/>
      <c r="BW13" s="3562"/>
      <c r="BX13" s="3562"/>
      <c r="BY13" s="3562"/>
      <c r="BZ13" s="3562"/>
      <c r="CA13" s="3562"/>
      <c r="CB13" s="3562"/>
      <c r="CC13" s="3562"/>
      <c r="CD13" s="3562"/>
    </row>
    <row r="14" spans="1:82" s="1414" customFormat="1" ht="18" customHeight="1">
      <c r="A14" s="1957"/>
      <c r="B14" s="1957"/>
      <c r="C14" s="1957"/>
      <c r="D14" s="1957"/>
      <c r="E14" s="3436"/>
      <c r="F14" s="3436"/>
      <c r="G14" s="3436"/>
      <c r="H14" s="3436"/>
      <c r="I14" s="3436"/>
      <c r="J14" s="3436"/>
      <c r="K14" s="3436"/>
      <c r="L14" s="3436"/>
      <c r="M14" s="3436"/>
      <c r="N14" s="3436"/>
      <c r="O14" s="3436"/>
      <c r="P14" s="3436"/>
      <c r="Q14" s="3436"/>
      <c r="R14" s="3436"/>
      <c r="S14" s="3436"/>
      <c r="T14" s="3436"/>
      <c r="U14" s="3436"/>
      <c r="V14" s="3436"/>
      <c r="W14" s="3436"/>
      <c r="X14" s="3436"/>
      <c r="Y14" s="2171"/>
      <c r="Z14" s="2067"/>
      <c r="AA14" s="2067"/>
      <c r="AB14" s="2067"/>
      <c r="AC14" s="2236"/>
      <c r="AD14" s="3390"/>
      <c r="AE14" s="3390"/>
      <c r="AF14" s="3390"/>
      <c r="AG14" s="3390"/>
      <c r="AH14" s="3584"/>
      <c r="AI14" s="3677"/>
      <c r="AJ14" s="3677"/>
      <c r="AK14" s="3677"/>
      <c r="AL14" s="3584"/>
      <c r="AM14" s="3589" t="s">
        <v>5064</v>
      </c>
      <c r="AN14" s="3586">
        <f>AO14/AO16</f>
        <v>2.7832598977940579E-2</v>
      </c>
      <c r="AO14" s="3588">
        <v>3000000</v>
      </c>
      <c r="AP14" s="3584"/>
      <c r="AQ14" s="3584"/>
      <c r="AR14" s="3584"/>
      <c r="AS14" s="3584"/>
      <c r="AT14" s="3584"/>
      <c r="AU14" s="3584"/>
      <c r="AV14" s="3584"/>
      <c r="AW14" s="3584"/>
      <c r="AX14" s="3584"/>
      <c r="AY14" s="3584"/>
      <c r="AZ14" s="3584"/>
      <c r="BA14" s="3562"/>
      <c r="BB14" s="3562"/>
      <c r="BC14" s="3562"/>
      <c r="BD14" s="3562"/>
      <c r="BE14" s="3562"/>
      <c r="BF14" s="3562"/>
      <c r="BG14" s="3562"/>
      <c r="BH14" s="3562"/>
      <c r="BI14" s="3562"/>
      <c r="BJ14" s="3562"/>
      <c r="BK14" s="3562"/>
      <c r="BL14" s="3562"/>
      <c r="BM14" s="3562"/>
      <c r="BN14" s="3562"/>
      <c r="BO14" s="3562"/>
      <c r="BP14" s="3562"/>
      <c r="BQ14" s="3562"/>
      <c r="BR14" s="3562"/>
      <c r="BS14" s="3562"/>
      <c r="BT14" s="3562"/>
      <c r="BU14" s="3562"/>
      <c r="BV14" s="3562"/>
      <c r="BW14" s="3562"/>
      <c r="BX14" s="3562"/>
      <c r="BY14" s="3562"/>
      <c r="BZ14" s="3562"/>
      <c r="CA14" s="3562"/>
      <c r="CB14" s="3562"/>
      <c r="CC14" s="3562"/>
      <c r="CD14" s="3562"/>
    </row>
    <row r="15" spans="1:82" s="1414" customFormat="1" ht="18" customHeight="1">
      <c r="A15" s="1957"/>
      <c r="B15" s="1957"/>
      <c r="C15" s="1957"/>
      <c r="D15" s="1957"/>
      <c r="E15" s="3436"/>
      <c r="F15" s="3436"/>
      <c r="G15" s="3436"/>
      <c r="H15" s="3436"/>
      <c r="I15" s="3436"/>
      <c r="J15" s="3436"/>
      <c r="K15" s="3436"/>
      <c r="L15" s="3436"/>
      <c r="M15" s="3436"/>
      <c r="N15" s="3436"/>
      <c r="O15" s="3436"/>
      <c r="P15" s="3436"/>
      <c r="Q15" s="3436"/>
      <c r="R15" s="3436"/>
      <c r="S15" s="3436"/>
      <c r="T15" s="3436"/>
      <c r="U15" s="3436"/>
      <c r="V15" s="3436"/>
      <c r="W15" s="3436"/>
      <c r="X15" s="3436"/>
      <c r="Y15" s="2171"/>
      <c r="Z15" s="2067"/>
      <c r="AA15" s="2067"/>
      <c r="AB15" s="2067"/>
      <c r="AC15" s="2236"/>
      <c r="AD15" s="3390"/>
      <c r="AE15" s="3390"/>
      <c r="AF15" s="3390"/>
      <c r="AG15" s="3390"/>
      <c r="AH15" s="3584"/>
      <c r="AI15" s="3677"/>
      <c r="AJ15" s="3677"/>
      <c r="AK15" s="3677"/>
      <c r="AL15" s="3584"/>
      <c r="AM15" s="3589" t="s">
        <v>5066</v>
      </c>
      <c r="AN15" s="3586">
        <f>AO15/AO16</f>
        <v>9.2775329926468586E-2</v>
      </c>
      <c r="AO15" s="3588">
        <v>10000000</v>
      </c>
      <c r="AP15" s="3584"/>
      <c r="AQ15" s="3584"/>
      <c r="AR15" s="3584"/>
      <c r="AS15" s="3584"/>
      <c r="AT15" s="3584"/>
      <c r="AU15" s="3584"/>
      <c r="AV15" s="3584"/>
      <c r="AW15" s="3584"/>
      <c r="AX15" s="3584"/>
      <c r="AY15" s="3584"/>
      <c r="AZ15" s="3584"/>
      <c r="BA15" s="3562"/>
      <c r="BB15" s="3562"/>
      <c r="BC15" s="3562"/>
      <c r="BD15" s="3562"/>
      <c r="BE15" s="3562"/>
      <c r="BF15" s="3562"/>
      <c r="BG15" s="3562"/>
      <c r="BH15" s="3562"/>
      <c r="BI15" s="3562"/>
      <c r="BJ15" s="3562"/>
      <c r="BK15" s="3562"/>
      <c r="BL15" s="3562"/>
      <c r="BM15" s="3562"/>
      <c r="BN15" s="3562"/>
      <c r="BO15" s="3562"/>
      <c r="BP15" s="3562"/>
      <c r="BQ15" s="3562"/>
      <c r="BR15" s="3562"/>
      <c r="BS15" s="3562"/>
      <c r="BT15" s="3562"/>
      <c r="BU15" s="3562"/>
      <c r="BV15" s="3562"/>
      <c r="BW15" s="3562"/>
      <c r="BX15" s="3562"/>
      <c r="BY15" s="3562"/>
      <c r="BZ15" s="3562"/>
      <c r="CA15" s="3562"/>
      <c r="CB15" s="3562"/>
      <c r="CC15" s="3562"/>
      <c r="CD15" s="3562"/>
    </row>
    <row r="16" spans="1:82" s="1414" customFormat="1" ht="18" customHeight="1">
      <c r="A16" s="1957"/>
      <c r="B16" s="1957"/>
      <c r="C16" s="1957"/>
      <c r="D16" s="1957"/>
      <c r="E16" s="3436"/>
      <c r="F16" s="3436"/>
      <c r="G16" s="3436"/>
      <c r="H16" s="3436"/>
      <c r="I16" s="3436"/>
      <c r="J16" s="3436"/>
      <c r="K16" s="3436"/>
      <c r="L16" s="3436"/>
      <c r="M16" s="3436"/>
      <c r="N16" s="3436"/>
      <c r="O16" s="3436"/>
      <c r="P16" s="3436"/>
      <c r="Q16" s="3436"/>
      <c r="R16" s="3436"/>
      <c r="S16" s="3436"/>
      <c r="T16" s="3436"/>
      <c r="U16" s="3436"/>
      <c r="V16" s="3436"/>
      <c r="W16" s="3436"/>
      <c r="X16" s="3436"/>
      <c r="Y16" s="2171"/>
      <c r="Z16" s="2067"/>
      <c r="AA16" s="2067"/>
      <c r="AB16" s="2067"/>
      <c r="AC16" s="2236"/>
      <c r="AD16" s="3390"/>
      <c r="AE16" s="3390"/>
      <c r="AF16" s="3390"/>
      <c r="AG16" s="3390"/>
      <c r="AH16" s="3584"/>
      <c r="AI16" s="3677"/>
      <c r="AJ16" s="3677"/>
      <c r="AK16" s="3677"/>
      <c r="AL16" s="3584"/>
      <c r="AM16" s="3589"/>
      <c r="AN16" s="3590">
        <f>SUM(AN6:AN15)</f>
        <v>1</v>
      </c>
      <c r="AO16" s="3591">
        <f>SUM(AO6:AO15)</f>
        <v>107787275</v>
      </c>
      <c r="AP16" s="3584"/>
      <c r="AQ16" s="3584"/>
      <c r="AR16" s="3584"/>
      <c r="AS16" s="3584"/>
      <c r="AT16" s="3584"/>
      <c r="AU16" s="3584"/>
      <c r="AV16" s="3584"/>
      <c r="AW16" s="3584"/>
      <c r="AX16" s="3584"/>
      <c r="AY16" s="3584"/>
      <c r="AZ16" s="3584"/>
      <c r="BA16" s="3562"/>
      <c r="BB16" s="3562"/>
      <c r="BC16" s="3562"/>
      <c r="BD16" s="3562"/>
      <c r="BE16" s="3562"/>
      <c r="BF16" s="3562"/>
      <c r="BG16" s="3562"/>
      <c r="BH16" s="3562"/>
      <c r="BI16" s="3562"/>
      <c r="BJ16" s="3562"/>
      <c r="BK16" s="3562"/>
      <c r="BL16" s="3562"/>
      <c r="BM16" s="3562"/>
      <c r="BN16" s="3562"/>
      <c r="BO16" s="3562"/>
      <c r="BP16" s="3562"/>
      <c r="BQ16" s="3562"/>
      <c r="BR16" s="3562"/>
      <c r="BS16" s="3562"/>
      <c r="BT16" s="3562"/>
      <c r="BU16" s="3562"/>
      <c r="BV16" s="3562"/>
      <c r="BW16" s="3562"/>
      <c r="BX16" s="3562"/>
      <c r="BY16" s="3562"/>
      <c r="BZ16" s="3562"/>
      <c r="CA16" s="3562"/>
      <c r="CB16" s="3562"/>
      <c r="CC16" s="3562"/>
      <c r="CD16" s="3562"/>
    </row>
    <row r="17" spans="1:82" s="1414" customFormat="1" ht="18" hidden="1" customHeight="1">
      <c r="A17" s="1957"/>
      <c r="B17" s="1957"/>
      <c r="C17" s="1957"/>
      <c r="D17" s="1957"/>
      <c r="E17" s="3436"/>
      <c r="F17" s="3436"/>
      <c r="G17" s="3436"/>
      <c r="H17" s="3436"/>
      <c r="I17" s="3436"/>
      <c r="J17" s="3436"/>
      <c r="K17" s="3436"/>
      <c r="L17" s="3436"/>
      <c r="M17" s="3436"/>
      <c r="N17" s="3436"/>
      <c r="O17" s="3436"/>
      <c r="P17" s="3436"/>
      <c r="Q17" s="3436"/>
      <c r="R17" s="3436"/>
      <c r="S17" s="3436"/>
      <c r="T17" s="3436"/>
      <c r="U17" s="3436"/>
      <c r="V17" s="3436"/>
      <c r="W17" s="3436"/>
      <c r="X17" s="3436"/>
      <c r="Y17" s="2171"/>
      <c r="Z17" s="2067"/>
      <c r="AA17" s="2067"/>
      <c r="AB17" s="2067"/>
      <c r="AC17" s="2236"/>
      <c r="AD17" s="3390"/>
      <c r="AE17" s="3390"/>
      <c r="AF17" s="3390"/>
      <c r="AG17" s="3390"/>
      <c r="AH17" s="3584"/>
      <c r="AI17" s="3677"/>
      <c r="AJ17" s="3677"/>
      <c r="AK17" s="3677"/>
      <c r="AL17" s="3584"/>
      <c r="AM17" s="3584"/>
      <c r="AN17" s="3584"/>
      <c r="AO17" s="3584"/>
      <c r="AP17" s="3584"/>
      <c r="AQ17" s="3584"/>
      <c r="AR17" s="3584"/>
      <c r="AS17" s="3584"/>
      <c r="AT17" s="3584"/>
      <c r="AU17" s="3584"/>
      <c r="AV17" s="3584"/>
      <c r="AW17" s="3584"/>
      <c r="AX17" s="3584"/>
      <c r="AY17" s="3584"/>
      <c r="AZ17" s="3584"/>
      <c r="BA17" s="3562"/>
      <c r="BB17" s="3562"/>
      <c r="BC17" s="3562"/>
      <c r="BD17" s="3562"/>
      <c r="BE17" s="3562"/>
      <c r="BF17" s="3562"/>
      <c r="BG17" s="3562"/>
      <c r="BH17" s="3562"/>
      <c r="BI17" s="3562"/>
      <c r="BJ17" s="3562"/>
      <c r="BK17" s="3562"/>
      <c r="BL17" s="3562"/>
      <c r="BM17" s="3562"/>
      <c r="BN17" s="3562"/>
      <c r="BO17" s="3562"/>
      <c r="BP17" s="3562"/>
      <c r="BQ17" s="3562"/>
      <c r="BR17" s="3562"/>
      <c r="BS17" s="3562"/>
      <c r="BT17" s="3562"/>
      <c r="BU17" s="3562"/>
      <c r="BV17" s="3562"/>
      <c r="BW17" s="3562"/>
      <c r="BX17" s="3562"/>
      <c r="BY17" s="3562"/>
      <c r="BZ17" s="3562"/>
      <c r="CA17" s="3562"/>
      <c r="CB17" s="3562"/>
      <c r="CC17" s="3562"/>
      <c r="CD17" s="3562"/>
    </row>
    <row r="18" spans="1:82" s="1414" customFormat="1" ht="18" hidden="1" customHeight="1">
      <c r="A18" s="1957"/>
      <c r="B18" s="1957"/>
      <c r="C18" s="1957"/>
      <c r="D18" s="1957"/>
      <c r="E18" s="3436"/>
      <c r="F18" s="3436"/>
      <c r="G18" s="3436"/>
      <c r="H18" s="3436"/>
      <c r="I18" s="3436"/>
      <c r="J18" s="3436"/>
      <c r="K18" s="3436"/>
      <c r="L18" s="3436"/>
      <c r="M18" s="3436"/>
      <c r="N18" s="3436"/>
      <c r="O18" s="3436"/>
      <c r="P18" s="3436"/>
      <c r="Q18" s="3436"/>
      <c r="R18" s="3436"/>
      <c r="S18" s="3436"/>
      <c r="T18" s="3436"/>
      <c r="U18" s="3436"/>
      <c r="V18" s="3436"/>
      <c r="W18" s="3436"/>
      <c r="X18" s="3436"/>
      <c r="Y18" s="2171"/>
      <c r="Z18" s="2067"/>
      <c r="AA18" s="2067"/>
      <c r="AB18" s="2067"/>
      <c r="AC18" s="2236"/>
      <c r="AD18" s="3390"/>
      <c r="AE18" s="3390"/>
      <c r="AF18" s="3390"/>
      <c r="AG18" s="3390"/>
      <c r="AH18" s="3584"/>
      <c r="AI18" s="3677"/>
      <c r="AJ18" s="3677"/>
      <c r="AK18" s="3677"/>
      <c r="AL18" s="3584"/>
      <c r="AM18" s="3584"/>
      <c r="AN18" s="3584"/>
      <c r="AO18" s="3584"/>
      <c r="AP18" s="3584"/>
      <c r="AQ18" s="3584"/>
      <c r="AR18" s="3584"/>
      <c r="AS18" s="3584"/>
      <c r="AT18" s="3584"/>
      <c r="AU18" s="3584"/>
      <c r="AV18" s="3584"/>
      <c r="AW18" s="3584"/>
      <c r="AX18" s="3584"/>
      <c r="AY18" s="3584"/>
      <c r="AZ18" s="3584"/>
      <c r="BA18" s="3562"/>
      <c r="BB18" s="3562"/>
      <c r="BC18" s="3562"/>
      <c r="BD18" s="3562"/>
      <c r="BE18" s="3562"/>
      <c r="BF18" s="3562"/>
      <c r="BG18" s="3562"/>
      <c r="BH18" s="3562"/>
      <c r="BI18" s="3562"/>
      <c r="BJ18" s="3562"/>
      <c r="BK18" s="3562"/>
      <c r="BL18" s="3562"/>
      <c r="BM18" s="3562"/>
      <c r="BN18" s="3562"/>
      <c r="BO18" s="3562"/>
      <c r="BP18" s="3562"/>
      <c r="BQ18" s="3562"/>
      <c r="BR18" s="3562"/>
      <c r="BS18" s="3562"/>
      <c r="BT18" s="3562"/>
      <c r="BU18" s="3562"/>
      <c r="BV18" s="3562"/>
      <c r="BW18" s="3562"/>
      <c r="BX18" s="3562"/>
      <c r="BY18" s="3562"/>
      <c r="BZ18" s="3562"/>
      <c r="CA18" s="3562"/>
      <c r="CB18" s="3562"/>
      <c r="CC18" s="3562"/>
      <c r="CD18" s="3562"/>
    </row>
    <row r="19" spans="1:82" s="1414" customFormat="1" ht="18" hidden="1" customHeight="1">
      <c r="A19" s="1957"/>
      <c r="B19" s="1957"/>
      <c r="C19" s="1957"/>
      <c r="D19" s="1957"/>
      <c r="E19" s="3436"/>
      <c r="F19" s="3436"/>
      <c r="G19" s="3436"/>
      <c r="H19" s="3436"/>
      <c r="I19" s="3436"/>
      <c r="J19" s="3436"/>
      <c r="K19" s="3436"/>
      <c r="L19" s="3436"/>
      <c r="M19" s="3436"/>
      <c r="N19" s="3436"/>
      <c r="O19" s="3436"/>
      <c r="P19" s="3436"/>
      <c r="Q19" s="3436"/>
      <c r="R19" s="3436"/>
      <c r="S19" s="3436"/>
      <c r="T19" s="3436"/>
      <c r="U19" s="3436"/>
      <c r="V19" s="3436"/>
      <c r="W19" s="3436"/>
      <c r="X19" s="3436"/>
      <c r="Y19" s="2171"/>
      <c r="Z19" s="2067"/>
      <c r="AA19" s="2067"/>
      <c r="AB19" s="2067"/>
      <c r="AC19" s="2236"/>
      <c r="AD19" s="3390"/>
      <c r="AE19" s="3390"/>
      <c r="AF19" s="3390"/>
      <c r="AG19" s="3390"/>
      <c r="AH19" s="3584"/>
      <c r="AI19" s="3677"/>
      <c r="AJ19" s="3677"/>
      <c r="AK19" s="3677"/>
      <c r="AL19" s="3584"/>
      <c r="AM19" s="3584"/>
      <c r="AN19" s="3584"/>
      <c r="AO19" s="3584"/>
      <c r="AP19" s="3584"/>
      <c r="AQ19" s="3584"/>
      <c r="AR19" s="3584"/>
      <c r="AS19" s="3584"/>
      <c r="AT19" s="3584"/>
      <c r="AU19" s="3584"/>
      <c r="AV19" s="3584"/>
      <c r="AW19" s="3584"/>
      <c r="AX19" s="3584"/>
      <c r="AY19" s="3584"/>
      <c r="AZ19" s="3584"/>
      <c r="BA19" s="3562"/>
      <c r="BB19" s="3562"/>
      <c r="BC19" s="3562"/>
      <c r="BD19" s="3562"/>
      <c r="BE19" s="3562"/>
      <c r="BF19" s="3562"/>
      <c r="BG19" s="3562"/>
      <c r="BH19" s="3562"/>
      <c r="BI19" s="3562"/>
      <c r="BJ19" s="3562"/>
      <c r="BK19" s="3562"/>
      <c r="BL19" s="3562"/>
      <c r="BM19" s="3562"/>
      <c r="BN19" s="3562"/>
      <c r="BO19" s="3562"/>
      <c r="BP19" s="3562"/>
      <c r="BQ19" s="3562"/>
      <c r="BR19" s="3562"/>
      <c r="BS19" s="3562"/>
      <c r="BT19" s="3562"/>
      <c r="BU19" s="3562"/>
      <c r="BV19" s="3562"/>
      <c r="BW19" s="3562"/>
      <c r="BX19" s="3562"/>
      <c r="BY19" s="3562"/>
      <c r="BZ19" s="3562"/>
      <c r="CA19" s="3562"/>
      <c r="CB19" s="3562"/>
      <c r="CC19" s="3562"/>
      <c r="CD19" s="3562"/>
    </row>
    <row r="20" spans="1:82" s="1414" customFormat="1" ht="18" hidden="1" customHeight="1">
      <c r="A20" s="1957"/>
      <c r="B20" s="1957"/>
      <c r="C20" s="1957"/>
      <c r="D20" s="1957"/>
      <c r="E20" s="3436"/>
      <c r="F20" s="3436"/>
      <c r="G20" s="3436"/>
      <c r="H20" s="3436"/>
      <c r="I20" s="3436"/>
      <c r="J20" s="3436"/>
      <c r="K20" s="3436"/>
      <c r="L20" s="3436"/>
      <c r="M20" s="3436"/>
      <c r="N20" s="3436"/>
      <c r="O20" s="3436"/>
      <c r="P20" s="3436"/>
      <c r="Q20" s="3436"/>
      <c r="R20" s="3436"/>
      <c r="S20" s="3436"/>
      <c r="T20" s="3436"/>
      <c r="U20" s="3436"/>
      <c r="V20" s="3436"/>
      <c r="W20" s="3436"/>
      <c r="X20" s="3436"/>
      <c r="Y20" s="2171"/>
      <c r="Z20" s="2067"/>
      <c r="AA20" s="2067"/>
      <c r="AB20" s="2067"/>
      <c r="AC20" s="2236"/>
      <c r="AD20" s="3390"/>
      <c r="AE20" s="3390"/>
      <c r="AF20" s="3390"/>
      <c r="AG20" s="3390"/>
      <c r="AH20" s="3584"/>
      <c r="AI20" s="3677"/>
      <c r="AJ20" s="3677"/>
      <c r="AK20" s="3677"/>
      <c r="AL20" s="3584"/>
      <c r="AM20" s="3584"/>
      <c r="AN20" s="3584"/>
      <c r="AO20" s="3584"/>
      <c r="AP20" s="3584"/>
      <c r="AQ20" s="3584"/>
      <c r="AR20" s="3584"/>
      <c r="AS20" s="3584"/>
      <c r="AT20" s="3584"/>
      <c r="AU20" s="3584"/>
      <c r="AV20" s="3584"/>
      <c r="AW20" s="3584"/>
      <c r="AX20" s="3584"/>
      <c r="AY20" s="3584"/>
      <c r="AZ20" s="3584"/>
      <c r="BA20" s="3562"/>
      <c r="BB20" s="3562"/>
      <c r="BC20" s="3562"/>
      <c r="BD20" s="3562"/>
      <c r="BE20" s="3562"/>
      <c r="BF20" s="3562"/>
      <c r="BG20" s="3562"/>
      <c r="BH20" s="3562"/>
      <c r="BI20" s="3562"/>
      <c r="BJ20" s="3562"/>
      <c r="BK20" s="3562"/>
      <c r="BL20" s="3562"/>
      <c r="BM20" s="3562"/>
      <c r="BN20" s="3562"/>
      <c r="BO20" s="3562"/>
      <c r="BP20" s="3562"/>
      <c r="BQ20" s="3562"/>
      <c r="BR20" s="3562"/>
      <c r="BS20" s="3562"/>
      <c r="BT20" s="3562"/>
      <c r="BU20" s="3562"/>
      <c r="BV20" s="3562"/>
      <c r="BW20" s="3562"/>
      <c r="BX20" s="3562"/>
      <c r="BY20" s="3562"/>
      <c r="BZ20" s="3562"/>
      <c r="CA20" s="3562"/>
      <c r="CB20" s="3562"/>
      <c r="CC20" s="3562"/>
      <c r="CD20" s="3562"/>
    </row>
    <row r="21" spans="1:82" s="1414" customFormat="1" ht="18" hidden="1" customHeight="1">
      <c r="A21" s="1957"/>
      <c r="B21" s="1957"/>
      <c r="C21" s="1957"/>
      <c r="D21" s="1957"/>
      <c r="E21" s="3436"/>
      <c r="F21" s="3436"/>
      <c r="G21" s="3436"/>
      <c r="H21" s="3436"/>
      <c r="I21" s="3436"/>
      <c r="J21" s="3436"/>
      <c r="K21" s="3436"/>
      <c r="L21" s="3436"/>
      <c r="M21" s="3436"/>
      <c r="N21" s="3436"/>
      <c r="O21" s="3436"/>
      <c r="P21" s="3436"/>
      <c r="Q21" s="3436"/>
      <c r="R21" s="3436"/>
      <c r="S21" s="3436"/>
      <c r="T21" s="3436"/>
      <c r="U21" s="3436"/>
      <c r="V21" s="3436"/>
      <c r="W21" s="3436"/>
      <c r="X21" s="3436"/>
      <c r="Y21" s="2171"/>
      <c r="Z21" s="2067"/>
      <c r="AA21" s="2067"/>
      <c r="AB21" s="2067"/>
      <c r="AC21" s="2236"/>
      <c r="AD21" s="3390"/>
      <c r="AE21" s="3390"/>
      <c r="AF21" s="3390"/>
      <c r="AG21" s="3390"/>
      <c r="AH21" s="3584"/>
      <c r="AI21" s="3677"/>
      <c r="AJ21" s="3677"/>
      <c r="AK21" s="3677"/>
      <c r="AL21" s="3584"/>
      <c r="AM21" s="3584"/>
      <c r="AN21" s="3584"/>
      <c r="AO21" s="3584"/>
      <c r="AP21" s="3584"/>
      <c r="AQ21" s="3584"/>
      <c r="AR21" s="3584"/>
      <c r="AS21" s="3584"/>
      <c r="AT21" s="3584"/>
      <c r="AU21" s="3584"/>
      <c r="AV21" s="3584"/>
      <c r="AW21" s="3584"/>
      <c r="AX21" s="3584"/>
      <c r="AY21" s="3584"/>
      <c r="AZ21" s="3584"/>
      <c r="BA21" s="3562"/>
      <c r="BB21" s="3562"/>
      <c r="BC21" s="3562"/>
      <c r="BD21" s="3562"/>
      <c r="BE21" s="3562"/>
      <c r="BF21" s="3562"/>
      <c r="BG21" s="3562"/>
      <c r="BH21" s="3562"/>
      <c r="BI21" s="3562"/>
      <c r="BJ21" s="3562"/>
      <c r="BK21" s="3562"/>
      <c r="BL21" s="3562"/>
      <c r="BM21" s="3562"/>
      <c r="BN21" s="3562"/>
      <c r="BO21" s="3562"/>
      <c r="BP21" s="3562"/>
      <c r="BQ21" s="3562"/>
      <c r="BR21" s="3562"/>
      <c r="BS21" s="3562"/>
      <c r="BT21" s="3562"/>
      <c r="BU21" s="3562"/>
      <c r="BV21" s="3562"/>
      <c r="BW21" s="3562"/>
      <c r="BX21" s="3562"/>
      <c r="BY21" s="3562"/>
      <c r="BZ21" s="3562"/>
      <c r="CA21" s="3562"/>
      <c r="CB21" s="3562"/>
      <c r="CC21" s="3562"/>
      <c r="CD21" s="3562"/>
    </row>
    <row r="22" spans="1:82" s="1414" customFormat="1" ht="18" hidden="1" customHeight="1">
      <c r="A22" s="1957"/>
      <c r="B22" s="1957"/>
      <c r="C22" s="1957"/>
      <c r="D22" s="1957"/>
      <c r="E22" s="3436"/>
      <c r="F22" s="3436"/>
      <c r="G22" s="3436"/>
      <c r="H22" s="3436"/>
      <c r="I22" s="3436"/>
      <c r="J22" s="3436"/>
      <c r="K22" s="3436"/>
      <c r="L22" s="3436"/>
      <c r="M22" s="3436"/>
      <c r="N22" s="3436"/>
      <c r="O22" s="3436"/>
      <c r="P22" s="3436"/>
      <c r="Q22" s="3436"/>
      <c r="R22" s="3436"/>
      <c r="S22" s="3436"/>
      <c r="T22" s="3436"/>
      <c r="U22" s="3436"/>
      <c r="V22" s="3436"/>
      <c r="W22" s="3436"/>
      <c r="X22" s="3436"/>
      <c r="Y22" s="2171"/>
      <c r="Z22" s="2067"/>
      <c r="AA22" s="2067"/>
      <c r="AB22" s="2067"/>
      <c r="AC22" s="2236"/>
      <c r="AD22" s="3390"/>
      <c r="AE22" s="3390"/>
      <c r="AF22" s="3390"/>
      <c r="AG22" s="3390"/>
      <c r="AH22" s="3584"/>
      <c r="AI22" s="3677"/>
      <c r="AJ22" s="3677"/>
      <c r="AK22" s="3677"/>
      <c r="AL22" s="3584"/>
      <c r="AM22" s="3584"/>
      <c r="AN22" s="3584"/>
      <c r="AO22" s="3584"/>
      <c r="AP22" s="3584"/>
      <c r="AQ22" s="3584"/>
      <c r="AR22" s="3584"/>
      <c r="AS22" s="3584"/>
      <c r="AT22" s="3584"/>
      <c r="AU22" s="3584"/>
      <c r="AV22" s="3584"/>
      <c r="AW22" s="3584"/>
      <c r="AX22" s="3584"/>
      <c r="AY22" s="3584"/>
      <c r="AZ22" s="3584"/>
      <c r="BA22" s="3562"/>
      <c r="BB22" s="3562"/>
      <c r="BC22" s="3562"/>
      <c r="BD22" s="3562"/>
      <c r="BE22" s="3562"/>
      <c r="BF22" s="3562"/>
      <c r="BG22" s="3562"/>
      <c r="BH22" s="3562"/>
      <c r="BI22" s="3562"/>
      <c r="BJ22" s="3562"/>
      <c r="BK22" s="3562"/>
      <c r="BL22" s="3562"/>
      <c r="BM22" s="3562"/>
      <c r="BN22" s="3562"/>
      <c r="BO22" s="3562"/>
      <c r="BP22" s="3562"/>
      <c r="BQ22" s="3562"/>
      <c r="BR22" s="3562"/>
      <c r="BS22" s="3562"/>
      <c r="BT22" s="3562"/>
      <c r="BU22" s="3562"/>
      <c r="BV22" s="3562"/>
      <c r="BW22" s="3562"/>
      <c r="BX22" s="3562"/>
      <c r="BY22" s="3562"/>
      <c r="BZ22" s="3562"/>
      <c r="CA22" s="3562"/>
      <c r="CB22" s="3562"/>
      <c r="CC22" s="3562"/>
      <c r="CD22" s="3562"/>
    </row>
    <row r="23" spans="1:82" s="1414" customFormat="1" ht="18" hidden="1" customHeight="1">
      <c r="A23" s="1957"/>
      <c r="B23" s="1957"/>
      <c r="C23" s="1957"/>
      <c r="D23" s="1957"/>
      <c r="E23" s="3436"/>
      <c r="F23" s="3436"/>
      <c r="G23" s="3436"/>
      <c r="H23" s="3436"/>
      <c r="I23" s="3436"/>
      <c r="J23" s="3436"/>
      <c r="K23" s="3436"/>
      <c r="L23" s="3436"/>
      <c r="M23" s="3436"/>
      <c r="N23" s="3436"/>
      <c r="O23" s="3436"/>
      <c r="P23" s="3436"/>
      <c r="Q23" s="3436"/>
      <c r="R23" s="3436"/>
      <c r="S23" s="3436"/>
      <c r="T23" s="3436"/>
      <c r="U23" s="3436"/>
      <c r="V23" s="3436"/>
      <c r="W23" s="3436"/>
      <c r="X23" s="3436"/>
      <c r="Y23" s="2171"/>
      <c r="Z23" s="2067"/>
      <c r="AA23" s="2067"/>
      <c r="AB23" s="2067"/>
      <c r="AC23" s="2236"/>
      <c r="AD23" s="3390"/>
      <c r="AE23" s="3390"/>
      <c r="AF23" s="3390"/>
      <c r="AG23" s="3390"/>
      <c r="AH23" s="3584"/>
      <c r="AI23" s="3677"/>
      <c r="AJ23" s="3677"/>
      <c r="AK23" s="3677"/>
      <c r="AL23" s="3584"/>
      <c r="AM23" s="3584"/>
      <c r="AN23" s="3584"/>
      <c r="AO23" s="3584"/>
      <c r="AP23" s="3584"/>
      <c r="AQ23" s="3584"/>
      <c r="AR23" s="3584"/>
      <c r="AS23" s="3584"/>
      <c r="AT23" s="3584"/>
      <c r="AU23" s="3584"/>
      <c r="AV23" s="3584"/>
      <c r="AW23" s="3584"/>
      <c r="AX23" s="3584"/>
      <c r="AY23" s="3584"/>
      <c r="AZ23" s="3584"/>
      <c r="BA23" s="3562"/>
      <c r="BB23" s="3562"/>
      <c r="BC23" s="3562"/>
      <c r="BD23" s="3562"/>
      <c r="BE23" s="3562"/>
      <c r="BF23" s="3562"/>
      <c r="BG23" s="3562"/>
      <c r="BH23" s="3562"/>
      <c r="BI23" s="3562"/>
      <c r="BJ23" s="3562"/>
      <c r="BK23" s="3562"/>
      <c r="BL23" s="3562"/>
      <c r="BM23" s="3562"/>
      <c r="BN23" s="3562"/>
      <c r="BO23" s="3562"/>
      <c r="BP23" s="3562"/>
      <c r="BQ23" s="3562"/>
      <c r="BR23" s="3562"/>
      <c r="BS23" s="3562"/>
      <c r="BT23" s="3562"/>
      <c r="BU23" s="3562"/>
      <c r="BV23" s="3562"/>
      <c r="BW23" s="3562"/>
      <c r="BX23" s="3562"/>
      <c r="BY23" s="3562"/>
      <c r="BZ23" s="3562"/>
      <c r="CA23" s="3562"/>
      <c r="CB23" s="3562"/>
      <c r="CC23" s="3562"/>
      <c r="CD23" s="3562"/>
    </row>
    <row r="24" spans="1:82" s="1414" customFormat="1" ht="18" hidden="1" customHeight="1">
      <c r="A24" s="1957"/>
      <c r="B24" s="1957"/>
      <c r="C24" s="1957"/>
      <c r="D24" s="1957"/>
      <c r="E24" s="3436"/>
      <c r="F24" s="3436"/>
      <c r="G24" s="3436"/>
      <c r="H24" s="3436"/>
      <c r="I24" s="3436"/>
      <c r="J24" s="3436"/>
      <c r="K24" s="3436"/>
      <c r="L24" s="3436"/>
      <c r="M24" s="3436"/>
      <c r="N24" s="3436"/>
      <c r="O24" s="3436"/>
      <c r="P24" s="3436"/>
      <c r="Q24" s="3436"/>
      <c r="R24" s="3436"/>
      <c r="S24" s="3436"/>
      <c r="T24" s="3436"/>
      <c r="U24" s="3436"/>
      <c r="V24" s="3436"/>
      <c r="W24" s="3436"/>
      <c r="X24" s="3436"/>
      <c r="Y24" s="2171"/>
      <c r="Z24" s="2067"/>
      <c r="AA24" s="2067"/>
      <c r="AB24" s="2067"/>
      <c r="AC24" s="2236"/>
      <c r="AD24" s="3390"/>
      <c r="AE24" s="3390"/>
      <c r="AF24" s="3390"/>
      <c r="AG24" s="3390"/>
      <c r="AH24" s="3584"/>
      <c r="AI24" s="3677"/>
      <c r="AJ24" s="3677"/>
      <c r="AK24" s="3677"/>
      <c r="AL24" s="3584"/>
      <c r="AM24" s="3584"/>
      <c r="AN24" s="3584"/>
      <c r="AO24" s="3584"/>
      <c r="AP24" s="3584"/>
      <c r="AQ24" s="3584"/>
      <c r="AR24" s="3584"/>
      <c r="AS24" s="3584"/>
      <c r="AT24" s="3584"/>
      <c r="AU24" s="3584"/>
      <c r="AV24" s="3584"/>
      <c r="AW24" s="3584"/>
      <c r="AX24" s="3584"/>
      <c r="AY24" s="3584"/>
      <c r="AZ24" s="3584"/>
      <c r="BA24" s="3562"/>
      <c r="BB24" s="3562"/>
      <c r="BC24" s="3562"/>
      <c r="BD24" s="3562"/>
      <c r="BE24" s="3562"/>
      <c r="BF24" s="3562"/>
      <c r="BG24" s="3562"/>
      <c r="BH24" s="3562"/>
      <c r="BI24" s="3562"/>
      <c r="BJ24" s="3562"/>
      <c r="BK24" s="3562"/>
      <c r="BL24" s="3562"/>
      <c r="BM24" s="3562"/>
      <c r="BN24" s="3562"/>
      <c r="BO24" s="3562"/>
      <c r="BP24" s="3562"/>
      <c r="BQ24" s="3562"/>
      <c r="BR24" s="3562"/>
      <c r="BS24" s="3562"/>
      <c r="BT24" s="3562"/>
      <c r="BU24" s="3562"/>
      <c r="BV24" s="3562"/>
      <c r="BW24" s="3562"/>
      <c r="BX24" s="3562"/>
      <c r="BY24" s="3562"/>
      <c r="BZ24" s="3562"/>
      <c r="CA24" s="3562"/>
      <c r="CB24" s="3562"/>
      <c r="CC24" s="3562"/>
      <c r="CD24" s="3562"/>
    </row>
    <row r="25" spans="1:82" s="1414" customFormat="1" ht="18" hidden="1" customHeight="1">
      <c r="A25" s="1957"/>
      <c r="B25" s="1957"/>
      <c r="C25" s="1957"/>
      <c r="D25" s="1957"/>
      <c r="E25" s="2950"/>
      <c r="F25" s="2950"/>
      <c r="G25" s="2950"/>
      <c r="H25" s="2950"/>
      <c r="I25" s="2950"/>
      <c r="J25" s="2950"/>
      <c r="K25" s="2950"/>
      <c r="L25" s="2950"/>
      <c r="M25" s="2950"/>
      <c r="N25" s="2950"/>
      <c r="O25" s="2950"/>
      <c r="P25" s="2950"/>
      <c r="Q25" s="2950"/>
      <c r="R25" s="2950"/>
      <c r="S25" s="2950"/>
      <c r="T25" s="2950"/>
      <c r="U25" s="2950"/>
      <c r="V25" s="2950"/>
      <c r="W25" s="2950"/>
      <c r="X25" s="2950"/>
      <c r="Y25" s="2171"/>
      <c r="Z25" s="2067"/>
      <c r="AA25" s="2067"/>
      <c r="AB25" s="2067"/>
      <c r="AC25" s="2236"/>
      <c r="AD25" s="3390"/>
      <c r="AE25" s="3390"/>
      <c r="AF25" s="3390"/>
      <c r="AG25" s="3390"/>
      <c r="AH25" s="3584"/>
      <c r="AI25" s="3677"/>
      <c r="AJ25" s="3677"/>
      <c r="AK25" s="3677"/>
      <c r="AL25" s="3584"/>
      <c r="AM25" s="3584"/>
      <c r="AN25" s="3584"/>
      <c r="AO25" s="3584"/>
      <c r="AP25" s="3584"/>
      <c r="AQ25" s="3584"/>
      <c r="AR25" s="3584"/>
      <c r="AS25" s="3584"/>
      <c r="AT25" s="3584"/>
      <c r="AU25" s="3584"/>
      <c r="AV25" s="3584"/>
      <c r="AW25" s="3584"/>
      <c r="AX25" s="3584"/>
      <c r="AY25" s="3584"/>
      <c r="AZ25" s="3584"/>
      <c r="BA25" s="3562"/>
      <c r="BB25" s="3562"/>
      <c r="BC25" s="3562"/>
      <c r="BD25" s="3562"/>
      <c r="BE25" s="3562"/>
      <c r="BF25" s="3562"/>
      <c r="BG25" s="3562"/>
      <c r="BH25" s="3562"/>
      <c r="BI25" s="3562"/>
      <c r="BJ25" s="3562"/>
      <c r="BK25" s="3562"/>
      <c r="BL25" s="3562"/>
      <c r="BM25" s="3562"/>
      <c r="BN25" s="3562"/>
      <c r="BO25" s="3562"/>
      <c r="BP25" s="3562"/>
      <c r="BQ25" s="3562"/>
      <c r="BR25" s="3562"/>
      <c r="BS25" s="3562"/>
      <c r="BT25" s="3562"/>
      <c r="BU25" s="3562"/>
      <c r="BV25" s="3562"/>
      <c r="BW25" s="3562"/>
      <c r="BX25" s="3562"/>
      <c r="BY25" s="3562"/>
      <c r="BZ25" s="3562"/>
      <c r="CA25" s="3562"/>
      <c r="CB25" s="3562"/>
      <c r="CC25" s="3562"/>
      <c r="CD25" s="3562"/>
    </row>
    <row r="26" spans="1:82" s="1414" customFormat="1" ht="18" hidden="1" customHeight="1">
      <c r="A26" s="1957"/>
      <c r="B26" s="1957"/>
      <c r="C26" s="1957"/>
      <c r="D26" s="1957"/>
      <c r="E26" s="2950"/>
      <c r="F26" s="2950"/>
      <c r="G26" s="2950"/>
      <c r="H26" s="2950"/>
      <c r="I26" s="2950"/>
      <c r="J26" s="2950"/>
      <c r="K26" s="2950"/>
      <c r="L26" s="2950"/>
      <c r="M26" s="2950"/>
      <c r="N26" s="2950"/>
      <c r="O26" s="2950"/>
      <c r="P26" s="2950"/>
      <c r="Q26" s="2950"/>
      <c r="R26" s="2950"/>
      <c r="S26" s="2950"/>
      <c r="T26" s="2950"/>
      <c r="U26" s="2950"/>
      <c r="V26" s="2950"/>
      <c r="W26" s="2950"/>
      <c r="X26" s="2950"/>
      <c r="Y26" s="2171"/>
      <c r="Z26" s="2067"/>
      <c r="AA26" s="2067"/>
      <c r="AB26" s="2067"/>
      <c r="AC26" s="2236"/>
      <c r="AD26" s="3390"/>
      <c r="AE26" s="3390"/>
      <c r="AF26" s="3390"/>
      <c r="AG26" s="3390"/>
      <c r="AH26" s="3584"/>
      <c r="AI26" s="3677"/>
      <c r="AJ26" s="3677"/>
      <c r="AK26" s="3677"/>
      <c r="AL26" s="3584"/>
      <c r="AM26" s="3584"/>
      <c r="AN26" s="3584"/>
      <c r="AO26" s="3584"/>
      <c r="AP26" s="3584"/>
      <c r="AQ26" s="3584"/>
      <c r="AR26" s="3584"/>
      <c r="AS26" s="3584"/>
      <c r="AT26" s="3584"/>
      <c r="AU26" s="3584"/>
      <c r="AV26" s="3584"/>
      <c r="AW26" s="3584"/>
      <c r="AX26" s="3584"/>
      <c r="AY26" s="3584"/>
      <c r="AZ26" s="3584"/>
      <c r="BA26" s="3562"/>
      <c r="BB26" s="3562"/>
      <c r="BC26" s="3562"/>
      <c r="BD26" s="3562"/>
      <c r="BE26" s="3562"/>
      <c r="BF26" s="3562"/>
      <c r="BG26" s="3562"/>
      <c r="BH26" s="3562"/>
      <c r="BI26" s="3562"/>
      <c r="BJ26" s="3562"/>
      <c r="BK26" s="3562"/>
      <c r="BL26" s="3562"/>
      <c r="BM26" s="3562"/>
      <c r="BN26" s="3562"/>
      <c r="BO26" s="3562"/>
      <c r="BP26" s="3562"/>
      <c r="BQ26" s="3562"/>
      <c r="BR26" s="3562"/>
      <c r="BS26" s="3562"/>
      <c r="BT26" s="3562"/>
      <c r="BU26" s="3562"/>
      <c r="BV26" s="3562"/>
      <c r="BW26" s="3562"/>
      <c r="BX26" s="3562"/>
      <c r="BY26" s="3562"/>
      <c r="BZ26" s="3562"/>
      <c r="CA26" s="3562"/>
      <c r="CB26" s="3562"/>
      <c r="CC26" s="3562"/>
      <c r="CD26" s="3562"/>
    </row>
    <row r="27" spans="1:82" s="1414" customFormat="1" ht="18" hidden="1" customHeight="1">
      <c r="A27" s="1957"/>
      <c r="B27" s="1957"/>
      <c r="C27" s="1957"/>
      <c r="D27" s="1957"/>
      <c r="E27" s="2950"/>
      <c r="F27" s="2950"/>
      <c r="G27" s="2950"/>
      <c r="H27" s="2950"/>
      <c r="I27" s="2950"/>
      <c r="J27" s="2950"/>
      <c r="K27" s="2950"/>
      <c r="L27" s="2950"/>
      <c r="M27" s="2950"/>
      <c r="N27" s="2950"/>
      <c r="O27" s="2950"/>
      <c r="P27" s="2950"/>
      <c r="Q27" s="2950"/>
      <c r="R27" s="2950"/>
      <c r="S27" s="2950"/>
      <c r="T27" s="2950"/>
      <c r="U27" s="2950"/>
      <c r="V27" s="2950"/>
      <c r="W27" s="2950"/>
      <c r="X27" s="2950"/>
      <c r="Y27" s="2171"/>
      <c r="Z27" s="2067"/>
      <c r="AA27" s="2067"/>
      <c r="AB27" s="2067"/>
      <c r="AC27" s="2236"/>
      <c r="AD27" s="3390"/>
      <c r="AE27" s="3390"/>
      <c r="AF27" s="3390"/>
      <c r="AG27" s="3390"/>
      <c r="AH27" s="3584"/>
      <c r="AI27" s="3677"/>
      <c r="AJ27" s="3677"/>
      <c r="AK27" s="3677"/>
      <c r="AL27" s="3584"/>
      <c r="AM27" s="3584"/>
      <c r="AN27" s="3584"/>
      <c r="AO27" s="3584"/>
      <c r="AP27" s="3584"/>
      <c r="AQ27" s="3584"/>
      <c r="AR27" s="3584"/>
      <c r="AS27" s="3584"/>
      <c r="AT27" s="3584"/>
      <c r="AU27" s="3584"/>
      <c r="AV27" s="3584"/>
      <c r="AW27" s="3584"/>
      <c r="AX27" s="3584"/>
      <c r="AY27" s="3584"/>
      <c r="AZ27" s="3584"/>
      <c r="BA27" s="3562"/>
      <c r="BB27" s="3562"/>
      <c r="BC27" s="3562"/>
      <c r="BD27" s="3562"/>
      <c r="BE27" s="3562"/>
      <c r="BF27" s="3562"/>
      <c r="BG27" s="3562"/>
      <c r="BH27" s="3562"/>
      <c r="BI27" s="3562"/>
      <c r="BJ27" s="3562"/>
      <c r="BK27" s="3562"/>
      <c r="BL27" s="3562"/>
      <c r="BM27" s="3562"/>
      <c r="BN27" s="3562"/>
      <c r="BO27" s="3562"/>
      <c r="BP27" s="3562"/>
      <c r="BQ27" s="3562"/>
      <c r="BR27" s="3562"/>
      <c r="BS27" s="3562"/>
      <c r="BT27" s="3562"/>
      <c r="BU27" s="3562"/>
      <c r="BV27" s="3562"/>
      <c r="BW27" s="3562"/>
      <c r="BX27" s="3562"/>
      <c r="BY27" s="3562"/>
      <c r="BZ27" s="3562"/>
      <c r="CA27" s="3562"/>
      <c r="CB27" s="3562"/>
      <c r="CC27" s="3562"/>
      <c r="CD27" s="3562"/>
    </row>
    <row r="28" spans="1:82" s="1414" customFormat="1" ht="18" hidden="1" customHeight="1">
      <c r="A28" s="1957"/>
      <c r="B28" s="1957"/>
      <c r="C28" s="1957"/>
      <c r="D28" s="1957"/>
      <c r="E28" s="2950"/>
      <c r="F28" s="2950"/>
      <c r="G28" s="2950"/>
      <c r="H28" s="2950"/>
      <c r="I28" s="2950"/>
      <c r="J28" s="2950"/>
      <c r="K28" s="2950"/>
      <c r="L28" s="2950"/>
      <c r="M28" s="2950"/>
      <c r="N28" s="2950"/>
      <c r="O28" s="2950"/>
      <c r="P28" s="2950"/>
      <c r="Q28" s="2950"/>
      <c r="R28" s="2950"/>
      <c r="S28" s="2950"/>
      <c r="T28" s="2950"/>
      <c r="U28" s="2950"/>
      <c r="V28" s="2950"/>
      <c r="W28" s="2950"/>
      <c r="X28" s="2950"/>
      <c r="Y28" s="2171"/>
      <c r="Z28" s="2067"/>
      <c r="AA28" s="2067"/>
      <c r="AB28" s="2067"/>
      <c r="AC28" s="2236"/>
      <c r="AD28" s="3390"/>
      <c r="AE28" s="3390"/>
      <c r="AF28" s="3390"/>
      <c r="AG28" s="3390"/>
      <c r="AH28" s="3584"/>
      <c r="AI28" s="3677"/>
      <c r="AJ28" s="3677"/>
      <c r="AK28" s="3677"/>
      <c r="AL28" s="3584"/>
      <c r="AM28" s="3584"/>
      <c r="AN28" s="3584"/>
      <c r="AO28" s="3584"/>
      <c r="AP28" s="3584"/>
      <c r="AQ28" s="3584"/>
      <c r="AR28" s="3584"/>
      <c r="AS28" s="3584"/>
      <c r="AT28" s="3584"/>
      <c r="AU28" s="3584"/>
      <c r="AV28" s="3584"/>
      <c r="AW28" s="3584"/>
      <c r="AX28" s="3584"/>
      <c r="AY28" s="3584"/>
      <c r="AZ28" s="3584"/>
      <c r="BA28" s="3562"/>
      <c r="BB28" s="3562"/>
      <c r="BC28" s="3562"/>
      <c r="BD28" s="3562"/>
      <c r="BE28" s="3562"/>
      <c r="BF28" s="3562"/>
      <c r="BG28" s="3562"/>
      <c r="BH28" s="3562"/>
      <c r="BI28" s="3562"/>
      <c r="BJ28" s="3562"/>
      <c r="BK28" s="3562"/>
      <c r="BL28" s="3562"/>
      <c r="BM28" s="3562"/>
      <c r="BN28" s="3562"/>
      <c r="BO28" s="3562"/>
      <c r="BP28" s="3562"/>
      <c r="BQ28" s="3562"/>
      <c r="BR28" s="3562"/>
      <c r="BS28" s="3562"/>
      <c r="BT28" s="3562"/>
      <c r="BU28" s="3562"/>
      <c r="BV28" s="3562"/>
      <c r="BW28" s="3562"/>
      <c r="BX28" s="3562"/>
      <c r="BY28" s="3562"/>
      <c r="BZ28" s="3562"/>
      <c r="CA28" s="3562"/>
      <c r="CB28" s="3562"/>
      <c r="CC28" s="3562"/>
      <c r="CD28" s="3562"/>
    </row>
    <row r="29" spans="1:82" s="1414" customFormat="1" ht="14.25" hidden="1" customHeight="1">
      <c r="A29" s="1957"/>
      <c r="B29" s="1957"/>
      <c r="C29" s="1957"/>
      <c r="D29" s="1957"/>
      <c r="E29" s="2950"/>
      <c r="F29" s="2950"/>
      <c r="G29" s="2950"/>
      <c r="H29" s="2950"/>
      <c r="I29" s="2950"/>
      <c r="J29" s="2950"/>
      <c r="K29" s="2950"/>
      <c r="L29" s="2950"/>
      <c r="M29" s="2950"/>
      <c r="N29" s="2950"/>
      <c r="O29" s="2950"/>
      <c r="P29" s="2950"/>
      <c r="Q29" s="2950"/>
      <c r="R29" s="2950"/>
      <c r="S29" s="2950"/>
      <c r="T29" s="2950"/>
      <c r="U29" s="2950"/>
      <c r="V29" s="2950"/>
      <c r="W29" s="2950"/>
      <c r="X29" s="2950"/>
      <c r="Y29" s="2171"/>
      <c r="Z29" s="2067"/>
      <c r="AA29" s="2067"/>
      <c r="AB29" s="2067"/>
      <c r="AC29" s="2236"/>
      <c r="AD29" s="3390"/>
      <c r="AE29" s="3390"/>
      <c r="AF29" s="3390"/>
      <c r="AG29" s="3390"/>
      <c r="AH29" s="3584"/>
      <c r="AI29" s="3677"/>
      <c r="AJ29" s="3677"/>
      <c r="AK29" s="3677"/>
      <c r="AL29" s="3584"/>
      <c r="AM29" s="3584"/>
      <c r="AN29" s="3584"/>
      <c r="AO29" s="3584"/>
      <c r="AP29" s="3584"/>
      <c r="AQ29" s="3584"/>
      <c r="AR29" s="3584"/>
      <c r="AS29" s="3584"/>
      <c r="AT29" s="3584"/>
      <c r="AU29" s="3584"/>
      <c r="AV29" s="3584"/>
      <c r="AW29" s="3584"/>
      <c r="AX29" s="3584"/>
      <c r="AY29" s="3584"/>
      <c r="AZ29" s="3584"/>
      <c r="BA29" s="3562"/>
      <c r="BB29" s="3562"/>
      <c r="BC29" s="3562"/>
      <c r="BD29" s="3562"/>
      <c r="BE29" s="3562"/>
      <c r="BF29" s="3562"/>
      <c r="BG29" s="3562"/>
      <c r="BH29" s="3562"/>
      <c r="BI29" s="3562"/>
      <c r="BJ29" s="3562"/>
      <c r="BK29" s="3562"/>
      <c r="BL29" s="3562"/>
      <c r="BM29" s="3562"/>
      <c r="BN29" s="3562"/>
      <c r="BO29" s="3562"/>
      <c r="BP29" s="3562"/>
      <c r="BQ29" s="3562"/>
      <c r="BR29" s="3562"/>
      <c r="BS29" s="3562"/>
      <c r="BT29" s="3562"/>
      <c r="BU29" s="3562"/>
      <c r="BV29" s="3562"/>
      <c r="BW29" s="3562"/>
      <c r="BX29" s="3562"/>
      <c r="BY29" s="3562"/>
      <c r="BZ29" s="3562"/>
      <c r="CA29" s="3562"/>
      <c r="CB29" s="3562"/>
      <c r="CC29" s="3562"/>
      <c r="CD29" s="3562"/>
    </row>
    <row r="30" spans="1:82" s="1414" customFormat="1" ht="6" hidden="1" customHeight="1">
      <c r="A30" s="1957"/>
      <c r="B30" s="1957"/>
      <c r="C30" s="1957"/>
      <c r="D30" s="1957"/>
      <c r="E30" s="2767"/>
      <c r="F30" s="2767"/>
      <c r="G30" s="2767"/>
      <c r="H30" s="2767"/>
      <c r="I30" s="2767"/>
      <c r="J30" s="2767"/>
      <c r="K30" s="2767"/>
      <c r="L30" s="2068"/>
      <c r="M30" s="2767"/>
      <c r="N30" s="2767"/>
      <c r="O30" s="2068"/>
      <c r="P30" s="2767"/>
      <c r="Q30" s="2767"/>
      <c r="R30" s="2068"/>
      <c r="S30" s="2182"/>
      <c r="T30" s="2068"/>
      <c r="U30" s="2068"/>
      <c r="V30" s="2068"/>
      <c r="W30" s="2068"/>
      <c r="X30" s="2068"/>
      <c r="Y30" s="2171"/>
      <c r="Z30" s="2068"/>
      <c r="AA30" s="2068"/>
      <c r="AB30" s="2068"/>
      <c r="AC30" s="2221"/>
      <c r="AD30" s="3390"/>
      <c r="AE30" s="3390"/>
      <c r="AF30" s="3390"/>
      <c r="AG30" s="3390"/>
      <c r="AH30" s="3584"/>
      <c r="AI30" s="3677"/>
      <c r="AJ30" s="3677"/>
      <c r="AK30" s="3677"/>
      <c r="AL30" s="3584"/>
      <c r="AM30" s="3584"/>
      <c r="AN30" s="3584"/>
      <c r="AO30" s="3584"/>
      <c r="AP30" s="3584"/>
      <c r="AQ30" s="3584"/>
      <c r="AR30" s="3584"/>
      <c r="AS30" s="3584"/>
      <c r="AT30" s="3584"/>
      <c r="AU30" s="3584"/>
      <c r="AV30" s="3584"/>
      <c r="AW30" s="3584"/>
      <c r="AX30" s="3584"/>
      <c r="AY30" s="3584"/>
      <c r="AZ30" s="3584"/>
      <c r="BA30" s="3562"/>
      <c r="BB30" s="3562"/>
      <c r="BC30" s="3562"/>
      <c r="BD30" s="3562"/>
      <c r="BE30" s="3562"/>
      <c r="BF30" s="3562"/>
      <c r="BG30" s="3562"/>
      <c r="BH30" s="3562"/>
      <c r="BI30" s="3562"/>
      <c r="BJ30" s="3562"/>
      <c r="BK30" s="3562"/>
      <c r="BL30" s="3562"/>
      <c r="BM30" s="3562"/>
      <c r="BN30" s="3562"/>
      <c r="BO30" s="3562"/>
      <c r="BP30" s="3562"/>
      <c r="BQ30" s="3562"/>
      <c r="BR30" s="3562"/>
      <c r="BS30" s="3562"/>
      <c r="BT30" s="3562"/>
      <c r="BU30" s="3562"/>
      <c r="BV30" s="3562"/>
      <c r="BW30" s="3562"/>
      <c r="BX30" s="3562"/>
      <c r="BY30" s="3562"/>
      <c r="BZ30" s="3562"/>
      <c r="CA30" s="3562"/>
      <c r="CB30" s="3562"/>
      <c r="CC30" s="3562"/>
      <c r="CD30" s="3562"/>
    </row>
    <row r="31" spans="1:82" s="1414" customFormat="1" ht="6" hidden="1" customHeight="1">
      <c r="A31" s="2009" t="s">
        <v>841</v>
      </c>
      <c r="B31" s="4029" t="s">
        <v>1010</v>
      </c>
      <c r="C31" s="4029"/>
      <c r="D31" s="4029"/>
      <c r="E31" s="4029"/>
      <c r="K31" s="4029" t="s">
        <v>842</v>
      </c>
      <c r="L31" s="4029"/>
      <c r="M31" s="4029"/>
      <c r="N31" s="4029"/>
      <c r="O31" s="2067"/>
      <c r="Q31" s="4029" t="s">
        <v>841</v>
      </c>
      <c r="R31" s="4029"/>
      <c r="S31" s="4029"/>
      <c r="T31" s="4029"/>
      <c r="U31" s="2067"/>
      <c r="V31" s="2067"/>
      <c r="W31" s="2067"/>
      <c r="X31" s="2067"/>
      <c r="Y31" s="2171"/>
      <c r="Z31" s="2067"/>
      <c r="AA31" s="2067"/>
      <c r="AB31" s="2067"/>
      <c r="AC31" s="2236"/>
      <c r="AD31" s="3390"/>
      <c r="AE31" s="3390"/>
      <c r="AF31" s="3390"/>
      <c r="AG31" s="3390"/>
      <c r="AH31" s="3584"/>
      <c r="AI31" s="3677"/>
      <c r="AJ31" s="3677"/>
      <c r="AK31" s="3677"/>
      <c r="AL31" s="3584"/>
      <c r="AM31" s="3584"/>
      <c r="AN31" s="3584"/>
      <c r="AO31" s="3584"/>
      <c r="AP31" s="3584"/>
      <c r="AQ31" s="3584"/>
      <c r="AR31" s="3584"/>
      <c r="AS31" s="3584"/>
      <c r="AT31" s="3584"/>
      <c r="AU31" s="3584"/>
      <c r="AV31" s="3584"/>
      <c r="AW31" s="3584"/>
      <c r="AX31" s="3584"/>
      <c r="AY31" s="3584"/>
      <c r="AZ31" s="3584"/>
      <c r="BA31" s="3562"/>
      <c r="BB31" s="3562"/>
      <c r="BC31" s="3562"/>
      <c r="BD31" s="3562"/>
      <c r="BE31" s="3562"/>
      <c r="BF31" s="3562"/>
      <c r="BG31" s="3562"/>
      <c r="BH31" s="3562"/>
      <c r="BI31" s="3562"/>
      <c r="BJ31" s="3562"/>
      <c r="BK31" s="3562"/>
      <c r="BL31" s="3562"/>
      <c r="BM31" s="3562"/>
      <c r="BN31" s="3562"/>
      <c r="BO31" s="3562"/>
      <c r="BP31" s="3562"/>
      <c r="BQ31" s="3562"/>
      <c r="BR31" s="3562"/>
      <c r="BS31" s="3562"/>
      <c r="BT31" s="3562"/>
      <c r="BU31" s="3562"/>
      <c r="BV31" s="3562"/>
      <c r="BW31" s="3562"/>
      <c r="BX31" s="3562"/>
      <c r="BY31" s="3562"/>
      <c r="BZ31" s="3562"/>
      <c r="CA31" s="3562"/>
      <c r="CB31" s="3562"/>
      <c r="CC31" s="3562"/>
      <c r="CD31" s="3562"/>
    </row>
    <row r="32" spans="1:82" s="1414" customFormat="1" ht="6" hidden="1" customHeight="1">
      <c r="A32" s="1663"/>
      <c r="B32" s="2773" t="s">
        <v>835</v>
      </c>
      <c r="C32" s="1663" t="s">
        <v>953</v>
      </c>
      <c r="D32" s="1617"/>
      <c r="E32" s="1617"/>
      <c r="F32" s="1618"/>
      <c r="G32" s="1618"/>
      <c r="H32" s="1618"/>
      <c r="I32" s="1618"/>
      <c r="J32" s="1663"/>
      <c r="K32" s="2773" t="s">
        <v>835</v>
      </c>
      <c r="L32" s="2106" t="s">
        <v>953</v>
      </c>
      <c r="M32" s="1617"/>
      <c r="N32" s="1617"/>
      <c r="O32" s="2120"/>
      <c r="P32" s="1617"/>
      <c r="Q32" s="1663"/>
      <c r="R32" s="4030" t="s">
        <v>965</v>
      </c>
      <c r="S32" s="4030"/>
      <c r="T32" s="4030"/>
      <c r="U32" s="4030"/>
      <c r="V32" s="2067"/>
      <c r="W32" s="2067"/>
      <c r="X32" s="2067"/>
      <c r="Y32" s="2171"/>
      <c r="Z32" s="2067"/>
      <c r="AA32" s="2067"/>
      <c r="AB32" s="2067"/>
      <c r="AC32" s="2236"/>
      <c r="AD32" s="3390"/>
      <c r="AE32" s="3390"/>
      <c r="AF32" s="3390"/>
      <c r="AG32" s="3390"/>
      <c r="AH32" s="3584"/>
      <c r="AI32" s="3677"/>
      <c r="AJ32" s="3677"/>
      <c r="AK32" s="3677"/>
      <c r="AL32" s="3584"/>
      <c r="AM32" s="3584"/>
      <c r="AN32" s="3584"/>
      <c r="AO32" s="3584"/>
      <c r="AP32" s="3584"/>
      <c r="AQ32" s="3584"/>
      <c r="AR32" s="3584"/>
      <c r="AS32" s="3584"/>
      <c r="AT32" s="3584"/>
      <c r="AU32" s="3584"/>
      <c r="AV32" s="3584"/>
      <c r="AW32" s="3584"/>
      <c r="AX32" s="3584"/>
      <c r="AY32" s="3584"/>
      <c r="AZ32" s="3584"/>
      <c r="BA32" s="3562"/>
      <c r="BB32" s="3562"/>
      <c r="BC32" s="3562"/>
      <c r="BD32" s="3562"/>
      <c r="BE32" s="3562"/>
      <c r="BF32" s="3562"/>
      <c r="BG32" s="3562"/>
      <c r="BH32" s="3562"/>
      <c r="BI32" s="3562"/>
      <c r="BJ32" s="3562"/>
      <c r="BK32" s="3562"/>
      <c r="BL32" s="3562"/>
      <c r="BM32" s="3562"/>
      <c r="BN32" s="3562"/>
      <c r="BO32" s="3562"/>
      <c r="BP32" s="3562"/>
      <c r="BQ32" s="3562"/>
      <c r="BR32" s="3562"/>
      <c r="BS32" s="3562"/>
      <c r="BT32" s="3562"/>
      <c r="BU32" s="3562"/>
      <c r="BV32" s="3562"/>
      <c r="BW32" s="3562"/>
      <c r="BX32" s="3562"/>
      <c r="BY32" s="3562"/>
      <c r="BZ32" s="3562"/>
      <c r="CA32" s="3562"/>
      <c r="CB32" s="3562"/>
      <c r="CC32" s="3562"/>
      <c r="CD32" s="3562"/>
    </row>
    <row r="33" spans="1:82" s="1414" customFormat="1" ht="6" hidden="1" customHeight="1">
      <c r="B33" s="2773"/>
      <c r="C33" s="1619" t="s">
        <v>894</v>
      </c>
      <c r="D33" s="1617"/>
      <c r="E33" s="1617"/>
      <c r="F33" s="1618"/>
      <c r="G33" s="1618"/>
      <c r="H33" s="1618"/>
      <c r="I33" s="1618"/>
      <c r="K33" s="2773"/>
      <c r="L33" s="2107" t="s">
        <v>894</v>
      </c>
      <c r="M33" s="1617"/>
      <c r="N33" s="1617"/>
      <c r="O33" s="2120"/>
      <c r="P33" s="1617"/>
      <c r="R33" s="4030"/>
      <c r="S33" s="4030"/>
      <c r="T33" s="4030"/>
      <c r="U33" s="4030"/>
      <c r="V33" s="2067"/>
      <c r="W33" s="2067"/>
      <c r="X33" s="2067"/>
      <c r="Y33" s="2171"/>
      <c r="Z33" s="2067"/>
      <c r="AA33" s="2067"/>
      <c r="AB33" s="2067"/>
      <c r="AC33" s="2236"/>
      <c r="AD33" s="3390"/>
      <c r="AE33" s="3390"/>
      <c r="AF33" s="3390"/>
      <c r="AG33" s="3390"/>
      <c r="AH33" s="3584"/>
      <c r="AI33" s="3677"/>
      <c r="AJ33" s="3677"/>
      <c r="AK33" s="3677"/>
      <c r="AL33" s="3584"/>
      <c r="AM33" s="3584"/>
      <c r="AN33" s="3584"/>
      <c r="AO33" s="3584"/>
      <c r="AP33" s="3584"/>
      <c r="AQ33" s="3584"/>
      <c r="AR33" s="3584"/>
      <c r="AS33" s="3584"/>
      <c r="AT33" s="3584"/>
      <c r="AU33" s="3584"/>
      <c r="AV33" s="3584"/>
      <c r="AW33" s="3584"/>
      <c r="AX33" s="3584"/>
      <c r="AY33" s="3584"/>
      <c r="AZ33" s="3584"/>
      <c r="BA33" s="3562"/>
      <c r="BB33" s="3562"/>
      <c r="BC33" s="3562"/>
      <c r="BD33" s="3562"/>
      <c r="BE33" s="3562"/>
      <c r="BF33" s="3562"/>
      <c r="BG33" s="3562"/>
      <c r="BH33" s="3562"/>
      <c r="BI33" s="3562"/>
      <c r="BJ33" s="3562"/>
      <c r="BK33" s="3562"/>
      <c r="BL33" s="3562"/>
      <c r="BM33" s="3562"/>
      <c r="BN33" s="3562"/>
      <c r="BO33" s="3562"/>
      <c r="BP33" s="3562"/>
      <c r="BQ33" s="3562"/>
      <c r="BR33" s="3562"/>
      <c r="BS33" s="3562"/>
      <c r="BT33" s="3562"/>
      <c r="BU33" s="3562"/>
      <c r="BV33" s="3562"/>
      <c r="BW33" s="3562"/>
      <c r="BX33" s="3562"/>
      <c r="BY33" s="3562"/>
      <c r="BZ33" s="3562"/>
      <c r="CA33" s="3562"/>
      <c r="CB33" s="3562"/>
      <c r="CC33" s="3562"/>
      <c r="CD33" s="3562"/>
    </row>
    <row r="34" spans="1:82" s="1414" customFormat="1" ht="6" hidden="1" customHeight="1">
      <c r="A34" s="1663"/>
      <c r="B34" s="2773" t="s">
        <v>779</v>
      </c>
      <c r="C34" s="1663" t="s">
        <v>952</v>
      </c>
      <c r="D34" s="1616"/>
      <c r="E34" s="1616"/>
      <c r="F34" s="1616"/>
      <c r="G34" s="1616"/>
      <c r="H34" s="1616"/>
      <c r="I34" s="1616"/>
      <c r="J34" s="1663"/>
      <c r="K34" s="2773" t="s">
        <v>779</v>
      </c>
      <c r="L34" s="2106" t="s">
        <v>952</v>
      </c>
      <c r="M34" s="1616"/>
      <c r="N34" s="1616"/>
      <c r="O34" s="2121"/>
      <c r="P34" s="1616"/>
      <c r="Q34" s="1663"/>
      <c r="R34" s="4030" t="s">
        <v>966</v>
      </c>
      <c r="S34" s="4030"/>
      <c r="T34" s="4030"/>
      <c r="U34" s="4030"/>
      <c r="V34" s="2067"/>
      <c r="W34" s="2067"/>
      <c r="X34" s="2067"/>
      <c r="Y34" s="2171"/>
      <c r="Z34" s="2067"/>
      <c r="AA34" s="2067"/>
      <c r="AB34" s="2067"/>
      <c r="AC34" s="2236"/>
      <c r="AD34" s="3390"/>
      <c r="AE34" s="3390"/>
      <c r="AF34" s="3390"/>
      <c r="AG34" s="3390"/>
      <c r="AH34" s="3584"/>
      <c r="AI34" s="3677"/>
      <c r="AJ34" s="3677"/>
      <c r="AK34" s="3677"/>
      <c r="AL34" s="3584"/>
      <c r="AM34" s="3584"/>
      <c r="AN34" s="3584"/>
      <c r="AO34" s="3584"/>
      <c r="AP34" s="3584"/>
      <c r="AQ34" s="3584"/>
      <c r="AR34" s="3584"/>
      <c r="AS34" s="3584"/>
      <c r="AT34" s="3584"/>
      <c r="AU34" s="3584"/>
      <c r="AV34" s="3584"/>
      <c r="AW34" s="3584"/>
      <c r="AX34" s="3584"/>
      <c r="AY34" s="3584"/>
      <c r="AZ34" s="3584"/>
      <c r="BA34" s="3562"/>
      <c r="BB34" s="3562"/>
      <c r="BC34" s="3562"/>
      <c r="BD34" s="3562"/>
      <c r="BE34" s="3562"/>
      <c r="BF34" s="3562"/>
      <c r="BG34" s="3562"/>
      <c r="BH34" s="3562"/>
      <c r="BI34" s="3562"/>
      <c r="BJ34" s="3562"/>
      <c r="BK34" s="3562"/>
      <c r="BL34" s="3562"/>
      <c r="BM34" s="3562"/>
      <c r="BN34" s="3562"/>
      <c r="BO34" s="3562"/>
      <c r="BP34" s="3562"/>
      <c r="BQ34" s="3562"/>
      <c r="BR34" s="3562"/>
      <c r="BS34" s="3562"/>
      <c r="BT34" s="3562"/>
      <c r="BU34" s="3562"/>
      <c r="BV34" s="3562"/>
      <c r="BW34" s="3562"/>
      <c r="BX34" s="3562"/>
      <c r="BY34" s="3562"/>
      <c r="BZ34" s="3562"/>
      <c r="CA34" s="3562"/>
      <c r="CB34" s="3562"/>
      <c r="CC34" s="3562"/>
      <c r="CD34" s="3562"/>
    </row>
    <row r="35" spans="1:82" s="1414" customFormat="1" ht="6" hidden="1" customHeight="1">
      <c r="B35" s="2773" t="s">
        <v>780</v>
      </c>
      <c r="C35" s="1663" t="s">
        <v>969</v>
      </c>
      <c r="D35" s="1616"/>
      <c r="E35" s="1616"/>
      <c r="F35" s="1616"/>
      <c r="G35" s="1616"/>
      <c r="H35" s="1616"/>
      <c r="I35" s="1616"/>
      <c r="K35" s="2773" t="s">
        <v>780</v>
      </c>
      <c r="L35" s="2106" t="s">
        <v>969</v>
      </c>
      <c r="M35" s="1616"/>
      <c r="N35" s="1616"/>
      <c r="O35" s="2121"/>
      <c r="P35" s="1616"/>
      <c r="R35" s="4030"/>
      <c r="S35" s="4030"/>
      <c r="T35" s="4030"/>
      <c r="U35" s="4030"/>
      <c r="V35" s="2067"/>
      <c r="W35" s="2067"/>
      <c r="X35" s="2067"/>
      <c r="Y35" s="2171"/>
      <c r="Z35" s="2067"/>
      <c r="AA35" s="2067"/>
      <c r="AB35" s="2067"/>
      <c r="AC35" s="2236"/>
      <c r="AD35" s="3390"/>
      <c r="AE35" s="3390"/>
      <c r="AF35" s="3390"/>
      <c r="AG35" s="3390"/>
      <c r="AH35" s="3584"/>
      <c r="AI35" s="3677"/>
      <c r="AJ35" s="3677"/>
      <c r="AK35" s="3677"/>
      <c r="AL35" s="3584"/>
      <c r="AM35" s="3584"/>
      <c r="AN35" s="3584"/>
      <c r="AO35" s="3584"/>
      <c r="AP35" s="3584"/>
      <c r="AQ35" s="3584"/>
      <c r="AR35" s="3584"/>
      <c r="AS35" s="3584"/>
      <c r="AT35" s="3584"/>
      <c r="AU35" s="3584"/>
      <c r="AV35" s="3584"/>
      <c r="AW35" s="3584"/>
      <c r="AX35" s="3584"/>
      <c r="AY35" s="3584"/>
      <c r="AZ35" s="3584"/>
      <c r="BA35" s="3562"/>
      <c r="BB35" s="3562"/>
      <c r="BC35" s="3562"/>
      <c r="BD35" s="3562"/>
      <c r="BE35" s="3562"/>
      <c r="BF35" s="3562"/>
      <c r="BG35" s="3562"/>
      <c r="BH35" s="3562"/>
      <c r="BI35" s="3562"/>
      <c r="BJ35" s="3562"/>
      <c r="BK35" s="3562"/>
      <c r="BL35" s="3562"/>
      <c r="BM35" s="3562"/>
      <c r="BN35" s="3562"/>
      <c r="BO35" s="3562"/>
      <c r="BP35" s="3562"/>
      <c r="BQ35" s="3562"/>
      <c r="BR35" s="3562"/>
      <c r="BS35" s="3562"/>
      <c r="BT35" s="3562"/>
      <c r="BU35" s="3562"/>
      <c r="BV35" s="3562"/>
      <c r="BW35" s="3562"/>
      <c r="BX35" s="3562"/>
      <c r="BY35" s="3562"/>
      <c r="BZ35" s="3562"/>
      <c r="CA35" s="3562"/>
      <c r="CB35" s="3562"/>
      <c r="CC35" s="3562"/>
      <c r="CD35" s="3562"/>
    </row>
    <row r="36" spans="1:82" s="1414" customFormat="1" ht="6" hidden="1" customHeight="1">
      <c r="B36" s="2773" t="s">
        <v>836</v>
      </c>
      <c r="C36" s="1619" t="s">
        <v>954</v>
      </c>
      <c r="D36" s="1616"/>
      <c r="E36" s="1616"/>
      <c r="F36" s="1616"/>
      <c r="G36" s="1616"/>
      <c r="H36" s="1616"/>
      <c r="I36" s="1616"/>
      <c r="K36" s="2773" t="s">
        <v>836</v>
      </c>
      <c r="L36" s="2107" t="s">
        <v>954</v>
      </c>
      <c r="M36" s="1616"/>
      <c r="N36" s="1616"/>
      <c r="O36" s="2121"/>
      <c r="P36" s="1616"/>
      <c r="R36" s="4030"/>
      <c r="S36" s="4030"/>
      <c r="T36" s="4030"/>
      <c r="U36" s="4030"/>
      <c r="V36" s="2067"/>
      <c r="W36" s="2067"/>
      <c r="X36" s="2067"/>
      <c r="Y36" s="2171"/>
      <c r="Z36" s="2067"/>
      <c r="AA36" s="2067"/>
      <c r="AB36" s="2067"/>
      <c r="AC36" s="2236"/>
      <c r="AD36" s="3390"/>
      <c r="AE36" s="3390"/>
      <c r="AF36" s="3390"/>
      <c r="AG36" s="3390"/>
      <c r="AH36" s="3584"/>
      <c r="AI36" s="3677"/>
      <c r="AJ36" s="3677"/>
      <c r="AK36" s="3677"/>
      <c r="AL36" s="3584"/>
      <c r="AM36" s="3584"/>
      <c r="AN36" s="3584"/>
      <c r="AO36" s="3584"/>
      <c r="AP36" s="3584"/>
      <c r="AQ36" s="3584"/>
      <c r="AR36" s="3584"/>
      <c r="AS36" s="3584"/>
      <c r="AT36" s="3584"/>
      <c r="AU36" s="3584"/>
      <c r="AV36" s="3584"/>
      <c r="AW36" s="3584"/>
      <c r="AX36" s="3584"/>
      <c r="AY36" s="3584"/>
      <c r="AZ36" s="3584"/>
      <c r="BA36" s="3562"/>
      <c r="BB36" s="3562"/>
      <c r="BC36" s="3562"/>
      <c r="BD36" s="3562"/>
      <c r="BE36" s="3562"/>
      <c r="BF36" s="3562"/>
      <c r="BG36" s="3562"/>
      <c r="BH36" s="3562"/>
      <c r="BI36" s="3562"/>
      <c r="BJ36" s="3562"/>
      <c r="BK36" s="3562"/>
      <c r="BL36" s="3562"/>
      <c r="BM36" s="3562"/>
      <c r="BN36" s="3562"/>
      <c r="BO36" s="3562"/>
      <c r="BP36" s="3562"/>
      <c r="BQ36" s="3562"/>
      <c r="BR36" s="3562"/>
      <c r="BS36" s="3562"/>
      <c r="BT36" s="3562"/>
      <c r="BU36" s="3562"/>
      <c r="BV36" s="3562"/>
      <c r="BW36" s="3562"/>
      <c r="BX36" s="3562"/>
      <c r="BY36" s="3562"/>
      <c r="BZ36" s="3562"/>
      <c r="CA36" s="3562"/>
      <c r="CB36" s="3562"/>
      <c r="CC36" s="3562"/>
      <c r="CD36" s="3562"/>
    </row>
    <row r="37" spans="1:82" s="1414" customFormat="1" ht="6" hidden="1" customHeight="1">
      <c r="A37" s="1663"/>
      <c r="B37" s="2773" t="s">
        <v>837</v>
      </c>
      <c r="C37" s="1619" t="s">
        <v>893</v>
      </c>
      <c r="D37" s="1663"/>
      <c r="E37" s="1663"/>
      <c r="F37" s="1663"/>
      <c r="G37" s="1663"/>
      <c r="H37" s="1663"/>
      <c r="I37" s="1663"/>
      <c r="J37" s="1663"/>
      <c r="K37" s="2773" t="s">
        <v>837</v>
      </c>
      <c r="L37" s="2107" t="s">
        <v>893</v>
      </c>
      <c r="M37" s="1663"/>
      <c r="N37" s="1663"/>
      <c r="O37" s="2106"/>
      <c r="P37" s="1663"/>
      <c r="Q37" s="1663"/>
      <c r="R37" s="4030" t="s">
        <v>967</v>
      </c>
      <c r="S37" s="4031"/>
      <c r="T37" s="4031"/>
      <c r="U37" s="4031"/>
      <c r="V37" s="2067"/>
      <c r="W37" s="2067"/>
      <c r="X37" s="2067"/>
      <c r="Y37" s="2171"/>
      <c r="Z37" s="2067"/>
      <c r="AA37" s="2067"/>
      <c r="AB37" s="2067"/>
      <c r="AC37" s="2236"/>
      <c r="AD37" s="3390"/>
      <c r="AE37" s="3390"/>
      <c r="AF37" s="3390"/>
      <c r="AG37" s="3390"/>
      <c r="AH37" s="3584"/>
      <c r="AI37" s="3677"/>
      <c r="AJ37" s="3677"/>
      <c r="AK37" s="3677"/>
      <c r="AL37" s="3584"/>
      <c r="AM37" s="3584"/>
      <c r="AN37" s="3584"/>
      <c r="AO37" s="3584"/>
      <c r="AP37" s="3584"/>
      <c r="AQ37" s="3584"/>
      <c r="AR37" s="3584"/>
      <c r="AS37" s="3584"/>
      <c r="AT37" s="3584"/>
      <c r="AU37" s="3584"/>
      <c r="AV37" s="3584"/>
      <c r="AW37" s="3584"/>
      <c r="AX37" s="3584"/>
      <c r="AY37" s="3584"/>
      <c r="AZ37" s="3584"/>
      <c r="BA37" s="3562"/>
      <c r="BB37" s="3562"/>
      <c r="BC37" s="3562"/>
      <c r="BD37" s="3562"/>
      <c r="BE37" s="3562"/>
      <c r="BF37" s="3562"/>
      <c r="BG37" s="3562"/>
      <c r="BH37" s="3562"/>
      <c r="BI37" s="3562"/>
      <c r="BJ37" s="3562"/>
      <c r="BK37" s="3562"/>
      <c r="BL37" s="3562"/>
      <c r="BM37" s="3562"/>
      <c r="BN37" s="3562"/>
      <c r="BO37" s="3562"/>
      <c r="BP37" s="3562"/>
      <c r="BQ37" s="3562"/>
      <c r="BR37" s="3562"/>
      <c r="BS37" s="3562"/>
      <c r="BT37" s="3562"/>
      <c r="BU37" s="3562"/>
      <c r="BV37" s="3562"/>
      <c r="BW37" s="3562"/>
      <c r="BX37" s="3562"/>
      <c r="BY37" s="3562"/>
      <c r="BZ37" s="3562"/>
      <c r="CA37" s="3562"/>
      <c r="CB37" s="3562"/>
      <c r="CC37" s="3562"/>
      <c r="CD37" s="3562"/>
    </row>
    <row r="38" spans="1:82" ht="6" hidden="1" customHeight="1">
      <c r="A38" s="1414"/>
      <c r="B38" s="2008" t="s">
        <v>950</v>
      </c>
      <c r="C38" s="1619" t="s">
        <v>951</v>
      </c>
      <c r="D38" s="1619"/>
      <c r="E38" s="1619"/>
      <c r="K38" s="2008" t="s">
        <v>950</v>
      </c>
      <c r="L38" s="2107" t="s">
        <v>951</v>
      </c>
      <c r="M38" s="1619"/>
      <c r="N38" s="1619"/>
      <c r="O38" s="2107"/>
      <c r="R38" s="4031"/>
      <c r="S38" s="4031"/>
      <c r="T38" s="4031"/>
      <c r="U38" s="4031"/>
      <c r="AE38" s="3563">
        <f>AE39+AE40+AE41</f>
        <v>182400000</v>
      </c>
      <c r="AF38" s="3564">
        <f>AF39+AF40+AF41</f>
        <v>154255858</v>
      </c>
      <c r="AI38" s="3678"/>
      <c r="AJ38" s="3678" t="s">
        <v>5069</v>
      </c>
      <c r="AK38" s="3678" t="s">
        <v>5068</v>
      </c>
    </row>
    <row r="39" spans="1:82" ht="23.25" customHeight="1" thickBot="1">
      <c r="A39" s="1414"/>
      <c r="B39" s="2766"/>
      <c r="C39" s="2766"/>
      <c r="D39" s="2766"/>
      <c r="E39" s="2766"/>
      <c r="K39" s="2008"/>
      <c r="L39" s="2108"/>
      <c r="M39" s="1964"/>
      <c r="N39" s="2009"/>
      <c r="O39" s="2009"/>
      <c r="P39" s="2009"/>
      <c r="Q39" s="2009"/>
      <c r="AD39" s="3388" t="s">
        <v>1249</v>
      </c>
      <c r="AE39" s="3563">
        <f>M42</f>
        <v>58448686</v>
      </c>
      <c r="AF39" s="3564">
        <f>I42</f>
        <v>61549121</v>
      </c>
      <c r="AG39" s="3565">
        <f>AE39/AF39</f>
        <v>0.94962665673162094</v>
      </c>
      <c r="AH39" s="3592">
        <f>AE39-AF39</f>
        <v>-3100435</v>
      </c>
      <c r="AI39" s="3679" t="s">
        <v>689</v>
      </c>
      <c r="AJ39" s="3680">
        <v>58448686</v>
      </c>
      <c r="AK39" s="3681">
        <v>61549121</v>
      </c>
    </row>
    <row r="40" spans="1:82" ht="12" customHeight="1">
      <c r="A40" s="1414"/>
      <c r="B40" s="4038" t="s">
        <v>5126</v>
      </c>
      <c r="C40" s="4038"/>
      <c r="D40" s="4038"/>
      <c r="E40" s="4038"/>
      <c r="F40" s="4038"/>
      <c r="G40" s="3886" t="s">
        <v>5038</v>
      </c>
      <c r="H40" s="3887"/>
      <c r="I40" s="3973" t="s">
        <v>4995</v>
      </c>
      <c r="J40" s="3973"/>
      <c r="K40" s="3973" t="s">
        <v>1373</v>
      </c>
      <c r="L40" s="3974"/>
      <c r="M40" s="3894" t="s">
        <v>1374</v>
      </c>
      <c r="N40" s="3895"/>
      <c r="O40" s="3896"/>
      <c r="P40" s="4043" t="s">
        <v>1382</v>
      </c>
      <c r="Q40" s="4043"/>
      <c r="R40" s="4043"/>
      <c r="S40" s="4043"/>
      <c r="T40" s="4043"/>
      <c r="U40" s="4043"/>
      <c r="V40" s="4043"/>
      <c r="W40" s="4043"/>
      <c r="X40" s="4043"/>
      <c r="Y40" s="4043"/>
      <c r="Z40" s="4043"/>
      <c r="AA40" s="4043"/>
      <c r="AB40" s="4043"/>
      <c r="AD40" s="3388" t="s">
        <v>1378</v>
      </c>
      <c r="AE40" s="3563">
        <f>M43</f>
        <v>20608000</v>
      </c>
      <c r="AF40" s="3564">
        <f>I43</f>
        <v>22823277</v>
      </c>
      <c r="AG40" s="3565">
        <f t="shared" ref="AG40:AG41" si="0">AE40/AF40</f>
        <v>0.90293782089224084</v>
      </c>
      <c r="AH40" s="3592">
        <f t="shared" ref="AH40:AH41" si="1">AE40-AF40</f>
        <v>-2215277</v>
      </c>
      <c r="AI40" s="3679" t="s">
        <v>696</v>
      </c>
      <c r="AJ40" s="3680">
        <v>20608000</v>
      </c>
      <c r="AK40" s="3681">
        <v>22823277</v>
      </c>
    </row>
    <row r="41" spans="1:82" ht="12" customHeight="1" thickBot="1">
      <c r="A41" s="1414"/>
      <c r="B41" s="4039"/>
      <c r="C41" s="4039"/>
      <c r="D41" s="4039"/>
      <c r="E41" s="4039"/>
      <c r="F41" s="4039"/>
      <c r="G41" s="3548" t="s">
        <v>1376</v>
      </c>
      <c r="H41" s="3549" t="s">
        <v>1375</v>
      </c>
      <c r="I41" s="3975"/>
      <c r="J41" s="3975"/>
      <c r="K41" s="3975"/>
      <c r="L41" s="3976"/>
      <c r="M41" s="3897"/>
      <c r="N41" s="3898"/>
      <c r="O41" s="3899"/>
      <c r="P41" s="4043"/>
      <c r="Q41" s="4043"/>
      <c r="R41" s="4043"/>
      <c r="S41" s="4043"/>
      <c r="T41" s="4043"/>
      <c r="U41" s="4043"/>
      <c r="V41" s="4043"/>
      <c r="W41" s="4043"/>
      <c r="X41" s="4043"/>
      <c r="Y41" s="4043"/>
      <c r="Z41" s="4043"/>
      <c r="AA41" s="4043"/>
      <c r="AB41" s="4043"/>
      <c r="AD41" s="3388" t="s">
        <v>1379</v>
      </c>
      <c r="AE41" s="3563">
        <f>M44</f>
        <v>103343314</v>
      </c>
      <c r="AF41" s="3564">
        <f>I44</f>
        <v>69883460</v>
      </c>
      <c r="AG41" s="3565">
        <f t="shared" si="0"/>
        <v>1.4787950396274026</v>
      </c>
      <c r="AH41" s="3592">
        <f t="shared" si="1"/>
        <v>33459854</v>
      </c>
      <c r="AI41" s="3679" t="s">
        <v>726</v>
      </c>
      <c r="AJ41" s="3680">
        <v>103343314</v>
      </c>
      <c r="AK41" s="3681">
        <v>69883460</v>
      </c>
    </row>
    <row r="42" spans="1:82" ht="21.75" customHeight="1">
      <c r="A42" s="1414"/>
      <c r="B42" s="4036" t="s">
        <v>1391</v>
      </c>
      <c r="C42" s="4036"/>
      <c r="D42" s="4036"/>
      <c r="E42" s="4036"/>
      <c r="F42" s="4037"/>
      <c r="G42" s="3542">
        <f>M42/I42</f>
        <v>0.94962665673162094</v>
      </c>
      <c r="H42" s="3373">
        <f>M42-I42</f>
        <v>-3100435</v>
      </c>
      <c r="I42" s="3977">
        <f>H70</f>
        <v>61549121</v>
      </c>
      <c r="J42" s="4040"/>
      <c r="K42" s="3977">
        <f>D70</f>
        <v>80746827</v>
      </c>
      <c r="L42" s="3978"/>
      <c r="M42" s="3900">
        <f>E121</f>
        <v>58448686</v>
      </c>
      <c r="N42" s="3901"/>
      <c r="O42" s="3902"/>
      <c r="P42" s="4044" t="s">
        <v>5075</v>
      </c>
      <c r="Q42" s="4044"/>
      <c r="R42" s="4044"/>
      <c r="S42" s="4044"/>
      <c r="T42" s="4044"/>
      <c r="U42" s="4044"/>
      <c r="V42" s="4044"/>
      <c r="W42" s="4044"/>
      <c r="X42" s="4044"/>
      <c r="Y42" s="4044"/>
      <c r="Z42" s="4044"/>
      <c r="AA42" s="4044"/>
      <c r="AB42" s="4044"/>
      <c r="AD42" s="3566" t="s">
        <v>1384</v>
      </c>
      <c r="AE42" s="3567">
        <f>AF42/AF49</f>
        <v>7.7411877850172298E-2</v>
      </c>
      <c r="AF42" s="3568">
        <f t="shared" ref="AF42:AF48" si="2">M45</f>
        <v>8000000</v>
      </c>
      <c r="AG42" s="3568"/>
      <c r="AI42" s="3678"/>
      <c r="AJ42" s="3678" t="s">
        <v>5069</v>
      </c>
      <c r="AK42" s="3678" t="s">
        <v>5068</v>
      </c>
      <c r="AN42" s="3582" t="s">
        <v>5069</v>
      </c>
      <c r="AO42" s="3582" t="s">
        <v>5069</v>
      </c>
    </row>
    <row r="43" spans="1:82" s="1414" customFormat="1" ht="21.75" customHeight="1">
      <c r="A43" s="1410"/>
      <c r="B43" s="4034" t="s">
        <v>1392</v>
      </c>
      <c r="C43" s="4034"/>
      <c r="D43" s="4034"/>
      <c r="E43" s="4034"/>
      <c r="F43" s="4035"/>
      <c r="G43" s="3369">
        <f t="shared" ref="G43:G51" si="3">M43/I43</f>
        <v>0.90293782089224084</v>
      </c>
      <c r="H43" s="3370">
        <f t="shared" ref="H43" si="4">M43-I43</f>
        <v>-2215277</v>
      </c>
      <c r="I43" s="3979">
        <f>H73</f>
        <v>22823277</v>
      </c>
      <c r="J43" s="4041"/>
      <c r="K43" s="3979">
        <f>D73</f>
        <v>22936000</v>
      </c>
      <c r="L43" s="3980"/>
      <c r="M43" s="3883">
        <f>E137</f>
        <v>20608000</v>
      </c>
      <c r="N43" s="3884"/>
      <c r="O43" s="3885"/>
      <c r="P43" s="4044" t="s">
        <v>5127</v>
      </c>
      <c r="Q43" s="4044"/>
      <c r="R43" s="4044"/>
      <c r="S43" s="4044"/>
      <c r="T43" s="4044"/>
      <c r="U43" s="4044"/>
      <c r="V43" s="4044"/>
      <c r="W43" s="4044"/>
      <c r="X43" s="4044"/>
      <c r="Y43" s="4044"/>
      <c r="Z43" s="4044"/>
      <c r="AA43" s="4044"/>
      <c r="AB43" s="4044"/>
      <c r="AC43" s="2222"/>
      <c r="AD43" s="3566" t="s">
        <v>1389</v>
      </c>
      <c r="AE43" s="3567">
        <f>AF43/AF49</f>
        <v>9.6764847312715369E-2</v>
      </c>
      <c r="AF43" s="3568">
        <f t="shared" si="2"/>
        <v>10000000</v>
      </c>
      <c r="AG43" s="3568"/>
      <c r="AH43" s="3584"/>
      <c r="AI43" s="3682" t="s">
        <v>5070</v>
      </c>
      <c r="AJ43" s="3683">
        <v>8000000</v>
      </c>
      <c r="AK43" s="3683">
        <v>6323500</v>
      </c>
      <c r="AL43" s="3584"/>
      <c r="AM43" s="3585" t="s">
        <v>5070</v>
      </c>
      <c r="AN43" s="3586">
        <f>AO43/AO53</f>
        <v>7.6277650648360035E-2</v>
      </c>
      <c r="AO43" s="3587">
        <v>8000000</v>
      </c>
      <c r="AP43" s="3584"/>
      <c r="AQ43" s="3584"/>
      <c r="AR43" s="3584"/>
      <c r="AS43" s="3584"/>
      <c r="AT43" s="3584"/>
      <c r="AU43" s="3584"/>
      <c r="AV43" s="3584"/>
      <c r="AW43" s="3584"/>
      <c r="AX43" s="3584"/>
      <c r="AY43" s="3584"/>
      <c r="AZ43" s="3584"/>
      <c r="BA43" s="3562"/>
      <c r="BB43" s="3562"/>
      <c r="BC43" s="3562"/>
      <c r="BD43" s="3562"/>
      <c r="BE43" s="3562"/>
      <c r="BF43" s="3562"/>
      <c r="BG43" s="3562"/>
      <c r="BH43" s="3562"/>
      <c r="BI43" s="3562"/>
      <c r="BJ43" s="3562"/>
      <c r="BK43" s="3562"/>
      <c r="BL43" s="3562"/>
      <c r="BM43" s="3562"/>
      <c r="BN43" s="3562"/>
      <c r="BO43" s="3562"/>
      <c r="BP43" s="3562"/>
      <c r="BQ43" s="3562"/>
      <c r="BR43" s="3562"/>
      <c r="BS43" s="3562"/>
      <c r="BT43" s="3562"/>
      <c r="BU43" s="3562"/>
      <c r="BV43" s="3562"/>
      <c r="BW43" s="3562"/>
      <c r="BX43" s="3562"/>
      <c r="BY43" s="3562"/>
      <c r="BZ43" s="3562"/>
      <c r="CA43" s="3562"/>
      <c r="CB43" s="3562"/>
      <c r="CC43" s="3562"/>
      <c r="CD43" s="3562"/>
    </row>
    <row r="44" spans="1:82" s="1414" customFormat="1" ht="21.75" customHeight="1">
      <c r="A44" s="1410"/>
      <c r="B44" s="4032" t="s">
        <v>4996</v>
      </c>
      <c r="C44" s="4032"/>
      <c r="D44" s="4032"/>
      <c r="E44" s="4032"/>
      <c r="F44" s="4033"/>
      <c r="G44" s="3544">
        <f t="shared" si="3"/>
        <v>1.4787950396274026</v>
      </c>
      <c r="H44" s="3545">
        <f>M44-I44</f>
        <v>33459854</v>
      </c>
      <c r="I44" s="3981">
        <f>SUM(I45:J51)</f>
        <v>69883460</v>
      </c>
      <c r="J44" s="4042"/>
      <c r="K44" s="3981">
        <f>SUM(K45:L51)</f>
        <v>55516423</v>
      </c>
      <c r="L44" s="3982"/>
      <c r="M44" s="3880">
        <f>SUM(M45:O52)</f>
        <v>103343314</v>
      </c>
      <c r="N44" s="3881"/>
      <c r="O44" s="3882"/>
      <c r="P44" s="4044" t="s">
        <v>5128</v>
      </c>
      <c r="Q44" s="4044"/>
      <c r="R44" s="4044"/>
      <c r="S44" s="4044"/>
      <c r="T44" s="4044"/>
      <c r="U44" s="4044"/>
      <c r="V44" s="4044"/>
      <c r="W44" s="4044"/>
      <c r="X44" s="4044"/>
      <c r="Y44" s="4044"/>
      <c r="Z44" s="4044"/>
      <c r="AA44" s="4044"/>
      <c r="AB44" s="4044"/>
      <c r="AC44" s="2222"/>
      <c r="AD44" s="3566" t="s">
        <v>1388</v>
      </c>
      <c r="AE44" s="3567">
        <f>AF44/AF49</f>
        <v>3.8705938925086149E-2</v>
      </c>
      <c r="AF44" s="3568">
        <f t="shared" si="2"/>
        <v>4000000</v>
      </c>
      <c r="AG44" s="3568"/>
      <c r="AH44" s="3584"/>
      <c r="AI44" s="3682" t="s">
        <v>5071</v>
      </c>
      <c r="AJ44" s="3681">
        <v>10000000</v>
      </c>
      <c r="AK44" s="3681">
        <v>13307200</v>
      </c>
      <c r="AL44" s="3584"/>
      <c r="AM44" s="3585" t="s">
        <v>5071</v>
      </c>
      <c r="AN44" s="3586">
        <f>AO44/AO53</f>
        <v>9.5347063310450036E-2</v>
      </c>
      <c r="AO44" s="3588">
        <v>10000000</v>
      </c>
      <c r="AP44" s="3584"/>
      <c r="AQ44" s="3584"/>
      <c r="AR44" s="3584"/>
      <c r="AS44" s="3584"/>
      <c r="AT44" s="3584"/>
      <c r="AU44" s="3584"/>
      <c r="AV44" s="3584"/>
      <c r="AW44" s="3584"/>
      <c r="AX44" s="3584"/>
      <c r="AY44" s="3584"/>
      <c r="AZ44" s="3584"/>
      <c r="BA44" s="3562"/>
      <c r="BB44" s="3562"/>
      <c r="BC44" s="3562"/>
      <c r="BD44" s="3562"/>
      <c r="BE44" s="3562"/>
      <c r="BF44" s="3562"/>
      <c r="BG44" s="3562"/>
      <c r="BH44" s="3562"/>
      <c r="BI44" s="3562"/>
      <c r="BJ44" s="3562"/>
      <c r="BK44" s="3562"/>
      <c r="BL44" s="3562"/>
      <c r="BM44" s="3562"/>
      <c r="BN44" s="3562"/>
      <c r="BO44" s="3562"/>
      <c r="BP44" s="3562"/>
      <c r="BQ44" s="3562"/>
      <c r="BR44" s="3562"/>
      <c r="BS44" s="3562"/>
      <c r="BT44" s="3562"/>
      <c r="BU44" s="3562"/>
      <c r="BV44" s="3562"/>
      <c r="BW44" s="3562"/>
      <c r="BX44" s="3562"/>
      <c r="BY44" s="3562"/>
      <c r="BZ44" s="3562"/>
      <c r="CA44" s="3562"/>
      <c r="CB44" s="3562"/>
      <c r="CC44" s="3562"/>
      <c r="CD44" s="3562"/>
    </row>
    <row r="45" spans="1:82" ht="15" customHeight="1">
      <c r="A45" s="1328"/>
      <c r="B45" s="3888" t="s">
        <v>5144</v>
      </c>
      <c r="C45" s="3888"/>
      <c r="D45" s="3888"/>
      <c r="E45" s="3888"/>
      <c r="F45" s="3889"/>
      <c r="G45" s="3542">
        <f t="shared" si="3"/>
        <v>1.2651221633588994</v>
      </c>
      <c r="H45" s="3373">
        <f t="shared" ref="H45:H51" si="5">M45-I45</f>
        <v>1676500</v>
      </c>
      <c r="I45" s="3994">
        <v>6323500</v>
      </c>
      <c r="J45" s="3995"/>
      <c r="K45" s="3994">
        <v>5000000</v>
      </c>
      <c r="L45" s="4022"/>
      <c r="M45" s="3906">
        <v>8000000</v>
      </c>
      <c r="N45" s="3907"/>
      <c r="O45" s="3908"/>
      <c r="P45" s="3878" t="s">
        <v>5090</v>
      </c>
      <c r="Q45" s="3878"/>
      <c r="R45" s="3878"/>
      <c r="S45" s="3878"/>
      <c r="T45" s="3878"/>
      <c r="U45" s="3878"/>
      <c r="V45" s="3878"/>
      <c r="W45" s="3878"/>
      <c r="X45" s="3878"/>
      <c r="Y45" s="3878"/>
      <c r="Z45" s="3878"/>
      <c r="AA45" s="3878"/>
      <c r="AB45" s="3878"/>
      <c r="AC45" s="2222"/>
      <c r="AD45" s="3566" t="s">
        <v>1386</v>
      </c>
      <c r="AE45" s="3567">
        <f>AF45/AF49</f>
        <v>0.14398609280132046</v>
      </c>
      <c r="AF45" s="3568">
        <f t="shared" si="2"/>
        <v>14880000</v>
      </c>
      <c r="AG45" s="3568"/>
      <c r="AI45" s="3682" t="s">
        <v>5072</v>
      </c>
      <c r="AJ45" s="3681">
        <v>4000000</v>
      </c>
      <c r="AK45" s="3681">
        <v>2936350</v>
      </c>
      <c r="AM45" s="3585" t="s">
        <v>5072</v>
      </c>
      <c r="AN45" s="3586">
        <f>AO45/AO53</f>
        <v>3.8138825324180017E-2</v>
      </c>
      <c r="AO45" s="3588">
        <v>4000000</v>
      </c>
    </row>
    <row r="46" spans="1:82" ht="15" customHeight="1">
      <c r="A46" s="1414"/>
      <c r="B46" s="3890" t="s">
        <v>5125</v>
      </c>
      <c r="C46" s="3890"/>
      <c r="D46" s="3890"/>
      <c r="E46" s="3890"/>
      <c r="F46" s="3891"/>
      <c r="G46" s="3369">
        <f t="shared" si="3"/>
        <v>0.75147288685824221</v>
      </c>
      <c r="H46" s="3370">
        <f t="shared" si="5"/>
        <v>-3307200</v>
      </c>
      <c r="I46" s="3892">
        <v>13307200</v>
      </c>
      <c r="J46" s="3893"/>
      <c r="K46" s="3892">
        <v>10000000</v>
      </c>
      <c r="L46" s="3985"/>
      <c r="M46" s="3903">
        <v>10000000</v>
      </c>
      <c r="N46" s="3904"/>
      <c r="O46" s="3905"/>
      <c r="P46" s="3878" t="s">
        <v>5083</v>
      </c>
      <c r="Q46" s="3878"/>
      <c r="R46" s="3878"/>
      <c r="S46" s="3878"/>
      <c r="T46" s="3878"/>
      <c r="U46" s="3878"/>
      <c r="V46" s="3878"/>
      <c r="W46" s="3878"/>
      <c r="X46" s="3878"/>
      <c r="Y46" s="3878"/>
      <c r="Z46" s="3878"/>
      <c r="AA46" s="3878"/>
      <c r="AB46" s="3878"/>
      <c r="AD46" s="3566" t="s">
        <v>1385</v>
      </c>
      <c r="AE46" s="3567">
        <f>AF46/AF49</f>
        <v>0.1064413320439869</v>
      </c>
      <c r="AF46" s="3568">
        <f t="shared" si="2"/>
        <v>11000000</v>
      </c>
      <c r="AG46" s="3568"/>
      <c r="AI46" s="3682" t="s">
        <v>5073</v>
      </c>
      <c r="AJ46" s="3683">
        <v>14880000</v>
      </c>
      <c r="AK46" s="3683">
        <v>10771630</v>
      </c>
      <c r="AM46" s="3585" t="s">
        <v>5073</v>
      </c>
      <c r="AN46" s="3586">
        <f>AO46/AO53</f>
        <v>0.14187643020594964</v>
      </c>
      <c r="AO46" s="3587">
        <v>14880000</v>
      </c>
    </row>
    <row r="47" spans="1:82" s="1414" customFormat="1" ht="15" customHeight="1">
      <c r="A47" s="1410"/>
      <c r="B47" s="3878" t="s">
        <v>1397</v>
      </c>
      <c r="C47" s="3878"/>
      <c r="D47" s="3878"/>
      <c r="E47" s="3878"/>
      <c r="F47" s="3879"/>
      <c r="G47" s="3369">
        <f t="shared" si="3"/>
        <v>1.3622354283379026</v>
      </c>
      <c r="H47" s="3370">
        <f t="shared" si="5"/>
        <v>1063650</v>
      </c>
      <c r="I47" s="3892">
        <v>2936350</v>
      </c>
      <c r="J47" s="3893"/>
      <c r="K47" s="3892">
        <v>1000000</v>
      </c>
      <c r="L47" s="3985"/>
      <c r="M47" s="3903">
        <v>4000000</v>
      </c>
      <c r="N47" s="3904"/>
      <c r="O47" s="3905"/>
      <c r="P47" s="3878" t="s">
        <v>5087</v>
      </c>
      <c r="Q47" s="3878"/>
      <c r="R47" s="3878"/>
      <c r="S47" s="3878"/>
      <c r="T47" s="3878"/>
      <c r="U47" s="3878"/>
      <c r="V47" s="3878"/>
      <c r="W47" s="3878"/>
      <c r="X47" s="3878"/>
      <c r="Y47" s="3878"/>
      <c r="Z47" s="3878"/>
      <c r="AA47" s="3878"/>
      <c r="AB47" s="3878"/>
      <c r="AC47" s="2222"/>
      <c r="AD47" s="3566" t="s">
        <v>1169</v>
      </c>
      <c r="AE47" s="3567">
        <f>AF47/AF49</f>
        <v>6.7735393118900755E-2</v>
      </c>
      <c r="AF47" s="3568">
        <f t="shared" si="2"/>
        <v>7000000</v>
      </c>
      <c r="AG47" s="3568"/>
      <c r="AH47" s="3584"/>
      <c r="AI47" s="3682" t="s">
        <v>5074</v>
      </c>
      <c r="AJ47" s="3681">
        <v>11000000</v>
      </c>
      <c r="AK47" s="3681">
        <v>9562910</v>
      </c>
      <c r="AL47" s="3584"/>
      <c r="AM47" s="3585" t="s">
        <v>5074</v>
      </c>
      <c r="AN47" s="3586">
        <f>AO47/AO53</f>
        <v>0.10488176964149504</v>
      </c>
      <c r="AO47" s="3588">
        <v>11000000</v>
      </c>
      <c r="AP47" s="3584"/>
      <c r="AQ47" s="3584"/>
      <c r="AR47" s="3584"/>
      <c r="AS47" s="3584"/>
      <c r="AT47" s="3584"/>
      <c r="AU47" s="3584"/>
      <c r="AV47" s="3584"/>
      <c r="AW47" s="3584"/>
      <c r="AX47" s="3584"/>
      <c r="AY47" s="3584"/>
      <c r="AZ47" s="3584"/>
      <c r="BA47" s="3562"/>
      <c r="BB47" s="3562"/>
      <c r="BC47" s="3562"/>
      <c r="BD47" s="3562"/>
      <c r="BE47" s="3562"/>
      <c r="BF47" s="3562"/>
      <c r="BG47" s="3562"/>
      <c r="BH47" s="3562"/>
      <c r="BI47" s="3562"/>
      <c r="BJ47" s="3562"/>
      <c r="BK47" s="3562"/>
      <c r="BL47" s="3562"/>
      <c r="BM47" s="3562"/>
      <c r="BN47" s="3562"/>
      <c r="BO47" s="3562"/>
      <c r="BP47" s="3562"/>
      <c r="BQ47" s="3562"/>
      <c r="BR47" s="3562"/>
      <c r="BS47" s="3562"/>
      <c r="BT47" s="3562"/>
      <c r="BU47" s="3562"/>
      <c r="BV47" s="3562"/>
      <c r="BW47" s="3562"/>
      <c r="BX47" s="3562"/>
      <c r="BY47" s="3562"/>
      <c r="BZ47" s="3562"/>
      <c r="CA47" s="3562"/>
      <c r="CB47" s="3562"/>
      <c r="CC47" s="3562"/>
      <c r="CD47" s="3562"/>
    </row>
    <row r="48" spans="1:82" s="1414" customFormat="1" ht="15" customHeight="1">
      <c r="A48" s="1410"/>
      <c r="B48" s="3878" t="s">
        <v>1398</v>
      </c>
      <c r="C48" s="3878"/>
      <c r="D48" s="3878"/>
      <c r="E48" s="3878"/>
      <c r="F48" s="3879"/>
      <c r="G48" s="3369">
        <f t="shared" si="3"/>
        <v>1.3814065280742098</v>
      </c>
      <c r="H48" s="3370">
        <f t="shared" si="5"/>
        <v>4108370</v>
      </c>
      <c r="I48" s="3892">
        <v>10771630</v>
      </c>
      <c r="J48" s="3893"/>
      <c r="K48" s="3892">
        <v>14000000</v>
      </c>
      <c r="L48" s="3985"/>
      <c r="M48" s="3903">
        <v>14880000</v>
      </c>
      <c r="N48" s="3904"/>
      <c r="O48" s="3905"/>
      <c r="P48" s="3878" t="s">
        <v>5084</v>
      </c>
      <c r="Q48" s="3878"/>
      <c r="R48" s="3878"/>
      <c r="S48" s="3878"/>
      <c r="T48" s="3878"/>
      <c r="U48" s="3878"/>
      <c r="V48" s="3878"/>
      <c r="W48" s="3878"/>
      <c r="X48" s="3878"/>
      <c r="Y48" s="3878"/>
      <c r="Z48" s="3878"/>
      <c r="AA48" s="3878"/>
      <c r="AB48" s="3878"/>
      <c r="AC48" s="2222"/>
      <c r="AD48" s="3390"/>
      <c r="AE48" s="3569">
        <f>AF48/AF49</f>
        <v>0.32380724697874502</v>
      </c>
      <c r="AF48" s="3570">
        <f t="shared" si="2"/>
        <v>33463314</v>
      </c>
      <c r="AG48" s="3390"/>
      <c r="AH48" s="3584"/>
      <c r="AI48" s="3682" t="s">
        <v>687</v>
      </c>
      <c r="AJ48" s="3681">
        <v>7000000</v>
      </c>
      <c r="AK48" s="3681">
        <v>7585685</v>
      </c>
      <c r="AL48" s="3584"/>
      <c r="AM48" s="3585" t="s">
        <v>687</v>
      </c>
      <c r="AN48" s="3586">
        <f>AO48/AO53</f>
        <v>6.674294431731502E-2</v>
      </c>
      <c r="AO48" s="3588">
        <v>7000000</v>
      </c>
      <c r="AP48" s="3584"/>
      <c r="AQ48" s="3584"/>
      <c r="AR48" s="3584"/>
      <c r="AS48" s="3584"/>
      <c r="AT48" s="3584"/>
      <c r="AU48" s="3584"/>
      <c r="AV48" s="3584"/>
      <c r="AW48" s="3584"/>
      <c r="AX48" s="3584"/>
      <c r="AY48" s="3584"/>
      <c r="AZ48" s="3584"/>
      <c r="BA48" s="3562"/>
      <c r="BB48" s="3562"/>
      <c r="BC48" s="3562"/>
      <c r="BD48" s="3562"/>
      <c r="BE48" s="3562"/>
      <c r="BF48" s="3562"/>
      <c r="BG48" s="3562"/>
      <c r="BH48" s="3562"/>
      <c r="BI48" s="3562"/>
      <c r="BJ48" s="3562"/>
      <c r="BK48" s="3562"/>
      <c r="BL48" s="3562"/>
      <c r="BM48" s="3562"/>
      <c r="BN48" s="3562"/>
      <c r="BO48" s="3562"/>
      <c r="BP48" s="3562"/>
      <c r="BQ48" s="3562"/>
      <c r="BR48" s="3562"/>
      <c r="BS48" s="3562"/>
      <c r="BT48" s="3562"/>
      <c r="BU48" s="3562"/>
      <c r="BV48" s="3562"/>
      <c r="BW48" s="3562"/>
      <c r="BX48" s="3562"/>
      <c r="BY48" s="3562"/>
      <c r="BZ48" s="3562"/>
      <c r="CA48" s="3562"/>
      <c r="CB48" s="3562"/>
      <c r="CC48" s="3562"/>
      <c r="CD48" s="3562"/>
    </row>
    <row r="49" spans="1:82" s="1414" customFormat="1" ht="15" customHeight="1">
      <c r="A49" s="1328"/>
      <c r="B49" s="3878" t="s">
        <v>1399</v>
      </c>
      <c r="C49" s="3878"/>
      <c r="D49" s="3878"/>
      <c r="E49" s="3878"/>
      <c r="F49" s="3879"/>
      <c r="G49" s="3369">
        <f t="shared" si="3"/>
        <v>1.1502774782989698</v>
      </c>
      <c r="H49" s="3370">
        <f t="shared" si="5"/>
        <v>1437090</v>
      </c>
      <c r="I49" s="3892">
        <v>9562910</v>
      </c>
      <c r="J49" s="3893"/>
      <c r="K49" s="3892">
        <v>10000000</v>
      </c>
      <c r="L49" s="3985"/>
      <c r="M49" s="3903">
        <v>11000000</v>
      </c>
      <c r="N49" s="3904"/>
      <c r="O49" s="3905"/>
      <c r="P49" s="3878" t="s">
        <v>5085</v>
      </c>
      <c r="Q49" s="3878"/>
      <c r="R49" s="3878"/>
      <c r="S49" s="3878"/>
      <c r="T49" s="3878"/>
      <c r="U49" s="3878"/>
      <c r="V49" s="3878"/>
      <c r="W49" s="3878"/>
      <c r="X49" s="3878"/>
      <c r="Y49" s="3878"/>
      <c r="Z49" s="3878"/>
      <c r="AA49" s="3878"/>
      <c r="AB49" s="3878"/>
      <c r="AC49" s="3525">
        <f>M51/M44</f>
        <v>0.32380724697874502</v>
      </c>
      <c r="AD49" s="3390"/>
      <c r="AE49" s="3390"/>
      <c r="AF49" s="3571">
        <f>M44</f>
        <v>103343314</v>
      </c>
      <c r="AG49" s="3390"/>
      <c r="AH49" s="3584"/>
      <c r="AI49" s="3684" t="s">
        <v>5060</v>
      </c>
      <c r="AJ49" s="3681">
        <v>10000000</v>
      </c>
      <c r="AK49" s="3681">
        <v>14300000</v>
      </c>
      <c r="AL49" s="3584"/>
      <c r="AM49" s="3589" t="s">
        <v>5060</v>
      </c>
      <c r="AN49" s="3586">
        <f>AO49/AO53</f>
        <v>9.5347063310450036E-2</v>
      </c>
      <c r="AO49" s="3588">
        <v>10000000</v>
      </c>
      <c r="AP49" s="3584"/>
      <c r="AQ49" s="3584"/>
      <c r="AR49" s="3584"/>
      <c r="AS49" s="3584"/>
      <c r="AT49" s="3584"/>
      <c r="AU49" s="3584"/>
      <c r="AV49" s="3584"/>
      <c r="AW49" s="3584"/>
      <c r="AX49" s="3584"/>
      <c r="AY49" s="3584"/>
      <c r="AZ49" s="3584"/>
      <c r="BA49" s="3562"/>
      <c r="BB49" s="3562"/>
      <c r="BC49" s="3562"/>
      <c r="BD49" s="3562"/>
      <c r="BE49" s="3562"/>
      <c r="BF49" s="3562"/>
      <c r="BG49" s="3562"/>
      <c r="BH49" s="3562"/>
      <c r="BI49" s="3562"/>
      <c r="BJ49" s="3562"/>
      <c r="BK49" s="3562"/>
      <c r="BL49" s="3562"/>
      <c r="BM49" s="3562"/>
      <c r="BN49" s="3562"/>
      <c r="BO49" s="3562"/>
      <c r="BP49" s="3562"/>
      <c r="BQ49" s="3562"/>
      <c r="BR49" s="3562"/>
      <c r="BS49" s="3562"/>
      <c r="BT49" s="3562"/>
      <c r="BU49" s="3562"/>
      <c r="BV49" s="3562"/>
      <c r="BW49" s="3562"/>
      <c r="BX49" s="3562"/>
      <c r="BY49" s="3562"/>
      <c r="BZ49" s="3562"/>
      <c r="CA49" s="3562"/>
      <c r="CB49" s="3562"/>
      <c r="CC49" s="3562"/>
      <c r="CD49" s="3562"/>
    </row>
    <row r="50" spans="1:82" s="1414" customFormat="1" ht="15" customHeight="1">
      <c r="A50" s="1328"/>
      <c r="B50" s="3878" t="s">
        <v>1400</v>
      </c>
      <c r="C50" s="3878"/>
      <c r="D50" s="3878"/>
      <c r="E50" s="3878"/>
      <c r="F50" s="3879"/>
      <c r="G50" s="3369">
        <f t="shared" si="3"/>
        <v>0.92279075653681897</v>
      </c>
      <c r="H50" s="3370">
        <f t="shared" si="5"/>
        <v>-585685</v>
      </c>
      <c r="I50" s="3892">
        <v>7585685</v>
      </c>
      <c r="J50" s="3893"/>
      <c r="K50" s="3892">
        <v>7400000</v>
      </c>
      <c r="L50" s="3985"/>
      <c r="M50" s="3903">
        <v>7000000</v>
      </c>
      <c r="N50" s="3904"/>
      <c r="O50" s="3905"/>
      <c r="P50" s="3878" t="s">
        <v>5086</v>
      </c>
      <c r="Q50" s="3878"/>
      <c r="R50" s="3878"/>
      <c r="S50" s="3878"/>
      <c r="T50" s="3878"/>
      <c r="U50" s="3878"/>
      <c r="V50" s="3878"/>
      <c r="W50" s="3878"/>
      <c r="X50" s="3878"/>
      <c r="Y50" s="3878"/>
      <c r="Z50" s="3878"/>
      <c r="AA50" s="3878"/>
      <c r="AB50" s="3878"/>
      <c r="AC50" s="3525">
        <f>M51/M53</f>
        <v>0.18346115131578947</v>
      </c>
      <c r="AD50" s="3566" t="s">
        <v>1384</v>
      </c>
      <c r="AE50" s="3570">
        <f t="shared" ref="AE50:AE55" si="6">M45</f>
        <v>8000000</v>
      </c>
      <c r="AF50" s="3570">
        <f>I45</f>
        <v>6323500</v>
      </c>
      <c r="AG50" s="3390"/>
      <c r="AH50" s="3584"/>
      <c r="AI50" s="3684" t="s">
        <v>5062</v>
      </c>
      <c r="AJ50" s="3680">
        <v>30000000</v>
      </c>
      <c r="AK50" s="3681">
        <f>I57</f>
        <v>33320496</v>
      </c>
      <c r="AL50" s="3584"/>
      <c r="AM50" s="3589" t="s">
        <v>5062</v>
      </c>
      <c r="AN50" s="3586">
        <f>AO50/AO53</f>
        <v>0.28604118993135014</v>
      </c>
      <c r="AO50" s="3593">
        <v>30000000</v>
      </c>
      <c r="AP50" s="3584"/>
      <c r="AQ50" s="3584"/>
      <c r="AR50" s="3584"/>
      <c r="AS50" s="3584"/>
      <c r="AT50" s="3584"/>
      <c r="AU50" s="3584"/>
      <c r="AV50" s="3584"/>
      <c r="AW50" s="3584"/>
      <c r="AX50" s="3584"/>
      <c r="AY50" s="3584"/>
      <c r="AZ50" s="3584"/>
      <c r="BA50" s="3562"/>
      <c r="BB50" s="3562"/>
      <c r="BC50" s="3562"/>
      <c r="BD50" s="3562"/>
      <c r="BE50" s="3562"/>
      <c r="BF50" s="3562"/>
      <c r="BG50" s="3562"/>
      <c r="BH50" s="3562"/>
      <c r="BI50" s="3562"/>
      <c r="BJ50" s="3562"/>
      <c r="BK50" s="3562"/>
      <c r="BL50" s="3562"/>
      <c r="BM50" s="3562"/>
      <c r="BN50" s="3562"/>
      <c r="BO50" s="3562"/>
      <c r="BP50" s="3562"/>
      <c r="BQ50" s="3562"/>
      <c r="BR50" s="3562"/>
      <c r="BS50" s="3562"/>
      <c r="BT50" s="3562"/>
      <c r="BU50" s="3562"/>
      <c r="BV50" s="3562"/>
      <c r="BW50" s="3562"/>
      <c r="BX50" s="3562"/>
      <c r="BY50" s="3562"/>
      <c r="BZ50" s="3562"/>
      <c r="CA50" s="3562"/>
      <c r="CB50" s="3562"/>
      <c r="CC50" s="3562"/>
      <c r="CD50" s="3562"/>
    </row>
    <row r="51" spans="1:82" ht="15" customHeight="1">
      <c r="A51" s="1328"/>
      <c r="B51" s="3925" t="s">
        <v>1380</v>
      </c>
      <c r="C51" s="3925"/>
      <c r="D51" s="3925"/>
      <c r="E51" s="3925"/>
      <c r="F51" s="3926"/>
      <c r="G51" s="3369">
        <f t="shared" si="3"/>
        <v>1.7252523627713388</v>
      </c>
      <c r="H51" s="3370">
        <f t="shared" si="5"/>
        <v>14067129</v>
      </c>
      <c r="I51" s="3927">
        <v>19396185</v>
      </c>
      <c r="J51" s="3928"/>
      <c r="K51" s="3927">
        <v>8116423</v>
      </c>
      <c r="L51" s="3992"/>
      <c r="M51" s="3940">
        <v>33463314</v>
      </c>
      <c r="N51" s="3941"/>
      <c r="O51" s="3942"/>
      <c r="P51" s="4050" t="s">
        <v>5131</v>
      </c>
      <c r="Q51" s="4051"/>
      <c r="R51" s="4051"/>
      <c r="S51" s="4051"/>
      <c r="T51" s="4051"/>
      <c r="U51" s="4051"/>
      <c r="V51" s="4051"/>
      <c r="W51" s="4051"/>
      <c r="X51" s="4051"/>
      <c r="Y51" s="4051"/>
      <c r="Z51" s="4051"/>
      <c r="AA51" s="4051"/>
      <c r="AB51" s="4051"/>
      <c r="AC51" s="2222">
        <v>182400000</v>
      </c>
      <c r="AD51" s="3566" t="s">
        <v>1389</v>
      </c>
      <c r="AE51" s="3572">
        <f t="shared" si="6"/>
        <v>10000000</v>
      </c>
      <c r="AF51" s="3572">
        <f t="shared" ref="AF51:AF55" si="7">I46</f>
        <v>13307200</v>
      </c>
      <c r="AI51" s="3684" t="s">
        <v>5064</v>
      </c>
      <c r="AJ51" s="3680">
        <v>4000000</v>
      </c>
      <c r="AK51" s="3681">
        <f>I58</f>
        <v>5205110</v>
      </c>
      <c r="AM51" s="3589" t="s">
        <v>5064</v>
      </c>
      <c r="AN51" s="3586">
        <f>AO51/AO53</f>
        <v>3.8138825324180017E-2</v>
      </c>
      <c r="AO51" s="3593">
        <v>4000000</v>
      </c>
    </row>
    <row r="52" spans="1:82" ht="12.75" customHeight="1" thickBot="1">
      <c r="A52" s="1328"/>
      <c r="B52" s="3911" t="s">
        <v>5024</v>
      </c>
      <c r="C52" s="3911"/>
      <c r="D52" s="3911"/>
      <c r="E52" s="3911"/>
      <c r="F52" s="3912"/>
      <c r="G52" s="3395" t="s">
        <v>5025</v>
      </c>
      <c r="H52" s="3396"/>
      <c r="I52" s="3916"/>
      <c r="J52" s="3917"/>
      <c r="K52" s="3916"/>
      <c r="L52" s="3918"/>
      <c r="M52" s="3913">
        <v>15000000</v>
      </c>
      <c r="N52" s="3914"/>
      <c r="O52" s="3915"/>
      <c r="P52" s="3878" t="s">
        <v>5088</v>
      </c>
      <c r="Q52" s="3878"/>
      <c r="R52" s="3878"/>
      <c r="S52" s="3878"/>
      <c r="T52" s="3878"/>
      <c r="U52" s="3878"/>
      <c r="V52" s="3878"/>
      <c r="W52" s="3878"/>
      <c r="X52" s="3878"/>
      <c r="Y52" s="3878"/>
      <c r="Z52" s="3878"/>
      <c r="AA52" s="3878"/>
      <c r="AB52" s="3878"/>
      <c r="AC52" s="2222">
        <v>50000000</v>
      </c>
      <c r="AD52" s="3566" t="s">
        <v>1388</v>
      </c>
      <c r="AE52" s="3572">
        <f t="shared" si="6"/>
        <v>4000000</v>
      </c>
      <c r="AF52" s="3572">
        <f t="shared" si="7"/>
        <v>2936350</v>
      </c>
      <c r="AI52" s="3684" t="s">
        <v>5066</v>
      </c>
      <c r="AJ52" s="3680">
        <v>6000000</v>
      </c>
      <c r="AK52" s="3681">
        <f>I59</f>
        <v>713000</v>
      </c>
      <c r="AM52" s="3589" t="s">
        <v>5066</v>
      </c>
      <c r="AN52" s="3586">
        <f>AO52/AO53</f>
        <v>5.7208237986270026E-2</v>
      </c>
      <c r="AO52" s="3593">
        <v>6000000</v>
      </c>
    </row>
    <row r="53" spans="1:82" s="1414" customFormat="1" ht="16.5" customHeight="1" thickBot="1">
      <c r="A53" s="1328"/>
      <c r="B53" s="3922" t="s">
        <v>1381</v>
      </c>
      <c r="C53" s="3923"/>
      <c r="D53" s="3923"/>
      <c r="E53" s="3923"/>
      <c r="F53" s="3924"/>
      <c r="G53" s="3368">
        <f>M53/K53</f>
        <v>1.1457340408324788</v>
      </c>
      <c r="H53" s="3372">
        <f>M53-K53</f>
        <v>23200750</v>
      </c>
      <c r="I53" s="3929">
        <f>SUM(I42:J44)</f>
        <v>154255858</v>
      </c>
      <c r="J53" s="3930"/>
      <c r="K53" s="3929">
        <f>SUM(K42:L44)</f>
        <v>159199250</v>
      </c>
      <c r="L53" s="3993"/>
      <c r="M53" s="3934">
        <f>SUM(M42:O44)</f>
        <v>182400000</v>
      </c>
      <c r="N53" s="3935"/>
      <c r="O53" s="3936"/>
      <c r="P53" s="4048" t="s">
        <v>5076</v>
      </c>
      <c r="Q53" s="4048"/>
      <c r="R53" s="4048"/>
      <c r="S53" s="4048"/>
      <c r="T53" s="4048"/>
      <c r="U53" s="4048"/>
      <c r="V53" s="4048"/>
      <c r="W53" s="4048"/>
      <c r="X53" s="4048"/>
      <c r="Y53" s="4048"/>
      <c r="Z53" s="4048"/>
      <c r="AA53" s="4048"/>
      <c r="AB53" s="4048"/>
      <c r="AC53" s="2222">
        <v>232400000</v>
      </c>
      <c r="AD53" s="3566" t="s">
        <v>1386</v>
      </c>
      <c r="AE53" s="3570">
        <f t="shared" si="6"/>
        <v>14880000</v>
      </c>
      <c r="AF53" s="3570">
        <f t="shared" si="7"/>
        <v>10771630</v>
      </c>
      <c r="AG53" s="3390"/>
      <c r="AH53" s="3584"/>
      <c r="AI53" s="3677"/>
      <c r="AJ53" s="3677"/>
      <c r="AK53" s="3677"/>
      <c r="AL53" s="3584"/>
      <c r="AM53" s="3584"/>
      <c r="AN53" s="3590">
        <f>SUM(AN43:AN52)</f>
        <v>1</v>
      </c>
      <c r="AO53" s="3591">
        <f>SUM(AO43:AO52)</f>
        <v>104880000</v>
      </c>
      <c r="AP53" s="3584"/>
      <c r="AQ53" s="3584"/>
      <c r="AR53" s="3584"/>
      <c r="AS53" s="3584"/>
      <c r="AT53" s="3584"/>
      <c r="AU53" s="3584"/>
      <c r="AV53" s="3584"/>
      <c r="AW53" s="3584"/>
      <c r="AX53" s="3584"/>
      <c r="AY53" s="3584"/>
      <c r="AZ53" s="3584"/>
      <c r="BA53" s="3562"/>
      <c r="BB53" s="3562"/>
      <c r="BC53" s="3562"/>
      <c r="BD53" s="3562"/>
      <c r="BE53" s="3562"/>
      <c r="BF53" s="3562"/>
      <c r="BG53" s="3562"/>
      <c r="BH53" s="3562"/>
      <c r="BI53" s="3562"/>
      <c r="BJ53" s="3562"/>
      <c r="BK53" s="3562"/>
      <c r="BL53" s="3562"/>
      <c r="BM53" s="3562"/>
      <c r="BN53" s="3562"/>
      <c r="BO53" s="3562"/>
      <c r="BP53" s="3562"/>
      <c r="BQ53" s="3562"/>
      <c r="BR53" s="3562"/>
      <c r="BS53" s="3562"/>
      <c r="BT53" s="3562"/>
      <c r="BU53" s="3562"/>
      <c r="BV53" s="3562"/>
      <c r="BW53" s="3562"/>
      <c r="BX53" s="3562"/>
      <c r="BY53" s="3562"/>
      <c r="BZ53" s="3562"/>
      <c r="CA53" s="3562"/>
      <c r="CB53" s="3562"/>
      <c r="CC53" s="3562"/>
      <c r="CD53" s="3562"/>
    </row>
    <row r="54" spans="1:82" ht="10.5" customHeight="1">
      <c r="A54" s="1328"/>
      <c r="B54" s="3537"/>
      <c r="C54" s="3538"/>
      <c r="D54" s="3539"/>
      <c r="E54" s="3539"/>
      <c r="F54" s="3540"/>
      <c r="G54" s="3540"/>
      <c r="H54" s="3541"/>
      <c r="I54" s="3921"/>
      <c r="J54" s="3919"/>
      <c r="K54" s="3919"/>
      <c r="L54" s="3920"/>
      <c r="M54" s="3937"/>
      <c r="N54" s="3938"/>
      <c r="O54" s="3939"/>
      <c r="P54" s="4045"/>
      <c r="Q54" s="4046"/>
      <c r="R54" s="4046"/>
      <c r="S54" s="4046"/>
      <c r="T54" s="4046"/>
      <c r="U54" s="4046"/>
      <c r="V54" s="4046"/>
      <c r="W54" s="4046"/>
      <c r="X54" s="4046"/>
      <c r="Y54" s="4046"/>
      <c r="Z54" s="2069"/>
      <c r="AA54" s="2069"/>
      <c r="AB54" s="2069"/>
      <c r="AC54" s="3525">
        <f>AC51/AC53</f>
        <v>0.78485370051635117</v>
      </c>
      <c r="AD54" s="3566" t="s">
        <v>1385</v>
      </c>
      <c r="AE54" s="3572">
        <f t="shared" si="6"/>
        <v>11000000</v>
      </c>
      <c r="AF54" s="3572">
        <f t="shared" si="7"/>
        <v>9562910</v>
      </c>
    </row>
    <row r="55" spans="1:82" ht="18" customHeight="1">
      <c r="A55" s="1328"/>
      <c r="B55" s="3943" t="s">
        <v>1393</v>
      </c>
      <c r="C55" s="3943"/>
      <c r="D55" s="3943"/>
      <c r="E55" s="3943"/>
      <c r="F55" s="3944"/>
      <c r="G55" s="3546">
        <f>M55/I55</f>
        <v>0.93390552604227317</v>
      </c>
      <c r="H55" s="3547">
        <f t="shared" ref="H55:H58" si="8">M55-K55</f>
        <v>-3000000</v>
      </c>
      <c r="I55" s="3931">
        <f>SUM(I56:J59)</f>
        <v>53538606</v>
      </c>
      <c r="J55" s="3932"/>
      <c r="K55" s="3931">
        <f>SUM(K56:L59)</f>
        <v>53000000</v>
      </c>
      <c r="L55" s="3956"/>
      <c r="M55" s="3955">
        <f>SUM(M56:O59)</f>
        <v>50000000</v>
      </c>
      <c r="N55" s="3956"/>
      <c r="O55" s="3957"/>
      <c r="P55" s="4048" t="s">
        <v>5082</v>
      </c>
      <c r="Q55" s="4048"/>
      <c r="R55" s="4048"/>
      <c r="S55" s="4048"/>
      <c r="T55" s="4048"/>
      <c r="U55" s="4048"/>
      <c r="V55" s="4048"/>
      <c r="W55" s="4048"/>
      <c r="X55" s="4048"/>
      <c r="Y55" s="4048"/>
      <c r="Z55" s="4048"/>
      <c r="AA55" s="4048"/>
      <c r="AB55" s="4048"/>
      <c r="AC55" s="3525">
        <f>AC52/AC53</f>
        <v>0.21514629948364888</v>
      </c>
      <c r="AD55" s="3566" t="s">
        <v>1169</v>
      </c>
      <c r="AE55" s="3572">
        <f t="shared" si="6"/>
        <v>7000000</v>
      </c>
      <c r="AF55" s="3572">
        <f t="shared" si="7"/>
        <v>7585685</v>
      </c>
    </row>
    <row r="56" spans="1:82" ht="15.75" customHeight="1">
      <c r="A56" s="1328"/>
      <c r="B56" s="3909" t="s">
        <v>5143</v>
      </c>
      <c r="C56" s="3909"/>
      <c r="D56" s="3909"/>
      <c r="E56" s="3909"/>
      <c r="F56" s="3910"/>
      <c r="G56" s="3543">
        <f t="shared" ref="G56:G58" si="9">M56/I56</f>
        <v>0.69930069930069927</v>
      </c>
      <c r="H56" s="3373">
        <f>M56-I56</f>
        <v>-4300000</v>
      </c>
      <c r="I56" s="3945">
        <v>14300000</v>
      </c>
      <c r="J56" s="3946"/>
      <c r="K56" s="3945">
        <v>10000000</v>
      </c>
      <c r="L56" s="3953"/>
      <c r="M56" s="3952">
        <v>10000000</v>
      </c>
      <c r="N56" s="3953"/>
      <c r="O56" s="3954"/>
      <c r="P56" s="4049" t="s">
        <v>5133</v>
      </c>
      <c r="Q56" s="4049"/>
      <c r="R56" s="4049"/>
      <c r="S56" s="4049"/>
      <c r="T56" s="4049"/>
      <c r="U56" s="4049"/>
      <c r="V56" s="4049"/>
      <c r="W56" s="4049"/>
      <c r="X56" s="4049"/>
      <c r="Y56" s="4049"/>
      <c r="Z56" s="4049"/>
      <c r="AA56" s="4049"/>
      <c r="AB56" s="4049"/>
      <c r="AC56" s="2222"/>
      <c r="AD56" s="3389" t="s">
        <v>5061</v>
      </c>
      <c r="AE56" s="3572">
        <f>M56</f>
        <v>10000000</v>
      </c>
      <c r="AF56" s="3572">
        <f>I56</f>
        <v>14300000</v>
      </c>
    </row>
    <row r="57" spans="1:82" ht="15.75" customHeight="1">
      <c r="A57" s="1328"/>
      <c r="B57" s="3878" t="s">
        <v>5033</v>
      </c>
      <c r="C57" s="3878"/>
      <c r="D57" s="3878"/>
      <c r="E57" s="3878"/>
      <c r="F57" s="3879"/>
      <c r="G57" s="3374">
        <f t="shared" si="9"/>
        <v>0.90034674153710081</v>
      </c>
      <c r="H57" s="3370">
        <f>M57-I57</f>
        <v>-3320496</v>
      </c>
      <c r="I57" s="3874">
        <v>33320496</v>
      </c>
      <c r="J57" s="3875"/>
      <c r="K57" s="3874">
        <v>30000000</v>
      </c>
      <c r="L57" s="3933"/>
      <c r="M57" s="3950">
        <v>30000000</v>
      </c>
      <c r="N57" s="3933"/>
      <c r="O57" s="3951"/>
      <c r="P57" s="4049" t="s">
        <v>5089</v>
      </c>
      <c r="Q57" s="4049"/>
      <c r="R57" s="4049"/>
      <c r="S57" s="4049"/>
      <c r="T57" s="4049"/>
      <c r="U57" s="4049"/>
      <c r="V57" s="4049"/>
      <c r="W57" s="4049"/>
      <c r="X57" s="4049"/>
      <c r="Y57" s="4049"/>
      <c r="Z57" s="4049"/>
      <c r="AA57" s="4049"/>
      <c r="AB57" s="4049"/>
      <c r="AC57" s="2222"/>
      <c r="AD57" s="3388" t="s">
        <v>5063</v>
      </c>
      <c r="AE57" s="3573">
        <f>M57</f>
        <v>30000000</v>
      </c>
      <c r="AF57" s="3572">
        <f>K57</f>
        <v>30000000</v>
      </c>
    </row>
    <row r="58" spans="1:82" ht="15.75" customHeight="1">
      <c r="A58" s="1328"/>
      <c r="B58" s="3878" t="s">
        <v>5034</v>
      </c>
      <c r="C58" s="3878"/>
      <c r="D58" s="3878"/>
      <c r="E58" s="3878"/>
      <c r="F58" s="3879"/>
      <c r="G58" s="3374">
        <f t="shared" si="9"/>
        <v>0.76847559417572342</v>
      </c>
      <c r="H58" s="3370">
        <f t="shared" si="8"/>
        <v>1000000</v>
      </c>
      <c r="I58" s="3874">
        <v>5205110</v>
      </c>
      <c r="J58" s="3875"/>
      <c r="K58" s="3874">
        <v>3000000</v>
      </c>
      <c r="L58" s="3933"/>
      <c r="M58" s="3950">
        <v>4000000</v>
      </c>
      <c r="N58" s="3933"/>
      <c r="O58" s="3951"/>
      <c r="P58" s="4049" t="s">
        <v>5138</v>
      </c>
      <c r="Q58" s="4049"/>
      <c r="R58" s="4049"/>
      <c r="S58" s="4049"/>
      <c r="T58" s="4049"/>
      <c r="U58" s="4049"/>
      <c r="V58" s="4049"/>
      <c r="W58" s="4049"/>
      <c r="X58" s="4049"/>
      <c r="Y58" s="4049"/>
      <c r="Z58" s="4049"/>
      <c r="AA58" s="4049"/>
      <c r="AB58" s="4049"/>
      <c r="AC58" s="2884"/>
      <c r="AD58" s="3388" t="s">
        <v>5065</v>
      </c>
      <c r="AE58" s="3573">
        <f>M58</f>
        <v>4000000</v>
      </c>
      <c r="AF58" s="3572">
        <f>K58</f>
        <v>3000000</v>
      </c>
    </row>
    <row r="59" spans="1:82" ht="15.75" customHeight="1" thickBot="1">
      <c r="A59" s="1328"/>
      <c r="B59" s="3878" t="s">
        <v>5035</v>
      </c>
      <c r="C59" s="3878"/>
      <c r="D59" s="3878"/>
      <c r="E59" s="3878"/>
      <c r="F59" s="3879"/>
      <c r="G59" s="3374">
        <f>M59/I59</f>
        <v>8.4151472650771382</v>
      </c>
      <c r="H59" s="3370">
        <f>M59-I59</f>
        <v>5287000</v>
      </c>
      <c r="I59" s="3874">
        <v>713000</v>
      </c>
      <c r="J59" s="3875"/>
      <c r="K59" s="3874">
        <v>10000000</v>
      </c>
      <c r="L59" s="3933"/>
      <c r="M59" s="3947">
        <v>6000000</v>
      </c>
      <c r="N59" s="3948"/>
      <c r="O59" s="3949"/>
      <c r="P59" s="4049" t="s">
        <v>5142</v>
      </c>
      <c r="Q59" s="4049"/>
      <c r="R59" s="4049"/>
      <c r="S59" s="4049"/>
      <c r="T59" s="4049"/>
      <c r="U59" s="4049"/>
      <c r="V59" s="4049"/>
      <c r="W59" s="4049"/>
      <c r="X59" s="4049"/>
      <c r="Y59" s="4049"/>
      <c r="Z59" s="4049"/>
      <c r="AA59" s="4049"/>
      <c r="AB59" s="4049"/>
      <c r="AC59" s="2222"/>
      <c r="AD59" s="3388" t="s">
        <v>5067</v>
      </c>
      <c r="AE59" s="3573">
        <f>M59</f>
        <v>6000000</v>
      </c>
      <c r="AF59" s="3572">
        <f>K59</f>
        <v>10000000</v>
      </c>
    </row>
    <row r="60" spans="1:82" ht="8.25" customHeight="1" thickBot="1">
      <c r="A60" s="1328"/>
      <c r="B60" s="2880"/>
      <c r="C60" s="2881"/>
      <c r="D60" s="2882"/>
      <c r="E60" s="2882"/>
      <c r="F60" s="2883"/>
      <c r="G60" s="2883"/>
      <c r="H60" s="3371"/>
      <c r="I60" s="2889"/>
      <c r="J60" s="2890"/>
      <c r="K60" s="2889"/>
      <c r="L60" s="2890"/>
      <c r="M60" s="158"/>
      <c r="N60" s="3526"/>
      <c r="O60" s="3527"/>
      <c r="P60" s="3621"/>
      <c r="Q60" s="4047"/>
      <c r="R60" s="4047"/>
      <c r="S60" s="4047"/>
      <c r="T60" s="4047"/>
      <c r="U60" s="4047"/>
      <c r="V60" s="4047"/>
      <c r="W60" s="4047"/>
      <c r="X60" s="2973"/>
      <c r="Y60" s="3622"/>
      <c r="Z60" s="2069"/>
      <c r="AA60" s="2069"/>
      <c r="AB60" s="2069"/>
      <c r="AC60" s="2222"/>
    </row>
    <row r="61" spans="1:82" ht="24.75" customHeight="1" thickTop="1" thickBot="1">
      <c r="A61" s="1328"/>
      <c r="B61" s="3983" t="s">
        <v>1183</v>
      </c>
      <c r="C61" s="3984"/>
      <c r="D61" s="3984"/>
      <c r="E61" s="3984"/>
      <c r="F61" s="2885"/>
      <c r="G61" s="3368">
        <f>M61/K61</f>
        <v>1.0951970848153327</v>
      </c>
      <c r="H61" s="3372">
        <f>M61-K61</f>
        <v>20200750</v>
      </c>
      <c r="I61" s="3876">
        <f>I55+I53</f>
        <v>207794464</v>
      </c>
      <c r="J61" s="3877"/>
      <c r="K61" s="3876">
        <f>K55+K53</f>
        <v>212199250</v>
      </c>
      <c r="L61" s="3991"/>
      <c r="M61" s="3963">
        <f>M53+M55</f>
        <v>232400000</v>
      </c>
      <c r="N61" s="3964"/>
      <c r="O61" s="3965"/>
      <c r="P61" s="3962" t="s">
        <v>5077</v>
      </c>
      <c r="Q61" s="3962"/>
      <c r="R61" s="3962"/>
      <c r="S61" s="3962"/>
      <c r="T61" s="3962"/>
      <c r="U61" s="3962"/>
      <c r="V61" s="3962"/>
      <c r="W61" s="3962"/>
      <c r="X61" s="3962"/>
      <c r="Y61" s="3962"/>
      <c r="Z61" s="3962"/>
      <c r="AA61" s="3962"/>
      <c r="AB61" s="3962"/>
      <c r="AC61" s="2222" t="s">
        <v>1387</v>
      </c>
    </row>
    <row r="62" spans="1:82" ht="2.25" customHeight="1">
      <c r="A62" s="1328"/>
      <c r="B62" s="1328"/>
      <c r="C62" s="1328"/>
      <c r="D62" s="1413"/>
      <c r="E62" s="1413"/>
      <c r="F62" s="1413"/>
      <c r="G62" s="1413"/>
      <c r="H62" s="1413"/>
      <c r="I62" s="1413"/>
      <c r="J62" s="1413"/>
      <c r="K62" s="1843" t="s">
        <v>1377</v>
      </c>
      <c r="N62" s="1413"/>
      <c r="O62" s="2122"/>
      <c r="P62" s="1523"/>
      <c r="Q62" s="1614"/>
      <c r="S62" s="2183"/>
      <c r="T62" s="2070"/>
      <c r="W62" s="2069"/>
      <c r="Z62" s="2069"/>
      <c r="AA62" s="2069"/>
      <c r="AB62" s="2069"/>
      <c r="AC62" s="2222"/>
    </row>
    <row r="63" spans="1:82" ht="3.75" customHeight="1">
      <c r="A63" s="1328"/>
      <c r="B63" s="1328"/>
      <c r="C63" s="1328"/>
      <c r="D63" s="1413"/>
      <c r="E63" s="1413"/>
      <c r="F63" s="1413"/>
      <c r="G63" s="1413"/>
      <c r="H63" s="1413"/>
      <c r="I63" s="1413"/>
      <c r="J63" s="1413"/>
      <c r="K63" s="1843"/>
      <c r="N63" s="1413"/>
      <c r="O63" s="2122"/>
      <c r="P63" s="1523"/>
      <c r="Q63" s="1614"/>
      <c r="S63" s="2183"/>
      <c r="T63" s="2070"/>
      <c r="W63" s="2069"/>
      <c r="Z63" s="2069"/>
      <c r="AA63" s="2069"/>
      <c r="AB63" s="2069"/>
      <c r="AC63" s="2222"/>
    </row>
    <row r="64" spans="1:82" ht="54" customHeight="1">
      <c r="A64" s="1416"/>
      <c r="B64" s="1416"/>
      <c r="C64" s="1416"/>
      <c r="D64" s="1416"/>
      <c r="E64" s="1416"/>
      <c r="F64" s="1416"/>
      <c r="G64" s="1416"/>
      <c r="H64" s="3523"/>
      <c r="I64" s="3524"/>
      <c r="J64" s="3524"/>
      <c r="K64" s="1416"/>
      <c r="L64" s="2071"/>
      <c r="M64" s="1416"/>
      <c r="N64" s="1416"/>
      <c r="O64" s="2071"/>
      <c r="P64" s="1416"/>
      <c r="Q64" s="1416"/>
      <c r="R64" s="2071"/>
      <c r="S64" s="1416"/>
      <c r="T64" s="2071"/>
      <c r="U64" s="2071"/>
      <c r="V64" s="2071"/>
      <c r="W64" s="3967"/>
      <c r="X64" s="3967"/>
      <c r="Y64" s="3967"/>
      <c r="Z64" s="3966"/>
      <c r="AA64" s="3966"/>
      <c r="AB64" s="3226"/>
      <c r="AC64" s="2949" t="s">
        <v>1401</v>
      </c>
      <c r="AI64" s="3594" t="s">
        <v>5037</v>
      </c>
      <c r="AJ64" s="3594" t="s">
        <v>5036</v>
      </c>
    </row>
    <row r="65" spans="1:41" ht="26.25" customHeight="1" thickBot="1">
      <c r="A65" s="3990" t="s">
        <v>663</v>
      </c>
      <c r="B65" s="3987"/>
      <c r="C65" s="3987"/>
      <c r="D65" s="3970" t="s">
        <v>714</v>
      </c>
      <c r="E65" s="3971"/>
      <c r="F65" s="3970"/>
      <c r="G65" s="3970"/>
      <c r="H65" s="3970"/>
      <c r="I65" s="3970"/>
      <c r="J65" s="3972"/>
      <c r="K65" s="3986" t="s">
        <v>821</v>
      </c>
      <c r="L65" s="3970"/>
      <c r="M65" s="3970"/>
      <c r="N65" s="3958" t="s">
        <v>713</v>
      </c>
      <c r="O65" s="3958"/>
      <c r="P65" s="3958"/>
      <c r="Q65" s="3959" t="s">
        <v>905</v>
      </c>
      <c r="R65" s="3959"/>
      <c r="S65" s="3959"/>
      <c r="T65" s="3960" t="s">
        <v>853</v>
      </c>
      <c r="U65" s="3960"/>
      <c r="V65" s="3960"/>
      <c r="W65" s="3961" t="s">
        <v>903</v>
      </c>
      <c r="X65" s="3961"/>
      <c r="Y65" s="3961"/>
      <c r="Z65" s="2888" t="s">
        <v>946</v>
      </c>
      <c r="AA65" s="2888" t="s">
        <v>946</v>
      </c>
      <c r="AB65" s="2888" t="s">
        <v>946</v>
      </c>
      <c r="AC65" s="3996" t="s">
        <v>1359</v>
      </c>
      <c r="AI65" s="3595">
        <v>232400000</v>
      </c>
      <c r="AJ65" s="3595">
        <v>207794464</v>
      </c>
    </row>
    <row r="66" spans="1:41" ht="13.5" customHeight="1">
      <c r="A66" s="3990" t="s">
        <v>665</v>
      </c>
      <c r="B66" s="3987" t="s">
        <v>666</v>
      </c>
      <c r="C66" s="3987" t="s">
        <v>667</v>
      </c>
      <c r="D66" s="2859" t="s">
        <v>854</v>
      </c>
      <c r="E66" s="2975" t="s">
        <v>1340</v>
      </c>
      <c r="F66" s="3986" t="s">
        <v>1346</v>
      </c>
      <c r="G66" s="3970" t="s">
        <v>5007</v>
      </c>
      <c r="H66" s="4006" t="s">
        <v>1435</v>
      </c>
      <c r="I66" s="3970" t="s">
        <v>5136</v>
      </c>
      <c r="J66" s="3972" t="s">
        <v>1434</v>
      </c>
      <c r="K66" s="3227">
        <v>2012</v>
      </c>
      <c r="L66" s="2786">
        <v>2013</v>
      </c>
      <c r="M66" s="3970" t="s">
        <v>1430</v>
      </c>
      <c r="N66" s="4014" t="s">
        <v>5005</v>
      </c>
      <c r="O66" s="4012" t="s">
        <v>5006</v>
      </c>
      <c r="P66" s="3958" t="s">
        <v>1441</v>
      </c>
      <c r="Q66" s="3959" t="s">
        <v>986</v>
      </c>
      <c r="R66" s="4004" t="s">
        <v>1343</v>
      </c>
      <c r="S66" s="3959" t="s">
        <v>1441</v>
      </c>
      <c r="T66" s="3960" t="s">
        <v>1344</v>
      </c>
      <c r="U66" s="4010" t="s">
        <v>5004</v>
      </c>
      <c r="V66" s="3960" t="s">
        <v>1431</v>
      </c>
      <c r="W66" s="3961" t="s">
        <v>1344</v>
      </c>
      <c r="X66" s="4016" t="s">
        <v>5004</v>
      </c>
      <c r="Y66" s="3961" t="s">
        <v>1432</v>
      </c>
      <c r="Z66" s="2878">
        <v>2012</v>
      </c>
      <c r="AA66" s="2878">
        <v>2013</v>
      </c>
      <c r="AB66" s="2878">
        <v>2012</v>
      </c>
      <c r="AC66" s="3998"/>
      <c r="AF66" s="3389" t="s">
        <v>1005</v>
      </c>
      <c r="AG66" s="3389" t="s">
        <v>1006</v>
      </c>
      <c r="AH66" s="3582" t="s">
        <v>105</v>
      </c>
      <c r="AI66" s="3582" t="s">
        <v>1008</v>
      </c>
      <c r="AJ66" s="3582" t="s">
        <v>762</v>
      </c>
      <c r="AK66" s="3582" t="s">
        <v>763</v>
      </c>
      <c r="AL66" s="3582" t="s">
        <v>897</v>
      </c>
      <c r="AM66" s="3582" t="s">
        <v>898</v>
      </c>
      <c r="AN66" s="3582" t="s">
        <v>948</v>
      </c>
    </row>
    <row r="67" spans="1:41" ht="15" customHeight="1">
      <c r="A67" s="3990"/>
      <c r="B67" s="3987"/>
      <c r="C67" s="3987"/>
      <c r="D67" s="2859" t="s">
        <v>668</v>
      </c>
      <c r="E67" s="2979" t="s">
        <v>783</v>
      </c>
      <c r="F67" s="3986"/>
      <c r="G67" s="3970"/>
      <c r="H67" s="4006"/>
      <c r="I67" s="3970"/>
      <c r="J67" s="3972"/>
      <c r="K67" s="3227" t="s">
        <v>785</v>
      </c>
      <c r="L67" s="2786" t="s">
        <v>785</v>
      </c>
      <c r="M67" s="3970"/>
      <c r="N67" s="4015"/>
      <c r="O67" s="4013"/>
      <c r="P67" s="3958"/>
      <c r="Q67" s="3959"/>
      <c r="R67" s="4004"/>
      <c r="S67" s="3959"/>
      <c r="T67" s="3960"/>
      <c r="U67" s="4011"/>
      <c r="V67" s="3960"/>
      <c r="W67" s="3961"/>
      <c r="X67" s="4017"/>
      <c r="Y67" s="3961"/>
      <c r="Z67" s="2878" t="s">
        <v>785</v>
      </c>
      <c r="AA67" s="2878" t="s">
        <v>785</v>
      </c>
      <c r="AB67" s="2878" t="s">
        <v>1433</v>
      </c>
      <c r="AC67" s="3997"/>
      <c r="AF67" s="3574">
        <f>K100</f>
        <v>10000000</v>
      </c>
      <c r="AG67" s="3574">
        <f>K99</f>
        <v>4500000</v>
      </c>
      <c r="AH67" s="3596">
        <f>K121</f>
        <v>80746827</v>
      </c>
      <c r="AI67" s="3596">
        <f>K137</f>
        <v>20836000</v>
      </c>
      <c r="AJ67" s="3596">
        <f>N86</f>
        <v>21300000</v>
      </c>
      <c r="AK67" s="3596">
        <f>Q86</f>
        <v>20460000</v>
      </c>
      <c r="AL67" s="3597">
        <v>30000000</v>
      </c>
      <c r="AM67" s="3597">
        <v>3000000</v>
      </c>
      <c r="AN67" s="3597">
        <v>10000000</v>
      </c>
      <c r="AO67" s="3596">
        <f>SUM(AF67:AN67)</f>
        <v>200842827</v>
      </c>
    </row>
    <row r="68" spans="1:41" ht="24.75" customHeight="1">
      <c r="A68" s="4019" t="s">
        <v>669</v>
      </c>
      <c r="B68" s="4020"/>
      <c r="C68" s="4020"/>
      <c r="D68" s="2860">
        <f>D69+D70+D73+D74+D75</f>
        <v>212199250</v>
      </c>
      <c r="E68" s="2980">
        <f>E69+E70+E73+E74+E75</f>
        <v>232400000</v>
      </c>
      <c r="F68" s="2862">
        <f>E68-D68</f>
        <v>20200750</v>
      </c>
      <c r="G68" s="2821">
        <f t="shared" ref="G68:G75" si="10">E68/D68</f>
        <v>1.0951970848153327</v>
      </c>
      <c r="H68" s="2788">
        <f>H69+H70+H73+H75</f>
        <v>207794464</v>
      </c>
      <c r="I68" s="2789">
        <f>E68-H68</f>
        <v>24605536</v>
      </c>
      <c r="J68" s="3293">
        <f>E68/H68</f>
        <v>1.1184128562732065</v>
      </c>
      <c r="K68" s="3397">
        <f>K86</f>
        <v>118242827</v>
      </c>
      <c r="L68" s="2790">
        <f>L69+L70+L73+L74+L75</f>
        <v>94140064</v>
      </c>
      <c r="M68" s="2788">
        <f>M69+M70+M73</f>
        <v>94113238</v>
      </c>
      <c r="N68" s="2788">
        <f>N69+N70+N73+N75</f>
        <v>21300000</v>
      </c>
      <c r="O68" s="2788">
        <f>O69+O70+O73+O75</f>
        <v>25380000</v>
      </c>
      <c r="P68" s="2788">
        <f t="shared" ref="P68:U68" si="11">P69+P70+P73</f>
        <v>35132175</v>
      </c>
      <c r="Q68" s="2788">
        <f t="shared" si="11"/>
        <v>20460000</v>
      </c>
      <c r="R68" s="2788">
        <f>R69+R70+R73</f>
        <v>25500000</v>
      </c>
      <c r="S68" s="2788">
        <f>S69+S70+S73</f>
        <v>19914260</v>
      </c>
      <c r="T68" s="2788">
        <f>T69+T70+T73</f>
        <v>30000000</v>
      </c>
      <c r="U68" s="2788">
        <f t="shared" si="11"/>
        <v>30000000</v>
      </c>
      <c r="V68" s="2788">
        <f>V69+V70+V73</f>
        <v>33320496</v>
      </c>
      <c r="W68" s="2788">
        <f>W86</f>
        <v>3000000</v>
      </c>
      <c r="X68" s="2788">
        <v>3600000</v>
      </c>
      <c r="Y68" s="2788">
        <f>Y69+Y70+Y73</f>
        <v>5205110</v>
      </c>
      <c r="Z68" s="2788">
        <f t="shared" ref="Z68:AB69" si="12">Z86</f>
        <v>10000000</v>
      </c>
      <c r="AA68" s="2788">
        <f t="shared" si="12"/>
        <v>6000000</v>
      </c>
      <c r="AB68" s="2788">
        <f t="shared" si="12"/>
        <v>713000</v>
      </c>
      <c r="AC68" s="2951" t="s">
        <v>1394</v>
      </c>
      <c r="AF68" s="3575">
        <f>AF67/AO67</f>
        <v>4.9790177470465498E-2</v>
      </c>
      <c r="AG68" s="3575">
        <f>AG67/AO67</f>
        <v>2.2405579861709476E-2</v>
      </c>
      <c r="AH68" s="3598">
        <f>AH67/AO67</f>
        <v>0.40203988465069751</v>
      </c>
      <c r="AI68" s="3598">
        <f>AI67/AO67</f>
        <v>0.10374281377746192</v>
      </c>
      <c r="AJ68" s="3598">
        <f>AJ67/AO67</f>
        <v>0.10605307801209152</v>
      </c>
      <c r="AK68" s="3598">
        <f>AK67/AO67</f>
        <v>0.10187070310457241</v>
      </c>
      <c r="AL68" s="3598">
        <f>AL67/AO67</f>
        <v>0.1493705324113965</v>
      </c>
      <c r="AM68" s="3598">
        <f>AM67/AO67</f>
        <v>1.493705324113965E-2</v>
      </c>
      <c r="AN68" s="3598">
        <f>AN67/AO67</f>
        <v>4.9790177470465498E-2</v>
      </c>
    </row>
    <row r="69" spans="1:41" ht="24" customHeight="1">
      <c r="A69" s="2952" t="s">
        <v>726</v>
      </c>
      <c r="B69" s="2904" t="s">
        <v>244</v>
      </c>
      <c r="C69" s="2904" t="s">
        <v>671</v>
      </c>
      <c r="D69" s="2861">
        <f>D87</f>
        <v>100160000</v>
      </c>
      <c r="E69" s="2981">
        <f>E87</f>
        <v>104880000</v>
      </c>
      <c r="F69" s="2862">
        <f t="shared" ref="F69:F75" si="13">E69-D69</f>
        <v>4720000</v>
      </c>
      <c r="G69" s="2821">
        <f t="shared" si="10"/>
        <v>1.0471246006389776</v>
      </c>
      <c r="H69" s="2789">
        <f>H87</f>
        <v>104025881</v>
      </c>
      <c r="I69" s="2789">
        <f t="shared" ref="I69:I75" si="14">E69-H69</f>
        <v>854119</v>
      </c>
      <c r="J69" s="3293">
        <f t="shared" ref="J69:J75" si="15">E69/H69</f>
        <v>1.0082106394273171</v>
      </c>
      <c r="K69" s="3398">
        <f>K87</f>
        <v>16660000</v>
      </c>
      <c r="L69" s="2791">
        <f>L87</f>
        <v>15000000</v>
      </c>
      <c r="M69" s="2789">
        <f>M87</f>
        <v>9773840</v>
      </c>
      <c r="N69" s="2789">
        <f>N87</f>
        <v>20260000</v>
      </c>
      <c r="O69" s="2791">
        <f>O86</f>
        <v>25380000</v>
      </c>
      <c r="P69" s="2789">
        <f>P87</f>
        <v>35099175</v>
      </c>
      <c r="Q69" s="2789">
        <f>Q87</f>
        <v>19400000</v>
      </c>
      <c r="R69" s="2791">
        <f>R87</f>
        <v>25500000</v>
      </c>
      <c r="S69" s="2789">
        <f>S87</f>
        <v>19914260</v>
      </c>
      <c r="T69" s="2791">
        <f>T87</f>
        <v>30000000</v>
      </c>
      <c r="U69" s="2791">
        <v>30000000</v>
      </c>
      <c r="V69" s="2791">
        <f>V87</f>
        <v>33320496</v>
      </c>
      <c r="W69" s="2791">
        <f>W87</f>
        <v>3000000</v>
      </c>
      <c r="X69" s="2791">
        <v>3600000</v>
      </c>
      <c r="Y69" s="2791">
        <f>Y87</f>
        <v>5205110</v>
      </c>
      <c r="Z69" s="2791">
        <f t="shared" si="12"/>
        <v>10000000</v>
      </c>
      <c r="AA69" s="2791">
        <f t="shared" si="12"/>
        <v>6000000</v>
      </c>
      <c r="AB69" s="2791">
        <f t="shared" si="12"/>
        <v>713000</v>
      </c>
      <c r="AC69" s="2953" t="s">
        <v>1348</v>
      </c>
      <c r="AE69" s="3576" t="s">
        <v>1059</v>
      </c>
      <c r="AF69" s="3576" t="s">
        <v>1005</v>
      </c>
      <c r="AG69" s="3576" t="s">
        <v>1006</v>
      </c>
      <c r="AH69" s="3599" t="s">
        <v>105</v>
      </c>
      <c r="AI69" s="3599" t="s">
        <v>1008</v>
      </c>
      <c r="AJ69" s="3599" t="s">
        <v>762</v>
      </c>
      <c r="AK69" s="3599" t="s">
        <v>763</v>
      </c>
      <c r="AL69" s="3599" t="s">
        <v>897</v>
      </c>
      <c r="AM69" s="3599" t="s">
        <v>898</v>
      </c>
      <c r="AN69" s="3599" t="s">
        <v>948</v>
      </c>
    </row>
    <row r="70" spans="1:41" ht="24" customHeight="1">
      <c r="A70" s="2952" t="s">
        <v>688</v>
      </c>
      <c r="B70" s="2904" t="s">
        <v>689</v>
      </c>
      <c r="C70" s="2904" t="s">
        <v>671</v>
      </c>
      <c r="D70" s="2861">
        <f>D121</f>
        <v>80746827</v>
      </c>
      <c r="E70" s="2981">
        <f>E121</f>
        <v>58448686</v>
      </c>
      <c r="F70" s="2862">
        <f t="shared" si="13"/>
        <v>-22298141</v>
      </c>
      <c r="G70" s="2821">
        <f>E70/D70</f>
        <v>0.72385117993552861</v>
      </c>
      <c r="H70" s="2789">
        <f>H121</f>
        <v>61549121</v>
      </c>
      <c r="I70" s="2789">
        <f t="shared" si="14"/>
        <v>-3100435</v>
      </c>
      <c r="J70" s="3293">
        <f t="shared" si="15"/>
        <v>0.94962665673162094</v>
      </c>
      <c r="K70" s="3398">
        <f>K121</f>
        <v>80746827</v>
      </c>
      <c r="L70" s="2791">
        <f>L121</f>
        <v>58432064</v>
      </c>
      <c r="M70" s="2789">
        <f>M121</f>
        <v>61549121</v>
      </c>
      <c r="N70" s="2886"/>
      <c r="O70" s="2887"/>
      <c r="P70" s="2788">
        <f>P121</f>
        <v>0</v>
      </c>
      <c r="Q70" s="2886"/>
      <c r="R70" s="2887"/>
      <c r="S70" s="2788">
        <f>S121</f>
        <v>0</v>
      </c>
      <c r="T70" s="2887"/>
      <c r="U70" s="2887">
        <v>0</v>
      </c>
      <c r="V70" s="2887"/>
      <c r="W70" s="2887"/>
      <c r="X70" s="2887">
        <v>0</v>
      </c>
      <c r="Y70" s="2887"/>
      <c r="Z70" s="2887"/>
      <c r="AA70" s="2887"/>
      <c r="AB70" s="2887"/>
      <c r="AC70" s="2953" t="s">
        <v>1395</v>
      </c>
      <c r="AE70" s="3576">
        <v>2011</v>
      </c>
      <c r="AF70" s="3577">
        <f>M100</f>
        <v>8312390</v>
      </c>
      <c r="AG70" s="3577">
        <f>M99</f>
        <v>250520</v>
      </c>
      <c r="AH70" s="3600">
        <f>M121</f>
        <v>61549121</v>
      </c>
      <c r="AI70" s="3600">
        <f>M137</f>
        <v>22790277</v>
      </c>
      <c r="AJ70" s="3600">
        <f>P86</f>
        <v>35132175</v>
      </c>
      <c r="AK70" s="3600">
        <f>S86</f>
        <v>19914260</v>
      </c>
      <c r="AL70" s="3600">
        <f>V86</f>
        <v>33320496</v>
      </c>
      <c r="AM70" s="3600">
        <f>Y86</f>
        <v>5205110</v>
      </c>
      <c r="AN70" s="3599"/>
      <c r="AO70" s="3596">
        <f>SUM(AF70:AN70)</f>
        <v>186474349</v>
      </c>
    </row>
    <row r="71" spans="1:41" ht="24" hidden="1" customHeight="1">
      <c r="A71" s="2952"/>
      <c r="B71" s="2904"/>
      <c r="C71" s="2904"/>
      <c r="D71" s="2861"/>
      <c r="E71" s="2981"/>
      <c r="F71" s="2862">
        <f t="shared" si="13"/>
        <v>0</v>
      </c>
      <c r="G71" s="2821" t="e">
        <f t="shared" si="10"/>
        <v>#DIV/0!</v>
      </c>
      <c r="H71" s="2789"/>
      <c r="I71" s="2789">
        <f t="shared" si="14"/>
        <v>0</v>
      </c>
      <c r="J71" s="3293" t="e">
        <f t="shared" si="15"/>
        <v>#DIV/0!</v>
      </c>
      <c r="K71" s="3398"/>
      <c r="L71" s="2791"/>
      <c r="M71" s="2789"/>
      <c r="N71" s="2789"/>
      <c r="O71" s="2791"/>
      <c r="P71" s="2789"/>
      <c r="Q71" s="2789"/>
      <c r="R71" s="2791"/>
      <c r="S71" s="2789"/>
      <c r="T71" s="2791"/>
      <c r="U71" s="2791"/>
      <c r="V71" s="2791"/>
      <c r="W71" s="2887">
        <v>0</v>
      </c>
      <c r="X71" s="2791"/>
      <c r="Y71" s="2791"/>
      <c r="Z71" s="2791"/>
      <c r="AA71" s="2791"/>
      <c r="AB71" s="2791"/>
      <c r="AC71" s="2953"/>
      <c r="AE71" s="3576">
        <v>2012</v>
      </c>
      <c r="AF71" s="3577">
        <v>10000000</v>
      </c>
      <c r="AG71" s="3577">
        <v>4500000</v>
      </c>
      <c r="AH71" s="3600">
        <v>81823269</v>
      </c>
      <c r="AI71" s="3600">
        <v>20836000</v>
      </c>
      <c r="AJ71" s="3600">
        <v>21300000</v>
      </c>
      <c r="AK71" s="3600">
        <v>21300000</v>
      </c>
      <c r="AL71" s="3601">
        <v>30000000</v>
      </c>
      <c r="AM71" s="3601">
        <v>3000000</v>
      </c>
      <c r="AN71" s="3601">
        <v>10000000</v>
      </c>
      <c r="AO71" s="3596"/>
    </row>
    <row r="72" spans="1:41" ht="24" hidden="1" customHeight="1">
      <c r="A72" s="2952"/>
      <c r="B72" s="2904"/>
      <c r="C72" s="2904"/>
      <c r="D72" s="2861"/>
      <c r="E72" s="2981"/>
      <c r="F72" s="2862">
        <f t="shared" si="13"/>
        <v>0</v>
      </c>
      <c r="G72" s="2821" t="e">
        <f t="shared" si="10"/>
        <v>#DIV/0!</v>
      </c>
      <c r="H72" s="2789"/>
      <c r="I72" s="2789">
        <f t="shared" si="14"/>
        <v>0</v>
      </c>
      <c r="J72" s="3293" t="e">
        <f t="shared" si="15"/>
        <v>#DIV/0!</v>
      </c>
      <c r="K72" s="3398"/>
      <c r="L72" s="2791"/>
      <c r="M72" s="2789"/>
      <c r="N72" s="2789"/>
      <c r="O72" s="2791"/>
      <c r="P72" s="2789"/>
      <c r="Q72" s="2789"/>
      <c r="R72" s="2791"/>
      <c r="S72" s="2789"/>
      <c r="T72" s="2791"/>
      <c r="U72" s="2791"/>
      <c r="V72" s="2791"/>
      <c r="W72" s="2887">
        <v>0</v>
      </c>
      <c r="X72" s="2791"/>
      <c r="Y72" s="2791"/>
      <c r="Z72" s="2791"/>
      <c r="AA72" s="2791"/>
      <c r="AB72" s="2791"/>
      <c r="AC72" s="2953"/>
      <c r="AE72" s="3576" t="s">
        <v>1058</v>
      </c>
      <c r="AF72" s="3577">
        <f>AF71-AF70</f>
        <v>1687610</v>
      </c>
      <c r="AG72" s="3577">
        <f t="shared" ref="AG72:AN72" si="16">AG71-AG70</f>
        <v>4249480</v>
      </c>
      <c r="AH72" s="3600">
        <f t="shared" si="16"/>
        <v>20274148</v>
      </c>
      <c r="AI72" s="3600">
        <f t="shared" si="16"/>
        <v>-1954277</v>
      </c>
      <c r="AJ72" s="3600">
        <f t="shared" si="16"/>
        <v>-13832175</v>
      </c>
      <c r="AK72" s="3600">
        <f t="shared" si="16"/>
        <v>1385740</v>
      </c>
      <c r="AL72" s="3600">
        <f t="shared" si="16"/>
        <v>-3320496</v>
      </c>
      <c r="AM72" s="3600">
        <f t="shared" si="16"/>
        <v>-2205110</v>
      </c>
      <c r="AN72" s="3600">
        <f t="shared" si="16"/>
        <v>10000000</v>
      </c>
      <c r="AO72" s="3596"/>
    </row>
    <row r="73" spans="1:41" ht="24" customHeight="1">
      <c r="A73" s="2952"/>
      <c r="B73" s="2904" t="s">
        <v>696</v>
      </c>
      <c r="C73" s="2904" t="s">
        <v>671</v>
      </c>
      <c r="D73" s="2861">
        <f>D137</f>
        <v>22936000</v>
      </c>
      <c r="E73" s="2981">
        <f>E137</f>
        <v>20608000</v>
      </c>
      <c r="F73" s="2862">
        <f>E73-D73</f>
        <v>-2328000</v>
      </c>
      <c r="G73" s="2821">
        <f t="shared" si="10"/>
        <v>0.89850017439832575</v>
      </c>
      <c r="H73" s="2789">
        <f>H137</f>
        <v>22823277</v>
      </c>
      <c r="I73" s="2789">
        <f t="shared" si="14"/>
        <v>-2215277</v>
      </c>
      <c r="J73" s="3293">
        <f t="shared" si="15"/>
        <v>0.90293782089224084</v>
      </c>
      <c r="K73" s="3398">
        <f>K137</f>
        <v>20836000</v>
      </c>
      <c r="L73" s="2791">
        <f>L137</f>
        <v>20608000</v>
      </c>
      <c r="M73" s="2789">
        <f>M137</f>
        <v>22790277</v>
      </c>
      <c r="N73" s="2789">
        <f>N137</f>
        <v>1040000</v>
      </c>
      <c r="O73" s="2887"/>
      <c r="P73" s="2789">
        <f>P137</f>
        <v>33000</v>
      </c>
      <c r="Q73" s="2789">
        <f>Q137</f>
        <v>1060000</v>
      </c>
      <c r="R73" s="2887"/>
      <c r="S73" s="2788">
        <f>S137</f>
        <v>0</v>
      </c>
      <c r="T73" s="2887"/>
      <c r="U73" s="2887">
        <v>0</v>
      </c>
      <c r="V73" s="2887"/>
      <c r="W73" s="2887"/>
      <c r="X73" s="2887">
        <v>0</v>
      </c>
      <c r="Y73" s="2887"/>
      <c r="Z73" s="2887"/>
      <c r="AA73" s="2887"/>
      <c r="AB73" s="2887"/>
      <c r="AC73" s="2953" t="s">
        <v>1347</v>
      </c>
      <c r="AF73" s="3575">
        <f>AF70/AO70</f>
        <v>4.4576586777626985E-2</v>
      </c>
      <c r="AG73" s="3575">
        <f>AG70/AO70</f>
        <v>1.3434555548441679E-3</v>
      </c>
      <c r="AH73" s="3598">
        <f>AH70/AO70</f>
        <v>0.33006749362616089</v>
      </c>
      <c r="AI73" s="3598">
        <f>AI70/AO70</f>
        <v>0.12221668622100941</v>
      </c>
      <c r="AJ73" s="3598">
        <f>AJ70/AO70</f>
        <v>0.18840218608297701</v>
      </c>
      <c r="AK73" s="3598">
        <f>AK70/AO70</f>
        <v>0.10679356226094132</v>
      </c>
      <c r="AL73" s="3598">
        <f>AL70/AO70</f>
        <v>0.17868675331854891</v>
      </c>
      <c r="AM73" s="3598">
        <f>AM70/AO70</f>
        <v>2.7913276157891291E-2</v>
      </c>
      <c r="AN73" s="3598"/>
    </row>
    <row r="74" spans="1:41" ht="12" customHeight="1">
      <c r="A74" s="2954" t="s">
        <v>5020</v>
      </c>
      <c r="B74" s="2792" t="s">
        <v>493</v>
      </c>
      <c r="C74" s="2904" t="s">
        <v>5021</v>
      </c>
      <c r="D74" s="2825"/>
      <c r="E74" s="2981">
        <v>15000000</v>
      </c>
      <c r="F74" s="2862">
        <f t="shared" si="13"/>
        <v>15000000</v>
      </c>
      <c r="G74" s="2821" t="s">
        <v>5025</v>
      </c>
      <c r="H74" s="2785"/>
      <c r="I74" s="2789">
        <f t="shared" si="14"/>
        <v>15000000</v>
      </c>
      <c r="J74" s="3293" t="s">
        <v>5025</v>
      </c>
      <c r="K74" s="3398"/>
      <c r="L74" s="2791">
        <v>100000</v>
      </c>
      <c r="M74" s="2793">
        <v>0</v>
      </c>
      <c r="N74" s="2789"/>
      <c r="O74" s="2791"/>
      <c r="P74" s="2794"/>
      <c r="Q74" s="2789"/>
      <c r="R74" s="2791"/>
      <c r="S74" s="2794"/>
      <c r="T74" s="2791"/>
      <c r="U74" s="2791"/>
      <c r="V74" s="2795"/>
      <c r="W74" s="2791"/>
      <c r="X74" s="2791"/>
      <c r="Y74" s="2795"/>
      <c r="Z74" s="2791"/>
      <c r="AA74" s="2791"/>
      <c r="AB74" s="2791"/>
      <c r="AC74" s="2955"/>
      <c r="AI74" s="3597">
        <v>95160000</v>
      </c>
      <c r="AJ74" s="3597">
        <v>81691863</v>
      </c>
      <c r="AK74" s="3597">
        <v>22936000</v>
      </c>
      <c r="AL74" s="3602">
        <f>SUM(AI74:AK74)</f>
        <v>199787863</v>
      </c>
    </row>
    <row r="75" spans="1:41" ht="15.75" customHeight="1" thickBot="1">
      <c r="A75" s="2952" t="s">
        <v>1402</v>
      </c>
      <c r="B75" s="2904" t="s">
        <v>712</v>
      </c>
      <c r="C75" s="2904" t="s">
        <v>146</v>
      </c>
      <c r="D75" s="2861">
        <v>8356423</v>
      </c>
      <c r="E75" s="2982">
        <f>E166</f>
        <v>33463314</v>
      </c>
      <c r="F75" s="2862">
        <f t="shared" si="13"/>
        <v>25106891</v>
      </c>
      <c r="G75" s="2821">
        <f t="shared" si="10"/>
        <v>4.004502165579698</v>
      </c>
      <c r="H75" s="2789">
        <f>H166</f>
        <v>19396185</v>
      </c>
      <c r="I75" s="2789">
        <f t="shared" si="14"/>
        <v>14067129</v>
      </c>
      <c r="J75" s="3293">
        <f t="shared" si="15"/>
        <v>1.7252523627713388</v>
      </c>
      <c r="K75" s="3399"/>
      <c r="L75" s="2797"/>
      <c r="M75" s="2793">
        <v>0</v>
      </c>
      <c r="N75" s="2886"/>
      <c r="O75" s="2886"/>
      <c r="P75" s="2886">
        <v>0</v>
      </c>
      <c r="Q75" s="2886"/>
      <c r="R75" s="2886"/>
      <c r="S75" s="2886">
        <v>0</v>
      </c>
      <c r="T75" s="2886"/>
      <c r="U75" s="2886">
        <v>0</v>
      </c>
      <c r="V75" s="2886"/>
      <c r="W75" s="2886"/>
      <c r="X75" s="2886">
        <v>0</v>
      </c>
      <c r="Y75" s="2886"/>
      <c r="Z75" s="2886"/>
      <c r="AA75" s="2886"/>
      <c r="AB75" s="2886"/>
      <c r="AC75" s="2953" t="s">
        <v>1405</v>
      </c>
      <c r="AI75" s="3598">
        <f>AI74/AL74</f>
        <v>0.47630520979144764</v>
      </c>
      <c r="AJ75" s="3598">
        <f>AJ74/AL74</f>
        <v>0.40889302169471625</v>
      </c>
      <c r="AK75" s="3598">
        <f>AK74/AL74</f>
        <v>0.1148017685138361</v>
      </c>
    </row>
    <row r="76" spans="1:41" ht="12" hidden="1" customHeight="1">
      <c r="A76" s="2969"/>
      <c r="B76" s="2850"/>
      <c r="C76" s="2850"/>
      <c r="D76" s="2851">
        <f>D69+D70+D73</f>
        <v>203842827</v>
      </c>
      <c r="E76" s="2851">
        <f>E69+E70+E73+E74</f>
        <v>198936686</v>
      </c>
      <c r="F76" s="2851">
        <f>D76-E76</f>
        <v>4906141</v>
      </c>
      <c r="G76" s="2852">
        <f>D76/E76</f>
        <v>1.0246618212992651</v>
      </c>
      <c r="H76" s="2852"/>
      <c r="I76" s="2852"/>
      <c r="J76" s="2852"/>
      <c r="K76" s="2853"/>
      <c r="L76" s="2854"/>
      <c r="M76" s="2855"/>
      <c r="N76" s="2852"/>
      <c r="O76" s="2854"/>
      <c r="P76" s="2855"/>
      <c r="Q76" s="2852"/>
      <c r="R76" s="2854"/>
      <c r="S76" s="2856"/>
      <c r="T76" s="2857"/>
      <c r="U76" s="2854"/>
      <c r="V76" s="2854"/>
      <c r="W76" s="2857"/>
      <c r="X76" s="2854"/>
      <c r="Y76" s="2858"/>
      <c r="Z76" s="2857"/>
      <c r="AA76" s="2857"/>
      <c r="AB76" s="3000"/>
      <c r="AC76" s="2807"/>
    </row>
    <row r="77" spans="1:41" ht="12" hidden="1" customHeight="1">
      <c r="A77" s="2970"/>
      <c r="B77" s="2798"/>
      <c r="C77" s="2798"/>
      <c r="D77" s="2800"/>
      <c r="E77" s="2800"/>
      <c r="F77" s="2800"/>
      <c r="G77" s="2800"/>
      <c r="H77" s="2799"/>
      <c r="I77" s="2799"/>
      <c r="J77" s="2799"/>
      <c r="K77" s="2801"/>
      <c r="L77" s="2802"/>
      <c r="M77" s="2803"/>
      <c r="N77" s="2800"/>
      <c r="O77" s="2802"/>
      <c r="P77" s="2803"/>
      <c r="Q77" s="2800"/>
      <c r="R77" s="2802"/>
      <c r="S77" s="2804"/>
      <c r="T77" s="2805"/>
      <c r="U77" s="2802"/>
      <c r="V77" s="2802"/>
      <c r="W77" s="2805"/>
      <c r="X77" s="2802"/>
      <c r="Y77" s="2806"/>
      <c r="Z77" s="2805"/>
      <c r="AA77" s="2805"/>
      <c r="AB77" s="3000"/>
      <c r="AC77" s="2807"/>
    </row>
    <row r="78" spans="1:41" ht="12" hidden="1" customHeight="1">
      <c r="A78" s="2970"/>
      <c r="B78" s="2798"/>
      <c r="C78" s="2798"/>
      <c r="D78" s="2800"/>
      <c r="E78" s="2800"/>
      <c r="F78" s="2800"/>
      <c r="G78" s="2800"/>
      <c r="H78" s="2808"/>
      <c r="I78" s="2808"/>
      <c r="J78" s="2808"/>
      <c r="K78" s="2809">
        <f>H78/H87</f>
        <v>0</v>
      </c>
      <c r="L78" s="2802"/>
      <c r="M78" s="2810">
        <f>M86+Y86</f>
        <v>99318348</v>
      </c>
      <c r="N78" s="2800">
        <v>128941801</v>
      </c>
      <c r="O78" s="2802"/>
      <c r="P78" s="2803"/>
      <c r="Q78" s="2800"/>
      <c r="R78" s="2802"/>
      <c r="S78" s="2804"/>
      <c r="T78" s="2805"/>
      <c r="U78" s="2802"/>
      <c r="V78" s="2802"/>
      <c r="W78" s="2805"/>
      <c r="X78" s="4021" t="s">
        <v>82</v>
      </c>
      <c r="Y78" s="4021"/>
      <c r="Z78" s="2805"/>
      <c r="AA78" s="2805"/>
      <c r="AB78" s="3000"/>
      <c r="AC78" s="2807"/>
    </row>
    <row r="79" spans="1:41" ht="12" hidden="1" customHeight="1">
      <c r="A79" s="2970"/>
      <c r="B79" s="2798"/>
      <c r="C79" s="2798"/>
      <c r="D79" s="2800"/>
      <c r="E79" s="2800"/>
      <c r="F79" s="2800"/>
      <c r="G79" s="2800"/>
      <c r="H79" s="2800"/>
      <c r="I79" s="2800"/>
      <c r="J79" s="2800"/>
      <c r="K79" s="2811">
        <f>K86-L86</f>
        <v>24202763</v>
      </c>
      <c r="L79" s="2812">
        <f>K79/L86</f>
        <v>0.25736650923589333</v>
      </c>
      <c r="M79" s="2813">
        <f>L86/K86</f>
        <v>0.79531305522659734</v>
      </c>
      <c r="N79" s="2808">
        <f>N86-P86</f>
        <v>-13832175</v>
      </c>
      <c r="O79" s="2812">
        <f>N79/O86</f>
        <v>-0.54500295508274232</v>
      </c>
      <c r="P79" s="2813">
        <f>O86/N86</f>
        <v>1.1915492957746479</v>
      </c>
      <c r="Q79" s="2814">
        <f>Q86/S86</f>
        <v>1.0274044830187012</v>
      </c>
      <c r="R79" s="2815">
        <f>Q86-S86</f>
        <v>545740</v>
      </c>
      <c r="S79" s="2816">
        <f>R79/R86*100</f>
        <v>2.1401568627450978</v>
      </c>
      <c r="T79" s="2817">
        <f>R79/R86</f>
        <v>2.1401568627450979E-2</v>
      </c>
      <c r="U79" s="2815">
        <f>T86-U86</f>
        <v>0</v>
      </c>
      <c r="V79" s="2818">
        <f>U79/U86*100</f>
        <v>0</v>
      </c>
      <c r="W79" s="2805"/>
      <c r="X79" s="2815">
        <f>W86-X86</f>
        <v>0</v>
      </c>
      <c r="Y79" s="2819">
        <f>X79/X86*100</f>
        <v>0</v>
      </c>
      <c r="Z79" s="2805"/>
      <c r="AA79" s="2805"/>
      <c r="AB79" s="3000"/>
      <c r="AC79" s="2807"/>
    </row>
    <row r="80" spans="1:41" ht="7.5" hidden="1" customHeight="1">
      <c r="A80" s="2838"/>
      <c r="B80" s="2838"/>
      <c r="C80" s="2838"/>
      <c r="D80" s="2839"/>
      <c r="E80" s="2839"/>
      <c r="F80" s="2839"/>
      <c r="G80" s="2839"/>
      <c r="H80" s="2839"/>
      <c r="I80" s="2839"/>
      <c r="J80" s="2839"/>
      <c r="K80" s="2840"/>
      <c r="L80" s="2841"/>
      <c r="M80" s="2842"/>
      <c r="N80" s="2843"/>
      <c r="O80" s="2841"/>
      <c r="P80" s="2842"/>
      <c r="Q80" s="2844"/>
      <c r="R80" s="2845"/>
      <c r="S80" s="2846"/>
      <c r="T80" s="2847"/>
      <c r="U80" s="2845"/>
      <c r="V80" s="2848"/>
      <c r="W80" s="2820"/>
      <c r="X80" s="2845"/>
      <c r="Y80" s="2849"/>
      <c r="Z80" s="2820"/>
      <c r="AA80" s="2820"/>
      <c r="AB80" s="3000"/>
      <c r="AC80" s="2807"/>
    </row>
    <row r="81" spans="1:82" ht="18" hidden="1" customHeight="1">
      <c r="A81" s="2989"/>
      <c r="B81" s="2989"/>
      <c r="C81" s="2989"/>
      <c r="D81" s="2990"/>
      <c r="E81" s="2990"/>
      <c r="F81" s="2990"/>
      <c r="G81" s="2990"/>
      <c r="H81" s="2990"/>
      <c r="I81" s="2990"/>
      <c r="J81" s="2990"/>
      <c r="K81" s="2991"/>
      <c r="L81" s="2992"/>
      <c r="M81" s="2993"/>
      <c r="N81" s="2994"/>
      <c r="O81" s="2992"/>
      <c r="P81" s="2993"/>
      <c r="Q81" s="2995"/>
      <c r="R81" s="2996"/>
      <c r="S81" s="2997"/>
      <c r="T81" s="2998"/>
      <c r="U81" s="2996"/>
      <c r="V81" s="2999"/>
      <c r="W81" s="3000"/>
      <c r="X81" s="2996"/>
      <c r="Y81" s="3001"/>
      <c r="Z81" s="3000"/>
      <c r="AA81" s="3000"/>
      <c r="AB81" s="3000"/>
      <c r="AC81" s="2807"/>
    </row>
    <row r="82" spans="1:82" s="1414" customFormat="1" ht="13.5" hidden="1">
      <c r="A82" s="3002"/>
      <c r="B82" s="3002"/>
      <c r="C82" s="3002"/>
      <c r="D82" s="3002"/>
      <c r="E82" s="3002"/>
      <c r="F82" s="3002"/>
      <c r="G82" s="2971"/>
      <c r="H82" s="2971"/>
      <c r="I82" s="2971"/>
      <c r="J82" s="2971"/>
      <c r="K82" s="2972"/>
      <c r="L82" s="2973"/>
      <c r="M82" s="2971"/>
      <c r="N82" s="2971"/>
      <c r="O82" s="2973"/>
      <c r="P82" s="2971"/>
      <c r="Q82" s="2971"/>
      <c r="R82" s="2973"/>
      <c r="S82" s="2972"/>
      <c r="T82" s="4000"/>
      <c r="U82" s="4000"/>
      <c r="V82" s="4000"/>
      <c r="W82" s="4000"/>
      <c r="X82" s="4000"/>
      <c r="Y82" s="4000"/>
      <c r="Z82" s="2973"/>
      <c r="AA82" s="2067"/>
      <c r="AB82" s="2067"/>
      <c r="AC82" s="2948"/>
      <c r="AD82" s="3390"/>
      <c r="AE82" s="3390"/>
      <c r="AF82" s="3390"/>
      <c r="AG82" s="3390"/>
      <c r="AH82" s="3584"/>
      <c r="AI82" s="3584"/>
      <c r="AJ82" s="3584"/>
      <c r="AK82" s="3584"/>
      <c r="AL82" s="3584"/>
      <c r="AM82" s="3584"/>
      <c r="AN82" s="3584"/>
      <c r="AO82" s="3584"/>
      <c r="AP82" s="3584"/>
      <c r="AQ82" s="3584"/>
      <c r="AR82" s="3584"/>
      <c r="AS82" s="3584"/>
      <c r="AT82" s="3584"/>
      <c r="AU82" s="3584"/>
      <c r="AV82" s="3584"/>
      <c r="AW82" s="3584"/>
      <c r="AX82" s="3584"/>
      <c r="AY82" s="3584"/>
      <c r="AZ82" s="3584"/>
      <c r="BA82" s="3562"/>
      <c r="BB82" s="3562"/>
      <c r="BC82" s="3562"/>
      <c r="BD82" s="3562"/>
      <c r="BE82" s="3562"/>
      <c r="BF82" s="3562"/>
      <c r="BG82" s="3562"/>
      <c r="BH82" s="3562"/>
      <c r="BI82" s="3562"/>
      <c r="BJ82" s="3562"/>
      <c r="BK82" s="3562"/>
      <c r="BL82" s="3562"/>
      <c r="BM82" s="3562"/>
      <c r="BN82" s="3562"/>
      <c r="BO82" s="3562"/>
      <c r="BP82" s="3562"/>
      <c r="BQ82" s="3562"/>
      <c r="BR82" s="3562"/>
      <c r="BS82" s="3562"/>
      <c r="BT82" s="3562"/>
      <c r="BU82" s="3562"/>
      <c r="BV82" s="3562"/>
      <c r="BW82" s="3562"/>
      <c r="BX82" s="3562"/>
      <c r="BY82" s="3562"/>
      <c r="BZ82" s="3562"/>
      <c r="CA82" s="3562"/>
      <c r="CB82" s="3562"/>
      <c r="CC82" s="3562"/>
      <c r="CD82" s="3562"/>
    </row>
    <row r="83" spans="1:82" s="1414" customFormat="1" ht="13.5">
      <c r="A83" s="2988"/>
      <c r="B83" s="2988"/>
      <c r="C83" s="2988"/>
      <c r="D83" s="2988"/>
      <c r="E83" s="2988"/>
      <c r="F83" s="2988"/>
      <c r="G83" s="2971"/>
      <c r="H83" s="2971"/>
      <c r="I83" s="2971"/>
      <c r="J83" s="2971"/>
      <c r="K83" s="2972"/>
      <c r="L83" s="2973"/>
      <c r="M83" s="2971"/>
      <c r="N83" s="2971"/>
      <c r="O83" s="2973"/>
      <c r="P83" s="2971"/>
      <c r="Q83" s="2971"/>
      <c r="R83" s="2973"/>
      <c r="S83" s="2972"/>
      <c r="T83" s="2974"/>
      <c r="U83" s="2974"/>
      <c r="V83" s="2974"/>
      <c r="W83" s="2974"/>
      <c r="X83" s="2974"/>
      <c r="Y83" s="2974"/>
      <c r="Z83" s="2973"/>
      <c r="AA83" s="2067"/>
      <c r="AB83" s="2067"/>
      <c r="AC83" s="2948" t="s">
        <v>1401</v>
      </c>
      <c r="AD83" s="3390"/>
      <c r="AE83" s="3390"/>
      <c r="AF83" s="3390"/>
      <c r="AG83" s="3390"/>
      <c r="AH83" s="3584"/>
      <c r="AI83" s="3584"/>
      <c r="AJ83" s="3584"/>
      <c r="AK83" s="3584"/>
      <c r="AL83" s="3584"/>
      <c r="AM83" s="3584"/>
      <c r="AN83" s="3584"/>
      <c r="AO83" s="3584"/>
      <c r="AP83" s="3584"/>
      <c r="AQ83" s="3584"/>
      <c r="AR83" s="3584"/>
      <c r="AS83" s="3584"/>
      <c r="AT83" s="3584"/>
      <c r="AU83" s="3584"/>
      <c r="AV83" s="3584"/>
      <c r="AW83" s="3584"/>
      <c r="AX83" s="3584"/>
      <c r="AY83" s="3584"/>
      <c r="AZ83" s="3584"/>
      <c r="BA83" s="3562"/>
      <c r="BB83" s="3562"/>
      <c r="BC83" s="3562"/>
      <c r="BD83" s="3562"/>
      <c r="BE83" s="3562"/>
      <c r="BF83" s="3562"/>
      <c r="BG83" s="3562"/>
      <c r="BH83" s="3562"/>
      <c r="BI83" s="3562"/>
      <c r="BJ83" s="3562"/>
      <c r="BK83" s="3562"/>
      <c r="BL83" s="3562"/>
      <c r="BM83" s="3562"/>
      <c r="BN83" s="3562"/>
      <c r="BO83" s="3562"/>
      <c r="BP83" s="3562"/>
      <c r="BQ83" s="3562"/>
      <c r="BR83" s="3562"/>
      <c r="BS83" s="3562"/>
      <c r="BT83" s="3562"/>
      <c r="BU83" s="3562"/>
      <c r="BV83" s="3562"/>
      <c r="BW83" s="3562"/>
      <c r="BX83" s="3562"/>
      <c r="BY83" s="3562"/>
      <c r="BZ83" s="3562"/>
      <c r="CA83" s="3562"/>
      <c r="CB83" s="3562"/>
      <c r="CC83" s="3562"/>
      <c r="CD83" s="3562"/>
    </row>
    <row r="84" spans="1:82" ht="22.5" customHeight="1" thickBot="1">
      <c r="A84" s="3990" t="s">
        <v>848</v>
      </c>
      <c r="B84" s="3987"/>
      <c r="C84" s="3987"/>
      <c r="D84" s="3970" t="s">
        <v>640</v>
      </c>
      <c r="E84" s="3971"/>
      <c r="F84" s="3970"/>
      <c r="G84" s="3970"/>
      <c r="H84" s="3970"/>
      <c r="I84" s="3970"/>
      <c r="J84" s="3972"/>
      <c r="K84" s="3986" t="s">
        <v>5010</v>
      </c>
      <c r="L84" s="3970"/>
      <c r="M84" s="3970"/>
      <c r="N84" s="3958" t="s">
        <v>256</v>
      </c>
      <c r="O84" s="3958"/>
      <c r="P84" s="3958"/>
      <c r="Q84" s="3959" t="s">
        <v>905</v>
      </c>
      <c r="R84" s="3959"/>
      <c r="S84" s="3959"/>
      <c r="T84" s="4005" t="s">
        <v>1050</v>
      </c>
      <c r="U84" s="4005"/>
      <c r="V84" s="4005"/>
      <c r="W84" s="3961" t="s">
        <v>1362</v>
      </c>
      <c r="X84" s="3961"/>
      <c r="Y84" s="3961"/>
      <c r="Z84" s="2888" t="s">
        <v>946</v>
      </c>
      <c r="AA84" s="2888" t="s">
        <v>946</v>
      </c>
      <c r="AB84" s="2888" t="s">
        <v>946</v>
      </c>
      <c r="AC84" s="3996" t="s">
        <v>1359</v>
      </c>
      <c r="AJ84" s="3582" t="s">
        <v>81</v>
      </c>
    </row>
    <row r="85" spans="1:82" s="1417" customFormat="1" ht="31.5" customHeight="1">
      <c r="A85" s="2956" t="s">
        <v>665</v>
      </c>
      <c r="B85" s="2898" t="s">
        <v>666</v>
      </c>
      <c r="C85" s="2898" t="s">
        <v>667</v>
      </c>
      <c r="D85" s="2859" t="s">
        <v>876</v>
      </c>
      <c r="E85" s="2975" t="s">
        <v>1342</v>
      </c>
      <c r="F85" s="3227" t="s">
        <v>1346</v>
      </c>
      <c r="G85" s="3224" t="s">
        <v>902</v>
      </c>
      <c r="H85" s="3664" t="s">
        <v>1436</v>
      </c>
      <c r="I85" s="3630" t="s">
        <v>5134</v>
      </c>
      <c r="J85" s="3665" t="s">
        <v>1434</v>
      </c>
      <c r="K85" s="3227" t="s">
        <v>986</v>
      </c>
      <c r="L85" s="2786" t="s">
        <v>1343</v>
      </c>
      <c r="M85" s="2899" t="s">
        <v>1441</v>
      </c>
      <c r="N85" s="2901" t="s">
        <v>986</v>
      </c>
      <c r="O85" s="2787" t="s">
        <v>1343</v>
      </c>
      <c r="P85" s="2901" t="s">
        <v>1441</v>
      </c>
      <c r="Q85" s="2902" t="s">
        <v>986</v>
      </c>
      <c r="R85" s="2907" t="s">
        <v>1343</v>
      </c>
      <c r="S85" s="2902" t="s">
        <v>1441</v>
      </c>
      <c r="T85" s="2905" t="s">
        <v>986</v>
      </c>
      <c r="U85" s="2905" t="s">
        <v>1437</v>
      </c>
      <c r="V85" s="2905" t="s">
        <v>1430</v>
      </c>
      <c r="W85" s="2903" t="s">
        <v>986</v>
      </c>
      <c r="X85" s="2903" t="s">
        <v>1437</v>
      </c>
      <c r="Y85" s="2903" t="s">
        <v>1432</v>
      </c>
      <c r="Z85" s="2878" t="s">
        <v>986</v>
      </c>
      <c r="AA85" s="2878" t="s">
        <v>1343</v>
      </c>
      <c r="AB85" s="2878" t="s">
        <v>1432</v>
      </c>
      <c r="AC85" s="3997"/>
      <c r="AD85" s="3391"/>
      <c r="AE85" s="3391"/>
      <c r="AF85" s="3392"/>
      <c r="AG85" s="3392"/>
      <c r="AH85" s="3603"/>
      <c r="AI85" s="3603"/>
      <c r="AJ85" s="3603"/>
      <c r="AK85" s="3603"/>
      <c r="AL85" s="3603"/>
      <c r="AM85" s="3603"/>
      <c r="AN85" s="3603"/>
      <c r="AO85" s="3603"/>
      <c r="AP85" s="3604"/>
      <c r="AQ85" s="3604"/>
      <c r="AR85" s="3604"/>
      <c r="AS85" s="3604"/>
      <c r="AT85" s="3604"/>
      <c r="AU85" s="3604"/>
      <c r="AV85" s="3604"/>
      <c r="AW85" s="3604"/>
      <c r="AX85" s="3604"/>
      <c r="AY85" s="3604"/>
      <c r="AZ85" s="3604"/>
      <c r="BA85" s="3578"/>
      <c r="BB85" s="3578"/>
      <c r="BC85" s="3578"/>
      <c r="BD85" s="3578"/>
      <c r="BE85" s="3578"/>
      <c r="BF85" s="3578"/>
      <c r="BG85" s="3578"/>
      <c r="BH85" s="3578"/>
      <c r="BI85" s="3578"/>
      <c r="BJ85" s="3578"/>
      <c r="BK85" s="3578"/>
      <c r="BL85" s="3578"/>
      <c r="BM85" s="3578"/>
      <c r="BN85" s="3578"/>
      <c r="BO85" s="3578"/>
      <c r="BP85" s="3578"/>
      <c r="BQ85" s="3578"/>
      <c r="BR85" s="3578"/>
      <c r="BS85" s="3578"/>
      <c r="BT85" s="3578"/>
      <c r="BU85" s="3578"/>
      <c r="BV85" s="3578"/>
      <c r="BW85" s="3578"/>
      <c r="BX85" s="3578"/>
      <c r="BY85" s="3578"/>
      <c r="BZ85" s="3578"/>
      <c r="CA85" s="3578"/>
      <c r="CB85" s="3578"/>
      <c r="CC85" s="3578"/>
      <c r="CD85" s="3578"/>
    </row>
    <row r="86" spans="1:82" s="1417" customFormat="1" ht="24.75" customHeight="1" thickBot="1">
      <c r="A86" s="3988" t="s">
        <v>669</v>
      </c>
      <c r="B86" s="3989"/>
      <c r="C86" s="3989"/>
      <c r="D86" s="2910">
        <f>D87+D121+D137+D165+D166</f>
        <v>212199250</v>
      </c>
      <c r="E86" s="2976">
        <f>E87+E121+E137+E166</f>
        <v>217400000</v>
      </c>
      <c r="F86" s="2911">
        <f>E86-D86</f>
        <v>5200750</v>
      </c>
      <c r="G86" s="2912">
        <f>E86/D86</f>
        <v>1.0245088048143431</v>
      </c>
      <c r="H86" s="3641">
        <f>H87+H121+H137+H165+H166</f>
        <v>207794464</v>
      </c>
      <c r="I86" s="3642">
        <f>E86-H86</f>
        <v>9605536</v>
      </c>
      <c r="J86" s="3643">
        <f>E86/H86</f>
        <v>1.0462261400765711</v>
      </c>
      <c r="K86" s="3410">
        <f>K87+K121+K137</f>
        <v>118242827</v>
      </c>
      <c r="L86" s="3409">
        <f>L87+L137+L166+L121</f>
        <v>94040064</v>
      </c>
      <c r="M86" s="3409">
        <f>M87+M121+M137+M165+M166</f>
        <v>94113238</v>
      </c>
      <c r="N86" s="3409">
        <f>SUM(N87+N121+N137)</f>
        <v>21300000</v>
      </c>
      <c r="O86" s="3409">
        <f>O87+O121+O137+O165+O166</f>
        <v>25380000</v>
      </c>
      <c r="P86" s="3409">
        <f>P87+P121+P137+P165+P166</f>
        <v>35132175</v>
      </c>
      <c r="Q86" s="3409">
        <f>Q87+Q121+Q137</f>
        <v>20460000</v>
      </c>
      <c r="R86" s="3409">
        <f>R87+R121+R137+R165+R166</f>
        <v>25500000</v>
      </c>
      <c r="S86" s="3409">
        <f>S87+S121+S137+S165+S166</f>
        <v>19914260</v>
      </c>
      <c r="T86" s="3409">
        <f>T87+T121+T137</f>
        <v>30000000</v>
      </c>
      <c r="U86" s="3409">
        <f>U87+U121+U137+U165+U166</f>
        <v>30000000</v>
      </c>
      <c r="V86" s="3409">
        <f>V87+V121+V137+V165+V166</f>
        <v>33320496</v>
      </c>
      <c r="W86" s="3409">
        <f>W87+W121+W137</f>
        <v>3000000</v>
      </c>
      <c r="X86" s="3409">
        <f>X87+X121+X137+X165+X166</f>
        <v>3000000</v>
      </c>
      <c r="Y86" s="3409">
        <f>Y87+Y121+Y137+Y165+Y166</f>
        <v>5205110</v>
      </c>
      <c r="Z86" s="2896">
        <f>Z87+Z121+Z137</f>
        <v>10000000</v>
      </c>
      <c r="AA86" s="2896">
        <f>AA87+AA121+AA137</f>
        <v>6000000</v>
      </c>
      <c r="AB86" s="2896">
        <f>AB87+AB121+AB137</f>
        <v>713000</v>
      </c>
      <c r="AC86" s="2957"/>
      <c r="AD86" s="3391"/>
      <c r="AE86" s="4018" t="s">
        <v>1057</v>
      </c>
      <c r="AF86" s="3389" t="s">
        <v>1005</v>
      </c>
      <c r="AG86" s="3389" t="s">
        <v>1006</v>
      </c>
      <c r="AH86" s="3582" t="s">
        <v>105</v>
      </c>
      <c r="AI86" s="3582" t="s">
        <v>1008</v>
      </c>
      <c r="AJ86" s="3582" t="s">
        <v>762</v>
      </c>
      <c r="AK86" s="3582" t="s">
        <v>763</v>
      </c>
      <c r="AL86" s="3582" t="s">
        <v>897</v>
      </c>
      <c r="AM86" s="3582" t="s">
        <v>898</v>
      </c>
      <c r="AN86" s="3582" t="s">
        <v>948</v>
      </c>
      <c r="AO86" s="3603"/>
      <c r="AP86" s="3604"/>
      <c r="AQ86" s="3604"/>
      <c r="AR86" s="3604"/>
      <c r="AS86" s="3604"/>
      <c r="AT86" s="3604"/>
      <c r="AU86" s="3604"/>
      <c r="AV86" s="3604"/>
      <c r="AW86" s="3604"/>
      <c r="AX86" s="3604"/>
      <c r="AY86" s="3604"/>
      <c r="AZ86" s="3604"/>
      <c r="BA86" s="3578"/>
      <c r="BB86" s="3578"/>
      <c r="BC86" s="3578"/>
      <c r="BD86" s="3578"/>
      <c r="BE86" s="3578"/>
      <c r="BF86" s="3578"/>
      <c r="BG86" s="3578"/>
      <c r="BH86" s="3578"/>
      <c r="BI86" s="3578"/>
      <c r="BJ86" s="3578"/>
      <c r="BK86" s="3578"/>
      <c r="BL86" s="3578"/>
      <c r="BM86" s="3578"/>
      <c r="BN86" s="3578"/>
      <c r="BO86" s="3578"/>
      <c r="BP86" s="3578"/>
      <c r="BQ86" s="3578"/>
      <c r="BR86" s="3578"/>
      <c r="BS86" s="3578"/>
      <c r="BT86" s="3578"/>
      <c r="BU86" s="3578"/>
      <c r="BV86" s="3578"/>
      <c r="BW86" s="3578"/>
      <c r="BX86" s="3578"/>
      <c r="BY86" s="3578"/>
      <c r="BZ86" s="3578"/>
      <c r="CA86" s="3578"/>
      <c r="CB86" s="3578"/>
      <c r="CC86" s="3578"/>
      <c r="CD86" s="3578"/>
    </row>
    <row r="87" spans="1:82" s="1417" customFormat="1" ht="20.25" customHeight="1" thickBot="1">
      <c r="A87" s="3551" t="s">
        <v>244</v>
      </c>
      <c r="B87" s="3552" t="s">
        <v>244</v>
      </c>
      <c r="C87" s="3553" t="s">
        <v>671</v>
      </c>
      <c r="D87" s="2938">
        <f>SUM(D88:D101)</f>
        <v>100160000</v>
      </c>
      <c r="E87" s="2977">
        <f>SUM(E88:E101)</f>
        <v>104880000</v>
      </c>
      <c r="F87" s="2939">
        <f>E87-D87</f>
        <v>4720000</v>
      </c>
      <c r="G87" s="2940">
        <f t="shared" ref="G87:G101" si="17">E87/D87</f>
        <v>1.0471246006389776</v>
      </c>
      <c r="H87" s="2946">
        <f>SUM(H88:H101)</f>
        <v>104025881</v>
      </c>
      <c r="I87" s="3644">
        <f>E87-H87</f>
        <v>854119</v>
      </c>
      <c r="J87" s="3645">
        <f>E87/H88</f>
        <v>5.0854607607826026</v>
      </c>
      <c r="K87" s="3412">
        <f>SUM(K88:K117)</f>
        <v>16660000</v>
      </c>
      <c r="L87" s="3411">
        <f>SUM(L88:L101)</f>
        <v>15000000</v>
      </c>
      <c r="M87" s="3411">
        <f>SUM(M88:M101)</f>
        <v>9773840</v>
      </c>
      <c r="N87" s="3411">
        <f t="shared" ref="N87:S87" si="18">SUM(N88:N101)</f>
        <v>20260000</v>
      </c>
      <c r="O87" s="3411">
        <f>SUM(O88:O101)</f>
        <v>25380000</v>
      </c>
      <c r="P87" s="3411">
        <f t="shared" si="18"/>
        <v>35099175</v>
      </c>
      <c r="Q87" s="3411">
        <f t="shared" si="18"/>
        <v>19400000</v>
      </c>
      <c r="R87" s="3411">
        <f>SUM(R88:R101)</f>
        <v>25500000</v>
      </c>
      <c r="S87" s="3411">
        <f t="shared" si="18"/>
        <v>19914260</v>
      </c>
      <c r="T87" s="3411">
        <v>30000000</v>
      </c>
      <c r="U87" s="3411">
        <v>30000000</v>
      </c>
      <c r="V87" s="3411">
        <f>SUM(V88:V101)</f>
        <v>33320496</v>
      </c>
      <c r="W87" s="3411">
        <v>3000000</v>
      </c>
      <c r="X87" s="3411">
        <f>SUM(X88:X101)</f>
        <v>3000000</v>
      </c>
      <c r="Y87" s="3411">
        <f>SUM(Y88:Y101)</f>
        <v>5205110</v>
      </c>
      <c r="Z87" s="2944">
        <v>10000000</v>
      </c>
      <c r="AA87" s="2941">
        <f>SUM(AA88:AA101)</f>
        <v>6000000</v>
      </c>
      <c r="AB87" s="2947">
        <f>SUM(AB88:AB101)</f>
        <v>713000</v>
      </c>
      <c r="AC87" s="2959" t="s">
        <v>1361</v>
      </c>
      <c r="AD87" s="3391"/>
      <c r="AE87" s="4018"/>
      <c r="AF87" s="3393">
        <v>4.9000000000000002E-2</v>
      </c>
      <c r="AG87" s="3393">
        <v>2.1999999999999999E-2</v>
      </c>
      <c r="AH87" s="3605">
        <v>0.40400000000000003</v>
      </c>
      <c r="AI87" s="3606">
        <v>0.10299999999999999</v>
      </c>
      <c r="AJ87" s="3606">
        <v>0.105</v>
      </c>
      <c r="AK87" s="3606">
        <v>0.105</v>
      </c>
      <c r="AL87" s="3606">
        <v>0.14799999999999999</v>
      </c>
      <c r="AM87" s="3606">
        <v>1.4999999999999999E-2</v>
      </c>
      <c r="AN87" s="3606">
        <v>4.9000000000000002E-2</v>
      </c>
      <c r="AO87" s="3603"/>
      <c r="AP87" s="3604"/>
      <c r="AQ87" s="3604"/>
      <c r="AR87" s="3604"/>
      <c r="AS87" s="3604"/>
      <c r="AT87" s="3604"/>
      <c r="AU87" s="3604"/>
      <c r="AV87" s="3604"/>
      <c r="AW87" s="3604"/>
      <c r="AX87" s="3604"/>
      <c r="AY87" s="3604"/>
      <c r="AZ87" s="3604"/>
      <c r="BA87" s="3578"/>
      <c r="BB87" s="3578"/>
      <c r="BC87" s="3578"/>
      <c r="BD87" s="3578"/>
      <c r="BE87" s="3578"/>
      <c r="BF87" s="3578"/>
      <c r="BG87" s="3578"/>
      <c r="BH87" s="3578"/>
      <c r="BI87" s="3578"/>
      <c r="BJ87" s="3578"/>
      <c r="BK87" s="3578"/>
      <c r="BL87" s="3578"/>
      <c r="BM87" s="3578"/>
      <c r="BN87" s="3578"/>
      <c r="BO87" s="3578"/>
      <c r="BP87" s="3578"/>
      <c r="BQ87" s="3578"/>
      <c r="BR87" s="3578"/>
      <c r="BS87" s="3578"/>
      <c r="BT87" s="3578"/>
      <c r="BU87" s="3578"/>
      <c r="BV87" s="3578"/>
      <c r="BW87" s="3578"/>
      <c r="BX87" s="3578"/>
      <c r="BY87" s="3578"/>
      <c r="BZ87" s="3578"/>
      <c r="CA87" s="3578"/>
      <c r="CB87" s="3578"/>
      <c r="CC87" s="3578"/>
      <c r="CD87" s="3578"/>
    </row>
    <row r="88" spans="1:82" s="1417" customFormat="1" ht="15" customHeight="1" thickBot="1">
      <c r="A88" s="3520"/>
      <c r="B88" s="3550"/>
      <c r="C88" s="3550" t="s">
        <v>396</v>
      </c>
      <c r="D88" s="2924">
        <v>10000000</v>
      </c>
      <c r="E88" s="2978">
        <f t="shared" ref="E88:E100" si="19">L88+O88+R88+U88+X88+AA88</f>
        <v>18000000</v>
      </c>
      <c r="F88" s="2925">
        <f>E88-D88</f>
        <v>8000000</v>
      </c>
      <c r="G88" s="2926">
        <f t="shared" si="17"/>
        <v>1.8</v>
      </c>
      <c r="H88" s="3646">
        <f>M88+P88+S88+V88+Y88+AB88</f>
        <v>20623500</v>
      </c>
      <c r="I88" s="3647">
        <f>E88-H88</f>
        <v>-2623500</v>
      </c>
      <c r="J88" s="3648">
        <f>E88/H88</f>
        <v>0.87279074841806681</v>
      </c>
      <c r="K88" s="3413"/>
      <c r="L88" s="3414"/>
      <c r="M88" s="3414"/>
      <c r="N88" s="3414">
        <v>6000000</v>
      </c>
      <c r="O88" s="3406">
        <v>8000000</v>
      </c>
      <c r="P88" s="3406">
        <v>19641000</v>
      </c>
      <c r="Q88" s="3414">
        <v>4000000</v>
      </c>
      <c r="R88" s="3406">
        <v>10000000</v>
      </c>
      <c r="S88" s="3406">
        <v>982500</v>
      </c>
      <c r="T88" s="3414"/>
      <c r="U88" s="3414"/>
      <c r="V88" s="3406"/>
      <c r="W88" s="3414"/>
      <c r="X88" s="3414"/>
      <c r="Y88" s="3414"/>
      <c r="Z88" s="3414"/>
      <c r="AA88" s="3414"/>
      <c r="AB88" s="3414"/>
      <c r="AC88" s="2961" t="s">
        <v>1407</v>
      </c>
      <c r="AD88" s="3391"/>
      <c r="AE88" s="3391"/>
      <c r="AF88" s="3392"/>
      <c r="AG88" s="3392"/>
      <c r="AH88" s="3603"/>
      <c r="AI88" s="3582" t="s">
        <v>244</v>
      </c>
      <c r="AJ88" s="3582" t="s">
        <v>105</v>
      </c>
      <c r="AK88" s="3582" t="s">
        <v>433</v>
      </c>
      <c r="AL88" s="3603"/>
      <c r="AM88" s="3603"/>
      <c r="AN88" s="3603"/>
      <c r="AO88" s="3603"/>
      <c r="AP88" s="3604"/>
      <c r="AQ88" s="3604"/>
      <c r="AR88" s="3604"/>
      <c r="AS88" s="3604"/>
      <c r="AT88" s="3604"/>
      <c r="AU88" s="3604"/>
      <c r="AV88" s="3604"/>
      <c r="AW88" s="3604"/>
      <c r="AX88" s="3604"/>
      <c r="AY88" s="3604"/>
      <c r="AZ88" s="3604"/>
      <c r="BA88" s="3578"/>
      <c r="BB88" s="3578"/>
      <c r="BC88" s="3578"/>
      <c r="BD88" s="3578"/>
      <c r="BE88" s="3578"/>
      <c r="BF88" s="3578"/>
      <c r="BG88" s="3578"/>
      <c r="BH88" s="3578"/>
      <c r="BI88" s="3578"/>
      <c r="BJ88" s="3578"/>
      <c r="BK88" s="3578"/>
      <c r="BL88" s="3578"/>
      <c r="BM88" s="3578"/>
      <c r="BN88" s="3578"/>
      <c r="BO88" s="3578"/>
      <c r="BP88" s="3578"/>
      <c r="BQ88" s="3578"/>
      <c r="BR88" s="3578"/>
      <c r="BS88" s="3578"/>
      <c r="BT88" s="3578"/>
      <c r="BU88" s="3578"/>
      <c r="BV88" s="3578"/>
      <c r="BW88" s="3578"/>
      <c r="BX88" s="3578"/>
      <c r="BY88" s="3578"/>
      <c r="BZ88" s="3578"/>
      <c r="CA88" s="3578"/>
      <c r="CB88" s="3578"/>
      <c r="CC88" s="3578"/>
      <c r="CD88" s="3578"/>
    </row>
    <row r="89" spans="1:82" s="1417" customFormat="1" ht="15" customHeight="1" thickBot="1">
      <c r="A89" s="3520"/>
      <c r="B89" s="3521"/>
      <c r="C89" s="3521" t="s">
        <v>674</v>
      </c>
      <c r="D89" s="2892">
        <v>7000000</v>
      </c>
      <c r="E89" s="2978">
        <f t="shared" si="19"/>
        <v>7000000</v>
      </c>
      <c r="F89" s="2895">
        <f t="shared" ref="F89:F101" si="20">E89-D89</f>
        <v>0</v>
      </c>
      <c r="G89" s="2822">
        <f t="shared" si="17"/>
        <v>1</v>
      </c>
      <c r="H89" s="3646">
        <f t="shared" ref="H89:H101" si="21">M89+P89+S89+V89+Y89+AB89</f>
        <v>1838140</v>
      </c>
      <c r="I89" s="3649">
        <f>E89-H89</f>
        <v>5161860</v>
      </c>
      <c r="J89" s="3650">
        <f>E89/H89</f>
        <v>3.8081974169540951</v>
      </c>
      <c r="K89" s="3415"/>
      <c r="L89" s="3416"/>
      <c r="M89" s="3416"/>
      <c r="N89" s="3416">
        <v>6000000</v>
      </c>
      <c r="O89" s="3407">
        <v>6000000</v>
      </c>
      <c r="P89" s="3407">
        <v>969300</v>
      </c>
      <c r="Q89" s="3416">
        <v>1000000</v>
      </c>
      <c r="R89" s="3407">
        <v>1000000</v>
      </c>
      <c r="S89" s="3407">
        <v>868840</v>
      </c>
      <c r="T89" s="3416"/>
      <c r="U89" s="3416"/>
      <c r="V89" s="3407"/>
      <c r="W89" s="3416"/>
      <c r="X89" s="3416"/>
      <c r="Y89" s="3416"/>
      <c r="Z89" s="3416"/>
      <c r="AA89" s="3416"/>
      <c r="AB89" s="3416"/>
      <c r="AC89" s="2961" t="s">
        <v>1363</v>
      </c>
      <c r="AD89" s="3391"/>
      <c r="AE89" s="3391"/>
      <c r="AF89" s="3392"/>
      <c r="AG89" s="3392"/>
      <c r="AH89" s="3603"/>
      <c r="AI89" s="3607">
        <v>0.47599999999999998</v>
      </c>
      <c r="AJ89" s="3607">
        <v>0.40899999999999997</v>
      </c>
      <c r="AK89" s="3607">
        <v>0.115</v>
      </c>
      <c r="AL89" s="3603"/>
      <c r="AM89" s="3603"/>
      <c r="AN89" s="3603"/>
      <c r="AO89" s="3603"/>
      <c r="AP89" s="3604"/>
      <c r="AQ89" s="3604"/>
      <c r="AR89" s="3604"/>
      <c r="AS89" s="3604"/>
      <c r="AT89" s="3604"/>
      <c r="AU89" s="3604"/>
      <c r="AV89" s="3604"/>
      <c r="AW89" s="3604"/>
      <c r="AX89" s="3604"/>
      <c r="AY89" s="3604"/>
      <c r="AZ89" s="3604"/>
      <c r="BA89" s="3578"/>
      <c r="BB89" s="3578"/>
      <c r="BC89" s="3578"/>
      <c r="BD89" s="3578"/>
      <c r="BE89" s="3578"/>
      <c r="BF89" s="3578"/>
      <c r="BG89" s="3578"/>
      <c r="BH89" s="3578"/>
      <c r="BI89" s="3578"/>
      <c r="BJ89" s="3578"/>
      <c r="BK89" s="3578"/>
      <c r="BL89" s="3578"/>
      <c r="BM89" s="3578"/>
      <c r="BN89" s="3578"/>
      <c r="BO89" s="3578"/>
      <c r="BP89" s="3578"/>
      <c r="BQ89" s="3578"/>
      <c r="BR89" s="3578"/>
      <c r="BS89" s="3578"/>
      <c r="BT89" s="3578"/>
      <c r="BU89" s="3578"/>
      <c r="BV89" s="3578"/>
      <c r="BW89" s="3578"/>
      <c r="BX89" s="3578"/>
      <c r="BY89" s="3578"/>
      <c r="BZ89" s="3578"/>
      <c r="CA89" s="3578"/>
      <c r="CB89" s="3578"/>
      <c r="CC89" s="3578"/>
      <c r="CD89" s="3578"/>
    </row>
    <row r="90" spans="1:82" s="1417" customFormat="1" ht="15" customHeight="1" thickBot="1">
      <c r="A90" s="3520"/>
      <c r="B90" s="3521"/>
      <c r="C90" s="3521" t="s">
        <v>675</v>
      </c>
      <c r="D90" s="2892">
        <v>1000000</v>
      </c>
      <c r="E90" s="2978">
        <f>L90+O90+R90+U90+X90+AA90</f>
        <v>4000000</v>
      </c>
      <c r="F90" s="2895">
        <f>E90-D90</f>
        <v>3000000</v>
      </c>
      <c r="G90" s="2822">
        <f t="shared" si="17"/>
        <v>4</v>
      </c>
      <c r="H90" s="3646">
        <f t="shared" si="21"/>
        <v>1663860</v>
      </c>
      <c r="I90" s="3649">
        <f t="shared" ref="I90:I98" si="22">E90-H90</f>
        <v>2336140</v>
      </c>
      <c r="J90" s="3650">
        <f t="shared" ref="J90:J101" si="23">E90/H90</f>
        <v>2.4040484175351291</v>
      </c>
      <c r="K90" s="3415"/>
      <c r="L90" s="3416"/>
      <c r="M90" s="3416"/>
      <c r="N90" s="3416">
        <v>1000000</v>
      </c>
      <c r="O90" s="3407">
        <v>1000000</v>
      </c>
      <c r="P90" s="3407">
        <v>16600</v>
      </c>
      <c r="Q90" s="3416"/>
      <c r="R90" s="3407">
        <v>3000000</v>
      </c>
      <c r="S90" s="3407">
        <v>1647260</v>
      </c>
      <c r="T90" s="3416"/>
      <c r="U90" s="3416"/>
      <c r="V90" s="3407"/>
      <c r="W90" s="3416"/>
      <c r="X90" s="3416"/>
      <c r="Y90" s="3416"/>
      <c r="Z90" s="3416"/>
      <c r="AA90" s="3416"/>
      <c r="AB90" s="3416"/>
      <c r="AC90" s="2961" t="s">
        <v>1364</v>
      </c>
      <c r="AD90" s="3391"/>
      <c r="AE90" s="3391"/>
      <c r="AF90" s="3392"/>
      <c r="AG90" s="3392"/>
      <c r="AH90" s="3603"/>
      <c r="AI90" s="3603"/>
      <c r="AJ90" s="3603"/>
      <c r="AK90" s="3603"/>
      <c r="AL90" s="3603"/>
      <c r="AM90" s="3603"/>
      <c r="AN90" s="3603"/>
      <c r="AO90" s="3603"/>
      <c r="AP90" s="3604"/>
      <c r="AQ90" s="3604"/>
      <c r="AR90" s="3604"/>
      <c r="AS90" s="3604"/>
      <c r="AT90" s="3604"/>
      <c r="AU90" s="3604"/>
      <c r="AV90" s="3604"/>
      <c r="AW90" s="3604"/>
      <c r="AX90" s="3604"/>
      <c r="AY90" s="3604"/>
      <c r="AZ90" s="3604"/>
      <c r="BA90" s="3578"/>
      <c r="BB90" s="3578"/>
      <c r="BC90" s="3578"/>
      <c r="BD90" s="3578"/>
      <c r="BE90" s="3578"/>
      <c r="BF90" s="3578"/>
      <c r="BG90" s="3578"/>
      <c r="BH90" s="3578"/>
      <c r="BI90" s="3578"/>
      <c r="BJ90" s="3578"/>
      <c r="BK90" s="3578"/>
      <c r="BL90" s="3578"/>
      <c r="BM90" s="3578"/>
      <c r="BN90" s="3578"/>
      <c r="BO90" s="3578"/>
      <c r="BP90" s="3578"/>
      <c r="BQ90" s="3578"/>
      <c r="BR90" s="3578"/>
      <c r="BS90" s="3578"/>
      <c r="BT90" s="3578"/>
      <c r="BU90" s="3578"/>
      <c r="BV90" s="3578"/>
      <c r="BW90" s="3578"/>
      <c r="BX90" s="3578"/>
      <c r="BY90" s="3578"/>
      <c r="BZ90" s="3578"/>
      <c r="CA90" s="3578"/>
      <c r="CB90" s="3578"/>
      <c r="CC90" s="3578"/>
      <c r="CD90" s="3578"/>
    </row>
    <row r="91" spans="1:82" s="1417" customFormat="1" ht="15" customHeight="1" thickBot="1">
      <c r="A91" s="3520"/>
      <c r="B91" s="3521"/>
      <c r="C91" s="3521" t="s">
        <v>676</v>
      </c>
      <c r="D91" s="2892">
        <v>10800000</v>
      </c>
      <c r="E91" s="2978">
        <f t="shared" si="19"/>
        <v>10000000</v>
      </c>
      <c r="F91" s="2895">
        <f>E91-D91</f>
        <v>-800000</v>
      </c>
      <c r="G91" s="2822">
        <f t="shared" si="17"/>
        <v>0.92592592592592593</v>
      </c>
      <c r="H91" s="3646">
        <f t="shared" si="21"/>
        <v>13307200</v>
      </c>
      <c r="I91" s="3649">
        <f t="shared" si="22"/>
        <v>-3307200</v>
      </c>
      <c r="J91" s="3650">
        <f t="shared" si="23"/>
        <v>0.75147288685824221</v>
      </c>
      <c r="K91" s="3415"/>
      <c r="L91" s="3416"/>
      <c r="M91" s="3416"/>
      <c r="N91" s="3416"/>
      <c r="O91" s="3407"/>
      <c r="P91" s="3420"/>
      <c r="Q91" s="3416">
        <v>10800000</v>
      </c>
      <c r="R91" s="3407">
        <v>10000000</v>
      </c>
      <c r="S91" s="3407">
        <v>13307200</v>
      </c>
      <c r="T91" s="3416"/>
      <c r="U91" s="3416"/>
      <c r="V91" s="3407"/>
      <c r="W91" s="3416"/>
      <c r="X91" s="3416"/>
      <c r="Y91" s="3416"/>
      <c r="Z91" s="3416"/>
      <c r="AA91" s="3416"/>
      <c r="AB91" s="3416"/>
      <c r="AC91" s="2961" t="s">
        <v>1365</v>
      </c>
      <c r="AD91" s="3391"/>
      <c r="AE91" s="3391"/>
      <c r="AF91" s="3389" t="s">
        <v>1005</v>
      </c>
      <c r="AG91" s="3389" t="s">
        <v>1006</v>
      </c>
      <c r="AH91" s="3582" t="s">
        <v>105</v>
      </c>
      <c r="AI91" s="3582" t="s">
        <v>1008</v>
      </c>
      <c r="AJ91" s="3582" t="s">
        <v>762</v>
      </c>
      <c r="AK91" s="3582" t="s">
        <v>763</v>
      </c>
      <c r="AL91" s="3582" t="s">
        <v>897</v>
      </c>
      <c r="AM91" s="3582" t="s">
        <v>898</v>
      </c>
      <c r="AN91" s="3582"/>
      <c r="AO91" s="3603"/>
      <c r="AP91" s="3604"/>
      <c r="AQ91" s="3604"/>
      <c r="AR91" s="3604"/>
      <c r="AS91" s="3604"/>
      <c r="AT91" s="3604"/>
      <c r="AU91" s="3604"/>
      <c r="AV91" s="3604"/>
      <c r="AW91" s="3604"/>
      <c r="AX91" s="3604"/>
      <c r="AY91" s="3604"/>
      <c r="AZ91" s="3604"/>
      <c r="BA91" s="3578"/>
      <c r="BB91" s="3578"/>
      <c r="BC91" s="3578"/>
      <c r="BD91" s="3578"/>
      <c r="BE91" s="3578"/>
      <c r="BF91" s="3578"/>
      <c r="BG91" s="3578"/>
      <c r="BH91" s="3578"/>
      <c r="BI91" s="3578"/>
      <c r="BJ91" s="3578"/>
      <c r="BK91" s="3578"/>
      <c r="BL91" s="3578"/>
      <c r="BM91" s="3578"/>
      <c r="BN91" s="3578"/>
      <c r="BO91" s="3578"/>
      <c r="BP91" s="3578"/>
      <c r="BQ91" s="3578"/>
      <c r="BR91" s="3578"/>
      <c r="BS91" s="3578"/>
      <c r="BT91" s="3578"/>
      <c r="BU91" s="3578"/>
      <c r="BV91" s="3578"/>
      <c r="BW91" s="3578"/>
      <c r="BX91" s="3578"/>
      <c r="BY91" s="3578"/>
      <c r="BZ91" s="3578"/>
      <c r="CA91" s="3578"/>
      <c r="CB91" s="3578"/>
      <c r="CC91" s="3578"/>
      <c r="CD91" s="3578"/>
    </row>
    <row r="92" spans="1:82" s="1417" customFormat="1" ht="15" customHeight="1" thickBot="1">
      <c r="A92" s="3520"/>
      <c r="B92" s="3521"/>
      <c r="C92" s="3521" t="s">
        <v>677</v>
      </c>
      <c r="D92" s="2892">
        <v>360000</v>
      </c>
      <c r="E92" s="2978">
        <f t="shared" si="19"/>
        <v>500000</v>
      </c>
      <c r="F92" s="2895">
        <f t="shared" si="20"/>
        <v>140000</v>
      </c>
      <c r="G92" s="2822">
        <f t="shared" si="17"/>
        <v>1.3888888888888888</v>
      </c>
      <c r="H92" s="3646">
        <f t="shared" si="21"/>
        <v>60000</v>
      </c>
      <c r="I92" s="3649">
        <f t="shared" si="22"/>
        <v>440000</v>
      </c>
      <c r="J92" s="3650">
        <f>E92/H92</f>
        <v>8.3333333333333339</v>
      </c>
      <c r="K92" s="3415"/>
      <c r="L92" s="3416"/>
      <c r="M92" s="3416"/>
      <c r="N92" s="3416">
        <v>360000</v>
      </c>
      <c r="O92" s="3407">
        <v>500000</v>
      </c>
      <c r="P92" s="3407">
        <v>60000</v>
      </c>
      <c r="Q92" s="3416"/>
      <c r="R92" s="3417"/>
      <c r="S92" s="3407"/>
      <c r="T92" s="3416"/>
      <c r="U92" s="3416"/>
      <c r="V92" s="3407"/>
      <c r="W92" s="3416"/>
      <c r="X92" s="3416"/>
      <c r="Y92" s="3416"/>
      <c r="Z92" s="3416"/>
      <c r="AA92" s="3416"/>
      <c r="AB92" s="3416"/>
      <c r="AC92" s="2961" t="s">
        <v>1366</v>
      </c>
      <c r="AD92" s="3391"/>
      <c r="AE92" s="3391"/>
      <c r="AF92" s="3393">
        <v>2.5000000000000001E-2</v>
      </c>
      <c r="AG92" s="3393">
        <v>1.6E-2</v>
      </c>
      <c r="AH92" s="3605">
        <v>0.41399999999999998</v>
      </c>
      <c r="AI92" s="3606">
        <v>7.8E-2</v>
      </c>
      <c r="AJ92" s="3606">
        <v>0.16300000000000001</v>
      </c>
      <c r="AK92" s="3606">
        <v>0.22900000000000001</v>
      </c>
      <c r="AL92" s="3606">
        <v>6.7000000000000004E-2</v>
      </c>
      <c r="AM92" s="3606">
        <v>7.0000000000000001E-3</v>
      </c>
      <c r="AN92" s="3606"/>
      <c r="AO92" s="3603"/>
      <c r="AP92" s="3604"/>
      <c r="AQ92" s="3604"/>
      <c r="AR92" s="3604"/>
      <c r="AS92" s="3604"/>
      <c r="AT92" s="3604"/>
      <c r="AU92" s="3604"/>
      <c r="AV92" s="3604"/>
      <c r="AW92" s="3604"/>
      <c r="AX92" s="3604"/>
      <c r="AY92" s="3604"/>
      <c r="AZ92" s="3604"/>
      <c r="BA92" s="3578"/>
      <c r="BB92" s="3578"/>
      <c r="BC92" s="3578"/>
      <c r="BD92" s="3578"/>
      <c r="BE92" s="3578"/>
      <c r="BF92" s="3578"/>
      <c r="BG92" s="3578"/>
      <c r="BH92" s="3578"/>
      <c r="BI92" s="3578"/>
      <c r="BJ92" s="3578"/>
      <c r="BK92" s="3578"/>
      <c r="BL92" s="3578"/>
      <c r="BM92" s="3578"/>
      <c r="BN92" s="3578"/>
      <c r="BO92" s="3578"/>
      <c r="BP92" s="3578"/>
      <c r="BQ92" s="3578"/>
      <c r="BR92" s="3578"/>
      <c r="BS92" s="3578"/>
      <c r="BT92" s="3578"/>
      <c r="BU92" s="3578"/>
      <c r="BV92" s="3578"/>
      <c r="BW92" s="3578"/>
      <c r="BX92" s="3578"/>
      <c r="BY92" s="3578"/>
      <c r="BZ92" s="3578"/>
      <c r="CA92" s="3578"/>
      <c r="CB92" s="3578"/>
      <c r="CC92" s="3578"/>
      <c r="CD92" s="3578"/>
    </row>
    <row r="93" spans="1:82" s="1417" customFormat="1" ht="15" customHeight="1" thickBot="1">
      <c r="A93" s="3520"/>
      <c r="B93" s="3521"/>
      <c r="C93" s="3521" t="s">
        <v>678</v>
      </c>
      <c r="D93" s="2892">
        <v>300000</v>
      </c>
      <c r="E93" s="2978">
        <f t="shared" si="19"/>
        <v>150000</v>
      </c>
      <c r="F93" s="2895">
        <f t="shared" si="20"/>
        <v>-150000</v>
      </c>
      <c r="G93" s="2822">
        <f t="shared" si="17"/>
        <v>0.5</v>
      </c>
      <c r="H93" s="3646">
        <f t="shared" si="21"/>
        <v>0</v>
      </c>
      <c r="I93" s="3649">
        <f t="shared" si="22"/>
        <v>150000</v>
      </c>
      <c r="J93" s="3650"/>
      <c r="K93" s="3415"/>
      <c r="L93" s="3416"/>
      <c r="M93" s="3416"/>
      <c r="N93" s="3416">
        <v>300000</v>
      </c>
      <c r="O93" s="3407">
        <v>150000</v>
      </c>
      <c r="P93" s="3420"/>
      <c r="Q93" s="3416"/>
      <c r="R93" s="3417"/>
      <c r="S93" s="3407"/>
      <c r="T93" s="3416"/>
      <c r="U93" s="3416"/>
      <c r="V93" s="3407"/>
      <c r="W93" s="3416"/>
      <c r="X93" s="3416"/>
      <c r="Y93" s="3416"/>
      <c r="Z93" s="3416"/>
      <c r="AA93" s="3416"/>
      <c r="AB93" s="3416"/>
      <c r="AC93" s="2961" t="s">
        <v>1367</v>
      </c>
      <c r="AD93" s="3391"/>
      <c r="AE93" s="3391"/>
      <c r="AF93" s="3392"/>
      <c r="AG93" s="3392"/>
      <c r="AH93" s="3608" t="s">
        <v>1044</v>
      </c>
      <c r="AI93" s="3608" t="s">
        <v>983</v>
      </c>
      <c r="AJ93" s="3603"/>
      <c r="AK93" s="3608" t="s">
        <v>983</v>
      </c>
      <c r="AL93" s="3603"/>
      <c r="AM93" s="3603"/>
      <c r="AN93" s="3603"/>
      <c r="AO93" s="3603"/>
      <c r="AP93" s="3604"/>
      <c r="AQ93" s="3604"/>
      <c r="AR93" s="3604"/>
      <c r="AS93" s="3604"/>
      <c r="AT93" s="3604"/>
      <c r="AU93" s="3604"/>
      <c r="AV93" s="3604"/>
      <c r="AW93" s="3604"/>
      <c r="AX93" s="3604"/>
      <c r="AY93" s="3604"/>
      <c r="AZ93" s="3604"/>
      <c r="BA93" s="3578"/>
      <c r="BB93" s="3578"/>
      <c r="BC93" s="3578"/>
      <c r="BD93" s="3578"/>
      <c r="BE93" s="3578"/>
      <c r="BF93" s="3578"/>
      <c r="BG93" s="3578"/>
      <c r="BH93" s="3578"/>
      <c r="BI93" s="3578"/>
      <c r="BJ93" s="3578"/>
      <c r="BK93" s="3578"/>
      <c r="BL93" s="3578"/>
      <c r="BM93" s="3578"/>
      <c r="BN93" s="3578"/>
      <c r="BO93" s="3578"/>
      <c r="BP93" s="3578"/>
      <c r="BQ93" s="3578"/>
      <c r="BR93" s="3578"/>
      <c r="BS93" s="3578"/>
      <c r="BT93" s="3578"/>
      <c r="BU93" s="3578"/>
      <c r="BV93" s="3578"/>
      <c r="BW93" s="3578"/>
      <c r="BX93" s="3578"/>
      <c r="BY93" s="3578"/>
      <c r="BZ93" s="3578"/>
      <c r="CA93" s="3578"/>
      <c r="CB93" s="3578"/>
      <c r="CC93" s="3578"/>
      <c r="CD93" s="3578"/>
    </row>
    <row r="94" spans="1:82" s="1417" customFormat="1" ht="15" customHeight="1" thickBot="1">
      <c r="A94" s="3520"/>
      <c r="B94" s="3521"/>
      <c r="C94" s="3521" t="s">
        <v>679</v>
      </c>
      <c r="D94" s="2892">
        <v>840000</v>
      </c>
      <c r="E94" s="2978">
        <f>L94+O94+R94+U94+X94+AA94</f>
        <v>0</v>
      </c>
      <c r="F94" s="2895">
        <f t="shared" si="20"/>
        <v>-840000</v>
      </c>
      <c r="G94" s="2822">
        <f t="shared" si="17"/>
        <v>0</v>
      </c>
      <c r="H94" s="3646">
        <f t="shared" si="21"/>
        <v>355400</v>
      </c>
      <c r="I94" s="3649">
        <f t="shared" si="22"/>
        <v>-355400</v>
      </c>
      <c r="J94" s="3650"/>
      <c r="K94" s="3415"/>
      <c r="L94" s="3416"/>
      <c r="M94" s="3416"/>
      <c r="N94" s="3416"/>
      <c r="O94" s="3407"/>
      <c r="P94" s="3407">
        <v>355400</v>
      </c>
      <c r="Q94" s="3416"/>
      <c r="R94" s="3417"/>
      <c r="S94" s="3407"/>
      <c r="T94" s="3416"/>
      <c r="U94" s="3416"/>
      <c r="V94" s="3407"/>
      <c r="W94" s="3416"/>
      <c r="X94" s="3416"/>
      <c r="Y94" s="3416"/>
      <c r="Z94" s="3416"/>
      <c r="AA94" s="3416"/>
      <c r="AB94" s="3416"/>
      <c r="AC94" s="2961"/>
      <c r="AD94" s="3391"/>
      <c r="AE94" s="3391"/>
      <c r="AF94" s="3392"/>
      <c r="AG94" s="3394" t="s">
        <v>244</v>
      </c>
      <c r="AH94" s="3609">
        <v>100160000</v>
      </c>
      <c r="AI94" s="3610">
        <v>129056986</v>
      </c>
      <c r="AJ94" s="3611" t="s">
        <v>244</v>
      </c>
      <c r="AK94" s="3610">
        <v>129056986</v>
      </c>
      <c r="AL94" s="3603"/>
      <c r="AM94" s="3603"/>
      <c r="AN94" s="3603"/>
      <c r="AO94" s="3603"/>
      <c r="AP94" s="3604"/>
      <c r="AQ94" s="3604"/>
      <c r="AR94" s="3604"/>
      <c r="AS94" s="3604"/>
      <c r="AT94" s="3604"/>
      <c r="AU94" s="3604"/>
      <c r="AV94" s="3604"/>
      <c r="AW94" s="3604"/>
      <c r="AX94" s="3604"/>
      <c r="AY94" s="3604"/>
      <c r="AZ94" s="3604"/>
      <c r="BA94" s="3578"/>
      <c r="BB94" s="3578"/>
      <c r="BC94" s="3578"/>
      <c r="BD94" s="3578"/>
      <c r="BE94" s="3578"/>
      <c r="BF94" s="3578"/>
      <c r="BG94" s="3578"/>
      <c r="BH94" s="3578"/>
      <c r="BI94" s="3578"/>
      <c r="BJ94" s="3578"/>
      <c r="BK94" s="3578"/>
      <c r="BL94" s="3578"/>
      <c r="BM94" s="3578"/>
      <c r="BN94" s="3578"/>
      <c r="BO94" s="3578"/>
      <c r="BP94" s="3578"/>
      <c r="BQ94" s="3578"/>
      <c r="BR94" s="3578"/>
      <c r="BS94" s="3578"/>
      <c r="BT94" s="3578"/>
      <c r="BU94" s="3578"/>
      <c r="BV94" s="3578"/>
      <c r="BW94" s="3578"/>
      <c r="BX94" s="3578"/>
      <c r="BY94" s="3578"/>
      <c r="BZ94" s="3578"/>
      <c r="CA94" s="3578"/>
      <c r="CB94" s="3578"/>
      <c r="CC94" s="3578"/>
      <c r="CD94" s="3578"/>
    </row>
    <row r="95" spans="1:82" s="1417" customFormat="1" ht="15" customHeight="1" thickBot="1">
      <c r="A95" s="3520"/>
      <c r="B95" s="3521"/>
      <c r="C95" s="3521" t="s">
        <v>1045</v>
      </c>
      <c r="D95" s="2892">
        <v>200000</v>
      </c>
      <c r="E95" s="2978">
        <f t="shared" si="19"/>
        <v>330000</v>
      </c>
      <c r="F95" s="2895">
        <f t="shared" si="20"/>
        <v>130000</v>
      </c>
      <c r="G95" s="2822">
        <f t="shared" si="17"/>
        <v>1.65</v>
      </c>
      <c r="H95" s="3646">
        <f t="shared" si="21"/>
        <v>0</v>
      </c>
      <c r="I95" s="3649">
        <f t="shared" si="22"/>
        <v>330000</v>
      </c>
      <c r="J95" s="3650"/>
      <c r="K95" s="3415"/>
      <c r="L95" s="3416"/>
      <c r="M95" s="3416"/>
      <c r="N95" s="3416">
        <v>200000</v>
      </c>
      <c r="O95" s="3407">
        <v>330000</v>
      </c>
      <c r="P95" s="3420"/>
      <c r="Q95" s="3416"/>
      <c r="R95" s="3417"/>
      <c r="S95" s="3407"/>
      <c r="T95" s="3416"/>
      <c r="U95" s="3416"/>
      <c r="V95" s="3407"/>
      <c r="W95" s="3416"/>
      <c r="X95" s="3416"/>
      <c r="Y95" s="3416"/>
      <c r="Z95" s="3416"/>
      <c r="AA95" s="3416"/>
      <c r="AB95" s="3416"/>
      <c r="AC95" s="2961" t="s">
        <v>1408</v>
      </c>
      <c r="AD95" s="3391"/>
      <c r="AE95" s="3391"/>
      <c r="AF95" s="3392"/>
      <c r="AG95" s="3394" t="s">
        <v>689</v>
      </c>
      <c r="AH95" s="3609">
        <v>80746827</v>
      </c>
      <c r="AI95" s="3610">
        <v>108680219</v>
      </c>
      <c r="AJ95" s="3611" t="s">
        <v>689</v>
      </c>
      <c r="AK95" s="3610">
        <v>108680219</v>
      </c>
      <c r="AL95" s="3603"/>
      <c r="AM95" s="3603"/>
      <c r="AN95" s="3603"/>
      <c r="AO95" s="3603"/>
      <c r="AP95" s="3604"/>
      <c r="AQ95" s="3604"/>
      <c r="AR95" s="3604"/>
      <c r="AS95" s="3604"/>
      <c r="AT95" s="3604"/>
      <c r="AU95" s="3604"/>
      <c r="AV95" s="3604"/>
      <c r="AW95" s="3604"/>
      <c r="AX95" s="3604"/>
      <c r="AY95" s="3604"/>
      <c r="AZ95" s="3604"/>
      <c r="BA95" s="3578"/>
      <c r="BB95" s="3578"/>
      <c r="BC95" s="3578"/>
      <c r="BD95" s="3578"/>
      <c r="BE95" s="3578"/>
      <c r="BF95" s="3578"/>
      <c r="BG95" s="3578"/>
      <c r="BH95" s="3578"/>
      <c r="BI95" s="3578"/>
      <c r="BJ95" s="3578"/>
      <c r="BK95" s="3578"/>
      <c r="BL95" s="3578"/>
      <c r="BM95" s="3578"/>
      <c r="BN95" s="3578"/>
      <c r="BO95" s="3578"/>
      <c r="BP95" s="3578"/>
      <c r="BQ95" s="3578"/>
      <c r="BR95" s="3578"/>
      <c r="BS95" s="3578"/>
      <c r="BT95" s="3578"/>
      <c r="BU95" s="3578"/>
      <c r="BV95" s="3578"/>
      <c r="BW95" s="3578"/>
      <c r="BX95" s="3578"/>
      <c r="BY95" s="3578"/>
      <c r="BZ95" s="3578"/>
      <c r="CA95" s="3578"/>
      <c r="CB95" s="3578"/>
      <c r="CC95" s="3578"/>
      <c r="CD95" s="3578"/>
    </row>
    <row r="96" spans="1:82" s="1417" customFormat="1" ht="15" customHeight="1" thickBot="1">
      <c r="A96" s="3520"/>
      <c r="B96" s="3521"/>
      <c r="C96" s="3521" t="s">
        <v>681</v>
      </c>
      <c r="D96" s="2892">
        <v>1800000</v>
      </c>
      <c r="E96" s="2978">
        <f t="shared" si="19"/>
        <v>1200000</v>
      </c>
      <c r="F96" s="2895">
        <f t="shared" si="20"/>
        <v>-600000</v>
      </c>
      <c r="G96" s="2822">
        <f t="shared" si="17"/>
        <v>0.66666666666666663</v>
      </c>
      <c r="H96" s="3646">
        <f t="shared" si="21"/>
        <v>1056680</v>
      </c>
      <c r="I96" s="3649">
        <f t="shared" si="22"/>
        <v>143320</v>
      </c>
      <c r="J96" s="3650">
        <f t="shared" si="23"/>
        <v>1.1356323579513192</v>
      </c>
      <c r="K96" s="3415"/>
      <c r="L96" s="3416"/>
      <c r="M96" s="3416"/>
      <c r="N96" s="3416">
        <v>1800000</v>
      </c>
      <c r="O96" s="3407">
        <v>1200000</v>
      </c>
      <c r="P96" s="3407">
        <v>1056680</v>
      </c>
      <c r="Q96" s="3416"/>
      <c r="R96" s="3417"/>
      <c r="S96" s="3407"/>
      <c r="T96" s="3416"/>
      <c r="U96" s="3416"/>
      <c r="V96" s="3407"/>
      <c r="W96" s="3416"/>
      <c r="X96" s="3416"/>
      <c r="Y96" s="3416"/>
      <c r="Z96" s="3416"/>
      <c r="AA96" s="3416"/>
      <c r="AB96" s="3416"/>
      <c r="AC96" s="2961" t="s">
        <v>1372</v>
      </c>
      <c r="AD96" s="3391"/>
      <c r="AE96" s="3391"/>
      <c r="AF96" s="3392"/>
      <c r="AG96" s="3394" t="s">
        <v>696</v>
      </c>
      <c r="AH96" s="3609">
        <v>22936000</v>
      </c>
      <c r="AI96" s="3610">
        <v>26496623</v>
      </c>
      <c r="AJ96" s="3611" t="s">
        <v>696</v>
      </c>
      <c r="AK96" s="3610">
        <v>26496623</v>
      </c>
      <c r="AL96" s="3603"/>
      <c r="AM96" s="3603"/>
      <c r="AN96" s="3603"/>
      <c r="AO96" s="3603"/>
      <c r="AP96" s="3604"/>
      <c r="AQ96" s="3604"/>
      <c r="AR96" s="3604"/>
      <c r="AS96" s="3604"/>
      <c r="AT96" s="3604"/>
      <c r="AU96" s="3604"/>
      <c r="AV96" s="3604"/>
      <c r="AW96" s="3604"/>
      <c r="AX96" s="3604"/>
      <c r="AY96" s="3604"/>
      <c r="AZ96" s="3604"/>
      <c r="BA96" s="3578"/>
      <c r="BB96" s="3578"/>
      <c r="BC96" s="3578"/>
      <c r="BD96" s="3578"/>
      <c r="BE96" s="3578"/>
      <c r="BF96" s="3578"/>
      <c r="BG96" s="3578"/>
      <c r="BH96" s="3578"/>
      <c r="BI96" s="3578"/>
      <c r="BJ96" s="3578"/>
      <c r="BK96" s="3578"/>
      <c r="BL96" s="3578"/>
      <c r="BM96" s="3578"/>
      <c r="BN96" s="3578"/>
      <c r="BO96" s="3578"/>
      <c r="BP96" s="3578"/>
      <c r="BQ96" s="3578"/>
      <c r="BR96" s="3578"/>
      <c r="BS96" s="3578"/>
      <c r="BT96" s="3578"/>
      <c r="BU96" s="3578"/>
      <c r="BV96" s="3578"/>
      <c r="BW96" s="3578"/>
      <c r="BX96" s="3578"/>
      <c r="BY96" s="3578"/>
      <c r="BZ96" s="3578"/>
      <c r="CA96" s="3578"/>
      <c r="CB96" s="3578"/>
      <c r="CC96" s="3578"/>
      <c r="CD96" s="3578"/>
    </row>
    <row r="97" spans="1:82" s="1417" customFormat="1" ht="15" customHeight="1" thickBot="1">
      <c r="A97" s="3520"/>
      <c r="B97" s="3521"/>
      <c r="C97" s="3521" t="s">
        <v>683</v>
      </c>
      <c r="D97" s="2892">
        <v>1000000</v>
      </c>
      <c r="E97" s="2978">
        <f t="shared" si="19"/>
        <v>2500000</v>
      </c>
      <c r="F97" s="2895">
        <f t="shared" si="20"/>
        <v>1500000</v>
      </c>
      <c r="G97" s="2822">
        <f t="shared" si="17"/>
        <v>2.5</v>
      </c>
      <c r="H97" s="3646">
        <f t="shared" si="21"/>
        <v>3737250</v>
      </c>
      <c r="I97" s="3649">
        <f t="shared" si="22"/>
        <v>-1237250</v>
      </c>
      <c r="J97" s="3650">
        <f t="shared" si="23"/>
        <v>0.66894106629205963</v>
      </c>
      <c r="K97" s="3415"/>
      <c r="L97" s="3416"/>
      <c r="M97" s="3416"/>
      <c r="N97" s="3416">
        <v>1000000</v>
      </c>
      <c r="O97" s="3407">
        <v>2500000</v>
      </c>
      <c r="P97" s="3407">
        <v>3218650</v>
      </c>
      <c r="Q97" s="3416"/>
      <c r="R97" s="3417"/>
      <c r="S97" s="3407">
        <v>80000</v>
      </c>
      <c r="T97" s="3416"/>
      <c r="U97" s="3416"/>
      <c r="V97" s="3407">
        <v>438600</v>
      </c>
      <c r="W97" s="3416"/>
      <c r="X97" s="3416"/>
      <c r="Y97" s="3416"/>
      <c r="Z97" s="3416"/>
      <c r="AA97" s="3416"/>
      <c r="AB97" s="3416"/>
      <c r="AC97" s="2961" t="s">
        <v>1409</v>
      </c>
      <c r="AD97" s="3391"/>
      <c r="AE97" s="3391"/>
      <c r="AF97" s="3392"/>
      <c r="AG97" s="3392"/>
      <c r="AH97" s="3608" t="s">
        <v>1044</v>
      </c>
      <c r="AI97" s="3608"/>
      <c r="AJ97" s="3603"/>
      <c r="AK97" s="3612">
        <f>SUM(AK94:AK96)</f>
        <v>264233828</v>
      </c>
      <c r="AL97" s="3603"/>
      <c r="AM97" s="3603"/>
      <c r="AN97" s="3603"/>
      <c r="AO97" s="3603"/>
      <c r="AP97" s="3604"/>
      <c r="AQ97" s="3604"/>
      <c r="AR97" s="3604"/>
      <c r="AS97" s="3604"/>
      <c r="AT97" s="3604"/>
      <c r="AU97" s="3604"/>
      <c r="AV97" s="3604"/>
      <c r="AW97" s="3604"/>
      <c r="AX97" s="3604"/>
      <c r="AY97" s="3604"/>
      <c r="AZ97" s="3604"/>
      <c r="BA97" s="3578"/>
      <c r="BB97" s="3578"/>
      <c r="BC97" s="3578"/>
      <c r="BD97" s="3578"/>
      <c r="BE97" s="3578"/>
      <c r="BF97" s="3578"/>
      <c r="BG97" s="3578"/>
      <c r="BH97" s="3578"/>
      <c r="BI97" s="3578"/>
      <c r="BJ97" s="3578"/>
      <c r="BK97" s="3578"/>
      <c r="BL97" s="3578"/>
      <c r="BM97" s="3578"/>
      <c r="BN97" s="3578"/>
      <c r="BO97" s="3578"/>
      <c r="BP97" s="3578"/>
      <c r="BQ97" s="3578"/>
      <c r="BR97" s="3578"/>
      <c r="BS97" s="3578"/>
      <c r="BT97" s="3578"/>
      <c r="BU97" s="3578"/>
      <c r="BV97" s="3578"/>
      <c r="BW97" s="3578"/>
      <c r="BX97" s="3578"/>
      <c r="BY97" s="3578"/>
      <c r="BZ97" s="3578"/>
      <c r="CA97" s="3578"/>
      <c r="CB97" s="3578"/>
      <c r="CC97" s="3578"/>
      <c r="CD97" s="3578"/>
    </row>
    <row r="98" spans="1:82" s="1417" customFormat="1" ht="15" customHeight="1" thickBot="1">
      <c r="A98" s="3520"/>
      <c r="B98" s="3521"/>
      <c r="C98" s="3521" t="s">
        <v>443</v>
      </c>
      <c r="D98" s="2892">
        <v>400000</v>
      </c>
      <c r="E98" s="2978">
        <f t="shared" si="19"/>
        <v>0</v>
      </c>
      <c r="F98" s="2895">
        <f t="shared" si="20"/>
        <v>-400000</v>
      </c>
      <c r="G98" s="2822">
        <f t="shared" si="17"/>
        <v>0</v>
      </c>
      <c r="H98" s="3646">
        <f t="shared" si="21"/>
        <v>0</v>
      </c>
      <c r="I98" s="3649">
        <f t="shared" si="22"/>
        <v>0</v>
      </c>
      <c r="J98" s="3650"/>
      <c r="K98" s="3415"/>
      <c r="L98" s="3416"/>
      <c r="M98" s="3416"/>
      <c r="N98" s="3416">
        <v>200000</v>
      </c>
      <c r="O98" s="3407"/>
      <c r="P98" s="3420"/>
      <c r="Q98" s="3416">
        <v>200000</v>
      </c>
      <c r="R98" s="3417"/>
      <c r="S98" s="3407"/>
      <c r="T98" s="3416"/>
      <c r="U98" s="3416"/>
      <c r="V98" s="3407"/>
      <c r="W98" s="3416"/>
      <c r="X98" s="3416"/>
      <c r="Y98" s="3416"/>
      <c r="Z98" s="3416"/>
      <c r="AA98" s="3416"/>
      <c r="AB98" s="3416"/>
      <c r="AC98" s="2961" t="s">
        <v>1368</v>
      </c>
      <c r="AD98" s="3391"/>
      <c r="AE98" s="3391"/>
      <c r="AF98" s="3392"/>
      <c r="AG98" s="3394" t="s">
        <v>244</v>
      </c>
      <c r="AH98" s="3609">
        <v>100160000</v>
      </c>
      <c r="AI98" s="3613">
        <f>AH98/AH101</f>
        <v>0.49135896255991385</v>
      </c>
      <c r="AJ98" s="3603"/>
      <c r="AK98" s="3603"/>
      <c r="AL98" s="3603"/>
      <c r="AM98" s="3603"/>
      <c r="AN98" s="3603"/>
      <c r="AO98" s="3603"/>
      <c r="AP98" s="3604"/>
      <c r="AQ98" s="3604"/>
      <c r="AR98" s="3604"/>
      <c r="AS98" s="3604"/>
      <c r="AT98" s="3604"/>
      <c r="AU98" s="3604"/>
      <c r="AV98" s="3604"/>
      <c r="AW98" s="3604"/>
      <c r="AX98" s="3604"/>
      <c r="AY98" s="3604"/>
      <c r="AZ98" s="3604"/>
      <c r="BA98" s="3578"/>
      <c r="BB98" s="3578"/>
      <c r="BC98" s="3578"/>
      <c r="BD98" s="3578"/>
      <c r="BE98" s="3578"/>
      <c r="BF98" s="3578"/>
      <c r="BG98" s="3578"/>
      <c r="BH98" s="3578"/>
      <c r="BI98" s="3578"/>
      <c r="BJ98" s="3578"/>
      <c r="BK98" s="3578"/>
      <c r="BL98" s="3578"/>
      <c r="BM98" s="3578"/>
      <c r="BN98" s="3578"/>
      <c r="BO98" s="3578"/>
      <c r="BP98" s="3578"/>
      <c r="BQ98" s="3578"/>
      <c r="BR98" s="3578"/>
      <c r="BS98" s="3578"/>
      <c r="BT98" s="3578"/>
      <c r="BU98" s="3578"/>
      <c r="BV98" s="3578"/>
      <c r="BW98" s="3578"/>
      <c r="BX98" s="3578"/>
      <c r="BY98" s="3578"/>
      <c r="BZ98" s="3578"/>
      <c r="CA98" s="3578"/>
      <c r="CB98" s="3578"/>
      <c r="CC98" s="3578"/>
      <c r="CD98" s="3578"/>
    </row>
    <row r="99" spans="1:82" s="1417" customFormat="1" ht="15" customHeight="1" thickBot="1">
      <c r="A99" s="3520"/>
      <c r="B99" s="3521"/>
      <c r="C99" s="3521" t="s">
        <v>1345</v>
      </c>
      <c r="D99" s="2892">
        <f>K99+N99+Q99+T99+W99+Z99</f>
        <v>8000000</v>
      </c>
      <c r="E99" s="2978">
        <f t="shared" si="19"/>
        <v>9200000</v>
      </c>
      <c r="F99" s="2895">
        <f t="shared" si="20"/>
        <v>1200000</v>
      </c>
      <c r="G99" s="2822">
        <f t="shared" si="17"/>
        <v>1.1499999999999999</v>
      </c>
      <c r="H99" s="3646">
        <f t="shared" si="21"/>
        <v>9890880</v>
      </c>
      <c r="I99" s="3649">
        <f>E99-H99</f>
        <v>-690880</v>
      </c>
      <c r="J99" s="3650">
        <f t="shared" si="23"/>
        <v>0.93014979455821933</v>
      </c>
      <c r="K99" s="3415">
        <v>4500000</v>
      </c>
      <c r="L99" s="3407">
        <v>4500000</v>
      </c>
      <c r="M99" s="3407">
        <v>250520</v>
      </c>
      <c r="N99" s="3416">
        <v>500000</v>
      </c>
      <c r="O99" s="3407">
        <v>1700000</v>
      </c>
      <c r="P99" s="3407">
        <v>4095000</v>
      </c>
      <c r="Q99" s="3416"/>
      <c r="R99" s="3417"/>
      <c r="S99" s="3407">
        <v>340250</v>
      </c>
      <c r="T99" s="3416"/>
      <c r="U99" s="3416"/>
      <c r="V99" s="3407"/>
      <c r="W99" s="3416">
        <v>3000000</v>
      </c>
      <c r="X99" s="3416">
        <v>3000000</v>
      </c>
      <c r="Y99" s="3407">
        <v>5205110</v>
      </c>
      <c r="Z99" s="3407"/>
      <c r="AA99" s="3407"/>
      <c r="AB99" s="3407"/>
      <c r="AC99" s="2961" t="s">
        <v>1369</v>
      </c>
      <c r="AD99" s="3391"/>
      <c r="AE99" s="3391"/>
      <c r="AF99" s="3392"/>
      <c r="AG99" s="3394" t="s">
        <v>689</v>
      </c>
      <c r="AH99" s="3609">
        <v>80746827</v>
      </c>
      <c r="AI99" s="3613">
        <f>AH99/AH101</f>
        <v>0.39612297468774804</v>
      </c>
      <c r="AJ99" s="3603"/>
      <c r="AK99" s="3603"/>
      <c r="AL99" s="3603"/>
      <c r="AM99" s="3603"/>
      <c r="AN99" s="3603"/>
      <c r="AO99" s="3603"/>
      <c r="AP99" s="3604"/>
      <c r="AQ99" s="3604"/>
      <c r="AR99" s="3604"/>
      <c r="AS99" s="3604"/>
      <c r="AT99" s="3604"/>
      <c r="AU99" s="3604"/>
      <c r="AV99" s="3604"/>
      <c r="AW99" s="3604"/>
      <c r="AX99" s="3604"/>
      <c r="AY99" s="3604"/>
      <c r="AZ99" s="3604"/>
      <c r="BA99" s="3578"/>
      <c r="BB99" s="3578"/>
      <c r="BC99" s="3578"/>
      <c r="BD99" s="3578"/>
      <c r="BE99" s="3578"/>
      <c r="BF99" s="3578"/>
      <c r="BG99" s="3578"/>
      <c r="BH99" s="3578"/>
      <c r="BI99" s="3578"/>
      <c r="BJ99" s="3578"/>
      <c r="BK99" s="3578"/>
      <c r="BL99" s="3578"/>
      <c r="BM99" s="3578"/>
      <c r="BN99" s="3578"/>
      <c r="BO99" s="3578"/>
      <c r="BP99" s="3578"/>
      <c r="BQ99" s="3578"/>
      <c r="BR99" s="3578"/>
      <c r="BS99" s="3578"/>
      <c r="BT99" s="3578"/>
      <c r="BU99" s="3578"/>
      <c r="BV99" s="3578"/>
      <c r="BW99" s="3578"/>
      <c r="BX99" s="3578"/>
      <c r="BY99" s="3578"/>
      <c r="BZ99" s="3578"/>
      <c r="CA99" s="3578"/>
      <c r="CB99" s="3578"/>
      <c r="CC99" s="3578"/>
      <c r="CD99" s="3578"/>
    </row>
    <row r="100" spans="1:82" s="1417" customFormat="1" ht="15" customHeight="1" thickBot="1">
      <c r="A100" s="3520"/>
      <c r="B100" s="3521"/>
      <c r="C100" s="3521" t="s">
        <v>686</v>
      </c>
      <c r="D100" s="2892">
        <f>K100+N100+Q100+T100+W100+Z100</f>
        <v>11500000</v>
      </c>
      <c r="E100" s="2978">
        <f t="shared" si="19"/>
        <v>10000000</v>
      </c>
      <c r="F100" s="2895">
        <f t="shared" si="20"/>
        <v>-1500000</v>
      </c>
      <c r="G100" s="2822">
        <f t="shared" si="17"/>
        <v>0.86956521739130432</v>
      </c>
      <c r="H100" s="3646">
        <f t="shared" si="21"/>
        <v>9025390</v>
      </c>
      <c r="I100" s="3649">
        <f t="shared" ref="I100:I101" si="24">E100-H100</f>
        <v>974610</v>
      </c>
      <c r="J100" s="3650">
        <f t="shared" si="23"/>
        <v>1.1079853612974064</v>
      </c>
      <c r="K100" s="3415">
        <v>10000000</v>
      </c>
      <c r="L100" s="3407">
        <v>10000000</v>
      </c>
      <c r="M100" s="3407">
        <v>8312390</v>
      </c>
      <c r="N100" s="3416">
        <v>500000</v>
      </c>
      <c r="O100" s="3407"/>
      <c r="P100" s="3420"/>
      <c r="Q100" s="3416">
        <v>1000000</v>
      </c>
      <c r="R100" s="3417"/>
      <c r="S100" s="3407"/>
      <c r="T100" s="3416"/>
      <c r="U100" s="3416"/>
      <c r="V100" s="3407"/>
      <c r="W100" s="3416"/>
      <c r="X100" s="3416"/>
      <c r="Y100" s="3407"/>
      <c r="Z100" s="3407"/>
      <c r="AA100" s="3407"/>
      <c r="AB100" s="3407">
        <v>713000</v>
      </c>
      <c r="AC100" s="2961" t="s">
        <v>1370</v>
      </c>
      <c r="AD100" s="3391"/>
      <c r="AE100" s="3391"/>
      <c r="AF100" s="3392"/>
      <c r="AG100" s="3394" t="s">
        <v>696</v>
      </c>
      <c r="AH100" s="3609">
        <v>22936000</v>
      </c>
      <c r="AI100" s="3613">
        <f>AH100/AH101</f>
        <v>0.11251806275233811</v>
      </c>
      <c r="AJ100" s="3603"/>
      <c r="AK100" s="3603"/>
      <c r="AL100" s="3603"/>
      <c r="AM100" s="3603"/>
      <c r="AN100" s="3603"/>
      <c r="AO100" s="3603"/>
      <c r="AP100" s="3604"/>
      <c r="AQ100" s="3604"/>
      <c r="AR100" s="3604"/>
      <c r="AS100" s="3604"/>
      <c r="AT100" s="3604"/>
      <c r="AU100" s="3604"/>
      <c r="AV100" s="3604"/>
      <c r="AW100" s="3604"/>
      <c r="AX100" s="3604"/>
      <c r="AY100" s="3604"/>
      <c r="AZ100" s="3604"/>
      <c r="BA100" s="3578"/>
      <c r="BB100" s="3578"/>
      <c r="BC100" s="3578"/>
      <c r="BD100" s="3578"/>
      <c r="BE100" s="3578"/>
      <c r="BF100" s="3578"/>
      <c r="BG100" s="3578"/>
      <c r="BH100" s="3578"/>
      <c r="BI100" s="3578"/>
      <c r="BJ100" s="3578"/>
      <c r="BK100" s="3578"/>
      <c r="BL100" s="3578"/>
      <c r="BM100" s="3578"/>
      <c r="BN100" s="3578"/>
      <c r="BO100" s="3578"/>
      <c r="BP100" s="3578"/>
      <c r="BQ100" s="3578"/>
      <c r="BR100" s="3578"/>
      <c r="BS100" s="3578"/>
      <c r="BT100" s="3578"/>
      <c r="BU100" s="3578"/>
      <c r="BV100" s="3578"/>
      <c r="BW100" s="3578"/>
      <c r="BX100" s="3578"/>
      <c r="BY100" s="3578"/>
      <c r="BZ100" s="3578"/>
      <c r="CA100" s="3578"/>
      <c r="CB100" s="3578"/>
      <c r="CC100" s="3578"/>
      <c r="CD100" s="3578"/>
    </row>
    <row r="101" spans="1:82" s="1417" customFormat="1" ht="15" customHeight="1" thickBot="1">
      <c r="A101" s="3520"/>
      <c r="B101" s="3521"/>
      <c r="C101" s="3521" t="s">
        <v>687</v>
      </c>
      <c r="D101" s="2892">
        <f>K101+N101+Q101+T101+W101+Z101</f>
        <v>46960000</v>
      </c>
      <c r="E101" s="2978">
        <f>L101+O101+R101+U101+X101+AA101</f>
        <v>42000000</v>
      </c>
      <c r="F101" s="2895">
        <f t="shared" si="20"/>
        <v>-4960000</v>
      </c>
      <c r="G101" s="2822">
        <f t="shared" si="17"/>
        <v>0.89437819420783649</v>
      </c>
      <c r="H101" s="3646">
        <f t="shared" si="21"/>
        <v>42467581</v>
      </c>
      <c r="I101" s="3649">
        <f t="shared" si="24"/>
        <v>-467581</v>
      </c>
      <c r="J101" s="3650">
        <f t="shared" si="23"/>
        <v>0.98898969545734194</v>
      </c>
      <c r="K101" s="3415">
        <v>2160000</v>
      </c>
      <c r="L101" s="3407">
        <v>500000</v>
      </c>
      <c r="M101" s="3407">
        <v>1210930</v>
      </c>
      <c r="N101" s="3416">
        <v>2400000</v>
      </c>
      <c r="O101" s="3407">
        <v>4000000</v>
      </c>
      <c r="P101" s="3407">
        <v>5686545</v>
      </c>
      <c r="Q101" s="3416">
        <v>2400000</v>
      </c>
      <c r="R101" s="3407">
        <v>1500000</v>
      </c>
      <c r="S101" s="3407">
        <v>2688210</v>
      </c>
      <c r="T101" s="3416">
        <v>30000000</v>
      </c>
      <c r="U101" s="3416">
        <v>30000000</v>
      </c>
      <c r="V101" s="3407">
        <v>32881896</v>
      </c>
      <c r="W101" s="3416"/>
      <c r="X101" s="3417"/>
      <c r="Y101" s="3416"/>
      <c r="Z101" s="3407">
        <v>10000000</v>
      </c>
      <c r="AA101" s="3407">
        <v>6000000</v>
      </c>
      <c r="AB101" s="3407"/>
      <c r="AC101" s="2961" t="s">
        <v>1371</v>
      </c>
      <c r="AD101" s="3391"/>
      <c r="AE101" s="3391"/>
      <c r="AF101" s="3392"/>
      <c r="AG101" s="3392"/>
      <c r="AH101" s="3614">
        <f>SUM(AH98:AH100)</f>
        <v>203842827</v>
      </c>
      <c r="AI101" s="3603"/>
      <c r="AJ101" s="3603"/>
      <c r="AK101" s="3603"/>
      <c r="AL101" s="3603"/>
      <c r="AM101" s="3603"/>
      <c r="AN101" s="3603"/>
      <c r="AO101" s="3603"/>
      <c r="AP101" s="3604"/>
      <c r="AQ101" s="3604"/>
      <c r="AR101" s="3604"/>
      <c r="AS101" s="3604"/>
      <c r="AT101" s="3604"/>
      <c r="AU101" s="3604"/>
      <c r="AV101" s="3604"/>
      <c r="AW101" s="3604"/>
      <c r="AX101" s="3604"/>
      <c r="AY101" s="3604"/>
      <c r="AZ101" s="3604"/>
      <c r="BA101" s="3578"/>
      <c r="BB101" s="3578"/>
      <c r="BC101" s="3578"/>
      <c r="BD101" s="3578"/>
      <c r="BE101" s="3578"/>
      <c r="BF101" s="3578"/>
      <c r="BG101" s="3578"/>
      <c r="BH101" s="3578"/>
      <c r="BI101" s="3578"/>
      <c r="BJ101" s="3578"/>
      <c r="BK101" s="3578"/>
      <c r="BL101" s="3578"/>
      <c r="BM101" s="3578"/>
      <c r="BN101" s="3578"/>
      <c r="BO101" s="3578"/>
      <c r="BP101" s="3578"/>
      <c r="BQ101" s="3578"/>
      <c r="BR101" s="3578"/>
      <c r="BS101" s="3578"/>
      <c r="BT101" s="3578"/>
      <c r="BU101" s="3578"/>
      <c r="BV101" s="3578"/>
      <c r="BW101" s="3578"/>
      <c r="BX101" s="3578"/>
      <c r="BY101" s="3578"/>
      <c r="BZ101" s="3578"/>
      <c r="CA101" s="3578"/>
      <c r="CB101" s="3578"/>
      <c r="CC101" s="3578"/>
      <c r="CD101" s="3578"/>
    </row>
    <row r="102" spans="1:82" s="1417" customFormat="1" ht="12" hidden="1" customHeight="1">
      <c r="A102" s="3520"/>
      <c r="B102" s="3521"/>
      <c r="C102" s="2830"/>
      <c r="D102" s="2784"/>
      <c r="E102" s="2897"/>
      <c r="F102" s="2784"/>
      <c r="G102" s="2784"/>
      <c r="H102" s="2897"/>
      <c r="I102" s="2897"/>
      <c r="J102" s="2897"/>
      <c r="K102" s="3418"/>
      <c r="L102" s="3418"/>
      <c r="M102" s="3418"/>
      <c r="N102" s="3418"/>
      <c r="O102" s="3418"/>
      <c r="P102" s="3418"/>
      <c r="Q102" s="3418"/>
      <c r="R102" s="3418"/>
      <c r="S102" s="3419"/>
      <c r="T102" s="3418"/>
      <c r="U102" s="3418"/>
      <c r="V102" s="3419"/>
      <c r="W102" s="3418"/>
      <c r="X102" s="3418"/>
      <c r="Y102" s="3419"/>
      <c r="Z102" s="3418"/>
      <c r="AA102" s="3418"/>
      <c r="AB102" s="3639"/>
      <c r="AC102" s="2961"/>
      <c r="AD102" s="3391"/>
      <c r="AE102" s="3391"/>
      <c r="AF102" s="3392"/>
      <c r="AG102" s="3394" t="s">
        <v>244</v>
      </c>
      <c r="AH102" s="3613">
        <v>0.49099999999999999</v>
      </c>
      <c r="AI102" s="3611" t="s">
        <v>244</v>
      </c>
      <c r="AJ102" s="3613">
        <f>AK94/AK97</f>
        <v>0.48841962051883836</v>
      </c>
      <c r="AK102" s="3603"/>
      <c r="AL102" s="3603"/>
      <c r="AM102" s="3603"/>
      <c r="AN102" s="3603"/>
      <c r="AO102" s="3603"/>
      <c r="AP102" s="3604"/>
      <c r="AQ102" s="3604"/>
      <c r="AR102" s="3604"/>
      <c r="AS102" s="3604"/>
      <c r="AT102" s="3604"/>
      <c r="AU102" s="3604"/>
      <c r="AV102" s="3604"/>
      <c r="AW102" s="3604"/>
      <c r="AX102" s="3604"/>
      <c r="AY102" s="3604"/>
      <c r="AZ102" s="3604"/>
      <c r="BA102" s="3578"/>
      <c r="BB102" s="3578"/>
      <c r="BC102" s="3578"/>
      <c r="BD102" s="3578"/>
      <c r="BE102" s="3578"/>
      <c r="BF102" s="3578"/>
      <c r="BG102" s="3578"/>
      <c r="BH102" s="3578"/>
      <c r="BI102" s="3578"/>
      <c r="BJ102" s="3578"/>
      <c r="BK102" s="3578"/>
      <c r="BL102" s="3578"/>
      <c r="BM102" s="3578"/>
      <c r="BN102" s="3578"/>
      <c r="BO102" s="3578"/>
      <c r="BP102" s="3578"/>
      <c r="BQ102" s="3578"/>
      <c r="BR102" s="3578"/>
      <c r="BS102" s="3578"/>
      <c r="BT102" s="3578"/>
      <c r="BU102" s="3578"/>
      <c r="BV102" s="3578"/>
      <c r="BW102" s="3578"/>
      <c r="BX102" s="3578"/>
      <c r="BY102" s="3578"/>
      <c r="BZ102" s="3578"/>
      <c r="CA102" s="3578"/>
      <c r="CB102" s="3578"/>
      <c r="CC102" s="3578"/>
      <c r="CD102" s="3578"/>
    </row>
    <row r="103" spans="1:82" s="1417" customFormat="1" ht="12.75" hidden="1" customHeight="1">
      <c r="A103" s="3520"/>
      <c r="B103" s="3521"/>
      <c r="C103" s="3554" t="s">
        <v>396</v>
      </c>
      <c r="D103" s="4007" t="s">
        <v>5091</v>
      </c>
      <c r="E103" s="4008"/>
      <c r="F103" s="4008"/>
      <c r="G103" s="4008"/>
      <c r="H103" s="4008"/>
      <c r="I103" s="4008"/>
      <c r="J103" s="4008"/>
      <c r="K103" s="4008"/>
      <c r="L103" s="4008"/>
      <c r="M103" s="4008"/>
      <c r="N103" s="4008"/>
      <c r="O103" s="4008"/>
      <c r="P103" s="4008"/>
      <c r="Q103" s="4008"/>
      <c r="R103" s="4008"/>
      <c r="S103" s="4008"/>
      <c r="T103" s="4008"/>
      <c r="U103" s="4008"/>
      <c r="V103" s="4008"/>
      <c r="W103" s="4008"/>
      <c r="X103" s="4008"/>
      <c r="Y103" s="4008"/>
      <c r="Z103" s="4008"/>
      <c r="AA103" s="4008"/>
      <c r="AB103" s="4009"/>
      <c r="AC103" s="2962"/>
      <c r="AD103" s="3391"/>
      <c r="AE103" s="3391"/>
      <c r="AF103" s="3392"/>
      <c r="AG103" s="3394" t="s">
        <v>689</v>
      </c>
      <c r="AH103" s="3613">
        <v>0.39600000000000002</v>
      </c>
      <c r="AI103" s="3611" t="s">
        <v>689</v>
      </c>
      <c r="AJ103" s="3613">
        <f>AK95/AK97</f>
        <v>0.41130319998240344</v>
      </c>
      <c r="AK103" s="3603"/>
      <c r="AL103" s="3603"/>
      <c r="AM103" s="3603"/>
      <c r="AN103" s="3603"/>
      <c r="AO103" s="3603"/>
      <c r="AP103" s="3604"/>
      <c r="AQ103" s="3604"/>
      <c r="AR103" s="3604"/>
      <c r="AS103" s="3604"/>
      <c r="AT103" s="3604"/>
      <c r="AU103" s="3604"/>
      <c r="AV103" s="3604"/>
      <c r="AW103" s="3604"/>
      <c r="AX103" s="3604"/>
      <c r="AY103" s="3604"/>
      <c r="AZ103" s="3604"/>
      <c r="BA103" s="3578"/>
      <c r="BB103" s="3578"/>
      <c r="BC103" s="3578"/>
      <c r="BD103" s="3578"/>
      <c r="BE103" s="3578"/>
      <c r="BF103" s="3578"/>
      <c r="BG103" s="3578"/>
      <c r="BH103" s="3578"/>
      <c r="BI103" s="3578"/>
      <c r="BJ103" s="3578"/>
      <c r="BK103" s="3578"/>
      <c r="BL103" s="3578"/>
      <c r="BM103" s="3578"/>
      <c r="BN103" s="3578"/>
      <c r="BO103" s="3578"/>
      <c r="BP103" s="3578"/>
      <c r="BQ103" s="3578"/>
      <c r="BR103" s="3578"/>
      <c r="BS103" s="3578"/>
      <c r="BT103" s="3578"/>
      <c r="BU103" s="3578"/>
      <c r="BV103" s="3578"/>
      <c r="BW103" s="3578"/>
      <c r="BX103" s="3578"/>
      <c r="BY103" s="3578"/>
      <c r="BZ103" s="3578"/>
      <c r="CA103" s="3578"/>
      <c r="CB103" s="3578"/>
      <c r="CC103" s="3578"/>
      <c r="CD103" s="3578"/>
    </row>
    <row r="104" spans="1:82" s="1417" customFormat="1" ht="12.75" hidden="1" customHeight="1">
      <c r="A104" s="3520"/>
      <c r="B104" s="3521"/>
      <c r="C104" s="2058" t="s">
        <v>674</v>
      </c>
      <c r="D104" s="4007" t="s">
        <v>5092</v>
      </c>
      <c r="E104" s="4008"/>
      <c r="F104" s="4008"/>
      <c r="G104" s="4008"/>
      <c r="H104" s="4008"/>
      <c r="I104" s="4008"/>
      <c r="J104" s="4008"/>
      <c r="K104" s="4008"/>
      <c r="L104" s="4008"/>
      <c r="M104" s="4008"/>
      <c r="N104" s="4008"/>
      <c r="O104" s="4008"/>
      <c r="P104" s="4008"/>
      <c r="Q104" s="4008"/>
      <c r="R104" s="4008"/>
      <c r="S104" s="4008"/>
      <c r="T104" s="4008"/>
      <c r="U104" s="4008"/>
      <c r="V104" s="4008"/>
      <c r="W104" s="4008"/>
      <c r="X104" s="4008"/>
      <c r="Y104" s="4008"/>
      <c r="Z104" s="4008"/>
      <c r="AA104" s="4008"/>
      <c r="AB104" s="4009"/>
      <c r="AC104" s="2962"/>
      <c r="AD104" s="3391"/>
      <c r="AE104" s="3391"/>
      <c r="AF104" s="3392"/>
      <c r="AG104" s="3394" t="s">
        <v>696</v>
      </c>
      <c r="AH104" s="3613">
        <v>0.113</v>
      </c>
      <c r="AI104" s="3611" t="s">
        <v>696</v>
      </c>
      <c r="AJ104" s="3613">
        <f>AK96/AK97</f>
        <v>0.1002771794987582</v>
      </c>
      <c r="AK104" s="3603"/>
      <c r="AL104" s="3603"/>
      <c r="AM104" s="3603"/>
      <c r="AN104" s="3603"/>
      <c r="AO104" s="3603"/>
      <c r="AP104" s="3604"/>
      <c r="AQ104" s="3604"/>
      <c r="AR104" s="3604"/>
      <c r="AS104" s="3604"/>
      <c r="AT104" s="3604"/>
      <c r="AU104" s="3604"/>
      <c r="AV104" s="3604"/>
      <c r="AW104" s="3604"/>
      <c r="AX104" s="3604"/>
      <c r="AY104" s="3604"/>
      <c r="AZ104" s="3604"/>
      <c r="BA104" s="3578"/>
      <c r="BB104" s="3578"/>
      <c r="BC104" s="3578"/>
      <c r="BD104" s="3578"/>
      <c r="BE104" s="3578"/>
      <c r="BF104" s="3578"/>
      <c r="BG104" s="3578"/>
      <c r="BH104" s="3578"/>
      <c r="BI104" s="3578"/>
      <c r="BJ104" s="3578"/>
      <c r="BK104" s="3578"/>
      <c r="BL104" s="3578"/>
      <c r="BM104" s="3578"/>
      <c r="BN104" s="3578"/>
      <c r="BO104" s="3578"/>
      <c r="BP104" s="3578"/>
      <c r="BQ104" s="3578"/>
      <c r="BR104" s="3578"/>
      <c r="BS104" s="3578"/>
      <c r="BT104" s="3578"/>
      <c r="BU104" s="3578"/>
      <c r="BV104" s="3578"/>
      <c r="BW104" s="3578"/>
      <c r="BX104" s="3578"/>
      <c r="BY104" s="3578"/>
      <c r="BZ104" s="3578"/>
      <c r="CA104" s="3578"/>
      <c r="CB104" s="3578"/>
      <c r="CC104" s="3578"/>
      <c r="CD104" s="3578"/>
    </row>
    <row r="105" spans="1:82" s="1417" customFormat="1" ht="12.75" hidden="1" customHeight="1">
      <c r="A105" s="3520"/>
      <c r="B105" s="3521"/>
      <c r="C105" s="2058" t="s">
        <v>675</v>
      </c>
      <c r="D105" s="4007" t="s">
        <v>5093</v>
      </c>
      <c r="E105" s="4008"/>
      <c r="F105" s="4008"/>
      <c r="G105" s="4008"/>
      <c r="H105" s="4008"/>
      <c r="I105" s="4008"/>
      <c r="J105" s="4008"/>
      <c r="K105" s="4008"/>
      <c r="L105" s="4008"/>
      <c r="M105" s="4008"/>
      <c r="N105" s="4008"/>
      <c r="O105" s="4008"/>
      <c r="P105" s="4008"/>
      <c r="Q105" s="4008"/>
      <c r="R105" s="4008"/>
      <c r="S105" s="4008"/>
      <c r="T105" s="4008"/>
      <c r="U105" s="4008"/>
      <c r="V105" s="4008"/>
      <c r="W105" s="4008"/>
      <c r="X105" s="4008"/>
      <c r="Y105" s="4008"/>
      <c r="Z105" s="4008"/>
      <c r="AA105" s="4008"/>
      <c r="AB105" s="4009"/>
      <c r="AC105" s="2962"/>
      <c r="AD105" s="3391"/>
      <c r="AE105" s="3391"/>
      <c r="AF105" s="3392"/>
      <c r="AG105" s="3392"/>
      <c r="AH105" s="3603"/>
      <c r="AI105" s="3603"/>
      <c r="AJ105" s="3603"/>
      <c r="AK105" s="3603"/>
      <c r="AL105" s="3603"/>
      <c r="AM105" s="3603"/>
      <c r="AN105" s="3603"/>
      <c r="AO105" s="3603"/>
      <c r="AP105" s="3604"/>
      <c r="AQ105" s="3604"/>
      <c r="AR105" s="3604"/>
      <c r="AS105" s="3604"/>
      <c r="AT105" s="3604"/>
      <c r="AU105" s="3604"/>
      <c r="AV105" s="3604"/>
      <c r="AW105" s="3604"/>
      <c r="AX105" s="3604"/>
      <c r="AY105" s="3604"/>
      <c r="AZ105" s="3604"/>
      <c r="BA105" s="3578"/>
      <c r="BB105" s="3578"/>
      <c r="BC105" s="3578"/>
      <c r="BD105" s="3578"/>
      <c r="BE105" s="3578"/>
      <c r="BF105" s="3578"/>
      <c r="BG105" s="3578"/>
      <c r="BH105" s="3578"/>
      <c r="BI105" s="3578"/>
      <c r="BJ105" s="3578"/>
      <c r="BK105" s="3578"/>
      <c r="BL105" s="3578"/>
      <c r="BM105" s="3578"/>
      <c r="BN105" s="3578"/>
      <c r="BO105" s="3578"/>
      <c r="BP105" s="3578"/>
      <c r="BQ105" s="3578"/>
      <c r="BR105" s="3578"/>
      <c r="BS105" s="3578"/>
      <c r="BT105" s="3578"/>
      <c r="BU105" s="3578"/>
      <c r="BV105" s="3578"/>
      <c r="BW105" s="3578"/>
      <c r="BX105" s="3578"/>
      <c r="BY105" s="3578"/>
      <c r="BZ105" s="3578"/>
      <c r="CA105" s="3578"/>
      <c r="CB105" s="3578"/>
      <c r="CC105" s="3578"/>
      <c r="CD105" s="3578"/>
    </row>
    <row r="106" spans="1:82" s="1417" customFormat="1" ht="12.75" hidden="1" customHeight="1">
      <c r="A106" s="3520"/>
      <c r="B106" s="3521"/>
      <c r="C106" s="2058" t="s">
        <v>676</v>
      </c>
      <c r="D106" s="4007" t="s">
        <v>5094</v>
      </c>
      <c r="E106" s="4008"/>
      <c r="F106" s="4008"/>
      <c r="G106" s="4008"/>
      <c r="H106" s="4008"/>
      <c r="I106" s="4008"/>
      <c r="J106" s="4008"/>
      <c r="K106" s="4008"/>
      <c r="L106" s="4008"/>
      <c r="M106" s="4008"/>
      <c r="N106" s="4008"/>
      <c r="O106" s="4008"/>
      <c r="P106" s="4008"/>
      <c r="Q106" s="4008"/>
      <c r="R106" s="4008"/>
      <c r="S106" s="4008"/>
      <c r="T106" s="4008"/>
      <c r="U106" s="4008"/>
      <c r="V106" s="4008"/>
      <c r="W106" s="4008"/>
      <c r="X106" s="4008"/>
      <c r="Y106" s="4008"/>
      <c r="Z106" s="4008"/>
      <c r="AA106" s="4008"/>
      <c r="AB106" s="4009"/>
      <c r="AC106" s="2962"/>
      <c r="AD106" s="3391"/>
      <c r="AE106" s="3391"/>
      <c r="AF106" s="3392"/>
      <c r="AG106" s="3392"/>
      <c r="AH106" s="3603"/>
      <c r="AI106" s="3603"/>
      <c r="AJ106" s="3603"/>
      <c r="AK106" s="3603"/>
      <c r="AL106" s="3603"/>
      <c r="AM106" s="3603"/>
      <c r="AN106" s="3603"/>
      <c r="AO106" s="3603"/>
      <c r="AP106" s="3604"/>
      <c r="AQ106" s="3604"/>
      <c r="AR106" s="3604"/>
      <c r="AS106" s="3604"/>
      <c r="AT106" s="3604"/>
      <c r="AU106" s="3604"/>
      <c r="AV106" s="3604"/>
      <c r="AW106" s="3604"/>
      <c r="AX106" s="3604"/>
      <c r="AY106" s="3604"/>
      <c r="AZ106" s="3604"/>
      <c r="BA106" s="3578"/>
      <c r="BB106" s="3578"/>
      <c r="BC106" s="3578"/>
      <c r="BD106" s="3578"/>
      <c r="BE106" s="3578"/>
      <c r="BF106" s="3578"/>
      <c r="BG106" s="3578"/>
      <c r="BH106" s="3578"/>
      <c r="BI106" s="3578"/>
      <c r="BJ106" s="3578"/>
      <c r="BK106" s="3578"/>
      <c r="BL106" s="3578"/>
      <c r="BM106" s="3578"/>
      <c r="BN106" s="3578"/>
      <c r="BO106" s="3578"/>
      <c r="BP106" s="3578"/>
      <c r="BQ106" s="3578"/>
      <c r="BR106" s="3578"/>
      <c r="BS106" s="3578"/>
      <c r="BT106" s="3578"/>
      <c r="BU106" s="3578"/>
      <c r="BV106" s="3578"/>
      <c r="BW106" s="3578"/>
      <c r="BX106" s="3578"/>
      <c r="BY106" s="3578"/>
      <c r="BZ106" s="3578"/>
      <c r="CA106" s="3578"/>
      <c r="CB106" s="3578"/>
      <c r="CC106" s="3578"/>
      <c r="CD106" s="3578"/>
    </row>
    <row r="107" spans="1:82" s="1417" customFormat="1" ht="12.75" hidden="1" customHeight="1">
      <c r="A107" s="3520"/>
      <c r="B107" s="3521"/>
      <c r="C107" s="2058" t="s">
        <v>677</v>
      </c>
      <c r="D107" s="4007" t="s">
        <v>5096</v>
      </c>
      <c r="E107" s="4008"/>
      <c r="F107" s="4008"/>
      <c r="G107" s="4008"/>
      <c r="H107" s="4008"/>
      <c r="I107" s="4008"/>
      <c r="J107" s="4008"/>
      <c r="K107" s="4008"/>
      <c r="L107" s="4008"/>
      <c r="M107" s="4008"/>
      <c r="N107" s="4008"/>
      <c r="O107" s="4008"/>
      <c r="P107" s="4008"/>
      <c r="Q107" s="4008"/>
      <c r="R107" s="4008"/>
      <c r="S107" s="4008"/>
      <c r="T107" s="4008"/>
      <c r="U107" s="4008"/>
      <c r="V107" s="4008"/>
      <c r="W107" s="4008"/>
      <c r="X107" s="4008"/>
      <c r="Y107" s="4008"/>
      <c r="Z107" s="4008"/>
      <c r="AA107" s="4008"/>
      <c r="AB107" s="4009"/>
      <c r="AC107" s="2962"/>
      <c r="AD107" s="3391"/>
      <c r="AE107" s="3391"/>
      <c r="AF107" s="3392"/>
      <c r="AG107" s="3392"/>
      <c r="AH107" s="3603"/>
      <c r="AI107" s="3603"/>
      <c r="AJ107" s="3603"/>
      <c r="AK107" s="3603"/>
      <c r="AL107" s="3603"/>
      <c r="AM107" s="3603"/>
      <c r="AN107" s="3603"/>
      <c r="AO107" s="3603"/>
      <c r="AP107" s="3604"/>
      <c r="AQ107" s="3604"/>
      <c r="AR107" s="3604"/>
      <c r="AS107" s="3604"/>
      <c r="AT107" s="3604"/>
      <c r="AU107" s="3604"/>
      <c r="AV107" s="3604"/>
      <c r="AW107" s="3604"/>
      <c r="AX107" s="3604"/>
      <c r="AY107" s="3604"/>
      <c r="AZ107" s="3604"/>
      <c r="BA107" s="3578"/>
      <c r="BB107" s="3578"/>
      <c r="BC107" s="3578"/>
      <c r="BD107" s="3578"/>
      <c r="BE107" s="3578"/>
      <c r="BF107" s="3578"/>
      <c r="BG107" s="3578"/>
      <c r="BH107" s="3578"/>
      <c r="BI107" s="3578"/>
      <c r="BJ107" s="3578"/>
      <c r="BK107" s="3578"/>
      <c r="BL107" s="3578"/>
      <c r="BM107" s="3578"/>
      <c r="BN107" s="3578"/>
      <c r="BO107" s="3578"/>
      <c r="BP107" s="3578"/>
      <c r="BQ107" s="3578"/>
      <c r="BR107" s="3578"/>
      <c r="BS107" s="3578"/>
      <c r="BT107" s="3578"/>
      <c r="BU107" s="3578"/>
      <c r="BV107" s="3578"/>
      <c r="BW107" s="3578"/>
      <c r="BX107" s="3578"/>
      <c r="BY107" s="3578"/>
      <c r="BZ107" s="3578"/>
      <c r="CA107" s="3578"/>
      <c r="CB107" s="3578"/>
      <c r="CC107" s="3578"/>
      <c r="CD107" s="3578"/>
    </row>
    <row r="108" spans="1:82" s="1417" customFormat="1" ht="12.75" hidden="1" customHeight="1">
      <c r="A108" s="3520"/>
      <c r="B108" s="3521"/>
      <c r="C108" s="2058" t="s">
        <v>678</v>
      </c>
      <c r="D108" s="4007" t="s">
        <v>5097</v>
      </c>
      <c r="E108" s="4008"/>
      <c r="F108" s="4008"/>
      <c r="G108" s="4008"/>
      <c r="H108" s="4008"/>
      <c r="I108" s="4008"/>
      <c r="J108" s="4008"/>
      <c r="K108" s="4008"/>
      <c r="L108" s="4008"/>
      <c r="M108" s="4008"/>
      <c r="N108" s="4008"/>
      <c r="O108" s="4008"/>
      <c r="P108" s="4008"/>
      <c r="Q108" s="4008"/>
      <c r="R108" s="4008"/>
      <c r="S108" s="4008"/>
      <c r="T108" s="4008"/>
      <c r="U108" s="4008"/>
      <c r="V108" s="4008"/>
      <c r="W108" s="4008"/>
      <c r="X108" s="4008"/>
      <c r="Y108" s="4008"/>
      <c r="Z108" s="4008"/>
      <c r="AA108" s="4008"/>
      <c r="AB108" s="4009"/>
      <c r="AC108" s="2962"/>
      <c r="AD108" s="3391"/>
      <c r="AE108" s="3391"/>
      <c r="AF108" s="3392"/>
      <c r="AG108" s="3392"/>
      <c r="AH108" s="3603"/>
      <c r="AI108" s="3603"/>
      <c r="AJ108" s="3603"/>
      <c r="AK108" s="3603"/>
      <c r="AL108" s="3603"/>
      <c r="AM108" s="3603"/>
      <c r="AN108" s="3603"/>
      <c r="AO108" s="3603"/>
      <c r="AP108" s="3604"/>
      <c r="AQ108" s="3604"/>
      <c r="AR108" s="3604"/>
      <c r="AS108" s="3604"/>
      <c r="AT108" s="3604"/>
      <c r="AU108" s="3604"/>
      <c r="AV108" s="3604"/>
      <c r="AW108" s="3604"/>
      <c r="AX108" s="3604"/>
      <c r="AY108" s="3604"/>
      <c r="AZ108" s="3604"/>
      <c r="BA108" s="3578"/>
      <c r="BB108" s="3578"/>
      <c r="BC108" s="3578"/>
      <c r="BD108" s="3578"/>
      <c r="BE108" s="3578"/>
      <c r="BF108" s="3578"/>
      <c r="BG108" s="3578"/>
      <c r="BH108" s="3578"/>
      <c r="BI108" s="3578"/>
      <c r="BJ108" s="3578"/>
      <c r="BK108" s="3578"/>
      <c r="BL108" s="3578"/>
      <c r="BM108" s="3578"/>
      <c r="BN108" s="3578"/>
      <c r="BO108" s="3578"/>
      <c r="BP108" s="3578"/>
      <c r="BQ108" s="3578"/>
      <c r="BR108" s="3578"/>
      <c r="BS108" s="3578"/>
      <c r="BT108" s="3578"/>
      <c r="BU108" s="3578"/>
      <c r="BV108" s="3578"/>
      <c r="BW108" s="3578"/>
      <c r="BX108" s="3578"/>
      <c r="BY108" s="3578"/>
      <c r="BZ108" s="3578"/>
      <c r="CA108" s="3578"/>
      <c r="CB108" s="3578"/>
      <c r="CC108" s="3578"/>
      <c r="CD108" s="3578"/>
    </row>
    <row r="109" spans="1:82" s="1417" customFormat="1" ht="12.75" hidden="1" customHeight="1">
      <c r="A109" s="3520"/>
      <c r="B109" s="3521"/>
      <c r="C109" s="2058" t="s">
        <v>679</v>
      </c>
      <c r="D109" s="4007" t="s">
        <v>5098</v>
      </c>
      <c r="E109" s="4008"/>
      <c r="F109" s="4008"/>
      <c r="G109" s="4008"/>
      <c r="H109" s="4008"/>
      <c r="I109" s="4008"/>
      <c r="J109" s="4008"/>
      <c r="K109" s="4008"/>
      <c r="L109" s="4008"/>
      <c r="M109" s="4008"/>
      <c r="N109" s="4008"/>
      <c r="O109" s="4008"/>
      <c r="P109" s="4008"/>
      <c r="Q109" s="4008"/>
      <c r="R109" s="4008"/>
      <c r="S109" s="4008"/>
      <c r="T109" s="4008"/>
      <c r="U109" s="4008"/>
      <c r="V109" s="4008"/>
      <c r="W109" s="4008"/>
      <c r="X109" s="4008"/>
      <c r="Y109" s="4008"/>
      <c r="Z109" s="4008"/>
      <c r="AA109" s="4008"/>
      <c r="AB109" s="4009"/>
      <c r="AC109" s="2962"/>
      <c r="AD109" s="3391"/>
      <c r="AE109" s="3391"/>
      <c r="AF109" s="3392"/>
      <c r="AG109" s="3392"/>
      <c r="AH109" s="3603"/>
      <c r="AI109" s="3603"/>
      <c r="AJ109" s="3603"/>
      <c r="AK109" s="3603"/>
      <c r="AL109" s="3603"/>
      <c r="AM109" s="3603"/>
      <c r="AN109" s="3603"/>
      <c r="AO109" s="3603"/>
      <c r="AP109" s="3604"/>
      <c r="AQ109" s="3604"/>
      <c r="AR109" s="3604"/>
      <c r="AS109" s="3604"/>
      <c r="AT109" s="3604"/>
      <c r="AU109" s="3604"/>
      <c r="AV109" s="3604"/>
      <c r="AW109" s="3604"/>
      <c r="AX109" s="3604"/>
      <c r="AY109" s="3604"/>
      <c r="AZ109" s="3604"/>
      <c r="BA109" s="3578"/>
      <c r="BB109" s="3578"/>
      <c r="BC109" s="3578"/>
      <c r="BD109" s="3578"/>
      <c r="BE109" s="3578"/>
      <c r="BF109" s="3578"/>
      <c r="BG109" s="3578"/>
      <c r="BH109" s="3578"/>
      <c r="BI109" s="3578"/>
      <c r="BJ109" s="3578"/>
      <c r="BK109" s="3578"/>
      <c r="BL109" s="3578"/>
      <c r="BM109" s="3578"/>
      <c r="BN109" s="3578"/>
      <c r="BO109" s="3578"/>
      <c r="BP109" s="3578"/>
      <c r="BQ109" s="3578"/>
      <c r="BR109" s="3578"/>
      <c r="BS109" s="3578"/>
      <c r="BT109" s="3578"/>
      <c r="BU109" s="3578"/>
      <c r="BV109" s="3578"/>
      <c r="BW109" s="3578"/>
      <c r="BX109" s="3578"/>
      <c r="BY109" s="3578"/>
      <c r="BZ109" s="3578"/>
      <c r="CA109" s="3578"/>
      <c r="CB109" s="3578"/>
      <c r="CC109" s="3578"/>
      <c r="CD109" s="3578"/>
    </row>
    <row r="110" spans="1:82" s="1417" customFormat="1" ht="12.75" hidden="1" customHeight="1">
      <c r="A110" s="3520"/>
      <c r="B110" s="3521"/>
      <c r="C110" s="2058" t="s">
        <v>1045</v>
      </c>
      <c r="D110" s="4007" t="s">
        <v>5099</v>
      </c>
      <c r="E110" s="4008"/>
      <c r="F110" s="4008"/>
      <c r="G110" s="4008"/>
      <c r="H110" s="4008"/>
      <c r="I110" s="4008"/>
      <c r="J110" s="4008"/>
      <c r="K110" s="4008"/>
      <c r="L110" s="4008"/>
      <c r="M110" s="4008"/>
      <c r="N110" s="4008"/>
      <c r="O110" s="4008"/>
      <c r="P110" s="4008"/>
      <c r="Q110" s="4008"/>
      <c r="R110" s="4008"/>
      <c r="S110" s="4008"/>
      <c r="T110" s="4008"/>
      <c r="U110" s="4008"/>
      <c r="V110" s="4008"/>
      <c r="W110" s="4008"/>
      <c r="X110" s="4008"/>
      <c r="Y110" s="4008"/>
      <c r="Z110" s="4008"/>
      <c r="AA110" s="4008"/>
      <c r="AB110" s="4009"/>
      <c r="AC110" s="2962"/>
      <c r="AD110" s="3391"/>
      <c r="AE110" s="3391"/>
      <c r="AF110" s="3392"/>
      <c r="AG110" s="3392"/>
      <c r="AH110" s="3603"/>
      <c r="AI110" s="3603"/>
      <c r="AJ110" s="3603"/>
      <c r="AK110" s="3603"/>
      <c r="AL110" s="3603"/>
      <c r="AM110" s="3603"/>
      <c r="AN110" s="3603"/>
      <c r="AO110" s="3603"/>
      <c r="AP110" s="3604"/>
      <c r="AQ110" s="3604"/>
      <c r="AR110" s="3604"/>
      <c r="AS110" s="3604"/>
      <c r="AT110" s="3604"/>
      <c r="AU110" s="3604"/>
      <c r="AV110" s="3604"/>
      <c r="AW110" s="3604"/>
      <c r="AX110" s="3604"/>
      <c r="AY110" s="3604"/>
      <c r="AZ110" s="3604"/>
      <c r="BA110" s="3578"/>
      <c r="BB110" s="3578"/>
      <c r="BC110" s="3578"/>
      <c r="BD110" s="3578"/>
      <c r="BE110" s="3578"/>
      <c r="BF110" s="3578"/>
      <c r="BG110" s="3578"/>
      <c r="BH110" s="3578"/>
      <c r="BI110" s="3578"/>
      <c r="BJ110" s="3578"/>
      <c r="BK110" s="3578"/>
      <c r="BL110" s="3578"/>
      <c r="BM110" s="3578"/>
      <c r="BN110" s="3578"/>
      <c r="BO110" s="3578"/>
      <c r="BP110" s="3578"/>
      <c r="BQ110" s="3578"/>
      <c r="BR110" s="3578"/>
      <c r="BS110" s="3578"/>
      <c r="BT110" s="3578"/>
      <c r="BU110" s="3578"/>
      <c r="BV110" s="3578"/>
      <c r="BW110" s="3578"/>
      <c r="BX110" s="3578"/>
      <c r="BY110" s="3578"/>
      <c r="BZ110" s="3578"/>
      <c r="CA110" s="3578"/>
      <c r="CB110" s="3578"/>
      <c r="CC110" s="3578"/>
      <c r="CD110" s="3578"/>
    </row>
    <row r="111" spans="1:82" s="1417" customFormat="1" ht="12.75" hidden="1" customHeight="1">
      <c r="A111" s="3520"/>
      <c r="B111" s="3521"/>
      <c r="C111" s="2058" t="s">
        <v>681</v>
      </c>
      <c r="D111" s="4007" t="s">
        <v>5100</v>
      </c>
      <c r="E111" s="4008"/>
      <c r="F111" s="4008"/>
      <c r="G111" s="4008"/>
      <c r="H111" s="4008"/>
      <c r="I111" s="4008"/>
      <c r="J111" s="4008"/>
      <c r="K111" s="4008"/>
      <c r="L111" s="4008"/>
      <c r="M111" s="4008"/>
      <c r="N111" s="4008"/>
      <c r="O111" s="4008"/>
      <c r="P111" s="4008"/>
      <c r="Q111" s="4008"/>
      <c r="R111" s="4008"/>
      <c r="S111" s="4008"/>
      <c r="T111" s="4008"/>
      <c r="U111" s="4008"/>
      <c r="V111" s="4008"/>
      <c r="W111" s="4008"/>
      <c r="X111" s="4008"/>
      <c r="Y111" s="4008"/>
      <c r="Z111" s="4008"/>
      <c r="AA111" s="4008"/>
      <c r="AB111" s="4009"/>
      <c r="AC111" s="2962"/>
      <c r="AD111" s="3391"/>
      <c r="AE111" s="3391"/>
      <c r="AF111" s="3392"/>
      <c r="AG111" s="3392"/>
      <c r="AH111" s="3603"/>
      <c r="AI111" s="3603"/>
      <c r="AJ111" s="3603"/>
      <c r="AK111" s="3603"/>
      <c r="AL111" s="3603"/>
      <c r="AM111" s="3603"/>
      <c r="AN111" s="3603"/>
      <c r="AO111" s="3603"/>
      <c r="AP111" s="3604"/>
      <c r="AQ111" s="3604"/>
      <c r="AR111" s="3604"/>
      <c r="AS111" s="3604"/>
      <c r="AT111" s="3604"/>
      <c r="AU111" s="3604"/>
      <c r="AV111" s="3604"/>
      <c r="AW111" s="3604"/>
      <c r="AX111" s="3604"/>
      <c r="AY111" s="3604"/>
      <c r="AZ111" s="3604"/>
      <c r="BA111" s="3578"/>
      <c r="BB111" s="3578"/>
      <c r="BC111" s="3578"/>
      <c r="BD111" s="3578"/>
      <c r="BE111" s="3578"/>
      <c r="BF111" s="3578"/>
      <c r="BG111" s="3578"/>
      <c r="BH111" s="3578"/>
      <c r="BI111" s="3578"/>
      <c r="BJ111" s="3578"/>
      <c r="BK111" s="3578"/>
      <c r="BL111" s="3578"/>
      <c r="BM111" s="3578"/>
      <c r="BN111" s="3578"/>
      <c r="BO111" s="3578"/>
      <c r="BP111" s="3578"/>
      <c r="BQ111" s="3578"/>
      <c r="BR111" s="3578"/>
      <c r="BS111" s="3578"/>
      <c r="BT111" s="3578"/>
      <c r="BU111" s="3578"/>
      <c r="BV111" s="3578"/>
      <c r="BW111" s="3578"/>
      <c r="BX111" s="3578"/>
      <c r="BY111" s="3578"/>
      <c r="BZ111" s="3578"/>
      <c r="CA111" s="3578"/>
      <c r="CB111" s="3578"/>
      <c r="CC111" s="3578"/>
      <c r="CD111" s="3578"/>
    </row>
    <row r="112" spans="1:82" s="1417" customFormat="1" ht="12.75" hidden="1" customHeight="1">
      <c r="A112" s="3520"/>
      <c r="B112" s="3521"/>
      <c r="C112" s="2058" t="s">
        <v>683</v>
      </c>
      <c r="D112" s="4007" t="s">
        <v>5101</v>
      </c>
      <c r="E112" s="4008"/>
      <c r="F112" s="4008"/>
      <c r="G112" s="4008"/>
      <c r="H112" s="4008"/>
      <c r="I112" s="4008"/>
      <c r="J112" s="4008"/>
      <c r="K112" s="4008"/>
      <c r="L112" s="4008"/>
      <c r="M112" s="4008"/>
      <c r="N112" s="4008"/>
      <c r="O112" s="4008"/>
      <c r="P112" s="4008"/>
      <c r="Q112" s="4008"/>
      <c r="R112" s="4008"/>
      <c r="S112" s="4008"/>
      <c r="T112" s="4008"/>
      <c r="U112" s="4008"/>
      <c r="V112" s="4008"/>
      <c r="W112" s="4008"/>
      <c r="X112" s="4008"/>
      <c r="Y112" s="4008"/>
      <c r="Z112" s="4008"/>
      <c r="AA112" s="4008"/>
      <c r="AB112" s="4009"/>
      <c r="AC112" s="2962"/>
      <c r="AD112" s="3391"/>
      <c r="AE112" s="3391"/>
      <c r="AF112" s="3392"/>
      <c r="AG112" s="3392"/>
      <c r="AH112" s="3603"/>
      <c r="AI112" s="3603"/>
      <c r="AJ112" s="3603"/>
      <c r="AK112" s="3603"/>
      <c r="AL112" s="3603"/>
      <c r="AM112" s="3603"/>
      <c r="AN112" s="3603"/>
      <c r="AO112" s="3603"/>
      <c r="AP112" s="3604"/>
      <c r="AQ112" s="3604"/>
      <c r="AR112" s="3604"/>
      <c r="AS112" s="3604"/>
      <c r="AT112" s="3604"/>
      <c r="AU112" s="3604"/>
      <c r="AV112" s="3604"/>
      <c r="AW112" s="3604"/>
      <c r="AX112" s="3604"/>
      <c r="AY112" s="3604"/>
      <c r="AZ112" s="3604"/>
      <c r="BA112" s="3578"/>
      <c r="BB112" s="3578"/>
      <c r="BC112" s="3578"/>
      <c r="BD112" s="3578"/>
      <c r="BE112" s="3578"/>
      <c r="BF112" s="3578"/>
      <c r="BG112" s="3578"/>
      <c r="BH112" s="3578"/>
      <c r="BI112" s="3578"/>
      <c r="BJ112" s="3578"/>
      <c r="BK112" s="3578"/>
      <c r="BL112" s="3578"/>
      <c r="BM112" s="3578"/>
      <c r="BN112" s="3578"/>
      <c r="BO112" s="3578"/>
      <c r="BP112" s="3578"/>
      <c r="BQ112" s="3578"/>
      <c r="BR112" s="3578"/>
      <c r="BS112" s="3578"/>
      <c r="BT112" s="3578"/>
      <c r="BU112" s="3578"/>
      <c r="BV112" s="3578"/>
      <c r="BW112" s="3578"/>
      <c r="BX112" s="3578"/>
      <c r="BY112" s="3578"/>
      <c r="BZ112" s="3578"/>
      <c r="CA112" s="3578"/>
      <c r="CB112" s="3578"/>
      <c r="CC112" s="3578"/>
      <c r="CD112" s="3578"/>
    </row>
    <row r="113" spans="1:82" s="1417" customFormat="1" ht="12.75" hidden="1" customHeight="1">
      <c r="A113" s="3520"/>
      <c r="B113" s="3521"/>
      <c r="C113" s="2058" t="s">
        <v>443</v>
      </c>
      <c r="D113" s="4007" t="s">
        <v>5102</v>
      </c>
      <c r="E113" s="4008"/>
      <c r="F113" s="4008"/>
      <c r="G113" s="4008"/>
      <c r="H113" s="4008"/>
      <c r="I113" s="4008"/>
      <c r="J113" s="4008"/>
      <c r="K113" s="4008"/>
      <c r="L113" s="4008"/>
      <c r="M113" s="4008"/>
      <c r="N113" s="4008"/>
      <c r="O113" s="4008"/>
      <c r="P113" s="4008"/>
      <c r="Q113" s="4008"/>
      <c r="R113" s="4008"/>
      <c r="S113" s="4008"/>
      <c r="T113" s="4008"/>
      <c r="U113" s="4008"/>
      <c r="V113" s="4008"/>
      <c r="W113" s="4008"/>
      <c r="X113" s="4008"/>
      <c r="Y113" s="4008"/>
      <c r="Z113" s="4008"/>
      <c r="AA113" s="4008"/>
      <c r="AB113" s="4009"/>
      <c r="AC113" s="2962"/>
      <c r="AD113" s="3391"/>
      <c r="AE113" s="3391"/>
      <c r="AF113" s="3392"/>
      <c r="AG113" s="3392"/>
      <c r="AH113" s="3603"/>
      <c r="AI113" s="3603"/>
      <c r="AJ113" s="3603"/>
      <c r="AK113" s="3603"/>
      <c r="AL113" s="3603"/>
      <c r="AM113" s="3603"/>
      <c r="AN113" s="3603"/>
      <c r="AO113" s="3603"/>
      <c r="AP113" s="3604"/>
      <c r="AQ113" s="3604"/>
      <c r="AR113" s="3604"/>
      <c r="AS113" s="3604"/>
      <c r="AT113" s="3604"/>
      <c r="AU113" s="3604"/>
      <c r="AV113" s="3604"/>
      <c r="AW113" s="3604"/>
      <c r="AX113" s="3604"/>
      <c r="AY113" s="3604"/>
      <c r="AZ113" s="3604"/>
      <c r="BA113" s="3578"/>
      <c r="BB113" s="3578"/>
      <c r="BC113" s="3578"/>
      <c r="BD113" s="3578"/>
      <c r="BE113" s="3578"/>
      <c r="BF113" s="3578"/>
      <c r="BG113" s="3578"/>
      <c r="BH113" s="3578"/>
      <c r="BI113" s="3578"/>
      <c r="BJ113" s="3578"/>
      <c r="BK113" s="3578"/>
      <c r="BL113" s="3578"/>
      <c r="BM113" s="3578"/>
      <c r="BN113" s="3578"/>
      <c r="BO113" s="3578"/>
      <c r="BP113" s="3578"/>
      <c r="BQ113" s="3578"/>
      <c r="BR113" s="3578"/>
      <c r="BS113" s="3578"/>
      <c r="BT113" s="3578"/>
      <c r="BU113" s="3578"/>
      <c r="BV113" s="3578"/>
      <c r="BW113" s="3578"/>
      <c r="BX113" s="3578"/>
      <c r="BY113" s="3578"/>
      <c r="BZ113" s="3578"/>
      <c r="CA113" s="3578"/>
      <c r="CB113" s="3578"/>
      <c r="CC113" s="3578"/>
      <c r="CD113" s="3578"/>
    </row>
    <row r="114" spans="1:82" s="1417" customFormat="1" ht="12.75" hidden="1" customHeight="1">
      <c r="A114" s="3520"/>
      <c r="B114" s="3521"/>
      <c r="C114" s="2058" t="s">
        <v>1345</v>
      </c>
      <c r="D114" s="4007" t="s">
        <v>5105</v>
      </c>
      <c r="E114" s="4008"/>
      <c r="F114" s="4008"/>
      <c r="G114" s="4008"/>
      <c r="H114" s="4008"/>
      <c r="I114" s="4008"/>
      <c r="J114" s="4008"/>
      <c r="K114" s="4008"/>
      <c r="L114" s="4008"/>
      <c r="M114" s="4008"/>
      <c r="N114" s="4008"/>
      <c r="O114" s="4008"/>
      <c r="P114" s="4008"/>
      <c r="Q114" s="4008"/>
      <c r="R114" s="4008"/>
      <c r="S114" s="4008"/>
      <c r="T114" s="4008"/>
      <c r="U114" s="4008"/>
      <c r="V114" s="4008"/>
      <c r="W114" s="4008"/>
      <c r="X114" s="4008"/>
      <c r="Y114" s="4008"/>
      <c r="Z114" s="4008"/>
      <c r="AA114" s="4008"/>
      <c r="AB114" s="4009"/>
      <c r="AC114" s="2962"/>
      <c r="AD114" s="3391"/>
      <c r="AE114" s="3391"/>
      <c r="AF114" s="3392"/>
      <c r="AG114" s="3392"/>
      <c r="AH114" s="3603"/>
      <c r="AI114" s="3603"/>
      <c r="AJ114" s="3603"/>
      <c r="AK114" s="3603"/>
      <c r="AL114" s="3603"/>
      <c r="AM114" s="3603"/>
      <c r="AN114" s="3603"/>
      <c r="AO114" s="3603"/>
      <c r="AP114" s="3604"/>
      <c r="AQ114" s="3604"/>
      <c r="AR114" s="3604"/>
      <c r="AS114" s="3604"/>
      <c r="AT114" s="3604"/>
      <c r="AU114" s="3604"/>
      <c r="AV114" s="3604"/>
      <c r="AW114" s="3604"/>
      <c r="AX114" s="3604"/>
      <c r="AY114" s="3604"/>
      <c r="AZ114" s="3604"/>
      <c r="BA114" s="3578"/>
      <c r="BB114" s="3578"/>
      <c r="BC114" s="3578"/>
      <c r="BD114" s="3578"/>
      <c r="BE114" s="3578"/>
      <c r="BF114" s="3578"/>
      <c r="BG114" s="3578"/>
      <c r="BH114" s="3578"/>
      <c r="BI114" s="3578"/>
      <c r="BJ114" s="3578"/>
      <c r="BK114" s="3578"/>
      <c r="BL114" s="3578"/>
      <c r="BM114" s="3578"/>
      <c r="BN114" s="3578"/>
      <c r="BO114" s="3578"/>
      <c r="BP114" s="3578"/>
      <c r="BQ114" s="3578"/>
      <c r="BR114" s="3578"/>
      <c r="BS114" s="3578"/>
      <c r="BT114" s="3578"/>
      <c r="BU114" s="3578"/>
      <c r="BV114" s="3578"/>
      <c r="BW114" s="3578"/>
      <c r="BX114" s="3578"/>
      <c r="BY114" s="3578"/>
      <c r="BZ114" s="3578"/>
      <c r="CA114" s="3578"/>
      <c r="CB114" s="3578"/>
      <c r="CC114" s="3578"/>
      <c r="CD114" s="3578"/>
    </row>
    <row r="115" spans="1:82" s="1417" customFormat="1" ht="12.75" hidden="1" customHeight="1">
      <c r="A115" s="3520"/>
      <c r="B115" s="3521"/>
      <c r="C115" s="2058" t="s">
        <v>5103</v>
      </c>
      <c r="D115" s="4007" t="s">
        <v>5104</v>
      </c>
      <c r="E115" s="4008"/>
      <c r="F115" s="4008"/>
      <c r="G115" s="4008"/>
      <c r="H115" s="4008"/>
      <c r="I115" s="4008"/>
      <c r="J115" s="4008"/>
      <c r="K115" s="4008"/>
      <c r="L115" s="4008"/>
      <c r="M115" s="4008"/>
      <c r="N115" s="4008"/>
      <c r="O115" s="4008"/>
      <c r="P115" s="4008"/>
      <c r="Q115" s="4008"/>
      <c r="R115" s="4008"/>
      <c r="S115" s="4008"/>
      <c r="T115" s="4008"/>
      <c r="U115" s="4008"/>
      <c r="V115" s="4008"/>
      <c r="W115" s="4008"/>
      <c r="X115" s="4008"/>
      <c r="Y115" s="4008"/>
      <c r="Z115" s="4008"/>
      <c r="AA115" s="4008"/>
      <c r="AB115" s="4009"/>
      <c r="AC115" s="2962"/>
      <c r="AD115" s="3391"/>
      <c r="AE115" s="3391"/>
      <c r="AF115" s="3392"/>
      <c r="AG115" s="3392"/>
      <c r="AH115" s="3603"/>
      <c r="AI115" s="3603"/>
      <c r="AJ115" s="3603"/>
      <c r="AK115" s="3603"/>
      <c r="AL115" s="3603"/>
      <c r="AM115" s="3603"/>
      <c r="AN115" s="3603"/>
      <c r="AO115" s="3603"/>
      <c r="AP115" s="3604"/>
      <c r="AQ115" s="3604"/>
      <c r="AR115" s="3604"/>
      <c r="AS115" s="3604"/>
      <c r="AT115" s="3604"/>
      <c r="AU115" s="3604"/>
      <c r="AV115" s="3604"/>
      <c r="AW115" s="3604"/>
      <c r="AX115" s="3604"/>
      <c r="AY115" s="3604"/>
      <c r="AZ115" s="3604"/>
      <c r="BA115" s="3578"/>
      <c r="BB115" s="3578"/>
      <c r="BC115" s="3578"/>
      <c r="BD115" s="3578"/>
      <c r="BE115" s="3578"/>
      <c r="BF115" s="3578"/>
      <c r="BG115" s="3578"/>
      <c r="BH115" s="3578"/>
      <c r="BI115" s="3578"/>
      <c r="BJ115" s="3578"/>
      <c r="BK115" s="3578"/>
      <c r="BL115" s="3578"/>
      <c r="BM115" s="3578"/>
      <c r="BN115" s="3578"/>
      <c r="BO115" s="3578"/>
      <c r="BP115" s="3578"/>
      <c r="BQ115" s="3578"/>
      <c r="BR115" s="3578"/>
      <c r="BS115" s="3578"/>
      <c r="BT115" s="3578"/>
      <c r="BU115" s="3578"/>
      <c r="BV115" s="3578"/>
      <c r="BW115" s="3578"/>
      <c r="BX115" s="3578"/>
      <c r="BY115" s="3578"/>
      <c r="BZ115" s="3578"/>
      <c r="CA115" s="3578"/>
      <c r="CB115" s="3578"/>
      <c r="CC115" s="3578"/>
      <c r="CD115" s="3578"/>
    </row>
    <row r="116" spans="1:82" s="1417" customFormat="1" ht="12.75" hidden="1" customHeight="1">
      <c r="A116" s="3520"/>
      <c r="B116" s="3521"/>
      <c r="C116" s="2058" t="s">
        <v>687</v>
      </c>
      <c r="D116" s="4007" t="s">
        <v>5106</v>
      </c>
      <c r="E116" s="4008"/>
      <c r="F116" s="4008"/>
      <c r="G116" s="4008"/>
      <c r="H116" s="4008"/>
      <c r="I116" s="4008"/>
      <c r="J116" s="4008"/>
      <c r="K116" s="4008"/>
      <c r="L116" s="4008"/>
      <c r="M116" s="4008"/>
      <c r="N116" s="4008"/>
      <c r="O116" s="4008"/>
      <c r="P116" s="4008"/>
      <c r="Q116" s="4008"/>
      <c r="R116" s="4008"/>
      <c r="S116" s="4008"/>
      <c r="T116" s="4008"/>
      <c r="U116" s="4008"/>
      <c r="V116" s="4008"/>
      <c r="W116" s="4008"/>
      <c r="X116" s="4008"/>
      <c r="Y116" s="4008"/>
      <c r="Z116" s="4008"/>
      <c r="AA116" s="4008"/>
      <c r="AB116" s="4009"/>
      <c r="AC116" s="2962"/>
      <c r="AD116" s="3391"/>
      <c r="AE116" s="3391"/>
      <c r="AF116" s="3392"/>
      <c r="AG116" s="3392"/>
      <c r="AH116" s="3603"/>
      <c r="AI116" s="3603"/>
      <c r="AJ116" s="3603"/>
      <c r="AK116" s="3603"/>
      <c r="AL116" s="3603"/>
      <c r="AM116" s="3603"/>
      <c r="AN116" s="3603"/>
      <c r="AO116" s="3603"/>
      <c r="AP116" s="3604"/>
      <c r="AQ116" s="3604"/>
      <c r="AR116" s="3604"/>
      <c r="AS116" s="3604"/>
      <c r="AT116" s="3604"/>
      <c r="AU116" s="3604"/>
      <c r="AV116" s="3604"/>
      <c r="AW116" s="3604"/>
      <c r="AX116" s="3604"/>
      <c r="AY116" s="3604"/>
      <c r="AZ116" s="3604"/>
      <c r="BA116" s="3578"/>
      <c r="BB116" s="3578"/>
      <c r="BC116" s="3578"/>
      <c r="BD116" s="3578"/>
      <c r="BE116" s="3578"/>
      <c r="BF116" s="3578"/>
      <c r="BG116" s="3578"/>
      <c r="BH116" s="3578"/>
      <c r="BI116" s="3578"/>
      <c r="BJ116" s="3578"/>
      <c r="BK116" s="3578"/>
      <c r="BL116" s="3578"/>
      <c r="BM116" s="3578"/>
      <c r="BN116" s="3578"/>
      <c r="BO116" s="3578"/>
      <c r="BP116" s="3578"/>
      <c r="BQ116" s="3578"/>
      <c r="BR116" s="3578"/>
      <c r="BS116" s="3578"/>
      <c r="BT116" s="3578"/>
      <c r="BU116" s="3578"/>
      <c r="BV116" s="3578"/>
      <c r="BW116" s="3578"/>
      <c r="BX116" s="3578"/>
      <c r="BY116" s="3578"/>
      <c r="BZ116" s="3578"/>
      <c r="CA116" s="3578"/>
      <c r="CB116" s="3578"/>
      <c r="CC116" s="3578"/>
      <c r="CD116" s="3578"/>
    </row>
    <row r="117" spans="1:82" s="1417" customFormat="1" ht="12.75" hidden="1" customHeight="1">
      <c r="A117" s="3661"/>
      <c r="B117" s="3661"/>
      <c r="C117" s="3662"/>
      <c r="D117" s="3999"/>
      <c r="E117" s="3999"/>
      <c r="F117" s="3999"/>
      <c r="G117" s="3999"/>
      <c r="H117" s="3999"/>
      <c r="I117" s="3999"/>
      <c r="J117" s="3999"/>
      <c r="K117" s="3999"/>
      <c r="L117" s="3999"/>
      <c r="M117" s="3999"/>
      <c r="N117" s="3999"/>
      <c r="O117" s="3999"/>
      <c r="P117" s="3999"/>
      <c r="Q117" s="3999"/>
      <c r="R117" s="3999"/>
      <c r="S117" s="3999"/>
      <c r="T117" s="3999"/>
      <c r="U117" s="3999"/>
      <c r="V117" s="3999"/>
      <c r="W117" s="3999"/>
      <c r="X117" s="3999"/>
      <c r="Y117" s="3999"/>
      <c r="Z117" s="3999"/>
      <c r="AA117" s="3663"/>
      <c r="AB117" s="3663"/>
      <c r="AC117" s="3652"/>
      <c r="AD117" s="3391"/>
      <c r="AE117" s="3391"/>
      <c r="AF117" s="3392"/>
      <c r="AG117" s="3392"/>
      <c r="AH117" s="3603"/>
      <c r="AI117" s="3603"/>
      <c r="AJ117" s="3603"/>
      <c r="AK117" s="3603"/>
      <c r="AL117" s="3603"/>
      <c r="AM117" s="3603"/>
      <c r="AN117" s="3603"/>
      <c r="AO117" s="3603"/>
      <c r="AP117" s="3604"/>
      <c r="AQ117" s="3604"/>
      <c r="AR117" s="3604"/>
      <c r="AS117" s="3604"/>
      <c r="AT117" s="3604"/>
      <c r="AU117" s="3604"/>
      <c r="AV117" s="3604"/>
      <c r="AW117" s="3604"/>
      <c r="AX117" s="3604"/>
      <c r="AY117" s="3604"/>
      <c r="AZ117" s="3604"/>
      <c r="BA117" s="3578"/>
      <c r="BB117" s="3578"/>
      <c r="BC117" s="3578"/>
      <c r="BD117" s="3578"/>
      <c r="BE117" s="3578"/>
      <c r="BF117" s="3578"/>
      <c r="BG117" s="3578"/>
      <c r="BH117" s="3578"/>
      <c r="BI117" s="3578"/>
      <c r="BJ117" s="3578"/>
      <c r="BK117" s="3578"/>
      <c r="BL117" s="3578"/>
      <c r="BM117" s="3578"/>
      <c r="BN117" s="3578"/>
      <c r="BO117" s="3578"/>
      <c r="BP117" s="3578"/>
      <c r="BQ117" s="3578"/>
      <c r="BR117" s="3578"/>
      <c r="BS117" s="3578"/>
      <c r="BT117" s="3578"/>
      <c r="BU117" s="3578"/>
      <c r="BV117" s="3578"/>
      <c r="BW117" s="3578"/>
      <c r="BX117" s="3578"/>
      <c r="BY117" s="3578"/>
      <c r="BZ117" s="3578"/>
      <c r="CA117" s="3578"/>
      <c r="CB117" s="3578"/>
      <c r="CC117" s="3578"/>
      <c r="CD117" s="3578"/>
    </row>
    <row r="118" spans="1:82" s="1417" customFormat="1" ht="24" hidden="1" customHeight="1">
      <c r="A118" s="3653"/>
      <c r="B118" s="3653"/>
      <c r="C118" s="3654"/>
      <c r="D118" s="3655"/>
      <c r="E118" s="3655"/>
      <c r="F118" s="3655"/>
      <c r="G118" s="3655"/>
      <c r="H118" s="3655"/>
      <c r="I118" s="3655"/>
      <c r="J118" s="3655"/>
      <c r="K118" s="3655"/>
      <c r="L118" s="3655"/>
      <c r="M118" s="3655"/>
      <c r="N118" s="3655"/>
      <c r="O118" s="3655"/>
      <c r="P118" s="3655"/>
      <c r="Q118" s="3655"/>
      <c r="R118" s="3656"/>
      <c r="S118" s="3657"/>
      <c r="T118" s="3658"/>
      <c r="U118" s="3658"/>
      <c r="V118" s="3659"/>
      <c r="W118" s="3656"/>
      <c r="X118" s="3656"/>
      <c r="Y118" s="3660"/>
      <c r="Z118" s="3656"/>
      <c r="AA118" s="3656"/>
      <c r="AB118" s="3656"/>
      <c r="AC118" s="3652"/>
      <c r="AD118" s="3391"/>
      <c r="AE118" s="3391"/>
      <c r="AF118" s="3392"/>
      <c r="AG118" s="3392"/>
      <c r="AH118" s="3603"/>
      <c r="AI118" s="3603"/>
      <c r="AJ118" s="3603"/>
      <c r="AK118" s="3603"/>
      <c r="AL118" s="3603"/>
      <c r="AM118" s="3603"/>
      <c r="AN118" s="3603"/>
      <c r="AO118" s="3603"/>
      <c r="AP118" s="3604"/>
      <c r="AQ118" s="3604"/>
      <c r="AR118" s="3604"/>
      <c r="AS118" s="3604"/>
      <c r="AT118" s="3604"/>
      <c r="AU118" s="3604"/>
      <c r="AV118" s="3604"/>
      <c r="AW118" s="3604"/>
      <c r="AX118" s="3604"/>
      <c r="AY118" s="3604"/>
      <c r="AZ118" s="3604"/>
      <c r="BA118" s="3578"/>
      <c r="BB118" s="3578"/>
      <c r="BC118" s="3578"/>
      <c r="BD118" s="3578"/>
      <c r="BE118" s="3578"/>
      <c r="BF118" s="3578"/>
      <c r="BG118" s="3578"/>
      <c r="BH118" s="3578"/>
      <c r="BI118" s="3578"/>
      <c r="BJ118" s="3578"/>
      <c r="BK118" s="3578"/>
      <c r="BL118" s="3578"/>
      <c r="BM118" s="3578"/>
      <c r="BN118" s="3578"/>
      <c r="BO118" s="3578"/>
      <c r="BP118" s="3578"/>
      <c r="BQ118" s="3578"/>
      <c r="BR118" s="3578"/>
      <c r="BS118" s="3578"/>
      <c r="BT118" s="3578"/>
      <c r="BU118" s="3578"/>
      <c r="BV118" s="3578"/>
      <c r="BW118" s="3578"/>
      <c r="BX118" s="3578"/>
      <c r="BY118" s="3578"/>
      <c r="BZ118" s="3578"/>
      <c r="CA118" s="3578"/>
      <c r="CB118" s="3578"/>
      <c r="CC118" s="3578"/>
      <c r="CD118" s="3578"/>
    </row>
    <row r="119" spans="1:82" ht="24" customHeight="1" thickBot="1">
      <c r="A119" s="3968" t="s">
        <v>663</v>
      </c>
      <c r="B119" s="3969"/>
      <c r="C119" s="3969"/>
      <c r="D119" s="3970" t="s">
        <v>640</v>
      </c>
      <c r="E119" s="3971"/>
      <c r="F119" s="3970"/>
      <c r="G119" s="3970"/>
      <c r="H119" s="3970"/>
      <c r="I119" s="3970"/>
      <c r="J119" s="3972"/>
      <c r="K119" s="3986" t="s">
        <v>821</v>
      </c>
      <c r="L119" s="3970"/>
      <c r="M119" s="3970"/>
      <c r="N119" s="3958" t="s">
        <v>256</v>
      </c>
      <c r="O119" s="3958"/>
      <c r="P119" s="3958"/>
      <c r="Q119" s="3959" t="s">
        <v>905</v>
      </c>
      <c r="R119" s="3959"/>
      <c r="S119" s="3959"/>
      <c r="T119" s="4005" t="s">
        <v>906</v>
      </c>
      <c r="U119" s="4005"/>
      <c r="V119" s="4005"/>
      <c r="W119" s="3961" t="s">
        <v>1048</v>
      </c>
      <c r="X119" s="3961"/>
      <c r="Y119" s="3961"/>
      <c r="Z119" s="2888" t="s">
        <v>946</v>
      </c>
      <c r="AA119" s="2888" t="s">
        <v>946</v>
      </c>
      <c r="AB119" s="2888" t="s">
        <v>946</v>
      </c>
      <c r="AC119" s="3996" t="s">
        <v>1360</v>
      </c>
    </row>
    <row r="120" spans="1:82" s="1417" customFormat="1" ht="27.75" customHeight="1" thickBot="1">
      <c r="A120" s="2908" t="s">
        <v>665</v>
      </c>
      <c r="B120" s="2900" t="s">
        <v>666</v>
      </c>
      <c r="C120" s="2900" t="s">
        <v>667</v>
      </c>
      <c r="D120" s="2913" t="s">
        <v>876</v>
      </c>
      <c r="E120" s="2983" t="s">
        <v>1342</v>
      </c>
      <c r="F120" s="2914" t="s">
        <v>1346</v>
      </c>
      <c r="G120" s="3225" t="s">
        <v>902</v>
      </c>
      <c r="H120" s="3225" t="s">
        <v>1436</v>
      </c>
      <c r="I120" s="3630" t="s">
        <v>5095</v>
      </c>
      <c r="J120" s="3289" t="s">
        <v>1434</v>
      </c>
      <c r="K120" s="2914" t="s">
        <v>5003</v>
      </c>
      <c r="L120" s="2915" t="s">
        <v>5002</v>
      </c>
      <c r="M120" s="2900" t="s">
        <v>1441</v>
      </c>
      <c r="N120" s="2916" t="s">
        <v>878</v>
      </c>
      <c r="O120" s="2917" t="s">
        <v>1341</v>
      </c>
      <c r="P120" s="2916" t="s">
        <v>1430</v>
      </c>
      <c r="Q120" s="2918" t="s">
        <v>1438</v>
      </c>
      <c r="R120" s="2919" t="s">
        <v>1437</v>
      </c>
      <c r="S120" s="2918" t="s">
        <v>1441</v>
      </c>
      <c r="T120" s="2920" t="s">
        <v>1439</v>
      </c>
      <c r="U120" s="2920" t="s">
        <v>1440</v>
      </c>
      <c r="V120" s="2920" t="s">
        <v>1432</v>
      </c>
      <c r="W120" s="2921" t="s">
        <v>1439</v>
      </c>
      <c r="X120" s="2921" t="s">
        <v>1440</v>
      </c>
      <c r="Y120" s="2921" t="s">
        <v>1430</v>
      </c>
      <c r="Z120" s="2922" t="s">
        <v>5000</v>
      </c>
      <c r="AA120" s="2922" t="s">
        <v>4999</v>
      </c>
      <c r="AB120" s="2922" t="s">
        <v>1432</v>
      </c>
      <c r="AC120" s="3997"/>
      <c r="AD120" s="3391"/>
      <c r="AE120" s="3391"/>
      <c r="AF120" s="3392"/>
      <c r="AG120" s="3392"/>
      <c r="AH120" s="3603"/>
      <c r="AI120" s="3603"/>
      <c r="AJ120" s="3603"/>
      <c r="AK120" s="3603"/>
      <c r="AL120" s="3603"/>
      <c r="AM120" s="3603"/>
      <c r="AN120" s="3603"/>
      <c r="AO120" s="3603"/>
      <c r="AP120" s="3604"/>
      <c r="AQ120" s="3604"/>
      <c r="AR120" s="3604"/>
      <c r="AS120" s="3604"/>
      <c r="AT120" s="3604"/>
      <c r="AU120" s="3604"/>
      <c r="AV120" s="3604"/>
      <c r="AW120" s="3604"/>
      <c r="AX120" s="3604"/>
      <c r="AY120" s="3604"/>
      <c r="AZ120" s="3604"/>
      <c r="BA120" s="3578"/>
      <c r="BB120" s="3578"/>
      <c r="BC120" s="3578"/>
      <c r="BD120" s="3578"/>
      <c r="BE120" s="3578"/>
      <c r="BF120" s="3578"/>
      <c r="BG120" s="3578"/>
      <c r="BH120" s="3578"/>
      <c r="BI120" s="3578"/>
      <c r="BJ120" s="3578"/>
      <c r="BK120" s="3578"/>
      <c r="BL120" s="3578"/>
      <c r="BM120" s="3578"/>
      <c r="BN120" s="3578"/>
      <c r="BO120" s="3578"/>
      <c r="BP120" s="3578"/>
      <c r="BQ120" s="3578"/>
      <c r="BR120" s="3578"/>
      <c r="BS120" s="3578"/>
      <c r="BT120" s="3578"/>
      <c r="BU120" s="3578"/>
      <c r="BV120" s="3578"/>
      <c r="BW120" s="3578"/>
      <c r="BX120" s="3578"/>
      <c r="BY120" s="3578"/>
      <c r="BZ120" s="3578"/>
      <c r="CA120" s="3578"/>
      <c r="CB120" s="3578"/>
      <c r="CC120" s="3578"/>
      <c r="CD120" s="3578"/>
    </row>
    <row r="121" spans="1:82" s="1417" customFormat="1" ht="20.25" customHeight="1" thickBot="1">
      <c r="A121" s="2958" t="s">
        <v>688</v>
      </c>
      <c r="B121" s="2936" t="s">
        <v>689</v>
      </c>
      <c r="C121" s="2937" t="s">
        <v>671</v>
      </c>
      <c r="D121" s="2941">
        <f>SUM(D122:D127)</f>
        <v>80746827</v>
      </c>
      <c r="E121" s="2984">
        <f>SUM(E122:E127)</f>
        <v>58448686</v>
      </c>
      <c r="F121" s="2942">
        <f>E121-D121</f>
        <v>-22298141</v>
      </c>
      <c r="G121" s="2943">
        <f>E121/D121</f>
        <v>0.72385117993552861</v>
      </c>
      <c r="H121" s="2944">
        <f t="shared" ref="H121:H127" si="25">SUM(M121,P121,S121,V121,Y121)</f>
        <v>61549121</v>
      </c>
      <c r="I121" s="2945">
        <f>E121-H121</f>
        <v>-3100435</v>
      </c>
      <c r="J121" s="3290">
        <f>E121/H121</f>
        <v>0.94962665673162094</v>
      </c>
      <c r="K121" s="3287">
        <f>SUM(K122:K127)</f>
        <v>80746827</v>
      </c>
      <c r="L121" s="2945">
        <f>SUM(L122:L127)</f>
        <v>58432064</v>
      </c>
      <c r="M121" s="2944">
        <f>SUM(M122:M127)</f>
        <v>61549121</v>
      </c>
      <c r="N121" s="3403"/>
      <c r="O121" s="2944"/>
      <c r="P121" s="2944">
        <f>SUM(P122:P127)</f>
        <v>0</v>
      </c>
      <c r="Q121" s="2944"/>
      <c r="R121" s="2944"/>
      <c r="S121" s="2944">
        <f t="shared" ref="S121:X121" si="26">SUM(S122:S127)</f>
        <v>0</v>
      </c>
      <c r="T121" s="2944"/>
      <c r="U121" s="2944">
        <f t="shared" si="26"/>
        <v>0</v>
      </c>
      <c r="V121" s="2944"/>
      <c r="W121" s="2946"/>
      <c r="X121" s="2946">
        <f t="shared" si="26"/>
        <v>0</v>
      </c>
      <c r="Y121" s="2946"/>
      <c r="Z121" s="2944"/>
      <c r="AA121" s="2941"/>
      <c r="AB121" s="2947"/>
      <c r="AC121" s="3402" t="s">
        <v>1351</v>
      </c>
      <c r="AD121" s="3391"/>
      <c r="AE121" s="3391"/>
      <c r="AF121" s="3392"/>
      <c r="AG121" s="3392"/>
      <c r="AH121" s="3603"/>
      <c r="AI121" s="3603"/>
      <c r="AJ121" s="3603"/>
      <c r="AK121" s="3603"/>
      <c r="AL121" s="3603"/>
      <c r="AM121" s="3603"/>
      <c r="AN121" s="3603"/>
      <c r="AO121" s="3603"/>
      <c r="AP121" s="3604"/>
      <c r="AQ121" s="3604"/>
      <c r="AR121" s="3604"/>
      <c r="AS121" s="3604"/>
      <c r="AT121" s="3604"/>
      <c r="AU121" s="3604"/>
      <c r="AV121" s="3604"/>
      <c r="AW121" s="3604"/>
      <c r="AX121" s="3604"/>
      <c r="AY121" s="3604"/>
      <c r="AZ121" s="3604"/>
      <c r="BA121" s="3578"/>
      <c r="BB121" s="3578"/>
      <c r="BC121" s="3578"/>
      <c r="BD121" s="3578"/>
      <c r="BE121" s="3578"/>
      <c r="BF121" s="3578"/>
      <c r="BG121" s="3578"/>
      <c r="BH121" s="3578"/>
      <c r="BI121" s="3578"/>
      <c r="BJ121" s="3578"/>
      <c r="BK121" s="3578"/>
      <c r="BL121" s="3578"/>
      <c r="BM121" s="3578"/>
      <c r="BN121" s="3578"/>
      <c r="BO121" s="3578"/>
      <c r="BP121" s="3578"/>
      <c r="BQ121" s="3578"/>
      <c r="BR121" s="3578"/>
      <c r="BS121" s="3578"/>
      <c r="BT121" s="3578"/>
      <c r="BU121" s="3578"/>
      <c r="BV121" s="3578"/>
      <c r="BW121" s="3578"/>
      <c r="BX121" s="3578"/>
      <c r="BY121" s="3578"/>
      <c r="BZ121" s="3578"/>
      <c r="CA121" s="3578"/>
      <c r="CB121" s="3578"/>
      <c r="CC121" s="3578"/>
      <c r="CD121" s="3578"/>
    </row>
    <row r="122" spans="1:82" s="1417" customFormat="1" ht="10.5" customHeight="1">
      <c r="A122" s="2960"/>
      <c r="B122" s="2923"/>
      <c r="C122" s="2927" t="s">
        <v>690</v>
      </c>
      <c r="D122" s="2928">
        <v>57840000</v>
      </c>
      <c r="E122" s="2985">
        <v>49440000</v>
      </c>
      <c r="F122" s="2929">
        <f t="shared" ref="F122:F127" si="27">E122-D122</f>
        <v>-8400000</v>
      </c>
      <c r="G122" s="2930">
        <f t="shared" ref="G122:G127" si="28">E122/D122</f>
        <v>0.85477178423236511</v>
      </c>
      <c r="H122" s="2931">
        <f t="shared" si="25"/>
        <v>37546840</v>
      </c>
      <c r="I122" s="2932">
        <f>E122-H122</f>
        <v>11893160</v>
      </c>
      <c r="J122" s="3291">
        <f>E122/H122</f>
        <v>1.3167552848655173</v>
      </c>
      <c r="K122" s="3400">
        <v>57840000</v>
      </c>
      <c r="L122" s="2931">
        <v>49440000</v>
      </c>
      <c r="M122" s="3406">
        <v>37546840</v>
      </c>
      <c r="N122" s="3404"/>
      <c r="O122" s="2935"/>
      <c r="P122" s="2933"/>
      <c r="Q122" s="2935"/>
      <c r="R122" s="2935"/>
      <c r="S122" s="2933"/>
      <c r="T122" s="2935"/>
      <c r="U122" s="2935"/>
      <c r="V122" s="2933"/>
      <c r="W122" s="2935"/>
      <c r="X122" s="2935"/>
      <c r="Y122" s="2933"/>
      <c r="Z122" s="2935"/>
      <c r="AA122" s="2935"/>
      <c r="AB122" s="2935"/>
      <c r="AC122" s="2963"/>
      <c r="AD122" s="3391"/>
      <c r="AE122" s="3391"/>
      <c r="AF122" s="3392"/>
      <c r="AG122" s="3392"/>
      <c r="AH122" s="3603"/>
      <c r="AI122" s="3603"/>
      <c r="AJ122" s="3603"/>
      <c r="AK122" s="3603"/>
      <c r="AL122" s="3603"/>
      <c r="AM122" s="3603"/>
      <c r="AN122" s="3603"/>
      <c r="AO122" s="3603"/>
      <c r="AP122" s="3604"/>
      <c r="AQ122" s="3604"/>
      <c r="AR122" s="3604"/>
      <c r="AS122" s="3604"/>
      <c r="AT122" s="3604"/>
      <c r="AU122" s="3604"/>
      <c r="AV122" s="3604"/>
      <c r="AW122" s="3604"/>
      <c r="AX122" s="3604"/>
      <c r="AY122" s="3604"/>
      <c r="AZ122" s="3604"/>
      <c r="BA122" s="3578"/>
      <c r="BB122" s="3578"/>
      <c r="BC122" s="3578"/>
      <c r="BD122" s="3578"/>
      <c r="BE122" s="3578"/>
      <c r="BF122" s="3578"/>
      <c r="BG122" s="3578"/>
      <c r="BH122" s="3578"/>
      <c r="BI122" s="3578"/>
      <c r="BJ122" s="3578"/>
      <c r="BK122" s="3578"/>
      <c r="BL122" s="3578"/>
      <c r="BM122" s="3578"/>
      <c r="BN122" s="3578"/>
      <c r="BO122" s="3578"/>
      <c r="BP122" s="3578"/>
      <c r="BQ122" s="3578"/>
      <c r="BR122" s="3578"/>
      <c r="BS122" s="3578"/>
      <c r="BT122" s="3578"/>
      <c r="BU122" s="3578"/>
      <c r="BV122" s="3578"/>
      <c r="BW122" s="3578"/>
      <c r="BX122" s="3578"/>
      <c r="BY122" s="3578"/>
      <c r="BZ122" s="3578"/>
      <c r="CA122" s="3578"/>
      <c r="CB122" s="3578"/>
      <c r="CC122" s="3578"/>
      <c r="CD122" s="3578"/>
    </row>
    <row r="123" spans="1:82" s="1417" customFormat="1" ht="10.5" customHeight="1">
      <c r="A123" s="2960"/>
      <c r="B123" s="2906"/>
      <c r="C123" s="2823" t="s">
        <v>691</v>
      </c>
      <c r="D123" s="2860">
        <v>10800000</v>
      </c>
      <c r="E123" s="2980">
        <v>1000000</v>
      </c>
      <c r="F123" s="2893">
        <f t="shared" si="27"/>
        <v>-9800000</v>
      </c>
      <c r="G123" s="2821">
        <f t="shared" si="28"/>
        <v>9.2592592592592587E-2</v>
      </c>
      <c r="H123" s="2788">
        <f t="shared" si="25"/>
        <v>6600000</v>
      </c>
      <c r="I123" s="2789">
        <f>E123-H123</f>
        <v>-5600000</v>
      </c>
      <c r="J123" s="3292">
        <f>E123/H123</f>
        <v>0.15151515151515152</v>
      </c>
      <c r="K123" s="3397">
        <v>10800000</v>
      </c>
      <c r="L123" s="2788">
        <v>1000000</v>
      </c>
      <c r="M123" s="3407">
        <v>6600000</v>
      </c>
      <c r="N123" s="3405"/>
      <c r="O123" s="2796"/>
      <c r="P123" s="2824"/>
      <c r="Q123" s="2796"/>
      <c r="R123" s="2796"/>
      <c r="S123" s="2824"/>
      <c r="T123" s="2796"/>
      <c r="U123" s="2796"/>
      <c r="V123" s="2824"/>
      <c r="W123" s="2796"/>
      <c r="X123" s="2796"/>
      <c r="Y123" s="2824"/>
      <c r="Z123" s="2796"/>
      <c r="AA123" s="2796"/>
      <c r="AB123" s="2796"/>
      <c r="AC123" s="2825" t="s">
        <v>1352</v>
      </c>
      <c r="AD123" s="3391"/>
      <c r="AE123" s="3391"/>
      <c r="AF123" s="3392"/>
      <c r="AG123" s="3392"/>
      <c r="AH123" s="3603"/>
      <c r="AI123" s="3603"/>
      <c r="AJ123" s="3603"/>
      <c r="AK123" s="3603"/>
      <c r="AL123" s="3603"/>
      <c r="AM123" s="3603"/>
      <c r="AN123" s="3603"/>
      <c r="AO123" s="3603"/>
      <c r="AP123" s="3604"/>
      <c r="AQ123" s="3604"/>
      <c r="AR123" s="3604"/>
      <c r="AS123" s="3604"/>
      <c r="AT123" s="3604"/>
      <c r="AU123" s="3604"/>
      <c r="AV123" s="3604"/>
      <c r="AW123" s="3604"/>
      <c r="AX123" s="3604"/>
      <c r="AY123" s="3604"/>
      <c r="AZ123" s="3604"/>
      <c r="BA123" s="3578"/>
      <c r="BB123" s="3578"/>
      <c r="BC123" s="3578"/>
      <c r="BD123" s="3578"/>
      <c r="BE123" s="3578"/>
      <c r="BF123" s="3578"/>
      <c r="BG123" s="3578"/>
      <c r="BH123" s="3578"/>
      <c r="BI123" s="3578"/>
      <c r="BJ123" s="3578"/>
      <c r="BK123" s="3578"/>
      <c r="BL123" s="3578"/>
      <c r="BM123" s="3578"/>
      <c r="BN123" s="3578"/>
      <c r="BO123" s="3578"/>
      <c r="BP123" s="3578"/>
      <c r="BQ123" s="3578"/>
      <c r="BR123" s="3578"/>
      <c r="BS123" s="3578"/>
      <c r="BT123" s="3578"/>
      <c r="BU123" s="3578"/>
      <c r="BV123" s="3578"/>
      <c r="BW123" s="3578"/>
      <c r="BX123" s="3578"/>
      <c r="BY123" s="3578"/>
      <c r="BZ123" s="3578"/>
      <c r="CA123" s="3578"/>
      <c r="CB123" s="3578"/>
      <c r="CC123" s="3578"/>
      <c r="CD123" s="3578"/>
    </row>
    <row r="124" spans="1:82" s="1417" customFormat="1" ht="10.5" hidden="1" customHeight="1">
      <c r="A124" s="2960"/>
      <c r="B124" s="2906"/>
      <c r="C124" s="2823" t="s">
        <v>692</v>
      </c>
      <c r="D124" s="2891" t="s">
        <v>673</v>
      </c>
      <c r="E124" s="2986">
        <v>0</v>
      </c>
      <c r="F124" s="2894" t="s">
        <v>673</v>
      </c>
      <c r="G124" s="2796" t="s">
        <v>673</v>
      </c>
      <c r="H124" s="2788">
        <f t="shared" si="25"/>
        <v>0</v>
      </c>
      <c r="I124" s="2789">
        <f t="shared" ref="I124:I127" si="29">E124-H124</f>
        <v>0</v>
      </c>
      <c r="J124" s="3292" t="e">
        <f t="shared" ref="J124:J127" si="30">E124/H124</f>
        <v>#DIV/0!</v>
      </c>
      <c r="K124" s="3401" t="s">
        <v>673</v>
      </c>
      <c r="L124" s="2796">
        <v>0</v>
      </c>
      <c r="M124" s="3408" t="s">
        <v>673</v>
      </c>
      <c r="N124" s="3405"/>
      <c r="O124" s="2796"/>
      <c r="P124" s="2824"/>
      <c r="Q124" s="2796"/>
      <c r="R124" s="2796"/>
      <c r="S124" s="2824"/>
      <c r="T124" s="2796"/>
      <c r="U124" s="2796"/>
      <c r="V124" s="2824"/>
      <c r="W124" s="2796"/>
      <c r="X124" s="2796"/>
      <c r="Y124" s="2824"/>
      <c r="Z124" s="2796"/>
      <c r="AA124" s="2796"/>
      <c r="AB124" s="2796"/>
      <c r="AC124" s="2825"/>
      <c r="AD124" s="3391"/>
      <c r="AE124" s="3391"/>
      <c r="AF124" s="3392"/>
      <c r="AG124" s="3392"/>
      <c r="AH124" s="3603"/>
      <c r="AI124" s="3603"/>
      <c r="AJ124" s="3603"/>
      <c r="AK124" s="3603"/>
      <c r="AL124" s="3603"/>
      <c r="AM124" s="3603"/>
      <c r="AN124" s="3603"/>
      <c r="AO124" s="3603"/>
      <c r="AP124" s="3604"/>
      <c r="AQ124" s="3604"/>
      <c r="AR124" s="3604"/>
      <c r="AS124" s="3604"/>
      <c r="AT124" s="3604"/>
      <c r="AU124" s="3604"/>
      <c r="AV124" s="3604"/>
      <c r="AW124" s="3604"/>
      <c r="AX124" s="3604"/>
      <c r="AY124" s="3604"/>
      <c r="AZ124" s="3604"/>
      <c r="BA124" s="3578"/>
      <c r="BB124" s="3578"/>
      <c r="BC124" s="3578"/>
      <c r="BD124" s="3578"/>
      <c r="BE124" s="3578"/>
      <c r="BF124" s="3578"/>
      <c r="BG124" s="3578"/>
      <c r="BH124" s="3578"/>
      <c r="BI124" s="3578"/>
      <c r="BJ124" s="3578"/>
      <c r="BK124" s="3578"/>
      <c r="BL124" s="3578"/>
      <c r="BM124" s="3578"/>
      <c r="BN124" s="3578"/>
      <c r="BO124" s="3578"/>
      <c r="BP124" s="3578"/>
      <c r="BQ124" s="3578"/>
      <c r="BR124" s="3578"/>
      <c r="BS124" s="3578"/>
      <c r="BT124" s="3578"/>
      <c r="BU124" s="3578"/>
      <c r="BV124" s="3578"/>
      <c r="BW124" s="3578"/>
      <c r="BX124" s="3578"/>
      <c r="BY124" s="3578"/>
      <c r="BZ124" s="3578"/>
      <c r="CA124" s="3578"/>
      <c r="CB124" s="3578"/>
      <c r="CC124" s="3578"/>
      <c r="CD124" s="3578"/>
    </row>
    <row r="125" spans="1:82" s="1417" customFormat="1" ht="10.5" customHeight="1">
      <c r="A125" s="2960"/>
      <c r="B125" s="2906"/>
      <c r="C125" s="2823" t="s">
        <v>693</v>
      </c>
      <c r="D125" s="2860">
        <v>5546827</v>
      </c>
      <c r="E125" s="2980">
        <v>3008686</v>
      </c>
      <c r="F125" s="2893">
        <f t="shared" si="27"/>
        <v>-2538141</v>
      </c>
      <c r="G125" s="2821">
        <f t="shared" si="28"/>
        <v>0.5424156909887401</v>
      </c>
      <c r="H125" s="2788">
        <f t="shared" si="25"/>
        <v>10243470</v>
      </c>
      <c r="I125" s="2789">
        <f>E125-H125</f>
        <v>-7234784</v>
      </c>
      <c r="J125" s="3292">
        <f t="shared" si="30"/>
        <v>0.29371746097757889</v>
      </c>
      <c r="K125" s="3397">
        <v>5546827</v>
      </c>
      <c r="L125" s="2788">
        <v>2992064</v>
      </c>
      <c r="M125" s="3407">
        <v>10243470</v>
      </c>
      <c r="N125" s="3405"/>
      <c r="O125" s="2796"/>
      <c r="P125" s="2824"/>
      <c r="Q125" s="2796"/>
      <c r="R125" s="2796"/>
      <c r="S125" s="2824"/>
      <c r="T125" s="2796"/>
      <c r="U125" s="2796"/>
      <c r="V125" s="2824"/>
      <c r="W125" s="2796"/>
      <c r="X125" s="2796"/>
      <c r="Y125" s="2824"/>
      <c r="Z125" s="2796"/>
      <c r="AA125" s="2796"/>
      <c r="AB125" s="2796"/>
      <c r="AC125" s="2825" t="s">
        <v>1349</v>
      </c>
      <c r="AD125" s="3391"/>
      <c r="AE125" s="3391"/>
      <c r="AF125" s="3392"/>
      <c r="AG125" s="3392"/>
      <c r="AH125" s="3603"/>
      <c r="AI125" s="3603"/>
      <c r="AJ125" s="3603"/>
      <c r="AK125" s="3603"/>
      <c r="AL125" s="3603"/>
      <c r="AM125" s="3603"/>
      <c r="AN125" s="3603"/>
      <c r="AO125" s="3603"/>
      <c r="AP125" s="3604"/>
      <c r="AQ125" s="3604"/>
      <c r="AR125" s="3604"/>
      <c r="AS125" s="3604"/>
      <c r="AT125" s="3604"/>
      <c r="AU125" s="3604"/>
      <c r="AV125" s="3604"/>
      <c r="AW125" s="3604"/>
      <c r="AX125" s="3604"/>
      <c r="AY125" s="3604"/>
      <c r="AZ125" s="3604"/>
      <c r="BA125" s="3578"/>
      <c r="BB125" s="3578"/>
      <c r="BC125" s="3578"/>
      <c r="BD125" s="3578"/>
      <c r="BE125" s="3578"/>
      <c r="BF125" s="3578"/>
      <c r="BG125" s="3578"/>
      <c r="BH125" s="3578"/>
      <c r="BI125" s="3578"/>
      <c r="BJ125" s="3578"/>
      <c r="BK125" s="3578"/>
      <c r="BL125" s="3578"/>
      <c r="BM125" s="3578"/>
      <c r="BN125" s="3578"/>
      <c r="BO125" s="3578"/>
      <c r="BP125" s="3578"/>
      <c r="BQ125" s="3578"/>
      <c r="BR125" s="3578"/>
      <c r="BS125" s="3578"/>
      <c r="BT125" s="3578"/>
      <c r="BU125" s="3578"/>
      <c r="BV125" s="3578"/>
      <c r="BW125" s="3578"/>
      <c r="BX125" s="3578"/>
      <c r="BY125" s="3578"/>
      <c r="BZ125" s="3578"/>
      <c r="CA125" s="3578"/>
      <c r="CB125" s="3578"/>
      <c r="CC125" s="3578"/>
      <c r="CD125" s="3578"/>
    </row>
    <row r="126" spans="1:82" s="1417" customFormat="1" ht="10.5" customHeight="1">
      <c r="A126" s="2960"/>
      <c r="B126" s="2906"/>
      <c r="C126" s="2823" t="s">
        <v>694</v>
      </c>
      <c r="D126" s="2860">
        <v>1740000</v>
      </c>
      <c r="E126" s="2980">
        <v>800000</v>
      </c>
      <c r="F126" s="2893">
        <f t="shared" si="27"/>
        <v>-940000</v>
      </c>
      <c r="G126" s="2821">
        <f t="shared" si="28"/>
        <v>0.45977011494252873</v>
      </c>
      <c r="H126" s="2788">
        <f>SUM(M126,P126,S126,V126,Y126)</f>
        <v>2000850</v>
      </c>
      <c r="I126" s="2789">
        <f t="shared" si="29"/>
        <v>-1200850</v>
      </c>
      <c r="J126" s="3292">
        <f t="shared" si="30"/>
        <v>0.39983007221930678</v>
      </c>
      <c r="K126" s="3397">
        <v>1740000</v>
      </c>
      <c r="L126" s="2788">
        <v>800000</v>
      </c>
      <c r="M126" s="3407">
        <v>2000850</v>
      </c>
      <c r="N126" s="3405"/>
      <c r="O126" s="2796"/>
      <c r="P126" s="2824"/>
      <c r="Q126" s="2788"/>
      <c r="R126" s="2796"/>
      <c r="S126" s="2824"/>
      <c r="T126" s="2796"/>
      <c r="U126" s="2796"/>
      <c r="V126" s="2824"/>
      <c r="W126" s="2796"/>
      <c r="X126" s="2796"/>
      <c r="Y126" s="2824"/>
      <c r="Z126" s="2796"/>
      <c r="AA126" s="2796"/>
      <c r="AB126" s="2796"/>
      <c r="AC126" s="2825" t="s">
        <v>1350</v>
      </c>
      <c r="AD126" s="3391"/>
      <c r="AE126" s="3391"/>
      <c r="AF126" s="3392"/>
      <c r="AG126" s="3392"/>
      <c r="AH126" s="3603"/>
      <c r="AI126" s="3603"/>
      <c r="AJ126" s="3603"/>
      <c r="AK126" s="3603"/>
      <c r="AL126" s="3603"/>
      <c r="AM126" s="3603"/>
      <c r="AN126" s="3603"/>
      <c r="AO126" s="3603"/>
      <c r="AP126" s="3604"/>
      <c r="AQ126" s="3604"/>
      <c r="AR126" s="3604"/>
      <c r="AS126" s="3604"/>
      <c r="AT126" s="3604"/>
      <c r="AU126" s="3604"/>
      <c r="AV126" s="3604"/>
      <c r="AW126" s="3604"/>
      <c r="AX126" s="3604"/>
      <c r="AY126" s="3604"/>
      <c r="AZ126" s="3604"/>
      <c r="BA126" s="3578"/>
      <c r="BB126" s="3578"/>
      <c r="BC126" s="3578"/>
      <c r="BD126" s="3578"/>
      <c r="BE126" s="3578"/>
      <c r="BF126" s="3578"/>
      <c r="BG126" s="3578"/>
      <c r="BH126" s="3578"/>
      <c r="BI126" s="3578"/>
      <c r="BJ126" s="3578"/>
      <c r="BK126" s="3578"/>
      <c r="BL126" s="3578"/>
      <c r="BM126" s="3578"/>
      <c r="BN126" s="3578"/>
      <c r="BO126" s="3578"/>
      <c r="BP126" s="3578"/>
      <c r="BQ126" s="3578"/>
      <c r="BR126" s="3578"/>
      <c r="BS126" s="3578"/>
      <c r="BT126" s="3578"/>
      <c r="BU126" s="3578"/>
      <c r="BV126" s="3578"/>
      <c r="BW126" s="3578"/>
      <c r="BX126" s="3578"/>
      <c r="BY126" s="3578"/>
      <c r="BZ126" s="3578"/>
      <c r="CA126" s="3578"/>
      <c r="CB126" s="3578"/>
      <c r="CC126" s="3578"/>
      <c r="CD126" s="3578"/>
    </row>
    <row r="127" spans="1:82" s="3439" customFormat="1" ht="10.5" customHeight="1" thickBot="1">
      <c r="A127" s="3438"/>
      <c r="B127" s="2906"/>
      <c r="C127" s="2906" t="s">
        <v>695</v>
      </c>
      <c r="D127" s="3528">
        <v>4820000</v>
      </c>
      <c r="E127" s="2987">
        <v>4200000</v>
      </c>
      <c r="F127" s="2893">
        <f t="shared" si="27"/>
        <v>-620000</v>
      </c>
      <c r="G127" s="2821">
        <f t="shared" si="28"/>
        <v>0.87136929460580914</v>
      </c>
      <c r="H127" s="2788">
        <f t="shared" si="25"/>
        <v>5157961</v>
      </c>
      <c r="I127" s="2789">
        <f t="shared" si="29"/>
        <v>-957961</v>
      </c>
      <c r="J127" s="3292">
        <f t="shared" si="30"/>
        <v>0.81427525334138817</v>
      </c>
      <c r="K127" s="3397">
        <v>4820000</v>
      </c>
      <c r="L127" s="2788">
        <v>4200000</v>
      </c>
      <c r="M127" s="3638">
        <v>5157961</v>
      </c>
      <c r="N127" s="3529"/>
      <c r="O127" s="2906"/>
      <c r="P127" s="3530"/>
      <c r="Q127" s="2906"/>
      <c r="R127" s="2906"/>
      <c r="S127" s="3530"/>
      <c r="T127" s="2906"/>
      <c r="U127" s="2906"/>
      <c r="V127" s="3530"/>
      <c r="W127" s="2906"/>
      <c r="X127" s="2906"/>
      <c r="Y127" s="3530"/>
      <c r="Z127" s="2906"/>
      <c r="AA127" s="2906"/>
      <c r="AB127" s="2906"/>
      <c r="AC127" s="3531" t="s">
        <v>1396</v>
      </c>
      <c r="AD127" s="3557"/>
      <c r="AE127" s="3557"/>
      <c r="AF127" s="3532"/>
      <c r="AG127" s="3532"/>
      <c r="AH127" s="3615"/>
      <c r="AI127" s="3615"/>
      <c r="AJ127" s="3615"/>
      <c r="AK127" s="3615"/>
      <c r="AL127" s="3615"/>
      <c r="AM127" s="3615"/>
      <c r="AN127" s="3615"/>
      <c r="AO127" s="3615"/>
      <c r="AP127" s="3616"/>
      <c r="AQ127" s="3616"/>
      <c r="AR127" s="3616"/>
      <c r="AS127" s="3616"/>
      <c r="AT127" s="3616"/>
      <c r="AU127" s="3616"/>
      <c r="AV127" s="3616"/>
      <c r="AW127" s="3616"/>
      <c r="AX127" s="3616"/>
      <c r="AY127" s="3616"/>
      <c r="AZ127" s="3616"/>
      <c r="BA127" s="3579"/>
      <c r="BB127" s="3579"/>
      <c r="BC127" s="3579"/>
      <c r="BD127" s="3579"/>
      <c r="BE127" s="3579"/>
      <c r="BF127" s="3579"/>
      <c r="BG127" s="3579"/>
      <c r="BH127" s="3579"/>
      <c r="BI127" s="3579"/>
      <c r="BJ127" s="3579"/>
      <c r="BK127" s="3579"/>
      <c r="BL127" s="3579"/>
      <c r="BM127" s="3579"/>
      <c r="BN127" s="3579"/>
      <c r="BO127" s="3579"/>
      <c r="BP127" s="3579"/>
      <c r="BQ127" s="3579"/>
      <c r="BR127" s="3579"/>
      <c r="BS127" s="3579"/>
      <c r="BT127" s="3579"/>
      <c r="BU127" s="3579"/>
      <c r="BV127" s="3579"/>
      <c r="BW127" s="3579"/>
      <c r="BX127" s="3579"/>
      <c r="BY127" s="3579"/>
      <c r="BZ127" s="3579"/>
      <c r="CA127" s="3579"/>
      <c r="CB127" s="3579"/>
      <c r="CC127" s="3579"/>
      <c r="CD127" s="3579"/>
    </row>
    <row r="128" spans="1:82" s="3440" customFormat="1" ht="12" hidden="1" customHeight="1">
      <c r="A128" s="3438"/>
      <c r="B128" s="2906"/>
      <c r="C128" s="2058" t="s">
        <v>690</v>
      </c>
      <c r="D128" s="4001" t="s">
        <v>5109</v>
      </c>
      <c r="E128" s="4002"/>
      <c r="F128" s="4002"/>
      <c r="G128" s="4002"/>
      <c r="H128" s="4002"/>
      <c r="I128" s="4002"/>
      <c r="J128" s="4002"/>
      <c r="K128" s="4002"/>
      <c r="L128" s="4002"/>
      <c r="M128" s="4002"/>
      <c r="N128" s="4002"/>
      <c r="O128" s="4002"/>
      <c r="P128" s="4002"/>
      <c r="Q128" s="4002"/>
      <c r="R128" s="4002"/>
      <c r="S128" s="4002"/>
      <c r="T128" s="4002"/>
      <c r="U128" s="4002"/>
      <c r="V128" s="4002"/>
      <c r="W128" s="4002"/>
      <c r="X128" s="4002"/>
      <c r="Y128" s="4002"/>
      <c r="Z128" s="4002"/>
      <c r="AA128" s="4002"/>
      <c r="AB128" s="4003"/>
      <c r="AC128" s="3531"/>
      <c r="AD128" s="3279"/>
      <c r="AE128" s="3279"/>
      <c r="AF128" s="3279"/>
      <c r="AG128" s="3279"/>
      <c r="AH128" s="3617"/>
      <c r="AI128" s="3617"/>
      <c r="AJ128" s="3617"/>
      <c r="AK128" s="3617"/>
      <c r="AL128" s="3617"/>
      <c r="AM128" s="3617"/>
      <c r="AN128" s="3617"/>
      <c r="AO128" s="3617"/>
      <c r="AP128" s="3617"/>
      <c r="AQ128" s="3617"/>
      <c r="AR128" s="3617"/>
      <c r="AS128" s="3617"/>
      <c r="AT128" s="3617"/>
      <c r="AU128" s="3617"/>
      <c r="AV128" s="3617"/>
      <c r="AW128" s="3617"/>
      <c r="AX128" s="3617"/>
      <c r="AY128" s="3617"/>
      <c r="AZ128" s="3617"/>
      <c r="BA128" s="3580"/>
      <c r="BB128" s="3580"/>
      <c r="BC128" s="3580"/>
      <c r="BD128" s="3580"/>
      <c r="BE128" s="3580"/>
      <c r="BF128" s="3580"/>
      <c r="BG128" s="3580"/>
      <c r="BH128" s="3580"/>
      <c r="BI128" s="3580"/>
      <c r="BJ128" s="3580"/>
      <c r="BK128" s="3580"/>
      <c r="BL128" s="3580"/>
      <c r="BM128" s="3580"/>
      <c r="BN128" s="3580"/>
      <c r="BO128" s="3580"/>
      <c r="BP128" s="3580"/>
      <c r="BQ128" s="3580"/>
      <c r="BR128" s="3580"/>
      <c r="BS128" s="3580"/>
      <c r="BT128" s="3580"/>
      <c r="BU128" s="3580"/>
      <c r="BV128" s="3580"/>
      <c r="BW128" s="3580"/>
      <c r="BX128" s="3580"/>
      <c r="BY128" s="3580"/>
      <c r="BZ128" s="3580"/>
      <c r="CA128" s="3580"/>
      <c r="CB128" s="3580"/>
      <c r="CC128" s="3580"/>
      <c r="CD128" s="3580"/>
    </row>
    <row r="129" spans="1:82" s="3440" customFormat="1" ht="12" hidden="1" customHeight="1">
      <c r="A129" s="3438"/>
      <c r="B129" s="2906"/>
      <c r="C129" s="2058" t="s">
        <v>691</v>
      </c>
      <c r="D129" s="4001" t="s">
        <v>5111</v>
      </c>
      <c r="E129" s="4002"/>
      <c r="F129" s="4002"/>
      <c r="G129" s="4002"/>
      <c r="H129" s="4002"/>
      <c r="I129" s="4002"/>
      <c r="J129" s="4002"/>
      <c r="K129" s="4002"/>
      <c r="L129" s="4002"/>
      <c r="M129" s="4002"/>
      <c r="N129" s="4002"/>
      <c r="O129" s="4002"/>
      <c r="P129" s="4002"/>
      <c r="Q129" s="4002"/>
      <c r="R129" s="4002"/>
      <c r="S129" s="4002"/>
      <c r="T129" s="4002"/>
      <c r="U129" s="4002"/>
      <c r="V129" s="4002"/>
      <c r="W129" s="4002"/>
      <c r="X129" s="4002"/>
      <c r="Y129" s="4002"/>
      <c r="Z129" s="4002"/>
      <c r="AA129" s="4002"/>
      <c r="AB129" s="4003"/>
      <c r="AC129" s="3531"/>
      <c r="AD129" s="3279"/>
      <c r="AE129" s="3279"/>
      <c r="AF129" s="3279"/>
      <c r="AG129" s="3279"/>
      <c r="AH129" s="3617"/>
      <c r="AI129" s="3617"/>
      <c r="AJ129" s="3617"/>
      <c r="AK129" s="3617"/>
      <c r="AL129" s="3617"/>
      <c r="AM129" s="3617"/>
      <c r="AN129" s="3617"/>
      <c r="AO129" s="3617"/>
      <c r="AP129" s="3617"/>
      <c r="AQ129" s="3617"/>
      <c r="AR129" s="3617"/>
      <c r="AS129" s="3617"/>
      <c r="AT129" s="3617"/>
      <c r="AU129" s="3617"/>
      <c r="AV129" s="3617"/>
      <c r="AW129" s="3617"/>
      <c r="AX129" s="3617"/>
      <c r="AY129" s="3617"/>
      <c r="AZ129" s="3617"/>
      <c r="BA129" s="3580"/>
      <c r="BB129" s="3580"/>
      <c r="BC129" s="3580"/>
      <c r="BD129" s="3580"/>
      <c r="BE129" s="3580"/>
      <c r="BF129" s="3580"/>
      <c r="BG129" s="3580"/>
      <c r="BH129" s="3580"/>
      <c r="BI129" s="3580"/>
      <c r="BJ129" s="3580"/>
      <c r="BK129" s="3580"/>
      <c r="BL129" s="3580"/>
      <c r="BM129" s="3580"/>
      <c r="BN129" s="3580"/>
      <c r="BO129" s="3580"/>
      <c r="BP129" s="3580"/>
      <c r="BQ129" s="3580"/>
      <c r="BR129" s="3580"/>
      <c r="BS129" s="3580"/>
      <c r="BT129" s="3580"/>
      <c r="BU129" s="3580"/>
      <c r="BV129" s="3580"/>
      <c r="BW129" s="3580"/>
      <c r="BX129" s="3580"/>
      <c r="BY129" s="3580"/>
      <c r="BZ129" s="3580"/>
      <c r="CA129" s="3580"/>
      <c r="CB129" s="3580"/>
      <c r="CC129" s="3580"/>
      <c r="CD129" s="3580"/>
    </row>
    <row r="130" spans="1:82" s="3440" customFormat="1" ht="12" hidden="1" customHeight="1">
      <c r="A130" s="3438"/>
      <c r="B130" s="2906"/>
      <c r="C130" s="2058" t="s">
        <v>692</v>
      </c>
      <c r="D130" s="4001" t="s">
        <v>5078</v>
      </c>
      <c r="E130" s="4002"/>
      <c r="F130" s="4002"/>
      <c r="G130" s="4002"/>
      <c r="H130" s="4002"/>
      <c r="I130" s="4002"/>
      <c r="J130" s="4002"/>
      <c r="K130" s="4002"/>
      <c r="L130" s="4002"/>
      <c r="M130" s="4002"/>
      <c r="N130" s="4002"/>
      <c r="O130" s="4002"/>
      <c r="P130" s="4002"/>
      <c r="Q130" s="4002"/>
      <c r="R130" s="4002"/>
      <c r="S130" s="4002"/>
      <c r="T130" s="4002"/>
      <c r="U130" s="4002"/>
      <c r="V130" s="4002"/>
      <c r="W130" s="4002"/>
      <c r="X130" s="4002"/>
      <c r="Y130" s="4002"/>
      <c r="Z130" s="4002"/>
      <c r="AA130" s="4002"/>
      <c r="AB130" s="4003"/>
      <c r="AC130" s="3531"/>
      <c r="AD130" s="3279"/>
      <c r="AE130" s="3279"/>
      <c r="AF130" s="3279"/>
      <c r="AG130" s="3279"/>
      <c r="AH130" s="3617"/>
      <c r="AI130" s="3617"/>
      <c r="AJ130" s="3617"/>
      <c r="AK130" s="3617"/>
      <c r="AL130" s="3617"/>
      <c r="AM130" s="3617"/>
      <c r="AN130" s="3617"/>
      <c r="AO130" s="3617"/>
      <c r="AP130" s="3617"/>
      <c r="AQ130" s="3617"/>
      <c r="AR130" s="3617"/>
      <c r="AS130" s="3617"/>
      <c r="AT130" s="3617"/>
      <c r="AU130" s="3617"/>
      <c r="AV130" s="3617"/>
      <c r="AW130" s="3617"/>
      <c r="AX130" s="3617"/>
      <c r="AY130" s="3617"/>
      <c r="AZ130" s="3617"/>
      <c r="BA130" s="3580"/>
      <c r="BB130" s="3580"/>
      <c r="BC130" s="3580"/>
      <c r="BD130" s="3580"/>
      <c r="BE130" s="3580"/>
      <c r="BF130" s="3580"/>
      <c r="BG130" s="3580"/>
      <c r="BH130" s="3580"/>
      <c r="BI130" s="3580"/>
      <c r="BJ130" s="3580"/>
      <c r="BK130" s="3580"/>
      <c r="BL130" s="3580"/>
      <c r="BM130" s="3580"/>
      <c r="BN130" s="3580"/>
      <c r="BO130" s="3580"/>
      <c r="BP130" s="3580"/>
      <c r="BQ130" s="3580"/>
      <c r="BR130" s="3580"/>
      <c r="BS130" s="3580"/>
      <c r="BT130" s="3580"/>
      <c r="BU130" s="3580"/>
      <c r="BV130" s="3580"/>
      <c r="BW130" s="3580"/>
      <c r="BX130" s="3580"/>
      <c r="BY130" s="3580"/>
      <c r="BZ130" s="3580"/>
      <c r="CA130" s="3580"/>
      <c r="CB130" s="3580"/>
      <c r="CC130" s="3580"/>
      <c r="CD130" s="3580"/>
    </row>
    <row r="131" spans="1:82" s="3440" customFormat="1" ht="12" hidden="1" customHeight="1">
      <c r="A131" s="3438"/>
      <c r="B131" s="2906"/>
      <c r="C131" s="2058" t="s">
        <v>693</v>
      </c>
      <c r="D131" s="4001" t="s">
        <v>5110</v>
      </c>
      <c r="E131" s="4002"/>
      <c r="F131" s="4002"/>
      <c r="G131" s="4002"/>
      <c r="H131" s="4002"/>
      <c r="I131" s="4002"/>
      <c r="J131" s="4002"/>
      <c r="K131" s="4002"/>
      <c r="L131" s="4002"/>
      <c r="M131" s="4002"/>
      <c r="N131" s="4002"/>
      <c r="O131" s="4002"/>
      <c r="P131" s="4002"/>
      <c r="Q131" s="4002"/>
      <c r="R131" s="4002"/>
      <c r="S131" s="4002"/>
      <c r="T131" s="4002"/>
      <c r="U131" s="4002"/>
      <c r="V131" s="4002"/>
      <c r="W131" s="4002"/>
      <c r="X131" s="4002"/>
      <c r="Y131" s="4002"/>
      <c r="Z131" s="4002"/>
      <c r="AA131" s="4002"/>
      <c r="AB131" s="4003"/>
      <c r="AC131" s="3531"/>
      <c r="AD131" s="3279"/>
      <c r="AE131" s="3279"/>
      <c r="AF131" s="3279"/>
      <c r="AG131" s="3279"/>
      <c r="AH131" s="3617"/>
      <c r="AI131" s="3617"/>
      <c r="AJ131" s="3617"/>
      <c r="AK131" s="3617"/>
      <c r="AL131" s="3617"/>
      <c r="AM131" s="3617"/>
      <c r="AN131" s="3617"/>
      <c r="AO131" s="3617"/>
      <c r="AP131" s="3617"/>
      <c r="AQ131" s="3617"/>
      <c r="AR131" s="3617"/>
      <c r="AS131" s="3617"/>
      <c r="AT131" s="3617"/>
      <c r="AU131" s="3617"/>
      <c r="AV131" s="3617"/>
      <c r="AW131" s="3617"/>
      <c r="AX131" s="3617"/>
      <c r="AY131" s="3617"/>
      <c r="AZ131" s="3617"/>
      <c r="BA131" s="3580"/>
      <c r="BB131" s="3580"/>
      <c r="BC131" s="3580"/>
      <c r="BD131" s="3580"/>
      <c r="BE131" s="3580"/>
      <c r="BF131" s="3580"/>
      <c r="BG131" s="3580"/>
      <c r="BH131" s="3580"/>
      <c r="BI131" s="3580"/>
      <c r="BJ131" s="3580"/>
      <c r="BK131" s="3580"/>
      <c r="BL131" s="3580"/>
      <c r="BM131" s="3580"/>
      <c r="BN131" s="3580"/>
      <c r="BO131" s="3580"/>
      <c r="BP131" s="3580"/>
      <c r="BQ131" s="3580"/>
      <c r="BR131" s="3580"/>
      <c r="BS131" s="3580"/>
      <c r="BT131" s="3580"/>
      <c r="BU131" s="3580"/>
      <c r="BV131" s="3580"/>
      <c r="BW131" s="3580"/>
      <c r="BX131" s="3580"/>
      <c r="BY131" s="3580"/>
      <c r="BZ131" s="3580"/>
      <c r="CA131" s="3580"/>
      <c r="CB131" s="3580"/>
      <c r="CC131" s="3580"/>
      <c r="CD131" s="3580"/>
    </row>
    <row r="132" spans="1:82" s="3440" customFormat="1" ht="12" hidden="1" customHeight="1">
      <c r="A132" s="3438"/>
      <c r="B132" s="2906"/>
      <c r="C132" s="2058" t="s">
        <v>694</v>
      </c>
      <c r="D132" s="4001" t="s">
        <v>5108</v>
      </c>
      <c r="E132" s="4002"/>
      <c r="F132" s="4002"/>
      <c r="G132" s="4002"/>
      <c r="H132" s="4002"/>
      <c r="I132" s="4002"/>
      <c r="J132" s="4002"/>
      <c r="K132" s="4002"/>
      <c r="L132" s="4002"/>
      <c r="M132" s="4002"/>
      <c r="N132" s="4002"/>
      <c r="O132" s="4002"/>
      <c r="P132" s="4002"/>
      <c r="Q132" s="4002"/>
      <c r="R132" s="4002"/>
      <c r="S132" s="4002"/>
      <c r="T132" s="4002"/>
      <c r="U132" s="4002"/>
      <c r="V132" s="4002"/>
      <c r="W132" s="4002"/>
      <c r="X132" s="4002"/>
      <c r="Y132" s="4002"/>
      <c r="Z132" s="4002"/>
      <c r="AA132" s="4002"/>
      <c r="AB132" s="4003"/>
      <c r="AC132" s="3531"/>
      <c r="AD132" s="3279"/>
      <c r="AE132" s="3279"/>
      <c r="AF132" s="3279"/>
      <c r="AG132" s="3279"/>
      <c r="AH132" s="3617"/>
      <c r="AI132" s="3617"/>
      <c r="AJ132" s="3617"/>
      <c r="AK132" s="3617"/>
      <c r="AL132" s="3617"/>
      <c r="AM132" s="3617"/>
      <c r="AN132" s="3617"/>
      <c r="AO132" s="3617"/>
      <c r="AP132" s="3617"/>
      <c r="AQ132" s="3617"/>
      <c r="AR132" s="3617"/>
      <c r="AS132" s="3617"/>
      <c r="AT132" s="3617"/>
      <c r="AU132" s="3617"/>
      <c r="AV132" s="3617"/>
      <c r="AW132" s="3617"/>
      <c r="AX132" s="3617"/>
      <c r="AY132" s="3617"/>
      <c r="AZ132" s="3617"/>
      <c r="BA132" s="3580"/>
      <c r="BB132" s="3580"/>
      <c r="BC132" s="3580"/>
      <c r="BD132" s="3580"/>
      <c r="BE132" s="3580"/>
      <c r="BF132" s="3580"/>
      <c r="BG132" s="3580"/>
      <c r="BH132" s="3580"/>
      <c r="BI132" s="3580"/>
      <c r="BJ132" s="3580"/>
      <c r="BK132" s="3580"/>
      <c r="BL132" s="3580"/>
      <c r="BM132" s="3580"/>
      <c r="BN132" s="3580"/>
      <c r="BO132" s="3580"/>
      <c r="BP132" s="3580"/>
      <c r="BQ132" s="3580"/>
      <c r="BR132" s="3580"/>
      <c r="BS132" s="3580"/>
      <c r="BT132" s="3580"/>
      <c r="BU132" s="3580"/>
      <c r="BV132" s="3580"/>
      <c r="BW132" s="3580"/>
      <c r="BX132" s="3580"/>
      <c r="BY132" s="3580"/>
      <c r="BZ132" s="3580"/>
      <c r="CA132" s="3580"/>
      <c r="CB132" s="3580"/>
      <c r="CC132" s="3580"/>
      <c r="CD132" s="3580"/>
    </row>
    <row r="133" spans="1:82" s="3440" customFormat="1" ht="12" hidden="1" customHeight="1">
      <c r="A133" s="3438"/>
      <c r="B133" s="2906"/>
      <c r="C133" s="2058" t="s">
        <v>695</v>
      </c>
      <c r="D133" s="4001" t="s">
        <v>5107</v>
      </c>
      <c r="E133" s="4002"/>
      <c r="F133" s="4002"/>
      <c r="G133" s="4002"/>
      <c r="H133" s="4002"/>
      <c r="I133" s="4002"/>
      <c r="J133" s="4002"/>
      <c r="K133" s="4002"/>
      <c r="L133" s="4002"/>
      <c r="M133" s="4002"/>
      <c r="N133" s="4002"/>
      <c r="O133" s="4002"/>
      <c r="P133" s="4002"/>
      <c r="Q133" s="4002"/>
      <c r="R133" s="4002"/>
      <c r="S133" s="4002"/>
      <c r="T133" s="4002"/>
      <c r="U133" s="4002"/>
      <c r="V133" s="4002"/>
      <c r="W133" s="4002"/>
      <c r="X133" s="4002"/>
      <c r="Y133" s="4002"/>
      <c r="Z133" s="4002"/>
      <c r="AA133" s="4002"/>
      <c r="AB133" s="4003"/>
      <c r="AC133" s="3531"/>
      <c r="AD133" s="3279"/>
      <c r="AE133" s="3279"/>
      <c r="AF133" s="3279"/>
      <c r="AG133" s="3279"/>
      <c r="AH133" s="3617"/>
      <c r="AI133" s="3617"/>
      <c r="AJ133" s="3617"/>
      <c r="AK133" s="3617"/>
      <c r="AL133" s="3617"/>
      <c r="AM133" s="3617"/>
      <c r="AN133" s="3617"/>
      <c r="AO133" s="3617"/>
      <c r="AP133" s="3617"/>
      <c r="AQ133" s="3617"/>
      <c r="AR133" s="3617"/>
      <c r="AS133" s="3617"/>
      <c r="AT133" s="3617"/>
      <c r="AU133" s="3617"/>
      <c r="AV133" s="3617"/>
      <c r="AW133" s="3617"/>
      <c r="AX133" s="3617"/>
      <c r="AY133" s="3617"/>
      <c r="AZ133" s="3617"/>
      <c r="BA133" s="3580"/>
      <c r="BB133" s="3580"/>
      <c r="BC133" s="3580"/>
      <c r="BD133" s="3580"/>
      <c r="BE133" s="3580"/>
      <c r="BF133" s="3580"/>
      <c r="BG133" s="3580"/>
      <c r="BH133" s="3580"/>
      <c r="BI133" s="3580"/>
      <c r="BJ133" s="3580"/>
      <c r="BK133" s="3580"/>
      <c r="BL133" s="3580"/>
      <c r="BM133" s="3580"/>
      <c r="BN133" s="3580"/>
      <c r="BO133" s="3580"/>
      <c r="BP133" s="3580"/>
      <c r="BQ133" s="3580"/>
      <c r="BR133" s="3580"/>
      <c r="BS133" s="3580"/>
      <c r="BT133" s="3580"/>
      <c r="BU133" s="3580"/>
      <c r="BV133" s="3580"/>
      <c r="BW133" s="3580"/>
      <c r="BX133" s="3580"/>
      <c r="BY133" s="3580"/>
      <c r="BZ133" s="3580"/>
      <c r="CA133" s="3580"/>
      <c r="CB133" s="3580"/>
      <c r="CC133" s="3580"/>
      <c r="CD133" s="3580"/>
    </row>
    <row r="134" spans="1:82" s="3440" customFormat="1" ht="13.5" hidden="1" customHeight="1">
      <c r="A134" s="3438"/>
      <c r="B134" s="2906"/>
      <c r="C134" s="2906"/>
      <c r="D134" s="2906"/>
      <c r="E134" s="2906"/>
      <c r="F134" s="2906"/>
      <c r="G134" s="2906"/>
      <c r="H134" s="2906"/>
      <c r="I134" s="2906"/>
      <c r="J134" s="2906"/>
      <c r="K134" s="2906"/>
      <c r="L134" s="2906"/>
      <c r="M134" s="2906"/>
      <c r="N134" s="2906"/>
      <c r="O134" s="2906"/>
      <c r="P134" s="2906"/>
      <c r="Q134" s="2906"/>
      <c r="R134" s="2792"/>
      <c r="S134" s="3530"/>
      <c r="T134" s="2792"/>
      <c r="U134" s="2792"/>
      <c r="V134" s="3533"/>
      <c r="W134" s="2792"/>
      <c r="X134" s="2792"/>
      <c r="Y134" s="3533"/>
      <c r="Z134" s="2792"/>
      <c r="AA134" s="2792"/>
      <c r="AB134" s="3534"/>
      <c r="AC134" s="3531"/>
      <c r="AD134" s="3279"/>
      <c r="AE134" s="3279"/>
      <c r="AF134" s="3279"/>
      <c r="AG134" s="3279"/>
      <c r="AH134" s="3617"/>
      <c r="AI134" s="3617"/>
      <c r="AJ134" s="3617"/>
      <c r="AK134" s="3617"/>
      <c r="AL134" s="3617"/>
      <c r="AM134" s="3617"/>
      <c r="AN134" s="3617"/>
      <c r="AO134" s="3617"/>
      <c r="AP134" s="3617"/>
      <c r="AQ134" s="3617"/>
      <c r="AR134" s="3617"/>
      <c r="AS134" s="3617"/>
      <c r="AT134" s="3617"/>
      <c r="AU134" s="3617"/>
      <c r="AV134" s="3617"/>
      <c r="AW134" s="3617"/>
      <c r="AX134" s="3617"/>
      <c r="AY134" s="3617"/>
      <c r="AZ134" s="3617"/>
      <c r="BA134" s="3580"/>
      <c r="BB134" s="3580"/>
      <c r="BC134" s="3580"/>
      <c r="BD134" s="3580"/>
      <c r="BE134" s="3580"/>
      <c r="BF134" s="3580"/>
      <c r="BG134" s="3580"/>
      <c r="BH134" s="3580"/>
      <c r="BI134" s="3580"/>
      <c r="BJ134" s="3580"/>
      <c r="BK134" s="3580"/>
      <c r="BL134" s="3580"/>
      <c r="BM134" s="3580"/>
      <c r="BN134" s="3580"/>
      <c r="BO134" s="3580"/>
      <c r="BP134" s="3580"/>
      <c r="BQ134" s="3580"/>
      <c r="BR134" s="3580"/>
      <c r="BS134" s="3580"/>
      <c r="BT134" s="3580"/>
      <c r="BU134" s="3580"/>
      <c r="BV134" s="3580"/>
      <c r="BW134" s="3580"/>
      <c r="BX134" s="3580"/>
      <c r="BY134" s="3580"/>
      <c r="BZ134" s="3580"/>
      <c r="CA134" s="3580"/>
      <c r="CB134" s="3580"/>
      <c r="CC134" s="3580"/>
      <c r="CD134" s="3580"/>
    </row>
    <row r="135" spans="1:82" s="3441" customFormat="1" ht="22.5" customHeight="1" thickBot="1">
      <c r="A135" s="3968" t="s">
        <v>663</v>
      </c>
      <c r="B135" s="3969"/>
      <c r="C135" s="3969"/>
      <c r="D135" s="3970" t="s">
        <v>640</v>
      </c>
      <c r="E135" s="3971"/>
      <c r="F135" s="3970"/>
      <c r="G135" s="3970"/>
      <c r="H135" s="3970"/>
      <c r="I135" s="3970"/>
      <c r="J135" s="3972"/>
      <c r="K135" s="3986" t="s">
        <v>821</v>
      </c>
      <c r="L135" s="3970"/>
      <c r="M135" s="3970"/>
      <c r="N135" s="3958" t="s">
        <v>256</v>
      </c>
      <c r="O135" s="3958"/>
      <c r="P135" s="3958"/>
      <c r="Q135" s="3959" t="s">
        <v>905</v>
      </c>
      <c r="R135" s="3959"/>
      <c r="S135" s="3959"/>
      <c r="T135" s="4005" t="s">
        <v>853</v>
      </c>
      <c r="U135" s="4005"/>
      <c r="V135" s="4005"/>
      <c r="W135" s="3961" t="s">
        <v>1048</v>
      </c>
      <c r="X135" s="3961"/>
      <c r="Y135" s="3961"/>
      <c r="Z135" s="2888" t="s">
        <v>946</v>
      </c>
      <c r="AA135" s="2888" t="s">
        <v>946</v>
      </c>
      <c r="AB135" s="2888" t="s">
        <v>946</v>
      </c>
      <c r="AC135" s="3996" t="s">
        <v>1359</v>
      </c>
      <c r="AD135" s="3535"/>
      <c r="AE135" s="3535"/>
      <c r="AF135" s="3536"/>
      <c r="AG135" s="3536"/>
      <c r="AH135" s="3618"/>
      <c r="AI135" s="3618"/>
      <c r="AJ135" s="3618"/>
      <c r="AK135" s="3618"/>
      <c r="AL135" s="3618"/>
      <c r="AM135" s="3618"/>
      <c r="AN135" s="3618"/>
      <c r="AO135" s="3618"/>
      <c r="AP135" s="3619"/>
      <c r="AQ135" s="3619"/>
      <c r="AR135" s="3619"/>
      <c r="AS135" s="3619"/>
      <c r="AT135" s="3619"/>
      <c r="AU135" s="3619"/>
      <c r="AV135" s="3619"/>
      <c r="AW135" s="3619"/>
      <c r="AX135" s="3619"/>
      <c r="AY135" s="3619"/>
      <c r="AZ135" s="3619"/>
      <c r="BA135" s="3581"/>
      <c r="BB135" s="3581"/>
      <c r="BC135" s="3581"/>
      <c r="BD135" s="3581"/>
      <c r="BE135" s="3581"/>
      <c r="BF135" s="3581"/>
      <c r="BG135" s="3581"/>
      <c r="BH135" s="3581"/>
      <c r="BI135" s="3581"/>
      <c r="BJ135" s="3581"/>
      <c r="BK135" s="3581"/>
      <c r="BL135" s="3581"/>
      <c r="BM135" s="3581"/>
      <c r="BN135" s="3581"/>
      <c r="BO135" s="3581"/>
      <c r="BP135" s="3581"/>
      <c r="BQ135" s="3581"/>
      <c r="BR135" s="3581"/>
      <c r="BS135" s="3581"/>
      <c r="BT135" s="3581"/>
      <c r="BU135" s="3581"/>
      <c r="BV135" s="3581"/>
      <c r="BW135" s="3581"/>
      <c r="BX135" s="3581"/>
      <c r="BY135" s="3581"/>
      <c r="BZ135" s="3581"/>
      <c r="CA135" s="3581"/>
      <c r="CB135" s="3581"/>
      <c r="CC135" s="3581"/>
      <c r="CD135" s="3581"/>
    </row>
    <row r="136" spans="1:82" s="1417" customFormat="1" ht="23.25" customHeight="1" thickBot="1">
      <c r="A136" s="2908" t="s">
        <v>665</v>
      </c>
      <c r="B136" s="2900" t="s">
        <v>666</v>
      </c>
      <c r="C136" s="2900" t="s">
        <v>667</v>
      </c>
      <c r="D136" s="2913" t="s">
        <v>876</v>
      </c>
      <c r="E136" s="2983" t="s">
        <v>1342</v>
      </c>
      <c r="F136" s="2914" t="s">
        <v>1346</v>
      </c>
      <c r="G136" s="3225" t="s">
        <v>902</v>
      </c>
      <c r="H136" s="3225" t="s">
        <v>5135</v>
      </c>
      <c r="I136" s="3630" t="s">
        <v>5134</v>
      </c>
      <c r="J136" s="3289" t="s">
        <v>1434</v>
      </c>
      <c r="K136" s="2914" t="s">
        <v>4997</v>
      </c>
      <c r="L136" s="2915" t="s">
        <v>5002</v>
      </c>
      <c r="M136" s="2900" t="s">
        <v>1430</v>
      </c>
      <c r="N136" s="2916" t="s">
        <v>1439</v>
      </c>
      <c r="O136" s="2917" t="s">
        <v>1440</v>
      </c>
      <c r="P136" s="2916" t="s">
        <v>1430</v>
      </c>
      <c r="Q136" s="2918" t="s">
        <v>1438</v>
      </c>
      <c r="R136" s="2919" t="s">
        <v>1440</v>
      </c>
      <c r="S136" s="2918" t="s">
        <v>1430</v>
      </c>
      <c r="T136" s="2920" t="s">
        <v>1439</v>
      </c>
      <c r="U136" s="2920" t="s">
        <v>1440</v>
      </c>
      <c r="V136" s="2920" t="s">
        <v>1432</v>
      </c>
      <c r="W136" s="2921" t="s">
        <v>1439</v>
      </c>
      <c r="X136" s="2921" t="s">
        <v>4998</v>
      </c>
      <c r="Y136" s="2921" t="s">
        <v>1432</v>
      </c>
      <c r="Z136" s="2922" t="s">
        <v>4997</v>
      </c>
      <c r="AA136" s="2922" t="s">
        <v>5001</v>
      </c>
      <c r="AB136" s="2922" t="s">
        <v>1432</v>
      </c>
      <c r="AC136" s="3997"/>
      <c r="AD136" s="3391"/>
      <c r="AE136" s="3391"/>
      <c r="AF136" s="3392"/>
      <c r="AG136" s="3392"/>
      <c r="AH136" s="3603"/>
      <c r="AI136" s="3603"/>
      <c r="AJ136" s="3603"/>
      <c r="AK136" s="3603"/>
      <c r="AL136" s="3603"/>
      <c r="AM136" s="3603"/>
      <c r="AN136" s="3603"/>
      <c r="AO136" s="3603"/>
      <c r="AP136" s="3604"/>
      <c r="AQ136" s="3604"/>
      <c r="AR136" s="3604"/>
      <c r="AS136" s="3604"/>
      <c r="AT136" s="3604"/>
      <c r="AU136" s="3604"/>
      <c r="AV136" s="3604"/>
      <c r="AW136" s="3604"/>
      <c r="AX136" s="3604"/>
      <c r="AY136" s="3604"/>
      <c r="AZ136" s="3604"/>
      <c r="BA136" s="3578"/>
      <c r="BB136" s="3578"/>
      <c r="BC136" s="3578"/>
      <c r="BD136" s="3578"/>
      <c r="BE136" s="3578"/>
      <c r="BF136" s="3578"/>
      <c r="BG136" s="3578"/>
      <c r="BH136" s="3578"/>
      <c r="BI136" s="3578"/>
      <c r="BJ136" s="3578"/>
      <c r="BK136" s="3578"/>
      <c r="BL136" s="3578"/>
      <c r="BM136" s="3578"/>
      <c r="BN136" s="3578"/>
      <c r="BO136" s="3578"/>
      <c r="BP136" s="3578"/>
      <c r="BQ136" s="3578"/>
      <c r="BR136" s="3578"/>
      <c r="BS136" s="3578"/>
      <c r="BT136" s="3578"/>
      <c r="BU136" s="3578"/>
      <c r="BV136" s="3578"/>
      <c r="BW136" s="3578"/>
      <c r="BX136" s="3578"/>
      <c r="BY136" s="3578"/>
      <c r="BZ136" s="3578"/>
      <c r="CA136" s="3578"/>
      <c r="CB136" s="3578"/>
      <c r="CC136" s="3578"/>
      <c r="CD136" s="3578"/>
    </row>
    <row r="137" spans="1:82" s="1417" customFormat="1" ht="20.25" customHeight="1" thickBot="1">
      <c r="A137" s="2958" t="s">
        <v>688</v>
      </c>
      <c r="B137" s="2936" t="s">
        <v>696</v>
      </c>
      <c r="C137" s="2937" t="s">
        <v>671</v>
      </c>
      <c r="D137" s="2941">
        <f>SUM(D138:D150)</f>
        <v>22936000</v>
      </c>
      <c r="E137" s="2984">
        <f>SUM(E138:E150)</f>
        <v>20608000</v>
      </c>
      <c r="F137" s="2942">
        <f>E137-D137</f>
        <v>-2328000</v>
      </c>
      <c r="G137" s="2943">
        <f>E137/D137</f>
        <v>0.89850017439832575</v>
      </c>
      <c r="H137" s="2944">
        <f>SUM(M137,P137,S137,V137,Y137)</f>
        <v>22823277</v>
      </c>
      <c r="I137" s="2945">
        <f>E137-H137</f>
        <v>-2215277</v>
      </c>
      <c r="J137" s="3290">
        <f>E137/H137</f>
        <v>0.90293782089224084</v>
      </c>
      <c r="K137" s="3287">
        <f>SUM(K138:K150)</f>
        <v>20836000</v>
      </c>
      <c r="L137" s="2944">
        <f>SUM(L138:L150)</f>
        <v>20608000</v>
      </c>
      <c r="M137" s="2944">
        <f>SUM(M138:M150)</f>
        <v>22790277</v>
      </c>
      <c r="N137" s="2944">
        <f>SUM(N138:N150)</f>
        <v>1040000</v>
      </c>
      <c r="O137" s="2944"/>
      <c r="P137" s="2944">
        <f>SUM(P138:P150)</f>
        <v>33000</v>
      </c>
      <c r="Q137" s="2944">
        <f>SUM(Q138:Q150)</f>
        <v>1060000</v>
      </c>
      <c r="R137" s="2944"/>
      <c r="S137" s="2944"/>
      <c r="T137" s="2944"/>
      <c r="U137" s="2944"/>
      <c r="V137" s="2944"/>
      <c r="W137" s="2944"/>
      <c r="X137" s="2944"/>
      <c r="Y137" s="2944"/>
      <c r="Z137" s="2944"/>
      <c r="AA137" s="2941"/>
      <c r="AB137" s="2947"/>
      <c r="AC137" s="2964" t="s">
        <v>1353</v>
      </c>
      <c r="AD137" s="3391"/>
      <c r="AE137" s="3391"/>
      <c r="AF137" s="3392"/>
      <c r="AG137" s="3392"/>
      <c r="AH137" s="3603"/>
      <c r="AI137" s="3603"/>
      <c r="AJ137" s="3603"/>
      <c r="AK137" s="3603"/>
      <c r="AL137" s="3603"/>
      <c r="AM137" s="3603"/>
      <c r="AN137" s="3603"/>
      <c r="AO137" s="3603"/>
      <c r="AP137" s="3604"/>
      <c r="AQ137" s="3604"/>
      <c r="AR137" s="3604"/>
      <c r="AS137" s="3604"/>
      <c r="AT137" s="3604"/>
      <c r="AU137" s="3604"/>
      <c r="AV137" s="3604"/>
      <c r="AW137" s="3604"/>
      <c r="AX137" s="3604"/>
      <c r="AY137" s="3604"/>
      <c r="AZ137" s="3604"/>
      <c r="BA137" s="3578"/>
      <c r="BB137" s="3578"/>
      <c r="BC137" s="3578"/>
      <c r="BD137" s="3578"/>
      <c r="BE137" s="3578"/>
      <c r="BF137" s="3578"/>
      <c r="BG137" s="3578"/>
      <c r="BH137" s="3578"/>
      <c r="BI137" s="3578"/>
      <c r="BJ137" s="3578"/>
      <c r="BK137" s="3578"/>
      <c r="BL137" s="3578"/>
      <c r="BM137" s="3578"/>
      <c r="BN137" s="3578"/>
      <c r="BO137" s="3578"/>
      <c r="BP137" s="3578"/>
      <c r="BQ137" s="3578"/>
      <c r="BR137" s="3578"/>
      <c r="BS137" s="3578"/>
      <c r="BT137" s="3578"/>
      <c r="BU137" s="3578"/>
      <c r="BV137" s="3578"/>
      <c r="BW137" s="3578"/>
      <c r="BX137" s="3578"/>
      <c r="BY137" s="3578"/>
      <c r="BZ137" s="3578"/>
      <c r="CA137" s="3578"/>
      <c r="CB137" s="3578"/>
      <c r="CC137" s="3578"/>
      <c r="CD137" s="3578"/>
    </row>
    <row r="138" spans="1:82" s="1417" customFormat="1" ht="11.25" customHeight="1">
      <c r="A138" s="2960"/>
      <c r="B138" s="2923"/>
      <c r="C138" s="2934" t="s">
        <v>697</v>
      </c>
      <c r="D138" s="2928">
        <v>8760000</v>
      </c>
      <c r="E138" s="2985">
        <v>8760000</v>
      </c>
      <c r="F138" s="2929"/>
      <c r="G138" s="2930">
        <f t="shared" ref="G138:G150" si="31">E138/D138</f>
        <v>1</v>
      </c>
      <c r="H138" s="2931">
        <f>SUM(M138,P138,S138,V138,Y138)</f>
        <v>8643800</v>
      </c>
      <c r="I138" s="2932">
        <f>E138-H138</f>
        <v>116200</v>
      </c>
      <c r="J138" s="3291">
        <f>E138/H138</f>
        <v>1.0134431615724566</v>
      </c>
      <c r="K138" s="3400">
        <v>8760000</v>
      </c>
      <c r="L138" s="2931">
        <v>8760000</v>
      </c>
      <c r="M138" s="3406">
        <v>8643800</v>
      </c>
      <c r="N138" s="2935"/>
      <c r="O138" s="2935"/>
      <c r="P138" s="2931"/>
      <c r="Q138" s="2935"/>
      <c r="R138" s="2935"/>
      <c r="S138" s="2931"/>
      <c r="T138" s="2935"/>
      <c r="U138" s="2935"/>
      <c r="V138" s="2935"/>
      <c r="W138" s="2935"/>
      <c r="X138" s="2935"/>
      <c r="Y138" s="2935"/>
      <c r="Z138" s="2935"/>
      <c r="AA138" s="2935"/>
      <c r="AB138" s="2935"/>
      <c r="AC138" s="2965" t="s">
        <v>1348</v>
      </c>
      <c r="AD138" s="3391"/>
      <c r="AE138" s="3391"/>
      <c r="AF138" s="3392"/>
      <c r="AG138" s="3392"/>
      <c r="AH138" s="3603"/>
      <c r="AI138" s="3603"/>
      <c r="AJ138" s="3603"/>
      <c r="AK138" s="3603"/>
      <c r="AL138" s="3603"/>
      <c r="AM138" s="3603"/>
      <c r="AN138" s="3603"/>
      <c r="AO138" s="3603"/>
      <c r="AP138" s="3604"/>
      <c r="AQ138" s="3604"/>
      <c r="AR138" s="3604"/>
      <c r="AS138" s="3604"/>
      <c r="AT138" s="3604"/>
      <c r="AU138" s="3604"/>
      <c r="AV138" s="3604"/>
      <c r="AW138" s="3604"/>
      <c r="AX138" s="3604"/>
      <c r="AY138" s="3604"/>
      <c r="AZ138" s="3604"/>
      <c r="BA138" s="3578"/>
      <c r="BB138" s="3578"/>
      <c r="BC138" s="3578"/>
      <c r="BD138" s="3578"/>
      <c r="BE138" s="3578"/>
      <c r="BF138" s="3578"/>
      <c r="BG138" s="3578"/>
      <c r="BH138" s="3578"/>
      <c r="BI138" s="3578"/>
      <c r="BJ138" s="3578"/>
      <c r="BK138" s="3578"/>
      <c r="BL138" s="3578"/>
      <c r="BM138" s="3578"/>
      <c r="BN138" s="3578"/>
      <c r="BO138" s="3578"/>
      <c r="BP138" s="3578"/>
      <c r="BQ138" s="3578"/>
      <c r="BR138" s="3578"/>
      <c r="BS138" s="3578"/>
      <c r="BT138" s="3578"/>
      <c r="BU138" s="3578"/>
      <c r="BV138" s="3578"/>
      <c r="BW138" s="3578"/>
      <c r="BX138" s="3578"/>
      <c r="BY138" s="3578"/>
      <c r="BZ138" s="3578"/>
      <c r="CA138" s="3578"/>
      <c r="CB138" s="3578"/>
      <c r="CC138" s="3578"/>
      <c r="CD138" s="3578"/>
    </row>
    <row r="139" spans="1:82" s="1417" customFormat="1" ht="11.25" customHeight="1">
      <c r="A139" s="2960"/>
      <c r="B139" s="2906"/>
      <c r="C139" s="2826" t="s">
        <v>5014</v>
      </c>
      <c r="D139" s="2860">
        <v>1560000</v>
      </c>
      <c r="E139" s="2980">
        <v>1160000</v>
      </c>
      <c r="F139" s="2893">
        <f t="shared" ref="F139:F149" si="32">E139-D139</f>
        <v>-400000</v>
      </c>
      <c r="G139" s="2821">
        <f t="shared" si="31"/>
        <v>0.74358974358974361</v>
      </c>
      <c r="H139" s="2788">
        <f t="shared" ref="H139:H150" si="33">SUM(M139,P139,S139,V139,Y139)</f>
        <v>1995850</v>
      </c>
      <c r="I139" s="2789">
        <f>E139-H139</f>
        <v>-835850</v>
      </c>
      <c r="J139" s="3292">
        <f>E139/H139</f>
        <v>0.58120600245509435</v>
      </c>
      <c r="K139" s="3397">
        <v>1160000</v>
      </c>
      <c r="L139" s="2788">
        <v>1160000</v>
      </c>
      <c r="M139" s="3407">
        <v>1995850</v>
      </c>
      <c r="N139" s="2796"/>
      <c r="O139" s="2796"/>
      <c r="P139" s="2796"/>
      <c r="Q139" s="2796"/>
      <c r="R139" s="2796"/>
      <c r="S139" s="2796"/>
      <c r="T139" s="2796"/>
      <c r="U139" s="2796"/>
      <c r="V139" s="2796"/>
      <c r="W139" s="2796"/>
      <c r="X139" s="2796"/>
      <c r="Y139" s="2796"/>
      <c r="Z139" s="2796"/>
      <c r="AA139" s="2796"/>
      <c r="AB139" s="2796"/>
      <c r="AC139" s="2965" t="s">
        <v>1354</v>
      </c>
      <c r="AD139" s="3391"/>
      <c r="AE139" s="3391"/>
      <c r="AF139" s="3392"/>
      <c r="AG139" s="3392"/>
      <c r="AH139" s="3603"/>
      <c r="AI139" s="3603"/>
      <c r="AJ139" s="3603"/>
      <c r="AK139" s="3603"/>
      <c r="AL139" s="3603"/>
      <c r="AM139" s="3603"/>
      <c r="AN139" s="3603"/>
      <c r="AO139" s="3603"/>
      <c r="AP139" s="3604"/>
      <c r="AQ139" s="3604"/>
      <c r="AR139" s="3604"/>
      <c r="AS139" s="3604"/>
      <c r="AT139" s="3604"/>
      <c r="AU139" s="3604"/>
      <c r="AV139" s="3604"/>
      <c r="AW139" s="3604"/>
      <c r="AX139" s="3604"/>
      <c r="AY139" s="3604"/>
      <c r="AZ139" s="3604"/>
      <c r="BA139" s="3578"/>
      <c r="BB139" s="3578"/>
      <c r="BC139" s="3578"/>
      <c r="BD139" s="3578"/>
      <c r="BE139" s="3578"/>
      <c r="BF139" s="3578"/>
      <c r="BG139" s="3578"/>
      <c r="BH139" s="3578"/>
      <c r="BI139" s="3578"/>
      <c r="BJ139" s="3578"/>
      <c r="BK139" s="3578"/>
      <c r="BL139" s="3578"/>
      <c r="BM139" s="3578"/>
      <c r="BN139" s="3578"/>
      <c r="BO139" s="3578"/>
      <c r="BP139" s="3578"/>
      <c r="BQ139" s="3578"/>
      <c r="BR139" s="3578"/>
      <c r="BS139" s="3578"/>
      <c r="BT139" s="3578"/>
      <c r="BU139" s="3578"/>
      <c r="BV139" s="3578"/>
      <c r="BW139" s="3578"/>
      <c r="BX139" s="3578"/>
      <c r="BY139" s="3578"/>
      <c r="BZ139" s="3578"/>
      <c r="CA139" s="3578"/>
      <c r="CB139" s="3578"/>
      <c r="CC139" s="3578"/>
      <c r="CD139" s="3578"/>
    </row>
    <row r="140" spans="1:82" s="1417" customFormat="1" ht="11.25" customHeight="1">
      <c r="A140" s="2960"/>
      <c r="B140" s="2906"/>
      <c r="C140" s="2826" t="s">
        <v>699</v>
      </c>
      <c r="D140" s="2860">
        <v>408000</v>
      </c>
      <c r="E140" s="2980">
        <v>408000</v>
      </c>
      <c r="F140" s="2893"/>
      <c r="G140" s="2821">
        <f t="shared" si="31"/>
        <v>1</v>
      </c>
      <c r="H140" s="2788">
        <f>SUM(M140,P140,S140,V140,Y140)</f>
        <v>406800</v>
      </c>
      <c r="I140" s="2789">
        <f t="shared" ref="I140:I149" si="34">E140-H140</f>
        <v>1200</v>
      </c>
      <c r="J140" s="3292">
        <f t="shared" ref="J140:J150" si="35">E140/H140</f>
        <v>1.0029498525073746</v>
      </c>
      <c r="K140" s="3397">
        <v>408000</v>
      </c>
      <c r="L140" s="2788">
        <v>408000</v>
      </c>
      <c r="M140" s="3407">
        <v>406800</v>
      </c>
      <c r="N140" s="2796"/>
      <c r="O140" s="2796"/>
      <c r="P140" s="2788"/>
      <c r="Q140" s="2796"/>
      <c r="R140" s="2796"/>
      <c r="S140" s="2788"/>
      <c r="T140" s="2796"/>
      <c r="U140" s="2796"/>
      <c r="V140" s="2788"/>
      <c r="W140" s="2796"/>
      <c r="X140" s="2796"/>
      <c r="Y140" s="2796"/>
      <c r="Z140" s="2796"/>
      <c r="AA140" s="2796"/>
      <c r="AB140" s="2796"/>
      <c r="AC140" s="2965" t="s">
        <v>1348</v>
      </c>
      <c r="AD140" s="3391"/>
      <c r="AE140" s="3391"/>
      <c r="AF140" s="3392"/>
      <c r="AG140" s="3392"/>
      <c r="AH140" s="3603"/>
      <c r="AI140" s="3603"/>
      <c r="AJ140" s="3603"/>
      <c r="AK140" s="3603"/>
      <c r="AL140" s="3603"/>
      <c r="AM140" s="3603"/>
      <c r="AN140" s="3603"/>
      <c r="AO140" s="3603"/>
      <c r="AP140" s="3604"/>
      <c r="AQ140" s="3604"/>
      <c r="AR140" s="3604"/>
      <c r="AS140" s="3604"/>
      <c r="AT140" s="3604"/>
      <c r="AU140" s="3604"/>
      <c r="AV140" s="3604"/>
      <c r="AW140" s="3604"/>
      <c r="AX140" s="3604"/>
      <c r="AY140" s="3604"/>
      <c r="AZ140" s="3604"/>
      <c r="BA140" s="3578"/>
      <c r="BB140" s="3578"/>
      <c r="BC140" s="3578"/>
      <c r="BD140" s="3578"/>
      <c r="BE140" s="3578"/>
      <c r="BF140" s="3578"/>
      <c r="BG140" s="3578"/>
      <c r="BH140" s="3578"/>
      <c r="BI140" s="3578"/>
      <c r="BJ140" s="3578"/>
      <c r="BK140" s="3578"/>
      <c r="BL140" s="3578"/>
      <c r="BM140" s="3578"/>
      <c r="BN140" s="3578"/>
      <c r="BO140" s="3578"/>
      <c r="BP140" s="3578"/>
      <c r="BQ140" s="3578"/>
      <c r="BR140" s="3578"/>
      <c r="BS140" s="3578"/>
      <c r="BT140" s="3578"/>
      <c r="BU140" s="3578"/>
      <c r="BV140" s="3578"/>
      <c r="BW140" s="3578"/>
      <c r="BX140" s="3578"/>
      <c r="BY140" s="3578"/>
      <c r="BZ140" s="3578"/>
      <c r="CA140" s="3578"/>
      <c r="CB140" s="3578"/>
      <c r="CC140" s="3578"/>
      <c r="CD140" s="3578"/>
    </row>
    <row r="141" spans="1:82" s="1417" customFormat="1" ht="11.25" customHeight="1">
      <c r="A141" s="2960"/>
      <c r="B141" s="2906"/>
      <c r="C141" s="2826" t="s">
        <v>700</v>
      </c>
      <c r="D141" s="2860">
        <v>2520000</v>
      </c>
      <c r="E141" s="2980">
        <v>2400000</v>
      </c>
      <c r="F141" s="2893">
        <f t="shared" si="32"/>
        <v>-120000</v>
      </c>
      <c r="G141" s="2821">
        <f t="shared" si="31"/>
        <v>0.95238095238095233</v>
      </c>
      <c r="H141" s="2788">
        <f t="shared" si="33"/>
        <v>1773540</v>
      </c>
      <c r="I141" s="2789">
        <f t="shared" si="34"/>
        <v>626460</v>
      </c>
      <c r="J141" s="3292">
        <f t="shared" si="35"/>
        <v>1.3532257518860584</v>
      </c>
      <c r="K141" s="3397">
        <v>2400000</v>
      </c>
      <c r="L141" s="2788">
        <v>2400000</v>
      </c>
      <c r="M141" s="3407">
        <v>1773540</v>
      </c>
      <c r="N141" s="2796"/>
      <c r="O141" s="2796"/>
      <c r="P141" s="2796"/>
      <c r="Q141" s="2788">
        <v>120000</v>
      </c>
      <c r="R141" s="2811"/>
      <c r="S141" s="2796"/>
      <c r="T141" s="2796"/>
      <c r="U141" s="2796"/>
      <c r="V141" s="2796"/>
      <c r="W141" s="2788"/>
      <c r="X141" s="2796"/>
      <c r="Y141" s="2796"/>
      <c r="Z141" s="2788"/>
      <c r="AA141" s="2788"/>
      <c r="AB141" s="2788"/>
      <c r="AC141" s="2965" t="s">
        <v>1353</v>
      </c>
      <c r="AD141" s="3391"/>
      <c r="AE141" s="3391"/>
      <c r="AF141" s="3392"/>
      <c r="AG141" s="3392"/>
      <c r="AH141" s="3603"/>
      <c r="AI141" s="3603"/>
      <c r="AJ141" s="3603"/>
      <c r="AK141" s="3603"/>
      <c r="AL141" s="3603"/>
      <c r="AM141" s="3603"/>
      <c r="AN141" s="3603"/>
      <c r="AO141" s="3603"/>
      <c r="AP141" s="3604"/>
      <c r="AQ141" s="3604"/>
      <c r="AR141" s="3604"/>
      <c r="AS141" s="3604"/>
      <c r="AT141" s="3604"/>
      <c r="AU141" s="3604"/>
      <c r="AV141" s="3604"/>
      <c r="AW141" s="3604"/>
      <c r="AX141" s="3604"/>
      <c r="AY141" s="3604"/>
      <c r="AZ141" s="3604"/>
      <c r="BA141" s="3578"/>
      <c r="BB141" s="3578"/>
      <c r="BC141" s="3578"/>
      <c r="BD141" s="3578"/>
      <c r="BE141" s="3578"/>
      <c r="BF141" s="3578"/>
      <c r="BG141" s="3578"/>
      <c r="BH141" s="3578"/>
      <c r="BI141" s="3578"/>
      <c r="BJ141" s="3578"/>
      <c r="BK141" s="3578"/>
      <c r="BL141" s="3578"/>
      <c r="BM141" s="3578"/>
      <c r="BN141" s="3578"/>
      <c r="BO141" s="3578"/>
      <c r="BP141" s="3578"/>
      <c r="BQ141" s="3578"/>
      <c r="BR141" s="3578"/>
      <c r="BS141" s="3578"/>
      <c r="BT141" s="3578"/>
      <c r="BU141" s="3578"/>
      <c r="BV141" s="3578"/>
      <c r="BW141" s="3578"/>
      <c r="BX141" s="3578"/>
      <c r="BY141" s="3578"/>
      <c r="BZ141" s="3578"/>
      <c r="CA141" s="3578"/>
      <c r="CB141" s="3578"/>
      <c r="CC141" s="3578"/>
      <c r="CD141" s="3578"/>
    </row>
    <row r="142" spans="1:82" s="1417" customFormat="1" ht="11.25" customHeight="1">
      <c r="A142" s="2960"/>
      <c r="B142" s="2906"/>
      <c r="C142" s="2826" t="s">
        <v>701</v>
      </c>
      <c r="D142" s="2860">
        <v>1400000</v>
      </c>
      <c r="E142" s="2980">
        <v>1200000</v>
      </c>
      <c r="F142" s="2893">
        <f t="shared" si="32"/>
        <v>-200000</v>
      </c>
      <c r="G142" s="2821">
        <f t="shared" si="31"/>
        <v>0.8571428571428571</v>
      </c>
      <c r="H142" s="2788">
        <f t="shared" si="33"/>
        <v>749190</v>
      </c>
      <c r="I142" s="2789">
        <f t="shared" si="34"/>
        <v>450810</v>
      </c>
      <c r="J142" s="3292">
        <f t="shared" si="35"/>
        <v>1.6017298682577183</v>
      </c>
      <c r="K142" s="3397">
        <v>600000</v>
      </c>
      <c r="L142" s="2788">
        <v>1200000</v>
      </c>
      <c r="M142" s="3407">
        <v>749190</v>
      </c>
      <c r="N142" s="2788">
        <v>600000</v>
      </c>
      <c r="O142" s="2796"/>
      <c r="P142" s="2788"/>
      <c r="Q142" s="2788">
        <v>600000</v>
      </c>
      <c r="R142" s="2796"/>
      <c r="S142" s="2788"/>
      <c r="T142" s="2796"/>
      <c r="U142" s="2796"/>
      <c r="V142" s="2796"/>
      <c r="W142" s="2796"/>
      <c r="X142" s="2796"/>
      <c r="Y142" s="2796"/>
      <c r="Z142" s="2796"/>
      <c r="AA142" s="2796"/>
      <c r="AB142" s="2796"/>
      <c r="AC142" s="2965" t="s">
        <v>1353</v>
      </c>
      <c r="AD142" s="3391"/>
      <c r="AE142" s="3391"/>
      <c r="AF142" s="3392"/>
      <c r="AG142" s="3392"/>
      <c r="AH142" s="3603"/>
      <c r="AI142" s="3603"/>
      <c r="AJ142" s="3603"/>
      <c r="AK142" s="3603"/>
      <c r="AL142" s="3603"/>
      <c r="AM142" s="3603"/>
      <c r="AN142" s="3603"/>
      <c r="AO142" s="3603"/>
      <c r="AP142" s="3604"/>
      <c r="AQ142" s="3604"/>
      <c r="AR142" s="3604"/>
      <c r="AS142" s="3604"/>
      <c r="AT142" s="3604"/>
      <c r="AU142" s="3604"/>
      <c r="AV142" s="3604"/>
      <c r="AW142" s="3604"/>
      <c r="AX142" s="3604"/>
      <c r="AY142" s="3604"/>
      <c r="AZ142" s="3604"/>
      <c r="BA142" s="3578"/>
      <c r="BB142" s="3578"/>
      <c r="BC142" s="3578"/>
      <c r="BD142" s="3578"/>
      <c r="BE142" s="3578"/>
      <c r="BF142" s="3578"/>
      <c r="BG142" s="3578"/>
      <c r="BH142" s="3578"/>
      <c r="BI142" s="3578"/>
      <c r="BJ142" s="3578"/>
      <c r="BK142" s="3578"/>
      <c r="BL142" s="3578"/>
      <c r="BM142" s="3578"/>
      <c r="BN142" s="3578"/>
      <c r="BO142" s="3578"/>
      <c r="BP142" s="3578"/>
      <c r="BQ142" s="3578"/>
      <c r="BR142" s="3578"/>
      <c r="BS142" s="3578"/>
      <c r="BT142" s="3578"/>
      <c r="BU142" s="3578"/>
      <c r="BV142" s="3578"/>
      <c r="BW142" s="3578"/>
      <c r="BX142" s="3578"/>
      <c r="BY142" s="3578"/>
      <c r="BZ142" s="3578"/>
      <c r="CA142" s="3578"/>
      <c r="CB142" s="3578"/>
      <c r="CC142" s="3578"/>
      <c r="CD142" s="3578"/>
    </row>
    <row r="143" spans="1:82" s="1417" customFormat="1" ht="11.25" customHeight="1">
      <c r="A143" s="2960"/>
      <c r="B143" s="2906"/>
      <c r="C143" s="2826" t="s">
        <v>702</v>
      </c>
      <c r="D143" s="2860">
        <v>600000</v>
      </c>
      <c r="E143" s="2980">
        <v>600000</v>
      </c>
      <c r="F143" s="2893"/>
      <c r="G143" s="2821">
        <f t="shared" si="31"/>
        <v>1</v>
      </c>
      <c r="H143" s="2788">
        <f t="shared" si="33"/>
        <v>384300</v>
      </c>
      <c r="I143" s="2789">
        <f t="shared" si="34"/>
        <v>215700</v>
      </c>
      <c r="J143" s="3292">
        <f t="shared" si="35"/>
        <v>1.5612802498048399</v>
      </c>
      <c r="K143" s="3397">
        <v>600000</v>
      </c>
      <c r="L143" s="2788">
        <v>600000</v>
      </c>
      <c r="M143" s="3407">
        <v>384300</v>
      </c>
      <c r="N143" s="2796"/>
      <c r="O143" s="2796"/>
      <c r="P143" s="2796"/>
      <c r="Q143" s="2796"/>
      <c r="R143" s="2796"/>
      <c r="S143" s="2788"/>
      <c r="T143" s="2796"/>
      <c r="U143" s="2796"/>
      <c r="V143" s="2796"/>
      <c r="W143" s="2796"/>
      <c r="X143" s="2796"/>
      <c r="Y143" s="2788"/>
      <c r="Z143" s="2796"/>
      <c r="AA143" s="2796"/>
      <c r="AB143" s="2796"/>
      <c r="AC143" s="2965" t="s">
        <v>1348</v>
      </c>
      <c r="AD143" s="3391"/>
      <c r="AE143" s="3391"/>
      <c r="AF143" s="3392"/>
      <c r="AG143" s="3392"/>
      <c r="AH143" s="3603"/>
      <c r="AI143" s="3603"/>
      <c r="AJ143" s="3603"/>
      <c r="AK143" s="3603"/>
      <c r="AL143" s="3603"/>
      <c r="AM143" s="3603"/>
      <c r="AN143" s="3603"/>
      <c r="AO143" s="3603"/>
      <c r="AP143" s="3604"/>
      <c r="AQ143" s="3604"/>
      <c r="AR143" s="3604"/>
      <c r="AS143" s="3604"/>
      <c r="AT143" s="3604"/>
      <c r="AU143" s="3604"/>
      <c r="AV143" s="3604"/>
      <c r="AW143" s="3604"/>
      <c r="AX143" s="3604"/>
      <c r="AY143" s="3604"/>
      <c r="AZ143" s="3604"/>
      <c r="BA143" s="3578"/>
      <c r="BB143" s="3578"/>
      <c r="BC143" s="3578"/>
      <c r="BD143" s="3578"/>
      <c r="BE143" s="3578"/>
      <c r="BF143" s="3578"/>
      <c r="BG143" s="3578"/>
      <c r="BH143" s="3578"/>
      <c r="BI143" s="3578"/>
      <c r="BJ143" s="3578"/>
      <c r="BK143" s="3578"/>
      <c r="BL143" s="3578"/>
      <c r="BM143" s="3578"/>
      <c r="BN143" s="3578"/>
      <c r="BO143" s="3578"/>
      <c r="BP143" s="3578"/>
      <c r="BQ143" s="3578"/>
      <c r="BR143" s="3578"/>
      <c r="BS143" s="3578"/>
      <c r="BT143" s="3578"/>
      <c r="BU143" s="3578"/>
      <c r="BV143" s="3578"/>
      <c r="BW143" s="3578"/>
      <c r="BX143" s="3578"/>
      <c r="BY143" s="3578"/>
      <c r="BZ143" s="3578"/>
      <c r="CA143" s="3578"/>
      <c r="CB143" s="3578"/>
      <c r="CC143" s="3578"/>
      <c r="CD143" s="3578"/>
    </row>
    <row r="144" spans="1:82" s="1417" customFormat="1" ht="11.25" customHeight="1">
      <c r="A144" s="2960"/>
      <c r="B144" s="2906"/>
      <c r="C144" s="2826" t="s">
        <v>703</v>
      </c>
      <c r="D144" s="2860">
        <v>80000</v>
      </c>
      <c r="E144" s="2980">
        <v>200000</v>
      </c>
      <c r="F144" s="2893">
        <f t="shared" si="32"/>
        <v>120000</v>
      </c>
      <c r="G144" s="2821">
        <f t="shared" si="31"/>
        <v>2.5</v>
      </c>
      <c r="H144" s="2788">
        <f t="shared" si="33"/>
        <v>140000</v>
      </c>
      <c r="I144" s="2789">
        <f t="shared" si="34"/>
        <v>60000</v>
      </c>
      <c r="J144" s="3292">
        <f t="shared" si="35"/>
        <v>1.4285714285714286</v>
      </c>
      <c r="K144" s="3397">
        <v>80000</v>
      </c>
      <c r="L144" s="2788">
        <v>200000</v>
      </c>
      <c r="M144" s="3407">
        <v>140000</v>
      </c>
      <c r="N144" s="2796"/>
      <c r="O144" s="2796"/>
      <c r="P144" s="2796"/>
      <c r="Q144" s="2796"/>
      <c r="R144" s="2796"/>
      <c r="S144" s="2796"/>
      <c r="T144" s="2796"/>
      <c r="U144" s="2796"/>
      <c r="V144" s="2796"/>
      <c r="W144" s="2796"/>
      <c r="X144" s="2796"/>
      <c r="Y144" s="2796"/>
      <c r="Z144" s="2796"/>
      <c r="AA144" s="2796"/>
      <c r="AB144" s="2796"/>
      <c r="AC144" s="2965" t="s">
        <v>1355</v>
      </c>
      <c r="AD144" s="3391"/>
      <c r="AE144" s="3391"/>
      <c r="AF144" s="3392"/>
      <c r="AG144" s="3392"/>
      <c r="AH144" s="3603"/>
      <c r="AI144" s="3603"/>
      <c r="AJ144" s="3603"/>
      <c r="AK144" s="3603"/>
      <c r="AL144" s="3603"/>
      <c r="AM144" s="3603"/>
      <c r="AN144" s="3603"/>
      <c r="AO144" s="3603"/>
      <c r="AP144" s="3604"/>
      <c r="AQ144" s="3604"/>
      <c r="AR144" s="3604"/>
      <c r="AS144" s="3604"/>
      <c r="AT144" s="3604"/>
      <c r="AU144" s="3604"/>
      <c r="AV144" s="3604"/>
      <c r="AW144" s="3604"/>
      <c r="AX144" s="3604"/>
      <c r="AY144" s="3604"/>
      <c r="AZ144" s="3604"/>
      <c r="BA144" s="3578"/>
      <c r="BB144" s="3578"/>
      <c r="BC144" s="3578"/>
      <c r="BD144" s="3578"/>
      <c r="BE144" s="3578"/>
      <c r="BF144" s="3578"/>
      <c r="BG144" s="3578"/>
      <c r="BH144" s="3578"/>
      <c r="BI144" s="3578"/>
      <c r="BJ144" s="3578"/>
      <c r="BK144" s="3578"/>
      <c r="BL144" s="3578"/>
      <c r="BM144" s="3578"/>
      <c r="BN144" s="3578"/>
      <c r="BO144" s="3578"/>
      <c r="BP144" s="3578"/>
      <c r="BQ144" s="3578"/>
      <c r="BR144" s="3578"/>
      <c r="BS144" s="3578"/>
      <c r="BT144" s="3578"/>
      <c r="BU144" s="3578"/>
      <c r="BV144" s="3578"/>
      <c r="BW144" s="3578"/>
      <c r="BX144" s="3578"/>
      <c r="BY144" s="3578"/>
      <c r="BZ144" s="3578"/>
      <c r="CA144" s="3578"/>
      <c r="CB144" s="3578"/>
      <c r="CC144" s="3578"/>
      <c r="CD144" s="3578"/>
    </row>
    <row r="145" spans="1:82" s="1417" customFormat="1" ht="11.25" customHeight="1">
      <c r="A145" s="2960"/>
      <c r="B145" s="2906"/>
      <c r="C145" s="2826" t="s">
        <v>406</v>
      </c>
      <c r="D145" s="2860">
        <v>140000</v>
      </c>
      <c r="E145" s="2980"/>
      <c r="F145" s="2893">
        <f t="shared" si="32"/>
        <v>-140000</v>
      </c>
      <c r="G145" s="2821">
        <f t="shared" si="31"/>
        <v>0</v>
      </c>
      <c r="H145" s="2788">
        <f t="shared" si="33"/>
        <v>33000</v>
      </c>
      <c r="I145" s="2789">
        <f t="shared" si="34"/>
        <v>-33000</v>
      </c>
      <c r="J145" s="3292">
        <f t="shared" si="35"/>
        <v>0</v>
      </c>
      <c r="K145" s="3401" t="s">
        <v>673</v>
      </c>
      <c r="L145" s="2788"/>
      <c r="M145" s="3420"/>
      <c r="N145" s="2788">
        <v>140000</v>
      </c>
      <c r="O145" s="2811"/>
      <c r="P145" s="3640">
        <v>33000</v>
      </c>
      <c r="Q145" s="2796"/>
      <c r="R145" s="2796"/>
      <c r="S145" s="2788"/>
      <c r="T145" s="2796"/>
      <c r="U145" s="2796"/>
      <c r="V145" s="2796"/>
      <c r="W145" s="2796"/>
      <c r="X145" s="2796"/>
      <c r="Y145" s="2796"/>
      <c r="Z145" s="2796"/>
      <c r="AA145" s="2796"/>
      <c r="AB145" s="2796"/>
      <c r="AC145" s="2965"/>
      <c r="AD145" s="3391"/>
      <c r="AE145" s="3391"/>
      <c r="AF145" s="3392"/>
      <c r="AG145" s="3392"/>
      <c r="AH145" s="3603"/>
      <c r="AI145" s="3603"/>
      <c r="AJ145" s="3603"/>
      <c r="AK145" s="3603"/>
      <c r="AL145" s="3603"/>
      <c r="AM145" s="3603"/>
      <c r="AN145" s="3603"/>
      <c r="AO145" s="3603"/>
      <c r="AP145" s="3604"/>
      <c r="AQ145" s="3604"/>
      <c r="AR145" s="3604"/>
      <c r="AS145" s="3604"/>
      <c r="AT145" s="3604"/>
      <c r="AU145" s="3604"/>
      <c r="AV145" s="3604"/>
      <c r="AW145" s="3604"/>
      <c r="AX145" s="3604"/>
      <c r="AY145" s="3604"/>
      <c r="AZ145" s="3604"/>
      <c r="BA145" s="3578"/>
      <c r="BB145" s="3578"/>
      <c r="BC145" s="3578"/>
      <c r="BD145" s="3578"/>
      <c r="BE145" s="3578"/>
      <c r="BF145" s="3578"/>
      <c r="BG145" s="3578"/>
      <c r="BH145" s="3578"/>
      <c r="BI145" s="3578"/>
      <c r="BJ145" s="3578"/>
      <c r="BK145" s="3578"/>
      <c r="BL145" s="3578"/>
      <c r="BM145" s="3578"/>
      <c r="BN145" s="3578"/>
      <c r="BO145" s="3578"/>
      <c r="BP145" s="3578"/>
      <c r="BQ145" s="3578"/>
      <c r="BR145" s="3578"/>
      <c r="BS145" s="3578"/>
      <c r="BT145" s="3578"/>
      <c r="BU145" s="3578"/>
      <c r="BV145" s="3578"/>
      <c r="BW145" s="3578"/>
      <c r="BX145" s="3578"/>
      <c r="BY145" s="3578"/>
      <c r="BZ145" s="3578"/>
      <c r="CA145" s="3578"/>
      <c r="CB145" s="3578"/>
      <c r="CC145" s="3578"/>
      <c r="CD145" s="3578"/>
    </row>
    <row r="146" spans="1:82" s="1417" customFormat="1" ht="11.25" customHeight="1">
      <c r="A146" s="2960"/>
      <c r="B146" s="2906"/>
      <c r="C146" s="2826" t="s">
        <v>705</v>
      </c>
      <c r="D146" s="2860">
        <v>640000</v>
      </c>
      <c r="E146" s="2980">
        <v>300000</v>
      </c>
      <c r="F146" s="2893">
        <f t="shared" si="32"/>
        <v>-340000</v>
      </c>
      <c r="G146" s="2821">
        <f t="shared" si="31"/>
        <v>0.46875</v>
      </c>
      <c r="H146" s="2788">
        <f t="shared" si="33"/>
        <v>79400</v>
      </c>
      <c r="I146" s="2789">
        <f>E146-H146</f>
        <v>220600</v>
      </c>
      <c r="J146" s="3292">
        <f t="shared" si="35"/>
        <v>3.7783375314861463</v>
      </c>
      <c r="K146" s="3401" t="s">
        <v>673</v>
      </c>
      <c r="L146" s="2788">
        <v>300000</v>
      </c>
      <c r="M146" s="3407">
        <v>79400</v>
      </c>
      <c r="N146" s="2788">
        <v>300000</v>
      </c>
      <c r="O146" s="2811"/>
      <c r="P146" s="2788"/>
      <c r="Q146" s="2788">
        <v>340000</v>
      </c>
      <c r="R146" s="2788"/>
      <c r="S146" s="2796"/>
      <c r="T146" s="2796"/>
      <c r="U146" s="2796"/>
      <c r="V146" s="2796"/>
      <c r="W146" s="2796"/>
      <c r="X146" s="2796"/>
      <c r="Y146" s="2796"/>
      <c r="Z146" s="2796"/>
      <c r="AA146" s="2796"/>
      <c r="AB146" s="2796"/>
      <c r="AC146" s="2965" t="s">
        <v>1356</v>
      </c>
      <c r="AD146" s="3391"/>
      <c r="AE146" s="3391"/>
      <c r="AF146" s="3392"/>
      <c r="AG146" s="3392"/>
      <c r="AH146" s="3603"/>
      <c r="AI146" s="3603"/>
      <c r="AJ146" s="3603"/>
      <c r="AK146" s="3603"/>
      <c r="AL146" s="3603"/>
      <c r="AM146" s="3603"/>
      <c r="AN146" s="3603"/>
      <c r="AO146" s="3603"/>
      <c r="AP146" s="3604"/>
      <c r="AQ146" s="3604"/>
      <c r="AR146" s="3604"/>
      <c r="AS146" s="3604"/>
      <c r="AT146" s="3604"/>
      <c r="AU146" s="3604"/>
      <c r="AV146" s="3604"/>
      <c r="AW146" s="3604"/>
      <c r="AX146" s="3604"/>
      <c r="AY146" s="3604"/>
      <c r="AZ146" s="3604"/>
      <c r="BA146" s="3578"/>
      <c r="BB146" s="3578"/>
      <c r="BC146" s="3578"/>
      <c r="BD146" s="3578"/>
      <c r="BE146" s="3578"/>
      <c r="BF146" s="3578"/>
      <c r="BG146" s="3578"/>
      <c r="BH146" s="3578"/>
      <c r="BI146" s="3578"/>
      <c r="BJ146" s="3578"/>
      <c r="BK146" s="3578"/>
      <c r="BL146" s="3578"/>
      <c r="BM146" s="3578"/>
      <c r="BN146" s="3578"/>
      <c r="BO146" s="3578"/>
      <c r="BP146" s="3578"/>
      <c r="BQ146" s="3578"/>
      <c r="BR146" s="3578"/>
      <c r="BS146" s="3578"/>
      <c r="BT146" s="3578"/>
      <c r="BU146" s="3578"/>
      <c r="BV146" s="3578"/>
      <c r="BW146" s="3578"/>
      <c r="BX146" s="3578"/>
      <c r="BY146" s="3578"/>
      <c r="BZ146" s="3578"/>
      <c r="CA146" s="3578"/>
      <c r="CB146" s="3578"/>
      <c r="CC146" s="3578"/>
      <c r="CD146" s="3578"/>
    </row>
    <row r="147" spans="1:82" s="1417" customFormat="1" ht="11.25" customHeight="1">
      <c r="A147" s="2960"/>
      <c r="B147" s="2906"/>
      <c r="C147" s="2826" t="s">
        <v>706</v>
      </c>
      <c r="D147" s="2860">
        <v>2200000</v>
      </c>
      <c r="E147" s="2980">
        <v>1480000</v>
      </c>
      <c r="F147" s="2893">
        <f t="shared" si="32"/>
        <v>-720000</v>
      </c>
      <c r="G147" s="2821">
        <f t="shared" si="31"/>
        <v>0.67272727272727273</v>
      </c>
      <c r="H147" s="2788">
        <f t="shared" si="33"/>
        <v>1630692</v>
      </c>
      <c r="I147" s="2789">
        <f t="shared" si="34"/>
        <v>-150692</v>
      </c>
      <c r="J147" s="3292">
        <f t="shared" si="35"/>
        <v>0.90759015191096781</v>
      </c>
      <c r="K147" s="3397">
        <v>2200000</v>
      </c>
      <c r="L147" s="2788">
        <v>1480000</v>
      </c>
      <c r="M147" s="3407">
        <v>1630692</v>
      </c>
      <c r="N147" s="2796"/>
      <c r="O147" s="2796"/>
      <c r="P147" s="2796"/>
      <c r="Q147" s="2796"/>
      <c r="R147" s="2796"/>
      <c r="S147" s="2796"/>
      <c r="T147" s="2796"/>
      <c r="U147" s="2796"/>
      <c r="V147" s="2796"/>
      <c r="W147" s="2796"/>
      <c r="X147" s="2796"/>
      <c r="Y147" s="2796"/>
      <c r="Z147" s="2796"/>
      <c r="AA147" s="2796"/>
      <c r="AB147" s="2796"/>
      <c r="AC147" s="2966" t="s">
        <v>1357</v>
      </c>
      <c r="AD147" s="3391"/>
      <c r="AE147" s="3391"/>
      <c r="AF147" s="3392"/>
      <c r="AG147" s="3392"/>
      <c r="AH147" s="3603"/>
      <c r="AI147" s="3603"/>
      <c r="AJ147" s="3603"/>
      <c r="AK147" s="3603"/>
      <c r="AL147" s="3603"/>
      <c r="AM147" s="3603"/>
      <c r="AN147" s="3603"/>
      <c r="AO147" s="3603"/>
      <c r="AP147" s="3604"/>
      <c r="AQ147" s="3604"/>
      <c r="AR147" s="3604"/>
      <c r="AS147" s="3604"/>
      <c r="AT147" s="3604"/>
      <c r="AU147" s="3604"/>
      <c r="AV147" s="3604"/>
      <c r="AW147" s="3604"/>
      <c r="AX147" s="3604"/>
      <c r="AY147" s="3604"/>
      <c r="AZ147" s="3604"/>
      <c r="BA147" s="3578"/>
      <c r="BB147" s="3578"/>
      <c r="BC147" s="3578"/>
      <c r="BD147" s="3578"/>
      <c r="BE147" s="3578"/>
      <c r="BF147" s="3578"/>
      <c r="BG147" s="3578"/>
      <c r="BH147" s="3578"/>
      <c r="BI147" s="3578"/>
      <c r="BJ147" s="3578"/>
      <c r="BK147" s="3578"/>
      <c r="BL147" s="3578"/>
      <c r="BM147" s="3578"/>
      <c r="BN147" s="3578"/>
      <c r="BO147" s="3578"/>
      <c r="BP147" s="3578"/>
      <c r="BQ147" s="3578"/>
      <c r="BR147" s="3578"/>
      <c r="BS147" s="3578"/>
      <c r="BT147" s="3578"/>
      <c r="BU147" s="3578"/>
      <c r="BV147" s="3578"/>
      <c r="BW147" s="3578"/>
      <c r="BX147" s="3578"/>
      <c r="BY147" s="3578"/>
      <c r="BZ147" s="3578"/>
      <c r="CA147" s="3578"/>
      <c r="CB147" s="3578"/>
      <c r="CC147" s="3578"/>
      <c r="CD147" s="3578"/>
    </row>
    <row r="148" spans="1:82" s="1417" customFormat="1" ht="11.25" customHeight="1">
      <c r="A148" s="2960"/>
      <c r="B148" s="2906"/>
      <c r="C148" s="2826" t="s">
        <v>707</v>
      </c>
      <c r="D148" s="2891">
        <v>0</v>
      </c>
      <c r="E148" s="2980"/>
      <c r="F148" s="2893">
        <f t="shared" si="32"/>
        <v>0</v>
      </c>
      <c r="G148" s="2821">
        <v>0</v>
      </c>
      <c r="H148" s="2788">
        <f>SUM(M148,P148,S148,V148,Y148)</f>
        <v>0</v>
      </c>
      <c r="I148" s="2789">
        <f t="shared" si="34"/>
        <v>0</v>
      </c>
      <c r="J148" s="3292"/>
      <c r="K148" s="3401" t="s">
        <v>673</v>
      </c>
      <c r="L148" s="2788"/>
      <c r="M148" s="3407"/>
      <c r="N148" s="2796"/>
      <c r="O148" s="2796"/>
      <c r="P148" s="2796"/>
      <c r="Q148" s="2796"/>
      <c r="R148" s="2796"/>
      <c r="S148" s="2796"/>
      <c r="T148" s="2796"/>
      <c r="U148" s="2796"/>
      <c r="V148" s="2796"/>
      <c r="W148" s="2796"/>
      <c r="X148" s="2796"/>
      <c r="Y148" s="2796"/>
      <c r="Z148" s="2796"/>
      <c r="AA148" s="2796"/>
      <c r="AB148" s="2796"/>
      <c r="AC148" s="2966" t="s">
        <v>834</v>
      </c>
      <c r="AD148" s="3391"/>
      <c r="AE148" s="3391"/>
      <c r="AF148" s="3392"/>
      <c r="AG148" s="3392"/>
      <c r="AH148" s="3603"/>
      <c r="AI148" s="3603"/>
      <c r="AJ148" s="3603"/>
      <c r="AK148" s="3603"/>
      <c r="AL148" s="3603"/>
      <c r="AM148" s="3603"/>
      <c r="AN148" s="3603"/>
      <c r="AO148" s="3603"/>
      <c r="AP148" s="3604"/>
      <c r="AQ148" s="3604"/>
      <c r="AR148" s="3604"/>
      <c r="AS148" s="3604"/>
      <c r="AT148" s="3604"/>
      <c r="AU148" s="3604"/>
      <c r="AV148" s="3604"/>
      <c r="AW148" s="3604"/>
      <c r="AX148" s="3604"/>
      <c r="AY148" s="3604"/>
      <c r="AZ148" s="3604"/>
      <c r="BA148" s="3578"/>
      <c r="BB148" s="3578"/>
      <c r="BC148" s="3578"/>
      <c r="BD148" s="3578"/>
      <c r="BE148" s="3578"/>
      <c r="BF148" s="3578"/>
      <c r="BG148" s="3578"/>
      <c r="BH148" s="3578"/>
      <c r="BI148" s="3578"/>
      <c r="BJ148" s="3578"/>
      <c r="BK148" s="3578"/>
      <c r="BL148" s="3578"/>
      <c r="BM148" s="3578"/>
      <c r="BN148" s="3578"/>
      <c r="BO148" s="3578"/>
      <c r="BP148" s="3578"/>
      <c r="BQ148" s="3578"/>
      <c r="BR148" s="3578"/>
      <c r="BS148" s="3578"/>
      <c r="BT148" s="3578"/>
      <c r="BU148" s="3578"/>
      <c r="BV148" s="3578"/>
      <c r="BW148" s="3578"/>
      <c r="BX148" s="3578"/>
      <c r="BY148" s="3578"/>
      <c r="BZ148" s="3578"/>
      <c r="CA148" s="3578"/>
      <c r="CB148" s="3578"/>
      <c r="CC148" s="3578"/>
      <c r="CD148" s="3578"/>
    </row>
    <row r="149" spans="1:82" s="1417" customFormat="1" ht="11.25" customHeight="1">
      <c r="A149" s="2960"/>
      <c r="B149" s="2906"/>
      <c r="C149" s="2826" t="s">
        <v>708</v>
      </c>
      <c r="D149" s="2860">
        <v>4128000</v>
      </c>
      <c r="E149" s="2980">
        <v>3600000</v>
      </c>
      <c r="F149" s="2893">
        <f t="shared" si="32"/>
        <v>-528000</v>
      </c>
      <c r="G149" s="2821">
        <f t="shared" si="31"/>
        <v>0.87209302325581395</v>
      </c>
      <c r="H149" s="2788">
        <f t="shared" si="33"/>
        <v>3691705</v>
      </c>
      <c r="I149" s="2789">
        <f t="shared" si="34"/>
        <v>-91705</v>
      </c>
      <c r="J149" s="3292">
        <f t="shared" si="35"/>
        <v>0.9751591744194078</v>
      </c>
      <c r="K149" s="3397">
        <v>4128000</v>
      </c>
      <c r="L149" s="2788">
        <v>3600000</v>
      </c>
      <c r="M149" s="3407">
        <v>3691705</v>
      </c>
      <c r="N149" s="2796"/>
      <c r="O149" s="2796"/>
      <c r="P149" s="2788"/>
      <c r="Q149" s="2796"/>
      <c r="R149" s="2796"/>
      <c r="S149" s="2796"/>
      <c r="T149" s="2796"/>
      <c r="U149" s="2796"/>
      <c r="V149" s="2796"/>
      <c r="W149" s="2788"/>
      <c r="X149" s="2796"/>
      <c r="Y149" s="2796"/>
      <c r="Z149" s="2788"/>
      <c r="AA149" s="2788"/>
      <c r="AB149" s="2788"/>
      <c r="AC149" s="2966" t="s">
        <v>1358</v>
      </c>
      <c r="AD149" s="3391"/>
      <c r="AE149" s="3391"/>
      <c r="AF149" s="3392"/>
      <c r="AG149" s="3392"/>
      <c r="AH149" s="3603"/>
      <c r="AI149" s="3603"/>
      <c r="AJ149" s="3603"/>
      <c r="AK149" s="3603"/>
      <c r="AL149" s="3603"/>
      <c r="AM149" s="3603"/>
      <c r="AN149" s="3603"/>
      <c r="AO149" s="3603"/>
      <c r="AP149" s="3604"/>
      <c r="AQ149" s="3604"/>
      <c r="AR149" s="3604"/>
      <c r="AS149" s="3604"/>
      <c r="AT149" s="3604"/>
      <c r="AU149" s="3604"/>
      <c r="AV149" s="3604"/>
      <c r="AW149" s="3604"/>
      <c r="AX149" s="3604"/>
      <c r="AY149" s="3604"/>
      <c r="AZ149" s="3604"/>
      <c r="BA149" s="3578"/>
      <c r="BB149" s="3578"/>
      <c r="BC149" s="3578"/>
      <c r="BD149" s="3578"/>
      <c r="BE149" s="3578"/>
      <c r="BF149" s="3578"/>
      <c r="BG149" s="3578"/>
      <c r="BH149" s="3578"/>
      <c r="BI149" s="3578"/>
      <c r="BJ149" s="3578"/>
      <c r="BK149" s="3578"/>
      <c r="BL149" s="3578"/>
      <c r="BM149" s="3578"/>
      <c r="BN149" s="3578"/>
      <c r="BO149" s="3578"/>
      <c r="BP149" s="3578"/>
      <c r="BQ149" s="3578"/>
      <c r="BR149" s="3578"/>
      <c r="BS149" s="3578"/>
      <c r="BT149" s="3578"/>
      <c r="BU149" s="3578"/>
      <c r="BV149" s="3578"/>
      <c r="BW149" s="3578"/>
      <c r="BX149" s="3578"/>
      <c r="BY149" s="3578"/>
      <c r="BZ149" s="3578"/>
      <c r="CA149" s="3578"/>
      <c r="CB149" s="3578"/>
      <c r="CC149" s="3578"/>
      <c r="CD149" s="3578"/>
    </row>
    <row r="150" spans="1:82" s="1417" customFormat="1" ht="11.25" customHeight="1" thickBot="1">
      <c r="A150" s="2960"/>
      <c r="B150" s="2906"/>
      <c r="C150" s="2826" t="s">
        <v>709</v>
      </c>
      <c r="D150" s="2860">
        <v>500000</v>
      </c>
      <c r="E150" s="2987">
        <v>500000</v>
      </c>
      <c r="F150" s="2893"/>
      <c r="G150" s="2821">
        <f t="shared" si="31"/>
        <v>1</v>
      </c>
      <c r="H150" s="2788">
        <f t="shared" si="33"/>
        <v>3295000</v>
      </c>
      <c r="I150" s="2789">
        <f>E150-H150</f>
        <v>-2795000</v>
      </c>
      <c r="J150" s="3292">
        <f t="shared" si="35"/>
        <v>0.15174506828528073</v>
      </c>
      <c r="K150" s="3397">
        <v>500000</v>
      </c>
      <c r="L150" s="2788">
        <v>500000</v>
      </c>
      <c r="M150" s="3638">
        <v>3295000</v>
      </c>
      <c r="N150" s="2796"/>
      <c r="O150" s="2796"/>
      <c r="P150" s="2796"/>
      <c r="Q150" s="2796"/>
      <c r="R150" s="2796"/>
      <c r="S150" s="2796"/>
      <c r="T150" s="2796"/>
      <c r="U150" s="2796"/>
      <c r="V150" s="2796"/>
      <c r="W150" s="2796"/>
      <c r="X150" s="2796"/>
      <c r="Y150" s="2796"/>
      <c r="Z150" s="2796"/>
      <c r="AA150" s="2796"/>
      <c r="AB150" s="2796"/>
      <c r="AC150" s="2966" t="s">
        <v>1348</v>
      </c>
      <c r="AD150" s="3391"/>
      <c r="AE150" s="3391"/>
      <c r="AF150" s="3392"/>
      <c r="AG150" s="3392"/>
      <c r="AH150" s="3603"/>
      <c r="AI150" s="3603"/>
      <c r="AJ150" s="3603"/>
      <c r="AK150" s="3603"/>
      <c r="AL150" s="3603"/>
      <c r="AM150" s="3603"/>
      <c r="AN150" s="3603"/>
      <c r="AO150" s="3603"/>
      <c r="AP150" s="3604"/>
      <c r="AQ150" s="3604"/>
      <c r="AR150" s="3604"/>
      <c r="AS150" s="3604"/>
      <c r="AT150" s="3604"/>
      <c r="AU150" s="3604"/>
      <c r="AV150" s="3604"/>
      <c r="AW150" s="3604"/>
      <c r="AX150" s="3604"/>
      <c r="AY150" s="3604"/>
      <c r="AZ150" s="3604"/>
      <c r="BA150" s="3578"/>
      <c r="BB150" s="3578"/>
      <c r="BC150" s="3578"/>
      <c r="BD150" s="3578"/>
      <c r="BE150" s="3578"/>
      <c r="BF150" s="3578"/>
      <c r="BG150" s="3578"/>
      <c r="BH150" s="3578"/>
      <c r="BI150" s="3578"/>
      <c r="BJ150" s="3578"/>
      <c r="BK150" s="3578"/>
      <c r="BL150" s="3578"/>
      <c r="BM150" s="3578"/>
      <c r="BN150" s="3578"/>
      <c r="BO150" s="3578"/>
      <c r="BP150" s="3578"/>
      <c r="BQ150" s="3578"/>
      <c r="BR150" s="3578"/>
      <c r="BS150" s="3578"/>
      <c r="BT150" s="3578"/>
      <c r="BU150" s="3578"/>
      <c r="BV150" s="3578"/>
      <c r="BW150" s="3578"/>
      <c r="BX150" s="3578"/>
      <c r="BY150" s="3578"/>
      <c r="BZ150" s="3578"/>
      <c r="CA150" s="3578"/>
      <c r="CB150" s="3578"/>
      <c r="CC150" s="3578"/>
      <c r="CD150" s="3578"/>
    </row>
    <row r="151" spans="1:82" s="1417" customFormat="1" ht="11.25" hidden="1" customHeight="1">
      <c r="A151" s="2909"/>
      <c r="B151" s="2827"/>
      <c r="C151" s="2826" t="s">
        <v>697</v>
      </c>
      <c r="D151" s="4052" t="s">
        <v>755</v>
      </c>
      <c r="E151" s="4053"/>
      <c r="F151" s="4053"/>
      <c r="G151" s="4053"/>
      <c r="H151" s="4053"/>
      <c r="I151" s="4053"/>
      <c r="J151" s="4053"/>
      <c r="K151" s="4053"/>
      <c r="L151" s="4053"/>
      <c r="M151" s="4053"/>
      <c r="N151" s="4053"/>
      <c r="O151" s="4053"/>
      <c r="P151" s="4053"/>
      <c r="Q151" s="4053"/>
      <c r="R151" s="4053"/>
      <c r="S151" s="4053"/>
      <c r="T151" s="4053"/>
      <c r="U151" s="4053"/>
      <c r="V151" s="4053"/>
      <c r="W151" s="4053"/>
      <c r="X151" s="4053"/>
      <c r="Y151" s="4053"/>
      <c r="Z151" s="4053"/>
      <c r="AA151" s="4053"/>
      <c r="AB151" s="4054"/>
      <c r="AC151" s="2967"/>
      <c r="AD151" s="3391"/>
      <c r="AE151" s="3391"/>
      <c r="AF151" s="3392"/>
      <c r="AG151" s="3392"/>
      <c r="AH151" s="3603"/>
      <c r="AI151" s="3603"/>
      <c r="AJ151" s="3603"/>
      <c r="AK151" s="3603"/>
      <c r="AL151" s="3603"/>
      <c r="AM151" s="3603"/>
      <c r="AN151" s="3603"/>
      <c r="AO151" s="3603"/>
      <c r="AP151" s="3604"/>
      <c r="AQ151" s="3604"/>
      <c r="AR151" s="3604"/>
      <c r="AS151" s="3604"/>
      <c r="AT151" s="3604"/>
      <c r="AU151" s="3604"/>
      <c r="AV151" s="3604"/>
      <c r="AW151" s="3604"/>
      <c r="AX151" s="3604"/>
      <c r="AY151" s="3604"/>
      <c r="AZ151" s="3604"/>
      <c r="BA151" s="3578"/>
      <c r="BB151" s="3578"/>
      <c r="BC151" s="3578"/>
      <c r="BD151" s="3578"/>
      <c r="BE151" s="3578"/>
      <c r="BF151" s="3578"/>
      <c r="BG151" s="3578"/>
      <c r="BH151" s="3578"/>
      <c r="BI151" s="3578"/>
      <c r="BJ151" s="3578"/>
      <c r="BK151" s="3578"/>
      <c r="BL151" s="3578"/>
      <c r="BM151" s="3578"/>
      <c r="BN151" s="3578"/>
      <c r="BO151" s="3578"/>
      <c r="BP151" s="3578"/>
      <c r="BQ151" s="3578"/>
      <c r="BR151" s="3578"/>
      <c r="BS151" s="3578"/>
      <c r="BT151" s="3578"/>
      <c r="BU151" s="3578"/>
      <c r="BV151" s="3578"/>
      <c r="BW151" s="3578"/>
      <c r="BX151" s="3578"/>
      <c r="BY151" s="3578"/>
      <c r="BZ151" s="3578"/>
      <c r="CA151" s="3578"/>
      <c r="CB151" s="3578"/>
      <c r="CC151" s="3578"/>
      <c r="CD151" s="3578"/>
    </row>
    <row r="152" spans="1:82" s="1417" customFormat="1" ht="11.25" hidden="1" customHeight="1">
      <c r="A152" s="2909"/>
      <c r="B152" s="2827"/>
      <c r="C152" s="2826" t="s">
        <v>698</v>
      </c>
      <c r="D152" s="4052" t="s">
        <v>5120</v>
      </c>
      <c r="E152" s="4053"/>
      <c r="F152" s="4053"/>
      <c r="G152" s="4053"/>
      <c r="H152" s="4053"/>
      <c r="I152" s="4053"/>
      <c r="J152" s="4053"/>
      <c r="K152" s="4053"/>
      <c r="L152" s="4053"/>
      <c r="M152" s="4053"/>
      <c r="N152" s="4053"/>
      <c r="O152" s="4053"/>
      <c r="P152" s="4053"/>
      <c r="Q152" s="4053"/>
      <c r="R152" s="4053"/>
      <c r="S152" s="4053"/>
      <c r="T152" s="4053"/>
      <c r="U152" s="4053"/>
      <c r="V152" s="4053"/>
      <c r="W152" s="4053"/>
      <c r="X152" s="4053"/>
      <c r="Y152" s="4053"/>
      <c r="Z152" s="4053"/>
      <c r="AA152" s="4053"/>
      <c r="AB152" s="4054"/>
      <c r="AC152" s="2967"/>
      <c r="AD152" s="3391"/>
      <c r="AE152" s="3391"/>
      <c r="AF152" s="3392"/>
      <c r="AG152" s="3392"/>
      <c r="AH152" s="3603"/>
      <c r="AI152" s="3603"/>
      <c r="AJ152" s="3603"/>
      <c r="AK152" s="3603"/>
      <c r="AL152" s="3603"/>
      <c r="AM152" s="3603"/>
      <c r="AN152" s="3603"/>
      <c r="AO152" s="3603"/>
      <c r="AP152" s="3604"/>
      <c r="AQ152" s="3604"/>
      <c r="AR152" s="3604"/>
      <c r="AS152" s="3604"/>
      <c r="AT152" s="3604"/>
      <c r="AU152" s="3604"/>
      <c r="AV152" s="3604"/>
      <c r="AW152" s="3604"/>
      <c r="AX152" s="3604"/>
      <c r="AY152" s="3604"/>
      <c r="AZ152" s="3604"/>
      <c r="BA152" s="3578"/>
      <c r="BB152" s="3578"/>
      <c r="BC152" s="3578"/>
      <c r="BD152" s="3578"/>
      <c r="BE152" s="3578"/>
      <c r="BF152" s="3578"/>
      <c r="BG152" s="3578"/>
      <c r="BH152" s="3578"/>
      <c r="BI152" s="3578"/>
      <c r="BJ152" s="3578"/>
      <c r="BK152" s="3578"/>
      <c r="BL152" s="3578"/>
      <c r="BM152" s="3578"/>
      <c r="BN152" s="3578"/>
      <c r="BO152" s="3578"/>
      <c r="BP152" s="3578"/>
      <c r="BQ152" s="3578"/>
      <c r="BR152" s="3578"/>
      <c r="BS152" s="3578"/>
      <c r="BT152" s="3578"/>
      <c r="BU152" s="3578"/>
      <c r="BV152" s="3578"/>
      <c r="BW152" s="3578"/>
      <c r="BX152" s="3578"/>
      <c r="BY152" s="3578"/>
      <c r="BZ152" s="3578"/>
      <c r="CA152" s="3578"/>
      <c r="CB152" s="3578"/>
      <c r="CC152" s="3578"/>
      <c r="CD152" s="3578"/>
    </row>
    <row r="153" spans="1:82" s="1417" customFormat="1" ht="11.25" hidden="1" customHeight="1">
      <c r="A153" s="2909"/>
      <c r="B153" s="2827"/>
      <c r="C153" s="2826" t="s">
        <v>699</v>
      </c>
      <c r="D153" s="4052" t="s">
        <v>5079</v>
      </c>
      <c r="E153" s="4053"/>
      <c r="F153" s="4053"/>
      <c r="G153" s="4053"/>
      <c r="H153" s="4053"/>
      <c r="I153" s="4053"/>
      <c r="J153" s="4053"/>
      <c r="K153" s="4053"/>
      <c r="L153" s="4053"/>
      <c r="M153" s="4053"/>
      <c r="N153" s="4053"/>
      <c r="O153" s="4053"/>
      <c r="P153" s="4053"/>
      <c r="Q153" s="4053"/>
      <c r="R153" s="4053"/>
      <c r="S153" s="4053"/>
      <c r="T153" s="4053"/>
      <c r="U153" s="4053"/>
      <c r="V153" s="4053"/>
      <c r="W153" s="4053"/>
      <c r="X153" s="4053"/>
      <c r="Y153" s="4053"/>
      <c r="Z153" s="4053"/>
      <c r="AA153" s="4053"/>
      <c r="AB153" s="4054"/>
      <c r="AC153" s="2967"/>
      <c r="AD153" s="3391"/>
      <c r="AE153" s="3391"/>
      <c r="AF153" s="3392"/>
      <c r="AG153" s="3392"/>
      <c r="AH153" s="3603"/>
      <c r="AI153" s="3603"/>
      <c r="AJ153" s="3603"/>
      <c r="AK153" s="3603"/>
      <c r="AL153" s="3603"/>
      <c r="AM153" s="3603"/>
      <c r="AN153" s="3603"/>
      <c r="AO153" s="3603"/>
      <c r="AP153" s="3604"/>
      <c r="AQ153" s="3604"/>
      <c r="AR153" s="3604"/>
      <c r="AS153" s="3604"/>
      <c r="AT153" s="3604"/>
      <c r="AU153" s="3604"/>
      <c r="AV153" s="3604"/>
      <c r="AW153" s="3604"/>
      <c r="AX153" s="3604"/>
      <c r="AY153" s="3604"/>
      <c r="AZ153" s="3604"/>
      <c r="BA153" s="3578"/>
      <c r="BB153" s="3578"/>
      <c r="BC153" s="3578"/>
      <c r="BD153" s="3578"/>
      <c r="BE153" s="3578"/>
      <c r="BF153" s="3578"/>
      <c r="BG153" s="3578"/>
      <c r="BH153" s="3578"/>
      <c r="BI153" s="3578"/>
      <c r="BJ153" s="3578"/>
      <c r="BK153" s="3578"/>
      <c r="BL153" s="3578"/>
      <c r="BM153" s="3578"/>
      <c r="BN153" s="3578"/>
      <c r="BO153" s="3578"/>
      <c r="BP153" s="3578"/>
      <c r="BQ153" s="3578"/>
      <c r="BR153" s="3578"/>
      <c r="BS153" s="3578"/>
      <c r="BT153" s="3578"/>
      <c r="BU153" s="3578"/>
      <c r="BV153" s="3578"/>
      <c r="BW153" s="3578"/>
      <c r="BX153" s="3578"/>
      <c r="BY153" s="3578"/>
      <c r="BZ153" s="3578"/>
      <c r="CA153" s="3578"/>
      <c r="CB153" s="3578"/>
      <c r="CC153" s="3578"/>
      <c r="CD153" s="3578"/>
    </row>
    <row r="154" spans="1:82" s="1417" customFormat="1" ht="11.25" hidden="1" customHeight="1">
      <c r="A154" s="2909"/>
      <c r="B154" s="2827"/>
      <c r="C154" s="2826" t="s">
        <v>700</v>
      </c>
      <c r="D154" s="4052" t="s">
        <v>5119</v>
      </c>
      <c r="E154" s="4053"/>
      <c r="F154" s="4053"/>
      <c r="G154" s="4053"/>
      <c r="H154" s="4053"/>
      <c r="I154" s="4053"/>
      <c r="J154" s="4053"/>
      <c r="K154" s="4053"/>
      <c r="L154" s="4053"/>
      <c r="M154" s="4053"/>
      <c r="N154" s="4053"/>
      <c r="O154" s="4053"/>
      <c r="P154" s="4053"/>
      <c r="Q154" s="4053"/>
      <c r="R154" s="4053"/>
      <c r="S154" s="4053"/>
      <c r="T154" s="4053"/>
      <c r="U154" s="4053"/>
      <c r="V154" s="4053"/>
      <c r="W154" s="4053"/>
      <c r="X154" s="4053"/>
      <c r="Y154" s="4053"/>
      <c r="Z154" s="4053"/>
      <c r="AA154" s="4053"/>
      <c r="AB154" s="4054"/>
      <c r="AC154" s="2967"/>
      <c r="AD154" s="3391"/>
      <c r="AE154" s="3391"/>
      <c r="AF154" s="3392"/>
      <c r="AG154" s="3392"/>
      <c r="AH154" s="3603"/>
      <c r="AI154" s="3603"/>
      <c r="AJ154" s="3603"/>
      <c r="AK154" s="3603"/>
      <c r="AL154" s="3603"/>
      <c r="AM154" s="3603"/>
      <c r="AN154" s="3603"/>
      <c r="AO154" s="3603"/>
      <c r="AP154" s="3604"/>
      <c r="AQ154" s="3604"/>
      <c r="AR154" s="3604"/>
      <c r="AS154" s="3604"/>
      <c r="AT154" s="3604"/>
      <c r="AU154" s="3604"/>
      <c r="AV154" s="3604"/>
      <c r="AW154" s="3604"/>
      <c r="AX154" s="3604"/>
      <c r="AY154" s="3604"/>
      <c r="AZ154" s="3604"/>
      <c r="BA154" s="3578"/>
      <c r="BB154" s="3578"/>
      <c r="BC154" s="3578"/>
      <c r="BD154" s="3578"/>
      <c r="BE154" s="3578"/>
      <c r="BF154" s="3578"/>
      <c r="BG154" s="3578"/>
      <c r="BH154" s="3578"/>
      <c r="BI154" s="3578"/>
      <c r="BJ154" s="3578"/>
      <c r="BK154" s="3578"/>
      <c r="BL154" s="3578"/>
      <c r="BM154" s="3578"/>
      <c r="BN154" s="3578"/>
      <c r="BO154" s="3578"/>
      <c r="BP154" s="3578"/>
      <c r="BQ154" s="3578"/>
      <c r="BR154" s="3578"/>
      <c r="BS154" s="3578"/>
      <c r="BT154" s="3578"/>
      <c r="BU154" s="3578"/>
      <c r="BV154" s="3578"/>
      <c r="BW154" s="3578"/>
      <c r="BX154" s="3578"/>
      <c r="BY154" s="3578"/>
      <c r="BZ154" s="3578"/>
      <c r="CA154" s="3578"/>
      <c r="CB154" s="3578"/>
      <c r="CC154" s="3578"/>
      <c r="CD154" s="3578"/>
    </row>
    <row r="155" spans="1:82" s="1417" customFormat="1" ht="11.25" hidden="1" customHeight="1">
      <c r="A155" s="2909"/>
      <c r="B155" s="2827"/>
      <c r="C155" s="2826" t="s">
        <v>701</v>
      </c>
      <c r="D155" s="4052" t="s">
        <v>5118</v>
      </c>
      <c r="E155" s="4053"/>
      <c r="F155" s="4053"/>
      <c r="G155" s="4053"/>
      <c r="H155" s="4053"/>
      <c r="I155" s="4053"/>
      <c r="J155" s="4053"/>
      <c r="K155" s="4053"/>
      <c r="L155" s="4053"/>
      <c r="M155" s="4053"/>
      <c r="N155" s="4053"/>
      <c r="O155" s="4053"/>
      <c r="P155" s="4053"/>
      <c r="Q155" s="4053"/>
      <c r="R155" s="4053"/>
      <c r="S155" s="4053"/>
      <c r="T155" s="4053"/>
      <c r="U155" s="4053"/>
      <c r="V155" s="4053"/>
      <c r="W155" s="4053"/>
      <c r="X155" s="4053"/>
      <c r="Y155" s="4053"/>
      <c r="Z155" s="4053"/>
      <c r="AA155" s="4053"/>
      <c r="AB155" s="4054"/>
      <c r="AC155" s="2967"/>
      <c r="AD155" s="3391"/>
      <c r="AE155" s="3391"/>
      <c r="AF155" s="3392"/>
      <c r="AG155" s="3392"/>
      <c r="AH155" s="3603"/>
      <c r="AI155" s="3603"/>
      <c r="AJ155" s="3603"/>
      <c r="AK155" s="3603"/>
      <c r="AL155" s="3603"/>
      <c r="AM155" s="3603"/>
      <c r="AN155" s="3603"/>
      <c r="AO155" s="3603"/>
      <c r="AP155" s="3604"/>
      <c r="AQ155" s="3604"/>
      <c r="AR155" s="3604"/>
      <c r="AS155" s="3604"/>
      <c r="AT155" s="3604"/>
      <c r="AU155" s="3604"/>
      <c r="AV155" s="3604"/>
      <c r="AW155" s="3604"/>
      <c r="AX155" s="3604"/>
      <c r="AY155" s="3604"/>
      <c r="AZ155" s="3604"/>
      <c r="BA155" s="3578"/>
      <c r="BB155" s="3578"/>
      <c r="BC155" s="3578"/>
      <c r="BD155" s="3578"/>
      <c r="BE155" s="3578"/>
      <c r="BF155" s="3578"/>
      <c r="BG155" s="3578"/>
      <c r="BH155" s="3578"/>
      <c r="BI155" s="3578"/>
      <c r="BJ155" s="3578"/>
      <c r="BK155" s="3578"/>
      <c r="BL155" s="3578"/>
      <c r="BM155" s="3578"/>
      <c r="BN155" s="3578"/>
      <c r="BO155" s="3578"/>
      <c r="BP155" s="3578"/>
      <c r="BQ155" s="3578"/>
      <c r="BR155" s="3578"/>
      <c r="BS155" s="3578"/>
      <c r="BT155" s="3578"/>
      <c r="BU155" s="3578"/>
      <c r="BV155" s="3578"/>
      <c r="BW155" s="3578"/>
      <c r="BX155" s="3578"/>
      <c r="BY155" s="3578"/>
      <c r="BZ155" s="3578"/>
      <c r="CA155" s="3578"/>
      <c r="CB155" s="3578"/>
      <c r="CC155" s="3578"/>
      <c r="CD155" s="3578"/>
    </row>
    <row r="156" spans="1:82" s="1417" customFormat="1" ht="11.25" hidden="1" customHeight="1">
      <c r="A156" s="2909"/>
      <c r="B156" s="2827"/>
      <c r="C156" s="2826" t="s">
        <v>702</v>
      </c>
      <c r="D156" s="4052" t="s">
        <v>5117</v>
      </c>
      <c r="E156" s="4053"/>
      <c r="F156" s="4053"/>
      <c r="G156" s="4053"/>
      <c r="H156" s="4053"/>
      <c r="I156" s="4053"/>
      <c r="J156" s="4053"/>
      <c r="K156" s="4053"/>
      <c r="L156" s="4053"/>
      <c r="M156" s="4053"/>
      <c r="N156" s="4053"/>
      <c r="O156" s="4053"/>
      <c r="P156" s="4053"/>
      <c r="Q156" s="4053"/>
      <c r="R156" s="4053"/>
      <c r="S156" s="4053"/>
      <c r="T156" s="4053"/>
      <c r="U156" s="4053"/>
      <c r="V156" s="4053"/>
      <c r="W156" s="4053"/>
      <c r="X156" s="4053"/>
      <c r="Y156" s="4053"/>
      <c r="Z156" s="4053"/>
      <c r="AA156" s="4053"/>
      <c r="AB156" s="4054"/>
      <c r="AC156" s="2967"/>
      <c r="AD156" s="3391"/>
      <c r="AE156" s="3391"/>
      <c r="AF156" s="3392"/>
      <c r="AG156" s="3392"/>
      <c r="AH156" s="3603"/>
      <c r="AI156" s="3603"/>
      <c r="AJ156" s="3603"/>
      <c r="AK156" s="3603"/>
      <c r="AL156" s="3603"/>
      <c r="AM156" s="3603"/>
      <c r="AN156" s="3603"/>
      <c r="AO156" s="3603"/>
      <c r="AP156" s="3604"/>
      <c r="AQ156" s="3604"/>
      <c r="AR156" s="3604"/>
      <c r="AS156" s="3604"/>
      <c r="AT156" s="3604"/>
      <c r="AU156" s="3604"/>
      <c r="AV156" s="3604"/>
      <c r="AW156" s="3604"/>
      <c r="AX156" s="3604"/>
      <c r="AY156" s="3604"/>
      <c r="AZ156" s="3604"/>
      <c r="BA156" s="3578"/>
      <c r="BB156" s="3578"/>
      <c r="BC156" s="3578"/>
      <c r="BD156" s="3578"/>
      <c r="BE156" s="3578"/>
      <c r="BF156" s="3578"/>
      <c r="BG156" s="3578"/>
      <c r="BH156" s="3578"/>
      <c r="BI156" s="3578"/>
      <c r="BJ156" s="3578"/>
      <c r="BK156" s="3578"/>
      <c r="BL156" s="3578"/>
      <c r="BM156" s="3578"/>
      <c r="BN156" s="3578"/>
      <c r="BO156" s="3578"/>
      <c r="BP156" s="3578"/>
      <c r="BQ156" s="3578"/>
      <c r="BR156" s="3578"/>
      <c r="BS156" s="3578"/>
      <c r="BT156" s="3578"/>
      <c r="BU156" s="3578"/>
      <c r="BV156" s="3578"/>
      <c r="BW156" s="3578"/>
      <c r="BX156" s="3578"/>
      <c r="BY156" s="3578"/>
      <c r="BZ156" s="3578"/>
      <c r="CA156" s="3578"/>
      <c r="CB156" s="3578"/>
      <c r="CC156" s="3578"/>
      <c r="CD156" s="3578"/>
    </row>
    <row r="157" spans="1:82" s="1417" customFormat="1" ht="11.25" hidden="1" customHeight="1">
      <c r="A157" s="2909"/>
      <c r="B157" s="2827"/>
      <c r="C157" s="2826" t="s">
        <v>703</v>
      </c>
      <c r="D157" s="4052" t="s">
        <v>5116</v>
      </c>
      <c r="E157" s="4053"/>
      <c r="F157" s="4053"/>
      <c r="G157" s="4053"/>
      <c r="H157" s="4053"/>
      <c r="I157" s="4053"/>
      <c r="J157" s="4053"/>
      <c r="K157" s="4053"/>
      <c r="L157" s="4053"/>
      <c r="M157" s="4053"/>
      <c r="N157" s="4053"/>
      <c r="O157" s="4053"/>
      <c r="P157" s="4053"/>
      <c r="Q157" s="4053"/>
      <c r="R157" s="4053"/>
      <c r="S157" s="4053"/>
      <c r="T157" s="4053"/>
      <c r="U157" s="4053"/>
      <c r="V157" s="4053"/>
      <c r="W157" s="4053"/>
      <c r="X157" s="4053"/>
      <c r="Y157" s="4053"/>
      <c r="Z157" s="4053"/>
      <c r="AA157" s="4053"/>
      <c r="AB157" s="4054"/>
      <c r="AC157" s="2967"/>
      <c r="AD157" s="3391"/>
      <c r="AE157" s="3391"/>
      <c r="AF157" s="3392"/>
      <c r="AG157" s="3392"/>
      <c r="AH157" s="3603"/>
      <c r="AI157" s="3603"/>
      <c r="AJ157" s="3603"/>
      <c r="AK157" s="3603"/>
      <c r="AL157" s="3603"/>
      <c r="AM157" s="3603"/>
      <c r="AN157" s="3603"/>
      <c r="AO157" s="3603"/>
      <c r="AP157" s="3604"/>
      <c r="AQ157" s="3604"/>
      <c r="AR157" s="3604"/>
      <c r="AS157" s="3604"/>
      <c r="AT157" s="3604"/>
      <c r="AU157" s="3604"/>
      <c r="AV157" s="3604"/>
      <c r="AW157" s="3604"/>
      <c r="AX157" s="3604"/>
      <c r="AY157" s="3604"/>
      <c r="AZ157" s="3604"/>
      <c r="BA157" s="3578"/>
      <c r="BB157" s="3578"/>
      <c r="BC157" s="3578"/>
      <c r="BD157" s="3578"/>
      <c r="BE157" s="3578"/>
      <c r="BF157" s="3578"/>
      <c r="BG157" s="3578"/>
      <c r="BH157" s="3578"/>
      <c r="BI157" s="3578"/>
      <c r="BJ157" s="3578"/>
      <c r="BK157" s="3578"/>
      <c r="BL157" s="3578"/>
      <c r="BM157" s="3578"/>
      <c r="BN157" s="3578"/>
      <c r="BO157" s="3578"/>
      <c r="BP157" s="3578"/>
      <c r="BQ157" s="3578"/>
      <c r="BR157" s="3578"/>
      <c r="BS157" s="3578"/>
      <c r="BT157" s="3578"/>
      <c r="BU157" s="3578"/>
      <c r="BV157" s="3578"/>
      <c r="BW157" s="3578"/>
      <c r="BX157" s="3578"/>
      <c r="BY157" s="3578"/>
      <c r="BZ157" s="3578"/>
      <c r="CA157" s="3578"/>
      <c r="CB157" s="3578"/>
      <c r="CC157" s="3578"/>
      <c r="CD157" s="3578"/>
    </row>
    <row r="158" spans="1:82" s="1417" customFormat="1" ht="11.25" hidden="1" customHeight="1">
      <c r="A158" s="2909"/>
      <c r="B158" s="2827"/>
      <c r="C158" s="2826" t="s">
        <v>704</v>
      </c>
      <c r="D158" s="4052" t="s">
        <v>5080</v>
      </c>
      <c r="E158" s="4053"/>
      <c r="F158" s="4053"/>
      <c r="G158" s="4053"/>
      <c r="H158" s="4053"/>
      <c r="I158" s="4053"/>
      <c r="J158" s="4053"/>
      <c r="K158" s="4053"/>
      <c r="L158" s="4053"/>
      <c r="M158" s="4053"/>
      <c r="N158" s="4053"/>
      <c r="O158" s="4053"/>
      <c r="P158" s="4053"/>
      <c r="Q158" s="4053"/>
      <c r="R158" s="4053"/>
      <c r="S158" s="4053"/>
      <c r="T158" s="4053"/>
      <c r="U158" s="4053"/>
      <c r="V158" s="4053"/>
      <c r="W158" s="4053"/>
      <c r="X158" s="4053"/>
      <c r="Y158" s="4053"/>
      <c r="Z158" s="4053"/>
      <c r="AA158" s="4053"/>
      <c r="AB158" s="4054"/>
      <c r="AC158" s="2967"/>
      <c r="AD158" s="3391"/>
      <c r="AE158" s="3391"/>
      <c r="AF158" s="3392"/>
      <c r="AG158" s="3392"/>
      <c r="AH158" s="3603"/>
      <c r="AI158" s="3603"/>
      <c r="AJ158" s="3603"/>
      <c r="AK158" s="3603"/>
      <c r="AL158" s="3603"/>
      <c r="AM158" s="3603"/>
      <c r="AN158" s="3603"/>
      <c r="AO158" s="3603"/>
      <c r="AP158" s="3604"/>
      <c r="AQ158" s="3604"/>
      <c r="AR158" s="3604"/>
      <c r="AS158" s="3604"/>
      <c r="AT158" s="3604"/>
      <c r="AU158" s="3604"/>
      <c r="AV158" s="3604"/>
      <c r="AW158" s="3604"/>
      <c r="AX158" s="3604"/>
      <c r="AY158" s="3604"/>
      <c r="AZ158" s="3604"/>
      <c r="BA158" s="3578"/>
      <c r="BB158" s="3578"/>
      <c r="BC158" s="3578"/>
      <c r="BD158" s="3578"/>
      <c r="BE158" s="3578"/>
      <c r="BF158" s="3578"/>
      <c r="BG158" s="3578"/>
      <c r="BH158" s="3578"/>
      <c r="BI158" s="3578"/>
      <c r="BJ158" s="3578"/>
      <c r="BK158" s="3578"/>
      <c r="BL158" s="3578"/>
      <c r="BM158" s="3578"/>
      <c r="BN158" s="3578"/>
      <c r="BO158" s="3578"/>
      <c r="BP158" s="3578"/>
      <c r="BQ158" s="3578"/>
      <c r="BR158" s="3578"/>
      <c r="BS158" s="3578"/>
      <c r="BT158" s="3578"/>
      <c r="BU158" s="3578"/>
      <c r="BV158" s="3578"/>
      <c r="BW158" s="3578"/>
      <c r="BX158" s="3578"/>
      <c r="BY158" s="3578"/>
      <c r="BZ158" s="3578"/>
      <c r="CA158" s="3578"/>
      <c r="CB158" s="3578"/>
      <c r="CC158" s="3578"/>
      <c r="CD158" s="3578"/>
    </row>
    <row r="159" spans="1:82" s="1417" customFormat="1" ht="11.25" hidden="1" customHeight="1">
      <c r="A159" s="2909"/>
      <c r="B159" s="2827"/>
      <c r="C159" s="2826" t="s">
        <v>705</v>
      </c>
      <c r="D159" s="4052" t="s">
        <v>5115</v>
      </c>
      <c r="E159" s="4053"/>
      <c r="F159" s="4053"/>
      <c r="G159" s="4053"/>
      <c r="H159" s="4053"/>
      <c r="I159" s="4053"/>
      <c r="J159" s="4053"/>
      <c r="K159" s="4053"/>
      <c r="L159" s="4053"/>
      <c r="M159" s="4053"/>
      <c r="N159" s="4053"/>
      <c r="O159" s="4053"/>
      <c r="P159" s="4053"/>
      <c r="Q159" s="4053"/>
      <c r="R159" s="4053"/>
      <c r="S159" s="4053"/>
      <c r="T159" s="4053"/>
      <c r="U159" s="4053"/>
      <c r="V159" s="4053"/>
      <c r="W159" s="4053"/>
      <c r="X159" s="4053"/>
      <c r="Y159" s="4053"/>
      <c r="Z159" s="4053"/>
      <c r="AA159" s="4053"/>
      <c r="AB159" s="4054"/>
      <c r="AC159" s="2967"/>
      <c r="AD159" s="3391"/>
      <c r="AE159" s="3391"/>
      <c r="AF159" s="3392"/>
      <c r="AG159" s="3392"/>
      <c r="AH159" s="3603"/>
      <c r="AI159" s="3603"/>
      <c r="AJ159" s="3603"/>
      <c r="AK159" s="3603"/>
      <c r="AL159" s="3603"/>
      <c r="AM159" s="3603"/>
      <c r="AN159" s="3603"/>
      <c r="AO159" s="3603"/>
      <c r="AP159" s="3604"/>
      <c r="AQ159" s="3604"/>
      <c r="AR159" s="3604"/>
      <c r="AS159" s="3604"/>
      <c r="AT159" s="3604"/>
      <c r="AU159" s="3604"/>
      <c r="AV159" s="3604"/>
      <c r="AW159" s="3604"/>
      <c r="AX159" s="3604"/>
      <c r="AY159" s="3604"/>
      <c r="AZ159" s="3604"/>
      <c r="BA159" s="3578"/>
      <c r="BB159" s="3578"/>
      <c r="BC159" s="3578"/>
      <c r="BD159" s="3578"/>
      <c r="BE159" s="3578"/>
      <c r="BF159" s="3578"/>
      <c r="BG159" s="3578"/>
      <c r="BH159" s="3578"/>
      <c r="BI159" s="3578"/>
      <c r="BJ159" s="3578"/>
      <c r="BK159" s="3578"/>
      <c r="BL159" s="3578"/>
      <c r="BM159" s="3578"/>
      <c r="BN159" s="3578"/>
      <c r="BO159" s="3578"/>
      <c r="BP159" s="3578"/>
      <c r="BQ159" s="3578"/>
      <c r="BR159" s="3578"/>
      <c r="BS159" s="3578"/>
      <c r="BT159" s="3578"/>
      <c r="BU159" s="3578"/>
      <c r="BV159" s="3578"/>
      <c r="BW159" s="3578"/>
      <c r="BX159" s="3578"/>
      <c r="BY159" s="3578"/>
      <c r="BZ159" s="3578"/>
      <c r="CA159" s="3578"/>
      <c r="CB159" s="3578"/>
      <c r="CC159" s="3578"/>
      <c r="CD159" s="3578"/>
    </row>
    <row r="160" spans="1:82" s="1417" customFormat="1" ht="11.25" hidden="1" customHeight="1">
      <c r="A160" s="2909"/>
      <c r="B160" s="2827"/>
      <c r="C160" s="2826" t="s">
        <v>706</v>
      </c>
      <c r="D160" s="4052" t="s">
        <v>5114</v>
      </c>
      <c r="E160" s="4053"/>
      <c r="F160" s="4053"/>
      <c r="G160" s="4053"/>
      <c r="H160" s="4053"/>
      <c r="I160" s="4053"/>
      <c r="J160" s="4053"/>
      <c r="K160" s="4053"/>
      <c r="L160" s="4053"/>
      <c r="M160" s="4053"/>
      <c r="N160" s="4053"/>
      <c r="O160" s="4053"/>
      <c r="P160" s="4053"/>
      <c r="Q160" s="4053"/>
      <c r="R160" s="4053"/>
      <c r="S160" s="4053"/>
      <c r="T160" s="4053"/>
      <c r="U160" s="4053"/>
      <c r="V160" s="4053"/>
      <c r="W160" s="4053"/>
      <c r="X160" s="4053"/>
      <c r="Y160" s="4053"/>
      <c r="Z160" s="4053"/>
      <c r="AA160" s="4053"/>
      <c r="AB160" s="4054"/>
      <c r="AC160" s="2967"/>
      <c r="AD160" s="3391"/>
      <c r="AE160" s="3391"/>
      <c r="AF160" s="3392"/>
      <c r="AG160" s="3392"/>
      <c r="AH160" s="3603"/>
      <c r="AI160" s="3603"/>
      <c r="AJ160" s="3603"/>
      <c r="AK160" s="3603"/>
      <c r="AL160" s="3603"/>
      <c r="AM160" s="3603"/>
      <c r="AN160" s="3603"/>
      <c r="AO160" s="3603"/>
      <c r="AP160" s="3604"/>
      <c r="AQ160" s="3604"/>
      <c r="AR160" s="3604"/>
      <c r="AS160" s="3604"/>
      <c r="AT160" s="3604"/>
      <c r="AU160" s="3604"/>
      <c r="AV160" s="3604"/>
      <c r="AW160" s="3604"/>
      <c r="AX160" s="3604"/>
      <c r="AY160" s="3604"/>
      <c r="AZ160" s="3604"/>
      <c r="BA160" s="3578"/>
      <c r="BB160" s="3578"/>
      <c r="BC160" s="3578"/>
      <c r="BD160" s="3578"/>
      <c r="BE160" s="3578"/>
      <c r="BF160" s="3578"/>
      <c r="BG160" s="3578"/>
      <c r="BH160" s="3578"/>
      <c r="BI160" s="3578"/>
      <c r="BJ160" s="3578"/>
      <c r="BK160" s="3578"/>
      <c r="BL160" s="3578"/>
      <c r="BM160" s="3578"/>
      <c r="BN160" s="3578"/>
      <c r="BO160" s="3578"/>
      <c r="BP160" s="3578"/>
      <c r="BQ160" s="3578"/>
      <c r="BR160" s="3578"/>
      <c r="BS160" s="3578"/>
      <c r="BT160" s="3578"/>
      <c r="BU160" s="3578"/>
      <c r="BV160" s="3578"/>
      <c r="BW160" s="3578"/>
      <c r="BX160" s="3578"/>
      <c r="BY160" s="3578"/>
      <c r="BZ160" s="3578"/>
      <c r="CA160" s="3578"/>
      <c r="CB160" s="3578"/>
      <c r="CC160" s="3578"/>
      <c r="CD160" s="3578"/>
    </row>
    <row r="161" spans="1:82" s="1417" customFormat="1" ht="11.25" hidden="1" customHeight="1">
      <c r="A161" s="2909"/>
      <c r="B161" s="2827"/>
      <c r="C161" s="2826" t="s">
        <v>707</v>
      </c>
      <c r="D161" s="4052" t="s">
        <v>5081</v>
      </c>
      <c r="E161" s="4053"/>
      <c r="F161" s="4053"/>
      <c r="G161" s="4053"/>
      <c r="H161" s="4053"/>
      <c r="I161" s="4053"/>
      <c r="J161" s="4053"/>
      <c r="K161" s="4053"/>
      <c r="L161" s="4053"/>
      <c r="M161" s="4053"/>
      <c r="N161" s="4053"/>
      <c r="O161" s="4053"/>
      <c r="P161" s="4053"/>
      <c r="Q161" s="4053"/>
      <c r="R161" s="4053"/>
      <c r="S161" s="4053"/>
      <c r="T161" s="4053"/>
      <c r="U161" s="4053"/>
      <c r="V161" s="4053"/>
      <c r="W161" s="4053"/>
      <c r="X161" s="4053"/>
      <c r="Y161" s="4053"/>
      <c r="Z161" s="4053"/>
      <c r="AA161" s="4053"/>
      <c r="AB161" s="4054"/>
      <c r="AC161" s="2967"/>
      <c r="AD161" s="3391"/>
      <c r="AE161" s="3391"/>
      <c r="AF161" s="3392"/>
      <c r="AG161" s="3392"/>
      <c r="AH161" s="3603"/>
      <c r="AI161" s="3603"/>
      <c r="AJ161" s="3603"/>
      <c r="AK161" s="3603"/>
      <c r="AL161" s="3603"/>
      <c r="AM161" s="3603"/>
      <c r="AN161" s="3603"/>
      <c r="AO161" s="3603"/>
      <c r="AP161" s="3604"/>
      <c r="AQ161" s="3604"/>
      <c r="AR161" s="3604"/>
      <c r="AS161" s="3604"/>
      <c r="AT161" s="3604"/>
      <c r="AU161" s="3604"/>
      <c r="AV161" s="3604"/>
      <c r="AW161" s="3604"/>
      <c r="AX161" s="3604"/>
      <c r="AY161" s="3604"/>
      <c r="AZ161" s="3604"/>
      <c r="BA161" s="3578"/>
      <c r="BB161" s="3578"/>
      <c r="BC161" s="3578"/>
      <c r="BD161" s="3578"/>
      <c r="BE161" s="3578"/>
      <c r="BF161" s="3578"/>
      <c r="BG161" s="3578"/>
      <c r="BH161" s="3578"/>
      <c r="BI161" s="3578"/>
      <c r="BJ161" s="3578"/>
      <c r="BK161" s="3578"/>
      <c r="BL161" s="3578"/>
      <c r="BM161" s="3578"/>
      <c r="BN161" s="3578"/>
      <c r="BO161" s="3578"/>
      <c r="BP161" s="3578"/>
      <c r="BQ161" s="3578"/>
      <c r="BR161" s="3578"/>
      <c r="BS161" s="3578"/>
      <c r="BT161" s="3578"/>
      <c r="BU161" s="3578"/>
      <c r="BV161" s="3578"/>
      <c r="BW161" s="3578"/>
      <c r="BX161" s="3578"/>
      <c r="BY161" s="3578"/>
      <c r="BZ161" s="3578"/>
      <c r="CA161" s="3578"/>
      <c r="CB161" s="3578"/>
      <c r="CC161" s="3578"/>
      <c r="CD161" s="3578"/>
    </row>
    <row r="162" spans="1:82" s="1417" customFormat="1" ht="11.25" hidden="1" customHeight="1">
      <c r="A162" s="2909"/>
      <c r="B162" s="2827"/>
      <c r="C162" s="2826" t="s">
        <v>708</v>
      </c>
      <c r="D162" s="4052" t="s">
        <v>5113</v>
      </c>
      <c r="E162" s="4053"/>
      <c r="F162" s="4053"/>
      <c r="G162" s="4053"/>
      <c r="H162" s="4053"/>
      <c r="I162" s="4053"/>
      <c r="J162" s="4053"/>
      <c r="K162" s="4053"/>
      <c r="L162" s="4053"/>
      <c r="M162" s="4053"/>
      <c r="N162" s="4053"/>
      <c r="O162" s="4053"/>
      <c r="P162" s="4053"/>
      <c r="Q162" s="4053"/>
      <c r="R162" s="4053"/>
      <c r="S162" s="4053"/>
      <c r="T162" s="4053"/>
      <c r="U162" s="4053"/>
      <c r="V162" s="4053"/>
      <c r="W162" s="4053"/>
      <c r="X162" s="4053"/>
      <c r="Y162" s="4053"/>
      <c r="Z162" s="4053"/>
      <c r="AA162" s="4053"/>
      <c r="AB162" s="4054"/>
      <c r="AC162" s="2967"/>
      <c r="AD162" s="3391"/>
      <c r="AE162" s="3391"/>
      <c r="AF162" s="3392"/>
      <c r="AG162" s="3392"/>
      <c r="AH162" s="3603"/>
      <c r="AI162" s="3603"/>
      <c r="AJ162" s="3603"/>
      <c r="AK162" s="3603"/>
      <c r="AL162" s="3603"/>
      <c r="AM162" s="3603"/>
      <c r="AN162" s="3603"/>
      <c r="AO162" s="3603"/>
      <c r="AP162" s="3604"/>
      <c r="AQ162" s="3604"/>
      <c r="AR162" s="3604"/>
      <c r="AS162" s="3604"/>
      <c r="AT162" s="3604"/>
      <c r="AU162" s="3604"/>
      <c r="AV162" s="3604"/>
      <c r="AW162" s="3604"/>
      <c r="AX162" s="3604"/>
      <c r="AY162" s="3604"/>
      <c r="AZ162" s="3604"/>
      <c r="BA162" s="3578"/>
      <c r="BB162" s="3578"/>
      <c r="BC162" s="3578"/>
      <c r="BD162" s="3578"/>
      <c r="BE162" s="3578"/>
      <c r="BF162" s="3578"/>
      <c r="BG162" s="3578"/>
      <c r="BH162" s="3578"/>
      <c r="BI162" s="3578"/>
      <c r="BJ162" s="3578"/>
      <c r="BK162" s="3578"/>
      <c r="BL162" s="3578"/>
      <c r="BM162" s="3578"/>
      <c r="BN162" s="3578"/>
      <c r="BO162" s="3578"/>
      <c r="BP162" s="3578"/>
      <c r="BQ162" s="3578"/>
      <c r="BR162" s="3578"/>
      <c r="BS162" s="3578"/>
      <c r="BT162" s="3578"/>
      <c r="BU162" s="3578"/>
      <c r="BV162" s="3578"/>
      <c r="BW162" s="3578"/>
      <c r="BX162" s="3578"/>
      <c r="BY162" s="3578"/>
      <c r="BZ162" s="3578"/>
      <c r="CA162" s="3578"/>
      <c r="CB162" s="3578"/>
      <c r="CC162" s="3578"/>
      <c r="CD162" s="3578"/>
    </row>
    <row r="163" spans="1:82" s="1417" customFormat="1" ht="11.25" hidden="1" customHeight="1">
      <c r="A163" s="2909"/>
      <c r="B163" s="2827"/>
      <c r="C163" s="2826" t="s">
        <v>709</v>
      </c>
      <c r="D163" s="4052" t="s">
        <v>5112</v>
      </c>
      <c r="E163" s="4053"/>
      <c r="F163" s="4053"/>
      <c r="G163" s="4053"/>
      <c r="H163" s="4053"/>
      <c r="I163" s="4053"/>
      <c r="J163" s="4053"/>
      <c r="K163" s="4053"/>
      <c r="L163" s="4053"/>
      <c r="M163" s="4053"/>
      <c r="N163" s="4053"/>
      <c r="O163" s="4053"/>
      <c r="P163" s="4053"/>
      <c r="Q163" s="4053"/>
      <c r="R163" s="4053"/>
      <c r="S163" s="4053"/>
      <c r="T163" s="4053"/>
      <c r="U163" s="4053"/>
      <c r="V163" s="4053"/>
      <c r="W163" s="4053"/>
      <c r="X163" s="4053"/>
      <c r="Y163" s="4053"/>
      <c r="Z163" s="4053"/>
      <c r="AA163" s="4053"/>
      <c r="AB163" s="4054"/>
      <c r="AC163" s="2967"/>
      <c r="AD163" s="3391"/>
      <c r="AE163" s="3391"/>
      <c r="AF163" s="3392"/>
      <c r="AG163" s="3392"/>
      <c r="AH163" s="3603"/>
      <c r="AI163" s="3603"/>
      <c r="AJ163" s="3603"/>
      <c r="AK163" s="3603"/>
      <c r="AL163" s="3603"/>
      <c r="AM163" s="3603"/>
      <c r="AN163" s="3603"/>
      <c r="AO163" s="3603"/>
      <c r="AP163" s="3604"/>
      <c r="AQ163" s="3604"/>
      <c r="AR163" s="3604"/>
      <c r="AS163" s="3604"/>
      <c r="AT163" s="3604"/>
      <c r="AU163" s="3604"/>
      <c r="AV163" s="3604"/>
      <c r="AW163" s="3604"/>
      <c r="AX163" s="3604"/>
      <c r="AY163" s="3604"/>
      <c r="AZ163" s="3604"/>
      <c r="BA163" s="3578"/>
      <c r="BB163" s="3578"/>
      <c r="BC163" s="3578"/>
      <c r="BD163" s="3578"/>
      <c r="BE163" s="3578"/>
      <c r="BF163" s="3578"/>
      <c r="BG163" s="3578"/>
      <c r="BH163" s="3578"/>
      <c r="BI163" s="3578"/>
      <c r="BJ163" s="3578"/>
      <c r="BK163" s="3578"/>
      <c r="BL163" s="3578"/>
      <c r="BM163" s="3578"/>
      <c r="BN163" s="3578"/>
      <c r="BO163" s="3578"/>
      <c r="BP163" s="3578"/>
      <c r="BQ163" s="3578"/>
      <c r="BR163" s="3578"/>
      <c r="BS163" s="3578"/>
      <c r="BT163" s="3578"/>
      <c r="BU163" s="3578"/>
      <c r="BV163" s="3578"/>
      <c r="BW163" s="3578"/>
      <c r="BX163" s="3578"/>
      <c r="BY163" s="3578"/>
      <c r="BZ163" s="3578"/>
      <c r="CA163" s="3578"/>
      <c r="CB163" s="3578"/>
      <c r="CC163" s="3578"/>
      <c r="CD163" s="3578"/>
    </row>
    <row r="164" spans="1:82" s="1417" customFormat="1" ht="11.25" hidden="1" customHeight="1">
      <c r="A164" s="2952"/>
      <c r="B164" s="2904"/>
      <c r="C164" s="2828"/>
      <c r="D164" s="4055"/>
      <c r="E164" s="4056"/>
      <c r="F164" s="4056"/>
      <c r="G164" s="4056"/>
      <c r="H164" s="4056"/>
      <c r="I164" s="4056"/>
      <c r="J164" s="4056"/>
      <c r="K164" s="4056"/>
      <c r="L164" s="4056"/>
      <c r="M164" s="4056"/>
      <c r="N164" s="4056"/>
      <c r="O164" s="4056"/>
      <c r="P164" s="4056"/>
      <c r="Q164" s="4056"/>
      <c r="R164" s="4056"/>
      <c r="S164" s="4056"/>
      <c r="T164" s="4056"/>
      <c r="U164" s="4056"/>
      <c r="V164" s="4056"/>
      <c r="W164" s="4056"/>
      <c r="X164" s="4056"/>
      <c r="Y164" s="4056"/>
      <c r="Z164" s="4056"/>
      <c r="AA164" s="4056"/>
      <c r="AB164" s="4057"/>
      <c r="AC164" s="2968"/>
      <c r="AD164" s="3391"/>
      <c r="AE164" s="3391"/>
      <c r="AF164" s="3392"/>
      <c r="AG164" s="3392"/>
      <c r="AH164" s="3603"/>
      <c r="AI164" s="3603"/>
      <c r="AJ164" s="3603"/>
      <c r="AK164" s="3603"/>
      <c r="AL164" s="3603"/>
      <c r="AM164" s="3603"/>
      <c r="AN164" s="3603"/>
      <c r="AO164" s="3603"/>
      <c r="AP164" s="3604"/>
      <c r="AQ164" s="3604"/>
      <c r="AR164" s="3604"/>
      <c r="AS164" s="3604"/>
      <c r="AT164" s="3604"/>
      <c r="AU164" s="3604"/>
      <c r="AV164" s="3604"/>
      <c r="AW164" s="3604"/>
      <c r="AX164" s="3604"/>
      <c r="AY164" s="3604"/>
      <c r="AZ164" s="3604"/>
      <c r="BA164" s="3578"/>
      <c r="BB164" s="3578"/>
      <c r="BC164" s="3578"/>
      <c r="BD164" s="3578"/>
      <c r="BE164" s="3578"/>
      <c r="BF164" s="3578"/>
      <c r="BG164" s="3578"/>
      <c r="BH164" s="3578"/>
      <c r="BI164" s="3578"/>
      <c r="BJ164" s="3578"/>
      <c r="BK164" s="3578"/>
      <c r="BL164" s="3578"/>
      <c r="BM164" s="3578"/>
      <c r="BN164" s="3578"/>
      <c r="BO164" s="3578"/>
      <c r="BP164" s="3578"/>
      <c r="BQ164" s="3578"/>
      <c r="BR164" s="3578"/>
      <c r="BS164" s="3578"/>
      <c r="BT164" s="3578"/>
      <c r="BU164" s="3578"/>
      <c r="BV164" s="3578"/>
      <c r="BW164" s="3578"/>
      <c r="BX164" s="3578"/>
      <c r="BY164" s="3578"/>
      <c r="BZ164" s="3578"/>
      <c r="CA164" s="3578"/>
      <c r="CB164" s="3578"/>
      <c r="CC164" s="3578"/>
      <c r="CD164" s="3578"/>
    </row>
    <row r="165" spans="1:82" s="1417" customFormat="1" ht="9" customHeight="1" thickBot="1">
      <c r="A165" s="2954" t="s">
        <v>452</v>
      </c>
      <c r="B165" s="2792" t="s">
        <v>493</v>
      </c>
      <c r="C165" s="2830" t="s">
        <v>5021</v>
      </c>
      <c r="D165" s="4055"/>
      <c r="E165" s="4056">
        <v>15000000</v>
      </c>
      <c r="F165" s="4056"/>
      <c r="G165" s="4056"/>
      <c r="H165" s="4056">
        <f>SUM(M165,P165,S165,V165,Y165)</f>
        <v>0</v>
      </c>
      <c r="I165" s="4056">
        <f>E165-H165</f>
        <v>15000000</v>
      </c>
      <c r="J165" s="4056"/>
      <c r="K165" s="4056"/>
      <c r="L165" s="4056"/>
      <c r="M165" s="4056"/>
      <c r="N165" s="4056"/>
      <c r="O165" s="4056"/>
      <c r="P165" s="4056"/>
      <c r="Q165" s="4056"/>
      <c r="R165" s="4056"/>
      <c r="S165" s="4056"/>
      <c r="T165" s="4056"/>
      <c r="U165" s="4056"/>
      <c r="V165" s="4056"/>
      <c r="W165" s="4056"/>
      <c r="X165" s="4056"/>
      <c r="Y165" s="4056"/>
      <c r="Z165" s="4056"/>
      <c r="AA165" s="4056"/>
      <c r="AB165" s="4057"/>
      <c r="AC165" s="3421" t="s">
        <v>5026</v>
      </c>
      <c r="AD165" s="3391"/>
      <c r="AE165" s="3391"/>
      <c r="AF165" s="3392"/>
      <c r="AG165" s="3392"/>
      <c r="AH165" s="3603"/>
      <c r="AI165" s="3603"/>
      <c r="AJ165" s="3603"/>
      <c r="AK165" s="3603"/>
      <c r="AL165" s="3603"/>
      <c r="AM165" s="3603"/>
      <c r="AN165" s="3603"/>
      <c r="AO165" s="3603"/>
      <c r="AP165" s="3604"/>
      <c r="AQ165" s="3604"/>
      <c r="AR165" s="3604"/>
      <c r="AS165" s="3604"/>
      <c r="AT165" s="3604"/>
      <c r="AU165" s="3604"/>
      <c r="AV165" s="3604"/>
      <c r="AW165" s="3604"/>
      <c r="AX165" s="3604"/>
      <c r="AY165" s="3604"/>
      <c r="AZ165" s="3604"/>
      <c r="BA165" s="3578"/>
      <c r="BB165" s="3578"/>
      <c r="BC165" s="3578"/>
      <c r="BD165" s="3578"/>
      <c r="BE165" s="3578"/>
      <c r="BF165" s="3578"/>
      <c r="BG165" s="3578"/>
      <c r="BH165" s="3578"/>
      <c r="BI165" s="3578"/>
      <c r="BJ165" s="3578"/>
      <c r="BK165" s="3578"/>
      <c r="BL165" s="3578"/>
      <c r="BM165" s="3578"/>
      <c r="BN165" s="3578"/>
      <c r="BO165" s="3578"/>
      <c r="BP165" s="3578"/>
      <c r="BQ165" s="3578"/>
      <c r="BR165" s="3578"/>
      <c r="BS165" s="3578"/>
      <c r="BT165" s="3578"/>
      <c r="BU165" s="3578"/>
      <c r="BV165" s="3578"/>
      <c r="BW165" s="3578"/>
      <c r="BX165" s="3578"/>
      <c r="BY165" s="3578"/>
      <c r="BZ165" s="3578"/>
      <c r="CA165" s="3578"/>
      <c r="CB165" s="3578"/>
      <c r="CC165" s="3578"/>
      <c r="CD165" s="3578"/>
    </row>
    <row r="166" spans="1:82" s="1417" customFormat="1" ht="20.25" customHeight="1" thickBot="1">
      <c r="A166" s="2952"/>
      <c r="B166" s="2904" t="s">
        <v>712</v>
      </c>
      <c r="C166" s="2830" t="s">
        <v>712</v>
      </c>
      <c r="D166" s="2860">
        <v>8356423</v>
      </c>
      <c r="E166" s="2984">
        <v>33463314</v>
      </c>
      <c r="F166" s="2862">
        <f>D166-E166</f>
        <v>-25106891</v>
      </c>
      <c r="G166" s="2829">
        <f>F166/D166</f>
        <v>-3.0045021655796984</v>
      </c>
      <c r="H166" s="2788">
        <v>19396185</v>
      </c>
      <c r="I166" s="2788">
        <f>E166-H166</f>
        <v>14067129</v>
      </c>
      <c r="J166" s="3293">
        <f>E166/H166</f>
        <v>1.7252523627713388</v>
      </c>
      <c r="K166" s="3288">
        <v>63042</v>
      </c>
      <c r="L166" s="2788"/>
      <c r="M166" s="2831"/>
      <c r="N166" s="2788"/>
      <c r="O166" s="2788"/>
      <c r="P166" s="2831"/>
      <c r="Q166" s="2796"/>
      <c r="R166" s="2788"/>
      <c r="S166" s="2831"/>
      <c r="T166" s="2796"/>
      <c r="U166" s="2788"/>
      <c r="V166" s="2831"/>
      <c r="W166" s="2796"/>
      <c r="X166" s="2788"/>
      <c r="Y166" s="2831"/>
      <c r="Z166" s="2796"/>
      <c r="AA166" s="2796"/>
      <c r="AB166" s="2891"/>
      <c r="AC166" s="2953" t="s">
        <v>1390</v>
      </c>
      <c r="AD166" s="3391"/>
      <c r="AE166" s="3391"/>
      <c r="AF166" s="3392"/>
      <c r="AG166" s="3392"/>
      <c r="AH166" s="3603"/>
      <c r="AI166" s="3603"/>
      <c r="AJ166" s="3603"/>
      <c r="AK166" s="3603"/>
      <c r="AL166" s="3603"/>
      <c r="AM166" s="3603"/>
      <c r="AN166" s="3603"/>
      <c r="AO166" s="3603"/>
      <c r="AP166" s="3604"/>
      <c r="AQ166" s="3604"/>
      <c r="AR166" s="3604"/>
      <c r="AS166" s="3604"/>
      <c r="AT166" s="3604"/>
      <c r="AU166" s="3604"/>
      <c r="AV166" s="3604"/>
      <c r="AW166" s="3604"/>
      <c r="AX166" s="3604"/>
      <c r="AY166" s="3604"/>
      <c r="AZ166" s="3604"/>
      <c r="BA166" s="3578"/>
      <c r="BB166" s="3578"/>
      <c r="BC166" s="3578"/>
      <c r="BD166" s="3578"/>
      <c r="BE166" s="3578"/>
      <c r="BF166" s="3578"/>
      <c r="BG166" s="3578"/>
      <c r="BH166" s="3578"/>
      <c r="BI166" s="3578"/>
      <c r="BJ166" s="3578"/>
      <c r="BK166" s="3578"/>
      <c r="BL166" s="3578"/>
      <c r="BM166" s="3578"/>
      <c r="BN166" s="3578"/>
      <c r="BO166" s="3578"/>
      <c r="BP166" s="3578"/>
      <c r="BQ166" s="3578"/>
      <c r="BR166" s="3578"/>
      <c r="BS166" s="3578"/>
      <c r="BT166" s="3578"/>
      <c r="BU166" s="3578"/>
      <c r="BV166" s="3578"/>
      <c r="BW166" s="3578"/>
      <c r="BX166" s="3578"/>
      <c r="BY166" s="3578"/>
      <c r="BZ166" s="3578"/>
      <c r="CA166" s="3578"/>
      <c r="CB166" s="3578"/>
      <c r="CC166" s="3578"/>
      <c r="CD166" s="3578"/>
    </row>
    <row r="167" spans="1:82" s="1417" customFormat="1" ht="12" hidden="1" customHeight="1">
      <c r="A167" s="2832"/>
      <c r="B167" s="2832"/>
      <c r="C167" s="2832"/>
      <c r="D167" s="2833"/>
      <c r="E167" s="2833"/>
      <c r="F167" s="2833"/>
      <c r="G167" s="2833"/>
      <c r="H167" s="2788"/>
      <c r="I167" s="2833"/>
      <c r="J167" s="2833"/>
      <c r="K167" s="2834"/>
      <c r="L167" s="2835"/>
      <c r="M167" s="2833"/>
      <c r="N167" s="2833"/>
      <c r="O167" s="2835"/>
      <c r="P167" s="2833"/>
      <c r="Q167" s="2833"/>
      <c r="R167" s="2835"/>
      <c r="S167" s="2834"/>
      <c r="T167" s="2835"/>
      <c r="U167" s="2835"/>
      <c r="V167" s="2835"/>
      <c r="W167" s="2835"/>
      <c r="X167" s="2835"/>
      <c r="Y167" s="2836"/>
      <c r="Z167" s="2835"/>
      <c r="AA167" s="2835"/>
      <c r="AB167" s="2835"/>
      <c r="AC167" s="2837"/>
      <c r="AD167" s="3391"/>
      <c r="AE167" s="3391"/>
      <c r="AF167" s="3392"/>
      <c r="AG167" s="3392"/>
      <c r="AH167" s="3603"/>
      <c r="AI167" s="3603"/>
      <c r="AJ167" s="3603"/>
      <c r="AK167" s="3603"/>
      <c r="AL167" s="3603"/>
      <c r="AM167" s="3603"/>
      <c r="AN167" s="3603"/>
      <c r="AO167" s="3603"/>
      <c r="AP167" s="3604"/>
      <c r="AQ167" s="3604"/>
      <c r="AR167" s="3604"/>
      <c r="AS167" s="3604"/>
      <c r="AT167" s="3604"/>
      <c r="AU167" s="3604"/>
      <c r="AV167" s="3604"/>
      <c r="AW167" s="3604"/>
      <c r="AX167" s="3604"/>
      <c r="AY167" s="3604"/>
      <c r="AZ167" s="3604"/>
      <c r="BA167" s="3578"/>
      <c r="BB167" s="3578"/>
      <c r="BC167" s="3578"/>
      <c r="BD167" s="3578"/>
      <c r="BE167" s="3578"/>
      <c r="BF167" s="3578"/>
      <c r="BG167" s="3578"/>
      <c r="BH167" s="3578"/>
      <c r="BI167" s="3578"/>
      <c r="BJ167" s="3578"/>
      <c r="BK167" s="3578"/>
      <c r="BL167" s="3578"/>
      <c r="BM167" s="3578"/>
      <c r="BN167" s="3578"/>
      <c r="BO167" s="3578"/>
      <c r="BP167" s="3578"/>
      <c r="BQ167" s="3578"/>
      <c r="BR167" s="3578"/>
      <c r="BS167" s="3578"/>
      <c r="BT167" s="3578"/>
      <c r="BU167" s="3578"/>
      <c r="BV167" s="3578"/>
      <c r="BW167" s="3578"/>
      <c r="BX167" s="3578"/>
      <c r="BY167" s="3578"/>
      <c r="BZ167" s="3578"/>
      <c r="CA167" s="3578"/>
      <c r="CB167" s="3578"/>
      <c r="CC167" s="3578"/>
      <c r="CD167" s="3578"/>
    </row>
    <row r="168" spans="1:82" s="1417" customFormat="1" ht="12" customHeight="1">
      <c r="A168" s="2832"/>
      <c r="B168" s="2832"/>
      <c r="C168" s="2832"/>
      <c r="D168" s="2833"/>
      <c r="E168" s="2833"/>
      <c r="F168" s="2833"/>
      <c r="G168" s="2833"/>
      <c r="H168" s="2833"/>
      <c r="I168" s="2833"/>
      <c r="J168" s="2833"/>
      <c r="K168" s="2879"/>
      <c r="L168" s="2835"/>
      <c r="M168" s="2833"/>
      <c r="N168" s="2833"/>
      <c r="O168" s="2835"/>
      <c r="P168" s="2833"/>
      <c r="Q168" s="2833"/>
      <c r="R168" s="2835"/>
      <c r="S168" s="2834"/>
      <c r="T168" s="2835"/>
      <c r="U168" s="2835"/>
      <c r="V168" s="2835"/>
      <c r="W168" s="2835"/>
      <c r="X168" s="2835"/>
      <c r="Y168" s="2836"/>
      <c r="Z168" s="2835"/>
      <c r="AA168" s="2835"/>
      <c r="AB168" s="2835"/>
      <c r="AC168" s="2837"/>
      <c r="AD168" s="3391"/>
      <c r="AE168" s="3391"/>
      <c r="AF168" s="3392"/>
      <c r="AG168" s="3392"/>
      <c r="AH168" s="3603"/>
      <c r="AI168" s="3603"/>
      <c r="AJ168" s="3603"/>
      <c r="AK168" s="3603"/>
      <c r="AL168" s="3603"/>
      <c r="AM168" s="3603"/>
      <c r="AN168" s="3603"/>
      <c r="AO168" s="3603"/>
      <c r="AP168" s="3604"/>
      <c r="AQ168" s="3604"/>
      <c r="AR168" s="3604"/>
      <c r="AS168" s="3604"/>
      <c r="AT168" s="3604"/>
      <c r="AU168" s="3604"/>
      <c r="AV168" s="3604"/>
      <c r="AW168" s="3604"/>
      <c r="AX168" s="3604"/>
      <c r="AY168" s="3604"/>
      <c r="AZ168" s="3604"/>
      <c r="BA168" s="3578"/>
      <c r="BB168" s="3578"/>
      <c r="BC168" s="3578"/>
      <c r="BD168" s="3578"/>
      <c r="BE168" s="3578"/>
      <c r="BF168" s="3578"/>
      <c r="BG168" s="3578"/>
      <c r="BH168" s="3578"/>
      <c r="BI168" s="3578"/>
      <c r="BJ168" s="3578"/>
      <c r="BK168" s="3578"/>
      <c r="BL168" s="3578"/>
      <c r="BM168" s="3578"/>
      <c r="BN168" s="3578"/>
      <c r="BO168" s="3578"/>
      <c r="BP168" s="3578"/>
      <c r="BQ168" s="3578"/>
      <c r="BR168" s="3578"/>
      <c r="BS168" s="3578"/>
      <c r="BT168" s="3578"/>
      <c r="BU168" s="3578"/>
      <c r="BV168" s="3578"/>
      <c r="BW168" s="3578"/>
      <c r="BX168" s="3578"/>
      <c r="BY168" s="3578"/>
      <c r="BZ168" s="3578"/>
      <c r="CA168" s="3578"/>
      <c r="CB168" s="3578"/>
      <c r="CC168" s="3578"/>
      <c r="CD168" s="3578"/>
    </row>
    <row r="169" spans="1:82" s="1417" customFormat="1" ht="12" customHeight="1">
      <c r="A169" s="2832"/>
      <c r="B169" s="2832"/>
      <c r="C169" s="2832"/>
      <c r="D169" s="2833"/>
      <c r="E169" s="2833"/>
      <c r="F169" s="2833"/>
      <c r="G169" s="2833"/>
      <c r="H169" s="2833"/>
      <c r="I169" s="2833"/>
      <c r="J169" s="2833"/>
      <c r="K169" s="2834"/>
      <c r="L169" s="2835"/>
      <c r="M169" s="2833"/>
      <c r="N169" s="2833"/>
      <c r="O169" s="2835"/>
      <c r="P169" s="2833"/>
      <c r="Q169" s="2833"/>
      <c r="R169" s="2835"/>
      <c r="S169" s="2834"/>
      <c r="T169" s="2835"/>
      <c r="U169" s="2835"/>
      <c r="V169" s="2835"/>
      <c r="W169" s="2835"/>
      <c r="X169" s="2835"/>
      <c r="Y169" s="2836"/>
      <c r="Z169" s="2835"/>
      <c r="AA169" s="2835"/>
      <c r="AB169" s="2835"/>
      <c r="AC169" s="2837"/>
      <c r="AD169" s="3391"/>
      <c r="AE169" s="3391"/>
      <c r="AF169" s="3392"/>
      <c r="AG169" s="3392"/>
      <c r="AH169" s="3603"/>
      <c r="AI169" s="3603"/>
      <c r="AJ169" s="3603"/>
      <c r="AK169" s="3603"/>
      <c r="AL169" s="3603"/>
      <c r="AM169" s="3603"/>
      <c r="AN169" s="3603"/>
      <c r="AO169" s="3603"/>
      <c r="AP169" s="3604"/>
      <c r="AQ169" s="3604"/>
      <c r="AR169" s="3604"/>
      <c r="AS169" s="3604"/>
      <c r="AT169" s="3604"/>
      <c r="AU169" s="3604"/>
      <c r="AV169" s="3604"/>
      <c r="AW169" s="3604"/>
      <c r="AX169" s="3604"/>
      <c r="AY169" s="3604"/>
      <c r="AZ169" s="3604"/>
      <c r="BA169" s="3578"/>
      <c r="BB169" s="3578"/>
      <c r="BC169" s="3578"/>
      <c r="BD169" s="3578"/>
      <c r="BE169" s="3578"/>
      <c r="BF169" s="3578"/>
      <c r="BG169" s="3578"/>
      <c r="BH169" s="3578"/>
      <c r="BI169" s="3578"/>
      <c r="BJ169" s="3578"/>
      <c r="BK169" s="3578"/>
      <c r="BL169" s="3578"/>
      <c r="BM169" s="3578"/>
      <c r="BN169" s="3578"/>
      <c r="BO169" s="3578"/>
      <c r="BP169" s="3578"/>
      <c r="BQ169" s="3578"/>
      <c r="BR169" s="3578"/>
      <c r="BS169" s="3578"/>
      <c r="BT169" s="3578"/>
      <c r="BU169" s="3578"/>
      <c r="BV169" s="3578"/>
      <c r="BW169" s="3578"/>
      <c r="BX169" s="3578"/>
      <c r="BY169" s="3578"/>
      <c r="BZ169" s="3578"/>
      <c r="CA169" s="3578"/>
      <c r="CB169" s="3578"/>
      <c r="CC169" s="3578"/>
      <c r="CD169" s="3578"/>
    </row>
    <row r="170" spans="1:82" s="1417" customFormat="1" ht="12" customHeight="1">
      <c r="A170" s="2832"/>
      <c r="B170" s="2832"/>
      <c r="C170" s="2832"/>
      <c r="D170" s="2833"/>
      <c r="E170" s="2833"/>
      <c r="F170" s="2833"/>
      <c r="G170" s="2833"/>
      <c r="H170" s="2833"/>
      <c r="I170" s="2833"/>
      <c r="J170" s="2833"/>
      <c r="K170" s="2834"/>
      <c r="L170" s="2835"/>
      <c r="M170" s="2833"/>
      <c r="N170" s="2833"/>
      <c r="O170" s="2835"/>
      <c r="P170" s="2833"/>
      <c r="Q170" s="2833"/>
      <c r="R170" s="2835"/>
      <c r="S170" s="2834"/>
      <c r="T170" s="2835"/>
      <c r="U170" s="2835"/>
      <c r="V170" s="2835"/>
      <c r="W170" s="2835"/>
      <c r="X170" s="2835"/>
      <c r="Y170" s="2836"/>
      <c r="Z170" s="2835"/>
      <c r="AA170" s="2835"/>
      <c r="AB170" s="2835"/>
      <c r="AC170" s="2837"/>
      <c r="AD170" s="3391"/>
      <c r="AE170" s="3391"/>
      <c r="AF170" s="3392"/>
      <c r="AG170" s="3392"/>
      <c r="AH170" s="3603"/>
      <c r="AI170" s="3603"/>
      <c r="AJ170" s="3603"/>
      <c r="AK170" s="3603"/>
      <c r="AL170" s="3603"/>
      <c r="AM170" s="3603"/>
      <c r="AN170" s="3603"/>
      <c r="AO170" s="3603"/>
      <c r="AP170" s="3604"/>
      <c r="AQ170" s="3604"/>
      <c r="AR170" s="3604"/>
      <c r="AS170" s="3604"/>
      <c r="AT170" s="3604"/>
      <c r="AU170" s="3604"/>
      <c r="AV170" s="3604"/>
      <c r="AW170" s="3604"/>
      <c r="AX170" s="3604"/>
      <c r="AY170" s="3604"/>
      <c r="AZ170" s="3604"/>
      <c r="BA170" s="3578"/>
      <c r="BB170" s="3578"/>
      <c r="BC170" s="3578"/>
      <c r="BD170" s="3578"/>
      <c r="BE170" s="3578"/>
      <c r="BF170" s="3578"/>
      <c r="BG170" s="3578"/>
      <c r="BH170" s="3578"/>
      <c r="BI170" s="3578"/>
      <c r="BJ170" s="3578"/>
      <c r="BK170" s="3578"/>
      <c r="BL170" s="3578"/>
      <c r="BM170" s="3578"/>
      <c r="BN170" s="3578"/>
      <c r="BO170" s="3578"/>
      <c r="BP170" s="3578"/>
      <c r="BQ170" s="3578"/>
      <c r="BR170" s="3578"/>
      <c r="BS170" s="3578"/>
      <c r="BT170" s="3578"/>
      <c r="BU170" s="3578"/>
      <c r="BV170" s="3578"/>
      <c r="BW170" s="3578"/>
      <c r="BX170" s="3578"/>
      <c r="BY170" s="3578"/>
      <c r="BZ170" s="3578"/>
      <c r="CA170" s="3578"/>
      <c r="CB170" s="3578"/>
      <c r="CC170" s="3578"/>
      <c r="CD170" s="3578"/>
    </row>
    <row r="171" spans="1:82" s="1417" customFormat="1" ht="12" customHeight="1">
      <c r="A171" s="2832"/>
      <c r="B171" s="2832"/>
      <c r="C171" s="2832"/>
      <c r="D171" s="2833"/>
      <c r="E171" s="2833"/>
      <c r="F171" s="2833"/>
      <c r="G171" s="2833"/>
      <c r="H171" s="2833"/>
      <c r="I171" s="2833"/>
      <c r="J171" s="2833"/>
      <c r="K171" s="2834"/>
      <c r="L171" s="2835"/>
      <c r="M171" s="2833"/>
      <c r="N171" s="2833"/>
      <c r="O171" s="2835"/>
      <c r="P171" s="2833"/>
      <c r="Q171" s="2833"/>
      <c r="R171" s="2835"/>
      <c r="S171" s="2834"/>
      <c r="T171" s="2835"/>
      <c r="U171" s="2835"/>
      <c r="V171" s="2835"/>
      <c r="W171" s="2835"/>
      <c r="X171" s="2835"/>
      <c r="Y171" s="2836"/>
      <c r="Z171" s="2835"/>
      <c r="AA171" s="2835"/>
      <c r="AB171" s="2835"/>
      <c r="AC171" s="2837"/>
      <c r="AD171" s="3391"/>
      <c r="AE171" s="3391"/>
      <c r="AF171" s="3392"/>
      <c r="AG171" s="3392"/>
      <c r="AH171" s="3603"/>
      <c r="AI171" s="3603"/>
      <c r="AJ171" s="3603"/>
      <c r="AK171" s="3603"/>
      <c r="AL171" s="3603"/>
      <c r="AM171" s="3603"/>
      <c r="AN171" s="3603"/>
      <c r="AO171" s="3603"/>
      <c r="AP171" s="3604"/>
      <c r="AQ171" s="3604"/>
      <c r="AR171" s="3604"/>
      <c r="AS171" s="3604"/>
      <c r="AT171" s="3604"/>
      <c r="AU171" s="3604"/>
      <c r="AV171" s="3604"/>
      <c r="AW171" s="3604"/>
      <c r="AX171" s="3604"/>
      <c r="AY171" s="3604"/>
      <c r="AZ171" s="3604"/>
      <c r="BA171" s="3578"/>
      <c r="BB171" s="3578"/>
      <c r="BC171" s="3578"/>
      <c r="BD171" s="3578"/>
      <c r="BE171" s="3578"/>
      <c r="BF171" s="3578"/>
      <c r="BG171" s="3578"/>
      <c r="BH171" s="3578"/>
      <c r="BI171" s="3578"/>
      <c r="BJ171" s="3578"/>
      <c r="BK171" s="3578"/>
      <c r="BL171" s="3578"/>
      <c r="BM171" s="3578"/>
      <c r="BN171" s="3578"/>
      <c r="BO171" s="3578"/>
      <c r="BP171" s="3578"/>
      <c r="BQ171" s="3578"/>
      <c r="BR171" s="3578"/>
      <c r="BS171" s="3578"/>
      <c r="BT171" s="3578"/>
      <c r="BU171" s="3578"/>
      <c r="BV171" s="3578"/>
      <c r="BW171" s="3578"/>
      <c r="BX171" s="3578"/>
      <c r="BY171" s="3578"/>
      <c r="BZ171" s="3578"/>
      <c r="CA171" s="3578"/>
      <c r="CB171" s="3578"/>
      <c r="CC171" s="3578"/>
      <c r="CD171" s="3578"/>
    </row>
    <row r="172" spans="1:82" s="1417" customFormat="1" ht="12" customHeight="1">
      <c r="A172" s="2832"/>
      <c r="B172" s="2832"/>
      <c r="C172" s="2832"/>
      <c r="D172" s="2833"/>
      <c r="E172" s="2833"/>
      <c r="F172" s="2833"/>
      <c r="G172" s="2833"/>
      <c r="H172" s="2833"/>
      <c r="I172" s="2833"/>
      <c r="J172" s="2833"/>
      <c r="K172" s="2834"/>
      <c r="L172" s="2835"/>
      <c r="M172" s="2833"/>
      <c r="N172" s="2833"/>
      <c r="O172" s="2835"/>
      <c r="P172" s="2833"/>
      <c r="Q172" s="2833"/>
      <c r="R172" s="2835"/>
      <c r="S172" s="2834"/>
      <c r="T172" s="2835"/>
      <c r="U172" s="2835"/>
      <c r="V172" s="2835"/>
      <c r="W172" s="2835"/>
      <c r="X172" s="2835"/>
      <c r="Y172" s="2836"/>
      <c r="Z172" s="2835"/>
      <c r="AA172" s="2835"/>
      <c r="AB172" s="2835"/>
      <c r="AC172" s="2837"/>
      <c r="AD172" s="3391"/>
      <c r="AE172" s="3391"/>
      <c r="AF172" s="3392"/>
      <c r="AG172" s="3392"/>
      <c r="AH172" s="3603"/>
      <c r="AI172" s="3603"/>
      <c r="AJ172" s="3603"/>
      <c r="AK172" s="3603"/>
      <c r="AL172" s="3603"/>
      <c r="AM172" s="3603"/>
      <c r="AN172" s="3603"/>
      <c r="AO172" s="3603"/>
      <c r="AP172" s="3604"/>
      <c r="AQ172" s="3604"/>
      <c r="AR172" s="3604"/>
      <c r="AS172" s="3604"/>
      <c r="AT172" s="3604"/>
      <c r="AU172" s="3604"/>
      <c r="AV172" s="3604"/>
      <c r="AW172" s="3604"/>
      <c r="AX172" s="3604"/>
      <c r="AY172" s="3604"/>
      <c r="AZ172" s="3604"/>
      <c r="BA172" s="3578"/>
      <c r="BB172" s="3578"/>
      <c r="BC172" s="3578"/>
      <c r="BD172" s="3578"/>
      <c r="BE172" s="3578"/>
      <c r="BF172" s="3578"/>
      <c r="BG172" s="3578"/>
      <c r="BH172" s="3578"/>
      <c r="BI172" s="3578"/>
      <c r="BJ172" s="3578"/>
      <c r="BK172" s="3578"/>
      <c r="BL172" s="3578"/>
      <c r="BM172" s="3578"/>
      <c r="BN172" s="3578"/>
      <c r="BO172" s="3578"/>
      <c r="BP172" s="3578"/>
      <c r="BQ172" s="3578"/>
      <c r="BR172" s="3578"/>
      <c r="BS172" s="3578"/>
      <c r="BT172" s="3578"/>
      <c r="BU172" s="3578"/>
      <c r="BV172" s="3578"/>
      <c r="BW172" s="3578"/>
      <c r="BX172" s="3578"/>
      <c r="BY172" s="3578"/>
      <c r="BZ172" s="3578"/>
      <c r="CA172" s="3578"/>
      <c r="CB172" s="3578"/>
      <c r="CC172" s="3578"/>
      <c r="CD172" s="3578"/>
    </row>
    <row r="173" spans="1:82" s="1417" customFormat="1" ht="12" customHeight="1">
      <c r="A173" s="2832"/>
      <c r="B173" s="2832"/>
      <c r="C173" s="2832"/>
      <c r="D173" s="2833"/>
      <c r="E173" s="2833"/>
      <c r="F173" s="2833"/>
      <c r="G173" s="2833"/>
      <c r="H173" s="2833"/>
      <c r="I173" s="2833"/>
      <c r="J173" s="2833"/>
      <c r="K173" s="2834"/>
      <c r="L173" s="2835"/>
      <c r="M173" s="2833"/>
      <c r="N173" s="2833"/>
      <c r="O173" s="2835"/>
      <c r="P173" s="2833"/>
      <c r="Q173" s="2833"/>
      <c r="R173" s="2835"/>
      <c r="S173" s="2834"/>
      <c r="T173" s="2835"/>
      <c r="U173" s="2835"/>
      <c r="V173" s="2835"/>
      <c r="W173" s="2835"/>
      <c r="X173" s="2835"/>
      <c r="Y173" s="2836"/>
      <c r="Z173" s="2835"/>
      <c r="AA173" s="2835"/>
      <c r="AB173" s="2835"/>
      <c r="AC173" s="2837"/>
      <c r="AD173" s="3391"/>
      <c r="AE173" s="3391"/>
      <c r="AF173" s="3392"/>
      <c r="AG173" s="3392"/>
      <c r="AH173" s="3603"/>
      <c r="AI173" s="3603"/>
      <c r="AJ173" s="3603"/>
      <c r="AK173" s="3603"/>
      <c r="AL173" s="3603"/>
      <c r="AM173" s="3603"/>
      <c r="AN173" s="3603"/>
      <c r="AO173" s="3603"/>
      <c r="AP173" s="3604"/>
      <c r="AQ173" s="3604"/>
      <c r="AR173" s="3604"/>
      <c r="AS173" s="3604"/>
      <c r="AT173" s="3604"/>
      <c r="AU173" s="3604"/>
      <c r="AV173" s="3604"/>
      <c r="AW173" s="3604"/>
      <c r="AX173" s="3604"/>
      <c r="AY173" s="3604"/>
      <c r="AZ173" s="3604"/>
      <c r="BA173" s="3578"/>
      <c r="BB173" s="3578"/>
      <c r="BC173" s="3578"/>
      <c r="BD173" s="3578"/>
      <c r="BE173" s="3578"/>
      <c r="BF173" s="3578"/>
      <c r="BG173" s="3578"/>
      <c r="BH173" s="3578"/>
      <c r="BI173" s="3578"/>
      <c r="BJ173" s="3578"/>
      <c r="BK173" s="3578"/>
      <c r="BL173" s="3578"/>
      <c r="BM173" s="3578"/>
      <c r="BN173" s="3578"/>
      <c r="BO173" s="3578"/>
      <c r="BP173" s="3578"/>
      <c r="BQ173" s="3578"/>
      <c r="BR173" s="3578"/>
      <c r="BS173" s="3578"/>
      <c r="BT173" s="3578"/>
      <c r="BU173" s="3578"/>
      <c r="BV173" s="3578"/>
      <c r="BW173" s="3578"/>
      <c r="BX173" s="3578"/>
      <c r="BY173" s="3578"/>
      <c r="BZ173" s="3578"/>
      <c r="CA173" s="3578"/>
      <c r="CB173" s="3578"/>
      <c r="CC173" s="3578"/>
      <c r="CD173" s="3578"/>
    </row>
    <row r="174" spans="1:82" s="1417" customFormat="1" ht="12" customHeight="1">
      <c r="A174" s="2832"/>
      <c r="B174" s="2832"/>
      <c r="C174" s="2832"/>
      <c r="D174" s="2833"/>
      <c r="E174" s="2833"/>
      <c r="F174" s="2833"/>
      <c r="G174" s="2833"/>
      <c r="H174" s="2833"/>
      <c r="I174" s="2833"/>
      <c r="J174" s="2833"/>
      <c r="K174" s="2834"/>
      <c r="L174" s="2835"/>
      <c r="M174" s="2833"/>
      <c r="N174" s="2833"/>
      <c r="O174" s="2835"/>
      <c r="P174" s="2833"/>
      <c r="Q174" s="2833"/>
      <c r="R174" s="2835"/>
      <c r="S174" s="2834"/>
      <c r="T174" s="2835"/>
      <c r="U174" s="2835"/>
      <c r="V174" s="2835"/>
      <c r="W174" s="2835"/>
      <c r="X174" s="2835"/>
      <c r="Y174" s="2836"/>
      <c r="Z174" s="2835"/>
      <c r="AA174" s="2835"/>
      <c r="AB174" s="2835"/>
      <c r="AC174" s="2837"/>
      <c r="AD174" s="3391"/>
      <c r="AE174" s="3391"/>
      <c r="AF174" s="3392"/>
      <c r="AG174" s="3392"/>
      <c r="AH174" s="3603"/>
      <c r="AI174" s="3603"/>
      <c r="AJ174" s="3603"/>
      <c r="AK174" s="3603"/>
      <c r="AL174" s="3603"/>
      <c r="AM174" s="3603"/>
      <c r="AN174" s="3603"/>
      <c r="AO174" s="3603"/>
      <c r="AP174" s="3604"/>
      <c r="AQ174" s="3604"/>
      <c r="AR174" s="3604"/>
      <c r="AS174" s="3604"/>
      <c r="AT174" s="3604"/>
      <c r="AU174" s="3604"/>
      <c r="AV174" s="3604"/>
      <c r="AW174" s="3604"/>
      <c r="AX174" s="3604"/>
      <c r="AY174" s="3604"/>
      <c r="AZ174" s="3604"/>
      <c r="BA174" s="3578"/>
      <c r="BB174" s="3578"/>
      <c r="BC174" s="3578"/>
      <c r="BD174" s="3578"/>
      <c r="BE174" s="3578"/>
      <c r="BF174" s="3578"/>
      <c r="BG174" s="3578"/>
      <c r="BH174" s="3578"/>
      <c r="BI174" s="3578"/>
      <c r="BJ174" s="3578"/>
      <c r="BK174" s="3578"/>
      <c r="BL174" s="3578"/>
      <c r="BM174" s="3578"/>
      <c r="BN174" s="3578"/>
      <c r="BO174" s="3578"/>
      <c r="BP174" s="3578"/>
      <c r="BQ174" s="3578"/>
      <c r="BR174" s="3578"/>
      <c r="BS174" s="3578"/>
      <c r="BT174" s="3578"/>
      <c r="BU174" s="3578"/>
      <c r="BV174" s="3578"/>
      <c r="BW174" s="3578"/>
      <c r="BX174" s="3578"/>
      <c r="BY174" s="3578"/>
      <c r="BZ174" s="3578"/>
      <c r="CA174" s="3578"/>
      <c r="CB174" s="3578"/>
      <c r="CC174" s="3578"/>
      <c r="CD174" s="3578"/>
    </row>
    <row r="175" spans="1:82" s="1417" customFormat="1" ht="12" customHeight="1">
      <c r="A175" s="2832"/>
      <c r="B175" s="2832"/>
      <c r="C175" s="2832"/>
      <c r="D175" s="2833"/>
      <c r="E175" s="2833"/>
      <c r="F175" s="2833"/>
      <c r="G175" s="2833"/>
      <c r="H175" s="2833"/>
      <c r="I175" s="2833"/>
      <c r="J175" s="2833"/>
      <c r="K175" s="2834"/>
      <c r="L175" s="2835"/>
      <c r="M175" s="2833"/>
      <c r="N175" s="2833"/>
      <c r="O175" s="2835"/>
      <c r="P175" s="2833"/>
      <c r="Q175" s="2833"/>
      <c r="R175" s="2835"/>
      <c r="S175" s="2834"/>
      <c r="T175" s="2835"/>
      <c r="U175" s="2835"/>
      <c r="V175" s="2835"/>
      <c r="W175" s="2835"/>
      <c r="X175" s="2835"/>
      <c r="Y175" s="2836"/>
      <c r="Z175" s="2835"/>
      <c r="AA175" s="2835"/>
      <c r="AB175" s="2835"/>
      <c r="AC175" s="2837"/>
      <c r="AD175" s="3391"/>
      <c r="AE175" s="3391"/>
      <c r="AF175" s="3392"/>
      <c r="AG175" s="3392"/>
      <c r="AH175" s="3603"/>
      <c r="AI175" s="3603"/>
      <c r="AJ175" s="3603"/>
      <c r="AK175" s="3603"/>
      <c r="AL175" s="3603"/>
      <c r="AM175" s="3603"/>
      <c r="AN175" s="3603"/>
      <c r="AO175" s="3603"/>
      <c r="AP175" s="3604"/>
      <c r="AQ175" s="3604"/>
      <c r="AR175" s="3604"/>
      <c r="AS175" s="3604"/>
      <c r="AT175" s="3604"/>
      <c r="AU175" s="3604"/>
      <c r="AV175" s="3604"/>
      <c r="AW175" s="3604"/>
      <c r="AX175" s="3604"/>
      <c r="AY175" s="3604"/>
      <c r="AZ175" s="3604"/>
      <c r="BA175" s="3578"/>
      <c r="BB175" s="3578"/>
      <c r="BC175" s="3578"/>
      <c r="BD175" s="3578"/>
      <c r="BE175" s="3578"/>
      <c r="BF175" s="3578"/>
      <c r="BG175" s="3578"/>
      <c r="BH175" s="3578"/>
      <c r="BI175" s="3578"/>
      <c r="BJ175" s="3578"/>
      <c r="BK175" s="3578"/>
      <c r="BL175" s="3578"/>
      <c r="BM175" s="3578"/>
      <c r="BN175" s="3578"/>
      <c r="BO175" s="3578"/>
      <c r="BP175" s="3578"/>
      <c r="BQ175" s="3578"/>
      <c r="BR175" s="3578"/>
      <c r="BS175" s="3578"/>
      <c r="BT175" s="3578"/>
      <c r="BU175" s="3578"/>
      <c r="BV175" s="3578"/>
      <c r="BW175" s="3578"/>
      <c r="BX175" s="3578"/>
      <c r="BY175" s="3578"/>
      <c r="BZ175" s="3578"/>
      <c r="CA175" s="3578"/>
      <c r="CB175" s="3578"/>
      <c r="CC175" s="3578"/>
      <c r="CD175" s="3578"/>
    </row>
    <row r="176" spans="1:82" s="1417" customFormat="1" ht="12" customHeight="1">
      <c r="A176" s="2832"/>
      <c r="B176" s="2832"/>
      <c r="C176" s="2832"/>
      <c r="D176" s="2833"/>
      <c r="E176" s="2833"/>
      <c r="F176" s="2833"/>
      <c r="G176" s="2833"/>
      <c r="H176" s="2833"/>
      <c r="I176" s="2833"/>
      <c r="J176" s="2833"/>
      <c r="K176" s="2834"/>
      <c r="L176" s="2835"/>
      <c r="M176" s="2833"/>
      <c r="N176" s="2833"/>
      <c r="O176" s="2835"/>
      <c r="P176" s="2833"/>
      <c r="Q176" s="2833"/>
      <c r="R176" s="2835"/>
      <c r="S176" s="2834"/>
      <c r="T176" s="2835"/>
      <c r="U176" s="2835"/>
      <c r="V176" s="2835"/>
      <c r="W176" s="2835"/>
      <c r="X176" s="2835"/>
      <c r="Y176" s="2836"/>
      <c r="Z176" s="2835"/>
      <c r="AA176" s="2835"/>
      <c r="AB176" s="2835"/>
      <c r="AC176" s="2837"/>
      <c r="AD176" s="3391"/>
      <c r="AE176" s="3391"/>
      <c r="AF176" s="3392"/>
      <c r="AG176" s="3392"/>
      <c r="AH176" s="3603"/>
      <c r="AI176" s="3603"/>
      <c r="AJ176" s="3603"/>
      <c r="AK176" s="3603"/>
      <c r="AL176" s="3603"/>
      <c r="AM176" s="3603"/>
      <c r="AN176" s="3603"/>
      <c r="AO176" s="3603"/>
      <c r="AP176" s="3604"/>
      <c r="AQ176" s="3604"/>
      <c r="AR176" s="3604"/>
      <c r="AS176" s="3604"/>
      <c r="AT176" s="3604"/>
      <c r="AU176" s="3604"/>
      <c r="AV176" s="3604"/>
      <c r="AW176" s="3604"/>
      <c r="AX176" s="3604"/>
      <c r="AY176" s="3604"/>
      <c r="AZ176" s="3604"/>
      <c r="BA176" s="3578"/>
      <c r="BB176" s="3578"/>
      <c r="BC176" s="3578"/>
      <c r="BD176" s="3578"/>
      <c r="BE176" s="3578"/>
      <c r="BF176" s="3578"/>
      <c r="BG176" s="3578"/>
      <c r="BH176" s="3578"/>
      <c r="BI176" s="3578"/>
      <c r="BJ176" s="3578"/>
      <c r="BK176" s="3578"/>
      <c r="BL176" s="3578"/>
      <c r="BM176" s="3578"/>
      <c r="BN176" s="3578"/>
      <c r="BO176" s="3578"/>
      <c r="BP176" s="3578"/>
      <c r="BQ176" s="3578"/>
      <c r="BR176" s="3578"/>
      <c r="BS176" s="3578"/>
      <c r="BT176" s="3578"/>
      <c r="BU176" s="3578"/>
      <c r="BV176" s="3578"/>
      <c r="BW176" s="3578"/>
      <c r="BX176" s="3578"/>
      <c r="BY176" s="3578"/>
      <c r="BZ176" s="3578"/>
      <c r="CA176" s="3578"/>
      <c r="CB176" s="3578"/>
      <c r="CC176" s="3578"/>
      <c r="CD176" s="3578"/>
    </row>
    <row r="177" spans="1:82" s="1417" customFormat="1" ht="12" customHeight="1">
      <c r="A177" s="2832"/>
      <c r="B177" s="2832"/>
      <c r="C177" s="2832"/>
      <c r="D177" s="2833"/>
      <c r="E177" s="2833"/>
      <c r="F177" s="2833"/>
      <c r="G177" s="2833"/>
      <c r="H177" s="2833"/>
      <c r="I177" s="2833"/>
      <c r="J177" s="2833"/>
      <c r="K177" s="2834"/>
      <c r="L177" s="2835"/>
      <c r="M177" s="2833"/>
      <c r="N177" s="2833"/>
      <c r="O177" s="2835"/>
      <c r="P177" s="2833"/>
      <c r="Q177" s="2833"/>
      <c r="R177" s="2835"/>
      <c r="S177" s="2834"/>
      <c r="T177" s="2835"/>
      <c r="U177" s="2835"/>
      <c r="V177" s="2835"/>
      <c r="W177" s="2835"/>
      <c r="X177" s="2835"/>
      <c r="Y177" s="2836"/>
      <c r="Z177" s="2835"/>
      <c r="AA177" s="2835"/>
      <c r="AB177" s="2835"/>
      <c r="AC177" s="2837"/>
      <c r="AD177" s="3391"/>
      <c r="AE177" s="3391"/>
      <c r="AF177" s="3392"/>
      <c r="AG177" s="3392"/>
      <c r="AH177" s="3603"/>
      <c r="AI177" s="3603"/>
      <c r="AJ177" s="3603"/>
      <c r="AK177" s="3603"/>
      <c r="AL177" s="3603"/>
      <c r="AM177" s="3603"/>
      <c r="AN177" s="3603"/>
      <c r="AO177" s="3603"/>
      <c r="AP177" s="3604"/>
      <c r="AQ177" s="3604"/>
      <c r="AR177" s="3604"/>
      <c r="AS177" s="3604"/>
      <c r="AT177" s="3604"/>
      <c r="AU177" s="3604"/>
      <c r="AV177" s="3604"/>
      <c r="AW177" s="3604"/>
      <c r="AX177" s="3604"/>
      <c r="AY177" s="3604"/>
      <c r="AZ177" s="3604"/>
      <c r="BA177" s="3578"/>
      <c r="BB177" s="3578"/>
      <c r="BC177" s="3578"/>
      <c r="BD177" s="3578"/>
      <c r="BE177" s="3578"/>
      <c r="BF177" s="3578"/>
      <c r="BG177" s="3578"/>
      <c r="BH177" s="3578"/>
      <c r="BI177" s="3578"/>
      <c r="BJ177" s="3578"/>
      <c r="BK177" s="3578"/>
      <c r="BL177" s="3578"/>
      <c r="BM177" s="3578"/>
      <c r="BN177" s="3578"/>
      <c r="BO177" s="3578"/>
      <c r="BP177" s="3578"/>
      <c r="BQ177" s="3578"/>
      <c r="BR177" s="3578"/>
      <c r="BS177" s="3578"/>
      <c r="BT177" s="3578"/>
      <c r="BU177" s="3578"/>
      <c r="BV177" s="3578"/>
      <c r="BW177" s="3578"/>
      <c r="BX177" s="3578"/>
      <c r="BY177" s="3578"/>
      <c r="BZ177" s="3578"/>
      <c r="CA177" s="3578"/>
      <c r="CB177" s="3578"/>
      <c r="CC177" s="3578"/>
      <c r="CD177" s="3578"/>
    </row>
    <row r="178" spans="1:82" s="1417" customFormat="1" ht="12" customHeight="1">
      <c r="A178" s="2832"/>
      <c r="B178" s="2832"/>
      <c r="C178" s="2832"/>
      <c r="D178" s="2833"/>
      <c r="E178" s="2833"/>
      <c r="F178" s="2833"/>
      <c r="G178" s="2833"/>
      <c r="H178" s="2833"/>
      <c r="I178" s="2833"/>
      <c r="J178" s="2833"/>
      <c r="K178" s="2834"/>
      <c r="L178" s="2835"/>
      <c r="M178" s="2833"/>
      <c r="N178" s="2833"/>
      <c r="O178" s="2835"/>
      <c r="P178" s="2833"/>
      <c r="Q178" s="2833"/>
      <c r="R178" s="2835"/>
      <c r="S178" s="2834"/>
      <c r="T178" s="2835"/>
      <c r="U178" s="2835"/>
      <c r="V178" s="2835"/>
      <c r="W178" s="2835"/>
      <c r="X178" s="2835"/>
      <c r="Y178" s="2836"/>
      <c r="Z178" s="2835"/>
      <c r="AA178" s="2835"/>
      <c r="AB178" s="2835"/>
      <c r="AC178" s="2837"/>
      <c r="AD178" s="3391"/>
      <c r="AE178" s="3391"/>
      <c r="AF178" s="3392"/>
      <c r="AG178" s="3392"/>
      <c r="AH178" s="3603"/>
      <c r="AI178" s="3603"/>
      <c r="AJ178" s="3603"/>
      <c r="AK178" s="3603"/>
      <c r="AL178" s="3603"/>
      <c r="AM178" s="3603"/>
      <c r="AN178" s="3603"/>
      <c r="AO178" s="3603"/>
      <c r="AP178" s="3604"/>
      <c r="AQ178" s="3604"/>
      <c r="AR178" s="3604"/>
      <c r="AS178" s="3604"/>
      <c r="AT178" s="3604"/>
      <c r="AU178" s="3604"/>
      <c r="AV178" s="3604"/>
      <c r="AW178" s="3604"/>
      <c r="AX178" s="3604"/>
      <c r="AY178" s="3604"/>
      <c r="AZ178" s="3604"/>
      <c r="BA178" s="3578"/>
      <c r="BB178" s="3578"/>
      <c r="BC178" s="3578"/>
      <c r="BD178" s="3578"/>
      <c r="BE178" s="3578"/>
      <c r="BF178" s="3578"/>
      <c r="BG178" s="3578"/>
      <c r="BH178" s="3578"/>
      <c r="BI178" s="3578"/>
      <c r="BJ178" s="3578"/>
      <c r="BK178" s="3578"/>
      <c r="BL178" s="3578"/>
      <c r="BM178" s="3578"/>
      <c r="BN178" s="3578"/>
      <c r="BO178" s="3578"/>
      <c r="BP178" s="3578"/>
      <c r="BQ178" s="3578"/>
      <c r="BR178" s="3578"/>
      <c r="BS178" s="3578"/>
      <c r="BT178" s="3578"/>
      <c r="BU178" s="3578"/>
      <c r="BV178" s="3578"/>
      <c r="BW178" s="3578"/>
      <c r="BX178" s="3578"/>
      <c r="BY178" s="3578"/>
      <c r="BZ178" s="3578"/>
      <c r="CA178" s="3578"/>
      <c r="CB178" s="3578"/>
      <c r="CC178" s="3578"/>
      <c r="CD178" s="3578"/>
    </row>
    <row r="179" spans="1:82" s="1417" customFormat="1" ht="12" customHeight="1">
      <c r="A179" s="2832"/>
      <c r="B179" s="2832"/>
      <c r="C179" s="2832"/>
      <c r="D179" s="2833"/>
      <c r="E179" s="2833"/>
      <c r="F179" s="2833"/>
      <c r="G179" s="2833"/>
      <c r="H179" s="2833"/>
      <c r="I179" s="2833"/>
      <c r="J179" s="2833"/>
      <c r="K179" s="2834"/>
      <c r="L179" s="2835"/>
      <c r="M179" s="2833"/>
      <c r="N179" s="2833"/>
      <c r="O179" s="2835"/>
      <c r="P179" s="2833"/>
      <c r="Q179" s="2833"/>
      <c r="R179" s="2835"/>
      <c r="S179" s="2834"/>
      <c r="T179" s="2835"/>
      <c r="U179" s="2835"/>
      <c r="V179" s="2835"/>
      <c r="W179" s="2835"/>
      <c r="X179" s="2835"/>
      <c r="Y179" s="2836"/>
      <c r="Z179" s="2835"/>
      <c r="AA179" s="2835"/>
      <c r="AB179" s="2835"/>
      <c r="AC179" s="2837"/>
      <c r="AD179" s="3391"/>
      <c r="AE179" s="3391"/>
      <c r="AF179" s="3392"/>
      <c r="AG179" s="3392"/>
      <c r="AH179" s="3603"/>
      <c r="AI179" s="3603"/>
      <c r="AJ179" s="3603"/>
      <c r="AK179" s="3603"/>
      <c r="AL179" s="3603"/>
      <c r="AM179" s="3603"/>
      <c r="AN179" s="3603"/>
      <c r="AO179" s="3603"/>
      <c r="AP179" s="3604"/>
      <c r="AQ179" s="3604"/>
      <c r="AR179" s="3604"/>
      <c r="AS179" s="3604"/>
      <c r="AT179" s="3604"/>
      <c r="AU179" s="3604"/>
      <c r="AV179" s="3604"/>
      <c r="AW179" s="3604"/>
      <c r="AX179" s="3604"/>
      <c r="AY179" s="3604"/>
      <c r="AZ179" s="3604"/>
      <c r="BA179" s="3578"/>
      <c r="BB179" s="3578"/>
      <c r="BC179" s="3578"/>
      <c r="BD179" s="3578"/>
      <c r="BE179" s="3578"/>
      <c r="BF179" s="3578"/>
      <c r="BG179" s="3578"/>
      <c r="BH179" s="3578"/>
      <c r="BI179" s="3578"/>
      <c r="BJ179" s="3578"/>
      <c r="BK179" s="3578"/>
      <c r="BL179" s="3578"/>
      <c r="BM179" s="3578"/>
      <c r="BN179" s="3578"/>
      <c r="BO179" s="3578"/>
      <c r="BP179" s="3578"/>
      <c r="BQ179" s="3578"/>
      <c r="BR179" s="3578"/>
      <c r="BS179" s="3578"/>
      <c r="BT179" s="3578"/>
      <c r="BU179" s="3578"/>
      <c r="BV179" s="3578"/>
      <c r="BW179" s="3578"/>
      <c r="BX179" s="3578"/>
      <c r="BY179" s="3578"/>
      <c r="BZ179" s="3578"/>
      <c r="CA179" s="3578"/>
      <c r="CB179" s="3578"/>
      <c r="CC179" s="3578"/>
      <c r="CD179" s="3578"/>
    </row>
    <row r="180" spans="1:82" s="1417" customFormat="1" ht="12" customHeight="1">
      <c r="A180" s="2832"/>
      <c r="B180" s="2832"/>
      <c r="C180" s="2832"/>
      <c r="D180" s="2833"/>
      <c r="E180" s="2833"/>
      <c r="F180" s="2833"/>
      <c r="G180" s="2833"/>
      <c r="H180" s="2833"/>
      <c r="I180" s="2833"/>
      <c r="J180" s="2833"/>
      <c r="K180" s="2834"/>
      <c r="L180" s="2835"/>
      <c r="M180" s="2833"/>
      <c r="N180" s="2833"/>
      <c r="O180" s="2835"/>
      <c r="P180" s="2833"/>
      <c r="Q180" s="2833"/>
      <c r="R180" s="2835"/>
      <c r="S180" s="2834"/>
      <c r="T180" s="2835"/>
      <c r="U180" s="2835"/>
      <c r="V180" s="2835"/>
      <c r="W180" s="2835"/>
      <c r="X180" s="2835"/>
      <c r="Y180" s="2836"/>
      <c r="Z180" s="2835"/>
      <c r="AA180" s="2835"/>
      <c r="AB180" s="2835"/>
      <c r="AC180" s="2837"/>
      <c r="AD180" s="3391"/>
      <c r="AE180" s="3391"/>
      <c r="AF180" s="3392"/>
      <c r="AG180" s="3392"/>
      <c r="AH180" s="3603"/>
      <c r="AI180" s="3603"/>
      <c r="AJ180" s="3603"/>
      <c r="AK180" s="3603"/>
      <c r="AL180" s="3603"/>
      <c r="AM180" s="3603"/>
      <c r="AN180" s="3603"/>
      <c r="AO180" s="3603"/>
      <c r="AP180" s="3604"/>
      <c r="AQ180" s="3604"/>
      <c r="AR180" s="3604"/>
      <c r="AS180" s="3604"/>
      <c r="AT180" s="3604"/>
      <c r="AU180" s="3604"/>
      <c r="AV180" s="3604"/>
      <c r="AW180" s="3604"/>
      <c r="AX180" s="3604"/>
      <c r="AY180" s="3604"/>
      <c r="AZ180" s="3604"/>
      <c r="BA180" s="3578"/>
      <c r="BB180" s="3578"/>
      <c r="BC180" s="3578"/>
      <c r="BD180" s="3578"/>
      <c r="BE180" s="3578"/>
      <c r="BF180" s="3578"/>
      <c r="BG180" s="3578"/>
      <c r="BH180" s="3578"/>
      <c r="BI180" s="3578"/>
      <c r="BJ180" s="3578"/>
      <c r="BK180" s="3578"/>
      <c r="BL180" s="3578"/>
      <c r="BM180" s="3578"/>
      <c r="BN180" s="3578"/>
      <c r="BO180" s="3578"/>
      <c r="BP180" s="3578"/>
      <c r="BQ180" s="3578"/>
      <c r="BR180" s="3578"/>
      <c r="BS180" s="3578"/>
      <c r="BT180" s="3578"/>
      <c r="BU180" s="3578"/>
      <c r="BV180" s="3578"/>
      <c r="BW180" s="3578"/>
      <c r="BX180" s="3578"/>
      <c r="BY180" s="3578"/>
      <c r="BZ180" s="3578"/>
      <c r="CA180" s="3578"/>
      <c r="CB180" s="3578"/>
      <c r="CC180" s="3578"/>
      <c r="CD180" s="3578"/>
    </row>
    <row r="181" spans="1:82" s="1417" customFormat="1" ht="12" customHeight="1">
      <c r="A181" s="2832"/>
      <c r="B181" s="2832"/>
      <c r="C181" s="2832"/>
      <c r="D181" s="2833"/>
      <c r="E181" s="2833"/>
      <c r="F181" s="2833"/>
      <c r="G181" s="2833"/>
      <c r="H181" s="2833"/>
      <c r="I181" s="2833"/>
      <c r="J181" s="2833"/>
      <c r="K181" s="2834"/>
      <c r="L181" s="2835"/>
      <c r="M181" s="2833"/>
      <c r="N181" s="2833"/>
      <c r="O181" s="2835"/>
      <c r="P181" s="2833"/>
      <c r="Q181" s="2833"/>
      <c r="R181" s="2835"/>
      <c r="S181" s="2834"/>
      <c r="T181" s="2835"/>
      <c r="U181" s="2835"/>
      <c r="V181" s="2835"/>
      <c r="W181" s="2835"/>
      <c r="X181" s="2835"/>
      <c r="Y181" s="2836"/>
      <c r="Z181" s="2835"/>
      <c r="AA181" s="2835"/>
      <c r="AB181" s="2835"/>
      <c r="AC181" s="2837"/>
      <c r="AD181" s="3391"/>
      <c r="AE181" s="3391"/>
      <c r="AF181" s="3392"/>
      <c r="AG181" s="3392"/>
      <c r="AH181" s="3603"/>
      <c r="AI181" s="3603"/>
      <c r="AJ181" s="3603"/>
      <c r="AK181" s="3603"/>
      <c r="AL181" s="3603"/>
      <c r="AM181" s="3603"/>
      <c r="AN181" s="3603"/>
      <c r="AO181" s="3603"/>
      <c r="AP181" s="3604"/>
      <c r="AQ181" s="3604"/>
      <c r="AR181" s="3604"/>
      <c r="AS181" s="3604"/>
      <c r="AT181" s="3604"/>
      <c r="AU181" s="3604"/>
      <c r="AV181" s="3604"/>
      <c r="AW181" s="3604"/>
      <c r="AX181" s="3604"/>
      <c r="AY181" s="3604"/>
      <c r="AZ181" s="3604"/>
      <c r="BA181" s="3578"/>
      <c r="BB181" s="3578"/>
      <c r="BC181" s="3578"/>
      <c r="BD181" s="3578"/>
      <c r="BE181" s="3578"/>
      <c r="BF181" s="3578"/>
      <c r="BG181" s="3578"/>
      <c r="BH181" s="3578"/>
      <c r="BI181" s="3578"/>
      <c r="BJ181" s="3578"/>
      <c r="BK181" s="3578"/>
      <c r="BL181" s="3578"/>
      <c r="BM181" s="3578"/>
      <c r="BN181" s="3578"/>
      <c r="BO181" s="3578"/>
      <c r="BP181" s="3578"/>
      <c r="BQ181" s="3578"/>
      <c r="BR181" s="3578"/>
      <c r="BS181" s="3578"/>
      <c r="BT181" s="3578"/>
      <c r="BU181" s="3578"/>
      <c r="BV181" s="3578"/>
      <c r="BW181" s="3578"/>
      <c r="BX181" s="3578"/>
      <c r="BY181" s="3578"/>
      <c r="BZ181" s="3578"/>
      <c r="CA181" s="3578"/>
      <c r="CB181" s="3578"/>
      <c r="CC181" s="3578"/>
      <c r="CD181" s="3578"/>
    </row>
    <row r="182" spans="1:82" s="1417" customFormat="1" ht="12" customHeight="1">
      <c r="A182" s="2832"/>
      <c r="B182" s="2832"/>
      <c r="C182" s="2832"/>
      <c r="D182" s="2833"/>
      <c r="E182" s="2833"/>
      <c r="F182" s="2833"/>
      <c r="G182" s="2833"/>
      <c r="H182" s="2833"/>
      <c r="I182" s="2833"/>
      <c r="J182" s="2833"/>
      <c r="K182" s="2834"/>
      <c r="L182" s="2835"/>
      <c r="M182" s="2833"/>
      <c r="N182" s="2833"/>
      <c r="O182" s="2835"/>
      <c r="P182" s="2833"/>
      <c r="Q182" s="2833"/>
      <c r="R182" s="2835"/>
      <c r="S182" s="2834"/>
      <c r="T182" s="2835"/>
      <c r="U182" s="2835"/>
      <c r="V182" s="2835"/>
      <c r="W182" s="2835"/>
      <c r="X182" s="2835"/>
      <c r="Y182" s="2836"/>
      <c r="Z182" s="2835"/>
      <c r="AA182" s="2835"/>
      <c r="AB182" s="2835"/>
      <c r="AC182" s="2837"/>
      <c r="AD182" s="3391"/>
      <c r="AE182" s="3391"/>
      <c r="AF182" s="3392"/>
      <c r="AG182" s="3392"/>
      <c r="AH182" s="3603"/>
      <c r="AI182" s="3603"/>
      <c r="AJ182" s="3603"/>
      <c r="AK182" s="3603"/>
      <c r="AL182" s="3603"/>
      <c r="AM182" s="3603"/>
      <c r="AN182" s="3603"/>
      <c r="AO182" s="3603"/>
      <c r="AP182" s="3604"/>
      <c r="AQ182" s="3604"/>
      <c r="AR182" s="3604"/>
      <c r="AS182" s="3604"/>
      <c r="AT182" s="3604"/>
      <c r="AU182" s="3604"/>
      <c r="AV182" s="3604"/>
      <c r="AW182" s="3604"/>
      <c r="AX182" s="3604"/>
      <c r="AY182" s="3604"/>
      <c r="AZ182" s="3604"/>
      <c r="BA182" s="3578"/>
      <c r="BB182" s="3578"/>
      <c r="BC182" s="3578"/>
      <c r="BD182" s="3578"/>
      <c r="BE182" s="3578"/>
      <c r="BF182" s="3578"/>
      <c r="BG182" s="3578"/>
      <c r="BH182" s="3578"/>
      <c r="BI182" s="3578"/>
      <c r="BJ182" s="3578"/>
      <c r="BK182" s="3578"/>
      <c r="BL182" s="3578"/>
      <c r="BM182" s="3578"/>
      <c r="BN182" s="3578"/>
      <c r="BO182" s="3578"/>
      <c r="BP182" s="3578"/>
      <c r="BQ182" s="3578"/>
      <c r="BR182" s="3578"/>
      <c r="BS182" s="3578"/>
      <c r="BT182" s="3578"/>
      <c r="BU182" s="3578"/>
      <c r="BV182" s="3578"/>
      <c r="BW182" s="3578"/>
      <c r="BX182" s="3578"/>
      <c r="BY182" s="3578"/>
      <c r="BZ182" s="3578"/>
      <c r="CA182" s="3578"/>
      <c r="CB182" s="3578"/>
      <c r="CC182" s="3578"/>
      <c r="CD182" s="3578"/>
    </row>
    <row r="183" spans="1:82" s="1417" customFormat="1" ht="12" customHeight="1">
      <c r="A183" s="2832"/>
      <c r="B183" s="2832"/>
      <c r="C183" s="2832"/>
      <c r="D183" s="2833"/>
      <c r="E183" s="2833"/>
      <c r="F183" s="2833"/>
      <c r="G183" s="2833"/>
      <c r="H183" s="2833"/>
      <c r="I183" s="2833"/>
      <c r="J183" s="2833"/>
      <c r="K183" s="2834"/>
      <c r="L183" s="2835"/>
      <c r="M183" s="2833"/>
      <c r="N183" s="2833"/>
      <c r="O183" s="2835"/>
      <c r="P183" s="2833"/>
      <c r="Q183" s="2833"/>
      <c r="R183" s="2835"/>
      <c r="S183" s="2834"/>
      <c r="T183" s="2835"/>
      <c r="U183" s="2835"/>
      <c r="V183" s="2835"/>
      <c r="W183" s="2835"/>
      <c r="X183" s="2835"/>
      <c r="Y183" s="2836"/>
      <c r="Z183" s="2835"/>
      <c r="AA183" s="2835"/>
      <c r="AB183" s="2835"/>
      <c r="AC183" s="2837"/>
      <c r="AD183" s="3391"/>
      <c r="AE183" s="3391"/>
      <c r="AF183" s="3392"/>
      <c r="AG183" s="3392"/>
      <c r="AH183" s="3603"/>
      <c r="AI183" s="3603"/>
      <c r="AJ183" s="3603"/>
      <c r="AK183" s="3603"/>
      <c r="AL183" s="3603"/>
      <c r="AM183" s="3603"/>
      <c r="AN183" s="3603"/>
      <c r="AO183" s="3603"/>
      <c r="AP183" s="3604"/>
      <c r="AQ183" s="3604"/>
      <c r="AR183" s="3604"/>
      <c r="AS183" s="3604"/>
      <c r="AT183" s="3604"/>
      <c r="AU183" s="3604"/>
      <c r="AV183" s="3604"/>
      <c r="AW183" s="3604"/>
      <c r="AX183" s="3604"/>
      <c r="AY183" s="3604"/>
      <c r="AZ183" s="3604"/>
      <c r="BA183" s="3578"/>
      <c r="BB183" s="3578"/>
      <c r="BC183" s="3578"/>
      <c r="BD183" s="3578"/>
      <c r="BE183" s="3578"/>
      <c r="BF183" s="3578"/>
      <c r="BG183" s="3578"/>
      <c r="BH183" s="3578"/>
      <c r="BI183" s="3578"/>
      <c r="BJ183" s="3578"/>
      <c r="BK183" s="3578"/>
      <c r="BL183" s="3578"/>
      <c r="BM183" s="3578"/>
      <c r="BN183" s="3578"/>
      <c r="BO183" s="3578"/>
      <c r="BP183" s="3578"/>
      <c r="BQ183" s="3578"/>
      <c r="BR183" s="3578"/>
      <c r="BS183" s="3578"/>
      <c r="BT183" s="3578"/>
      <c r="BU183" s="3578"/>
      <c r="BV183" s="3578"/>
      <c r="BW183" s="3578"/>
      <c r="BX183" s="3578"/>
      <c r="BY183" s="3578"/>
      <c r="BZ183" s="3578"/>
      <c r="CA183" s="3578"/>
      <c r="CB183" s="3578"/>
      <c r="CC183" s="3578"/>
      <c r="CD183" s="3578"/>
    </row>
    <row r="184" spans="1:82" s="1417" customFormat="1" ht="12" customHeight="1">
      <c r="A184" s="2832"/>
      <c r="B184" s="2832"/>
      <c r="C184" s="2832"/>
      <c r="D184" s="2833"/>
      <c r="E184" s="2833"/>
      <c r="F184" s="2833"/>
      <c r="G184" s="2833"/>
      <c r="H184" s="2833"/>
      <c r="I184" s="2833"/>
      <c r="J184" s="2833"/>
      <c r="K184" s="2834"/>
      <c r="L184" s="2835"/>
      <c r="M184" s="2833"/>
      <c r="N184" s="2833"/>
      <c r="O184" s="2835"/>
      <c r="P184" s="2833"/>
      <c r="Q184" s="2833"/>
      <c r="R184" s="2835"/>
      <c r="S184" s="2834"/>
      <c r="T184" s="2835"/>
      <c r="U184" s="2835"/>
      <c r="V184" s="2835"/>
      <c r="W184" s="2835"/>
      <c r="X184" s="2835"/>
      <c r="Y184" s="2836"/>
      <c r="Z184" s="2835"/>
      <c r="AA184" s="2835"/>
      <c r="AB184" s="2835"/>
      <c r="AC184" s="2837"/>
      <c r="AD184" s="3391"/>
      <c r="AE184" s="3391"/>
      <c r="AF184" s="3392"/>
      <c r="AG184" s="3392"/>
      <c r="AH184" s="3603"/>
      <c r="AI184" s="3603"/>
      <c r="AJ184" s="3603"/>
      <c r="AK184" s="3603"/>
      <c r="AL184" s="3603"/>
      <c r="AM184" s="3603"/>
      <c r="AN184" s="3603"/>
      <c r="AO184" s="3603"/>
      <c r="AP184" s="3604"/>
      <c r="AQ184" s="3604"/>
      <c r="AR184" s="3604"/>
      <c r="AS184" s="3604"/>
      <c r="AT184" s="3604"/>
      <c r="AU184" s="3604"/>
      <c r="AV184" s="3604"/>
      <c r="AW184" s="3604"/>
      <c r="AX184" s="3604"/>
      <c r="AY184" s="3604"/>
      <c r="AZ184" s="3604"/>
      <c r="BA184" s="3578"/>
      <c r="BB184" s="3578"/>
      <c r="BC184" s="3578"/>
      <c r="BD184" s="3578"/>
      <c r="BE184" s="3578"/>
      <c r="BF184" s="3578"/>
      <c r="BG184" s="3578"/>
      <c r="BH184" s="3578"/>
      <c r="BI184" s="3578"/>
      <c r="BJ184" s="3578"/>
      <c r="BK184" s="3578"/>
      <c r="BL184" s="3578"/>
      <c r="BM184" s="3578"/>
      <c r="BN184" s="3578"/>
      <c r="BO184" s="3578"/>
      <c r="BP184" s="3578"/>
      <c r="BQ184" s="3578"/>
      <c r="BR184" s="3578"/>
      <c r="BS184" s="3578"/>
      <c r="BT184" s="3578"/>
      <c r="BU184" s="3578"/>
      <c r="BV184" s="3578"/>
      <c r="BW184" s="3578"/>
      <c r="BX184" s="3578"/>
      <c r="BY184" s="3578"/>
      <c r="BZ184" s="3578"/>
      <c r="CA184" s="3578"/>
      <c r="CB184" s="3578"/>
      <c r="CC184" s="3578"/>
      <c r="CD184" s="3578"/>
    </row>
    <row r="185" spans="1:82" s="1417" customFormat="1" ht="12" customHeight="1">
      <c r="A185" s="2832"/>
      <c r="B185" s="2832"/>
      <c r="C185" s="2832"/>
      <c r="D185" s="2833"/>
      <c r="E185" s="2833"/>
      <c r="F185" s="2833"/>
      <c r="G185" s="2833"/>
      <c r="H185" s="2833"/>
      <c r="I185" s="2833"/>
      <c r="J185" s="2833"/>
      <c r="K185" s="2834"/>
      <c r="L185" s="2835"/>
      <c r="M185" s="2833"/>
      <c r="N185" s="2833"/>
      <c r="O185" s="2835"/>
      <c r="P185" s="2833"/>
      <c r="Q185" s="2833"/>
      <c r="R185" s="2835"/>
      <c r="S185" s="2834"/>
      <c r="T185" s="2835"/>
      <c r="U185" s="2835"/>
      <c r="V185" s="2835"/>
      <c r="W185" s="2835"/>
      <c r="X185" s="2835"/>
      <c r="Y185" s="2836"/>
      <c r="Z185" s="2835"/>
      <c r="AA185" s="2835"/>
      <c r="AB185" s="2835"/>
      <c r="AC185" s="2837"/>
      <c r="AD185" s="3391"/>
      <c r="AE185" s="3391"/>
      <c r="AF185" s="3392"/>
      <c r="AG185" s="3392"/>
      <c r="AH185" s="3603"/>
      <c r="AI185" s="3603"/>
      <c r="AJ185" s="3603"/>
      <c r="AK185" s="3603"/>
      <c r="AL185" s="3603"/>
      <c r="AM185" s="3603"/>
      <c r="AN185" s="3603"/>
      <c r="AO185" s="3603"/>
      <c r="AP185" s="3604"/>
      <c r="AQ185" s="3604"/>
      <c r="AR185" s="3604"/>
      <c r="AS185" s="3604"/>
      <c r="AT185" s="3604"/>
      <c r="AU185" s="3604"/>
      <c r="AV185" s="3604"/>
      <c r="AW185" s="3604"/>
      <c r="AX185" s="3604"/>
      <c r="AY185" s="3604"/>
      <c r="AZ185" s="3604"/>
      <c r="BA185" s="3578"/>
      <c r="BB185" s="3578"/>
      <c r="BC185" s="3578"/>
      <c r="BD185" s="3578"/>
      <c r="BE185" s="3578"/>
      <c r="BF185" s="3578"/>
      <c r="BG185" s="3578"/>
      <c r="BH185" s="3578"/>
      <c r="BI185" s="3578"/>
      <c r="BJ185" s="3578"/>
      <c r="BK185" s="3578"/>
      <c r="BL185" s="3578"/>
      <c r="BM185" s="3578"/>
      <c r="BN185" s="3578"/>
      <c r="BO185" s="3578"/>
      <c r="BP185" s="3578"/>
      <c r="BQ185" s="3578"/>
      <c r="BR185" s="3578"/>
      <c r="BS185" s="3578"/>
      <c r="BT185" s="3578"/>
      <c r="BU185" s="3578"/>
      <c r="BV185" s="3578"/>
      <c r="BW185" s="3578"/>
      <c r="BX185" s="3578"/>
      <c r="BY185" s="3578"/>
      <c r="BZ185" s="3578"/>
      <c r="CA185" s="3578"/>
      <c r="CB185" s="3578"/>
      <c r="CC185" s="3578"/>
      <c r="CD185" s="3578"/>
    </row>
    <row r="186" spans="1:82" s="1417" customFormat="1" ht="12" customHeight="1">
      <c r="A186" s="2832"/>
      <c r="B186" s="2832"/>
      <c r="C186" s="2832"/>
      <c r="D186" s="2833"/>
      <c r="E186" s="2833"/>
      <c r="F186" s="2833"/>
      <c r="G186" s="2833"/>
      <c r="H186" s="2833"/>
      <c r="I186" s="2833"/>
      <c r="J186" s="2833"/>
      <c r="K186" s="2834"/>
      <c r="L186" s="2835"/>
      <c r="M186" s="2833"/>
      <c r="N186" s="2833"/>
      <c r="O186" s="2835"/>
      <c r="P186" s="2833"/>
      <c r="Q186" s="2833"/>
      <c r="R186" s="2835"/>
      <c r="S186" s="2834"/>
      <c r="T186" s="2835"/>
      <c r="U186" s="2835"/>
      <c r="V186" s="2835"/>
      <c r="W186" s="2835"/>
      <c r="X186" s="2835"/>
      <c r="Y186" s="2836"/>
      <c r="Z186" s="2835"/>
      <c r="AA186" s="2835"/>
      <c r="AB186" s="2835"/>
      <c r="AC186" s="2837"/>
      <c r="AD186" s="3391"/>
      <c r="AE186" s="3391"/>
      <c r="AF186" s="3392"/>
      <c r="AG186" s="3392"/>
      <c r="AH186" s="3603"/>
      <c r="AI186" s="3603"/>
      <c r="AJ186" s="3603"/>
      <c r="AK186" s="3603"/>
      <c r="AL186" s="3603"/>
      <c r="AM186" s="3603"/>
      <c r="AN186" s="3603"/>
      <c r="AO186" s="3603"/>
      <c r="AP186" s="3604"/>
      <c r="AQ186" s="3604"/>
      <c r="AR186" s="3604"/>
      <c r="AS186" s="3604"/>
      <c r="AT186" s="3604"/>
      <c r="AU186" s="3604"/>
      <c r="AV186" s="3604"/>
      <c r="AW186" s="3604"/>
      <c r="AX186" s="3604"/>
      <c r="AY186" s="3604"/>
      <c r="AZ186" s="3604"/>
      <c r="BA186" s="3578"/>
      <c r="BB186" s="3578"/>
      <c r="BC186" s="3578"/>
      <c r="BD186" s="3578"/>
      <c r="BE186" s="3578"/>
      <c r="BF186" s="3578"/>
      <c r="BG186" s="3578"/>
      <c r="BH186" s="3578"/>
      <c r="BI186" s="3578"/>
      <c r="BJ186" s="3578"/>
      <c r="BK186" s="3578"/>
      <c r="BL186" s="3578"/>
      <c r="BM186" s="3578"/>
      <c r="BN186" s="3578"/>
      <c r="BO186" s="3578"/>
      <c r="BP186" s="3578"/>
      <c r="BQ186" s="3578"/>
      <c r="BR186" s="3578"/>
      <c r="BS186" s="3578"/>
      <c r="BT186" s="3578"/>
      <c r="BU186" s="3578"/>
      <c r="BV186" s="3578"/>
      <c r="BW186" s="3578"/>
      <c r="BX186" s="3578"/>
      <c r="BY186" s="3578"/>
      <c r="BZ186" s="3578"/>
      <c r="CA186" s="3578"/>
      <c r="CB186" s="3578"/>
      <c r="CC186" s="3578"/>
      <c r="CD186" s="3578"/>
    </row>
    <row r="187" spans="1:82" s="1417" customFormat="1" ht="12" customHeight="1">
      <c r="A187" s="2832"/>
      <c r="B187" s="2832"/>
      <c r="C187" s="2832"/>
      <c r="D187" s="2833"/>
      <c r="E187" s="2833"/>
      <c r="F187" s="2833"/>
      <c r="G187" s="2833"/>
      <c r="H187" s="2833"/>
      <c r="I187" s="2833"/>
      <c r="J187" s="2833"/>
      <c r="K187" s="2834"/>
      <c r="L187" s="2835"/>
      <c r="M187" s="2833"/>
      <c r="N187" s="2833"/>
      <c r="O187" s="2835"/>
      <c r="P187" s="2833"/>
      <c r="Q187" s="2833"/>
      <c r="R187" s="2835"/>
      <c r="S187" s="2834"/>
      <c r="T187" s="2835"/>
      <c r="U187" s="2835"/>
      <c r="V187" s="2835"/>
      <c r="W187" s="2835"/>
      <c r="X187" s="2835"/>
      <c r="Y187" s="2836"/>
      <c r="Z187" s="2835"/>
      <c r="AA187" s="2835"/>
      <c r="AB187" s="2835"/>
      <c r="AC187" s="2837"/>
      <c r="AD187" s="3391"/>
      <c r="AE187" s="3391"/>
      <c r="AF187" s="3392"/>
      <c r="AG187" s="3392"/>
      <c r="AH187" s="3603"/>
      <c r="AI187" s="3603"/>
      <c r="AJ187" s="3603"/>
      <c r="AK187" s="3603"/>
      <c r="AL187" s="3603"/>
      <c r="AM187" s="3603"/>
      <c r="AN187" s="3603"/>
      <c r="AO187" s="3603"/>
      <c r="AP187" s="3604"/>
      <c r="AQ187" s="3604"/>
      <c r="AR187" s="3604"/>
      <c r="AS187" s="3604"/>
      <c r="AT187" s="3604"/>
      <c r="AU187" s="3604"/>
      <c r="AV187" s="3604"/>
      <c r="AW187" s="3604"/>
      <c r="AX187" s="3604"/>
      <c r="AY187" s="3604"/>
      <c r="AZ187" s="3604"/>
      <c r="BA187" s="3578"/>
      <c r="BB187" s="3578"/>
      <c r="BC187" s="3578"/>
      <c r="BD187" s="3578"/>
      <c r="BE187" s="3578"/>
      <c r="BF187" s="3578"/>
      <c r="BG187" s="3578"/>
      <c r="BH187" s="3578"/>
      <c r="BI187" s="3578"/>
      <c r="BJ187" s="3578"/>
      <c r="BK187" s="3578"/>
      <c r="BL187" s="3578"/>
      <c r="BM187" s="3578"/>
      <c r="BN187" s="3578"/>
      <c r="BO187" s="3578"/>
      <c r="BP187" s="3578"/>
      <c r="BQ187" s="3578"/>
      <c r="BR187" s="3578"/>
      <c r="BS187" s="3578"/>
      <c r="BT187" s="3578"/>
      <c r="BU187" s="3578"/>
      <c r="BV187" s="3578"/>
      <c r="BW187" s="3578"/>
      <c r="BX187" s="3578"/>
      <c r="BY187" s="3578"/>
      <c r="BZ187" s="3578"/>
      <c r="CA187" s="3578"/>
      <c r="CB187" s="3578"/>
      <c r="CC187" s="3578"/>
      <c r="CD187" s="3578"/>
    </row>
    <row r="188" spans="1:82" s="1417" customFormat="1" ht="12" customHeight="1">
      <c r="A188" s="2832"/>
      <c r="B188" s="2832"/>
      <c r="C188" s="2832"/>
      <c r="D188" s="2833"/>
      <c r="E188" s="2833"/>
      <c r="F188" s="2833"/>
      <c r="G188" s="2833"/>
      <c r="H188" s="2833"/>
      <c r="I188" s="2833"/>
      <c r="J188" s="2833"/>
      <c r="K188" s="2834"/>
      <c r="L188" s="2835"/>
      <c r="M188" s="2833"/>
      <c r="N188" s="2833"/>
      <c r="O188" s="2835"/>
      <c r="P188" s="2833"/>
      <c r="Q188" s="2833"/>
      <c r="R188" s="2835"/>
      <c r="S188" s="2834"/>
      <c r="T188" s="2835"/>
      <c r="U188" s="2835"/>
      <c r="V188" s="2835"/>
      <c r="W188" s="2835"/>
      <c r="X188" s="2835"/>
      <c r="Y188" s="2836"/>
      <c r="Z188" s="2835"/>
      <c r="AA188" s="2835"/>
      <c r="AB188" s="2835"/>
      <c r="AC188" s="2837"/>
      <c r="AD188" s="3391"/>
      <c r="AE188" s="3391"/>
      <c r="AF188" s="3392"/>
      <c r="AG188" s="3392"/>
      <c r="AH188" s="3603"/>
      <c r="AI188" s="3603"/>
      <c r="AJ188" s="3603"/>
      <c r="AK188" s="3603"/>
      <c r="AL188" s="3603"/>
      <c r="AM188" s="3603"/>
      <c r="AN188" s="3603"/>
      <c r="AO188" s="3603"/>
      <c r="AP188" s="3604"/>
      <c r="AQ188" s="3604"/>
      <c r="AR188" s="3604"/>
      <c r="AS188" s="3604"/>
      <c r="AT188" s="3604"/>
      <c r="AU188" s="3604"/>
      <c r="AV188" s="3604"/>
      <c r="AW188" s="3604"/>
      <c r="AX188" s="3604"/>
      <c r="AY188" s="3604"/>
      <c r="AZ188" s="3604"/>
      <c r="BA188" s="3578"/>
      <c r="BB188" s="3578"/>
      <c r="BC188" s="3578"/>
      <c r="BD188" s="3578"/>
      <c r="BE188" s="3578"/>
      <c r="BF188" s="3578"/>
      <c r="BG188" s="3578"/>
      <c r="BH188" s="3578"/>
      <c r="BI188" s="3578"/>
      <c r="BJ188" s="3578"/>
      <c r="BK188" s="3578"/>
      <c r="BL188" s="3578"/>
      <c r="BM188" s="3578"/>
      <c r="BN188" s="3578"/>
      <c r="BO188" s="3578"/>
      <c r="BP188" s="3578"/>
      <c r="BQ188" s="3578"/>
      <c r="BR188" s="3578"/>
      <c r="BS188" s="3578"/>
      <c r="BT188" s="3578"/>
      <c r="BU188" s="3578"/>
      <c r="BV188" s="3578"/>
      <c r="BW188" s="3578"/>
      <c r="BX188" s="3578"/>
      <c r="BY188" s="3578"/>
      <c r="BZ188" s="3578"/>
      <c r="CA188" s="3578"/>
      <c r="CB188" s="3578"/>
      <c r="CC188" s="3578"/>
      <c r="CD188" s="3578"/>
    </row>
    <row r="189" spans="1:82" s="1417" customFormat="1" ht="12" customHeight="1">
      <c r="A189" s="2832"/>
      <c r="B189" s="2832"/>
      <c r="C189" s="2832"/>
      <c r="D189" s="2833"/>
      <c r="E189" s="2833"/>
      <c r="F189" s="2833"/>
      <c r="G189" s="2833"/>
      <c r="H189" s="2833"/>
      <c r="I189" s="2833"/>
      <c r="J189" s="2833"/>
      <c r="K189" s="2834"/>
      <c r="L189" s="2835"/>
      <c r="M189" s="2833"/>
      <c r="N189" s="2833"/>
      <c r="O189" s="2835"/>
      <c r="P189" s="2833"/>
      <c r="Q189" s="2833"/>
      <c r="R189" s="2835"/>
      <c r="S189" s="2834"/>
      <c r="T189" s="2835"/>
      <c r="U189" s="2835"/>
      <c r="V189" s="2835"/>
      <c r="W189" s="2835"/>
      <c r="X189" s="2835"/>
      <c r="Y189" s="2836"/>
      <c r="Z189" s="2835"/>
      <c r="AA189" s="2835"/>
      <c r="AB189" s="2835"/>
      <c r="AC189" s="2837"/>
      <c r="AD189" s="3391"/>
      <c r="AE189" s="3391"/>
      <c r="AF189" s="3392"/>
      <c r="AG189" s="3392"/>
      <c r="AH189" s="3603"/>
      <c r="AI189" s="3603"/>
      <c r="AJ189" s="3603"/>
      <c r="AK189" s="3603"/>
      <c r="AL189" s="3603"/>
      <c r="AM189" s="3603"/>
      <c r="AN189" s="3603"/>
      <c r="AO189" s="3603"/>
      <c r="AP189" s="3604"/>
      <c r="AQ189" s="3604"/>
      <c r="AR189" s="3604"/>
      <c r="AS189" s="3604"/>
      <c r="AT189" s="3604"/>
      <c r="AU189" s="3604"/>
      <c r="AV189" s="3604"/>
      <c r="AW189" s="3604"/>
      <c r="AX189" s="3604"/>
      <c r="AY189" s="3604"/>
      <c r="AZ189" s="3604"/>
      <c r="BA189" s="3578"/>
      <c r="BB189" s="3578"/>
      <c r="BC189" s="3578"/>
      <c r="BD189" s="3578"/>
      <c r="BE189" s="3578"/>
      <c r="BF189" s="3578"/>
      <c r="BG189" s="3578"/>
      <c r="BH189" s="3578"/>
      <c r="BI189" s="3578"/>
      <c r="BJ189" s="3578"/>
      <c r="BK189" s="3578"/>
      <c r="BL189" s="3578"/>
      <c r="BM189" s="3578"/>
      <c r="BN189" s="3578"/>
      <c r="BO189" s="3578"/>
      <c r="BP189" s="3578"/>
      <c r="BQ189" s="3578"/>
      <c r="BR189" s="3578"/>
      <c r="BS189" s="3578"/>
      <c r="BT189" s="3578"/>
      <c r="BU189" s="3578"/>
      <c r="BV189" s="3578"/>
      <c r="BW189" s="3578"/>
      <c r="BX189" s="3578"/>
      <c r="BY189" s="3578"/>
      <c r="BZ189" s="3578"/>
      <c r="CA189" s="3578"/>
      <c r="CB189" s="3578"/>
      <c r="CC189" s="3578"/>
      <c r="CD189" s="3578"/>
    </row>
    <row r="190" spans="1:82" s="1417" customFormat="1" ht="12" customHeight="1">
      <c r="A190" s="2832"/>
      <c r="B190" s="2832"/>
      <c r="C190" s="2832"/>
      <c r="D190" s="2833"/>
      <c r="E190" s="2833"/>
      <c r="F190" s="2833"/>
      <c r="G190" s="2833"/>
      <c r="H190" s="2833"/>
      <c r="I190" s="2833"/>
      <c r="J190" s="2833"/>
      <c r="K190" s="2834"/>
      <c r="L190" s="2835"/>
      <c r="M190" s="2833"/>
      <c r="N190" s="2833"/>
      <c r="O190" s="2835"/>
      <c r="P190" s="2833"/>
      <c r="Q190" s="2833"/>
      <c r="R190" s="2835"/>
      <c r="S190" s="2834"/>
      <c r="T190" s="2835"/>
      <c r="U190" s="2835"/>
      <c r="V190" s="2835"/>
      <c r="W190" s="2835"/>
      <c r="X190" s="2835"/>
      <c r="Y190" s="2836"/>
      <c r="Z190" s="2835"/>
      <c r="AA190" s="2835"/>
      <c r="AB190" s="2835"/>
      <c r="AC190" s="2837"/>
      <c r="AD190" s="3391"/>
      <c r="AE190" s="3391"/>
      <c r="AF190" s="3392"/>
      <c r="AG190" s="3392"/>
      <c r="AH190" s="3603"/>
      <c r="AI190" s="3603"/>
      <c r="AJ190" s="3603"/>
      <c r="AK190" s="3603"/>
      <c r="AL190" s="3603"/>
      <c r="AM190" s="3603"/>
      <c r="AN190" s="3603"/>
      <c r="AO190" s="3603"/>
      <c r="AP190" s="3604"/>
      <c r="AQ190" s="3604"/>
      <c r="AR190" s="3604"/>
      <c r="AS190" s="3604"/>
      <c r="AT190" s="3604"/>
      <c r="AU190" s="3604"/>
      <c r="AV190" s="3604"/>
      <c r="AW190" s="3604"/>
      <c r="AX190" s="3604"/>
      <c r="AY190" s="3604"/>
      <c r="AZ190" s="3604"/>
      <c r="BA190" s="3578"/>
      <c r="BB190" s="3578"/>
      <c r="BC190" s="3578"/>
      <c r="BD190" s="3578"/>
      <c r="BE190" s="3578"/>
      <c r="BF190" s="3578"/>
      <c r="BG190" s="3578"/>
      <c r="BH190" s="3578"/>
      <c r="BI190" s="3578"/>
      <c r="BJ190" s="3578"/>
      <c r="BK190" s="3578"/>
      <c r="BL190" s="3578"/>
      <c r="BM190" s="3578"/>
      <c r="BN190" s="3578"/>
      <c r="BO190" s="3578"/>
      <c r="BP190" s="3578"/>
      <c r="BQ190" s="3578"/>
      <c r="BR190" s="3578"/>
      <c r="BS190" s="3578"/>
      <c r="BT190" s="3578"/>
      <c r="BU190" s="3578"/>
      <c r="BV190" s="3578"/>
      <c r="BW190" s="3578"/>
      <c r="BX190" s="3578"/>
      <c r="BY190" s="3578"/>
      <c r="BZ190" s="3578"/>
      <c r="CA190" s="3578"/>
      <c r="CB190" s="3578"/>
      <c r="CC190" s="3578"/>
      <c r="CD190" s="3578"/>
    </row>
    <row r="191" spans="1:82" s="1417" customFormat="1" ht="12" customHeight="1">
      <c r="A191" s="2832"/>
      <c r="B191" s="2832"/>
      <c r="C191" s="2832"/>
      <c r="D191" s="2833"/>
      <c r="E191" s="2833"/>
      <c r="F191" s="2833"/>
      <c r="G191" s="2833"/>
      <c r="H191" s="2833"/>
      <c r="I191" s="2833"/>
      <c r="J191" s="2833"/>
      <c r="K191" s="2834"/>
      <c r="L191" s="2835"/>
      <c r="M191" s="2833"/>
      <c r="N191" s="2833"/>
      <c r="O191" s="2835"/>
      <c r="P191" s="2833"/>
      <c r="Q191" s="2833"/>
      <c r="R191" s="2835"/>
      <c r="S191" s="2834"/>
      <c r="T191" s="2835"/>
      <c r="U191" s="2835"/>
      <c r="V191" s="2835"/>
      <c r="W191" s="2835"/>
      <c r="X191" s="2835"/>
      <c r="Y191" s="2836"/>
      <c r="Z191" s="2835"/>
      <c r="AA191" s="2835"/>
      <c r="AB191" s="2835"/>
      <c r="AC191" s="2837"/>
      <c r="AD191" s="3391"/>
      <c r="AE191" s="3391"/>
      <c r="AF191" s="3392"/>
      <c r="AG191" s="3392"/>
      <c r="AH191" s="3603"/>
      <c r="AI191" s="3603"/>
      <c r="AJ191" s="3603"/>
      <c r="AK191" s="3603"/>
      <c r="AL191" s="3603"/>
      <c r="AM191" s="3603"/>
      <c r="AN191" s="3603"/>
      <c r="AO191" s="3603"/>
      <c r="AP191" s="3604"/>
      <c r="AQ191" s="3604"/>
      <c r="AR191" s="3604"/>
      <c r="AS191" s="3604"/>
      <c r="AT191" s="3604"/>
      <c r="AU191" s="3604"/>
      <c r="AV191" s="3604"/>
      <c r="AW191" s="3604"/>
      <c r="AX191" s="3604"/>
      <c r="AY191" s="3604"/>
      <c r="AZ191" s="3604"/>
      <c r="BA191" s="3578"/>
      <c r="BB191" s="3578"/>
      <c r="BC191" s="3578"/>
      <c r="BD191" s="3578"/>
      <c r="BE191" s="3578"/>
      <c r="BF191" s="3578"/>
      <c r="BG191" s="3578"/>
      <c r="BH191" s="3578"/>
      <c r="BI191" s="3578"/>
      <c r="BJ191" s="3578"/>
      <c r="BK191" s="3578"/>
      <c r="BL191" s="3578"/>
      <c r="BM191" s="3578"/>
      <c r="BN191" s="3578"/>
      <c r="BO191" s="3578"/>
      <c r="BP191" s="3578"/>
      <c r="BQ191" s="3578"/>
      <c r="BR191" s="3578"/>
      <c r="BS191" s="3578"/>
      <c r="BT191" s="3578"/>
      <c r="BU191" s="3578"/>
      <c r="BV191" s="3578"/>
      <c r="BW191" s="3578"/>
      <c r="BX191" s="3578"/>
      <c r="BY191" s="3578"/>
      <c r="BZ191" s="3578"/>
      <c r="CA191" s="3578"/>
      <c r="CB191" s="3578"/>
      <c r="CC191" s="3578"/>
      <c r="CD191" s="3578"/>
    </row>
    <row r="192" spans="1:82" s="1417" customFormat="1" ht="12" customHeight="1">
      <c r="A192" s="2832"/>
      <c r="B192" s="2832"/>
      <c r="C192" s="2832"/>
      <c r="D192" s="2833"/>
      <c r="E192" s="2833"/>
      <c r="F192" s="2833"/>
      <c r="G192" s="2833"/>
      <c r="H192" s="2833"/>
      <c r="I192" s="2833"/>
      <c r="J192" s="2833"/>
      <c r="K192" s="2834"/>
      <c r="L192" s="2835"/>
      <c r="M192" s="2833"/>
      <c r="N192" s="2833"/>
      <c r="O192" s="2835"/>
      <c r="P192" s="2833"/>
      <c r="Q192" s="2833"/>
      <c r="R192" s="2835"/>
      <c r="S192" s="2834"/>
      <c r="T192" s="2835"/>
      <c r="U192" s="2835"/>
      <c r="V192" s="2835"/>
      <c r="W192" s="2835"/>
      <c r="X192" s="2835"/>
      <c r="Y192" s="2836"/>
      <c r="Z192" s="2835"/>
      <c r="AA192" s="2835"/>
      <c r="AB192" s="2835"/>
      <c r="AC192" s="2837"/>
      <c r="AD192" s="3391"/>
      <c r="AE192" s="3391"/>
      <c r="AF192" s="3392"/>
      <c r="AG192" s="3392"/>
      <c r="AH192" s="3603"/>
      <c r="AI192" s="3603"/>
      <c r="AJ192" s="3603"/>
      <c r="AK192" s="3603"/>
      <c r="AL192" s="3603"/>
      <c r="AM192" s="3603"/>
      <c r="AN192" s="3603"/>
      <c r="AO192" s="3603"/>
      <c r="AP192" s="3604"/>
      <c r="AQ192" s="3604"/>
      <c r="AR192" s="3604"/>
      <c r="AS192" s="3604"/>
      <c r="AT192" s="3604"/>
      <c r="AU192" s="3604"/>
      <c r="AV192" s="3604"/>
      <c r="AW192" s="3604"/>
      <c r="AX192" s="3604"/>
      <c r="AY192" s="3604"/>
      <c r="AZ192" s="3604"/>
      <c r="BA192" s="3578"/>
      <c r="BB192" s="3578"/>
      <c r="BC192" s="3578"/>
      <c r="BD192" s="3578"/>
      <c r="BE192" s="3578"/>
      <c r="BF192" s="3578"/>
      <c r="BG192" s="3578"/>
      <c r="BH192" s="3578"/>
      <c r="BI192" s="3578"/>
      <c r="BJ192" s="3578"/>
      <c r="BK192" s="3578"/>
      <c r="BL192" s="3578"/>
      <c r="BM192" s="3578"/>
      <c r="BN192" s="3578"/>
      <c r="BO192" s="3578"/>
      <c r="BP192" s="3578"/>
      <c r="BQ192" s="3578"/>
      <c r="BR192" s="3578"/>
      <c r="BS192" s="3578"/>
      <c r="BT192" s="3578"/>
      <c r="BU192" s="3578"/>
      <c r="BV192" s="3578"/>
      <c r="BW192" s="3578"/>
      <c r="BX192" s="3578"/>
      <c r="BY192" s="3578"/>
      <c r="BZ192" s="3578"/>
      <c r="CA192" s="3578"/>
      <c r="CB192" s="3578"/>
      <c r="CC192" s="3578"/>
      <c r="CD192" s="3578"/>
    </row>
    <row r="193" spans="1:82" s="1417" customFormat="1" ht="12" customHeight="1">
      <c r="A193" s="2832"/>
      <c r="B193" s="2832"/>
      <c r="C193" s="2832"/>
      <c r="D193" s="2833"/>
      <c r="E193" s="2833"/>
      <c r="F193" s="2833"/>
      <c r="G193" s="2833"/>
      <c r="H193" s="2833"/>
      <c r="I193" s="2833"/>
      <c r="J193" s="2833"/>
      <c r="K193" s="2834"/>
      <c r="L193" s="2835"/>
      <c r="M193" s="2833"/>
      <c r="N193" s="2833"/>
      <c r="O193" s="2835"/>
      <c r="P193" s="2833"/>
      <c r="Q193" s="2833"/>
      <c r="R193" s="2835"/>
      <c r="S193" s="2834"/>
      <c r="T193" s="2835"/>
      <c r="U193" s="2835"/>
      <c r="V193" s="2835"/>
      <c r="W193" s="2835"/>
      <c r="X193" s="2835"/>
      <c r="Y193" s="2836"/>
      <c r="Z193" s="2835"/>
      <c r="AA193" s="2835"/>
      <c r="AB193" s="2835"/>
      <c r="AC193" s="2837"/>
      <c r="AD193" s="3391"/>
      <c r="AE193" s="3391"/>
      <c r="AF193" s="3392"/>
      <c r="AG193" s="3392"/>
      <c r="AH193" s="3603"/>
      <c r="AI193" s="3603"/>
      <c r="AJ193" s="3603"/>
      <c r="AK193" s="3603"/>
      <c r="AL193" s="3603"/>
      <c r="AM193" s="3603"/>
      <c r="AN193" s="3603"/>
      <c r="AO193" s="3603"/>
      <c r="AP193" s="3604"/>
      <c r="AQ193" s="3604"/>
      <c r="AR193" s="3604"/>
      <c r="AS193" s="3604"/>
      <c r="AT193" s="3604"/>
      <c r="AU193" s="3604"/>
      <c r="AV193" s="3604"/>
      <c r="AW193" s="3604"/>
      <c r="AX193" s="3604"/>
      <c r="AY193" s="3604"/>
      <c r="AZ193" s="3604"/>
      <c r="BA193" s="3578"/>
      <c r="BB193" s="3578"/>
      <c r="BC193" s="3578"/>
      <c r="BD193" s="3578"/>
      <c r="BE193" s="3578"/>
      <c r="BF193" s="3578"/>
      <c r="BG193" s="3578"/>
      <c r="BH193" s="3578"/>
      <c r="BI193" s="3578"/>
      <c r="BJ193" s="3578"/>
      <c r="BK193" s="3578"/>
      <c r="BL193" s="3578"/>
      <c r="BM193" s="3578"/>
      <c r="BN193" s="3578"/>
      <c r="BO193" s="3578"/>
      <c r="BP193" s="3578"/>
      <c r="BQ193" s="3578"/>
      <c r="BR193" s="3578"/>
      <c r="BS193" s="3578"/>
      <c r="BT193" s="3578"/>
      <c r="BU193" s="3578"/>
      <c r="BV193" s="3578"/>
      <c r="BW193" s="3578"/>
      <c r="BX193" s="3578"/>
      <c r="BY193" s="3578"/>
      <c r="BZ193" s="3578"/>
      <c r="CA193" s="3578"/>
      <c r="CB193" s="3578"/>
      <c r="CC193" s="3578"/>
      <c r="CD193" s="3578"/>
    </row>
    <row r="194" spans="1:82" s="1417" customFormat="1" ht="12" customHeight="1">
      <c r="A194" s="2832"/>
      <c r="B194" s="2832"/>
      <c r="C194" s="2832"/>
      <c r="D194" s="2833"/>
      <c r="E194" s="2833"/>
      <c r="F194" s="2833"/>
      <c r="G194" s="2833"/>
      <c r="H194" s="2833"/>
      <c r="I194" s="2833"/>
      <c r="J194" s="2833"/>
      <c r="K194" s="2834"/>
      <c r="L194" s="2835"/>
      <c r="M194" s="2833"/>
      <c r="N194" s="2833"/>
      <c r="O194" s="2835"/>
      <c r="P194" s="2833"/>
      <c r="Q194" s="2833"/>
      <c r="R194" s="2835"/>
      <c r="S194" s="2834"/>
      <c r="T194" s="2835"/>
      <c r="U194" s="2835"/>
      <c r="V194" s="2835"/>
      <c r="W194" s="2835"/>
      <c r="X194" s="2835"/>
      <c r="Y194" s="2836"/>
      <c r="Z194" s="2835"/>
      <c r="AA194" s="2835"/>
      <c r="AB194" s="2835"/>
      <c r="AC194" s="2837"/>
      <c r="AD194" s="3391"/>
      <c r="AE194" s="3391"/>
      <c r="AF194" s="3392"/>
      <c r="AG194" s="3392"/>
      <c r="AH194" s="3603"/>
      <c r="AI194" s="3603"/>
      <c r="AJ194" s="3603"/>
      <c r="AK194" s="3603"/>
      <c r="AL194" s="3603"/>
      <c r="AM194" s="3603"/>
      <c r="AN194" s="3603"/>
      <c r="AO194" s="3603"/>
      <c r="AP194" s="3604"/>
      <c r="AQ194" s="3604"/>
      <c r="AR194" s="3604"/>
      <c r="AS194" s="3604"/>
      <c r="AT194" s="3604"/>
      <c r="AU194" s="3604"/>
      <c r="AV194" s="3604"/>
      <c r="AW194" s="3604"/>
      <c r="AX194" s="3604"/>
      <c r="AY194" s="3604"/>
      <c r="AZ194" s="3604"/>
      <c r="BA194" s="3578"/>
      <c r="BB194" s="3578"/>
      <c r="BC194" s="3578"/>
      <c r="BD194" s="3578"/>
      <c r="BE194" s="3578"/>
      <c r="BF194" s="3578"/>
      <c r="BG194" s="3578"/>
      <c r="BH194" s="3578"/>
      <c r="BI194" s="3578"/>
      <c r="BJ194" s="3578"/>
      <c r="BK194" s="3578"/>
      <c r="BL194" s="3578"/>
      <c r="BM194" s="3578"/>
      <c r="BN194" s="3578"/>
      <c r="BO194" s="3578"/>
      <c r="BP194" s="3578"/>
      <c r="BQ194" s="3578"/>
      <c r="BR194" s="3578"/>
      <c r="BS194" s="3578"/>
      <c r="BT194" s="3578"/>
      <c r="BU194" s="3578"/>
      <c r="BV194" s="3578"/>
      <c r="BW194" s="3578"/>
      <c r="BX194" s="3578"/>
      <c r="BY194" s="3578"/>
      <c r="BZ194" s="3578"/>
      <c r="CA194" s="3578"/>
      <c r="CB194" s="3578"/>
      <c r="CC194" s="3578"/>
      <c r="CD194" s="3578"/>
    </row>
    <row r="195" spans="1:82" s="1417" customFormat="1" ht="12" customHeight="1">
      <c r="A195" s="2832"/>
      <c r="B195" s="2832"/>
      <c r="C195" s="2832"/>
      <c r="D195" s="2833"/>
      <c r="E195" s="2833"/>
      <c r="F195" s="2833"/>
      <c r="G195" s="2833"/>
      <c r="H195" s="2833"/>
      <c r="I195" s="2833"/>
      <c r="J195" s="2833"/>
      <c r="K195" s="2834"/>
      <c r="L195" s="2835"/>
      <c r="M195" s="2833"/>
      <c r="N195" s="2833"/>
      <c r="O195" s="2835"/>
      <c r="P195" s="2833"/>
      <c r="Q195" s="2833"/>
      <c r="R195" s="2835"/>
      <c r="S195" s="2834"/>
      <c r="T195" s="2835"/>
      <c r="U195" s="2835"/>
      <c r="V195" s="2835"/>
      <c r="W195" s="2835"/>
      <c r="X195" s="2835"/>
      <c r="Y195" s="2836"/>
      <c r="Z195" s="2835"/>
      <c r="AA195" s="2835"/>
      <c r="AB195" s="2835"/>
      <c r="AC195" s="2837"/>
      <c r="AD195" s="3391"/>
      <c r="AE195" s="3391"/>
      <c r="AF195" s="3392"/>
      <c r="AG195" s="3392"/>
      <c r="AH195" s="3603"/>
      <c r="AI195" s="3603"/>
      <c r="AJ195" s="3603"/>
      <c r="AK195" s="3603"/>
      <c r="AL195" s="3603"/>
      <c r="AM195" s="3603"/>
      <c r="AN195" s="3603"/>
      <c r="AO195" s="3603"/>
      <c r="AP195" s="3604"/>
      <c r="AQ195" s="3604"/>
      <c r="AR195" s="3604"/>
      <c r="AS195" s="3604"/>
      <c r="AT195" s="3604"/>
      <c r="AU195" s="3604"/>
      <c r="AV195" s="3604"/>
      <c r="AW195" s="3604"/>
      <c r="AX195" s="3604"/>
      <c r="AY195" s="3604"/>
      <c r="AZ195" s="3604"/>
      <c r="BA195" s="3578"/>
      <c r="BB195" s="3578"/>
      <c r="BC195" s="3578"/>
      <c r="BD195" s="3578"/>
      <c r="BE195" s="3578"/>
      <c r="BF195" s="3578"/>
      <c r="BG195" s="3578"/>
      <c r="BH195" s="3578"/>
      <c r="BI195" s="3578"/>
      <c r="BJ195" s="3578"/>
      <c r="BK195" s="3578"/>
      <c r="BL195" s="3578"/>
      <c r="BM195" s="3578"/>
      <c r="BN195" s="3578"/>
      <c r="BO195" s="3578"/>
      <c r="BP195" s="3578"/>
      <c r="BQ195" s="3578"/>
      <c r="BR195" s="3578"/>
      <c r="BS195" s="3578"/>
      <c r="BT195" s="3578"/>
      <c r="BU195" s="3578"/>
      <c r="BV195" s="3578"/>
      <c r="BW195" s="3578"/>
      <c r="BX195" s="3578"/>
      <c r="BY195" s="3578"/>
      <c r="BZ195" s="3578"/>
      <c r="CA195" s="3578"/>
      <c r="CB195" s="3578"/>
      <c r="CC195" s="3578"/>
      <c r="CD195" s="3578"/>
    </row>
    <row r="196" spans="1:82" s="1417" customFormat="1" ht="12" customHeight="1">
      <c r="A196" s="2832"/>
      <c r="B196" s="2832"/>
      <c r="C196" s="2832"/>
      <c r="D196" s="2833"/>
      <c r="E196" s="2833"/>
      <c r="F196" s="2833"/>
      <c r="G196" s="2833"/>
      <c r="H196" s="2833"/>
      <c r="I196" s="2833"/>
      <c r="J196" s="2833"/>
      <c r="K196" s="2834"/>
      <c r="L196" s="2835"/>
      <c r="M196" s="2833"/>
      <c r="N196" s="2833"/>
      <c r="O196" s="2835"/>
      <c r="P196" s="2833"/>
      <c r="Q196" s="2833"/>
      <c r="R196" s="2835"/>
      <c r="S196" s="2834"/>
      <c r="T196" s="2835"/>
      <c r="U196" s="2835"/>
      <c r="V196" s="2835"/>
      <c r="W196" s="2835"/>
      <c r="X196" s="2835"/>
      <c r="Y196" s="2836"/>
      <c r="Z196" s="2835"/>
      <c r="AA196" s="2835"/>
      <c r="AB196" s="2835"/>
      <c r="AC196" s="2837"/>
      <c r="AD196" s="3391"/>
      <c r="AE196" s="3391"/>
      <c r="AF196" s="3392"/>
      <c r="AG196" s="3392"/>
      <c r="AH196" s="3603"/>
      <c r="AI196" s="3603"/>
      <c r="AJ196" s="3603"/>
      <c r="AK196" s="3603"/>
      <c r="AL196" s="3603"/>
      <c r="AM196" s="3603"/>
      <c r="AN196" s="3603"/>
      <c r="AO196" s="3603"/>
      <c r="AP196" s="3604"/>
      <c r="AQ196" s="3604"/>
      <c r="AR196" s="3604"/>
      <c r="AS196" s="3604"/>
      <c r="AT196" s="3604"/>
      <c r="AU196" s="3604"/>
      <c r="AV196" s="3604"/>
      <c r="AW196" s="3604"/>
      <c r="AX196" s="3604"/>
      <c r="AY196" s="3604"/>
      <c r="AZ196" s="3604"/>
      <c r="BA196" s="3578"/>
      <c r="BB196" s="3578"/>
      <c r="BC196" s="3578"/>
      <c r="BD196" s="3578"/>
      <c r="BE196" s="3578"/>
      <c r="BF196" s="3578"/>
      <c r="BG196" s="3578"/>
      <c r="BH196" s="3578"/>
      <c r="BI196" s="3578"/>
      <c r="BJ196" s="3578"/>
      <c r="BK196" s="3578"/>
      <c r="BL196" s="3578"/>
      <c r="BM196" s="3578"/>
      <c r="BN196" s="3578"/>
      <c r="BO196" s="3578"/>
      <c r="BP196" s="3578"/>
      <c r="BQ196" s="3578"/>
      <c r="BR196" s="3578"/>
      <c r="BS196" s="3578"/>
      <c r="BT196" s="3578"/>
      <c r="BU196" s="3578"/>
      <c r="BV196" s="3578"/>
      <c r="BW196" s="3578"/>
      <c r="BX196" s="3578"/>
      <c r="BY196" s="3578"/>
      <c r="BZ196" s="3578"/>
      <c r="CA196" s="3578"/>
      <c r="CB196" s="3578"/>
      <c r="CC196" s="3578"/>
      <c r="CD196" s="3578"/>
    </row>
    <row r="197" spans="1:82" s="1417" customFormat="1" ht="12" customHeight="1">
      <c r="A197" s="2832"/>
      <c r="B197" s="2832"/>
      <c r="C197" s="2832"/>
      <c r="D197" s="2833"/>
      <c r="E197" s="2833"/>
      <c r="F197" s="2833"/>
      <c r="G197" s="2833"/>
      <c r="H197" s="2833"/>
      <c r="I197" s="2833"/>
      <c r="J197" s="2833"/>
      <c r="K197" s="2834"/>
      <c r="L197" s="2835"/>
      <c r="M197" s="2833"/>
      <c r="N197" s="2833"/>
      <c r="O197" s="2835"/>
      <c r="P197" s="2833"/>
      <c r="Q197" s="2833"/>
      <c r="R197" s="2835"/>
      <c r="S197" s="2834"/>
      <c r="T197" s="2835"/>
      <c r="U197" s="2835"/>
      <c r="V197" s="2835"/>
      <c r="W197" s="2835"/>
      <c r="X197" s="2835"/>
      <c r="Y197" s="2836"/>
      <c r="Z197" s="2835"/>
      <c r="AA197" s="2835"/>
      <c r="AB197" s="2835"/>
      <c r="AC197" s="2837"/>
      <c r="AD197" s="3391"/>
      <c r="AE197" s="3391"/>
      <c r="AF197" s="3392"/>
      <c r="AG197" s="3392"/>
      <c r="AH197" s="3603"/>
      <c r="AI197" s="3603"/>
      <c r="AJ197" s="3603"/>
      <c r="AK197" s="3603"/>
      <c r="AL197" s="3603"/>
      <c r="AM197" s="3603"/>
      <c r="AN197" s="3603"/>
      <c r="AO197" s="3603"/>
      <c r="AP197" s="3604"/>
      <c r="AQ197" s="3604"/>
      <c r="AR197" s="3604"/>
      <c r="AS197" s="3604"/>
      <c r="AT197" s="3604"/>
      <c r="AU197" s="3604"/>
      <c r="AV197" s="3604"/>
      <c r="AW197" s="3604"/>
      <c r="AX197" s="3604"/>
      <c r="AY197" s="3604"/>
      <c r="AZ197" s="3604"/>
      <c r="BA197" s="3578"/>
      <c r="BB197" s="3578"/>
      <c r="BC197" s="3578"/>
      <c r="BD197" s="3578"/>
      <c r="BE197" s="3578"/>
      <c r="BF197" s="3578"/>
      <c r="BG197" s="3578"/>
      <c r="BH197" s="3578"/>
      <c r="BI197" s="3578"/>
      <c r="BJ197" s="3578"/>
      <c r="BK197" s="3578"/>
      <c r="BL197" s="3578"/>
      <c r="BM197" s="3578"/>
      <c r="BN197" s="3578"/>
      <c r="BO197" s="3578"/>
      <c r="BP197" s="3578"/>
      <c r="BQ197" s="3578"/>
      <c r="BR197" s="3578"/>
      <c r="BS197" s="3578"/>
      <c r="BT197" s="3578"/>
      <c r="BU197" s="3578"/>
      <c r="BV197" s="3578"/>
      <c r="BW197" s="3578"/>
      <c r="BX197" s="3578"/>
      <c r="BY197" s="3578"/>
      <c r="BZ197" s="3578"/>
      <c r="CA197" s="3578"/>
      <c r="CB197" s="3578"/>
      <c r="CC197" s="3578"/>
      <c r="CD197" s="3578"/>
    </row>
    <row r="198" spans="1:82" s="1417" customFormat="1" ht="12" customHeight="1">
      <c r="A198" s="2832"/>
      <c r="B198" s="2832"/>
      <c r="C198" s="2832"/>
      <c r="D198" s="2833"/>
      <c r="E198" s="2833"/>
      <c r="F198" s="2833"/>
      <c r="G198" s="2833"/>
      <c r="H198" s="2833"/>
      <c r="I198" s="2833"/>
      <c r="J198" s="2833"/>
      <c r="K198" s="2834"/>
      <c r="L198" s="2835"/>
      <c r="M198" s="2833"/>
      <c r="N198" s="2833"/>
      <c r="O198" s="2835"/>
      <c r="P198" s="2833"/>
      <c r="Q198" s="2833"/>
      <c r="R198" s="2835"/>
      <c r="S198" s="2834"/>
      <c r="T198" s="2835"/>
      <c r="U198" s="2835"/>
      <c r="V198" s="2835"/>
      <c r="W198" s="2835"/>
      <c r="X198" s="2835"/>
      <c r="Y198" s="2836"/>
      <c r="Z198" s="2835"/>
      <c r="AA198" s="2835"/>
      <c r="AB198" s="2835"/>
      <c r="AC198" s="2837"/>
      <c r="AD198" s="3391"/>
      <c r="AE198" s="3391"/>
      <c r="AF198" s="3392"/>
      <c r="AG198" s="3392"/>
      <c r="AH198" s="3603"/>
      <c r="AI198" s="3603"/>
      <c r="AJ198" s="3603"/>
      <c r="AK198" s="3603"/>
      <c r="AL198" s="3603"/>
      <c r="AM198" s="3603"/>
      <c r="AN198" s="3603"/>
      <c r="AO198" s="3603"/>
      <c r="AP198" s="3604"/>
      <c r="AQ198" s="3604"/>
      <c r="AR198" s="3604"/>
      <c r="AS198" s="3604"/>
      <c r="AT198" s="3604"/>
      <c r="AU198" s="3604"/>
      <c r="AV198" s="3604"/>
      <c r="AW198" s="3604"/>
      <c r="AX198" s="3604"/>
      <c r="AY198" s="3604"/>
      <c r="AZ198" s="3604"/>
      <c r="BA198" s="3578"/>
      <c r="BB198" s="3578"/>
      <c r="BC198" s="3578"/>
      <c r="BD198" s="3578"/>
      <c r="BE198" s="3578"/>
      <c r="BF198" s="3578"/>
      <c r="BG198" s="3578"/>
      <c r="BH198" s="3578"/>
      <c r="BI198" s="3578"/>
      <c r="BJ198" s="3578"/>
      <c r="BK198" s="3578"/>
      <c r="BL198" s="3578"/>
      <c r="BM198" s="3578"/>
      <c r="BN198" s="3578"/>
      <c r="BO198" s="3578"/>
      <c r="BP198" s="3578"/>
      <c r="BQ198" s="3578"/>
      <c r="BR198" s="3578"/>
      <c r="BS198" s="3578"/>
      <c r="BT198" s="3578"/>
      <c r="BU198" s="3578"/>
      <c r="BV198" s="3578"/>
      <c r="BW198" s="3578"/>
      <c r="BX198" s="3578"/>
      <c r="BY198" s="3578"/>
      <c r="BZ198" s="3578"/>
      <c r="CA198" s="3578"/>
      <c r="CB198" s="3578"/>
      <c r="CC198" s="3578"/>
      <c r="CD198" s="3578"/>
    </row>
    <row r="199" spans="1:82" s="1417" customFormat="1" ht="12" customHeight="1">
      <c r="A199" s="2832"/>
      <c r="B199" s="2832"/>
      <c r="C199" s="2832"/>
      <c r="D199" s="2833"/>
      <c r="E199" s="2833"/>
      <c r="F199" s="2833"/>
      <c r="G199" s="2833"/>
      <c r="H199" s="2833"/>
      <c r="I199" s="2833"/>
      <c r="J199" s="2833"/>
      <c r="K199" s="2834"/>
      <c r="L199" s="2835"/>
      <c r="M199" s="2833"/>
      <c r="N199" s="2833"/>
      <c r="O199" s="2835"/>
      <c r="P199" s="2833"/>
      <c r="Q199" s="2833"/>
      <c r="R199" s="2835"/>
      <c r="S199" s="2834"/>
      <c r="T199" s="2835"/>
      <c r="U199" s="2835"/>
      <c r="V199" s="2835"/>
      <c r="W199" s="2835"/>
      <c r="X199" s="2835"/>
      <c r="Y199" s="2836"/>
      <c r="Z199" s="2835"/>
      <c r="AA199" s="2835"/>
      <c r="AB199" s="2835"/>
      <c r="AC199" s="2837"/>
      <c r="AD199" s="3391"/>
      <c r="AE199" s="3391"/>
      <c r="AF199" s="3392"/>
      <c r="AG199" s="3392"/>
      <c r="AH199" s="3603"/>
      <c r="AI199" s="3603"/>
      <c r="AJ199" s="3603"/>
      <c r="AK199" s="3603"/>
      <c r="AL199" s="3603"/>
      <c r="AM199" s="3603"/>
      <c r="AN199" s="3603"/>
      <c r="AO199" s="3603"/>
      <c r="AP199" s="3604"/>
      <c r="AQ199" s="3604"/>
      <c r="AR199" s="3604"/>
      <c r="AS199" s="3604"/>
      <c r="AT199" s="3604"/>
      <c r="AU199" s="3604"/>
      <c r="AV199" s="3604"/>
      <c r="AW199" s="3604"/>
      <c r="AX199" s="3604"/>
      <c r="AY199" s="3604"/>
      <c r="AZ199" s="3604"/>
      <c r="BA199" s="3578"/>
      <c r="BB199" s="3578"/>
      <c r="BC199" s="3578"/>
      <c r="BD199" s="3578"/>
      <c r="BE199" s="3578"/>
      <c r="BF199" s="3578"/>
      <c r="BG199" s="3578"/>
      <c r="BH199" s="3578"/>
      <c r="BI199" s="3578"/>
      <c r="BJ199" s="3578"/>
      <c r="BK199" s="3578"/>
      <c r="BL199" s="3578"/>
      <c r="BM199" s="3578"/>
      <c r="BN199" s="3578"/>
      <c r="BO199" s="3578"/>
      <c r="BP199" s="3578"/>
      <c r="BQ199" s="3578"/>
      <c r="BR199" s="3578"/>
      <c r="BS199" s="3578"/>
      <c r="BT199" s="3578"/>
      <c r="BU199" s="3578"/>
      <c r="BV199" s="3578"/>
      <c r="BW199" s="3578"/>
      <c r="BX199" s="3578"/>
      <c r="BY199" s="3578"/>
      <c r="BZ199" s="3578"/>
      <c r="CA199" s="3578"/>
      <c r="CB199" s="3578"/>
      <c r="CC199" s="3578"/>
      <c r="CD199" s="3578"/>
    </row>
    <row r="200" spans="1:82" s="1417" customFormat="1" ht="12" customHeight="1">
      <c r="A200" s="2832"/>
      <c r="B200" s="2832"/>
      <c r="C200" s="2832"/>
      <c r="D200" s="2833"/>
      <c r="E200" s="2833"/>
      <c r="F200" s="2833"/>
      <c r="G200" s="2833"/>
      <c r="H200" s="2833"/>
      <c r="I200" s="2833"/>
      <c r="J200" s="2833"/>
      <c r="K200" s="2834"/>
      <c r="L200" s="2835"/>
      <c r="M200" s="2833"/>
      <c r="N200" s="2833"/>
      <c r="O200" s="2835"/>
      <c r="P200" s="2833"/>
      <c r="Q200" s="2833"/>
      <c r="R200" s="2835"/>
      <c r="S200" s="2834"/>
      <c r="T200" s="2835"/>
      <c r="U200" s="2835"/>
      <c r="V200" s="2835"/>
      <c r="W200" s="2835"/>
      <c r="X200" s="2835"/>
      <c r="Y200" s="2836"/>
      <c r="Z200" s="2835"/>
      <c r="AA200" s="2835"/>
      <c r="AB200" s="2835"/>
      <c r="AC200" s="2837"/>
      <c r="AD200" s="3391"/>
      <c r="AE200" s="3391"/>
      <c r="AF200" s="3392"/>
      <c r="AG200" s="3392"/>
      <c r="AH200" s="3603"/>
      <c r="AI200" s="3603"/>
      <c r="AJ200" s="3603"/>
      <c r="AK200" s="3603"/>
      <c r="AL200" s="3603"/>
      <c r="AM200" s="3603"/>
      <c r="AN200" s="3603"/>
      <c r="AO200" s="3603"/>
      <c r="AP200" s="3604"/>
      <c r="AQ200" s="3604"/>
      <c r="AR200" s="3604"/>
      <c r="AS200" s="3604"/>
      <c r="AT200" s="3604"/>
      <c r="AU200" s="3604"/>
      <c r="AV200" s="3604"/>
      <c r="AW200" s="3604"/>
      <c r="AX200" s="3604"/>
      <c r="AY200" s="3604"/>
      <c r="AZ200" s="3604"/>
      <c r="BA200" s="3578"/>
      <c r="BB200" s="3578"/>
      <c r="BC200" s="3578"/>
      <c r="BD200" s="3578"/>
      <c r="BE200" s="3578"/>
      <c r="BF200" s="3578"/>
      <c r="BG200" s="3578"/>
      <c r="BH200" s="3578"/>
      <c r="BI200" s="3578"/>
      <c r="BJ200" s="3578"/>
      <c r="BK200" s="3578"/>
      <c r="BL200" s="3578"/>
      <c r="BM200" s="3578"/>
      <c r="BN200" s="3578"/>
      <c r="BO200" s="3578"/>
      <c r="BP200" s="3578"/>
      <c r="BQ200" s="3578"/>
      <c r="BR200" s="3578"/>
      <c r="BS200" s="3578"/>
      <c r="BT200" s="3578"/>
      <c r="BU200" s="3578"/>
      <c r="BV200" s="3578"/>
      <c r="BW200" s="3578"/>
      <c r="BX200" s="3578"/>
      <c r="BY200" s="3578"/>
      <c r="BZ200" s="3578"/>
      <c r="CA200" s="3578"/>
      <c r="CB200" s="3578"/>
      <c r="CC200" s="3578"/>
      <c r="CD200" s="3578"/>
    </row>
    <row r="201" spans="1:82" s="1417" customFormat="1" ht="12" customHeight="1">
      <c r="A201" s="2832"/>
      <c r="B201" s="2832"/>
      <c r="C201" s="2832"/>
      <c r="D201" s="2833"/>
      <c r="E201" s="2833"/>
      <c r="F201" s="2833"/>
      <c r="G201" s="2833"/>
      <c r="H201" s="2833"/>
      <c r="I201" s="2833"/>
      <c r="J201" s="2833"/>
      <c r="K201" s="2834"/>
      <c r="L201" s="2835"/>
      <c r="M201" s="2833"/>
      <c r="N201" s="2833"/>
      <c r="O201" s="2835"/>
      <c r="P201" s="2833"/>
      <c r="Q201" s="2833"/>
      <c r="R201" s="2835"/>
      <c r="S201" s="2834"/>
      <c r="T201" s="2835"/>
      <c r="U201" s="2835"/>
      <c r="V201" s="2835"/>
      <c r="W201" s="2835"/>
      <c r="X201" s="2835"/>
      <c r="Y201" s="2836"/>
      <c r="Z201" s="2835"/>
      <c r="AA201" s="2835"/>
      <c r="AB201" s="2835"/>
      <c r="AC201" s="2837"/>
      <c r="AD201" s="3391"/>
      <c r="AE201" s="3391"/>
      <c r="AF201" s="3392"/>
      <c r="AG201" s="3392"/>
      <c r="AH201" s="3603"/>
      <c r="AI201" s="3603"/>
      <c r="AJ201" s="3603"/>
      <c r="AK201" s="3603"/>
      <c r="AL201" s="3603"/>
      <c r="AM201" s="3603"/>
      <c r="AN201" s="3603"/>
      <c r="AO201" s="3603"/>
      <c r="AP201" s="3604"/>
      <c r="AQ201" s="3604"/>
      <c r="AR201" s="3604"/>
      <c r="AS201" s="3604"/>
      <c r="AT201" s="3604"/>
      <c r="AU201" s="3604"/>
      <c r="AV201" s="3604"/>
      <c r="AW201" s="3604"/>
      <c r="AX201" s="3604"/>
      <c r="AY201" s="3604"/>
      <c r="AZ201" s="3604"/>
      <c r="BA201" s="3578"/>
      <c r="BB201" s="3578"/>
      <c r="BC201" s="3578"/>
      <c r="BD201" s="3578"/>
      <c r="BE201" s="3578"/>
      <c r="BF201" s="3578"/>
      <c r="BG201" s="3578"/>
      <c r="BH201" s="3578"/>
      <c r="BI201" s="3578"/>
      <c r="BJ201" s="3578"/>
      <c r="BK201" s="3578"/>
      <c r="BL201" s="3578"/>
      <c r="BM201" s="3578"/>
      <c r="BN201" s="3578"/>
      <c r="BO201" s="3578"/>
      <c r="BP201" s="3578"/>
      <c r="BQ201" s="3578"/>
      <c r="BR201" s="3578"/>
      <c r="BS201" s="3578"/>
      <c r="BT201" s="3578"/>
      <c r="BU201" s="3578"/>
      <c r="BV201" s="3578"/>
      <c r="BW201" s="3578"/>
      <c r="BX201" s="3578"/>
      <c r="BY201" s="3578"/>
      <c r="BZ201" s="3578"/>
      <c r="CA201" s="3578"/>
      <c r="CB201" s="3578"/>
      <c r="CC201" s="3578"/>
      <c r="CD201" s="3578"/>
    </row>
    <row r="202" spans="1:82" s="1417" customFormat="1" ht="12" customHeight="1">
      <c r="A202" s="2832"/>
      <c r="B202" s="2832"/>
      <c r="C202" s="2832"/>
      <c r="D202" s="2833"/>
      <c r="E202" s="2833"/>
      <c r="F202" s="2833"/>
      <c r="G202" s="2833"/>
      <c r="H202" s="2833"/>
      <c r="I202" s="2833"/>
      <c r="J202" s="2833"/>
      <c r="K202" s="2834"/>
      <c r="L202" s="2835"/>
      <c r="M202" s="2833"/>
      <c r="N202" s="2833"/>
      <c r="O202" s="2835"/>
      <c r="P202" s="2833"/>
      <c r="Q202" s="2833"/>
      <c r="R202" s="2835"/>
      <c r="S202" s="2834"/>
      <c r="T202" s="2835"/>
      <c r="U202" s="2835"/>
      <c r="V202" s="2835"/>
      <c r="W202" s="2835"/>
      <c r="X202" s="2835"/>
      <c r="Y202" s="2836"/>
      <c r="Z202" s="2835"/>
      <c r="AA202" s="2835"/>
      <c r="AB202" s="2835"/>
      <c r="AC202" s="2837"/>
      <c r="AD202" s="3391"/>
      <c r="AE202" s="3391"/>
      <c r="AF202" s="3392"/>
      <c r="AG202" s="3392"/>
      <c r="AH202" s="3603"/>
      <c r="AI202" s="3603"/>
      <c r="AJ202" s="3603"/>
      <c r="AK202" s="3603"/>
      <c r="AL202" s="3603"/>
      <c r="AM202" s="3603"/>
      <c r="AN202" s="3603"/>
      <c r="AO202" s="3603"/>
      <c r="AP202" s="3604"/>
      <c r="AQ202" s="3604"/>
      <c r="AR202" s="3604"/>
      <c r="AS202" s="3604"/>
      <c r="AT202" s="3604"/>
      <c r="AU202" s="3604"/>
      <c r="AV202" s="3604"/>
      <c r="AW202" s="3604"/>
      <c r="AX202" s="3604"/>
      <c r="AY202" s="3604"/>
      <c r="AZ202" s="3604"/>
      <c r="BA202" s="3578"/>
      <c r="BB202" s="3578"/>
      <c r="BC202" s="3578"/>
      <c r="BD202" s="3578"/>
      <c r="BE202" s="3578"/>
      <c r="BF202" s="3578"/>
      <c r="BG202" s="3578"/>
      <c r="BH202" s="3578"/>
      <c r="BI202" s="3578"/>
      <c r="BJ202" s="3578"/>
      <c r="BK202" s="3578"/>
      <c r="BL202" s="3578"/>
      <c r="BM202" s="3578"/>
      <c r="BN202" s="3578"/>
      <c r="BO202" s="3578"/>
      <c r="BP202" s="3578"/>
      <c r="BQ202" s="3578"/>
      <c r="BR202" s="3578"/>
      <c r="BS202" s="3578"/>
      <c r="BT202" s="3578"/>
      <c r="BU202" s="3578"/>
      <c r="BV202" s="3578"/>
      <c r="BW202" s="3578"/>
      <c r="BX202" s="3578"/>
      <c r="BY202" s="3578"/>
      <c r="BZ202" s="3578"/>
      <c r="CA202" s="3578"/>
      <c r="CB202" s="3578"/>
      <c r="CC202" s="3578"/>
      <c r="CD202" s="3578"/>
    </row>
    <row r="203" spans="1:82" s="1417" customFormat="1" ht="12" customHeight="1">
      <c r="A203" s="2832"/>
      <c r="B203" s="2832"/>
      <c r="C203" s="2832"/>
      <c r="D203" s="2833"/>
      <c r="E203" s="2833"/>
      <c r="F203" s="2833"/>
      <c r="G203" s="2833"/>
      <c r="H203" s="2833"/>
      <c r="I203" s="2833"/>
      <c r="J203" s="2833"/>
      <c r="K203" s="2834"/>
      <c r="L203" s="2835"/>
      <c r="M203" s="2833"/>
      <c r="N203" s="2833"/>
      <c r="O203" s="2835"/>
      <c r="P203" s="2833"/>
      <c r="Q203" s="2833"/>
      <c r="R203" s="2835"/>
      <c r="S203" s="2834"/>
      <c r="T203" s="2835"/>
      <c r="U203" s="2835"/>
      <c r="V203" s="2835"/>
      <c r="W203" s="2835"/>
      <c r="X203" s="2835"/>
      <c r="Y203" s="2836"/>
      <c r="Z203" s="2835"/>
      <c r="AA203" s="2835"/>
      <c r="AB203" s="2835"/>
      <c r="AC203" s="2837"/>
      <c r="AD203" s="3391"/>
      <c r="AE203" s="3391"/>
      <c r="AF203" s="3392"/>
      <c r="AG203" s="3392"/>
      <c r="AH203" s="3603"/>
      <c r="AI203" s="3603"/>
      <c r="AJ203" s="3603"/>
      <c r="AK203" s="3603"/>
      <c r="AL203" s="3603"/>
      <c r="AM203" s="3603"/>
      <c r="AN203" s="3603"/>
      <c r="AO203" s="3603"/>
      <c r="AP203" s="3604"/>
      <c r="AQ203" s="3604"/>
      <c r="AR203" s="3604"/>
      <c r="AS203" s="3604"/>
      <c r="AT203" s="3604"/>
      <c r="AU203" s="3604"/>
      <c r="AV203" s="3604"/>
      <c r="AW203" s="3604"/>
      <c r="AX203" s="3604"/>
      <c r="AY203" s="3604"/>
      <c r="AZ203" s="3604"/>
      <c r="BA203" s="3578"/>
      <c r="BB203" s="3578"/>
      <c r="BC203" s="3578"/>
      <c r="BD203" s="3578"/>
      <c r="BE203" s="3578"/>
      <c r="BF203" s="3578"/>
      <c r="BG203" s="3578"/>
      <c r="BH203" s="3578"/>
      <c r="BI203" s="3578"/>
      <c r="BJ203" s="3578"/>
      <c r="BK203" s="3578"/>
      <c r="BL203" s="3578"/>
      <c r="BM203" s="3578"/>
      <c r="BN203" s="3578"/>
      <c r="BO203" s="3578"/>
      <c r="BP203" s="3578"/>
      <c r="BQ203" s="3578"/>
      <c r="BR203" s="3578"/>
      <c r="BS203" s="3578"/>
      <c r="BT203" s="3578"/>
      <c r="BU203" s="3578"/>
      <c r="BV203" s="3578"/>
      <c r="BW203" s="3578"/>
      <c r="BX203" s="3578"/>
      <c r="BY203" s="3578"/>
      <c r="BZ203" s="3578"/>
      <c r="CA203" s="3578"/>
      <c r="CB203" s="3578"/>
      <c r="CC203" s="3578"/>
      <c r="CD203" s="3578"/>
    </row>
    <row r="204" spans="1:82" s="1417" customFormat="1" ht="12" customHeight="1">
      <c r="A204" s="2832"/>
      <c r="B204" s="2832"/>
      <c r="C204" s="2832"/>
      <c r="D204" s="2833"/>
      <c r="E204" s="2833"/>
      <c r="F204" s="2833"/>
      <c r="G204" s="2833"/>
      <c r="H204" s="2833"/>
      <c r="I204" s="2833"/>
      <c r="J204" s="2833"/>
      <c r="K204" s="2834"/>
      <c r="L204" s="2835"/>
      <c r="M204" s="2833"/>
      <c r="N204" s="2833"/>
      <c r="O204" s="2835"/>
      <c r="P204" s="2833"/>
      <c r="Q204" s="2833"/>
      <c r="R204" s="2835"/>
      <c r="S204" s="2834"/>
      <c r="T204" s="2835"/>
      <c r="U204" s="2835"/>
      <c r="V204" s="2835"/>
      <c r="W204" s="2835"/>
      <c r="X204" s="2835"/>
      <c r="Y204" s="2836"/>
      <c r="Z204" s="2835"/>
      <c r="AA204" s="2835"/>
      <c r="AB204" s="2835"/>
      <c r="AC204" s="2837"/>
      <c r="AD204" s="3391"/>
      <c r="AE204" s="3391"/>
      <c r="AF204" s="3392"/>
      <c r="AG204" s="3392"/>
      <c r="AH204" s="3603"/>
      <c r="AI204" s="3603"/>
      <c r="AJ204" s="3603"/>
      <c r="AK204" s="3603"/>
      <c r="AL204" s="3603"/>
      <c r="AM204" s="3603"/>
      <c r="AN204" s="3603"/>
      <c r="AO204" s="3603"/>
      <c r="AP204" s="3604"/>
      <c r="AQ204" s="3604"/>
      <c r="AR204" s="3604"/>
      <c r="AS204" s="3604"/>
      <c r="AT204" s="3604"/>
      <c r="AU204" s="3604"/>
      <c r="AV204" s="3604"/>
      <c r="AW204" s="3604"/>
      <c r="AX204" s="3604"/>
      <c r="AY204" s="3604"/>
      <c r="AZ204" s="3604"/>
      <c r="BA204" s="3578"/>
      <c r="BB204" s="3578"/>
      <c r="BC204" s="3578"/>
      <c r="BD204" s="3578"/>
      <c r="BE204" s="3578"/>
      <c r="BF204" s="3578"/>
      <c r="BG204" s="3578"/>
      <c r="BH204" s="3578"/>
      <c r="BI204" s="3578"/>
      <c r="BJ204" s="3578"/>
      <c r="BK204" s="3578"/>
      <c r="BL204" s="3578"/>
      <c r="BM204" s="3578"/>
      <c r="BN204" s="3578"/>
      <c r="BO204" s="3578"/>
      <c r="BP204" s="3578"/>
      <c r="BQ204" s="3578"/>
      <c r="BR204" s="3578"/>
      <c r="BS204" s="3578"/>
      <c r="BT204" s="3578"/>
      <c r="BU204" s="3578"/>
      <c r="BV204" s="3578"/>
      <c r="BW204" s="3578"/>
      <c r="BX204" s="3578"/>
      <c r="BY204" s="3578"/>
      <c r="BZ204" s="3578"/>
      <c r="CA204" s="3578"/>
      <c r="CB204" s="3578"/>
      <c r="CC204" s="3578"/>
      <c r="CD204" s="3578"/>
    </row>
    <row r="205" spans="1:82" s="1417" customFormat="1" ht="12" customHeight="1">
      <c r="A205" s="2832"/>
      <c r="B205" s="2832"/>
      <c r="C205" s="2832"/>
      <c r="D205" s="2833"/>
      <c r="E205" s="2833"/>
      <c r="F205" s="2833"/>
      <c r="G205" s="2833"/>
      <c r="H205" s="2833"/>
      <c r="I205" s="2833"/>
      <c r="J205" s="2833"/>
      <c r="K205" s="2834"/>
      <c r="L205" s="2835"/>
      <c r="M205" s="2833"/>
      <c r="N205" s="2833"/>
      <c r="O205" s="2835"/>
      <c r="P205" s="2833"/>
      <c r="Q205" s="2833"/>
      <c r="R205" s="2835"/>
      <c r="S205" s="2834"/>
      <c r="T205" s="2835"/>
      <c r="U205" s="2835"/>
      <c r="V205" s="2835"/>
      <c r="W205" s="2835"/>
      <c r="X205" s="2835"/>
      <c r="Y205" s="2836"/>
      <c r="Z205" s="2835"/>
      <c r="AA205" s="2835"/>
      <c r="AB205" s="2835"/>
      <c r="AC205" s="2837"/>
      <c r="AD205" s="3391"/>
      <c r="AE205" s="3391"/>
      <c r="AF205" s="3392"/>
      <c r="AG205" s="3392"/>
      <c r="AH205" s="3603"/>
      <c r="AI205" s="3603"/>
      <c r="AJ205" s="3603"/>
      <c r="AK205" s="3603"/>
      <c r="AL205" s="3603"/>
      <c r="AM205" s="3603"/>
      <c r="AN205" s="3603"/>
      <c r="AO205" s="3603"/>
      <c r="AP205" s="3604"/>
      <c r="AQ205" s="3604"/>
      <c r="AR205" s="3604"/>
      <c r="AS205" s="3604"/>
      <c r="AT205" s="3604"/>
      <c r="AU205" s="3604"/>
      <c r="AV205" s="3604"/>
      <c r="AW205" s="3604"/>
      <c r="AX205" s="3604"/>
      <c r="AY205" s="3604"/>
      <c r="AZ205" s="3604"/>
      <c r="BA205" s="3578"/>
      <c r="BB205" s="3578"/>
      <c r="BC205" s="3578"/>
      <c r="BD205" s="3578"/>
      <c r="BE205" s="3578"/>
      <c r="BF205" s="3578"/>
      <c r="BG205" s="3578"/>
      <c r="BH205" s="3578"/>
      <c r="BI205" s="3578"/>
      <c r="BJ205" s="3578"/>
      <c r="BK205" s="3578"/>
      <c r="BL205" s="3578"/>
      <c r="BM205" s="3578"/>
      <c r="BN205" s="3578"/>
      <c r="BO205" s="3578"/>
      <c r="BP205" s="3578"/>
      <c r="BQ205" s="3578"/>
      <c r="BR205" s="3578"/>
      <c r="BS205" s="3578"/>
      <c r="BT205" s="3578"/>
      <c r="BU205" s="3578"/>
      <c r="BV205" s="3578"/>
      <c r="BW205" s="3578"/>
      <c r="BX205" s="3578"/>
      <c r="BY205" s="3578"/>
      <c r="BZ205" s="3578"/>
      <c r="CA205" s="3578"/>
      <c r="CB205" s="3578"/>
      <c r="CC205" s="3578"/>
      <c r="CD205" s="3578"/>
    </row>
    <row r="206" spans="1:82" s="1417" customFormat="1" ht="12" customHeight="1">
      <c r="A206" s="2832"/>
      <c r="B206" s="2832"/>
      <c r="C206" s="2832"/>
      <c r="D206" s="2833"/>
      <c r="E206" s="2833"/>
      <c r="F206" s="2833"/>
      <c r="G206" s="2833"/>
      <c r="H206" s="2833"/>
      <c r="I206" s="2833"/>
      <c r="J206" s="2833"/>
      <c r="K206" s="2834"/>
      <c r="L206" s="2835"/>
      <c r="M206" s="2833"/>
      <c r="N206" s="2833"/>
      <c r="O206" s="2835"/>
      <c r="P206" s="2833"/>
      <c r="Q206" s="2833"/>
      <c r="R206" s="2835"/>
      <c r="S206" s="2834"/>
      <c r="T206" s="2835"/>
      <c r="U206" s="2835"/>
      <c r="V206" s="2835"/>
      <c r="W206" s="2835"/>
      <c r="X206" s="2835"/>
      <c r="Y206" s="2836"/>
      <c r="Z206" s="2835"/>
      <c r="AA206" s="2835"/>
      <c r="AB206" s="2835"/>
      <c r="AC206" s="2837"/>
      <c r="AD206" s="3391"/>
      <c r="AE206" s="3391"/>
      <c r="AF206" s="3392"/>
      <c r="AG206" s="3392"/>
      <c r="AH206" s="3603"/>
      <c r="AI206" s="3603"/>
      <c r="AJ206" s="3603"/>
      <c r="AK206" s="3603"/>
      <c r="AL206" s="3603"/>
      <c r="AM206" s="3603"/>
      <c r="AN206" s="3603"/>
      <c r="AO206" s="3603"/>
      <c r="AP206" s="3604"/>
      <c r="AQ206" s="3604"/>
      <c r="AR206" s="3604"/>
      <c r="AS206" s="3604"/>
      <c r="AT206" s="3604"/>
      <c r="AU206" s="3604"/>
      <c r="AV206" s="3604"/>
      <c r="AW206" s="3604"/>
      <c r="AX206" s="3604"/>
      <c r="AY206" s="3604"/>
      <c r="AZ206" s="3604"/>
      <c r="BA206" s="3578"/>
      <c r="BB206" s="3578"/>
      <c r="BC206" s="3578"/>
      <c r="BD206" s="3578"/>
      <c r="BE206" s="3578"/>
      <c r="BF206" s="3578"/>
      <c r="BG206" s="3578"/>
      <c r="BH206" s="3578"/>
      <c r="BI206" s="3578"/>
      <c r="BJ206" s="3578"/>
      <c r="BK206" s="3578"/>
      <c r="BL206" s="3578"/>
      <c r="BM206" s="3578"/>
      <c r="BN206" s="3578"/>
      <c r="BO206" s="3578"/>
      <c r="BP206" s="3578"/>
      <c r="BQ206" s="3578"/>
      <c r="BR206" s="3578"/>
      <c r="BS206" s="3578"/>
      <c r="BT206" s="3578"/>
      <c r="BU206" s="3578"/>
      <c r="BV206" s="3578"/>
      <c r="BW206" s="3578"/>
      <c r="BX206" s="3578"/>
      <c r="BY206" s="3578"/>
      <c r="BZ206" s="3578"/>
      <c r="CA206" s="3578"/>
      <c r="CB206" s="3578"/>
      <c r="CC206" s="3578"/>
      <c r="CD206" s="3578"/>
    </row>
    <row r="207" spans="1:82" s="1417" customFormat="1" ht="12" customHeight="1">
      <c r="A207" s="2832"/>
      <c r="B207" s="2832"/>
      <c r="C207" s="2832"/>
      <c r="D207" s="2833"/>
      <c r="E207" s="2833"/>
      <c r="F207" s="2833"/>
      <c r="G207" s="2833"/>
      <c r="H207" s="2833"/>
      <c r="I207" s="2833"/>
      <c r="J207" s="2833"/>
      <c r="K207" s="2834"/>
      <c r="L207" s="2835"/>
      <c r="M207" s="2833"/>
      <c r="N207" s="2833"/>
      <c r="O207" s="2835"/>
      <c r="P207" s="2833"/>
      <c r="Q207" s="2833"/>
      <c r="R207" s="2835"/>
      <c r="S207" s="2834"/>
      <c r="T207" s="2835"/>
      <c r="U207" s="2835"/>
      <c r="V207" s="2835"/>
      <c r="W207" s="2835"/>
      <c r="X207" s="2835"/>
      <c r="Y207" s="2836"/>
      <c r="Z207" s="2835"/>
      <c r="AA207" s="2835"/>
      <c r="AB207" s="2835"/>
      <c r="AC207" s="2837"/>
      <c r="AD207" s="3391"/>
      <c r="AE207" s="3391"/>
      <c r="AF207" s="3392"/>
      <c r="AG207" s="3392"/>
      <c r="AH207" s="3603"/>
      <c r="AI207" s="3603"/>
      <c r="AJ207" s="3603"/>
      <c r="AK207" s="3603"/>
      <c r="AL207" s="3603"/>
      <c r="AM207" s="3603"/>
      <c r="AN207" s="3603"/>
      <c r="AO207" s="3603"/>
      <c r="AP207" s="3604"/>
      <c r="AQ207" s="3604"/>
      <c r="AR207" s="3604"/>
      <c r="AS207" s="3604"/>
      <c r="AT207" s="3604"/>
      <c r="AU207" s="3604"/>
      <c r="AV207" s="3604"/>
      <c r="AW207" s="3604"/>
      <c r="AX207" s="3604"/>
      <c r="AY207" s="3604"/>
      <c r="AZ207" s="3604"/>
      <c r="BA207" s="3578"/>
      <c r="BB207" s="3578"/>
      <c r="BC207" s="3578"/>
      <c r="BD207" s="3578"/>
      <c r="BE207" s="3578"/>
      <c r="BF207" s="3578"/>
      <c r="BG207" s="3578"/>
      <c r="BH207" s="3578"/>
      <c r="BI207" s="3578"/>
      <c r="BJ207" s="3578"/>
      <c r="BK207" s="3578"/>
      <c r="BL207" s="3578"/>
      <c r="BM207" s="3578"/>
      <c r="BN207" s="3578"/>
      <c r="BO207" s="3578"/>
      <c r="BP207" s="3578"/>
      <c r="BQ207" s="3578"/>
      <c r="BR207" s="3578"/>
      <c r="BS207" s="3578"/>
      <c r="BT207" s="3578"/>
      <c r="BU207" s="3578"/>
      <c r="BV207" s="3578"/>
      <c r="BW207" s="3578"/>
      <c r="BX207" s="3578"/>
      <c r="BY207" s="3578"/>
      <c r="BZ207" s="3578"/>
      <c r="CA207" s="3578"/>
      <c r="CB207" s="3578"/>
      <c r="CC207" s="3578"/>
      <c r="CD207" s="3578"/>
    </row>
    <row r="208" spans="1:82" s="1417" customFormat="1" ht="12" customHeight="1">
      <c r="A208" s="2832"/>
      <c r="B208" s="2832"/>
      <c r="C208" s="2832"/>
      <c r="D208" s="2833"/>
      <c r="E208" s="2833"/>
      <c r="F208" s="2833"/>
      <c r="G208" s="2833"/>
      <c r="H208" s="2833"/>
      <c r="I208" s="2833"/>
      <c r="J208" s="2833"/>
      <c r="K208" s="2834"/>
      <c r="L208" s="2835"/>
      <c r="M208" s="2833"/>
      <c r="N208" s="2833"/>
      <c r="O208" s="2835"/>
      <c r="P208" s="2833"/>
      <c r="Q208" s="2833"/>
      <c r="R208" s="2835"/>
      <c r="S208" s="2834"/>
      <c r="T208" s="2835"/>
      <c r="U208" s="2835"/>
      <c r="V208" s="2835"/>
      <c r="W208" s="2835"/>
      <c r="X208" s="2835"/>
      <c r="Y208" s="2836"/>
      <c r="Z208" s="2835"/>
      <c r="AA208" s="2835"/>
      <c r="AB208" s="2835"/>
      <c r="AC208" s="2837"/>
      <c r="AD208" s="3391"/>
      <c r="AE208" s="3391"/>
      <c r="AF208" s="3392"/>
      <c r="AG208" s="3392"/>
      <c r="AH208" s="3603"/>
      <c r="AI208" s="3603"/>
      <c r="AJ208" s="3603"/>
      <c r="AK208" s="3603"/>
      <c r="AL208" s="3603"/>
      <c r="AM208" s="3603"/>
      <c r="AN208" s="3603"/>
      <c r="AO208" s="3603"/>
      <c r="AP208" s="3604"/>
      <c r="AQ208" s="3604"/>
      <c r="AR208" s="3604"/>
      <c r="AS208" s="3604"/>
      <c r="AT208" s="3604"/>
      <c r="AU208" s="3604"/>
      <c r="AV208" s="3604"/>
      <c r="AW208" s="3604"/>
      <c r="AX208" s="3604"/>
      <c r="AY208" s="3604"/>
      <c r="AZ208" s="3604"/>
      <c r="BA208" s="3578"/>
      <c r="BB208" s="3578"/>
      <c r="BC208" s="3578"/>
      <c r="BD208" s="3578"/>
      <c r="BE208" s="3578"/>
      <c r="BF208" s="3578"/>
      <c r="BG208" s="3578"/>
      <c r="BH208" s="3578"/>
      <c r="BI208" s="3578"/>
      <c r="BJ208" s="3578"/>
      <c r="BK208" s="3578"/>
      <c r="BL208" s="3578"/>
      <c r="BM208" s="3578"/>
      <c r="BN208" s="3578"/>
      <c r="BO208" s="3578"/>
      <c r="BP208" s="3578"/>
      <c r="BQ208" s="3578"/>
      <c r="BR208" s="3578"/>
      <c r="BS208" s="3578"/>
      <c r="BT208" s="3578"/>
      <c r="BU208" s="3578"/>
      <c r="BV208" s="3578"/>
      <c r="BW208" s="3578"/>
      <c r="BX208" s="3578"/>
      <c r="BY208" s="3578"/>
      <c r="BZ208" s="3578"/>
      <c r="CA208" s="3578"/>
      <c r="CB208" s="3578"/>
      <c r="CC208" s="3578"/>
      <c r="CD208" s="3578"/>
    </row>
    <row r="209" spans="1:82" s="1417" customFormat="1" ht="12" customHeight="1">
      <c r="A209" s="2832"/>
      <c r="B209" s="2832"/>
      <c r="C209" s="2832"/>
      <c r="D209" s="2833"/>
      <c r="E209" s="2833"/>
      <c r="F209" s="2833"/>
      <c r="G209" s="2833"/>
      <c r="H209" s="2833"/>
      <c r="I209" s="2833"/>
      <c r="J209" s="2833"/>
      <c r="K209" s="2834"/>
      <c r="L209" s="2835"/>
      <c r="M209" s="2833"/>
      <c r="N209" s="2833"/>
      <c r="O209" s="2835"/>
      <c r="P209" s="2833"/>
      <c r="Q209" s="2833"/>
      <c r="R209" s="2835"/>
      <c r="S209" s="2834"/>
      <c r="T209" s="2835"/>
      <c r="U209" s="2835"/>
      <c r="V209" s="2835"/>
      <c r="W209" s="2835"/>
      <c r="X209" s="2835"/>
      <c r="Y209" s="2836"/>
      <c r="Z209" s="2835"/>
      <c r="AA209" s="2835"/>
      <c r="AB209" s="2835"/>
      <c r="AC209" s="2837"/>
      <c r="AD209" s="3391"/>
      <c r="AE209" s="3391"/>
      <c r="AF209" s="3392"/>
      <c r="AG209" s="3392"/>
      <c r="AH209" s="3603"/>
      <c r="AI209" s="3603"/>
      <c r="AJ209" s="3603"/>
      <c r="AK209" s="3603"/>
      <c r="AL209" s="3603"/>
      <c r="AM209" s="3603"/>
      <c r="AN209" s="3603"/>
      <c r="AO209" s="3603"/>
      <c r="AP209" s="3604"/>
      <c r="AQ209" s="3604"/>
      <c r="AR209" s="3604"/>
      <c r="AS209" s="3604"/>
      <c r="AT209" s="3604"/>
      <c r="AU209" s="3604"/>
      <c r="AV209" s="3604"/>
      <c r="AW209" s="3604"/>
      <c r="AX209" s="3604"/>
      <c r="AY209" s="3604"/>
      <c r="AZ209" s="3604"/>
      <c r="BA209" s="3578"/>
      <c r="BB209" s="3578"/>
      <c r="BC209" s="3578"/>
      <c r="BD209" s="3578"/>
      <c r="BE209" s="3578"/>
      <c r="BF209" s="3578"/>
      <c r="BG209" s="3578"/>
      <c r="BH209" s="3578"/>
      <c r="BI209" s="3578"/>
      <c r="BJ209" s="3578"/>
      <c r="BK209" s="3578"/>
      <c r="BL209" s="3578"/>
      <c r="BM209" s="3578"/>
      <c r="BN209" s="3578"/>
      <c r="BO209" s="3578"/>
      <c r="BP209" s="3578"/>
      <c r="BQ209" s="3578"/>
      <c r="BR209" s="3578"/>
      <c r="BS209" s="3578"/>
      <c r="BT209" s="3578"/>
      <c r="BU209" s="3578"/>
      <c r="BV209" s="3578"/>
      <c r="BW209" s="3578"/>
      <c r="BX209" s="3578"/>
      <c r="BY209" s="3578"/>
      <c r="BZ209" s="3578"/>
      <c r="CA209" s="3578"/>
      <c r="CB209" s="3578"/>
      <c r="CC209" s="3578"/>
      <c r="CD209" s="3578"/>
    </row>
    <row r="210" spans="1:82" s="1417" customFormat="1" ht="12" customHeight="1">
      <c r="A210" s="2832"/>
      <c r="B210" s="2832"/>
      <c r="C210" s="2832"/>
      <c r="D210" s="2833"/>
      <c r="E210" s="2833"/>
      <c r="F210" s="2833"/>
      <c r="G210" s="2833"/>
      <c r="H210" s="2833"/>
      <c r="I210" s="2833"/>
      <c r="J210" s="2833"/>
      <c r="K210" s="2834"/>
      <c r="L210" s="2835"/>
      <c r="M210" s="2833"/>
      <c r="N210" s="2833"/>
      <c r="O210" s="2835"/>
      <c r="P210" s="2833"/>
      <c r="Q210" s="2833"/>
      <c r="R210" s="2835"/>
      <c r="S210" s="2834"/>
      <c r="T210" s="2835"/>
      <c r="U210" s="2835"/>
      <c r="V210" s="2835"/>
      <c r="W210" s="2835"/>
      <c r="X210" s="2835"/>
      <c r="Y210" s="2836"/>
      <c r="Z210" s="2835"/>
      <c r="AA210" s="2835"/>
      <c r="AB210" s="2835"/>
      <c r="AC210" s="2837"/>
      <c r="AD210" s="3391"/>
      <c r="AE210" s="3391"/>
      <c r="AF210" s="3392"/>
      <c r="AG210" s="3392"/>
      <c r="AH210" s="3603"/>
      <c r="AI210" s="3603"/>
      <c r="AJ210" s="3603"/>
      <c r="AK210" s="3603"/>
      <c r="AL210" s="3603"/>
      <c r="AM210" s="3603"/>
      <c r="AN210" s="3603"/>
      <c r="AO210" s="3603"/>
      <c r="AP210" s="3604"/>
      <c r="AQ210" s="3604"/>
      <c r="AR210" s="3604"/>
      <c r="AS210" s="3604"/>
      <c r="AT210" s="3604"/>
      <c r="AU210" s="3604"/>
      <c r="AV210" s="3604"/>
      <c r="AW210" s="3604"/>
      <c r="AX210" s="3604"/>
      <c r="AY210" s="3604"/>
      <c r="AZ210" s="3604"/>
      <c r="BA210" s="3578"/>
      <c r="BB210" s="3578"/>
      <c r="BC210" s="3578"/>
      <c r="BD210" s="3578"/>
      <c r="BE210" s="3578"/>
      <c r="BF210" s="3578"/>
      <c r="BG210" s="3578"/>
      <c r="BH210" s="3578"/>
      <c r="BI210" s="3578"/>
      <c r="BJ210" s="3578"/>
      <c r="BK210" s="3578"/>
      <c r="BL210" s="3578"/>
      <c r="BM210" s="3578"/>
      <c r="BN210" s="3578"/>
      <c r="BO210" s="3578"/>
      <c r="BP210" s="3578"/>
      <c r="BQ210" s="3578"/>
      <c r="BR210" s="3578"/>
      <c r="BS210" s="3578"/>
      <c r="BT210" s="3578"/>
      <c r="BU210" s="3578"/>
      <c r="BV210" s="3578"/>
      <c r="BW210" s="3578"/>
      <c r="BX210" s="3578"/>
      <c r="BY210" s="3578"/>
      <c r="BZ210" s="3578"/>
      <c r="CA210" s="3578"/>
      <c r="CB210" s="3578"/>
      <c r="CC210" s="3578"/>
      <c r="CD210" s="3578"/>
    </row>
    <row r="211" spans="1:82" s="1417" customFormat="1" ht="12" customHeight="1">
      <c r="A211" s="2832"/>
      <c r="B211" s="2832"/>
      <c r="C211" s="2832"/>
      <c r="D211" s="2833"/>
      <c r="E211" s="2833"/>
      <c r="F211" s="2833"/>
      <c r="G211" s="2833"/>
      <c r="H211" s="2833"/>
      <c r="I211" s="2833"/>
      <c r="J211" s="2833"/>
      <c r="K211" s="2834"/>
      <c r="L211" s="2835"/>
      <c r="M211" s="2833"/>
      <c r="N211" s="2833"/>
      <c r="O211" s="2835"/>
      <c r="P211" s="2833"/>
      <c r="Q211" s="2833"/>
      <c r="R211" s="2835"/>
      <c r="S211" s="2834"/>
      <c r="T211" s="2835"/>
      <c r="U211" s="2835"/>
      <c r="V211" s="2835"/>
      <c r="W211" s="2835"/>
      <c r="X211" s="2835"/>
      <c r="Y211" s="2836"/>
      <c r="Z211" s="2835"/>
      <c r="AA211" s="2835"/>
      <c r="AB211" s="2835"/>
      <c r="AC211" s="2837"/>
      <c r="AD211" s="3391"/>
      <c r="AE211" s="3391"/>
      <c r="AF211" s="3392"/>
      <c r="AG211" s="3392"/>
      <c r="AH211" s="3603"/>
      <c r="AI211" s="3603"/>
      <c r="AJ211" s="3603"/>
      <c r="AK211" s="3603"/>
      <c r="AL211" s="3603"/>
      <c r="AM211" s="3603"/>
      <c r="AN211" s="3603"/>
      <c r="AO211" s="3603"/>
      <c r="AP211" s="3604"/>
      <c r="AQ211" s="3604"/>
      <c r="AR211" s="3604"/>
      <c r="AS211" s="3604"/>
      <c r="AT211" s="3604"/>
      <c r="AU211" s="3604"/>
      <c r="AV211" s="3604"/>
      <c r="AW211" s="3604"/>
      <c r="AX211" s="3604"/>
      <c r="AY211" s="3604"/>
      <c r="AZ211" s="3604"/>
      <c r="BA211" s="3578"/>
      <c r="BB211" s="3578"/>
      <c r="BC211" s="3578"/>
      <c r="BD211" s="3578"/>
      <c r="BE211" s="3578"/>
      <c r="BF211" s="3578"/>
      <c r="BG211" s="3578"/>
      <c r="BH211" s="3578"/>
      <c r="BI211" s="3578"/>
      <c r="BJ211" s="3578"/>
      <c r="BK211" s="3578"/>
      <c r="BL211" s="3578"/>
      <c r="BM211" s="3578"/>
      <c r="BN211" s="3578"/>
      <c r="BO211" s="3578"/>
      <c r="BP211" s="3578"/>
      <c r="BQ211" s="3578"/>
      <c r="BR211" s="3578"/>
      <c r="BS211" s="3578"/>
      <c r="BT211" s="3578"/>
      <c r="BU211" s="3578"/>
      <c r="BV211" s="3578"/>
      <c r="BW211" s="3578"/>
      <c r="BX211" s="3578"/>
      <c r="BY211" s="3578"/>
      <c r="BZ211" s="3578"/>
      <c r="CA211" s="3578"/>
      <c r="CB211" s="3578"/>
      <c r="CC211" s="3578"/>
      <c r="CD211" s="3578"/>
    </row>
    <row r="212" spans="1:82" s="1417" customFormat="1" ht="12" customHeight="1">
      <c r="A212" s="2832"/>
      <c r="B212" s="2832"/>
      <c r="C212" s="2832"/>
      <c r="D212" s="2833"/>
      <c r="E212" s="2833"/>
      <c r="F212" s="2833"/>
      <c r="G212" s="2833"/>
      <c r="H212" s="2833"/>
      <c r="I212" s="2833"/>
      <c r="J212" s="2833"/>
      <c r="K212" s="2834"/>
      <c r="L212" s="2835"/>
      <c r="M212" s="2833"/>
      <c r="N212" s="2833"/>
      <c r="O212" s="2835"/>
      <c r="P212" s="2833"/>
      <c r="Q212" s="2833"/>
      <c r="R212" s="2835"/>
      <c r="S212" s="2834"/>
      <c r="T212" s="2835"/>
      <c r="U212" s="2835"/>
      <c r="V212" s="2835"/>
      <c r="W212" s="2835"/>
      <c r="X212" s="2835"/>
      <c r="Y212" s="2836"/>
      <c r="Z212" s="2835"/>
      <c r="AA212" s="2835"/>
      <c r="AB212" s="2835"/>
      <c r="AC212" s="2837"/>
      <c r="AD212" s="3391"/>
      <c r="AE212" s="3391"/>
      <c r="AF212" s="3392"/>
      <c r="AG212" s="3392"/>
      <c r="AH212" s="3603"/>
      <c r="AI212" s="3603"/>
      <c r="AJ212" s="3603"/>
      <c r="AK212" s="3603"/>
      <c r="AL212" s="3603"/>
      <c r="AM212" s="3603"/>
      <c r="AN212" s="3603"/>
      <c r="AO212" s="3603"/>
      <c r="AP212" s="3604"/>
      <c r="AQ212" s="3604"/>
      <c r="AR212" s="3604"/>
      <c r="AS212" s="3604"/>
      <c r="AT212" s="3604"/>
      <c r="AU212" s="3604"/>
      <c r="AV212" s="3604"/>
      <c r="AW212" s="3604"/>
      <c r="AX212" s="3604"/>
      <c r="AY212" s="3604"/>
      <c r="AZ212" s="3604"/>
      <c r="BA212" s="3578"/>
      <c r="BB212" s="3578"/>
      <c r="BC212" s="3578"/>
      <c r="BD212" s="3578"/>
      <c r="BE212" s="3578"/>
      <c r="BF212" s="3578"/>
      <c r="BG212" s="3578"/>
      <c r="BH212" s="3578"/>
      <c r="BI212" s="3578"/>
      <c r="BJ212" s="3578"/>
      <c r="BK212" s="3578"/>
      <c r="BL212" s="3578"/>
      <c r="BM212" s="3578"/>
      <c r="BN212" s="3578"/>
      <c r="BO212" s="3578"/>
      <c r="BP212" s="3578"/>
      <c r="BQ212" s="3578"/>
      <c r="BR212" s="3578"/>
      <c r="BS212" s="3578"/>
      <c r="BT212" s="3578"/>
      <c r="BU212" s="3578"/>
      <c r="BV212" s="3578"/>
      <c r="BW212" s="3578"/>
      <c r="BX212" s="3578"/>
      <c r="BY212" s="3578"/>
      <c r="BZ212" s="3578"/>
      <c r="CA212" s="3578"/>
      <c r="CB212" s="3578"/>
      <c r="CC212" s="3578"/>
      <c r="CD212" s="3578"/>
    </row>
    <row r="213" spans="1:82" s="1417" customFormat="1" ht="12" customHeight="1">
      <c r="A213" s="2832"/>
      <c r="B213" s="2832"/>
      <c r="C213" s="2832"/>
      <c r="D213" s="2833"/>
      <c r="E213" s="2833"/>
      <c r="F213" s="2833"/>
      <c r="G213" s="2833"/>
      <c r="H213" s="2833"/>
      <c r="I213" s="2833"/>
      <c r="J213" s="2833"/>
      <c r="K213" s="2834"/>
      <c r="L213" s="2835"/>
      <c r="M213" s="2833"/>
      <c r="N213" s="2833"/>
      <c r="O213" s="2835"/>
      <c r="P213" s="2833"/>
      <c r="Q213" s="2833"/>
      <c r="R213" s="2835"/>
      <c r="S213" s="2834"/>
      <c r="T213" s="2835"/>
      <c r="U213" s="2835"/>
      <c r="V213" s="2835"/>
      <c r="W213" s="2835"/>
      <c r="X213" s="2835"/>
      <c r="Y213" s="2836"/>
      <c r="Z213" s="2835"/>
      <c r="AA213" s="2835"/>
      <c r="AB213" s="2835"/>
      <c r="AC213" s="2837"/>
      <c r="AD213" s="3391"/>
      <c r="AE213" s="3391"/>
      <c r="AF213" s="3392"/>
      <c r="AG213" s="3392"/>
      <c r="AH213" s="3603"/>
      <c r="AI213" s="3603"/>
      <c r="AJ213" s="3603"/>
      <c r="AK213" s="3603"/>
      <c r="AL213" s="3603"/>
      <c r="AM213" s="3603"/>
      <c r="AN213" s="3603"/>
      <c r="AO213" s="3603"/>
      <c r="AP213" s="3604"/>
      <c r="AQ213" s="3604"/>
      <c r="AR213" s="3604"/>
      <c r="AS213" s="3604"/>
      <c r="AT213" s="3604"/>
      <c r="AU213" s="3604"/>
      <c r="AV213" s="3604"/>
      <c r="AW213" s="3604"/>
      <c r="AX213" s="3604"/>
      <c r="AY213" s="3604"/>
      <c r="AZ213" s="3604"/>
      <c r="BA213" s="3578"/>
      <c r="BB213" s="3578"/>
      <c r="BC213" s="3578"/>
      <c r="BD213" s="3578"/>
      <c r="BE213" s="3578"/>
      <c r="BF213" s="3578"/>
      <c r="BG213" s="3578"/>
      <c r="BH213" s="3578"/>
      <c r="BI213" s="3578"/>
      <c r="BJ213" s="3578"/>
      <c r="BK213" s="3578"/>
      <c r="BL213" s="3578"/>
      <c r="BM213" s="3578"/>
      <c r="BN213" s="3578"/>
      <c r="BO213" s="3578"/>
      <c r="BP213" s="3578"/>
      <c r="BQ213" s="3578"/>
      <c r="BR213" s="3578"/>
      <c r="BS213" s="3578"/>
      <c r="BT213" s="3578"/>
      <c r="BU213" s="3578"/>
      <c r="BV213" s="3578"/>
      <c r="BW213" s="3578"/>
      <c r="BX213" s="3578"/>
      <c r="BY213" s="3578"/>
      <c r="BZ213" s="3578"/>
      <c r="CA213" s="3578"/>
      <c r="CB213" s="3578"/>
      <c r="CC213" s="3578"/>
      <c r="CD213" s="3578"/>
    </row>
    <row r="214" spans="1:82" s="1417" customFormat="1" ht="12" customHeight="1">
      <c r="A214" s="2832"/>
      <c r="B214" s="2832"/>
      <c r="C214" s="2832"/>
      <c r="D214" s="2833"/>
      <c r="E214" s="2833"/>
      <c r="F214" s="2833"/>
      <c r="G214" s="2833"/>
      <c r="H214" s="2833"/>
      <c r="I214" s="2833"/>
      <c r="J214" s="2833"/>
      <c r="K214" s="2834"/>
      <c r="L214" s="2835"/>
      <c r="M214" s="2833"/>
      <c r="N214" s="2833"/>
      <c r="O214" s="2835"/>
      <c r="P214" s="2833"/>
      <c r="Q214" s="2833"/>
      <c r="R214" s="2835"/>
      <c r="S214" s="2834"/>
      <c r="T214" s="2835"/>
      <c r="U214" s="2835"/>
      <c r="V214" s="2835"/>
      <c r="W214" s="2835"/>
      <c r="X214" s="2835"/>
      <c r="Y214" s="2836"/>
      <c r="Z214" s="2835"/>
      <c r="AA214" s="2835"/>
      <c r="AB214" s="2835"/>
      <c r="AC214" s="2837"/>
      <c r="AD214" s="3391"/>
      <c r="AE214" s="3391"/>
      <c r="AF214" s="3392"/>
      <c r="AG214" s="3392"/>
      <c r="AH214" s="3603"/>
      <c r="AI214" s="3603"/>
      <c r="AJ214" s="3603"/>
      <c r="AK214" s="3603"/>
      <c r="AL214" s="3603"/>
      <c r="AM214" s="3603"/>
      <c r="AN214" s="3603"/>
      <c r="AO214" s="3603"/>
      <c r="AP214" s="3604"/>
      <c r="AQ214" s="3604"/>
      <c r="AR214" s="3604"/>
      <c r="AS214" s="3604"/>
      <c r="AT214" s="3604"/>
      <c r="AU214" s="3604"/>
      <c r="AV214" s="3604"/>
      <c r="AW214" s="3604"/>
      <c r="AX214" s="3604"/>
      <c r="AY214" s="3604"/>
      <c r="AZ214" s="3604"/>
      <c r="BA214" s="3578"/>
      <c r="BB214" s="3578"/>
      <c r="BC214" s="3578"/>
      <c r="BD214" s="3578"/>
      <c r="BE214" s="3578"/>
      <c r="BF214" s="3578"/>
      <c r="BG214" s="3578"/>
      <c r="BH214" s="3578"/>
      <c r="BI214" s="3578"/>
      <c r="BJ214" s="3578"/>
      <c r="BK214" s="3578"/>
      <c r="BL214" s="3578"/>
      <c r="BM214" s="3578"/>
      <c r="BN214" s="3578"/>
      <c r="BO214" s="3578"/>
      <c r="BP214" s="3578"/>
      <c r="BQ214" s="3578"/>
      <c r="BR214" s="3578"/>
      <c r="BS214" s="3578"/>
      <c r="BT214" s="3578"/>
      <c r="BU214" s="3578"/>
      <c r="BV214" s="3578"/>
      <c r="BW214" s="3578"/>
      <c r="BX214" s="3578"/>
      <c r="BY214" s="3578"/>
      <c r="BZ214" s="3578"/>
      <c r="CA214" s="3578"/>
      <c r="CB214" s="3578"/>
      <c r="CC214" s="3578"/>
      <c r="CD214" s="3578"/>
    </row>
    <row r="215" spans="1:82" s="1417" customFormat="1" ht="12" customHeight="1">
      <c r="A215" s="2832"/>
      <c r="B215" s="2832"/>
      <c r="C215" s="2832"/>
      <c r="D215" s="2833"/>
      <c r="E215" s="2833"/>
      <c r="F215" s="2833"/>
      <c r="G215" s="2833"/>
      <c r="H215" s="2833"/>
      <c r="I215" s="2833"/>
      <c r="J215" s="2833"/>
      <c r="K215" s="2834"/>
      <c r="L215" s="2835"/>
      <c r="M215" s="2833"/>
      <c r="N215" s="2833"/>
      <c r="O215" s="2835"/>
      <c r="P215" s="2833"/>
      <c r="Q215" s="2833"/>
      <c r="R215" s="2835"/>
      <c r="S215" s="2834"/>
      <c r="T215" s="2835"/>
      <c r="U215" s="2835"/>
      <c r="V215" s="2835"/>
      <c r="W215" s="2835"/>
      <c r="X215" s="2835"/>
      <c r="Y215" s="2836"/>
      <c r="Z215" s="2835"/>
      <c r="AA215" s="2835"/>
      <c r="AB215" s="2835"/>
      <c r="AC215" s="2837"/>
      <c r="AD215" s="3391"/>
      <c r="AE215" s="3391"/>
      <c r="AF215" s="3392"/>
      <c r="AG215" s="3392"/>
      <c r="AH215" s="3603"/>
      <c r="AI215" s="3603"/>
      <c r="AJ215" s="3603"/>
      <c r="AK215" s="3603"/>
      <c r="AL215" s="3603"/>
      <c r="AM215" s="3603"/>
      <c r="AN215" s="3603"/>
      <c r="AO215" s="3603"/>
      <c r="AP215" s="3604"/>
      <c r="AQ215" s="3604"/>
      <c r="AR215" s="3604"/>
      <c r="AS215" s="3604"/>
      <c r="AT215" s="3604"/>
      <c r="AU215" s="3604"/>
      <c r="AV215" s="3604"/>
      <c r="AW215" s="3604"/>
      <c r="AX215" s="3604"/>
      <c r="AY215" s="3604"/>
      <c r="AZ215" s="3604"/>
      <c r="BA215" s="3578"/>
      <c r="BB215" s="3578"/>
      <c r="BC215" s="3578"/>
      <c r="BD215" s="3578"/>
      <c r="BE215" s="3578"/>
      <c r="BF215" s="3578"/>
      <c r="BG215" s="3578"/>
      <c r="BH215" s="3578"/>
      <c r="BI215" s="3578"/>
      <c r="BJ215" s="3578"/>
      <c r="BK215" s="3578"/>
      <c r="BL215" s="3578"/>
      <c r="BM215" s="3578"/>
      <c r="BN215" s="3578"/>
      <c r="BO215" s="3578"/>
      <c r="BP215" s="3578"/>
      <c r="BQ215" s="3578"/>
      <c r="BR215" s="3578"/>
      <c r="BS215" s="3578"/>
      <c r="BT215" s="3578"/>
      <c r="BU215" s="3578"/>
      <c r="BV215" s="3578"/>
      <c r="BW215" s="3578"/>
      <c r="BX215" s="3578"/>
      <c r="BY215" s="3578"/>
      <c r="BZ215" s="3578"/>
      <c r="CA215" s="3578"/>
      <c r="CB215" s="3578"/>
      <c r="CC215" s="3578"/>
      <c r="CD215" s="3578"/>
    </row>
    <row r="216" spans="1:82" s="1417" customFormat="1" ht="12" customHeight="1">
      <c r="A216" s="2832"/>
      <c r="B216" s="2832"/>
      <c r="C216" s="2832"/>
      <c r="D216" s="2833"/>
      <c r="E216" s="2833"/>
      <c r="F216" s="2833"/>
      <c r="G216" s="2833"/>
      <c r="H216" s="2833"/>
      <c r="I216" s="2833"/>
      <c r="J216" s="2833"/>
      <c r="K216" s="2834"/>
      <c r="L216" s="2835"/>
      <c r="M216" s="2833"/>
      <c r="N216" s="2833"/>
      <c r="O216" s="2835"/>
      <c r="P216" s="2833"/>
      <c r="Q216" s="2833"/>
      <c r="R216" s="2835"/>
      <c r="S216" s="2834"/>
      <c r="T216" s="2835"/>
      <c r="U216" s="2835"/>
      <c r="V216" s="2835"/>
      <c r="W216" s="2835"/>
      <c r="X216" s="2835"/>
      <c r="Y216" s="2836"/>
      <c r="Z216" s="2835"/>
      <c r="AA216" s="2835"/>
      <c r="AB216" s="2835"/>
      <c r="AC216" s="2837"/>
      <c r="AD216" s="3391"/>
      <c r="AE216" s="3391"/>
      <c r="AF216" s="3392"/>
      <c r="AG216" s="3392"/>
      <c r="AH216" s="3603"/>
      <c r="AI216" s="3603"/>
      <c r="AJ216" s="3603"/>
      <c r="AK216" s="3603"/>
      <c r="AL216" s="3603"/>
      <c r="AM216" s="3603"/>
      <c r="AN216" s="3603"/>
      <c r="AO216" s="3603"/>
      <c r="AP216" s="3604"/>
      <c r="AQ216" s="3604"/>
      <c r="AR216" s="3604"/>
      <c r="AS216" s="3604"/>
      <c r="AT216" s="3604"/>
      <c r="AU216" s="3604"/>
      <c r="AV216" s="3604"/>
      <c r="AW216" s="3604"/>
      <c r="AX216" s="3604"/>
      <c r="AY216" s="3604"/>
      <c r="AZ216" s="3604"/>
      <c r="BA216" s="3578"/>
      <c r="BB216" s="3578"/>
      <c r="BC216" s="3578"/>
      <c r="BD216" s="3578"/>
      <c r="BE216" s="3578"/>
      <c r="BF216" s="3578"/>
      <c r="BG216" s="3578"/>
      <c r="BH216" s="3578"/>
      <c r="BI216" s="3578"/>
      <c r="BJ216" s="3578"/>
      <c r="BK216" s="3578"/>
      <c r="BL216" s="3578"/>
      <c r="BM216" s="3578"/>
      <c r="BN216" s="3578"/>
      <c r="BO216" s="3578"/>
      <c r="BP216" s="3578"/>
      <c r="BQ216" s="3578"/>
      <c r="BR216" s="3578"/>
      <c r="BS216" s="3578"/>
      <c r="BT216" s="3578"/>
      <c r="BU216" s="3578"/>
      <c r="BV216" s="3578"/>
      <c r="BW216" s="3578"/>
      <c r="BX216" s="3578"/>
      <c r="BY216" s="3578"/>
      <c r="BZ216" s="3578"/>
      <c r="CA216" s="3578"/>
      <c r="CB216" s="3578"/>
      <c r="CC216" s="3578"/>
      <c r="CD216" s="3578"/>
    </row>
    <row r="217" spans="1:82" s="1417" customFormat="1" ht="12" customHeight="1">
      <c r="A217" s="2832"/>
      <c r="B217" s="2832"/>
      <c r="C217" s="2832"/>
      <c r="D217" s="2833"/>
      <c r="E217" s="2833"/>
      <c r="F217" s="2833"/>
      <c r="G217" s="2833"/>
      <c r="H217" s="2833"/>
      <c r="I217" s="2833"/>
      <c r="J217" s="2833"/>
      <c r="K217" s="2834"/>
      <c r="L217" s="2835"/>
      <c r="M217" s="2833"/>
      <c r="N217" s="2833"/>
      <c r="O217" s="2835"/>
      <c r="P217" s="2833"/>
      <c r="Q217" s="2833"/>
      <c r="R217" s="2835"/>
      <c r="S217" s="2834"/>
      <c r="T217" s="2835"/>
      <c r="U217" s="2835"/>
      <c r="V217" s="2835"/>
      <c r="W217" s="2835"/>
      <c r="X217" s="2835"/>
      <c r="Y217" s="2836"/>
      <c r="Z217" s="2835"/>
      <c r="AA217" s="2835"/>
      <c r="AB217" s="2835"/>
      <c r="AC217" s="2837"/>
      <c r="AD217" s="3391"/>
      <c r="AE217" s="3391"/>
      <c r="AF217" s="3392"/>
      <c r="AG217" s="3392"/>
      <c r="AH217" s="3603"/>
      <c r="AI217" s="3603"/>
      <c r="AJ217" s="3603"/>
      <c r="AK217" s="3603"/>
      <c r="AL217" s="3603"/>
      <c r="AM217" s="3603"/>
      <c r="AN217" s="3603"/>
      <c r="AO217" s="3603"/>
      <c r="AP217" s="3604"/>
      <c r="AQ217" s="3604"/>
      <c r="AR217" s="3604"/>
      <c r="AS217" s="3604"/>
      <c r="AT217" s="3604"/>
      <c r="AU217" s="3604"/>
      <c r="AV217" s="3604"/>
      <c r="AW217" s="3604"/>
      <c r="AX217" s="3604"/>
      <c r="AY217" s="3604"/>
      <c r="AZ217" s="3604"/>
      <c r="BA217" s="3578"/>
      <c r="BB217" s="3578"/>
      <c r="BC217" s="3578"/>
      <c r="BD217" s="3578"/>
      <c r="BE217" s="3578"/>
      <c r="BF217" s="3578"/>
      <c r="BG217" s="3578"/>
      <c r="BH217" s="3578"/>
      <c r="BI217" s="3578"/>
      <c r="BJ217" s="3578"/>
      <c r="BK217" s="3578"/>
      <c r="BL217" s="3578"/>
      <c r="BM217" s="3578"/>
      <c r="BN217" s="3578"/>
      <c r="BO217" s="3578"/>
      <c r="BP217" s="3578"/>
      <c r="BQ217" s="3578"/>
      <c r="BR217" s="3578"/>
      <c r="BS217" s="3578"/>
      <c r="BT217" s="3578"/>
      <c r="BU217" s="3578"/>
      <c r="BV217" s="3578"/>
      <c r="BW217" s="3578"/>
      <c r="BX217" s="3578"/>
      <c r="BY217" s="3578"/>
      <c r="BZ217" s="3578"/>
      <c r="CA217" s="3578"/>
      <c r="CB217" s="3578"/>
      <c r="CC217" s="3578"/>
      <c r="CD217" s="3578"/>
    </row>
    <row r="218" spans="1:82" s="1417" customFormat="1" ht="12" customHeight="1">
      <c r="A218" s="2832"/>
      <c r="B218" s="2832"/>
      <c r="C218" s="2832"/>
      <c r="D218" s="2833"/>
      <c r="E218" s="2833"/>
      <c r="F218" s="2833"/>
      <c r="G218" s="2833"/>
      <c r="H218" s="2833"/>
      <c r="I218" s="2833"/>
      <c r="J218" s="2833"/>
      <c r="K218" s="2834"/>
      <c r="L218" s="2835"/>
      <c r="M218" s="2833"/>
      <c r="N218" s="2833"/>
      <c r="O218" s="2835"/>
      <c r="P218" s="2833"/>
      <c r="Q218" s="2833"/>
      <c r="R218" s="2835"/>
      <c r="S218" s="2834"/>
      <c r="T218" s="2835"/>
      <c r="U218" s="2835"/>
      <c r="V218" s="2835"/>
      <c r="W218" s="2835"/>
      <c r="X218" s="2835"/>
      <c r="Y218" s="2836"/>
      <c r="Z218" s="2835"/>
      <c r="AA218" s="2835"/>
      <c r="AB218" s="2835"/>
      <c r="AC218" s="2837"/>
      <c r="AD218" s="3391"/>
      <c r="AE218" s="3391"/>
      <c r="AF218" s="3392"/>
      <c r="AG218" s="3392"/>
      <c r="AH218" s="3603"/>
      <c r="AI218" s="3603"/>
      <c r="AJ218" s="3603"/>
      <c r="AK218" s="3603"/>
      <c r="AL218" s="3603"/>
      <c r="AM218" s="3603"/>
      <c r="AN218" s="3603"/>
      <c r="AO218" s="3603"/>
      <c r="AP218" s="3604"/>
      <c r="AQ218" s="3604"/>
      <c r="AR218" s="3604"/>
      <c r="AS218" s="3604"/>
      <c r="AT218" s="3604"/>
      <c r="AU218" s="3604"/>
      <c r="AV218" s="3604"/>
      <c r="AW218" s="3604"/>
      <c r="AX218" s="3604"/>
      <c r="AY218" s="3604"/>
      <c r="AZ218" s="3604"/>
      <c r="BA218" s="3578"/>
      <c r="BB218" s="3578"/>
      <c r="BC218" s="3578"/>
      <c r="BD218" s="3578"/>
      <c r="BE218" s="3578"/>
      <c r="BF218" s="3578"/>
      <c r="BG218" s="3578"/>
      <c r="BH218" s="3578"/>
      <c r="BI218" s="3578"/>
      <c r="BJ218" s="3578"/>
      <c r="BK218" s="3578"/>
      <c r="BL218" s="3578"/>
      <c r="BM218" s="3578"/>
      <c r="BN218" s="3578"/>
      <c r="BO218" s="3578"/>
      <c r="BP218" s="3578"/>
      <c r="BQ218" s="3578"/>
      <c r="BR218" s="3578"/>
      <c r="BS218" s="3578"/>
      <c r="BT218" s="3578"/>
      <c r="BU218" s="3578"/>
      <c r="BV218" s="3578"/>
      <c r="BW218" s="3578"/>
      <c r="BX218" s="3578"/>
      <c r="BY218" s="3578"/>
      <c r="BZ218" s="3578"/>
      <c r="CA218" s="3578"/>
      <c r="CB218" s="3578"/>
      <c r="CC218" s="3578"/>
      <c r="CD218" s="3578"/>
    </row>
    <row r="219" spans="1:82" s="1417" customFormat="1" ht="12" customHeight="1">
      <c r="D219" s="1663"/>
      <c r="E219" s="1663"/>
      <c r="F219" s="1663"/>
      <c r="G219" s="1663"/>
      <c r="H219" s="1663"/>
      <c r="I219" s="1663"/>
      <c r="J219" s="1663"/>
      <c r="K219" s="1842"/>
      <c r="L219" s="2106"/>
      <c r="M219" s="1663"/>
      <c r="N219" s="1663"/>
      <c r="O219" s="2106"/>
      <c r="P219" s="1663"/>
      <c r="Q219" s="1663"/>
      <c r="R219" s="2106"/>
      <c r="S219" s="1842"/>
      <c r="T219" s="2106"/>
      <c r="U219" s="2106"/>
      <c r="V219" s="2106"/>
      <c r="W219" s="2106"/>
      <c r="X219" s="2106"/>
      <c r="Y219" s="2181"/>
      <c r="Z219" s="2106"/>
      <c r="AA219" s="2106"/>
      <c r="AB219" s="2106"/>
      <c r="AC219" s="2235"/>
      <c r="AD219" s="3391"/>
      <c r="AE219" s="3391"/>
      <c r="AF219" s="3392"/>
      <c r="AG219" s="3392"/>
      <c r="AH219" s="3603"/>
      <c r="AI219" s="3603"/>
      <c r="AJ219" s="3603"/>
      <c r="AK219" s="3603"/>
      <c r="AL219" s="3603"/>
      <c r="AM219" s="3603"/>
      <c r="AN219" s="3603"/>
      <c r="AO219" s="3603"/>
      <c r="AP219" s="3604"/>
      <c r="AQ219" s="3604"/>
      <c r="AR219" s="3604"/>
      <c r="AS219" s="3604"/>
      <c r="AT219" s="3604"/>
      <c r="AU219" s="3604"/>
      <c r="AV219" s="3604"/>
      <c r="AW219" s="3604"/>
      <c r="AX219" s="3604"/>
      <c r="AY219" s="3604"/>
      <c r="AZ219" s="3604"/>
      <c r="BA219" s="3578"/>
      <c r="BB219" s="3578"/>
      <c r="BC219" s="3578"/>
      <c r="BD219" s="3578"/>
      <c r="BE219" s="3578"/>
      <c r="BF219" s="3578"/>
      <c r="BG219" s="3578"/>
      <c r="BH219" s="3578"/>
      <c r="BI219" s="3578"/>
      <c r="BJ219" s="3578"/>
      <c r="BK219" s="3578"/>
      <c r="BL219" s="3578"/>
      <c r="BM219" s="3578"/>
      <c r="BN219" s="3578"/>
      <c r="BO219" s="3578"/>
      <c r="BP219" s="3578"/>
      <c r="BQ219" s="3578"/>
      <c r="BR219" s="3578"/>
      <c r="BS219" s="3578"/>
      <c r="BT219" s="3578"/>
      <c r="BU219" s="3578"/>
      <c r="BV219" s="3578"/>
      <c r="BW219" s="3578"/>
      <c r="BX219" s="3578"/>
      <c r="BY219" s="3578"/>
      <c r="BZ219" s="3578"/>
      <c r="CA219" s="3578"/>
      <c r="CB219" s="3578"/>
      <c r="CC219" s="3578"/>
      <c r="CD219" s="3578"/>
    </row>
    <row r="220" spans="1:82" s="1417" customFormat="1" ht="12" customHeight="1">
      <c r="D220" s="1663"/>
      <c r="E220" s="1663"/>
      <c r="F220" s="1663"/>
      <c r="G220" s="1663"/>
      <c r="H220" s="1663"/>
      <c r="I220" s="1663"/>
      <c r="J220" s="1663"/>
      <c r="K220" s="1842"/>
      <c r="L220" s="2106"/>
      <c r="M220" s="1663"/>
      <c r="N220" s="1663"/>
      <c r="O220" s="2106"/>
      <c r="P220" s="1663"/>
      <c r="Q220" s="1663"/>
      <c r="R220" s="2106"/>
      <c r="S220" s="1842"/>
      <c r="T220" s="2106"/>
      <c r="U220" s="2106"/>
      <c r="V220" s="2106"/>
      <c r="W220" s="2106"/>
      <c r="X220" s="2106"/>
      <c r="Y220" s="2181"/>
      <c r="Z220" s="2106"/>
      <c r="AA220" s="2106"/>
      <c r="AB220" s="2106"/>
      <c r="AC220" s="2235"/>
      <c r="AD220" s="3391"/>
      <c r="AE220" s="3391"/>
      <c r="AF220" s="3392"/>
      <c r="AG220" s="3392"/>
      <c r="AH220" s="3603"/>
      <c r="AI220" s="3603"/>
      <c r="AJ220" s="3603"/>
      <c r="AK220" s="3603"/>
      <c r="AL220" s="3603"/>
      <c r="AM220" s="3603"/>
      <c r="AN220" s="3603"/>
      <c r="AO220" s="3603"/>
      <c r="AP220" s="3604"/>
      <c r="AQ220" s="3604"/>
      <c r="AR220" s="3604"/>
      <c r="AS220" s="3604"/>
      <c r="AT220" s="3604"/>
      <c r="AU220" s="3604"/>
      <c r="AV220" s="3604"/>
      <c r="AW220" s="3604"/>
      <c r="AX220" s="3604"/>
      <c r="AY220" s="3604"/>
      <c r="AZ220" s="3604"/>
      <c r="BA220" s="3578"/>
      <c r="BB220" s="3578"/>
      <c r="BC220" s="3578"/>
      <c r="BD220" s="3578"/>
      <c r="BE220" s="3578"/>
      <c r="BF220" s="3578"/>
      <c r="BG220" s="3578"/>
      <c r="BH220" s="3578"/>
      <c r="BI220" s="3578"/>
      <c r="BJ220" s="3578"/>
      <c r="BK220" s="3578"/>
      <c r="BL220" s="3578"/>
      <c r="BM220" s="3578"/>
      <c r="BN220" s="3578"/>
      <c r="BO220" s="3578"/>
      <c r="BP220" s="3578"/>
      <c r="BQ220" s="3578"/>
      <c r="BR220" s="3578"/>
      <c r="BS220" s="3578"/>
      <c r="BT220" s="3578"/>
      <c r="BU220" s="3578"/>
      <c r="BV220" s="3578"/>
      <c r="BW220" s="3578"/>
      <c r="BX220" s="3578"/>
      <c r="BY220" s="3578"/>
      <c r="BZ220" s="3578"/>
      <c r="CA220" s="3578"/>
      <c r="CB220" s="3578"/>
      <c r="CC220" s="3578"/>
      <c r="CD220" s="3578"/>
    </row>
    <row r="221" spans="1:82" s="1417" customFormat="1" ht="12" customHeight="1">
      <c r="D221" s="1663"/>
      <c r="E221" s="1663"/>
      <c r="F221" s="1663"/>
      <c r="G221" s="1663"/>
      <c r="H221" s="1663"/>
      <c r="I221" s="1663"/>
      <c r="J221" s="1663"/>
      <c r="K221" s="1842"/>
      <c r="L221" s="2106"/>
      <c r="M221" s="1663"/>
      <c r="N221" s="1663"/>
      <c r="O221" s="2106"/>
      <c r="P221" s="1663"/>
      <c r="Q221" s="1663"/>
      <c r="R221" s="2106"/>
      <c r="S221" s="1842"/>
      <c r="T221" s="2106"/>
      <c r="U221" s="2106"/>
      <c r="V221" s="2106"/>
      <c r="W221" s="2106"/>
      <c r="X221" s="2106"/>
      <c r="Y221" s="2181"/>
      <c r="Z221" s="2106"/>
      <c r="AA221" s="2106"/>
      <c r="AB221" s="2106"/>
      <c r="AC221" s="2235"/>
      <c r="AD221" s="3391"/>
      <c r="AE221" s="3391"/>
      <c r="AF221" s="3392"/>
      <c r="AG221" s="3392"/>
      <c r="AH221" s="3603"/>
      <c r="AI221" s="3603"/>
      <c r="AJ221" s="3603"/>
      <c r="AK221" s="3603"/>
      <c r="AL221" s="3603"/>
      <c r="AM221" s="3603"/>
      <c r="AN221" s="3603"/>
      <c r="AO221" s="3603"/>
      <c r="AP221" s="3604"/>
      <c r="AQ221" s="3604"/>
      <c r="AR221" s="3604"/>
      <c r="AS221" s="3604"/>
      <c r="AT221" s="3604"/>
      <c r="AU221" s="3604"/>
      <c r="AV221" s="3604"/>
      <c r="AW221" s="3604"/>
      <c r="AX221" s="3604"/>
      <c r="AY221" s="3604"/>
      <c r="AZ221" s="3604"/>
      <c r="BA221" s="3578"/>
      <c r="BB221" s="3578"/>
      <c r="BC221" s="3578"/>
      <c r="BD221" s="3578"/>
      <c r="BE221" s="3578"/>
      <c r="BF221" s="3578"/>
      <c r="BG221" s="3578"/>
      <c r="BH221" s="3578"/>
      <c r="BI221" s="3578"/>
      <c r="BJ221" s="3578"/>
      <c r="BK221" s="3578"/>
      <c r="BL221" s="3578"/>
      <c r="BM221" s="3578"/>
      <c r="BN221" s="3578"/>
      <c r="BO221" s="3578"/>
      <c r="BP221" s="3578"/>
      <c r="BQ221" s="3578"/>
      <c r="BR221" s="3578"/>
      <c r="BS221" s="3578"/>
      <c r="BT221" s="3578"/>
      <c r="BU221" s="3578"/>
      <c r="BV221" s="3578"/>
      <c r="BW221" s="3578"/>
      <c r="BX221" s="3578"/>
      <c r="BY221" s="3578"/>
      <c r="BZ221" s="3578"/>
      <c r="CA221" s="3578"/>
      <c r="CB221" s="3578"/>
      <c r="CC221" s="3578"/>
      <c r="CD221" s="3578"/>
    </row>
    <row r="222" spans="1:82" s="1417" customFormat="1" ht="12" customHeight="1">
      <c r="D222" s="1663"/>
      <c r="E222" s="1663"/>
      <c r="F222" s="1663"/>
      <c r="G222" s="1663"/>
      <c r="H222" s="1663"/>
      <c r="I222" s="1663"/>
      <c r="J222" s="1663"/>
      <c r="K222" s="1842"/>
      <c r="L222" s="2106"/>
      <c r="M222" s="1663"/>
      <c r="N222" s="1663"/>
      <c r="O222" s="2106"/>
      <c r="P222" s="1663"/>
      <c r="Q222" s="1663"/>
      <c r="R222" s="2106"/>
      <c r="S222" s="1842"/>
      <c r="T222" s="2106"/>
      <c r="U222" s="2106"/>
      <c r="V222" s="2106"/>
      <c r="W222" s="2106"/>
      <c r="X222" s="2106"/>
      <c r="Y222" s="2181"/>
      <c r="Z222" s="2106"/>
      <c r="AA222" s="2106"/>
      <c r="AB222" s="2106"/>
      <c r="AC222" s="2235"/>
      <c r="AD222" s="3391"/>
      <c r="AE222" s="3391"/>
      <c r="AF222" s="3392"/>
      <c r="AG222" s="3392"/>
      <c r="AH222" s="3603"/>
      <c r="AI222" s="3603"/>
      <c r="AJ222" s="3603"/>
      <c r="AK222" s="3603"/>
      <c r="AL222" s="3603"/>
      <c r="AM222" s="3603"/>
      <c r="AN222" s="3603"/>
      <c r="AO222" s="3603"/>
      <c r="AP222" s="3604"/>
      <c r="AQ222" s="3604"/>
      <c r="AR222" s="3604"/>
      <c r="AS222" s="3604"/>
      <c r="AT222" s="3604"/>
      <c r="AU222" s="3604"/>
      <c r="AV222" s="3604"/>
      <c r="AW222" s="3604"/>
      <c r="AX222" s="3604"/>
      <c r="AY222" s="3604"/>
      <c r="AZ222" s="3604"/>
      <c r="BA222" s="3578"/>
      <c r="BB222" s="3578"/>
      <c r="BC222" s="3578"/>
      <c r="BD222" s="3578"/>
      <c r="BE222" s="3578"/>
      <c r="BF222" s="3578"/>
      <c r="BG222" s="3578"/>
      <c r="BH222" s="3578"/>
      <c r="BI222" s="3578"/>
      <c r="BJ222" s="3578"/>
      <c r="BK222" s="3578"/>
      <c r="BL222" s="3578"/>
      <c r="BM222" s="3578"/>
      <c r="BN222" s="3578"/>
      <c r="BO222" s="3578"/>
      <c r="BP222" s="3578"/>
      <c r="BQ222" s="3578"/>
      <c r="BR222" s="3578"/>
      <c r="BS222" s="3578"/>
      <c r="BT222" s="3578"/>
      <c r="BU222" s="3578"/>
      <c r="BV222" s="3578"/>
      <c r="BW222" s="3578"/>
      <c r="BX222" s="3578"/>
      <c r="BY222" s="3578"/>
      <c r="BZ222" s="3578"/>
      <c r="CA222" s="3578"/>
      <c r="CB222" s="3578"/>
      <c r="CC222" s="3578"/>
      <c r="CD222" s="3578"/>
    </row>
    <row r="223" spans="1:82" s="1417" customFormat="1" ht="12" customHeight="1">
      <c r="D223" s="1663"/>
      <c r="E223" s="1663"/>
      <c r="F223" s="1663"/>
      <c r="G223" s="1663"/>
      <c r="H223" s="1663"/>
      <c r="I223" s="1663"/>
      <c r="J223" s="1663"/>
      <c r="K223" s="1842"/>
      <c r="L223" s="2106"/>
      <c r="M223" s="1663"/>
      <c r="N223" s="1663"/>
      <c r="O223" s="2106"/>
      <c r="P223" s="1663"/>
      <c r="Q223" s="1663"/>
      <c r="R223" s="2106"/>
      <c r="S223" s="1842"/>
      <c r="T223" s="2106"/>
      <c r="U223" s="2106"/>
      <c r="V223" s="2106"/>
      <c r="W223" s="2106"/>
      <c r="X223" s="2106"/>
      <c r="Y223" s="2181"/>
      <c r="Z223" s="2106"/>
      <c r="AA223" s="2106"/>
      <c r="AB223" s="2106"/>
      <c r="AC223" s="2235"/>
      <c r="AD223" s="3391"/>
      <c r="AE223" s="3391"/>
      <c r="AF223" s="3392"/>
      <c r="AG223" s="3392"/>
      <c r="AH223" s="3603"/>
      <c r="AI223" s="3603"/>
      <c r="AJ223" s="3603"/>
      <c r="AK223" s="3603"/>
      <c r="AL223" s="3603"/>
      <c r="AM223" s="3603"/>
      <c r="AN223" s="3603"/>
      <c r="AO223" s="3603"/>
      <c r="AP223" s="3604"/>
      <c r="AQ223" s="3604"/>
      <c r="AR223" s="3604"/>
      <c r="AS223" s="3604"/>
      <c r="AT223" s="3604"/>
      <c r="AU223" s="3604"/>
      <c r="AV223" s="3604"/>
      <c r="AW223" s="3604"/>
      <c r="AX223" s="3604"/>
      <c r="AY223" s="3604"/>
      <c r="AZ223" s="3604"/>
      <c r="BA223" s="3578"/>
      <c r="BB223" s="3578"/>
      <c r="BC223" s="3578"/>
      <c r="BD223" s="3578"/>
      <c r="BE223" s="3578"/>
      <c r="BF223" s="3578"/>
      <c r="BG223" s="3578"/>
      <c r="BH223" s="3578"/>
      <c r="BI223" s="3578"/>
      <c r="BJ223" s="3578"/>
      <c r="BK223" s="3578"/>
      <c r="BL223" s="3578"/>
      <c r="BM223" s="3578"/>
      <c r="BN223" s="3578"/>
      <c r="BO223" s="3578"/>
      <c r="BP223" s="3578"/>
      <c r="BQ223" s="3578"/>
      <c r="BR223" s="3578"/>
      <c r="BS223" s="3578"/>
      <c r="BT223" s="3578"/>
      <c r="BU223" s="3578"/>
      <c r="BV223" s="3578"/>
      <c r="BW223" s="3578"/>
      <c r="BX223" s="3578"/>
      <c r="BY223" s="3578"/>
      <c r="BZ223" s="3578"/>
      <c r="CA223" s="3578"/>
      <c r="CB223" s="3578"/>
      <c r="CC223" s="3578"/>
      <c r="CD223" s="3578"/>
    </row>
    <row r="224" spans="1:82" s="1417" customFormat="1" ht="12" customHeight="1">
      <c r="D224" s="1663"/>
      <c r="E224" s="1663"/>
      <c r="F224" s="1663"/>
      <c r="G224" s="1663"/>
      <c r="H224" s="1663"/>
      <c r="I224" s="1663"/>
      <c r="J224" s="1663"/>
      <c r="K224" s="1842"/>
      <c r="L224" s="2106"/>
      <c r="M224" s="1663"/>
      <c r="N224" s="1663"/>
      <c r="O224" s="2106"/>
      <c r="P224" s="1663"/>
      <c r="Q224" s="1663"/>
      <c r="R224" s="2106"/>
      <c r="S224" s="1842"/>
      <c r="T224" s="2106"/>
      <c r="U224" s="2106"/>
      <c r="V224" s="2106"/>
      <c r="W224" s="2106"/>
      <c r="X224" s="2106"/>
      <c r="Y224" s="2181"/>
      <c r="Z224" s="2106"/>
      <c r="AA224" s="2106"/>
      <c r="AB224" s="2106"/>
      <c r="AC224" s="2235"/>
      <c r="AD224" s="3391"/>
      <c r="AE224" s="3391"/>
      <c r="AF224" s="3392"/>
      <c r="AG224" s="3392"/>
      <c r="AH224" s="3603"/>
      <c r="AI224" s="3603"/>
      <c r="AJ224" s="3603"/>
      <c r="AK224" s="3603"/>
      <c r="AL224" s="3603"/>
      <c r="AM224" s="3603"/>
      <c r="AN224" s="3603"/>
      <c r="AO224" s="3603"/>
      <c r="AP224" s="3604"/>
      <c r="AQ224" s="3604"/>
      <c r="AR224" s="3604"/>
      <c r="AS224" s="3604"/>
      <c r="AT224" s="3604"/>
      <c r="AU224" s="3604"/>
      <c r="AV224" s="3604"/>
      <c r="AW224" s="3604"/>
      <c r="AX224" s="3604"/>
      <c r="AY224" s="3604"/>
      <c r="AZ224" s="3604"/>
      <c r="BA224" s="3578"/>
      <c r="BB224" s="3578"/>
      <c r="BC224" s="3578"/>
      <c r="BD224" s="3578"/>
      <c r="BE224" s="3578"/>
      <c r="BF224" s="3578"/>
      <c r="BG224" s="3578"/>
      <c r="BH224" s="3578"/>
      <c r="BI224" s="3578"/>
      <c r="BJ224" s="3578"/>
      <c r="BK224" s="3578"/>
      <c r="BL224" s="3578"/>
      <c r="BM224" s="3578"/>
      <c r="BN224" s="3578"/>
      <c r="BO224" s="3578"/>
      <c r="BP224" s="3578"/>
      <c r="BQ224" s="3578"/>
      <c r="BR224" s="3578"/>
      <c r="BS224" s="3578"/>
      <c r="BT224" s="3578"/>
      <c r="BU224" s="3578"/>
      <c r="BV224" s="3578"/>
      <c r="BW224" s="3578"/>
      <c r="BX224" s="3578"/>
      <c r="BY224" s="3578"/>
      <c r="BZ224" s="3578"/>
      <c r="CA224" s="3578"/>
      <c r="CB224" s="3578"/>
      <c r="CC224" s="3578"/>
      <c r="CD224" s="3578"/>
    </row>
    <row r="225" spans="4:82" s="1417" customFormat="1" ht="12" customHeight="1">
      <c r="D225" s="1663"/>
      <c r="E225" s="1663"/>
      <c r="F225" s="1663"/>
      <c r="G225" s="1663"/>
      <c r="H225" s="1663"/>
      <c r="I225" s="1663"/>
      <c r="J225" s="1663"/>
      <c r="K225" s="1842"/>
      <c r="L225" s="2106"/>
      <c r="M225" s="1663"/>
      <c r="N225" s="1663"/>
      <c r="O225" s="2106"/>
      <c r="P225" s="1663"/>
      <c r="Q225" s="1663"/>
      <c r="R225" s="2106"/>
      <c r="S225" s="1842"/>
      <c r="T225" s="2106"/>
      <c r="U225" s="2106"/>
      <c r="V225" s="2106"/>
      <c r="W225" s="2106"/>
      <c r="X225" s="2106"/>
      <c r="Y225" s="2181"/>
      <c r="Z225" s="2106"/>
      <c r="AA225" s="2106"/>
      <c r="AB225" s="2106"/>
      <c r="AC225" s="2235"/>
      <c r="AD225" s="3391"/>
      <c r="AE225" s="3391"/>
      <c r="AF225" s="3392"/>
      <c r="AG225" s="3392"/>
      <c r="AH225" s="3603"/>
      <c r="AI225" s="3603"/>
      <c r="AJ225" s="3603"/>
      <c r="AK225" s="3603"/>
      <c r="AL225" s="3603"/>
      <c r="AM225" s="3603"/>
      <c r="AN225" s="3603"/>
      <c r="AO225" s="3603"/>
      <c r="AP225" s="3604"/>
      <c r="AQ225" s="3604"/>
      <c r="AR225" s="3604"/>
      <c r="AS225" s="3604"/>
      <c r="AT225" s="3604"/>
      <c r="AU225" s="3604"/>
      <c r="AV225" s="3604"/>
      <c r="AW225" s="3604"/>
      <c r="AX225" s="3604"/>
      <c r="AY225" s="3604"/>
      <c r="AZ225" s="3604"/>
      <c r="BA225" s="3578"/>
      <c r="BB225" s="3578"/>
      <c r="BC225" s="3578"/>
      <c r="BD225" s="3578"/>
      <c r="BE225" s="3578"/>
      <c r="BF225" s="3578"/>
      <c r="BG225" s="3578"/>
      <c r="BH225" s="3578"/>
      <c r="BI225" s="3578"/>
      <c r="BJ225" s="3578"/>
      <c r="BK225" s="3578"/>
      <c r="BL225" s="3578"/>
      <c r="BM225" s="3578"/>
      <c r="BN225" s="3578"/>
      <c r="BO225" s="3578"/>
      <c r="BP225" s="3578"/>
      <c r="BQ225" s="3578"/>
      <c r="BR225" s="3578"/>
      <c r="BS225" s="3578"/>
      <c r="BT225" s="3578"/>
      <c r="BU225" s="3578"/>
      <c r="BV225" s="3578"/>
      <c r="BW225" s="3578"/>
      <c r="BX225" s="3578"/>
      <c r="BY225" s="3578"/>
      <c r="BZ225" s="3578"/>
      <c r="CA225" s="3578"/>
      <c r="CB225" s="3578"/>
      <c r="CC225" s="3578"/>
      <c r="CD225" s="3578"/>
    </row>
    <row r="226" spans="4:82" s="1417" customFormat="1" ht="12" customHeight="1">
      <c r="D226" s="1663"/>
      <c r="E226" s="1663"/>
      <c r="F226" s="1663"/>
      <c r="G226" s="1663"/>
      <c r="H226" s="1663"/>
      <c r="I226" s="1663"/>
      <c r="J226" s="1663"/>
      <c r="K226" s="1842"/>
      <c r="L226" s="2106"/>
      <c r="M226" s="1663"/>
      <c r="N226" s="1663"/>
      <c r="O226" s="2106"/>
      <c r="P226" s="1663"/>
      <c r="Q226" s="1663"/>
      <c r="R226" s="2106"/>
      <c r="S226" s="1842"/>
      <c r="T226" s="2106"/>
      <c r="U226" s="2106"/>
      <c r="V226" s="2106"/>
      <c r="W226" s="2106"/>
      <c r="X226" s="2106"/>
      <c r="Y226" s="2181"/>
      <c r="Z226" s="2106"/>
      <c r="AA226" s="2106"/>
      <c r="AB226" s="2106"/>
      <c r="AC226" s="2235"/>
      <c r="AD226" s="3391"/>
      <c r="AE226" s="3391"/>
      <c r="AF226" s="3392"/>
      <c r="AG226" s="3392"/>
      <c r="AH226" s="3603"/>
      <c r="AI226" s="3603"/>
      <c r="AJ226" s="3603"/>
      <c r="AK226" s="3603"/>
      <c r="AL226" s="3603"/>
      <c r="AM226" s="3603"/>
      <c r="AN226" s="3603"/>
      <c r="AO226" s="3603"/>
      <c r="AP226" s="3604"/>
      <c r="AQ226" s="3604"/>
      <c r="AR226" s="3604"/>
      <c r="AS226" s="3604"/>
      <c r="AT226" s="3604"/>
      <c r="AU226" s="3604"/>
      <c r="AV226" s="3604"/>
      <c r="AW226" s="3604"/>
      <c r="AX226" s="3604"/>
      <c r="AY226" s="3604"/>
      <c r="AZ226" s="3604"/>
      <c r="BA226" s="3578"/>
      <c r="BB226" s="3578"/>
      <c r="BC226" s="3578"/>
      <c r="BD226" s="3578"/>
      <c r="BE226" s="3578"/>
      <c r="BF226" s="3578"/>
      <c r="BG226" s="3578"/>
      <c r="BH226" s="3578"/>
      <c r="BI226" s="3578"/>
      <c r="BJ226" s="3578"/>
      <c r="BK226" s="3578"/>
      <c r="BL226" s="3578"/>
      <c r="BM226" s="3578"/>
      <c r="BN226" s="3578"/>
      <c r="BO226" s="3578"/>
      <c r="BP226" s="3578"/>
      <c r="BQ226" s="3578"/>
      <c r="BR226" s="3578"/>
      <c r="BS226" s="3578"/>
      <c r="BT226" s="3578"/>
      <c r="BU226" s="3578"/>
      <c r="BV226" s="3578"/>
      <c r="BW226" s="3578"/>
      <c r="BX226" s="3578"/>
      <c r="BY226" s="3578"/>
      <c r="BZ226" s="3578"/>
      <c r="CA226" s="3578"/>
      <c r="CB226" s="3578"/>
      <c r="CC226" s="3578"/>
      <c r="CD226" s="3578"/>
    </row>
    <row r="227" spans="4:82" s="1417" customFormat="1" ht="12" customHeight="1">
      <c r="D227" s="1663"/>
      <c r="E227" s="1663"/>
      <c r="F227" s="1663"/>
      <c r="G227" s="1663"/>
      <c r="H227" s="1663"/>
      <c r="I227" s="1663"/>
      <c r="J227" s="1663"/>
      <c r="K227" s="1842"/>
      <c r="L227" s="2106"/>
      <c r="M227" s="1663"/>
      <c r="N227" s="1663"/>
      <c r="O227" s="2106"/>
      <c r="P227" s="1663"/>
      <c r="Q227" s="1663"/>
      <c r="R227" s="2106"/>
      <c r="S227" s="1842"/>
      <c r="T227" s="2106"/>
      <c r="U227" s="2106"/>
      <c r="V227" s="2106"/>
      <c r="W227" s="2106"/>
      <c r="X227" s="2106"/>
      <c r="Y227" s="2181"/>
      <c r="Z227" s="2106"/>
      <c r="AA227" s="2106"/>
      <c r="AB227" s="2106"/>
      <c r="AC227" s="2235"/>
      <c r="AD227" s="3391"/>
      <c r="AE227" s="3391"/>
      <c r="AF227" s="3392"/>
      <c r="AG227" s="3392"/>
      <c r="AH227" s="3603"/>
      <c r="AI227" s="3603"/>
      <c r="AJ227" s="3603"/>
      <c r="AK227" s="3603"/>
      <c r="AL227" s="3603"/>
      <c r="AM227" s="3603"/>
      <c r="AN227" s="3603"/>
      <c r="AO227" s="3603"/>
      <c r="AP227" s="3604"/>
      <c r="AQ227" s="3604"/>
      <c r="AR227" s="3604"/>
      <c r="AS227" s="3604"/>
      <c r="AT227" s="3604"/>
      <c r="AU227" s="3604"/>
      <c r="AV227" s="3604"/>
      <c r="AW227" s="3604"/>
      <c r="AX227" s="3604"/>
      <c r="AY227" s="3604"/>
      <c r="AZ227" s="3604"/>
      <c r="BA227" s="3578"/>
      <c r="BB227" s="3578"/>
      <c r="BC227" s="3578"/>
      <c r="BD227" s="3578"/>
      <c r="BE227" s="3578"/>
      <c r="BF227" s="3578"/>
      <c r="BG227" s="3578"/>
      <c r="BH227" s="3578"/>
      <c r="BI227" s="3578"/>
      <c r="BJ227" s="3578"/>
      <c r="BK227" s="3578"/>
      <c r="BL227" s="3578"/>
      <c r="BM227" s="3578"/>
      <c r="BN227" s="3578"/>
      <c r="BO227" s="3578"/>
      <c r="BP227" s="3578"/>
      <c r="BQ227" s="3578"/>
      <c r="BR227" s="3578"/>
      <c r="BS227" s="3578"/>
      <c r="BT227" s="3578"/>
      <c r="BU227" s="3578"/>
      <c r="BV227" s="3578"/>
      <c r="BW227" s="3578"/>
      <c r="BX227" s="3578"/>
      <c r="BY227" s="3578"/>
      <c r="BZ227" s="3578"/>
      <c r="CA227" s="3578"/>
      <c r="CB227" s="3578"/>
      <c r="CC227" s="3578"/>
      <c r="CD227" s="3578"/>
    </row>
    <row r="228" spans="4:82" s="1417" customFormat="1" ht="12" customHeight="1">
      <c r="D228" s="1663"/>
      <c r="E228" s="1663"/>
      <c r="F228" s="1663"/>
      <c r="G228" s="1663"/>
      <c r="H228" s="1663"/>
      <c r="I228" s="1663"/>
      <c r="J228" s="1663"/>
      <c r="K228" s="1842"/>
      <c r="L228" s="2106"/>
      <c r="M228" s="1663"/>
      <c r="N228" s="1663"/>
      <c r="O228" s="2106"/>
      <c r="P228" s="1663"/>
      <c r="Q228" s="1663"/>
      <c r="R228" s="2106"/>
      <c r="S228" s="1842"/>
      <c r="T228" s="2106"/>
      <c r="U228" s="2106"/>
      <c r="V228" s="2106"/>
      <c r="W228" s="2106"/>
      <c r="X228" s="2106"/>
      <c r="Y228" s="2181"/>
      <c r="Z228" s="2106"/>
      <c r="AA228" s="2106"/>
      <c r="AB228" s="2106"/>
      <c r="AC228" s="2235"/>
      <c r="AD228" s="3391"/>
      <c r="AE228" s="3391"/>
      <c r="AF228" s="3392"/>
      <c r="AG228" s="3392"/>
      <c r="AH228" s="3603"/>
      <c r="AI228" s="3603"/>
      <c r="AJ228" s="3603"/>
      <c r="AK228" s="3603"/>
      <c r="AL228" s="3603"/>
      <c r="AM228" s="3603"/>
      <c r="AN228" s="3603"/>
      <c r="AO228" s="3603"/>
      <c r="AP228" s="3604"/>
      <c r="AQ228" s="3604"/>
      <c r="AR228" s="3604"/>
      <c r="AS228" s="3604"/>
      <c r="AT228" s="3604"/>
      <c r="AU228" s="3604"/>
      <c r="AV228" s="3604"/>
      <c r="AW228" s="3604"/>
      <c r="AX228" s="3604"/>
      <c r="AY228" s="3604"/>
      <c r="AZ228" s="3604"/>
      <c r="BA228" s="3578"/>
      <c r="BB228" s="3578"/>
      <c r="BC228" s="3578"/>
      <c r="BD228" s="3578"/>
      <c r="BE228" s="3578"/>
      <c r="BF228" s="3578"/>
      <c r="BG228" s="3578"/>
      <c r="BH228" s="3578"/>
      <c r="BI228" s="3578"/>
      <c r="BJ228" s="3578"/>
      <c r="BK228" s="3578"/>
      <c r="BL228" s="3578"/>
      <c r="BM228" s="3578"/>
      <c r="BN228" s="3578"/>
      <c r="BO228" s="3578"/>
      <c r="BP228" s="3578"/>
      <c r="BQ228" s="3578"/>
      <c r="BR228" s="3578"/>
      <c r="BS228" s="3578"/>
      <c r="BT228" s="3578"/>
      <c r="BU228" s="3578"/>
      <c r="BV228" s="3578"/>
      <c r="BW228" s="3578"/>
      <c r="BX228" s="3578"/>
      <c r="BY228" s="3578"/>
      <c r="BZ228" s="3578"/>
      <c r="CA228" s="3578"/>
      <c r="CB228" s="3578"/>
      <c r="CC228" s="3578"/>
      <c r="CD228" s="3578"/>
    </row>
    <row r="229" spans="4:82" s="1417" customFormat="1" ht="12" customHeight="1">
      <c r="D229" s="1663"/>
      <c r="E229" s="1663"/>
      <c r="F229" s="1663"/>
      <c r="G229" s="1663"/>
      <c r="H229" s="1663"/>
      <c r="I229" s="1663"/>
      <c r="J229" s="1663"/>
      <c r="K229" s="1842"/>
      <c r="L229" s="2106"/>
      <c r="M229" s="1663"/>
      <c r="N229" s="1663"/>
      <c r="O229" s="2106"/>
      <c r="P229" s="1663"/>
      <c r="Q229" s="1663"/>
      <c r="R229" s="2106"/>
      <c r="S229" s="1842"/>
      <c r="T229" s="2106"/>
      <c r="U229" s="2106"/>
      <c r="V229" s="2106"/>
      <c r="W229" s="2106"/>
      <c r="X229" s="2106"/>
      <c r="Y229" s="2181"/>
      <c r="Z229" s="2106"/>
      <c r="AA229" s="2106"/>
      <c r="AB229" s="2106"/>
      <c r="AC229" s="2235"/>
      <c r="AD229" s="3391"/>
      <c r="AE229" s="3391"/>
      <c r="AF229" s="3392"/>
      <c r="AG229" s="3392"/>
      <c r="AH229" s="3603"/>
      <c r="AI229" s="3603"/>
      <c r="AJ229" s="3603"/>
      <c r="AK229" s="3603"/>
      <c r="AL229" s="3603"/>
      <c r="AM229" s="3603"/>
      <c r="AN229" s="3603"/>
      <c r="AO229" s="3603"/>
      <c r="AP229" s="3604"/>
      <c r="AQ229" s="3604"/>
      <c r="AR229" s="3604"/>
      <c r="AS229" s="3604"/>
      <c r="AT229" s="3604"/>
      <c r="AU229" s="3604"/>
      <c r="AV229" s="3604"/>
      <c r="AW229" s="3604"/>
      <c r="AX229" s="3604"/>
      <c r="AY229" s="3604"/>
      <c r="AZ229" s="3604"/>
      <c r="BA229" s="3578"/>
      <c r="BB229" s="3578"/>
      <c r="BC229" s="3578"/>
      <c r="BD229" s="3578"/>
      <c r="BE229" s="3578"/>
      <c r="BF229" s="3578"/>
      <c r="BG229" s="3578"/>
      <c r="BH229" s="3578"/>
      <c r="BI229" s="3578"/>
      <c r="BJ229" s="3578"/>
      <c r="BK229" s="3578"/>
      <c r="BL229" s="3578"/>
      <c r="BM229" s="3578"/>
      <c r="BN229" s="3578"/>
      <c r="BO229" s="3578"/>
      <c r="BP229" s="3578"/>
      <c r="BQ229" s="3578"/>
      <c r="BR229" s="3578"/>
      <c r="BS229" s="3578"/>
      <c r="BT229" s="3578"/>
      <c r="BU229" s="3578"/>
      <c r="BV229" s="3578"/>
      <c r="BW229" s="3578"/>
      <c r="BX229" s="3578"/>
      <c r="BY229" s="3578"/>
      <c r="BZ229" s="3578"/>
      <c r="CA229" s="3578"/>
      <c r="CB229" s="3578"/>
      <c r="CC229" s="3578"/>
      <c r="CD229" s="3578"/>
    </row>
    <row r="230" spans="4:82" s="1417" customFormat="1" ht="12" customHeight="1">
      <c r="D230" s="1663"/>
      <c r="E230" s="1663"/>
      <c r="F230" s="1663"/>
      <c r="G230" s="1663"/>
      <c r="H230" s="1663"/>
      <c r="I230" s="1663"/>
      <c r="J230" s="1663"/>
      <c r="K230" s="1842"/>
      <c r="L230" s="2106"/>
      <c r="M230" s="1663"/>
      <c r="N230" s="1663"/>
      <c r="O230" s="2106"/>
      <c r="P230" s="1663"/>
      <c r="Q230" s="1663"/>
      <c r="R230" s="2106"/>
      <c r="S230" s="1842"/>
      <c r="T230" s="2106"/>
      <c r="U230" s="2106"/>
      <c r="V230" s="2106"/>
      <c r="W230" s="2106"/>
      <c r="X230" s="2106"/>
      <c r="Y230" s="2181"/>
      <c r="Z230" s="2106"/>
      <c r="AA230" s="2106"/>
      <c r="AB230" s="2106"/>
      <c r="AC230" s="2235"/>
      <c r="AD230" s="3391"/>
      <c r="AE230" s="3391"/>
      <c r="AF230" s="3392"/>
      <c r="AG230" s="3392"/>
      <c r="AH230" s="3603"/>
      <c r="AI230" s="3603"/>
      <c r="AJ230" s="3603"/>
      <c r="AK230" s="3603"/>
      <c r="AL230" s="3603"/>
      <c r="AM230" s="3603"/>
      <c r="AN230" s="3603"/>
      <c r="AO230" s="3603"/>
      <c r="AP230" s="3604"/>
      <c r="AQ230" s="3604"/>
      <c r="AR230" s="3604"/>
      <c r="AS230" s="3604"/>
      <c r="AT230" s="3604"/>
      <c r="AU230" s="3604"/>
      <c r="AV230" s="3604"/>
      <c r="AW230" s="3604"/>
      <c r="AX230" s="3604"/>
      <c r="AY230" s="3604"/>
      <c r="AZ230" s="3604"/>
      <c r="BA230" s="3578"/>
      <c r="BB230" s="3578"/>
      <c r="BC230" s="3578"/>
      <c r="BD230" s="3578"/>
      <c r="BE230" s="3578"/>
      <c r="BF230" s="3578"/>
      <c r="BG230" s="3578"/>
      <c r="BH230" s="3578"/>
      <c r="BI230" s="3578"/>
      <c r="BJ230" s="3578"/>
      <c r="BK230" s="3578"/>
      <c r="BL230" s="3578"/>
      <c r="BM230" s="3578"/>
      <c r="BN230" s="3578"/>
      <c r="BO230" s="3578"/>
      <c r="BP230" s="3578"/>
      <c r="BQ230" s="3578"/>
      <c r="BR230" s="3578"/>
      <c r="BS230" s="3578"/>
      <c r="BT230" s="3578"/>
      <c r="BU230" s="3578"/>
      <c r="BV230" s="3578"/>
      <c r="BW230" s="3578"/>
      <c r="BX230" s="3578"/>
      <c r="BY230" s="3578"/>
      <c r="BZ230" s="3578"/>
      <c r="CA230" s="3578"/>
      <c r="CB230" s="3578"/>
      <c r="CC230" s="3578"/>
      <c r="CD230" s="3578"/>
    </row>
    <row r="231" spans="4:82" s="1417" customFormat="1" ht="12" customHeight="1">
      <c r="D231" s="1663"/>
      <c r="E231" s="1663"/>
      <c r="F231" s="1663"/>
      <c r="G231" s="1663"/>
      <c r="H231" s="1663"/>
      <c r="I231" s="1663"/>
      <c r="J231" s="1663"/>
      <c r="K231" s="1842"/>
      <c r="L231" s="2106"/>
      <c r="M231" s="1663"/>
      <c r="N231" s="1663"/>
      <c r="O231" s="2106"/>
      <c r="P231" s="1663"/>
      <c r="Q231" s="1663"/>
      <c r="R231" s="2106"/>
      <c r="S231" s="1842"/>
      <c r="T231" s="2106"/>
      <c r="U231" s="2106"/>
      <c r="V231" s="2106"/>
      <c r="W231" s="2106"/>
      <c r="X231" s="2106"/>
      <c r="Y231" s="2181"/>
      <c r="Z231" s="2106"/>
      <c r="AA231" s="2106"/>
      <c r="AB231" s="2106"/>
      <c r="AC231" s="2235"/>
      <c r="AD231" s="3391"/>
      <c r="AE231" s="3391"/>
      <c r="AF231" s="3392"/>
      <c r="AG231" s="3392"/>
      <c r="AH231" s="3603"/>
      <c r="AI231" s="3603"/>
      <c r="AJ231" s="3603"/>
      <c r="AK231" s="3603"/>
      <c r="AL231" s="3603"/>
      <c r="AM231" s="3603"/>
      <c r="AN231" s="3603"/>
      <c r="AO231" s="3603"/>
      <c r="AP231" s="3604"/>
      <c r="AQ231" s="3604"/>
      <c r="AR231" s="3604"/>
      <c r="AS231" s="3604"/>
      <c r="AT231" s="3604"/>
      <c r="AU231" s="3604"/>
      <c r="AV231" s="3604"/>
      <c r="AW231" s="3604"/>
      <c r="AX231" s="3604"/>
      <c r="AY231" s="3604"/>
      <c r="AZ231" s="3604"/>
      <c r="BA231" s="3578"/>
      <c r="BB231" s="3578"/>
      <c r="BC231" s="3578"/>
      <c r="BD231" s="3578"/>
      <c r="BE231" s="3578"/>
      <c r="BF231" s="3578"/>
      <c r="BG231" s="3578"/>
      <c r="BH231" s="3578"/>
      <c r="BI231" s="3578"/>
      <c r="BJ231" s="3578"/>
      <c r="BK231" s="3578"/>
      <c r="BL231" s="3578"/>
      <c r="BM231" s="3578"/>
      <c r="BN231" s="3578"/>
      <c r="BO231" s="3578"/>
      <c r="BP231" s="3578"/>
      <c r="BQ231" s="3578"/>
      <c r="BR231" s="3578"/>
      <c r="BS231" s="3578"/>
      <c r="BT231" s="3578"/>
      <c r="BU231" s="3578"/>
      <c r="BV231" s="3578"/>
      <c r="BW231" s="3578"/>
      <c r="BX231" s="3578"/>
      <c r="BY231" s="3578"/>
      <c r="BZ231" s="3578"/>
      <c r="CA231" s="3578"/>
      <c r="CB231" s="3578"/>
      <c r="CC231" s="3578"/>
      <c r="CD231" s="3578"/>
    </row>
    <row r="232" spans="4:82" s="1417" customFormat="1" ht="12" customHeight="1">
      <c r="D232" s="1663"/>
      <c r="E232" s="1663"/>
      <c r="F232" s="1663"/>
      <c r="G232" s="1663"/>
      <c r="H232" s="1663"/>
      <c r="I232" s="1663"/>
      <c r="J232" s="1663"/>
      <c r="K232" s="1842"/>
      <c r="L232" s="2106"/>
      <c r="M232" s="1663"/>
      <c r="N232" s="1663"/>
      <c r="O232" s="2106"/>
      <c r="P232" s="1663"/>
      <c r="Q232" s="1663"/>
      <c r="R232" s="2106"/>
      <c r="S232" s="1842"/>
      <c r="T232" s="2106"/>
      <c r="U232" s="2106"/>
      <c r="V232" s="2106"/>
      <c r="W232" s="2106"/>
      <c r="X232" s="2106"/>
      <c r="Y232" s="2181"/>
      <c r="Z232" s="2106"/>
      <c r="AA232" s="2106"/>
      <c r="AB232" s="2106"/>
      <c r="AC232" s="2235"/>
      <c r="AD232" s="3391"/>
      <c r="AE232" s="3391"/>
      <c r="AF232" s="3392"/>
      <c r="AG232" s="3392"/>
      <c r="AH232" s="3603"/>
      <c r="AI232" s="3603"/>
      <c r="AJ232" s="3603"/>
      <c r="AK232" s="3603"/>
      <c r="AL232" s="3603"/>
      <c r="AM232" s="3603"/>
      <c r="AN232" s="3603"/>
      <c r="AO232" s="3603"/>
      <c r="AP232" s="3604"/>
      <c r="AQ232" s="3604"/>
      <c r="AR232" s="3604"/>
      <c r="AS232" s="3604"/>
      <c r="AT232" s="3604"/>
      <c r="AU232" s="3604"/>
      <c r="AV232" s="3604"/>
      <c r="AW232" s="3604"/>
      <c r="AX232" s="3604"/>
      <c r="AY232" s="3604"/>
      <c r="AZ232" s="3604"/>
      <c r="BA232" s="3578"/>
      <c r="BB232" s="3578"/>
      <c r="BC232" s="3578"/>
      <c r="BD232" s="3578"/>
      <c r="BE232" s="3578"/>
      <c r="BF232" s="3578"/>
      <c r="BG232" s="3578"/>
      <c r="BH232" s="3578"/>
      <c r="BI232" s="3578"/>
      <c r="BJ232" s="3578"/>
      <c r="BK232" s="3578"/>
      <c r="BL232" s="3578"/>
      <c r="BM232" s="3578"/>
      <c r="BN232" s="3578"/>
      <c r="BO232" s="3578"/>
      <c r="BP232" s="3578"/>
      <c r="BQ232" s="3578"/>
      <c r="BR232" s="3578"/>
      <c r="BS232" s="3578"/>
      <c r="BT232" s="3578"/>
      <c r="BU232" s="3578"/>
      <c r="BV232" s="3578"/>
      <c r="BW232" s="3578"/>
      <c r="BX232" s="3578"/>
      <c r="BY232" s="3578"/>
      <c r="BZ232" s="3578"/>
      <c r="CA232" s="3578"/>
      <c r="CB232" s="3578"/>
      <c r="CC232" s="3578"/>
      <c r="CD232" s="3578"/>
    </row>
    <row r="233" spans="4:82" s="1417" customFormat="1" ht="12" customHeight="1">
      <c r="D233" s="1663"/>
      <c r="E233" s="1663"/>
      <c r="F233" s="1663"/>
      <c r="G233" s="1663"/>
      <c r="H233" s="1663"/>
      <c r="I233" s="1663"/>
      <c r="J233" s="1663"/>
      <c r="K233" s="1842"/>
      <c r="L233" s="2106"/>
      <c r="M233" s="1663"/>
      <c r="N233" s="1663"/>
      <c r="O233" s="2106"/>
      <c r="P233" s="1663"/>
      <c r="Q233" s="1663"/>
      <c r="R233" s="2106"/>
      <c r="S233" s="1842"/>
      <c r="T233" s="2106"/>
      <c r="U233" s="2106"/>
      <c r="V233" s="2106"/>
      <c r="W233" s="2106"/>
      <c r="X233" s="2106"/>
      <c r="Y233" s="2181"/>
      <c r="Z233" s="2106"/>
      <c r="AA233" s="2106"/>
      <c r="AB233" s="2106"/>
      <c r="AC233" s="2235"/>
      <c r="AD233" s="3391"/>
      <c r="AE233" s="3391"/>
      <c r="AF233" s="3392"/>
      <c r="AG233" s="3392"/>
      <c r="AH233" s="3603"/>
      <c r="AI233" s="3603"/>
      <c r="AJ233" s="3603"/>
      <c r="AK233" s="3603"/>
      <c r="AL233" s="3603"/>
      <c r="AM233" s="3603"/>
      <c r="AN233" s="3603"/>
      <c r="AO233" s="3603"/>
      <c r="AP233" s="3604"/>
      <c r="AQ233" s="3604"/>
      <c r="AR233" s="3604"/>
      <c r="AS233" s="3604"/>
      <c r="AT233" s="3604"/>
      <c r="AU233" s="3604"/>
      <c r="AV233" s="3604"/>
      <c r="AW233" s="3604"/>
      <c r="AX233" s="3604"/>
      <c r="AY233" s="3604"/>
      <c r="AZ233" s="3604"/>
      <c r="BA233" s="3578"/>
      <c r="BB233" s="3578"/>
      <c r="BC233" s="3578"/>
      <c r="BD233" s="3578"/>
      <c r="BE233" s="3578"/>
      <c r="BF233" s="3578"/>
      <c r="BG233" s="3578"/>
      <c r="BH233" s="3578"/>
      <c r="BI233" s="3578"/>
      <c r="BJ233" s="3578"/>
      <c r="BK233" s="3578"/>
      <c r="BL233" s="3578"/>
      <c r="BM233" s="3578"/>
      <c r="BN233" s="3578"/>
      <c r="BO233" s="3578"/>
      <c r="BP233" s="3578"/>
      <c r="BQ233" s="3578"/>
      <c r="BR233" s="3578"/>
      <c r="BS233" s="3578"/>
      <c r="BT233" s="3578"/>
      <c r="BU233" s="3578"/>
      <c r="BV233" s="3578"/>
      <c r="BW233" s="3578"/>
      <c r="BX233" s="3578"/>
      <c r="BY233" s="3578"/>
      <c r="BZ233" s="3578"/>
      <c r="CA233" s="3578"/>
      <c r="CB233" s="3578"/>
      <c r="CC233" s="3578"/>
      <c r="CD233" s="3578"/>
    </row>
    <row r="234" spans="4:82" s="1417" customFormat="1" ht="12" customHeight="1">
      <c r="D234" s="1663"/>
      <c r="E234" s="1663"/>
      <c r="F234" s="1663"/>
      <c r="G234" s="1663"/>
      <c r="H234" s="1663"/>
      <c r="I234" s="1663"/>
      <c r="J234" s="1663"/>
      <c r="K234" s="1842"/>
      <c r="L234" s="2106"/>
      <c r="M234" s="1663"/>
      <c r="N234" s="1663"/>
      <c r="O234" s="2106"/>
      <c r="P234" s="1663"/>
      <c r="Q234" s="1663"/>
      <c r="R234" s="2106"/>
      <c r="S234" s="1842"/>
      <c r="T234" s="2106"/>
      <c r="U234" s="2106"/>
      <c r="V234" s="2106"/>
      <c r="W234" s="2106"/>
      <c r="X234" s="2106"/>
      <c r="Y234" s="2181"/>
      <c r="Z234" s="2106"/>
      <c r="AA234" s="2106"/>
      <c r="AB234" s="2106"/>
      <c r="AC234" s="2235"/>
      <c r="AD234" s="3391"/>
      <c r="AE234" s="3391"/>
      <c r="AF234" s="3392"/>
      <c r="AG234" s="3392"/>
      <c r="AH234" s="3603"/>
      <c r="AI234" s="3603"/>
      <c r="AJ234" s="3603"/>
      <c r="AK234" s="3603"/>
      <c r="AL234" s="3603"/>
      <c r="AM234" s="3603"/>
      <c r="AN234" s="3603"/>
      <c r="AO234" s="3603"/>
      <c r="AP234" s="3604"/>
      <c r="AQ234" s="3604"/>
      <c r="AR234" s="3604"/>
      <c r="AS234" s="3604"/>
      <c r="AT234" s="3604"/>
      <c r="AU234" s="3604"/>
      <c r="AV234" s="3604"/>
      <c r="AW234" s="3604"/>
      <c r="AX234" s="3604"/>
      <c r="AY234" s="3604"/>
      <c r="AZ234" s="3604"/>
      <c r="BA234" s="3578"/>
      <c r="BB234" s="3578"/>
      <c r="BC234" s="3578"/>
      <c r="BD234" s="3578"/>
      <c r="BE234" s="3578"/>
      <c r="BF234" s="3578"/>
      <c r="BG234" s="3578"/>
      <c r="BH234" s="3578"/>
      <c r="BI234" s="3578"/>
      <c r="BJ234" s="3578"/>
      <c r="BK234" s="3578"/>
      <c r="BL234" s="3578"/>
      <c r="BM234" s="3578"/>
      <c r="BN234" s="3578"/>
      <c r="BO234" s="3578"/>
      <c r="BP234" s="3578"/>
      <c r="BQ234" s="3578"/>
      <c r="BR234" s="3578"/>
      <c r="BS234" s="3578"/>
      <c r="BT234" s="3578"/>
      <c r="BU234" s="3578"/>
      <c r="BV234" s="3578"/>
      <c r="BW234" s="3578"/>
      <c r="BX234" s="3578"/>
      <c r="BY234" s="3578"/>
      <c r="BZ234" s="3578"/>
      <c r="CA234" s="3578"/>
      <c r="CB234" s="3578"/>
      <c r="CC234" s="3578"/>
      <c r="CD234" s="3578"/>
    </row>
    <row r="235" spans="4:82" s="1417" customFormat="1" ht="12" customHeight="1">
      <c r="D235" s="1663"/>
      <c r="E235" s="1663"/>
      <c r="F235" s="1663"/>
      <c r="G235" s="1663"/>
      <c r="H235" s="1663"/>
      <c r="I235" s="1663"/>
      <c r="J235" s="1663"/>
      <c r="K235" s="1842"/>
      <c r="L235" s="2106"/>
      <c r="M235" s="1663"/>
      <c r="N235" s="1663"/>
      <c r="O235" s="2106"/>
      <c r="P235" s="1663"/>
      <c r="Q235" s="1663"/>
      <c r="R235" s="2106"/>
      <c r="S235" s="1842"/>
      <c r="T235" s="2106"/>
      <c r="U235" s="2106"/>
      <c r="V235" s="2106"/>
      <c r="W235" s="2106"/>
      <c r="X235" s="2106"/>
      <c r="Y235" s="2181"/>
      <c r="Z235" s="2106"/>
      <c r="AA235" s="2106"/>
      <c r="AB235" s="2106"/>
      <c r="AC235" s="2235"/>
      <c r="AD235" s="3391"/>
      <c r="AE235" s="3391"/>
      <c r="AF235" s="3392"/>
      <c r="AG235" s="3392"/>
      <c r="AH235" s="3603"/>
      <c r="AI235" s="3603"/>
      <c r="AJ235" s="3603"/>
      <c r="AK235" s="3603"/>
      <c r="AL235" s="3603"/>
      <c r="AM235" s="3603"/>
      <c r="AN235" s="3603"/>
      <c r="AO235" s="3603"/>
      <c r="AP235" s="3604"/>
      <c r="AQ235" s="3604"/>
      <c r="AR235" s="3604"/>
      <c r="AS235" s="3604"/>
      <c r="AT235" s="3604"/>
      <c r="AU235" s="3604"/>
      <c r="AV235" s="3604"/>
      <c r="AW235" s="3604"/>
      <c r="AX235" s="3604"/>
      <c r="AY235" s="3604"/>
      <c r="AZ235" s="3604"/>
      <c r="BA235" s="3578"/>
      <c r="BB235" s="3578"/>
      <c r="BC235" s="3578"/>
      <c r="BD235" s="3578"/>
      <c r="BE235" s="3578"/>
      <c r="BF235" s="3578"/>
      <c r="BG235" s="3578"/>
      <c r="BH235" s="3578"/>
      <c r="BI235" s="3578"/>
      <c r="BJ235" s="3578"/>
      <c r="BK235" s="3578"/>
      <c r="BL235" s="3578"/>
      <c r="BM235" s="3578"/>
      <c r="BN235" s="3578"/>
      <c r="BO235" s="3578"/>
      <c r="BP235" s="3578"/>
      <c r="BQ235" s="3578"/>
      <c r="BR235" s="3578"/>
      <c r="BS235" s="3578"/>
      <c r="BT235" s="3578"/>
      <c r="BU235" s="3578"/>
      <c r="BV235" s="3578"/>
      <c r="BW235" s="3578"/>
      <c r="BX235" s="3578"/>
      <c r="BY235" s="3578"/>
      <c r="BZ235" s="3578"/>
      <c r="CA235" s="3578"/>
      <c r="CB235" s="3578"/>
      <c r="CC235" s="3578"/>
      <c r="CD235" s="3578"/>
    </row>
    <row r="236" spans="4:82" s="1417" customFormat="1" ht="12" customHeight="1">
      <c r="D236" s="1663"/>
      <c r="E236" s="1663"/>
      <c r="F236" s="1663"/>
      <c r="G236" s="1663"/>
      <c r="H236" s="1663"/>
      <c r="I236" s="1663"/>
      <c r="J236" s="1663"/>
      <c r="K236" s="1842"/>
      <c r="L236" s="2106"/>
      <c r="M236" s="1663"/>
      <c r="N236" s="1663"/>
      <c r="O236" s="2106"/>
      <c r="P236" s="1663"/>
      <c r="Q236" s="1663"/>
      <c r="R236" s="2106"/>
      <c r="S236" s="1842"/>
      <c r="T236" s="2106"/>
      <c r="U236" s="2106"/>
      <c r="V236" s="2106"/>
      <c r="W236" s="2106"/>
      <c r="X236" s="2106"/>
      <c r="Y236" s="2181"/>
      <c r="Z236" s="2106"/>
      <c r="AA236" s="2106"/>
      <c r="AB236" s="2106"/>
      <c r="AC236" s="2235"/>
      <c r="AD236" s="3391"/>
      <c r="AE236" s="3391"/>
      <c r="AF236" s="3392"/>
      <c r="AG236" s="3392"/>
      <c r="AH236" s="3603"/>
      <c r="AI236" s="3603"/>
      <c r="AJ236" s="3603"/>
      <c r="AK236" s="3603"/>
      <c r="AL236" s="3603"/>
      <c r="AM236" s="3603"/>
      <c r="AN236" s="3603"/>
      <c r="AO236" s="3603"/>
      <c r="AP236" s="3604"/>
      <c r="AQ236" s="3604"/>
      <c r="AR236" s="3604"/>
      <c r="AS236" s="3604"/>
      <c r="AT236" s="3604"/>
      <c r="AU236" s="3604"/>
      <c r="AV236" s="3604"/>
      <c r="AW236" s="3604"/>
      <c r="AX236" s="3604"/>
      <c r="AY236" s="3604"/>
      <c r="AZ236" s="3604"/>
      <c r="BA236" s="3578"/>
      <c r="BB236" s="3578"/>
      <c r="BC236" s="3578"/>
      <c r="BD236" s="3578"/>
      <c r="BE236" s="3578"/>
      <c r="BF236" s="3578"/>
      <c r="BG236" s="3578"/>
      <c r="BH236" s="3578"/>
      <c r="BI236" s="3578"/>
      <c r="BJ236" s="3578"/>
      <c r="BK236" s="3578"/>
      <c r="BL236" s="3578"/>
      <c r="BM236" s="3578"/>
      <c r="BN236" s="3578"/>
      <c r="BO236" s="3578"/>
      <c r="BP236" s="3578"/>
      <c r="BQ236" s="3578"/>
      <c r="BR236" s="3578"/>
      <c r="BS236" s="3578"/>
      <c r="BT236" s="3578"/>
      <c r="BU236" s="3578"/>
      <c r="BV236" s="3578"/>
      <c r="BW236" s="3578"/>
      <c r="BX236" s="3578"/>
      <c r="BY236" s="3578"/>
      <c r="BZ236" s="3578"/>
      <c r="CA236" s="3578"/>
      <c r="CB236" s="3578"/>
      <c r="CC236" s="3578"/>
      <c r="CD236" s="3578"/>
    </row>
    <row r="237" spans="4:82" s="1417" customFormat="1" ht="12" customHeight="1">
      <c r="D237" s="1663"/>
      <c r="E237" s="1663"/>
      <c r="F237" s="1663"/>
      <c r="G237" s="1663"/>
      <c r="H237" s="1663"/>
      <c r="I237" s="1663"/>
      <c r="J237" s="1663"/>
      <c r="K237" s="1842"/>
      <c r="L237" s="2106"/>
      <c r="M237" s="1663"/>
      <c r="N237" s="1663"/>
      <c r="O237" s="2106"/>
      <c r="P237" s="1663"/>
      <c r="Q237" s="1663"/>
      <c r="R237" s="2106"/>
      <c r="S237" s="1842"/>
      <c r="T237" s="2106"/>
      <c r="U237" s="2106"/>
      <c r="V237" s="2106"/>
      <c r="W237" s="2106"/>
      <c r="X237" s="2106"/>
      <c r="Y237" s="2181"/>
      <c r="Z237" s="2106"/>
      <c r="AA237" s="2106"/>
      <c r="AB237" s="2106"/>
      <c r="AC237" s="2235"/>
      <c r="AD237" s="3391"/>
      <c r="AE237" s="3391"/>
      <c r="AF237" s="3392"/>
      <c r="AG237" s="3392"/>
      <c r="AH237" s="3603"/>
      <c r="AI237" s="3603"/>
      <c r="AJ237" s="3603"/>
      <c r="AK237" s="3603"/>
      <c r="AL237" s="3603"/>
      <c r="AM237" s="3603"/>
      <c r="AN237" s="3603"/>
      <c r="AO237" s="3603"/>
      <c r="AP237" s="3604"/>
      <c r="AQ237" s="3604"/>
      <c r="AR237" s="3604"/>
      <c r="AS237" s="3604"/>
      <c r="AT237" s="3604"/>
      <c r="AU237" s="3604"/>
      <c r="AV237" s="3604"/>
      <c r="AW237" s="3604"/>
      <c r="AX237" s="3604"/>
      <c r="AY237" s="3604"/>
      <c r="AZ237" s="3604"/>
      <c r="BA237" s="3578"/>
      <c r="BB237" s="3578"/>
      <c r="BC237" s="3578"/>
      <c r="BD237" s="3578"/>
      <c r="BE237" s="3578"/>
      <c r="BF237" s="3578"/>
      <c r="BG237" s="3578"/>
      <c r="BH237" s="3578"/>
      <c r="BI237" s="3578"/>
      <c r="BJ237" s="3578"/>
      <c r="BK237" s="3578"/>
      <c r="BL237" s="3578"/>
      <c r="BM237" s="3578"/>
      <c r="BN237" s="3578"/>
      <c r="BO237" s="3578"/>
      <c r="BP237" s="3578"/>
      <c r="BQ237" s="3578"/>
      <c r="BR237" s="3578"/>
      <c r="BS237" s="3578"/>
      <c r="BT237" s="3578"/>
      <c r="BU237" s="3578"/>
      <c r="BV237" s="3578"/>
      <c r="BW237" s="3578"/>
      <c r="BX237" s="3578"/>
      <c r="BY237" s="3578"/>
      <c r="BZ237" s="3578"/>
      <c r="CA237" s="3578"/>
      <c r="CB237" s="3578"/>
      <c r="CC237" s="3578"/>
      <c r="CD237" s="3578"/>
    </row>
    <row r="238" spans="4:82" s="1417" customFormat="1" ht="12" customHeight="1">
      <c r="D238" s="1663"/>
      <c r="E238" s="1663"/>
      <c r="F238" s="1663"/>
      <c r="G238" s="1663"/>
      <c r="H238" s="1663"/>
      <c r="I238" s="1663"/>
      <c r="J238" s="1663"/>
      <c r="K238" s="1842"/>
      <c r="L238" s="2106"/>
      <c r="M238" s="1663"/>
      <c r="N238" s="1663"/>
      <c r="O238" s="2106"/>
      <c r="P238" s="1663"/>
      <c r="Q238" s="1663"/>
      <c r="R238" s="2106"/>
      <c r="S238" s="1842"/>
      <c r="T238" s="2106"/>
      <c r="U238" s="2106"/>
      <c r="V238" s="2106"/>
      <c r="W238" s="2106"/>
      <c r="X238" s="2106"/>
      <c r="Y238" s="2181"/>
      <c r="Z238" s="2106"/>
      <c r="AA238" s="2106"/>
      <c r="AB238" s="2106"/>
      <c r="AC238" s="2235"/>
      <c r="AD238" s="3391"/>
      <c r="AE238" s="3391"/>
      <c r="AF238" s="3392"/>
      <c r="AG238" s="3392"/>
      <c r="AH238" s="3603"/>
      <c r="AI238" s="3603"/>
      <c r="AJ238" s="3603"/>
      <c r="AK238" s="3603"/>
      <c r="AL238" s="3603"/>
      <c r="AM238" s="3603"/>
      <c r="AN238" s="3603"/>
      <c r="AO238" s="3603"/>
      <c r="AP238" s="3604"/>
      <c r="AQ238" s="3604"/>
      <c r="AR238" s="3604"/>
      <c r="AS238" s="3604"/>
      <c r="AT238" s="3604"/>
      <c r="AU238" s="3604"/>
      <c r="AV238" s="3604"/>
      <c r="AW238" s="3604"/>
      <c r="AX238" s="3604"/>
      <c r="AY238" s="3604"/>
      <c r="AZ238" s="3604"/>
      <c r="BA238" s="3578"/>
      <c r="BB238" s="3578"/>
      <c r="BC238" s="3578"/>
      <c r="BD238" s="3578"/>
      <c r="BE238" s="3578"/>
      <c r="BF238" s="3578"/>
      <c r="BG238" s="3578"/>
      <c r="BH238" s="3578"/>
      <c r="BI238" s="3578"/>
      <c r="BJ238" s="3578"/>
      <c r="BK238" s="3578"/>
      <c r="BL238" s="3578"/>
      <c r="BM238" s="3578"/>
      <c r="BN238" s="3578"/>
      <c r="BO238" s="3578"/>
      <c r="BP238" s="3578"/>
      <c r="BQ238" s="3578"/>
      <c r="BR238" s="3578"/>
      <c r="BS238" s="3578"/>
      <c r="BT238" s="3578"/>
      <c r="BU238" s="3578"/>
      <c r="BV238" s="3578"/>
      <c r="BW238" s="3578"/>
      <c r="BX238" s="3578"/>
      <c r="BY238" s="3578"/>
      <c r="BZ238" s="3578"/>
      <c r="CA238" s="3578"/>
      <c r="CB238" s="3578"/>
      <c r="CC238" s="3578"/>
      <c r="CD238" s="3578"/>
    </row>
    <row r="239" spans="4:82" s="1417" customFormat="1" ht="12" customHeight="1">
      <c r="D239" s="1663"/>
      <c r="E239" s="1663"/>
      <c r="F239" s="1663"/>
      <c r="G239" s="1663"/>
      <c r="H239" s="1663"/>
      <c r="I239" s="1663"/>
      <c r="J239" s="1663"/>
      <c r="K239" s="1842"/>
      <c r="L239" s="2106"/>
      <c r="M239" s="1663"/>
      <c r="N239" s="1663"/>
      <c r="O239" s="2106"/>
      <c r="P239" s="1663"/>
      <c r="Q239" s="1663"/>
      <c r="R239" s="2106"/>
      <c r="S239" s="1842"/>
      <c r="T239" s="2106"/>
      <c r="U239" s="2106"/>
      <c r="V239" s="2106"/>
      <c r="W239" s="2106"/>
      <c r="X239" s="2106"/>
      <c r="Y239" s="2181"/>
      <c r="Z239" s="2106"/>
      <c r="AA239" s="2106"/>
      <c r="AB239" s="2106"/>
      <c r="AC239" s="2235"/>
      <c r="AD239" s="3391"/>
      <c r="AE239" s="3391"/>
      <c r="AF239" s="3392"/>
      <c r="AG239" s="3392"/>
      <c r="AH239" s="3603"/>
      <c r="AI239" s="3603"/>
      <c r="AJ239" s="3603"/>
      <c r="AK239" s="3603"/>
      <c r="AL239" s="3603"/>
      <c r="AM239" s="3603"/>
      <c r="AN239" s="3603"/>
      <c r="AO239" s="3603"/>
      <c r="AP239" s="3604"/>
      <c r="AQ239" s="3604"/>
      <c r="AR239" s="3604"/>
      <c r="AS239" s="3604"/>
      <c r="AT239" s="3604"/>
      <c r="AU239" s="3604"/>
      <c r="AV239" s="3604"/>
      <c r="AW239" s="3604"/>
      <c r="AX239" s="3604"/>
      <c r="AY239" s="3604"/>
      <c r="AZ239" s="3604"/>
      <c r="BA239" s="3578"/>
      <c r="BB239" s="3578"/>
      <c r="BC239" s="3578"/>
      <c r="BD239" s="3578"/>
      <c r="BE239" s="3578"/>
      <c r="BF239" s="3578"/>
      <c r="BG239" s="3578"/>
      <c r="BH239" s="3578"/>
      <c r="BI239" s="3578"/>
      <c r="BJ239" s="3578"/>
      <c r="BK239" s="3578"/>
      <c r="BL239" s="3578"/>
      <c r="BM239" s="3578"/>
      <c r="BN239" s="3578"/>
      <c r="BO239" s="3578"/>
      <c r="BP239" s="3578"/>
      <c r="BQ239" s="3578"/>
      <c r="BR239" s="3578"/>
      <c r="BS239" s="3578"/>
      <c r="BT239" s="3578"/>
      <c r="BU239" s="3578"/>
      <c r="BV239" s="3578"/>
      <c r="BW239" s="3578"/>
      <c r="BX239" s="3578"/>
      <c r="BY239" s="3578"/>
      <c r="BZ239" s="3578"/>
      <c r="CA239" s="3578"/>
      <c r="CB239" s="3578"/>
      <c r="CC239" s="3578"/>
      <c r="CD239" s="3578"/>
    </row>
    <row r="240" spans="4:82" s="1417" customFormat="1" ht="12" customHeight="1">
      <c r="D240" s="1663"/>
      <c r="E240" s="1663"/>
      <c r="F240" s="1663"/>
      <c r="G240" s="1663"/>
      <c r="H240" s="1663"/>
      <c r="I240" s="1663"/>
      <c r="J240" s="1663"/>
      <c r="K240" s="1842"/>
      <c r="L240" s="2106"/>
      <c r="M240" s="1663"/>
      <c r="N240" s="1663"/>
      <c r="O240" s="2106"/>
      <c r="P240" s="1663"/>
      <c r="Q240" s="1663"/>
      <c r="R240" s="2106"/>
      <c r="S240" s="1842"/>
      <c r="T240" s="2106"/>
      <c r="U240" s="2106"/>
      <c r="V240" s="2106"/>
      <c r="W240" s="2106"/>
      <c r="X240" s="2106"/>
      <c r="Y240" s="2181"/>
      <c r="Z240" s="2106"/>
      <c r="AA240" s="2106"/>
      <c r="AB240" s="2106"/>
      <c r="AC240" s="2235"/>
      <c r="AD240" s="3391"/>
      <c r="AE240" s="3391"/>
      <c r="AF240" s="3392"/>
      <c r="AG240" s="3392"/>
      <c r="AH240" s="3603"/>
      <c r="AI240" s="3603"/>
      <c r="AJ240" s="3603"/>
      <c r="AK240" s="3603"/>
      <c r="AL240" s="3603"/>
      <c r="AM240" s="3603"/>
      <c r="AN240" s="3603"/>
      <c r="AO240" s="3603"/>
      <c r="AP240" s="3604"/>
      <c r="AQ240" s="3604"/>
      <c r="AR240" s="3604"/>
      <c r="AS240" s="3604"/>
      <c r="AT240" s="3604"/>
      <c r="AU240" s="3604"/>
      <c r="AV240" s="3604"/>
      <c r="AW240" s="3604"/>
      <c r="AX240" s="3604"/>
      <c r="AY240" s="3604"/>
      <c r="AZ240" s="3604"/>
      <c r="BA240" s="3578"/>
      <c r="BB240" s="3578"/>
      <c r="BC240" s="3578"/>
      <c r="BD240" s="3578"/>
      <c r="BE240" s="3578"/>
      <c r="BF240" s="3578"/>
      <c r="BG240" s="3578"/>
      <c r="BH240" s="3578"/>
      <c r="BI240" s="3578"/>
      <c r="BJ240" s="3578"/>
      <c r="BK240" s="3578"/>
      <c r="BL240" s="3578"/>
      <c r="BM240" s="3578"/>
      <c r="BN240" s="3578"/>
      <c r="BO240" s="3578"/>
      <c r="BP240" s="3578"/>
      <c r="BQ240" s="3578"/>
      <c r="BR240" s="3578"/>
      <c r="BS240" s="3578"/>
      <c r="BT240" s="3578"/>
      <c r="BU240" s="3578"/>
      <c r="BV240" s="3578"/>
      <c r="BW240" s="3578"/>
      <c r="BX240" s="3578"/>
      <c r="BY240" s="3578"/>
      <c r="BZ240" s="3578"/>
      <c r="CA240" s="3578"/>
      <c r="CB240" s="3578"/>
      <c r="CC240" s="3578"/>
      <c r="CD240" s="3578"/>
    </row>
    <row r="241" spans="4:82" s="1417" customFormat="1" ht="12" customHeight="1">
      <c r="D241" s="1663"/>
      <c r="E241" s="1663"/>
      <c r="F241" s="1663"/>
      <c r="G241" s="1663"/>
      <c r="H241" s="1663"/>
      <c r="I241" s="1663"/>
      <c r="J241" s="1663"/>
      <c r="K241" s="1842"/>
      <c r="L241" s="2106"/>
      <c r="M241" s="1663"/>
      <c r="N241" s="1663"/>
      <c r="O241" s="2106"/>
      <c r="P241" s="1663"/>
      <c r="Q241" s="1663"/>
      <c r="R241" s="2106"/>
      <c r="S241" s="1842"/>
      <c r="T241" s="2106"/>
      <c r="U241" s="2106"/>
      <c r="V241" s="2106"/>
      <c r="W241" s="2106"/>
      <c r="X241" s="2106"/>
      <c r="Y241" s="2181"/>
      <c r="Z241" s="2106"/>
      <c r="AA241" s="2106"/>
      <c r="AB241" s="2106"/>
      <c r="AC241" s="2235"/>
      <c r="AD241" s="3391"/>
      <c r="AE241" s="3391"/>
      <c r="AF241" s="3392"/>
      <c r="AG241" s="3392"/>
      <c r="AH241" s="3603"/>
      <c r="AI241" s="3603"/>
      <c r="AJ241" s="3603"/>
      <c r="AK241" s="3603"/>
      <c r="AL241" s="3603"/>
      <c r="AM241" s="3603"/>
      <c r="AN241" s="3603"/>
      <c r="AO241" s="3603"/>
      <c r="AP241" s="3604"/>
      <c r="AQ241" s="3604"/>
      <c r="AR241" s="3604"/>
      <c r="AS241" s="3604"/>
      <c r="AT241" s="3604"/>
      <c r="AU241" s="3604"/>
      <c r="AV241" s="3604"/>
      <c r="AW241" s="3604"/>
      <c r="AX241" s="3604"/>
      <c r="AY241" s="3604"/>
      <c r="AZ241" s="3604"/>
      <c r="BA241" s="3578"/>
      <c r="BB241" s="3578"/>
      <c r="BC241" s="3578"/>
      <c r="BD241" s="3578"/>
      <c r="BE241" s="3578"/>
      <c r="BF241" s="3578"/>
      <c r="BG241" s="3578"/>
      <c r="BH241" s="3578"/>
      <c r="BI241" s="3578"/>
      <c r="BJ241" s="3578"/>
      <c r="BK241" s="3578"/>
      <c r="BL241" s="3578"/>
      <c r="BM241" s="3578"/>
      <c r="BN241" s="3578"/>
      <c r="BO241" s="3578"/>
      <c r="BP241" s="3578"/>
      <c r="BQ241" s="3578"/>
      <c r="BR241" s="3578"/>
      <c r="BS241" s="3578"/>
      <c r="BT241" s="3578"/>
      <c r="BU241" s="3578"/>
      <c r="BV241" s="3578"/>
      <c r="BW241" s="3578"/>
      <c r="BX241" s="3578"/>
      <c r="BY241" s="3578"/>
      <c r="BZ241" s="3578"/>
      <c r="CA241" s="3578"/>
      <c r="CB241" s="3578"/>
      <c r="CC241" s="3578"/>
      <c r="CD241" s="3578"/>
    </row>
    <row r="242" spans="4:82" s="1417" customFormat="1" ht="12" customHeight="1">
      <c r="D242" s="1663"/>
      <c r="E242" s="1663"/>
      <c r="F242" s="1663"/>
      <c r="G242" s="1663"/>
      <c r="H242" s="1663"/>
      <c r="I242" s="1663"/>
      <c r="J242" s="1663"/>
      <c r="K242" s="1842"/>
      <c r="L242" s="2106"/>
      <c r="M242" s="1663"/>
      <c r="N242" s="1663"/>
      <c r="O242" s="2106"/>
      <c r="P242" s="1663"/>
      <c r="Q242" s="1663"/>
      <c r="R242" s="2106"/>
      <c r="S242" s="1842"/>
      <c r="T242" s="2106"/>
      <c r="U242" s="2106"/>
      <c r="V242" s="2106"/>
      <c r="W242" s="2106"/>
      <c r="X242" s="2106"/>
      <c r="Y242" s="2181"/>
      <c r="Z242" s="2106"/>
      <c r="AA242" s="2106"/>
      <c r="AB242" s="2106"/>
      <c r="AC242" s="2235"/>
      <c r="AD242" s="3391"/>
      <c r="AE242" s="3391"/>
      <c r="AF242" s="3392"/>
      <c r="AG242" s="3392"/>
      <c r="AH242" s="3603"/>
      <c r="AI242" s="3603"/>
      <c r="AJ242" s="3603"/>
      <c r="AK242" s="3603"/>
      <c r="AL242" s="3603"/>
      <c r="AM242" s="3603"/>
      <c r="AN242" s="3603"/>
      <c r="AO242" s="3603"/>
      <c r="AP242" s="3604"/>
      <c r="AQ242" s="3604"/>
      <c r="AR242" s="3604"/>
      <c r="AS242" s="3604"/>
      <c r="AT242" s="3604"/>
      <c r="AU242" s="3604"/>
      <c r="AV242" s="3604"/>
      <c r="AW242" s="3604"/>
      <c r="AX242" s="3604"/>
      <c r="AY242" s="3604"/>
      <c r="AZ242" s="3604"/>
      <c r="BA242" s="3578"/>
      <c r="BB242" s="3578"/>
      <c r="BC242" s="3578"/>
      <c r="BD242" s="3578"/>
      <c r="BE242" s="3578"/>
      <c r="BF242" s="3578"/>
      <c r="BG242" s="3578"/>
      <c r="BH242" s="3578"/>
      <c r="BI242" s="3578"/>
      <c r="BJ242" s="3578"/>
      <c r="BK242" s="3578"/>
      <c r="BL242" s="3578"/>
      <c r="BM242" s="3578"/>
      <c r="BN242" s="3578"/>
      <c r="BO242" s="3578"/>
      <c r="BP242" s="3578"/>
      <c r="BQ242" s="3578"/>
      <c r="BR242" s="3578"/>
      <c r="BS242" s="3578"/>
      <c r="BT242" s="3578"/>
      <c r="BU242" s="3578"/>
      <c r="BV242" s="3578"/>
      <c r="BW242" s="3578"/>
      <c r="BX242" s="3578"/>
      <c r="BY242" s="3578"/>
      <c r="BZ242" s="3578"/>
      <c r="CA242" s="3578"/>
      <c r="CB242" s="3578"/>
      <c r="CC242" s="3578"/>
      <c r="CD242" s="3578"/>
    </row>
    <row r="243" spans="4:82" s="1417" customFormat="1" ht="12" customHeight="1">
      <c r="D243" s="1663"/>
      <c r="E243" s="1663"/>
      <c r="F243" s="1663"/>
      <c r="G243" s="1663"/>
      <c r="H243" s="1663"/>
      <c r="I243" s="1663"/>
      <c r="J243" s="1663"/>
      <c r="K243" s="1842"/>
      <c r="L243" s="2106"/>
      <c r="M243" s="1663"/>
      <c r="N243" s="1663"/>
      <c r="O243" s="2106"/>
      <c r="P243" s="1663"/>
      <c r="Q243" s="1663"/>
      <c r="R243" s="2106"/>
      <c r="S243" s="1842"/>
      <c r="T243" s="2106"/>
      <c r="U243" s="2106"/>
      <c r="V243" s="2106"/>
      <c r="W243" s="2106"/>
      <c r="X243" s="2106"/>
      <c r="Y243" s="2181"/>
      <c r="Z243" s="2106"/>
      <c r="AA243" s="2106"/>
      <c r="AB243" s="2106"/>
      <c r="AC243" s="2235"/>
      <c r="AD243" s="3391"/>
      <c r="AE243" s="3391"/>
      <c r="AF243" s="3392"/>
      <c r="AG243" s="3392"/>
      <c r="AH243" s="3603"/>
      <c r="AI243" s="3603"/>
      <c r="AJ243" s="3603"/>
      <c r="AK243" s="3603"/>
      <c r="AL243" s="3603"/>
      <c r="AM243" s="3603"/>
      <c r="AN243" s="3603"/>
      <c r="AO243" s="3603"/>
      <c r="AP243" s="3604"/>
      <c r="AQ243" s="3604"/>
      <c r="AR243" s="3604"/>
      <c r="AS243" s="3604"/>
      <c r="AT243" s="3604"/>
      <c r="AU243" s="3604"/>
      <c r="AV243" s="3604"/>
      <c r="AW243" s="3604"/>
      <c r="AX243" s="3604"/>
      <c r="AY243" s="3604"/>
      <c r="AZ243" s="3604"/>
      <c r="BA243" s="3578"/>
      <c r="BB243" s="3578"/>
      <c r="BC243" s="3578"/>
      <c r="BD243" s="3578"/>
      <c r="BE243" s="3578"/>
      <c r="BF243" s="3578"/>
      <c r="BG243" s="3578"/>
      <c r="BH243" s="3578"/>
      <c r="BI243" s="3578"/>
      <c r="BJ243" s="3578"/>
      <c r="BK243" s="3578"/>
      <c r="BL243" s="3578"/>
      <c r="BM243" s="3578"/>
      <c r="BN243" s="3578"/>
      <c r="BO243" s="3578"/>
      <c r="BP243" s="3578"/>
      <c r="BQ243" s="3578"/>
      <c r="BR243" s="3578"/>
      <c r="BS243" s="3578"/>
      <c r="BT243" s="3578"/>
      <c r="BU243" s="3578"/>
      <c r="BV243" s="3578"/>
      <c r="BW243" s="3578"/>
      <c r="BX243" s="3578"/>
      <c r="BY243" s="3578"/>
      <c r="BZ243" s="3578"/>
      <c r="CA243" s="3578"/>
      <c r="CB243" s="3578"/>
      <c r="CC243" s="3578"/>
      <c r="CD243" s="3578"/>
    </row>
    <row r="244" spans="4:82" s="1417" customFormat="1" ht="12" customHeight="1">
      <c r="D244" s="1663"/>
      <c r="E244" s="1663"/>
      <c r="F244" s="1663"/>
      <c r="G244" s="1663"/>
      <c r="H244" s="1663"/>
      <c r="I244" s="1663"/>
      <c r="J244" s="1663"/>
      <c r="K244" s="1842"/>
      <c r="L244" s="2106"/>
      <c r="M244" s="1663"/>
      <c r="N244" s="1663"/>
      <c r="O244" s="2106"/>
      <c r="P244" s="1663"/>
      <c r="Q244" s="1663"/>
      <c r="R244" s="2106"/>
      <c r="S244" s="1842"/>
      <c r="T244" s="2106"/>
      <c r="U244" s="2106"/>
      <c r="V244" s="2106"/>
      <c r="W244" s="2106"/>
      <c r="X244" s="2106"/>
      <c r="Y244" s="2181"/>
      <c r="Z244" s="2106"/>
      <c r="AA244" s="2106"/>
      <c r="AB244" s="2106"/>
      <c r="AC244" s="2235"/>
      <c r="AD244" s="3391"/>
      <c r="AE244" s="3391"/>
      <c r="AF244" s="3392"/>
      <c r="AG244" s="3392"/>
      <c r="AH244" s="3603"/>
      <c r="AI244" s="3603"/>
      <c r="AJ244" s="3603"/>
      <c r="AK244" s="3603"/>
      <c r="AL244" s="3603"/>
      <c r="AM244" s="3603"/>
      <c r="AN244" s="3603"/>
      <c r="AO244" s="3603"/>
      <c r="AP244" s="3604"/>
      <c r="AQ244" s="3604"/>
      <c r="AR244" s="3604"/>
      <c r="AS244" s="3604"/>
      <c r="AT244" s="3604"/>
      <c r="AU244" s="3604"/>
      <c r="AV244" s="3604"/>
      <c r="AW244" s="3604"/>
      <c r="AX244" s="3604"/>
      <c r="AY244" s="3604"/>
      <c r="AZ244" s="3604"/>
      <c r="BA244" s="3578"/>
      <c r="BB244" s="3578"/>
      <c r="BC244" s="3578"/>
      <c r="BD244" s="3578"/>
      <c r="BE244" s="3578"/>
      <c r="BF244" s="3578"/>
      <c r="BG244" s="3578"/>
      <c r="BH244" s="3578"/>
      <c r="BI244" s="3578"/>
      <c r="BJ244" s="3578"/>
      <c r="BK244" s="3578"/>
      <c r="BL244" s="3578"/>
      <c r="BM244" s="3578"/>
      <c r="BN244" s="3578"/>
      <c r="BO244" s="3578"/>
      <c r="BP244" s="3578"/>
      <c r="BQ244" s="3578"/>
      <c r="BR244" s="3578"/>
      <c r="BS244" s="3578"/>
      <c r="BT244" s="3578"/>
      <c r="BU244" s="3578"/>
      <c r="BV244" s="3578"/>
      <c r="BW244" s="3578"/>
      <c r="BX244" s="3578"/>
      <c r="BY244" s="3578"/>
      <c r="BZ244" s="3578"/>
      <c r="CA244" s="3578"/>
      <c r="CB244" s="3578"/>
      <c r="CC244" s="3578"/>
      <c r="CD244" s="3578"/>
    </row>
    <row r="245" spans="4:82" s="1417" customFormat="1" ht="12" customHeight="1">
      <c r="D245" s="1663"/>
      <c r="E245" s="1663"/>
      <c r="F245" s="1663"/>
      <c r="G245" s="1663"/>
      <c r="H245" s="1663"/>
      <c r="I245" s="1663"/>
      <c r="J245" s="1663"/>
      <c r="K245" s="1842"/>
      <c r="L245" s="2106"/>
      <c r="M245" s="1663"/>
      <c r="N245" s="1663"/>
      <c r="O245" s="2106"/>
      <c r="P245" s="1663"/>
      <c r="Q245" s="1663"/>
      <c r="R245" s="2106"/>
      <c r="S245" s="1842"/>
      <c r="T245" s="2106"/>
      <c r="U245" s="2106"/>
      <c r="V245" s="2106"/>
      <c r="W245" s="2106"/>
      <c r="X245" s="2106"/>
      <c r="Y245" s="2181"/>
      <c r="Z245" s="2106"/>
      <c r="AA245" s="2106"/>
      <c r="AB245" s="2106"/>
      <c r="AC245" s="2235"/>
      <c r="AD245" s="3391"/>
      <c r="AE245" s="3391"/>
      <c r="AF245" s="3392"/>
      <c r="AG245" s="3392"/>
      <c r="AH245" s="3603"/>
      <c r="AI245" s="3603"/>
      <c r="AJ245" s="3603"/>
      <c r="AK245" s="3603"/>
      <c r="AL245" s="3603"/>
      <c r="AM245" s="3603"/>
      <c r="AN245" s="3603"/>
      <c r="AO245" s="3603"/>
      <c r="AP245" s="3604"/>
      <c r="AQ245" s="3604"/>
      <c r="AR245" s="3604"/>
      <c r="AS245" s="3604"/>
      <c r="AT245" s="3604"/>
      <c r="AU245" s="3604"/>
      <c r="AV245" s="3604"/>
      <c r="AW245" s="3604"/>
      <c r="AX245" s="3604"/>
      <c r="AY245" s="3604"/>
      <c r="AZ245" s="3604"/>
      <c r="BA245" s="3578"/>
      <c r="BB245" s="3578"/>
      <c r="BC245" s="3578"/>
      <c r="BD245" s="3578"/>
      <c r="BE245" s="3578"/>
      <c r="BF245" s="3578"/>
      <c r="BG245" s="3578"/>
      <c r="BH245" s="3578"/>
      <c r="BI245" s="3578"/>
      <c r="BJ245" s="3578"/>
      <c r="BK245" s="3578"/>
      <c r="BL245" s="3578"/>
      <c r="BM245" s="3578"/>
      <c r="BN245" s="3578"/>
      <c r="BO245" s="3578"/>
      <c r="BP245" s="3578"/>
      <c r="BQ245" s="3578"/>
      <c r="BR245" s="3578"/>
      <c r="BS245" s="3578"/>
      <c r="BT245" s="3578"/>
      <c r="BU245" s="3578"/>
      <c r="BV245" s="3578"/>
      <c r="BW245" s="3578"/>
      <c r="BX245" s="3578"/>
      <c r="BY245" s="3578"/>
      <c r="BZ245" s="3578"/>
      <c r="CA245" s="3578"/>
      <c r="CB245" s="3578"/>
      <c r="CC245" s="3578"/>
      <c r="CD245" s="3578"/>
    </row>
    <row r="246" spans="4:82" s="1417" customFormat="1" ht="12" customHeight="1">
      <c r="D246" s="1663"/>
      <c r="E246" s="1663"/>
      <c r="F246" s="1663"/>
      <c r="G246" s="1663"/>
      <c r="H246" s="1663"/>
      <c r="I246" s="1663"/>
      <c r="J246" s="1663"/>
      <c r="K246" s="1842"/>
      <c r="L246" s="2106"/>
      <c r="M246" s="1663"/>
      <c r="N246" s="1663"/>
      <c r="O246" s="2106"/>
      <c r="P246" s="1663"/>
      <c r="Q246" s="1663"/>
      <c r="R246" s="2106"/>
      <c r="S246" s="1842"/>
      <c r="T246" s="2106"/>
      <c r="U246" s="2106"/>
      <c r="V246" s="2106"/>
      <c r="W246" s="2106"/>
      <c r="X246" s="2106"/>
      <c r="Y246" s="2181"/>
      <c r="Z246" s="2106"/>
      <c r="AA246" s="2106"/>
      <c r="AB246" s="2106"/>
      <c r="AC246" s="2235"/>
      <c r="AD246" s="3391"/>
      <c r="AE246" s="3391"/>
      <c r="AF246" s="3392"/>
      <c r="AG246" s="3392"/>
      <c r="AH246" s="3603"/>
      <c r="AI246" s="3603"/>
      <c r="AJ246" s="3603"/>
      <c r="AK246" s="3603"/>
      <c r="AL246" s="3603"/>
      <c r="AM246" s="3603"/>
      <c r="AN246" s="3603"/>
      <c r="AO246" s="3603"/>
      <c r="AP246" s="3604"/>
      <c r="AQ246" s="3604"/>
      <c r="AR246" s="3604"/>
      <c r="AS246" s="3604"/>
      <c r="AT246" s="3604"/>
      <c r="AU246" s="3604"/>
      <c r="AV246" s="3604"/>
      <c r="AW246" s="3604"/>
      <c r="AX246" s="3604"/>
      <c r="AY246" s="3604"/>
      <c r="AZ246" s="3604"/>
      <c r="BA246" s="3578"/>
      <c r="BB246" s="3578"/>
      <c r="BC246" s="3578"/>
      <c r="BD246" s="3578"/>
      <c r="BE246" s="3578"/>
      <c r="BF246" s="3578"/>
      <c r="BG246" s="3578"/>
      <c r="BH246" s="3578"/>
      <c r="BI246" s="3578"/>
      <c r="BJ246" s="3578"/>
      <c r="BK246" s="3578"/>
      <c r="BL246" s="3578"/>
      <c r="BM246" s="3578"/>
      <c r="BN246" s="3578"/>
      <c r="BO246" s="3578"/>
      <c r="BP246" s="3578"/>
      <c r="BQ246" s="3578"/>
      <c r="BR246" s="3578"/>
      <c r="BS246" s="3578"/>
      <c r="BT246" s="3578"/>
      <c r="BU246" s="3578"/>
      <c r="BV246" s="3578"/>
      <c r="BW246" s="3578"/>
      <c r="BX246" s="3578"/>
      <c r="BY246" s="3578"/>
      <c r="BZ246" s="3578"/>
      <c r="CA246" s="3578"/>
      <c r="CB246" s="3578"/>
      <c r="CC246" s="3578"/>
      <c r="CD246" s="3578"/>
    </row>
    <row r="247" spans="4:82" s="1417" customFormat="1" ht="12" customHeight="1">
      <c r="D247" s="1663"/>
      <c r="E247" s="1663"/>
      <c r="F247" s="1663"/>
      <c r="G247" s="1663"/>
      <c r="H247" s="1663"/>
      <c r="I247" s="1663"/>
      <c r="J247" s="1663"/>
      <c r="K247" s="1842"/>
      <c r="L247" s="2106"/>
      <c r="M247" s="1663"/>
      <c r="N247" s="1663"/>
      <c r="O247" s="2106"/>
      <c r="P247" s="1663"/>
      <c r="Q247" s="1663"/>
      <c r="R247" s="2106"/>
      <c r="S247" s="1842"/>
      <c r="T247" s="2106"/>
      <c r="U247" s="2106"/>
      <c r="V247" s="2106"/>
      <c r="W247" s="2106"/>
      <c r="X247" s="2106"/>
      <c r="Y247" s="2181"/>
      <c r="Z247" s="2106"/>
      <c r="AA247" s="2106"/>
      <c r="AB247" s="2106"/>
      <c r="AC247" s="2235"/>
      <c r="AD247" s="3391"/>
      <c r="AE247" s="3391"/>
      <c r="AF247" s="3392"/>
      <c r="AG247" s="3392"/>
      <c r="AH247" s="3603"/>
      <c r="AI247" s="3603"/>
      <c r="AJ247" s="3603"/>
      <c r="AK247" s="3603"/>
      <c r="AL247" s="3603"/>
      <c r="AM247" s="3603"/>
      <c r="AN247" s="3603"/>
      <c r="AO247" s="3603"/>
      <c r="AP247" s="3604"/>
      <c r="AQ247" s="3604"/>
      <c r="AR247" s="3604"/>
      <c r="AS247" s="3604"/>
      <c r="AT247" s="3604"/>
      <c r="AU247" s="3604"/>
      <c r="AV247" s="3604"/>
      <c r="AW247" s="3604"/>
      <c r="AX247" s="3604"/>
      <c r="AY247" s="3604"/>
      <c r="AZ247" s="3604"/>
      <c r="BA247" s="3578"/>
      <c r="BB247" s="3578"/>
      <c r="BC247" s="3578"/>
      <c r="BD247" s="3578"/>
      <c r="BE247" s="3578"/>
      <c r="BF247" s="3578"/>
      <c r="BG247" s="3578"/>
      <c r="BH247" s="3578"/>
      <c r="BI247" s="3578"/>
      <c r="BJ247" s="3578"/>
      <c r="BK247" s="3578"/>
      <c r="BL247" s="3578"/>
      <c r="BM247" s="3578"/>
      <c r="BN247" s="3578"/>
      <c r="BO247" s="3578"/>
      <c r="BP247" s="3578"/>
      <c r="BQ247" s="3578"/>
      <c r="BR247" s="3578"/>
      <c r="BS247" s="3578"/>
      <c r="BT247" s="3578"/>
      <c r="BU247" s="3578"/>
      <c r="BV247" s="3578"/>
      <c r="BW247" s="3578"/>
      <c r="BX247" s="3578"/>
      <c r="BY247" s="3578"/>
      <c r="BZ247" s="3578"/>
      <c r="CA247" s="3578"/>
      <c r="CB247" s="3578"/>
      <c r="CC247" s="3578"/>
      <c r="CD247" s="3578"/>
    </row>
    <row r="248" spans="4:82" s="1417" customFormat="1" ht="12" customHeight="1">
      <c r="D248" s="1663"/>
      <c r="E248" s="1663"/>
      <c r="F248" s="1663"/>
      <c r="G248" s="1663"/>
      <c r="H248" s="1663"/>
      <c r="I248" s="1663"/>
      <c r="J248" s="1663"/>
      <c r="K248" s="1842"/>
      <c r="L248" s="2106"/>
      <c r="M248" s="1663"/>
      <c r="N248" s="1663"/>
      <c r="O248" s="2106"/>
      <c r="P248" s="1663"/>
      <c r="Q248" s="1663"/>
      <c r="R248" s="2106"/>
      <c r="S248" s="1842"/>
      <c r="T248" s="2106"/>
      <c r="U248" s="2106"/>
      <c r="V248" s="2106"/>
      <c r="W248" s="2106"/>
      <c r="X248" s="2106"/>
      <c r="Y248" s="2181"/>
      <c r="Z248" s="2106"/>
      <c r="AA248" s="2106"/>
      <c r="AB248" s="2106"/>
      <c r="AC248" s="2235"/>
      <c r="AD248" s="3391"/>
      <c r="AE248" s="3391"/>
      <c r="AF248" s="3392"/>
      <c r="AG248" s="3392"/>
      <c r="AH248" s="3603"/>
      <c r="AI248" s="3603"/>
      <c r="AJ248" s="3603"/>
      <c r="AK248" s="3603"/>
      <c r="AL248" s="3603"/>
      <c r="AM248" s="3603"/>
      <c r="AN248" s="3603"/>
      <c r="AO248" s="3603"/>
      <c r="AP248" s="3604"/>
      <c r="AQ248" s="3604"/>
      <c r="AR248" s="3604"/>
      <c r="AS248" s="3604"/>
      <c r="AT248" s="3604"/>
      <c r="AU248" s="3604"/>
      <c r="AV248" s="3604"/>
      <c r="AW248" s="3604"/>
      <c r="AX248" s="3604"/>
      <c r="AY248" s="3604"/>
      <c r="AZ248" s="3604"/>
      <c r="BA248" s="3578"/>
      <c r="BB248" s="3578"/>
      <c r="BC248" s="3578"/>
      <c r="BD248" s="3578"/>
      <c r="BE248" s="3578"/>
      <c r="BF248" s="3578"/>
      <c r="BG248" s="3578"/>
      <c r="BH248" s="3578"/>
      <c r="BI248" s="3578"/>
      <c r="BJ248" s="3578"/>
      <c r="BK248" s="3578"/>
      <c r="BL248" s="3578"/>
      <c r="BM248" s="3578"/>
      <c r="BN248" s="3578"/>
      <c r="BO248" s="3578"/>
      <c r="BP248" s="3578"/>
      <c r="BQ248" s="3578"/>
      <c r="BR248" s="3578"/>
      <c r="BS248" s="3578"/>
      <c r="BT248" s="3578"/>
      <c r="BU248" s="3578"/>
      <c r="BV248" s="3578"/>
      <c r="BW248" s="3578"/>
      <c r="BX248" s="3578"/>
      <c r="BY248" s="3578"/>
      <c r="BZ248" s="3578"/>
      <c r="CA248" s="3578"/>
      <c r="CB248" s="3578"/>
      <c r="CC248" s="3578"/>
      <c r="CD248" s="3578"/>
    </row>
    <row r="249" spans="4:82" s="1417" customFormat="1" ht="12" customHeight="1">
      <c r="D249" s="1663"/>
      <c r="E249" s="1663"/>
      <c r="F249" s="1663"/>
      <c r="G249" s="1663"/>
      <c r="H249" s="1663"/>
      <c r="I249" s="1663"/>
      <c r="J249" s="1663"/>
      <c r="K249" s="1842"/>
      <c r="L249" s="2106"/>
      <c r="M249" s="1663"/>
      <c r="N249" s="1663"/>
      <c r="O249" s="2106"/>
      <c r="P249" s="1663"/>
      <c r="Q249" s="1663"/>
      <c r="R249" s="2106"/>
      <c r="S249" s="1842"/>
      <c r="T249" s="2106"/>
      <c r="U249" s="2106"/>
      <c r="V249" s="2106"/>
      <c r="W249" s="2106"/>
      <c r="X249" s="2106"/>
      <c r="Y249" s="2181"/>
      <c r="Z249" s="2106"/>
      <c r="AA249" s="2106"/>
      <c r="AB249" s="2106"/>
      <c r="AC249" s="2235"/>
      <c r="AD249" s="3391"/>
      <c r="AE249" s="3391"/>
      <c r="AF249" s="3392"/>
      <c r="AG249" s="3392"/>
      <c r="AH249" s="3603"/>
      <c r="AI249" s="3603"/>
      <c r="AJ249" s="3603"/>
      <c r="AK249" s="3603"/>
      <c r="AL249" s="3603"/>
      <c r="AM249" s="3603"/>
      <c r="AN249" s="3603"/>
      <c r="AO249" s="3603"/>
      <c r="AP249" s="3604"/>
      <c r="AQ249" s="3604"/>
      <c r="AR249" s="3604"/>
      <c r="AS249" s="3604"/>
      <c r="AT249" s="3604"/>
      <c r="AU249" s="3604"/>
      <c r="AV249" s="3604"/>
      <c r="AW249" s="3604"/>
      <c r="AX249" s="3604"/>
      <c r="AY249" s="3604"/>
      <c r="AZ249" s="3604"/>
      <c r="BA249" s="3578"/>
      <c r="BB249" s="3578"/>
      <c r="BC249" s="3578"/>
      <c r="BD249" s="3578"/>
      <c r="BE249" s="3578"/>
      <c r="BF249" s="3578"/>
      <c r="BG249" s="3578"/>
      <c r="BH249" s="3578"/>
      <c r="BI249" s="3578"/>
      <c r="BJ249" s="3578"/>
      <c r="BK249" s="3578"/>
      <c r="BL249" s="3578"/>
      <c r="BM249" s="3578"/>
      <c r="BN249" s="3578"/>
      <c r="BO249" s="3578"/>
      <c r="BP249" s="3578"/>
      <c r="BQ249" s="3578"/>
      <c r="BR249" s="3578"/>
      <c r="BS249" s="3578"/>
      <c r="BT249" s="3578"/>
      <c r="BU249" s="3578"/>
      <c r="BV249" s="3578"/>
      <c r="BW249" s="3578"/>
      <c r="BX249" s="3578"/>
      <c r="BY249" s="3578"/>
      <c r="BZ249" s="3578"/>
      <c r="CA249" s="3578"/>
      <c r="CB249" s="3578"/>
      <c r="CC249" s="3578"/>
      <c r="CD249" s="3578"/>
    </row>
    <row r="250" spans="4:82" s="1417" customFormat="1" ht="12" customHeight="1">
      <c r="D250" s="1663"/>
      <c r="E250" s="1663"/>
      <c r="F250" s="1663"/>
      <c r="G250" s="1663"/>
      <c r="H250" s="1663"/>
      <c r="I250" s="1663"/>
      <c r="J250" s="1663"/>
      <c r="K250" s="1842"/>
      <c r="L250" s="2106"/>
      <c r="M250" s="1663"/>
      <c r="N250" s="1663"/>
      <c r="O250" s="2106"/>
      <c r="P250" s="1663"/>
      <c r="Q250" s="1663"/>
      <c r="R250" s="2106"/>
      <c r="S250" s="1842"/>
      <c r="T250" s="2106"/>
      <c r="U250" s="2106"/>
      <c r="V250" s="2106"/>
      <c r="W250" s="2106"/>
      <c r="X250" s="2106"/>
      <c r="Y250" s="2181"/>
      <c r="Z250" s="2106"/>
      <c r="AA250" s="2106"/>
      <c r="AB250" s="2106"/>
      <c r="AC250" s="2235"/>
      <c r="AD250" s="3391"/>
      <c r="AE250" s="3391"/>
      <c r="AF250" s="3392"/>
      <c r="AG250" s="3392"/>
      <c r="AH250" s="3603"/>
      <c r="AI250" s="3603"/>
      <c r="AJ250" s="3603"/>
      <c r="AK250" s="3603"/>
      <c r="AL250" s="3603"/>
      <c r="AM250" s="3603"/>
      <c r="AN250" s="3603"/>
      <c r="AO250" s="3603"/>
      <c r="AP250" s="3604"/>
      <c r="AQ250" s="3604"/>
      <c r="AR250" s="3604"/>
      <c r="AS250" s="3604"/>
      <c r="AT250" s="3604"/>
      <c r="AU250" s="3604"/>
      <c r="AV250" s="3604"/>
      <c r="AW250" s="3604"/>
      <c r="AX250" s="3604"/>
      <c r="AY250" s="3604"/>
      <c r="AZ250" s="3604"/>
      <c r="BA250" s="3578"/>
      <c r="BB250" s="3578"/>
      <c r="BC250" s="3578"/>
      <c r="BD250" s="3578"/>
      <c r="BE250" s="3578"/>
      <c r="BF250" s="3578"/>
      <c r="BG250" s="3578"/>
      <c r="BH250" s="3578"/>
      <c r="BI250" s="3578"/>
      <c r="BJ250" s="3578"/>
      <c r="BK250" s="3578"/>
      <c r="BL250" s="3578"/>
      <c r="BM250" s="3578"/>
      <c r="BN250" s="3578"/>
      <c r="BO250" s="3578"/>
      <c r="BP250" s="3578"/>
      <c r="BQ250" s="3578"/>
      <c r="BR250" s="3578"/>
      <c r="BS250" s="3578"/>
      <c r="BT250" s="3578"/>
      <c r="BU250" s="3578"/>
      <c r="BV250" s="3578"/>
      <c r="BW250" s="3578"/>
      <c r="BX250" s="3578"/>
      <c r="BY250" s="3578"/>
      <c r="BZ250" s="3578"/>
      <c r="CA250" s="3578"/>
      <c r="CB250" s="3578"/>
      <c r="CC250" s="3578"/>
      <c r="CD250" s="3578"/>
    </row>
    <row r="251" spans="4:82" s="1417" customFormat="1" ht="12" customHeight="1">
      <c r="D251" s="1663"/>
      <c r="E251" s="1663"/>
      <c r="F251" s="1663"/>
      <c r="G251" s="1663"/>
      <c r="H251" s="1663"/>
      <c r="I251" s="1663"/>
      <c r="J251" s="1663"/>
      <c r="K251" s="1842"/>
      <c r="L251" s="2106"/>
      <c r="M251" s="1663"/>
      <c r="N251" s="1663"/>
      <c r="O251" s="2106"/>
      <c r="P251" s="1663"/>
      <c r="Q251" s="1663"/>
      <c r="R251" s="2106"/>
      <c r="S251" s="1842"/>
      <c r="T251" s="2106"/>
      <c r="U251" s="2106"/>
      <c r="V251" s="2106"/>
      <c r="W251" s="2106"/>
      <c r="X251" s="2106"/>
      <c r="Y251" s="2181"/>
      <c r="Z251" s="2106"/>
      <c r="AA251" s="2106"/>
      <c r="AB251" s="2106"/>
      <c r="AC251" s="2235"/>
      <c r="AD251" s="3391"/>
      <c r="AE251" s="3391"/>
      <c r="AF251" s="3392"/>
      <c r="AG251" s="3392"/>
      <c r="AH251" s="3603"/>
      <c r="AI251" s="3603"/>
      <c r="AJ251" s="3603"/>
      <c r="AK251" s="3603"/>
      <c r="AL251" s="3603"/>
      <c r="AM251" s="3603"/>
      <c r="AN251" s="3603"/>
      <c r="AO251" s="3603"/>
      <c r="AP251" s="3604"/>
      <c r="AQ251" s="3604"/>
      <c r="AR251" s="3604"/>
      <c r="AS251" s="3604"/>
      <c r="AT251" s="3604"/>
      <c r="AU251" s="3604"/>
      <c r="AV251" s="3604"/>
      <c r="AW251" s="3604"/>
      <c r="AX251" s="3604"/>
      <c r="AY251" s="3604"/>
      <c r="AZ251" s="3604"/>
      <c r="BA251" s="3578"/>
      <c r="BB251" s="3578"/>
      <c r="BC251" s="3578"/>
      <c r="BD251" s="3578"/>
      <c r="BE251" s="3578"/>
      <c r="BF251" s="3578"/>
      <c r="BG251" s="3578"/>
      <c r="BH251" s="3578"/>
      <c r="BI251" s="3578"/>
      <c r="BJ251" s="3578"/>
      <c r="BK251" s="3578"/>
      <c r="BL251" s="3578"/>
      <c r="BM251" s="3578"/>
      <c r="BN251" s="3578"/>
      <c r="BO251" s="3578"/>
      <c r="BP251" s="3578"/>
      <c r="BQ251" s="3578"/>
      <c r="BR251" s="3578"/>
      <c r="BS251" s="3578"/>
      <c r="BT251" s="3578"/>
      <c r="BU251" s="3578"/>
      <c r="BV251" s="3578"/>
      <c r="BW251" s="3578"/>
      <c r="BX251" s="3578"/>
      <c r="BY251" s="3578"/>
      <c r="BZ251" s="3578"/>
      <c r="CA251" s="3578"/>
      <c r="CB251" s="3578"/>
      <c r="CC251" s="3578"/>
      <c r="CD251" s="3578"/>
    </row>
    <row r="252" spans="4:82" s="1417" customFormat="1" ht="12" customHeight="1">
      <c r="D252" s="1663"/>
      <c r="E252" s="1663"/>
      <c r="F252" s="1663"/>
      <c r="G252" s="1663"/>
      <c r="H252" s="1663"/>
      <c r="I252" s="1663"/>
      <c r="J252" s="1663"/>
      <c r="K252" s="1842"/>
      <c r="L252" s="2106"/>
      <c r="M252" s="1663"/>
      <c r="N252" s="1663"/>
      <c r="O252" s="2106"/>
      <c r="P252" s="1663"/>
      <c r="Q252" s="1663"/>
      <c r="R252" s="2106"/>
      <c r="S252" s="1842"/>
      <c r="T252" s="2106"/>
      <c r="U252" s="2106"/>
      <c r="V252" s="2106"/>
      <c r="W252" s="2106"/>
      <c r="X252" s="2106"/>
      <c r="Y252" s="2181"/>
      <c r="Z252" s="2106"/>
      <c r="AA252" s="2106"/>
      <c r="AB252" s="2106"/>
      <c r="AC252" s="2235"/>
      <c r="AD252" s="3391"/>
      <c r="AE252" s="3391"/>
      <c r="AF252" s="3392"/>
      <c r="AG252" s="3392"/>
      <c r="AH252" s="3603"/>
      <c r="AI252" s="3603"/>
      <c r="AJ252" s="3603"/>
      <c r="AK252" s="3603"/>
      <c r="AL252" s="3603"/>
      <c r="AM252" s="3603"/>
      <c r="AN252" s="3603"/>
      <c r="AO252" s="3603"/>
      <c r="AP252" s="3604"/>
      <c r="AQ252" s="3604"/>
      <c r="AR252" s="3604"/>
      <c r="AS252" s="3604"/>
      <c r="AT252" s="3604"/>
      <c r="AU252" s="3604"/>
      <c r="AV252" s="3604"/>
      <c r="AW252" s="3604"/>
      <c r="AX252" s="3604"/>
      <c r="AY252" s="3604"/>
      <c r="AZ252" s="3604"/>
      <c r="BA252" s="3578"/>
      <c r="BB252" s="3578"/>
      <c r="BC252" s="3578"/>
      <c r="BD252" s="3578"/>
      <c r="BE252" s="3578"/>
      <c r="BF252" s="3578"/>
      <c r="BG252" s="3578"/>
      <c r="BH252" s="3578"/>
      <c r="BI252" s="3578"/>
      <c r="BJ252" s="3578"/>
      <c r="BK252" s="3578"/>
      <c r="BL252" s="3578"/>
      <c r="BM252" s="3578"/>
      <c r="BN252" s="3578"/>
      <c r="BO252" s="3578"/>
      <c r="BP252" s="3578"/>
      <c r="BQ252" s="3578"/>
      <c r="BR252" s="3578"/>
      <c r="BS252" s="3578"/>
      <c r="BT252" s="3578"/>
      <c r="BU252" s="3578"/>
      <c r="BV252" s="3578"/>
      <c r="BW252" s="3578"/>
      <c r="BX252" s="3578"/>
      <c r="BY252" s="3578"/>
      <c r="BZ252" s="3578"/>
      <c r="CA252" s="3578"/>
      <c r="CB252" s="3578"/>
      <c r="CC252" s="3578"/>
      <c r="CD252" s="3578"/>
    </row>
    <row r="253" spans="4:82" s="1417" customFormat="1" ht="12" customHeight="1">
      <c r="D253" s="1663"/>
      <c r="E253" s="1663"/>
      <c r="F253" s="1663"/>
      <c r="G253" s="1663"/>
      <c r="H253" s="1663"/>
      <c r="I253" s="1663"/>
      <c r="J253" s="1663"/>
      <c r="K253" s="1842"/>
      <c r="L253" s="2106"/>
      <c r="M253" s="1663"/>
      <c r="N253" s="1663"/>
      <c r="O253" s="2106"/>
      <c r="P253" s="1663"/>
      <c r="Q253" s="1663"/>
      <c r="R253" s="2106"/>
      <c r="S253" s="1842"/>
      <c r="T253" s="2106"/>
      <c r="U253" s="2106"/>
      <c r="V253" s="2106"/>
      <c r="W253" s="2106"/>
      <c r="X253" s="2106"/>
      <c r="Y253" s="2181"/>
      <c r="Z253" s="2106"/>
      <c r="AA253" s="2106"/>
      <c r="AB253" s="2106"/>
      <c r="AC253" s="2235"/>
      <c r="AD253" s="3391"/>
      <c r="AE253" s="3391"/>
      <c r="AF253" s="3392"/>
      <c r="AG253" s="3392"/>
      <c r="AH253" s="3603"/>
      <c r="AI253" s="3603"/>
      <c r="AJ253" s="3603"/>
      <c r="AK253" s="3603"/>
      <c r="AL253" s="3603"/>
      <c r="AM253" s="3603"/>
      <c r="AN253" s="3603"/>
      <c r="AO253" s="3603"/>
      <c r="AP253" s="3604"/>
      <c r="AQ253" s="3604"/>
      <c r="AR253" s="3604"/>
      <c r="AS253" s="3604"/>
      <c r="AT253" s="3604"/>
      <c r="AU253" s="3604"/>
      <c r="AV253" s="3604"/>
      <c r="AW253" s="3604"/>
      <c r="AX253" s="3604"/>
      <c r="AY253" s="3604"/>
      <c r="AZ253" s="3604"/>
      <c r="BA253" s="3578"/>
      <c r="BB253" s="3578"/>
      <c r="BC253" s="3578"/>
      <c r="BD253" s="3578"/>
      <c r="BE253" s="3578"/>
      <c r="BF253" s="3578"/>
      <c r="BG253" s="3578"/>
      <c r="BH253" s="3578"/>
      <c r="BI253" s="3578"/>
      <c r="BJ253" s="3578"/>
      <c r="BK253" s="3578"/>
      <c r="BL253" s="3578"/>
      <c r="BM253" s="3578"/>
      <c r="BN253" s="3578"/>
      <c r="BO253" s="3578"/>
      <c r="BP253" s="3578"/>
      <c r="BQ253" s="3578"/>
      <c r="BR253" s="3578"/>
      <c r="BS253" s="3578"/>
      <c r="BT253" s="3578"/>
      <c r="BU253" s="3578"/>
      <c r="BV253" s="3578"/>
      <c r="BW253" s="3578"/>
      <c r="BX253" s="3578"/>
      <c r="BY253" s="3578"/>
      <c r="BZ253" s="3578"/>
      <c r="CA253" s="3578"/>
      <c r="CB253" s="3578"/>
      <c r="CC253" s="3578"/>
      <c r="CD253" s="3578"/>
    </row>
    <row r="254" spans="4:82" s="1417" customFormat="1" ht="12" customHeight="1">
      <c r="D254" s="1663"/>
      <c r="E254" s="1663"/>
      <c r="F254" s="1663"/>
      <c r="G254" s="1663"/>
      <c r="H254" s="1663"/>
      <c r="I254" s="1663"/>
      <c r="J254" s="1663"/>
      <c r="K254" s="1842"/>
      <c r="L254" s="2106"/>
      <c r="M254" s="1663"/>
      <c r="N254" s="1663"/>
      <c r="O254" s="2106"/>
      <c r="P254" s="1663"/>
      <c r="Q254" s="1663"/>
      <c r="R254" s="2106"/>
      <c r="S254" s="1842"/>
      <c r="T254" s="2106"/>
      <c r="U254" s="2106"/>
      <c r="V254" s="2106"/>
      <c r="W254" s="2106"/>
      <c r="X254" s="2106"/>
      <c r="Y254" s="2181"/>
      <c r="Z254" s="2106"/>
      <c r="AA254" s="2106"/>
      <c r="AB254" s="2106"/>
      <c r="AC254" s="2235"/>
      <c r="AD254" s="3391"/>
      <c r="AE254" s="3391"/>
      <c r="AF254" s="3392"/>
      <c r="AG254" s="3392"/>
      <c r="AH254" s="3603"/>
      <c r="AI254" s="3603"/>
      <c r="AJ254" s="3603"/>
      <c r="AK254" s="3603"/>
      <c r="AL254" s="3603"/>
      <c r="AM254" s="3603"/>
      <c r="AN254" s="3603"/>
      <c r="AO254" s="3603"/>
      <c r="AP254" s="3604"/>
      <c r="AQ254" s="3604"/>
      <c r="AR254" s="3604"/>
      <c r="AS254" s="3604"/>
      <c r="AT254" s="3604"/>
      <c r="AU254" s="3604"/>
      <c r="AV254" s="3604"/>
      <c r="AW254" s="3604"/>
      <c r="AX254" s="3604"/>
      <c r="AY254" s="3604"/>
      <c r="AZ254" s="3604"/>
      <c r="BA254" s="3578"/>
      <c r="BB254" s="3578"/>
      <c r="BC254" s="3578"/>
      <c r="BD254" s="3578"/>
      <c r="BE254" s="3578"/>
      <c r="BF254" s="3578"/>
      <c r="BG254" s="3578"/>
      <c r="BH254" s="3578"/>
      <c r="BI254" s="3578"/>
      <c r="BJ254" s="3578"/>
      <c r="BK254" s="3578"/>
      <c r="BL254" s="3578"/>
      <c r="BM254" s="3578"/>
      <c r="BN254" s="3578"/>
      <c r="BO254" s="3578"/>
      <c r="BP254" s="3578"/>
      <c r="BQ254" s="3578"/>
      <c r="BR254" s="3578"/>
      <c r="BS254" s="3578"/>
      <c r="BT254" s="3578"/>
      <c r="BU254" s="3578"/>
      <c r="BV254" s="3578"/>
      <c r="BW254" s="3578"/>
      <c r="BX254" s="3578"/>
      <c r="BY254" s="3578"/>
      <c r="BZ254" s="3578"/>
      <c r="CA254" s="3578"/>
      <c r="CB254" s="3578"/>
      <c r="CC254" s="3578"/>
      <c r="CD254" s="3578"/>
    </row>
    <row r="255" spans="4:82" s="1417" customFormat="1" ht="12" customHeight="1">
      <c r="D255" s="1663"/>
      <c r="E255" s="1663"/>
      <c r="F255" s="1663"/>
      <c r="G255" s="1663"/>
      <c r="H255" s="1663"/>
      <c r="I255" s="1663"/>
      <c r="J255" s="1663"/>
      <c r="K255" s="1842"/>
      <c r="L255" s="2106"/>
      <c r="M255" s="1663"/>
      <c r="N255" s="1663"/>
      <c r="O255" s="2106"/>
      <c r="P255" s="1663"/>
      <c r="Q255" s="1663"/>
      <c r="R255" s="2106"/>
      <c r="S255" s="1842"/>
      <c r="T255" s="2106"/>
      <c r="U255" s="2106"/>
      <c r="V255" s="2106"/>
      <c r="W255" s="2106"/>
      <c r="X255" s="2106"/>
      <c r="Y255" s="2181"/>
      <c r="Z255" s="2106"/>
      <c r="AA255" s="2106"/>
      <c r="AB255" s="2106"/>
      <c r="AC255" s="2235"/>
      <c r="AD255" s="3391"/>
      <c r="AE255" s="3391"/>
      <c r="AF255" s="3392"/>
      <c r="AG255" s="3392"/>
      <c r="AH255" s="3603"/>
      <c r="AI255" s="3603"/>
      <c r="AJ255" s="3603"/>
      <c r="AK255" s="3603"/>
      <c r="AL255" s="3603"/>
      <c r="AM255" s="3603"/>
      <c r="AN255" s="3603"/>
      <c r="AO255" s="3603"/>
      <c r="AP255" s="3604"/>
      <c r="AQ255" s="3604"/>
      <c r="AR255" s="3604"/>
      <c r="AS255" s="3604"/>
      <c r="AT255" s="3604"/>
      <c r="AU255" s="3604"/>
      <c r="AV255" s="3604"/>
      <c r="AW255" s="3604"/>
      <c r="AX255" s="3604"/>
      <c r="AY255" s="3604"/>
      <c r="AZ255" s="3604"/>
      <c r="BA255" s="3578"/>
      <c r="BB255" s="3578"/>
      <c r="BC255" s="3578"/>
      <c r="BD255" s="3578"/>
      <c r="BE255" s="3578"/>
      <c r="BF255" s="3578"/>
      <c r="BG255" s="3578"/>
      <c r="BH255" s="3578"/>
      <c r="BI255" s="3578"/>
      <c r="BJ255" s="3578"/>
      <c r="BK255" s="3578"/>
      <c r="BL255" s="3578"/>
      <c r="BM255" s="3578"/>
      <c r="BN255" s="3578"/>
      <c r="BO255" s="3578"/>
      <c r="BP255" s="3578"/>
      <c r="BQ255" s="3578"/>
      <c r="BR255" s="3578"/>
      <c r="BS255" s="3578"/>
      <c r="BT255" s="3578"/>
      <c r="BU255" s="3578"/>
      <c r="BV255" s="3578"/>
      <c r="BW255" s="3578"/>
      <c r="BX255" s="3578"/>
      <c r="BY255" s="3578"/>
      <c r="BZ255" s="3578"/>
      <c r="CA255" s="3578"/>
      <c r="CB255" s="3578"/>
      <c r="CC255" s="3578"/>
      <c r="CD255" s="3578"/>
    </row>
    <row r="256" spans="4:82" s="1417" customFormat="1" ht="12" customHeight="1">
      <c r="D256" s="1663"/>
      <c r="E256" s="1663"/>
      <c r="F256" s="1663"/>
      <c r="G256" s="1663"/>
      <c r="H256" s="1663"/>
      <c r="I256" s="1663"/>
      <c r="J256" s="1663"/>
      <c r="K256" s="1842"/>
      <c r="L256" s="2106"/>
      <c r="M256" s="1663"/>
      <c r="N256" s="1663"/>
      <c r="O256" s="2106"/>
      <c r="P256" s="1663"/>
      <c r="Q256" s="1663"/>
      <c r="R256" s="2106"/>
      <c r="S256" s="1842"/>
      <c r="T256" s="2106"/>
      <c r="U256" s="2106"/>
      <c r="V256" s="2106"/>
      <c r="W256" s="2106"/>
      <c r="X256" s="2106"/>
      <c r="Y256" s="2181"/>
      <c r="Z256" s="2106"/>
      <c r="AA256" s="2106"/>
      <c r="AB256" s="2106"/>
      <c r="AC256" s="2235"/>
      <c r="AD256" s="3391"/>
      <c r="AE256" s="3391"/>
      <c r="AF256" s="3392"/>
      <c r="AG256" s="3392"/>
      <c r="AH256" s="3603"/>
      <c r="AI256" s="3603"/>
      <c r="AJ256" s="3603"/>
      <c r="AK256" s="3603"/>
      <c r="AL256" s="3603"/>
      <c r="AM256" s="3603"/>
      <c r="AN256" s="3603"/>
      <c r="AO256" s="3603"/>
      <c r="AP256" s="3604"/>
      <c r="AQ256" s="3604"/>
      <c r="AR256" s="3604"/>
      <c r="AS256" s="3604"/>
      <c r="AT256" s="3604"/>
      <c r="AU256" s="3604"/>
      <c r="AV256" s="3604"/>
      <c r="AW256" s="3604"/>
      <c r="AX256" s="3604"/>
      <c r="AY256" s="3604"/>
      <c r="AZ256" s="3604"/>
      <c r="BA256" s="3578"/>
      <c r="BB256" s="3578"/>
      <c r="BC256" s="3578"/>
      <c r="BD256" s="3578"/>
      <c r="BE256" s="3578"/>
      <c r="BF256" s="3578"/>
      <c r="BG256" s="3578"/>
      <c r="BH256" s="3578"/>
      <c r="BI256" s="3578"/>
      <c r="BJ256" s="3578"/>
      <c r="BK256" s="3578"/>
      <c r="BL256" s="3578"/>
      <c r="BM256" s="3578"/>
      <c r="BN256" s="3578"/>
      <c r="BO256" s="3578"/>
      <c r="BP256" s="3578"/>
      <c r="BQ256" s="3578"/>
      <c r="BR256" s="3578"/>
      <c r="BS256" s="3578"/>
      <c r="BT256" s="3578"/>
      <c r="BU256" s="3578"/>
      <c r="BV256" s="3578"/>
      <c r="BW256" s="3578"/>
      <c r="BX256" s="3578"/>
      <c r="BY256" s="3578"/>
      <c r="BZ256" s="3578"/>
      <c r="CA256" s="3578"/>
      <c r="CB256" s="3578"/>
      <c r="CC256" s="3578"/>
      <c r="CD256" s="3578"/>
    </row>
    <row r="257" spans="1:82" s="1417" customFormat="1" ht="12" customHeight="1">
      <c r="D257" s="1663"/>
      <c r="E257" s="1663"/>
      <c r="F257" s="1663"/>
      <c r="G257" s="1663"/>
      <c r="H257" s="1663"/>
      <c r="I257" s="1663"/>
      <c r="J257" s="1663"/>
      <c r="K257" s="1842"/>
      <c r="L257" s="2106"/>
      <c r="M257" s="1663"/>
      <c r="N257" s="1663"/>
      <c r="O257" s="2106"/>
      <c r="P257" s="1663"/>
      <c r="Q257" s="1663"/>
      <c r="R257" s="2106"/>
      <c r="S257" s="1842"/>
      <c r="T257" s="2106"/>
      <c r="U257" s="2106"/>
      <c r="V257" s="2106"/>
      <c r="W257" s="2106"/>
      <c r="X257" s="2106"/>
      <c r="Y257" s="2181"/>
      <c r="Z257" s="2106"/>
      <c r="AA257" s="2106"/>
      <c r="AB257" s="2106"/>
      <c r="AC257" s="2235"/>
      <c r="AD257" s="3391"/>
      <c r="AE257" s="3391"/>
      <c r="AF257" s="3392"/>
      <c r="AG257" s="3392"/>
      <c r="AH257" s="3603"/>
      <c r="AI257" s="3603"/>
      <c r="AJ257" s="3603"/>
      <c r="AK257" s="3603"/>
      <c r="AL257" s="3603"/>
      <c r="AM257" s="3603"/>
      <c r="AN257" s="3603"/>
      <c r="AO257" s="3603"/>
      <c r="AP257" s="3604"/>
      <c r="AQ257" s="3604"/>
      <c r="AR257" s="3604"/>
      <c r="AS257" s="3604"/>
      <c r="AT257" s="3604"/>
      <c r="AU257" s="3604"/>
      <c r="AV257" s="3604"/>
      <c r="AW257" s="3604"/>
      <c r="AX257" s="3604"/>
      <c r="AY257" s="3604"/>
      <c r="AZ257" s="3604"/>
      <c r="BA257" s="3578"/>
      <c r="BB257" s="3578"/>
      <c r="BC257" s="3578"/>
      <c r="BD257" s="3578"/>
      <c r="BE257" s="3578"/>
      <c r="BF257" s="3578"/>
      <c r="BG257" s="3578"/>
      <c r="BH257" s="3578"/>
      <c r="BI257" s="3578"/>
      <c r="BJ257" s="3578"/>
      <c r="BK257" s="3578"/>
      <c r="BL257" s="3578"/>
      <c r="BM257" s="3578"/>
      <c r="BN257" s="3578"/>
      <c r="BO257" s="3578"/>
      <c r="BP257" s="3578"/>
      <c r="BQ257" s="3578"/>
      <c r="BR257" s="3578"/>
      <c r="BS257" s="3578"/>
      <c r="BT257" s="3578"/>
      <c r="BU257" s="3578"/>
      <c r="BV257" s="3578"/>
      <c r="BW257" s="3578"/>
      <c r="BX257" s="3578"/>
      <c r="BY257" s="3578"/>
      <c r="BZ257" s="3578"/>
      <c r="CA257" s="3578"/>
      <c r="CB257" s="3578"/>
      <c r="CC257" s="3578"/>
      <c r="CD257" s="3578"/>
    </row>
    <row r="258" spans="1:82" s="1417" customFormat="1" ht="12" customHeight="1">
      <c r="D258" s="1663"/>
      <c r="E258" s="1663"/>
      <c r="F258" s="1663"/>
      <c r="G258" s="1663"/>
      <c r="H258" s="1663"/>
      <c r="I258" s="1663"/>
      <c r="J258" s="1663"/>
      <c r="K258" s="1842"/>
      <c r="L258" s="2106"/>
      <c r="M258" s="1663"/>
      <c r="N258" s="1663"/>
      <c r="O258" s="2106"/>
      <c r="P258" s="1663"/>
      <c r="Q258" s="1663"/>
      <c r="R258" s="2106"/>
      <c r="S258" s="1842"/>
      <c r="T258" s="2106"/>
      <c r="U258" s="2106"/>
      <c r="V258" s="2106"/>
      <c r="W258" s="2106"/>
      <c r="X258" s="2106"/>
      <c r="Y258" s="2181"/>
      <c r="Z258" s="2106"/>
      <c r="AA258" s="2106"/>
      <c r="AB258" s="2106"/>
      <c r="AC258" s="2235"/>
      <c r="AD258" s="3391"/>
      <c r="AE258" s="3391"/>
      <c r="AF258" s="3392"/>
      <c r="AG258" s="3392"/>
      <c r="AH258" s="3603"/>
      <c r="AI258" s="3603"/>
      <c r="AJ258" s="3603"/>
      <c r="AK258" s="3603"/>
      <c r="AL258" s="3603"/>
      <c r="AM258" s="3603"/>
      <c r="AN258" s="3603"/>
      <c r="AO258" s="3603"/>
      <c r="AP258" s="3604"/>
      <c r="AQ258" s="3604"/>
      <c r="AR258" s="3604"/>
      <c r="AS258" s="3604"/>
      <c r="AT258" s="3604"/>
      <c r="AU258" s="3604"/>
      <c r="AV258" s="3604"/>
      <c r="AW258" s="3604"/>
      <c r="AX258" s="3604"/>
      <c r="AY258" s="3604"/>
      <c r="AZ258" s="3604"/>
      <c r="BA258" s="3578"/>
      <c r="BB258" s="3578"/>
      <c r="BC258" s="3578"/>
      <c r="BD258" s="3578"/>
      <c r="BE258" s="3578"/>
      <c r="BF258" s="3578"/>
      <c r="BG258" s="3578"/>
      <c r="BH258" s="3578"/>
      <c r="BI258" s="3578"/>
      <c r="BJ258" s="3578"/>
      <c r="BK258" s="3578"/>
      <c r="BL258" s="3578"/>
      <c r="BM258" s="3578"/>
      <c r="BN258" s="3578"/>
      <c r="BO258" s="3578"/>
      <c r="BP258" s="3578"/>
      <c r="BQ258" s="3578"/>
      <c r="BR258" s="3578"/>
      <c r="BS258" s="3578"/>
      <c r="BT258" s="3578"/>
      <c r="BU258" s="3578"/>
      <c r="BV258" s="3578"/>
      <c r="BW258" s="3578"/>
      <c r="BX258" s="3578"/>
      <c r="BY258" s="3578"/>
      <c r="BZ258" s="3578"/>
      <c r="CA258" s="3578"/>
      <c r="CB258" s="3578"/>
      <c r="CC258" s="3578"/>
      <c r="CD258" s="3578"/>
    </row>
    <row r="259" spans="1:82" s="1417" customFormat="1" ht="12" customHeight="1">
      <c r="D259" s="1663"/>
      <c r="E259" s="1663"/>
      <c r="F259" s="1663"/>
      <c r="G259" s="1663"/>
      <c r="H259" s="1663"/>
      <c r="I259" s="1663"/>
      <c r="J259" s="1663"/>
      <c r="K259" s="1842"/>
      <c r="L259" s="2106"/>
      <c r="M259" s="1663"/>
      <c r="N259" s="1663"/>
      <c r="O259" s="2106"/>
      <c r="P259" s="1663"/>
      <c r="Q259" s="1663"/>
      <c r="R259" s="2106"/>
      <c r="S259" s="1842"/>
      <c r="T259" s="2106"/>
      <c r="U259" s="2106"/>
      <c r="V259" s="2106"/>
      <c r="W259" s="2106"/>
      <c r="X259" s="2106"/>
      <c r="Y259" s="2181"/>
      <c r="Z259" s="2106"/>
      <c r="AA259" s="2106"/>
      <c r="AB259" s="2106"/>
      <c r="AC259" s="2235"/>
      <c r="AD259" s="3391"/>
      <c r="AE259" s="3391"/>
      <c r="AF259" s="3392"/>
      <c r="AG259" s="3392"/>
      <c r="AH259" s="3603"/>
      <c r="AI259" s="3603"/>
      <c r="AJ259" s="3603"/>
      <c r="AK259" s="3603"/>
      <c r="AL259" s="3603"/>
      <c r="AM259" s="3603"/>
      <c r="AN259" s="3603"/>
      <c r="AO259" s="3603"/>
      <c r="AP259" s="3604"/>
      <c r="AQ259" s="3604"/>
      <c r="AR259" s="3604"/>
      <c r="AS259" s="3604"/>
      <c r="AT259" s="3604"/>
      <c r="AU259" s="3604"/>
      <c r="AV259" s="3604"/>
      <c r="AW259" s="3604"/>
      <c r="AX259" s="3604"/>
      <c r="AY259" s="3604"/>
      <c r="AZ259" s="3604"/>
      <c r="BA259" s="3578"/>
      <c r="BB259" s="3578"/>
      <c r="BC259" s="3578"/>
      <c r="BD259" s="3578"/>
      <c r="BE259" s="3578"/>
      <c r="BF259" s="3578"/>
      <c r="BG259" s="3578"/>
      <c r="BH259" s="3578"/>
      <c r="BI259" s="3578"/>
      <c r="BJ259" s="3578"/>
      <c r="BK259" s="3578"/>
      <c r="BL259" s="3578"/>
      <c r="BM259" s="3578"/>
      <c r="BN259" s="3578"/>
      <c r="BO259" s="3578"/>
      <c r="BP259" s="3578"/>
      <c r="BQ259" s="3578"/>
      <c r="BR259" s="3578"/>
      <c r="BS259" s="3578"/>
      <c r="BT259" s="3578"/>
      <c r="BU259" s="3578"/>
      <c r="BV259" s="3578"/>
      <c r="BW259" s="3578"/>
      <c r="BX259" s="3578"/>
      <c r="BY259" s="3578"/>
      <c r="BZ259" s="3578"/>
      <c r="CA259" s="3578"/>
      <c r="CB259" s="3578"/>
      <c r="CC259" s="3578"/>
      <c r="CD259" s="3578"/>
    </row>
    <row r="260" spans="1:82" s="1417" customFormat="1" ht="12" customHeight="1">
      <c r="D260" s="1663"/>
      <c r="E260" s="1663"/>
      <c r="F260" s="1663"/>
      <c r="G260" s="1663"/>
      <c r="H260" s="1663"/>
      <c r="I260" s="1663"/>
      <c r="J260" s="1663"/>
      <c r="K260" s="1842"/>
      <c r="L260" s="2106"/>
      <c r="M260" s="1663"/>
      <c r="N260" s="1663"/>
      <c r="O260" s="2106"/>
      <c r="P260" s="1663"/>
      <c r="Q260" s="1663"/>
      <c r="R260" s="2106"/>
      <c r="S260" s="1842"/>
      <c r="T260" s="2106"/>
      <c r="U260" s="2106"/>
      <c r="V260" s="2106"/>
      <c r="W260" s="2106"/>
      <c r="X260" s="2106"/>
      <c r="Y260" s="2181"/>
      <c r="Z260" s="2106"/>
      <c r="AA260" s="2106"/>
      <c r="AB260" s="2106"/>
      <c r="AC260" s="2235"/>
      <c r="AD260" s="3391"/>
      <c r="AE260" s="3391"/>
      <c r="AF260" s="3392"/>
      <c r="AG260" s="3392"/>
      <c r="AH260" s="3603"/>
      <c r="AI260" s="3603"/>
      <c r="AJ260" s="3603"/>
      <c r="AK260" s="3603"/>
      <c r="AL260" s="3603"/>
      <c r="AM260" s="3603"/>
      <c r="AN260" s="3603"/>
      <c r="AO260" s="3603"/>
      <c r="AP260" s="3604"/>
      <c r="AQ260" s="3604"/>
      <c r="AR260" s="3604"/>
      <c r="AS260" s="3604"/>
      <c r="AT260" s="3604"/>
      <c r="AU260" s="3604"/>
      <c r="AV260" s="3604"/>
      <c r="AW260" s="3604"/>
      <c r="AX260" s="3604"/>
      <c r="AY260" s="3604"/>
      <c r="AZ260" s="3604"/>
      <c r="BA260" s="3578"/>
      <c r="BB260" s="3578"/>
      <c r="BC260" s="3578"/>
      <c r="BD260" s="3578"/>
      <c r="BE260" s="3578"/>
      <c r="BF260" s="3578"/>
      <c r="BG260" s="3578"/>
      <c r="BH260" s="3578"/>
      <c r="BI260" s="3578"/>
      <c r="BJ260" s="3578"/>
      <c r="BK260" s="3578"/>
      <c r="BL260" s="3578"/>
      <c r="BM260" s="3578"/>
      <c r="BN260" s="3578"/>
      <c r="BO260" s="3578"/>
      <c r="BP260" s="3578"/>
      <c r="BQ260" s="3578"/>
      <c r="BR260" s="3578"/>
      <c r="BS260" s="3578"/>
      <c r="BT260" s="3578"/>
      <c r="BU260" s="3578"/>
      <c r="BV260" s="3578"/>
      <c r="BW260" s="3578"/>
      <c r="BX260" s="3578"/>
      <c r="BY260" s="3578"/>
      <c r="BZ260" s="3578"/>
      <c r="CA260" s="3578"/>
      <c r="CB260" s="3578"/>
      <c r="CC260" s="3578"/>
      <c r="CD260" s="3578"/>
    </row>
    <row r="261" spans="1:82" s="1417" customFormat="1" ht="12" customHeight="1">
      <c r="D261" s="1663"/>
      <c r="E261" s="1663"/>
      <c r="F261" s="1663"/>
      <c r="G261" s="1663"/>
      <c r="H261" s="1663"/>
      <c r="I261" s="1663"/>
      <c r="J261" s="1663"/>
      <c r="K261" s="1842"/>
      <c r="L261" s="2106"/>
      <c r="M261" s="1663"/>
      <c r="N261" s="1663"/>
      <c r="O261" s="2106"/>
      <c r="P261" s="1663"/>
      <c r="Q261" s="1663"/>
      <c r="R261" s="2106"/>
      <c r="S261" s="1842"/>
      <c r="T261" s="2106"/>
      <c r="U261" s="2106"/>
      <c r="V261" s="2106"/>
      <c r="W261" s="2106"/>
      <c r="X261" s="2106"/>
      <c r="Y261" s="2181"/>
      <c r="Z261" s="2106"/>
      <c r="AA261" s="2106"/>
      <c r="AB261" s="2106"/>
      <c r="AC261" s="2235"/>
      <c r="AD261" s="3391"/>
      <c r="AE261" s="3391"/>
      <c r="AF261" s="3392"/>
      <c r="AG261" s="3392"/>
      <c r="AH261" s="3603"/>
      <c r="AI261" s="3603"/>
      <c r="AJ261" s="3603"/>
      <c r="AK261" s="3603"/>
      <c r="AL261" s="3603"/>
      <c r="AM261" s="3603"/>
      <c r="AN261" s="3603"/>
      <c r="AO261" s="3603"/>
      <c r="AP261" s="3604"/>
      <c r="AQ261" s="3604"/>
      <c r="AR261" s="3604"/>
      <c r="AS261" s="3604"/>
      <c r="AT261" s="3604"/>
      <c r="AU261" s="3604"/>
      <c r="AV261" s="3604"/>
      <c r="AW261" s="3604"/>
      <c r="AX261" s="3604"/>
      <c r="AY261" s="3604"/>
      <c r="AZ261" s="3604"/>
      <c r="BA261" s="3578"/>
      <c r="BB261" s="3578"/>
      <c r="BC261" s="3578"/>
      <c r="BD261" s="3578"/>
      <c r="BE261" s="3578"/>
      <c r="BF261" s="3578"/>
      <c r="BG261" s="3578"/>
      <c r="BH261" s="3578"/>
      <c r="BI261" s="3578"/>
      <c r="BJ261" s="3578"/>
      <c r="BK261" s="3578"/>
      <c r="BL261" s="3578"/>
      <c r="BM261" s="3578"/>
      <c r="BN261" s="3578"/>
      <c r="BO261" s="3578"/>
      <c r="BP261" s="3578"/>
      <c r="BQ261" s="3578"/>
      <c r="BR261" s="3578"/>
      <c r="BS261" s="3578"/>
      <c r="BT261" s="3578"/>
      <c r="BU261" s="3578"/>
      <c r="BV261" s="3578"/>
      <c r="BW261" s="3578"/>
      <c r="BX261" s="3578"/>
      <c r="BY261" s="3578"/>
      <c r="BZ261" s="3578"/>
      <c r="CA261" s="3578"/>
      <c r="CB261" s="3578"/>
      <c r="CC261" s="3578"/>
      <c r="CD261" s="3578"/>
    </row>
    <row r="262" spans="1:82" s="1417" customFormat="1" ht="12" customHeight="1">
      <c r="D262" s="1663"/>
      <c r="E262" s="1663"/>
      <c r="F262" s="1663"/>
      <c r="G262" s="1663"/>
      <c r="H262" s="1663"/>
      <c r="I262" s="1663"/>
      <c r="J262" s="1663"/>
      <c r="K262" s="1842"/>
      <c r="L262" s="2106"/>
      <c r="M262" s="1663"/>
      <c r="N262" s="1663"/>
      <c r="O262" s="2106"/>
      <c r="P262" s="1663"/>
      <c r="Q262" s="1663"/>
      <c r="R262" s="2106"/>
      <c r="S262" s="1842"/>
      <c r="T262" s="2106"/>
      <c r="U262" s="2106"/>
      <c r="V262" s="2106"/>
      <c r="W262" s="2106"/>
      <c r="X262" s="2106"/>
      <c r="Y262" s="2181"/>
      <c r="Z262" s="2106"/>
      <c r="AA262" s="2106"/>
      <c r="AB262" s="2106"/>
      <c r="AC262" s="2235"/>
      <c r="AD262" s="3391"/>
      <c r="AE262" s="3391"/>
      <c r="AF262" s="3392"/>
      <c r="AG262" s="3392"/>
      <c r="AH262" s="3603"/>
      <c r="AI262" s="3603"/>
      <c r="AJ262" s="3603"/>
      <c r="AK262" s="3603"/>
      <c r="AL262" s="3603"/>
      <c r="AM262" s="3603"/>
      <c r="AN262" s="3603"/>
      <c r="AO262" s="3603"/>
      <c r="AP262" s="3604"/>
      <c r="AQ262" s="3604"/>
      <c r="AR262" s="3604"/>
      <c r="AS262" s="3604"/>
      <c r="AT262" s="3604"/>
      <c r="AU262" s="3604"/>
      <c r="AV262" s="3604"/>
      <c r="AW262" s="3604"/>
      <c r="AX262" s="3604"/>
      <c r="AY262" s="3604"/>
      <c r="AZ262" s="3604"/>
      <c r="BA262" s="3578"/>
      <c r="BB262" s="3578"/>
      <c r="BC262" s="3578"/>
      <c r="BD262" s="3578"/>
      <c r="BE262" s="3578"/>
      <c r="BF262" s="3578"/>
      <c r="BG262" s="3578"/>
      <c r="BH262" s="3578"/>
      <c r="BI262" s="3578"/>
      <c r="BJ262" s="3578"/>
      <c r="BK262" s="3578"/>
      <c r="BL262" s="3578"/>
      <c r="BM262" s="3578"/>
      <c r="BN262" s="3578"/>
      <c r="BO262" s="3578"/>
      <c r="BP262" s="3578"/>
      <c r="BQ262" s="3578"/>
      <c r="BR262" s="3578"/>
      <c r="BS262" s="3578"/>
      <c r="BT262" s="3578"/>
      <c r="BU262" s="3578"/>
      <c r="BV262" s="3578"/>
      <c r="BW262" s="3578"/>
      <c r="BX262" s="3578"/>
      <c r="BY262" s="3578"/>
      <c r="BZ262" s="3578"/>
      <c r="CA262" s="3578"/>
      <c r="CB262" s="3578"/>
      <c r="CC262" s="3578"/>
      <c r="CD262" s="3578"/>
    </row>
    <row r="263" spans="1:82" s="1417" customFormat="1" ht="25.5" customHeight="1">
      <c r="D263" s="1663"/>
      <c r="E263" s="1663"/>
      <c r="F263" s="1663"/>
      <c r="G263" s="1663"/>
      <c r="H263" s="1663"/>
      <c r="I263" s="1663"/>
      <c r="J263" s="1663"/>
      <c r="K263" s="1842"/>
      <c r="L263" s="2106"/>
      <c r="M263" s="1663"/>
      <c r="N263" s="1663"/>
      <c r="O263" s="2106"/>
      <c r="P263" s="1663"/>
      <c r="Q263" s="1663"/>
      <c r="R263" s="2106"/>
      <c r="S263" s="1842"/>
      <c r="T263" s="2106"/>
      <c r="U263" s="2106"/>
      <c r="V263" s="2106"/>
      <c r="W263" s="2106"/>
      <c r="X263" s="2106"/>
      <c r="Y263" s="2181"/>
      <c r="Z263" s="2106"/>
      <c r="AA263" s="2106"/>
      <c r="AB263" s="2106"/>
      <c r="AC263" s="2235"/>
      <c r="AD263" s="3391"/>
      <c r="AE263" s="3391"/>
      <c r="AF263" s="3392"/>
      <c r="AG263" s="3392"/>
      <c r="AH263" s="3603"/>
      <c r="AI263" s="3603"/>
      <c r="AJ263" s="3603"/>
      <c r="AK263" s="3603"/>
      <c r="AL263" s="3603"/>
      <c r="AM263" s="3603"/>
      <c r="AN263" s="3603"/>
      <c r="AO263" s="3603"/>
      <c r="AP263" s="3604"/>
      <c r="AQ263" s="3604"/>
      <c r="AR263" s="3604"/>
      <c r="AS263" s="3604"/>
      <c r="AT263" s="3604"/>
      <c r="AU263" s="3604"/>
      <c r="AV263" s="3604"/>
      <c r="AW263" s="3604"/>
      <c r="AX263" s="3604"/>
      <c r="AY263" s="3604"/>
      <c r="AZ263" s="3604"/>
      <c r="BA263" s="3578"/>
      <c r="BB263" s="3578"/>
      <c r="BC263" s="3578"/>
      <c r="BD263" s="3578"/>
      <c r="BE263" s="3578"/>
      <c r="BF263" s="3578"/>
      <c r="BG263" s="3578"/>
      <c r="BH263" s="3578"/>
      <c r="BI263" s="3578"/>
      <c r="BJ263" s="3578"/>
      <c r="BK263" s="3578"/>
      <c r="BL263" s="3578"/>
      <c r="BM263" s="3578"/>
      <c r="BN263" s="3578"/>
      <c r="BO263" s="3578"/>
      <c r="BP263" s="3578"/>
      <c r="BQ263" s="3578"/>
      <c r="BR263" s="3578"/>
      <c r="BS263" s="3578"/>
      <c r="BT263" s="3578"/>
      <c r="BU263" s="3578"/>
      <c r="BV263" s="3578"/>
      <c r="BW263" s="3578"/>
      <c r="BX263" s="3578"/>
      <c r="BY263" s="3578"/>
      <c r="BZ263" s="3578"/>
      <c r="CA263" s="3578"/>
      <c r="CB263" s="3578"/>
      <c r="CC263" s="3578"/>
      <c r="CD263" s="3578"/>
    </row>
    <row r="264" spans="1:82" s="1417" customFormat="1" ht="12" customHeight="1">
      <c r="B264" s="1468" t="s">
        <v>670</v>
      </c>
      <c r="C264" s="1432" t="s">
        <v>689</v>
      </c>
      <c r="D264" s="1432" t="s">
        <v>696</v>
      </c>
      <c r="E264" s="1468" t="s">
        <v>670</v>
      </c>
      <c r="F264" s="1432" t="s">
        <v>689</v>
      </c>
      <c r="G264" s="1432" t="s">
        <v>696</v>
      </c>
      <c r="H264" s="1663"/>
      <c r="I264" s="1663"/>
      <c r="J264" s="1663"/>
      <c r="K264" s="1842"/>
      <c r="L264" s="2106" t="s">
        <v>821</v>
      </c>
      <c r="M264" s="1663" t="s">
        <v>762</v>
      </c>
      <c r="N264" s="1663" t="s">
        <v>763</v>
      </c>
      <c r="O264" s="2106" t="s">
        <v>838</v>
      </c>
      <c r="P264" s="1663" t="s">
        <v>839</v>
      </c>
      <c r="Q264" s="1663"/>
      <c r="R264" s="2106"/>
      <c r="S264" s="1842"/>
      <c r="T264" s="2106"/>
      <c r="U264" s="2106"/>
      <c r="V264" s="2106"/>
      <c r="W264" s="2106"/>
      <c r="X264" s="2106"/>
      <c r="Y264" s="2181"/>
      <c r="Z264" s="2106"/>
      <c r="AA264" s="2106"/>
      <c r="AB264" s="2106"/>
      <c r="AC264" s="2235"/>
      <c r="AD264" s="3391"/>
      <c r="AE264" s="3391"/>
      <c r="AF264" s="3392"/>
      <c r="AG264" s="3392"/>
      <c r="AH264" s="3603"/>
      <c r="AI264" s="3603"/>
      <c r="AJ264" s="3603"/>
      <c r="AK264" s="3603"/>
      <c r="AL264" s="3603"/>
      <c r="AM264" s="3603"/>
      <c r="AN264" s="3603"/>
      <c r="AO264" s="3603"/>
      <c r="AP264" s="3604"/>
      <c r="AQ264" s="3604"/>
      <c r="AR264" s="3604"/>
      <c r="AS264" s="3604"/>
      <c r="AT264" s="3604"/>
      <c r="AU264" s="3604"/>
      <c r="AV264" s="3604"/>
      <c r="AW264" s="3604"/>
      <c r="AX264" s="3604"/>
      <c r="AY264" s="3604"/>
      <c r="AZ264" s="3604"/>
      <c r="BA264" s="3578"/>
      <c r="BB264" s="3578"/>
      <c r="BC264" s="3578"/>
      <c r="BD264" s="3578"/>
      <c r="BE264" s="3578"/>
      <c r="BF264" s="3578"/>
      <c r="BG264" s="3578"/>
      <c r="BH264" s="3578"/>
      <c r="BI264" s="3578"/>
      <c r="BJ264" s="3578"/>
      <c r="BK264" s="3578"/>
      <c r="BL264" s="3578"/>
      <c r="BM264" s="3578"/>
      <c r="BN264" s="3578"/>
      <c r="BO264" s="3578"/>
      <c r="BP264" s="3578"/>
      <c r="BQ264" s="3578"/>
      <c r="BR264" s="3578"/>
      <c r="BS264" s="3578"/>
      <c r="BT264" s="3578"/>
      <c r="BU264" s="3578"/>
      <c r="BV264" s="3578"/>
      <c r="BW264" s="3578"/>
      <c r="BX264" s="3578"/>
      <c r="BY264" s="3578"/>
      <c r="BZ264" s="3578"/>
      <c r="CA264" s="3578"/>
      <c r="CB264" s="3578"/>
      <c r="CC264" s="3578"/>
      <c r="CD264" s="3578"/>
    </row>
    <row r="265" spans="1:82" s="1417" customFormat="1" ht="13.5">
      <c r="A265" s="1417">
        <v>2011</v>
      </c>
      <c r="B265" s="1600">
        <f>D87</f>
        <v>100160000</v>
      </c>
      <c r="C265" s="1601">
        <f>D121</f>
        <v>80746827</v>
      </c>
      <c r="D265" s="1602">
        <f>D137</f>
        <v>22936000</v>
      </c>
      <c r="E265" s="1610">
        <f>B265/D68</f>
        <v>0.47200920832660814</v>
      </c>
      <c r="F265" s="1610">
        <f>C265/D68</f>
        <v>0.38052362107783133</v>
      </c>
      <c r="G265" s="1610">
        <f>D265/D68</f>
        <v>0.10808709267351321</v>
      </c>
      <c r="H265" s="1611">
        <f>SUM(E265:G265)</f>
        <v>0.96061992207795266</v>
      </c>
      <c r="I265" s="1611"/>
      <c r="J265" s="1611"/>
      <c r="K265" s="1842">
        <v>2011</v>
      </c>
      <c r="L265" s="2118">
        <f>K68</f>
        <v>118242827</v>
      </c>
      <c r="M265" s="1602">
        <f>N68</f>
        <v>21300000</v>
      </c>
      <c r="N265" s="1602">
        <f>Q68</f>
        <v>20460000</v>
      </c>
      <c r="O265" s="2118">
        <f>T68</f>
        <v>30000000</v>
      </c>
      <c r="P265" s="1602">
        <f>W68</f>
        <v>3000000</v>
      </c>
      <c r="Q265" s="1494">
        <f>SUM(L265:P265)</f>
        <v>193002827</v>
      </c>
      <c r="R265" s="2106"/>
      <c r="S265" s="1842"/>
      <c r="T265" s="2106"/>
      <c r="U265" s="2106"/>
      <c r="V265" s="2106"/>
      <c r="W265" s="2106"/>
      <c r="X265" s="2106"/>
      <c r="Y265" s="2181"/>
      <c r="Z265" s="2106"/>
      <c r="AA265" s="2106"/>
      <c r="AB265" s="2106"/>
      <c r="AC265" s="2235"/>
      <c r="AD265" s="3391"/>
      <c r="AE265" s="3391"/>
      <c r="AF265" s="3392"/>
      <c r="AG265" s="3392"/>
      <c r="AH265" s="3603"/>
      <c r="AI265" s="3603"/>
      <c r="AJ265" s="3603"/>
      <c r="AK265" s="3603"/>
      <c r="AL265" s="3603"/>
      <c r="AM265" s="3603"/>
      <c r="AN265" s="3603"/>
      <c r="AO265" s="3603"/>
      <c r="AP265" s="3604"/>
      <c r="AQ265" s="3604"/>
      <c r="AR265" s="3604"/>
      <c r="AS265" s="3604"/>
      <c r="AT265" s="3604"/>
      <c r="AU265" s="3604"/>
      <c r="AV265" s="3604"/>
      <c r="AW265" s="3604"/>
      <c r="AX265" s="3604"/>
      <c r="AY265" s="3604"/>
      <c r="AZ265" s="3604"/>
      <c r="BA265" s="3578"/>
      <c r="BB265" s="3578"/>
      <c r="BC265" s="3578"/>
      <c r="BD265" s="3578"/>
      <c r="BE265" s="3578"/>
      <c r="BF265" s="3578"/>
      <c r="BG265" s="3578"/>
      <c r="BH265" s="3578"/>
      <c r="BI265" s="3578"/>
      <c r="BJ265" s="3578"/>
      <c r="BK265" s="3578"/>
      <c r="BL265" s="3578"/>
      <c r="BM265" s="3578"/>
      <c r="BN265" s="3578"/>
      <c r="BO265" s="3578"/>
      <c r="BP265" s="3578"/>
      <c r="BQ265" s="3578"/>
      <c r="BR265" s="3578"/>
      <c r="BS265" s="3578"/>
      <c r="BT265" s="3578"/>
      <c r="BU265" s="3578"/>
      <c r="BV265" s="3578"/>
      <c r="BW265" s="3578"/>
      <c r="BX265" s="3578"/>
      <c r="BY265" s="3578"/>
      <c r="BZ265" s="3578"/>
      <c r="CA265" s="3578"/>
      <c r="CB265" s="3578"/>
      <c r="CC265" s="3578"/>
      <c r="CD265" s="3578"/>
    </row>
    <row r="266" spans="1:82" s="1417" customFormat="1" ht="13.5">
      <c r="A266" s="1417">
        <v>2010</v>
      </c>
      <c r="B266" s="1601">
        <v>100906427</v>
      </c>
      <c r="C266" s="1601">
        <v>87584633</v>
      </c>
      <c r="D266" s="1602">
        <v>32813680</v>
      </c>
      <c r="E266" s="1610">
        <f>B266/H68</f>
        <v>0.48560690721770144</v>
      </c>
      <c r="F266" s="1610">
        <f>C266/H68</f>
        <v>0.42149646970383198</v>
      </c>
      <c r="G266" s="1610">
        <f>D266/H68</f>
        <v>0.15791412036848104</v>
      </c>
      <c r="H266" s="1610">
        <f>SUM(E266:G266)</f>
        <v>1.0650174972900144</v>
      </c>
      <c r="I266" s="1663"/>
      <c r="J266" s="1663"/>
      <c r="K266" s="1842">
        <v>2010</v>
      </c>
      <c r="L266" s="2118">
        <f>M86</f>
        <v>94113238</v>
      </c>
      <c r="M266" s="1602">
        <f>P86</f>
        <v>35132175</v>
      </c>
      <c r="N266" s="1602">
        <f>S86</f>
        <v>19914260</v>
      </c>
      <c r="O266" s="2118">
        <f>U86</f>
        <v>30000000</v>
      </c>
      <c r="P266" s="1602">
        <f>X86</f>
        <v>3000000</v>
      </c>
      <c r="Q266" s="1494">
        <f>SUM(L266:P266)</f>
        <v>182159673</v>
      </c>
      <c r="R266" s="2106"/>
      <c r="S266" s="1842"/>
      <c r="T266" s="2106"/>
      <c r="U266" s="2106"/>
      <c r="V266" s="2106"/>
      <c r="W266" s="2106"/>
      <c r="X266" s="2106"/>
      <c r="Y266" s="2181"/>
      <c r="Z266" s="2106"/>
      <c r="AA266" s="2106"/>
      <c r="AB266" s="2106"/>
      <c r="AC266" s="2235"/>
      <c r="AD266" s="3391"/>
      <c r="AE266" s="3391"/>
      <c r="AF266" s="3392"/>
      <c r="AG266" s="3392"/>
      <c r="AH266" s="3603"/>
      <c r="AI266" s="3603"/>
      <c r="AJ266" s="3603"/>
      <c r="AK266" s="3603"/>
      <c r="AL266" s="3603"/>
      <c r="AM266" s="3603"/>
      <c r="AN266" s="3603"/>
      <c r="AO266" s="3603"/>
      <c r="AP266" s="3604"/>
      <c r="AQ266" s="3604"/>
      <c r="AR266" s="3604"/>
      <c r="AS266" s="3604"/>
      <c r="AT266" s="3604"/>
      <c r="AU266" s="3604"/>
      <c r="AV266" s="3604"/>
      <c r="AW266" s="3604"/>
      <c r="AX266" s="3604"/>
      <c r="AY266" s="3604"/>
      <c r="AZ266" s="3604"/>
      <c r="BA266" s="3578"/>
      <c r="BB266" s="3578"/>
      <c r="BC266" s="3578"/>
      <c r="BD266" s="3578"/>
      <c r="BE266" s="3578"/>
      <c r="BF266" s="3578"/>
      <c r="BG266" s="3578"/>
      <c r="BH266" s="3578"/>
      <c r="BI266" s="3578"/>
      <c r="BJ266" s="3578"/>
      <c r="BK266" s="3578"/>
      <c r="BL266" s="3578"/>
      <c r="BM266" s="3578"/>
      <c r="BN266" s="3578"/>
      <c r="BO266" s="3578"/>
      <c r="BP266" s="3578"/>
      <c r="BQ266" s="3578"/>
      <c r="BR266" s="3578"/>
      <c r="BS266" s="3578"/>
      <c r="BT266" s="3578"/>
      <c r="BU266" s="3578"/>
      <c r="BV266" s="3578"/>
      <c r="BW266" s="3578"/>
      <c r="BX266" s="3578"/>
      <c r="BY266" s="3578"/>
      <c r="BZ266" s="3578"/>
      <c r="CA266" s="3578"/>
      <c r="CB266" s="3578"/>
      <c r="CC266" s="3578"/>
      <c r="CD266" s="3578"/>
    </row>
    <row r="267" spans="1:82" s="1417" customFormat="1" ht="13.5">
      <c r="D267" s="1663"/>
      <c r="E267" s="1663"/>
      <c r="F267" s="1663"/>
      <c r="G267" s="1663"/>
      <c r="H267" s="1663"/>
      <c r="I267" s="1663" t="s">
        <v>81</v>
      </c>
      <c r="J267" s="1663"/>
      <c r="K267" s="1842"/>
      <c r="L267" s="2106" t="s">
        <v>821</v>
      </c>
      <c r="M267" s="1663" t="s">
        <v>762</v>
      </c>
      <c r="N267" s="1663" t="s">
        <v>763</v>
      </c>
      <c r="O267" s="2106" t="s">
        <v>1015</v>
      </c>
      <c r="P267" s="1663" t="s">
        <v>840</v>
      </c>
      <c r="Q267" s="1663"/>
      <c r="R267" s="2106"/>
      <c r="S267" s="1842"/>
      <c r="T267" s="2106"/>
      <c r="U267" s="2106"/>
      <c r="V267" s="2106"/>
      <c r="W267" s="2106"/>
      <c r="X267" s="2106"/>
      <c r="Y267" s="2181"/>
      <c r="Z267" s="2106"/>
      <c r="AA267" s="2106"/>
      <c r="AB267" s="2106"/>
      <c r="AC267" s="2235"/>
      <c r="AD267" s="3391"/>
      <c r="AE267" s="3391"/>
      <c r="AF267" s="3392"/>
      <c r="AG267" s="3392"/>
      <c r="AH267" s="3603"/>
      <c r="AI267" s="3603"/>
      <c r="AJ267" s="3603"/>
      <c r="AK267" s="3603"/>
      <c r="AL267" s="3603"/>
      <c r="AM267" s="3603"/>
      <c r="AN267" s="3603"/>
      <c r="AO267" s="3603"/>
      <c r="AP267" s="3604"/>
      <c r="AQ267" s="3604"/>
      <c r="AR267" s="3604"/>
      <c r="AS267" s="3604"/>
      <c r="AT267" s="3604"/>
      <c r="AU267" s="3604"/>
      <c r="AV267" s="3604"/>
      <c r="AW267" s="3604"/>
      <c r="AX267" s="3604"/>
      <c r="AY267" s="3604"/>
      <c r="AZ267" s="3604"/>
      <c r="BA267" s="3578"/>
      <c r="BB267" s="3578"/>
      <c r="BC267" s="3578"/>
      <c r="BD267" s="3578"/>
      <c r="BE267" s="3578"/>
      <c r="BF267" s="3578"/>
      <c r="BG267" s="3578"/>
      <c r="BH267" s="3578"/>
      <c r="BI267" s="3578"/>
      <c r="BJ267" s="3578"/>
      <c r="BK267" s="3578"/>
      <c r="BL267" s="3578"/>
      <c r="BM267" s="3578"/>
      <c r="BN267" s="3578"/>
      <c r="BO267" s="3578"/>
      <c r="BP267" s="3578"/>
      <c r="BQ267" s="3578"/>
      <c r="BR267" s="3578"/>
      <c r="BS267" s="3578"/>
      <c r="BT267" s="3578"/>
      <c r="BU267" s="3578"/>
      <c r="BV267" s="3578"/>
      <c r="BW267" s="3578"/>
      <c r="BX267" s="3578"/>
      <c r="BY267" s="3578"/>
      <c r="BZ267" s="3578"/>
      <c r="CA267" s="3578"/>
      <c r="CB267" s="3578"/>
      <c r="CC267" s="3578"/>
      <c r="CD267" s="3578"/>
    </row>
    <row r="268" spans="1:82" s="1417" customFormat="1" ht="13.5">
      <c r="D268" s="1663"/>
      <c r="E268" s="1496" t="s">
        <v>670</v>
      </c>
      <c r="F268" s="1497" t="s">
        <v>689</v>
      </c>
      <c r="G268" s="1497" t="s">
        <v>696</v>
      </c>
      <c r="H268" s="1663"/>
      <c r="I268" s="1663"/>
      <c r="J268" s="1663"/>
      <c r="K268" s="1842" t="s">
        <v>850</v>
      </c>
      <c r="L268" s="2119">
        <f>L265/D86*100</f>
        <v>55.72254708723051</v>
      </c>
      <c r="M268" s="1495">
        <f>M265/D86*100</f>
        <v>10.037735760140528</v>
      </c>
      <c r="N268" s="1495">
        <f>N265/D86*100</f>
        <v>9.6418813921349855</v>
      </c>
      <c r="O268" s="2119">
        <f>O265/D86*100</f>
        <v>14.137656000197927</v>
      </c>
      <c r="P268" s="1495">
        <f>P265/D86*100</f>
        <v>1.4137656000197927</v>
      </c>
      <c r="Q268" s="1663"/>
      <c r="R268" s="2106"/>
      <c r="S268" s="1842"/>
      <c r="T268" s="2106"/>
      <c r="U268" s="2106"/>
      <c r="V268" s="2106"/>
      <c r="W268" s="2106"/>
      <c r="X268" s="2106"/>
      <c r="Y268" s="2181"/>
      <c r="Z268" s="2106"/>
      <c r="AA268" s="2106"/>
      <c r="AB268" s="2106"/>
      <c r="AC268" s="2235"/>
      <c r="AD268" s="3391"/>
      <c r="AE268" s="3391"/>
      <c r="AF268" s="3392"/>
      <c r="AG268" s="3392"/>
      <c r="AH268" s="3603"/>
      <c r="AI268" s="3603"/>
      <c r="AJ268" s="3603"/>
      <c r="AK268" s="3603"/>
      <c r="AL268" s="3603"/>
      <c r="AM268" s="3603"/>
      <c r="AN268" s="3603"/>
      <c r="AO268" s="3603"/>
      <c r="AP268" s="3604"/>
      <c r="AQ268" s="3604"/>
      <c r="AR268" s="3604"/>
      <c r="AS268" s="3604"/>
      <c r="AT268" s="3604"/>
      <c r="AU268" s="3604"/>
      <c r="AV268" s="3604"/>
      <c r="AW268" s="3604"/>
      <c r="AX268" s="3604"/>
      <c r="AY268" s="3604"/>
      <c r="AZ268" s="3604"/>
      <c r="BA268" s="3578"/>
      <c r="BB268" s="3578"/>
      <c r="BC268" s="3578"/>
      <c r="BD268" s="3578"/>
      <c r="BE268" s="3578"/>
      <c r="BF268" s="3578"/>
      <c r="BG268" s="3578"/>
      <c r="BH268" s="3578"/>
      <c r="BI268" s="3578"/>
      <c r="BJ268" s="3578"/>
      <c r="BK268" s="3578"/>
      <c r="BL268" s="3578"/>
      <c r="BM268" s="3578"/>
      <c r="BN268" s="3578"/>
      <c r="BO268" s="3578"/>
      <c r="BP268" s="3578"/>
      <c r="BQ268" s="3578"/>
      <c r="BR268" s="3578"/>
      <c r="BS268" s="3578"/>
      <c r="BT268" s="3578"/>
      <c r="BU268" s="3578"/>
      <c r="BV268" s="3578"/>
      <c r="BW268" s="3578"/>
      <c r="BX268" s="3578"/>
      <c r="BY268" s="3578"/>
      <c r="BZ268" s="3578"/>
      <c r="CA268" s="3578"/>
      <c r="CB268" s="3578"/>
      <c r="CC268" s="3578"/>
      <c r="CD268" s="3578"/>
    </row>
    <row r="269" spans="1:82" s="1417" customFormat="1" ht="13.5">
      <c r="D269" s="1417">
        <v>2011</v>
      </c>
      <c r="E269" s="1615">
        <f>E265</f>
        <v>0.47200920832660814</v>
      </c>
      <c r="F269" s="1615">
        <f>F265</f>
        <v>0.38052362107783133</v>
      </c>
      <c r="G269" s="1615">
        <f>G265</f>
        <v>0.10808709267351321</v>
      </c>
      <c r="H269" s="1663"/>
      <c r="I269" s="1663"/>
      <c r="J269" s="1663"/>
      <c r="K269" s="1842" t="s">
        <v>851</v>
      </c>
      <c r="L269" s="2119">
        <f>L266/H86*100</f>
        <v>45.291504012349435</v>
      </c>
      <c r="M269" s="1495">
        <f>M266/H86*100</f>
        <v>16.907175640636893</v>
      </c>
      <c r="N269" s="1495">
        <f>N266/H86*100</f>
        <v>9.5836335659067426</v>
      </c>
      <c r="O269" s="2119">
        <f>O266/H86*100</f>
        <v>14.437343239327108</v>
      </c>
      <c r="P269" s="1495">
        <f>P266/H86*100</f>
        <v>1.4437343239327107</v>
      </c>
      <c r="Q269" s="1663"/>
      <c r="R269" s="2106"/>
      <c r="S269" s="1842"/>
      <c r="T269" s="2106"/>
      <c r="U269" s="2106"/>
      <c r="V269" s="2106"/>
      <c r="W269" s="2106"/>
      <c r="X269" s="2106"/>
      <c r="Y269" s="2181"/>
      <c r="Z269" s="2106"/>
      <c r="AA269" s="2106"/>
      <c r="AB269" s="2106"/>
      <c r="AC269" s="2235"/>
      <c r="AD269" s="3391"/>
      <c r="AE269" s="3391"/>
      <c r="AF269" s="3392"/>
      <c r="AG269" s="3392"/>
      <c r="AH269" s="3603"/>
      <c r="AI269" s="3603"/>
      <c r="AJ269" s="3603"/>
      <c r="AK269" s="3603"/>
      <c r="AL269" s="3603"/>
      <c r="AM269" s="3603"/>
      <c r="AN269" s="3603"/>
      <c r="AO269" s="3603"/>
      <c r="AP269" s="3604"/>
      <c r="AQ269" s="3604"/>
      <c r="AR269" s="3604"/>
      <c r="AS269" s="3604"/>
      <c r="AT269" s="3604"/>
      <c r="AU269" s="3604"/>
      <c r="AV269" s="3604"/>
      <c r="AW269" s="3604"/>
      <c r="AX269" s="3604"/>
      <c r="AY269" s="3604"/>
      <c r="AZ269" s="3604"/>
      <c r="BA269" s="3578"/>
      <c r="BB269" s="3578"/>
      <c r="BC269" s="3578"/>
      <c r="BD269" s="3578"/>
      <c r="BE269" s="3578"/>
      <c r="BF269" s="3578"/>
      <c r="BG269" s="3578"/>
      <c r="BH269" s="3578"/>
      <c r="BI269" s="3578"/>
      <c r="BJ269" s="3578"/>
      <c r="BK269" s="3578"/>
      <c r="BL269" s="3578"/>
      <c r="BM269" s="3578"/>
      <c r="BN269" s="3578"/>
      <c r="BO269" s="3578"/>
      <c r="BP269" s="3578"/>
      <c r="BQ269" s="3578"/>
      <c r="BR269" s="3578"/>
      <c r="BS269" s="3578"/>
      <c r="BT269" s="3578"/>
      <c r="BU269" s="3578"/>
      <c r="BV269" s="3578"/>
      <c r="BW269" s="3578"/>
      <c r="BX269" s="3578"/>
      <c r="BY269" s="3578"/>
      <c r="BZ269" s="3578"/>
      <c r="CA269" s="3578"/>
      <c r="CB269" s="3578"/>
      <c r="CC269" s="3578"/>
      <c r="CD269" s="3578"/>
    </row>
    <row r="270" spans="1:82" s="1417" customFormat="1" ht="13.5">
      <c r="D270" s="1417">
        <v>2010</v>
      </c>
      <c r="E270" s="1409">
        <v>48.1</v>
      </c>
      <c r="F270" s="1409">
        <v>36.299999999999997</v>
      </c>
      <c r="G270" s="1409">
        <v>15.1</v>
      </c>
      <c r="H270" s="1663"/>
      <c r="I270" s="1663"/>
      <c r="J270" s="1663"/>
      <c r="K270" s="1842">
        <v>2010</v>
      </c>
      <c r="L270" s="2119">
        <v>48.2</v>
      </c>
      <c r="M270" s="1495">
        <v>17.399999999999999</v>
      </c>
      <c r="N270" s="1495">
        <v>26</v>
      </c>
      <c r="O270" s="2119">
        <v>2.1</v>
      </c>
      <c r="P270" s="1495">
        <v>6.5</v>
      </c>
      <c r="Q270" s="1663"/>
      <c r="R270" s="2106"/>
      <c r="S270" s="1842"/>
      <c r="T270" s="2106"/>
      <c r="U270" s="2106"/>
      <c r="V270" s="2106"/>
      <c r="W270" s="2106"/>
      <c r="X270" s="2106"/>
      <c r="Y270" s="2181"/>
      <c r="Z270" s="2106"/>
      <c r="AA270" s="2106"/>
      <c r="AB270" s="2106"/>
      <c r="AC270" s="2235"/>
      <c r="AD270" s="3391"/>
      <c r="AE270" s="3391"/>
      <c r="AF270" s="3392"/>
      <c r="AG270" s="3392"/>
      <c r="AH270" s="3603"/>
      <c r="AI270" s="3603"/>
      <c r="AJ270" s="3603"/>
      <c r="AK270" s="3603"/>
      <c r="AL270" s="3603"/>
      <c r="AM270" s="3603"/>
      <c r="AN270" s="3603"/>
      <c r="AO270" s="3603"/>
      <c r="AP270" s="3604"/>
      <c r="AQ270" s="3604"/>
      <c r="AR270" s="3604"/>
      <c r="AS270" s="3604"/>
      <c r="AT270" s="3604"/>
      <c r="AU270" s="3604"/>
      <c r="AV270" s="3604"/>
      <c r="AW270" s="3604"/>
      <c r="AX270" s="3604"/>
      <c r="AY270" s="3604"/>
      <c r="AZ270" s="3604"/>
      <c r="BA270" s="3578"/>
      <c r="BB270" s="3578"/>
      <c r="BC270" s="3578"/>
      <c r="BD270" s="3578"/>
      <c r="BE270" s="3578"/>
      <c r="BF270" s="3578"/>
      <c r="BG270" s="3578"/>
      <c r="BH270" s="3578"/>
      <c r="BI270" s="3578"/>
      <c r="BJ270" s="3578"/>
      <c r="BK270" s="3578"/>
      <c r="BL270" s="3578"/>
      <c r="BM270" s="3578"/>
      <c r="BN270" s="3578"/>
      <c r="BO270" s="3578"/>
      <c r="BP270" s="3578"/>
      <c r="BQ270" s="3578"/>
      <c r="BR270" s="3578"/>
      <c r="BS270" s="3578"/>
      <c r="BT270" s="3578"/>
      <c r="BU270" s="3578"/>
      <c r="BV270" s="3578"/>
      <c r="BW270" s="3578"/>
      <c r="BX270" s="3578"/>
      <c r="BY270" s="3578"/>
      <c r="BZ270" s="3578"/>
      <c r="CA270" s="3578"/>
      <c r="CB270" s="3578"/>
      <c r="CC270" s="3578"/>
      <c r="CD270" s="3578"/>
    </row>
    <row r="271" spans="1:82" s="1417" customFormat="1" ht="13.5">
      <c r="D271" s="1663"/>
      <c r="E271" s="1496" t="s">
        <v>670</v>
      </c>
      <c r="F271" s="1497" t="s">
        <v>689</v>
      </c>
      <c r="G271" s="1497" t="s">
        <v>696</v>
      </c>
      <c r="H271" s="1663"/>
      <c r="I271" s="1663"/>
      <c r="J271" s="1663"/>
      <c r="K271" s="1842"/>
      <c r="L271" s="2106" t="s">
        <v>255</v>
      </c>
      <c r="M271" s="1663" t="s">
        <v>762</v>
      </c>
      <c r="N271" s="1663" t="s">
        <v>763</v>
      </c>
      <c r="O271" s="2106" t="s">
        <v>764</v>
      </c>
      <c r="P271" s="1663" t="s">
        <v>715</v>
      </c>
      <c r="Q271" s="1663"/>
      <c r="R271" s="2106"/>
      <c r="S271" s="1842"/>
      <c r="T271" s="2106"/>
      <c r="U271" s="2106"/>
      <c r="V271" s="2106"/>
      <c r="W271" s="2106"/>
      <c r="X271" s="2106"/>
      <c r="Y271" s="2181"/>
      <c r="Z271" s="2106"/>
      <c r="AA271" s="2106"/>
      <c r="AB271" s="2106"/>
      <c r="AC271" s="2235"/>
      <c r="AD271" s="3391"/>
      <c r="AE271" s="3391"/>
      <c r="AF271" s="3392"/>
      <c r="AG271" s="3392"/>
      <c r="AH271" s="3603"/>
      <c r="AI271" s="3603"/>
      <c r="AJ271" s="3603"/>
      <c r="AK271" s="3603"/>
      <c r="AL271" s="3603"/>
      <c r="AM271" s="3603"/>
      <c r="AN271" s="3603"/>
      <c r="AO271" s="3603"/>
      <c r="AP271" s="3604"/>
      <c r="AQ271" s="3604"/>
      <c r="AR271" s="3604"/>
      <c r="AS271" s="3604"/>
      <c r="AT271" s="3604"/>
      <c r="AU271" s="3604"/>
      <c r="AV271" s="3604"/>
      <c r="AW271" s="3604"/>
      <c r="AX271" s="3604"/>
      <c r="AY271" s="3604"/>
      <c r="AZ271" s="3604"/>
      <c r="BA271" s="3578"/>
      <c r="BB271" s="3578"/>
      <c r="BC271" s="3578"/>
      <c r="BD271" s="3578"/>
      <c r="BE271" s="3578"/>
      <c r="BF271" s="3578"/>
      <c r="BG271" s="3578"/>
      <c r="BH271" s="3578"/>
      <c r="BI271" s="3578"/>
      <c r="BJ271" s="3578"/>
      <c r="BK271" s="3578"/>
      <c r="BL271" s="3578"/>
      <c r="BM271" s="3578"/>
      <c r="BN271" s="3578"/>
      <c r="BO271" s="3578"/>
      <c r="BP271" s="3578"/>
      <c r="BQ271" s="3578"/>
      <c r="BR271" s="3578"/>
      <c r="BS271" s="3578"/>
      <c r="BT271" s="3578"/>
      <c r="BU271" s="3578"/>
      <c r="BV271" s="3578"/>
      <c r="BW271" s="3578"/>
      <c r="BX271" s="3578"/>
      <c r="BY271" s="3578"/>
      <c r="BZ271" s="3578"/>
      <c r="CA271" s="3578"/>
      <c r="CB271" s="3578"/>
      <c r="CC271" s="3578"/>
      <c r="CD271" s="3578"/>
    </row>
    <row r="272" spans="1:82" s="1417" customFormat="1" ht="13.5">
      <c r="D272" s="1417">
        <v>2010</v>
      </c>
      <c r="E272" s="1409">
        <v>44.3</v>
      </c>
      <c r="F272" s="1409">
        <v>38.4</v>
      </c>
      <c r="G272" s="1409">
        <v>14.4</v>
      </c>
      <c r="H272" s="1663"/>
      <c r="I272" s="1663"/>
      <c r="J272" s="1663"/>
      <c r="K272" s="1842"/>
      <c r="L272" s="2106"/>
      <c r="M272" s="1663"/>
      <c r="N272" s="1663"/>
      <c r="O272" s="2106"/>
      <c r="P272" s="1663"/>
      <c r="Q272" s="1663"/>
      <c r="R272" s="2106"/>
      <c r="S272" s="1842"/>
      <c r="T272" s="2106"/>
      <c r="U272" s="2106"/>
      <c r="V272" s="2106"/>
      <c r="W272" s="2106"/>
      <c r="X272" s="2106"/>
      <c r="Y272" s="2181"/>
      <c r="Z272" s="2106"/>
      <c r="AA272" s="2106"/>
      <c r="AB272" s="2106"/>
      <c r="AC272" s="2235"/>
      <c r="AD272" s="3391"/>
      <c r="AE272" s="3391"/>
      <c r="AF272" s="3392"/>
      <c r="AG272" s="3392"/>
      <c r="AH272" s="3603"/>
      <c r="AI272" s="3603"/>
      <c r="AJ272" s="3603"/>
      <c r="AK272" s="3603"/>
      <c r="AL272" s="3603"/>
      <c r="AM272" s="3603"/>
      <c r="AN272" s="3603"/>
      <c r="AO272" s="3603"/>
      <c r="AP272" s="3604"/>
      <c r="AQ272" s="3604"/>
      <c r="AR272" s="3604"/>
      <c r="AS272" s="3604"/>
      <c r="AT272" s="3604"/>
      <c r="AU272" s="3604"/>
      <c r="AV272" s="3604"/>
      <c r="AW272" s="3604"/>
      <c r="AX272" s="3604"/>
      <c r="AY272" s="3604"/>
      <c r="AZ272" s="3604"/>
      <c r="BA272" s="3578"/>
      <c r="BB272" s="3578"/>
      <c r="BC272" s="3578"/>
      <c r="BD272" s="3578"/>
      <c r="BE272" s="3578"/>
      <c r="BF272" s="3578"/>
      <c r="BG272" s="3578"/>
      <c r="BH272" s="3578"/>
      <c r="BI272" s="3578"/>
      <c r="BJ272" s="3578"/>
      <c r="BK272" s="3578"/>
      <c r="BL272" s="3578"/>
      <c r="BM272" s="3578"/>
      <c r="BN272" s="3578"/>
      <c r="BO272" s="3578"/>
      <c r="BP272" s="3578"/>
      <c r="BQ272" s="3578"/>
      <c r="BR272" s="3578"/>
      <c r="BS272" s="3578"/>
      <c r="BT272" s="3578"/>
      <c r="BU272" s="3578"/>
      <c r="BV272" s="3578"/>
      <c r="BW272" s="3578"/>
      <c r="BX272" s="3578"/>
      <c r="BY272" s="3578"/>
      <c r="BZ272" s="3578"/>
      <c r="CA272" s="3578"/>
      <c r="CB272" s="3578"/>
      <c r="CC272" s="3578"/>
      <c r="CD272" s="3578"/>
    </row>
    <row r="273" spans="4:82" s="1417" customFormat="1" ht="13.5">
      <c r="D273" s="1663"/>
      <c r="E273" s="1663"/>
      <c r="F273" s="1663"/>
      <c r="G273" s="1663"/>
      <c r="H273" s="1663"/>
      <c r="I273" s="1663"/>
      <c r="J273" s="1663"/>
      <c r="K273" s="1842"/>
      <c r="L273" s="2106"/>
      <c r="M273" s="1663"/>
      <c r="N273" s="1663"/>
      <c r="O273" s="2106"/>
      <c r="P273" s="1663"/>
      <c r="Q273" s="1663"/>
      <c r="R273" s="2106"/>
      <c r="S273" s="1842"/>
      <c r="T273" s="2106"/>
      <c r="U273" s="2106"/>
      <c r="V273" s="2106"/>
      <c r="W273" s="2106"/>
      <c r="X273" s="2106"/>
      <c r="Y273" s="2181"/>
      <c r="Z273" s="2106"/>
      <c r="AA273" s="2106"/>
      <c r="AB273" s="2106"/>
      <c r="AC273" s="2235"/>
      <c r="AD273" s="3391"/>
      <c r="AE273" s="3391"/>
      <c r="AF273" s="3392"/>
      <c r="AG273" s="3392"/>
      <c r="AH273" s="3603"/>
      <c r="AI273" s="3603"/>
      <c r="AJ273" s="3603"/>
      <c r="AK273" s="3603"/>
      <c r="AL273" s="3603"/>
      <c r="AM273" s="3603"/>
      <c r="AN273" s="3603"/>
      <c r="AO273" s="3603"/>
      <c r="AP273" s="3604"/>
      <c r="AQ273" s="3604"/>
      <c r="AR273" s="3604"/>
      <c r="AS273" s="3604"/>
      <c r="AT273" s="3604"/>
      <c r="AU273" s="3604"/>
      <c r="AV273" s="3604"/>
      <c r="AW273" s="3604"/>
      <c r="AX273" s="3604"/>
      <c r="AY273" s="3604"/>
      <c r="AZ273" s="3604"/>
      <c r="BA273" s="3578"/>
      <c r="BB273" s="3578"/>
      <c r="BC273" s="3578"/>
      <c r="BD273" s="3578"/>
      <c r="BE273" s="3578"/>
      <c r="BF273" s="3578"/>
      <c r="BG273" s="3578"/>
      <c r="BH273" s="3578"/>
      <c r="BI273" s="3578"/>
      <c r="BJ273" s="3578"/>
      <c r="BK273" s="3578"/>
      <c r="BL273" s="3578"/>
      <c r="BM273" s="3578"/>
      <c r="BN273" s="3578"/>
      <c r="BO273" s="3578"/>
      <c r="BP273" s="3578"/>
      <c r="BQ273" s="3578"/>
      <c r="BR273" s="3578"/>
      <c r="BS273" s="3578"/>
      <c r="BT273" s="3578"/>
      <c r="BU273" s="3578"/>
      <c r="BV273" s="3578"/>
      <c r="BW273" s="3578"/>
      <c r="BX273" s="3578"/>
      <c r="BY273" s="3578"/>
      <c r="BZ273" s="3578"/>
      <c r="CA273" s="3578"/>
      <c r="CB273" s="3578"/>
      <c r="CC273" s="3578"/>
      <c r="CD273" s="3578"/>
    </row>
    <row r="274" spans="4:82" s="1417" customFormat="1" ht="13.5">
      <c r="D274" s="1663"/>
      <c r="E274" s="1663"/>
      <c r="F274" s="1663"/>
      <c r="G274" s="1663"/>
      <c r="H274" s="1663"/>
      <c r="I274" s="1663"/>
      <c r="J274" s="1663"/>
      <c r="K274" s="1842"/>
      <c r="L274" s="2106"/>
      <c r="M274" s="1663"/>
      <c r="N274" s="1663"/>
      <c r="O274" s="2106"/>
      <c r="P274" s="1663"/>
      <c r="Q274" s="1663"/>
      <c r="R274" s="2106"/>
      <c r="S274" s="1842"/>
      <c r="T274" s="2106"/>
      <c r="U274" s="2106"/>
      <c r="V274" s="2106"/>
      <c r="W274" s="2106"/>
      <c r="X274" s="2106"/>
      <c r="Y274" s="2181"/>
      <c r="Z274" s="2106"/>
      <c r="AA274" s="2106"/>
      <c r="AB274" s="2106"/>
      <c r="AC274" s="2235"/>
      <c r="AD274" s="3391"/>
      <c r="AE274" s="3391"/>
      <c r="AF274" s="3392"/>
      <c r="AG274" s="3392"/>
      <c r="AH274" s="3603"/>
      <c r="AI274" s="3603"/>
      <c r="AJ274" s="3603"/>
      <c r="AK274" s="3603"/>
      <c r="AL274" s="3603"/>
      <c r="AM274" s="3603"/>
      <c r="AN274" s="3603"/>
      <c r="AO274" s="3603"/>
      <c r="AP274" s="3604"/>
      <c r="AQ274" s="3604"/>
      <c r="AR274" s="3604"/>
      <c r="AS274" s="3604"/>
      <c r="AT274" s="3604"/>
      <c r="AU274" s="3604"/>
      <c r="AV274" s="3604"/>
      <c r="AW274" s="3604"/>
      <c r="AX274" s="3604"/>
      <c r="AY274" s="3604"/>
      <c r="AZ274" s="3604"/>
      <c r="BA274" s="3578"/>
      <c r="BB274" s="3578"/>
      <c r="BC274" s="3578"/>
      <c r="BD274" s="3578"/>
      <c r="BE274" s="3578"/>
      <c r="BF274" s="3578"/>
      <c r="BG274" s="3578"/>
      <c r="BH274" s="3578"/>
      <c r="BI274" s="3578"/>
      <c r="BJ274" s="3578"/>
      <c r="BK274" s="3578"/>
      <c r="BL274" s="3578"/>
      <c r="BM274" s="3578"/>
      <c r="BN274" s="3578"/>
      <c r="BO274" s="3578"/>
      <c r="BP274" s="3578"/>
      <c r="BQ274" s="3578"/>
      <c r="BR274" s="3578"/>
      <c r="BS274" s="3578"/>
      <c r="BT274" s="3578"/>
      <c r="BU274" s="3578"/>
      <c r="BV274" s="3578"/>
      <c r="BW274" s="3578"/>
      <c r="BX274" s="3578"/>
      <c r="BY274" s="3578"/>
      <c r="BZ274" s="3578"/>
      <c r="CA274" s="3578"/>
      <c r="CB274" s="3578"/>
      <c r="CC274" s="3578"/>
      <c r="CD274" s="3578"/>
    </row>
    <row r="275" spans="4:82" s="1417" customFormat="1" ht="13.5">
      <c r="D275" s="1663"/>
      <c r="E275" s="1663"/>
      <c r="F275" s="1663"/>
      <c r="G275" s="1663"/>
      <c r="H275" s="1663"/>
      <c r="I275" s="1663"/>
      <c r="J275" s="1663"/>
      <c r="K275" s="1842"/>
      <c r="L275" s="2106"/>
      <c r="M275" s="1663"/>
      <c r="N275" s="1663"/>
      <c r="O275" s="2106"/>
      <c r="P275" s="1663"/>
      <c r="Q275" s="1663"/>
      <c r="R275" s="2106"/>
      <c r="S275" s="1842"/>
      <c r="T275" s="2106"/>
      <c r="U275" s="2106"/>
      <c r="V275" s="2106"/>
      <c r="W275" s="2106"/>
      <c r="X275" s="2106"/>
      <c r="Y275" s="2181"/>
      <c r="Z275" s="2106"/>
      <c r="AA275" s="2106"/>
      <c r="AB275" s="2106"/>
      <c r="AC275" s="2235"/>
      <c r="AD275" s="3391"/>
      <c r="AE275" s="3391"/>
      <c r="AF275" s="3392"/>
      <c r="AG275" s="3392"/>
      <c r="AH275" s="3603"/>
      <c r="AI275" s="3603"/>
      <c r="AJ275" s="3603"/>
      <c r="AK275" s="3603"/>
      <c r="AL275" s="3603"/>
      <c r="AM275" s="3603"/>
      <c r="AN275" s="3603"/>
      <c r="AO275" s="3603"/>
      <c r="AP275" s="3604"/>
      <c r="AQ275" s="3604"/>
      <c r="AR275" s="3604"/>
      <c r="AS275" s="3604"/>
      <c r="AT275" s="3604"/>
      <c r="AU275" s="3604"/>
      <c r="AV275" s="3604"/>
      <c r="AW275" s="3604"/>
      <c r="AX275" s="3604"/>
      <c r="AY275" s="3604"/>
      <c r="AZ275" s="3604"/>
      <c r="BA275" s="3578"/>
      <c r="BB275" s="3578"/>
      <c r="BC275" s="3578"/>
      <c r="BD275" s="3578"/>
      <c r="BE275" s="3578"/>
      <c r="BF275" s="3578"/>
      <c r="BG275" s="3578"/>
      <c r="BH275" s="3578"/>
      <c r="BI275" s="3578"/>
      <c r="BJ275" s="3578"/>
      <c r="BK275" s="3578"/>
      <c r="BL275" s="3578"/>
      <c r="BM275" s="3578"/>
      <c r="BN275" s="3578"/>
      <c r="BO275" s="3578"/>
      <c r="BP275" s="3578"/>
      <c r="BQ275" s="3578"/>
      <c r="BR275" s="3578"/>
      <c r="BS275" s="3578"/>
      <c r="BT275" s="3578"/>
      <c r="BU275" s="3578"/>
      <c r="BV275" s="3578"/>
      <c r="BW275" s="3578"/>
      <c r="BX275" s="3578"/>
      <c r="BY275" s="3578"/>
      <c r="BZ275" s="3578"/>
      <c r="CA275" s="3578"/>
      <c r="CB275" s="3578"/>
      <c r="CC275" s="3578"/>
      <c r="CD275" s="3578"/>
    </row>
    <row r="276" spans="4:82" s="1417" customFormat="1" ht="13.5">
      <c r="D276" s="1663"/>
      <c r="E276" s="1663"/>
      <c r="F276" s="1663"/>
      <c r="G276" s="1663"/>
      <c r="H276" s="1663"/>
      <c r="I276" s="1663"/>
      <c r="J276" s="1663"/>
      <c r="K276" s="1842"/>
      <c r="L276" s="2106"/>
      <c r="M276" s="1663"/>
      <c r="N276" s="1663"/>
      <c r="O276" s="2106"/>
      <c r="P276" s="1663"/>
      <c r="Q276" s="1663"/>
      <c r="R276" s="2106"/>
      <c r="S276" s="1842"/>
      <c r="T276" s="2106"/>
      <c r="U276" s="2106"/>
      <c r="V276" s="2106"/>
      <c r="W276" s="2106"/>
      <c r="X276" s="2106"/>
      <c r="Y276" s="2181"/>
      <c r="Z276" s="2106"/>
      <c r="AA276" s="2106"/>
      <c r="AB276" s="2106"/>
      <c r="AC276" s="2235"/>
      <c r="AD276" s="3391"/>
      <c r="AE276" s="3391"/>
      <c r="AF276" s="3392"/>
      <c r="AG276" s="3392"/>
      <c r="AH276" s="3603"/>
      <c r="AI276" s="3603"/>
      <c r="AJ276" s="3603"/>
      <c r="AK276" s="3603"/>
      <c r="AL276" s="3603"/>
      <c r="AM276" s="3603"/>
      <c r="AN276" s="3603"/>
      <c r="AO276" s="3603"/>
      <c r="AP276" s="3604"/>
      <c r="AQ276" s="3604"/>
      <c r="AR276" s="3604"/>
      <c r="AS276" s="3604"/>
      <c r="AT276" s="3604"/>
      <c r="AU276" s="3604"/>
      <c r="AV276" s="3604"/>
      <c r="AW276" s="3604"/>
      <c r="AX276" s="3604"/>
      <c r="AY276" s="3604"/>
      <c r="AZ276" s="3604"/>
      <c r="BA276" s="3578"/>
      <c r="BB276" s="3578"/>
      <c r="BC276" s="3578"/>
      <c r="BD276" s="3578"/>
      <c r="BE276" s="3578"/>
      <c r="BF276" s="3578"/>
      <c r="BG276" s="3578"/>
      <c r="BH276" s="3578"/>
      <c r="BI276" s="3578"/>
      <c r="BJ276" s="3578"/>
      <c r="BK276" s="3578"/>
      <c r="BL276" s="3578"/>
      <c r="BM276" s="3578"/>
      <c r="BN276" s="3578"/>
      <c r="BO276" s="3578"/>
      <c r="BP276" s="3578"/>
      <c r="BQ276" s="3578"/>
      <c r="BR276" s="3578"/>
      <c r="BS276" s="3578"/>
      <c r="BT276" s="3578"/>
      <c r="BU276" s="3578"/>
      <c r="BV276" s="3578"/>
      <c r="BW276" s="3578"/>
      <c r="BX276" s="3578"/>
      <c r="BY276" s="3578"/>
      <c r="BZ276" s="3578"/>
      <c r="CA276" s="3578"/>
      <c r="CB276" s="3578"/>
      <c r="CC276" s="3578"/>
      <c r="CD276" s="3578"/>
    </row>
    <row r="277" spans="4:82" s="1417" customFormat="1" ht="13.5">
      <c r="D277" s="1663"/>
      <c r="E277" s="1663"/>
      <c r="F277" s="1663"/>
      <c r="G277" s="1663"/>
      <c r="H277" s="1663"/>
      <c r="I277" s="1663"/>
      <c r="J277" s="1663"/>
      <c r="K277" s="1842"/>
      <c r="L277" s="2106"/>
      <c r="M277" s="1663"/>
      <c r="N277" s="1663"/>
      <c r="O277" s="2106"/>
      <c r="P277" s="1663"/>
      <c r="Q277" s="1663"/>
      <c r="R277" s="2106"/>
      <c r="S277" s="1842"/>
      <c r="T277" s="2106"/>
      <c r="U277" s="2106"/>
      <c r="V277" s="2106"/>
      <c r="W277" s="2106"/>
      <c r="X277" s="2106"/>
      <c r="Y277" s="2181"/>
      <c r="Z277" s="2106"/>
      <c r="AA277" s="2106"/>
      <c r="AB277" s="2106"/>
      <c r="AC277" s="2235"/>
      <c r="AD277" s="3391"/>
      <c r="AE277" s="3391"/>
      <c r="AF277" s="3392"/>
      <c r="AG277" s="3392"/>
      <c r="AH277" s="3603"/>
      <c r="AI277" s="3603"/>
      <c r="AJ277" s="3603"/>
      <c r="AK277" s="3603"/>
      <c r="AL277" s="3603"/>
      <c r="AM277" s="3603"/>
      <c r="AN277" s="3603"/>
      <c r="AO277" s="3603"/>
      <c r="AP277" s="3604"/>
      <c r="AQ277" s="3604"/>
      <c r="AR277" s="3604"/>
      <c r="AS277" s="3604"/>
      <c r="AT277" s="3604"/>
      <c r="AU277" s="3604"/>
      <c r="AV277" s="3604"/>
      <c r="AW277" s="3604"/>
      <c r="AX277" s="3604"/>
      <c r="AY277" s="3604"/>
      <c r="AZ277" s="3604"/>
      <c r="BA277" s="3578"/>
      <c r="BB277" s="3578"/>
      <c r="BC277" s="3578"/>
      <c r="BD277" s="3578"/>
      <c r="BE277" s="3578"/>
      <c r="BF277" s="3578"/>
      <c r="BG277" s="3578"/>
      <c r="BH277" s="3578"/>
      <c r="BI277" s="3578"/>
      <c r="BJ277" s="3578"/>
      <c r="BK277" s="3578"/>
      <c r="BL277" s="3578"/>
      <c r="BM277" s="3578"/>
      <c r="BN277" s="3578"/>
      <c r="BO277" s="3578"/>
      <c r="BP277" s="3578"/>
      <c r="BQ277" s="3578"/>
      <c r="BR277" s="3578"/>
      <c r="BS277" s="3578"/>
      <c r="BT277" s="3578"/>
      <c r="BU277" s="3578"/>
      <c r="BV277" s="3578"/>
      <c r="BW277" s="3578"/>
      <c r="BX277" s="3578"/>
      <c r="BY277" s="3578"/>
      <c r="BZ277" s="3578"/>
      <c r="CA277" s="3578"/>
      <c r="CB277" s="3578"/>
      <c r="CC277" s="3578"/>
      <c r="CD277" s="3578"/>
    </row>
    <row r="278" spans="4:82" s="1417" customFormat="1" ht="13.5">
      <c r="D278" s="1663"/>
      <c r="E278" s="1663"/>
      <c r="F278" s="1663"/>
      <c r="G278" s="1663"/>
      <c r="H278" s="1663"/>
      <c r="I278" s="1663"/>
      <c r="J278" s="1663"/>
      <c r="K278" s="1842"/>
      <c r="L278" s="2106"/>
      <c r="M278" s="1663"/>
      <c r="N278" s="1663"/>
      <c r="O278" s="2106"/>
      <c r="P278" s="1663"/>
      <c r="Q278" s="1663"/>
      <c r="R278" s="2106"/>
      <c r="S278" s="1842"/>
      <c r="T278" s="2106"/>
      <c r="U278" s="2106"/>
      <c r="V278" s="2106"/>
      <c r="W278" s="2106"/>
      <c r="X278" s="2106"/>
      <c r="Y278" s="2181"/>
      <c r="Z278" s="2106"/>
      <c r="AA278" s="2106"/>
      <c r="AB278" s="2106"/>
      <c r="AC278" s="2235"/>
      <c r="AD278" s="3391"/>
      <c r="AE278" s="3391"/>
      <c r="AF278" s="3392"/>
      <c r="AG278" s="3392"/>
      <c r="AH278" s="3603"/>
      <c r="AI278" s="3603"/>
      <c r="AJ278" s="3603"/>
      <c r="AK278" s="3603"/>
      <c r="AL278" s="3603"/>
      <c r="AM278" s="3603"/>
      <c r="AN278" s="3603"/>
      <c r="AO278" s="3603"/>
      <c r="AP278" s="3604"/>
      <c r="AQ278" s="3604"/>
      <c r="AR278" s="3604"/>
      <c r="AS278" s="3604"/>
      <c r="AT278" s="3604"/>
      <c r="AU278" s="3604"/>
      <c r="AV278" s="3604"/>
      <c r="AW278" s="3604"/>
      <c r="AX278" s="3604"/>
      <c r="AY278" s="3604"/>
      <c r="AZ278" s="3604"/>
      <c r="BA278" s="3578"/>
      <c r="BB278" s="3578"/>
      <c r="BC278" s="3578"/>
      <c r="BD278" s="3578"/>
      <c r="BE278" s="3578"/>
      <c r="BF278" s="3578"/>
      <c r="BG278" s="3578"/>
      <c r="BH278" s="3578"/>
      <c r="BI278" s="3578"/>
      <c r="BJ278" s="3578"/>
      <c r="BK278" s="3578"/>
      <c r="BL278" s="3578"/>
      <c r="BM278" s="3578"/>
      <c r="BN278" s="3578"/>
      <c r="BO278" s="3578"/>
      <c r="BP278" s="3578"/>
      <c r="BQ278" s="3578"/>
      <c r="BR278" s="3578"/>
      <c r="BS278" s="3578"/>
      <c r="BT278" s="3578"/>
      <c r="BU278" s="3578"/>
      <c r="BV278" s="3578"/>
      <c r="BW278" s="3578"/>
      <c r="BX278" s="3578"/>
      <c r="BY278" s="3578"/>
      <c r="BZ278" s="3578"/>
      <c r="CA278" s="3578"/>
      <c r="CB278" s="3578"/>
      <c r="CC278" s="3578"/>
      <c r="CD278" s="3578"/>
    </row>
    <row r="279" spans="4:82" s="1417" customFormat="1" ht="13.5">
      <c r="D279" s="1663"/>
      <c r="E279" s="1663"/>
      <c r="F279" s="1663"/>
      <c r="G279" s="1663"/>
      <c r="H279" s="1663"/>
      <c r="I279" s="1663"/>
      <c r="J279" s="1663"/>
      <c r="K279" s="1842"/>
      <c r="L279" s="2106"/>
      <c r="M279" s="1663"/>
      <c r="N279" s="1663"/>
      <c r="O279" s="2106"/>
      <c r="P279" s="1663"/>
      <c r="Q279" s="1663"/>
      <c r="R279" s="2106"/>
      <c r="S279" s="1842"/>
      <c r="T279" s="2106"/>
      <c r="U279" s="2106"/>
      <c r="V279" s="2106"/>
      <c r="W279" s="2106"/>
      <c r="X279" s="2106"/>
      <c r="Y279" s="2181"/>
      <c r="Z279" s="2106"/>
      <c r="AA279" s="2106"/>
      <c r="AB279" s="2106"/>
      <c r="AC279" s="2235"/>
      <c r="AD279" s="3391"/>
      <c r="AE279" s="3391"/>
      <c r="AF279" s="3392"/>
      <c r="AG279" s="3392"/>
      <c r="AH279" s="3603"/>
      <c r="AI279" s="3603"/>
      <c r="AJ279" s="3603"/>
      <c r="AK279" s="3603"/>
      <c r="AL279" s="3603"/>
      <c r="AM279" s="3603"/>
      <c r="AN279" s="3603"/>
      <c r="AO279" s="3603"/>
      <c r="AP279" s="3604"/>
      <c r="AQ279" s="3604"/>
      <c r="AR279" s="3604"/>
      <c r="AS279" s="3604"/>
      <c r="AT279" s="3604"/>
      <c r="AU279" s="3604"/>
      <c r="AV279" s="3604"/>
      <c r="AW279" s="3604"/>
      <c r="AX279" s="3604"/>
      <c r="AY279" s="3604"/>
      <c r="AZ279" s="3604"/>
      <c r="BA279" s="3578"/>
      <c r="BB279" s="3578"/>
      <c r="BC279" s="3578"/>
      <c r="BD279" s="3578"/>
      <c r="BE279" s="3578"/>
      <c r="BF279" s="3578"/>
      <c r="BG279" s="3578"/>
      <c r="BH279" s="3578"/>
      <c r="BI279" s="3578"/>
      <c r="BJ279" s="3578"/>
      <c r="BK279" s="3578"/>
      <c r="BL279" s="3578"/>
      <c r="BM279" s="3578"/>
      <c r="BN279" s="3578"/>
      <c r="BO279" s="3578"/>
      <c r="BP279" s="3578"/>
      <c r="BQ279" s="3578"/>
      <c r="BR279" s="3578"/>
      <c r="BS279" s="3578"/>
      <c r="BT279" s="3578"/>
      <c r="BU279" s="3578"/>
      <c r="BV279" s="3578"/>
      <c r="BW279" s="3578"/>
      <c r="BX279" s="3578"/>
      <c r="BY279" s="3578"/>
      <c r="BZ279" s="3578"/>
      <c r="CA279" s="3578"/>
      <c r="CB279" s="3578"/>
      <c r="CC279" s="3578"/>
      <c r="CD279" s="3578"/>
    </row>
    <row r="280" spans="4:82" s="1417" customFormat="1" ht="13.5">
      <c r="D280" s="1663"/>
      <c r="E280" s="1663"/>
      <c r="F280" s="1663"/>
      <c r="G280" s="1663"/>
      <c r="H280" s="1663"/>
      <c r="I280" s="1663"/>
      <c r="J280" s="1663"/>
      <c r="K280" s="1842"/>
      <c r="L280" s="2106"/>
      <c r="M280" s="1663"/>
      <c r="N280" s="1663"/>
      <c r="O280" s="2106"/>
      <c r="P280" s="1663"/>
      <c r="Q280" s="1663"/>
      <c r="R280" s="2106"/>
      <c r="S280" s="1842"/>
      <c r="T280" s="2106"/>
      <c r="U280" s="2106"/>
      <c r="V280" s="2106"/>
      <c r="W280" s="2106"/>
      <c r="X280" s="2106"/>
      <c r="Y280" s="2181"/>
      <c r="Z280" s="2106"/>
      <c r="AA280" s="2106"/>
      <c r="AB280" s="2106"/>
      <c r="AC280" s="2235"/>
      <c r="AD280" s="3391"/>
      <c r="AE280" s="3391"/>
      <c r="AF280" s="3392"/>
      <c r="AG280" s="3392"/>
      <c r="AH280" s="3603"/>
      <c r="AI280" s="3603"/>
      <c r="AJ280" s="3603"/>
      <c r="AK280" s="3603"/>
      <c r="AL280" s="3603"/>
      <c r="AM280" s="3603"/>
      <c r="AN280" s="3603"/>
      <c r="AO280" s="3603"/>
      <c r="AP280" s="3604"/>
      <c r="AQ280" s="3604"/>
      <c r="AR280" s="3604"/>
      <c r="AS280" s="3604"/>
      <c r="AT280" s="3604"/>
      <c r="AU280" s="3604"/>
      <c r="AV280" s="3604"/>
      <c r="AW280" s="3604"/>
      <c r="AX280" s="3604"/>
      <c r="AY280" s="3604"/>
      <c r="AZ280" s="3604"/>
      <c r="BA280" s="3578"/>
      <c r="BB280" s="3578"/>
      <c r="BC280" s="3578"/>
      <c r="BD280" s="3578"/>
      <c r="BE280" s="3578"/>
      <c r="BF280" s="3578"/>
      <c r="BG280" s="3578"/>
      <c r="BH280" s="3578"/>
      <c r="BI280" s="3578"/>
      <c r="BJ280" s="3578"/>
      <c r="BK280" s="3578"/>
      <c r="BL280" s="3578"/>
      <c r="BM280" s="3578"/>
      <c r="BN280" s="3578"/>
      <c r="BO280" s="3578"/>
      <c r="BP280" s="3578"/>
      <c r="BQ280" s="3578"/>
      <c r="BR280" s="3578"/>
      <c r="BS280" s="3578"/>
      <c r="BT280" s="3578"/>
      <c r="BU280" s="3578"/>
      <c r="BV280" s="3578"/>
      <c r="BW280" s="3578"/>
      <c r="BX280" s="3578"/>
      <c r="BY280" s="3578"/>
      <c r="BZ280" s="3578"/>
      <c r="CA280" s="3578"/>
      <c r="CB280" s="3578"/>
      <c r="CC280" s="3578"/>
      <c r="CD280" s="3578"/>
    </row>
    <row r="281" spans="4:82" s="1417" customFormat="1" ht="13.5">
      <c r="D281" s="1663"/>
      <c r="E281" s="1663"/>
      <c r="F281" s="1663"/>
      <c r="G281" s="1663"/>
      <c r="H281" s="1663"/>
      <c r="I281" s="1663"/>
      <c r="J281" s="1663"/>
      <c r="K281" s="1842"/>
      <c r="L281" s="2106"/>
      <c r="M281" s="1663"/>
      <c r="N281" s="1663"/>
      <c r="O281" s="2106"/>
      <c r="P281" s="1663"/>
      <c r="Q281" s="1663"/>
      <c r="R281" s="2106"/>
      <c r="S281" s="1842"/>
      <c r="T281" s="2106"/>
      <c r="U281" s="2106"/>
      <c r="V281" s="2106"/>
      <c r="W281" s="2106"/>
      <c r="X281" s="2106"/>
      <c r="Y281" s="2181"/>
      <c r="Z281" s="2106"/>
      <c r="AA281" s="2106"/>
      <c r="AB281" s="2106"/>
      <c r="AC281" s="2235"/>
      <c r="AD281" s="3391"/>
      <c r="AE281" s="3391"/>
      <c r="AF281" s="3392"/>
      <c r="AG281" s="3392"/>
      <c r="AH281" s="3603"/>
      <c r="AI281" s="3603"/>
      <c r="AJ281" s="3603"/>
      <c r="AK281" s="3603"/>
      <c r="AL281" s="3603"/>
      <c r="AM281" s="3603"/>
      <c r="AN281" s="3603"/>
      <c r="AO281" s="3603"/>
      <c r="AP281" s="3604"/>
      <c r="AQ281" s="3604"/>
      <c r="AR281" s="3604"/>
      <c r="AS281" s="3604"/>
      <c r="AT281" s="3604"/>
      <c r="AU281" s="3604"/>
      <c r="AV281" s="3604"/>
      <c r="AW281" s="3604"/>
      <c r="AX281" s="3604"/>
      <c r="AY281" s="3604"/>
      <c r="AZ281" s="3604"/>
      <c r="BA281" s="3578"/>
      <c r="BB281" s="3578"/>
      <c r="BC281" s="3578"/>
      <c r="BD281" s="3578"/>
      <c r="BE281" s="3578"/>
      <c r="BF281" s="3578"/>
      <c r="BG281" s="3578"/>
      <c r="BH281" s="3578"/>
      <c r="BI281" s="3578"/>
      <c r="BJ281" s="3578"/>
      <c r="BK281" s="3578"/>
      <c r="BL281" s="3578"/>
      <c r="BM281" s="3578"/>
      <c r="BN281" s="3578"/>
      <c r="BO281" s="3578"/>
      <c r="BP281" s="3578"/>
      <c r="BQ281" s="3578"/>
      <c r="BR281" s="3578"/>
      <c r="BS281" s="3578"/>
      <c r="BT281" s="3578"/>
      <c r="BU281" s="3578"/>
      <c r="BV281" s="3578"/>
      <c r="BW281" s="3578"/>
      <c r="BX281" s="3578"/>
      <c r="BY281" s="3578"/>
      <c r="BZ281" s="3578"/>
      <c r="CA281" s="3578"/>
      <c r="CB281" s="3578"/>
      <c r="CC281" s="3578"/>
      <c r="CD281" s="3578"/>
    </row>
    <row r="282" spans="4:82" s="1417" customFormat="1" ht="13.5">
      <c r="D282" s="1663"/>
      <c r="E282" s="1663"/>
      <c r="F282" s="1663"/>
      <c r="G282" s="1663"/>
      <c r="H282" s="1663"/>
      <c r="I282" s="1663"/>
      <c r="J282" s="1663"/>
      <c r="K282" s="1842"/>
      <c r="L282" s="2106"/>
      <c r="M282" s="1663"/>
      <c r="N282" s="1663"/>
      <c r="O282" s="2106"/>
      <c r="P282" s="1663"/>
      <c r="Q282" s="1663"/>
      <c r="R282" s="2106"/>
      <c r="S282" s="1842"/>
      <c r="T282" s="2106"/>
      <c r="U282" s="2106"/>
      <c r="V282" s="2106"/>
      <c r="W282" s="2106"/>
      <c r="X282" s="2106"/>
      <c r="Y282" s="2181"/>
      <c r="Z282" s="2106"/>
      <c r="AA282" s="2106"/>
      <c r="AB282" s="2106"/>
      <c r="AC282" s="2235"/>
      <c r="AD282" s="3391"/>
      <c r="AE282" s="3391"/>
      <c r="AF282" s="3392"/>
      <c r="AG282" s="3392"/>
      <c r="AH282" s="3603"/>
      <c r="AI282" s="3603"/>
      <c r="AJ282" s="3603"/>
      <c r="AK282" s="3603"/>
      <c r="AL282" s="3603"/>
      <c r="AM282" s="3603"/>
      <c r="AN282" s="3603"/>
      <c r="AO282" s="3603"/>
      <c r="AP282" s="3604"/>
      <c r="AQ282" s="3604"/>
      <c r="AR282" s="3604"/>
      <c r="AS282" s="3604"/>
      <c r="AT282" s="3604"/>
      <c r="AU282" s="3604"/>
      <c r="AV282" s="3604"/>
      <c r="AW282" s="3604"/>
      <c r="AX282" s="3604"/>
      <c r="AY282" s="3604"/>
      <c r="AZ282" s="3604"/>
      <c r="BA282" s="3578"/>
      <c r="BB282" s="3578"/>
      <c r="BC282" s="3578"/>
      <c r="BD282" s="3578"/>
      <c r="BE282" s="3578"/>
      <c r="BF282" s="3578"/>
      <c r="BG282" s="3578"/>
      <c r="BH282" s="3578"/>
      <c r="BI282" s="3578"/>
      <c r="BJ282" s="3578"/>
      <c r="BK282" s="3578"/>
      <c r="BL282" s="3578"/>
      <c r="BM282" s="3578"/>
      <c r="BN282" s="3578"/>
      <c r="BO282" s="3578"/>
      <c r="BP282" s="3578"/>
      <c r="BQ282" s="3578"/>
      <c r="BR282" s="3578"/>
      <c r="BS282" s="3578"/>
      <c r="BT282" s="3578"/>
      <c r="BU282" s="3578"/>
      <c r="BV282" s="3578"/>
      <c r="BW282" s="3578"/>
      <c r="BX282" s="3578"/>
      <c r="BY282" s="3578"/>
      <c r="BZ282" s="3578"/>
      <c r="CA282" s="3578"/>
      <c r="CB282" s="3578"/>
      <c r="CC282" s="3578"/>
      <c r="CD282" s="3578"/>
    </row>
    <row r="283" spans="4:82" s="1417" customFormat="1" ht="13.5">
      <c r="D283" s="1663"/>
      <c r="E283" s="1663"/>
      <c r="F283" s="1663"/>
      <c r="G283" s="1663"/>
      <c r="H283" s="1663"/>
      <c r="I283" s="1663"/>
      <c r="J283" s="1663"/>
      <c r="K283" s="1842"/>
      <c r="L283" s="2106"/>
      <c r="M283" s="1663"/>
      <c r="N283" s="1663"/>
      <c r="O283" s="2106"/>
      <c r="P283" s="1663"/>
      <c r="Q283" s="1663"/>
      <c r="R283" s="2106"/>
      <c r="S283" s="1842"/>
      <c r="T283" s="2106"/>
      <c r="U283" s="2106"/>
      <c r="V283" s="2106"/>
      <c r="W283" s="2106"/>
      <c r="X283" s="2106"/>
      <c r="Y283" s="2181"/>
      <c r="Z283" s="2106"/>
      <c r="AA283" s="2106"/>
      <c r="AB283" s="2106"/>
      <c r="AC283" s="2235"/>
      <c r="AD283" s="3391"/>
      <c r="AE283" s="3391"/>
      <c r="AF283" s="3392"/>
      <c r="AG283" s="3392"/>
      <c r="AH283" s="3603"/>
      <c r="AI283" s="3603"/>
      <c r="AJ283" s="3603"/>
      <c r="AK283" s="3603"/>
      <c r="AL283" s="3603"/>
      <c r="AM283" s="3603"/>
      <c r="AN283" s="3603"/>
      <c r="AO283" s="3603"/>
      <c r="AP283" s="3604"/>
      <c r="AQ283" s="3604"/>
      <c r="AR283" s="3604"/>
      <c r="AS283" s="3604"/>
      <c r="AT283" s="3604"/>
      <c r="AU283" s="3604"/>
      <c r="AV283" s="3604"/>
      <c r="AW283" s="3604"/>
      <c r="AX283" s="3604"/>
      <c r="AY283" s="3604"/>
      <c r="AZ283" s="3604"/>
      <c r="BA283" s="3578"/>
      <c r="BB283" s="3578"/>
      <c r="BC283" s="3578"/>
      <c r="BD283" s="3578"/>
      <c r="BE283" s="3578"/>
      <c r="BF283" s="3578"/>
      <c r="BG283" s="3578"/>
      <c r="BH283" s="3578"/>
      <c r="BI283" s="3578"/>
      <c r="BJ283" s="3578"/>
      <c r="BK283" s="3578"/>
      <c r="BL283" s="3578"/>
      <c r="BM283" s="3578"/>
      <c r="BN283" s="3578"/>
      <c r="BO283" s="3578"/>
      <c r="BP283" s="3578"/>
      <c r="BQ283" s="3578"/>
      <c r="BR283" s="3578"/>
      <c r="BS283" s="3578"/>
      <c r="BT283" s="3578"/>
      <c r="BU283" s="3578"/>
      <c r="BV283" s="3578"/>
      <c r="BW283" s="3578"/>
      <c r="BX283" s="3578"/>
      <c r="BY283" s="3578"/>
      <c r="BZ283" s="3578"/>
      <c r="CA283" s="3578"/>
      <c r="CB283" s="3578"/>
      <c r="CC283" s="3578"/>
      <c r="CD283" s="3578"/>
    </row>
    <row r="284" spans="4:82" s="1417" customFormat="1" ht="13.5">
      <c r="D284" s="1663"/>
      <c r="E284" s="1663"/>
      <c r="F284" s="1663"/>
      <c r="G284" s="1663"/>
      <c r="H284" s="1663"/>
      <c r="I284" s="1663"/>
      <c r="J284" s="1663"/>
      <c r="K284" s="1842"/>
      <c r="L284" s="2106"/>
      <c r="M284" s="1663"/>
      <c r="N284" s="1663"/>
      <c r="O284" s="2106"/>
      <c r="P284" s="1663"/>
      <c r="Q284" s="1663"/>
      <c r="R284" s="2106"/>
      <c r="S284" s="1842"/>
      <c r="T284" s="2106"/>
      <c r="U284" s="2106"/>
      <c r="V284" s="2106"/>
      <c r="W284" s="2106"/>
      <c r="X284" s="2106"/>
      <c r="Y284" s="2181"/>
      <c r="Z284" s="2106"/>
      <c r="AA284" s="2106"/>
      <c r="AB284" s="2106"/>
      <c r="AC284" s="2235"/>
      <c r="AD284" s="3391"/>
      <c r="AE284" s="3391"/>
      <c r="AF284" s="3392"/>
      <c r="AG284" s="3392"/>
      <c r="AH284" s="3603"/>
      <c r="AI284" s="3603"/>
      <c r="AJ284" s="3603"/>
      <c r="AK284" s="3603"/>
      <c r="AL284" s="3603"/>
      <c r="AM284" s="3603"/>
      <c r="AN284" s="3603"/>
      <c r="AO284" s="3603"/>
      <c r="AP284" s="3604"/>
      <c r="AQ284" s="3604"/>
      <c r="AR284" s="3604"/>
      <c r="AS284" s="3604"/>
      <c r="AT284" s="3604"/>
      <c r="AU284" s="3604"/>
      <c r="AV284" s="3604"/>
      <c r="AW284" s="3604"/>
      <c r="AX284" s="3604"/>
      <c r="AY284" s="3604"/>
      <c r="AZ284" s="3604"/>
      <c r="BA284" s="3578"/>
      <c r="BB284" s="3578"/>
      <c r="BC284" s="3578"/>
      <c r="BD284" s="3578"/>
      <c r="BE284" s="3578"/>
      <c r="BF284" s="3578"/>
      <c r="BG284" s="3578"/>
      <c r="BH284" s="3578"/>
      <c r="BI284" s="3578"/>
      <c r="BJ284" s="3578"/>
      <c r="BK284" s="3578"/>
      <c r="BL284" s="3578"/>
      <c r="BM284" s="3578"/>
      <c r="BN284" s="3578"/>
      <c r="BO284" s="3578"/>
      <c r="BP284" s="3578"/>
      <c r="BQ284" s="3578"/>
      <c r="BR284" s="3578"/>
      <c r="BS284" s="3578"/>
      <c r="BT284" s="3578"/>
      <c r="BU284" s="3578"/>
      <c r="BV284" s="3578"/>
      <c r="BW284" s="3578"/>
      <c r="BX284" s="3578"/>
      <c r="BY284" s="3578"/>
      <c r="BZ284" s="3578"/>
      <c r="CA284" s="3578"/>
      <c r="CB284" s="3578"/>
      <c r="CC284" s="3578"/>
      <c r="CD284" s="3578"/>
    </row>
    <row r="285" spans="4:82" s="1417" customFormat="1" ht="13.5">
      <c r="D285" s="1663"/>
      <c r="E285" s="1663"/>
      <c r="F285" s="1663"/>
      <c r="G285" s="1663"/>
      <c r="H285" s="1663"/>
      <c r="I285" s="1663"/>
      <c r="J285" s="1663"/>
      <c r="K285" s="1842"/>
      <c r="L285" s="2106"/>
      <c r="M285" s="1663"/>
      <c r="N285" s="1663"/>
      <c r="O285" s="2106"/>
      <c r="P285" s="1663"/>
      <c r="Q285" s="1663"/>
      <c r="R285" s="2106"/>
      <c r="S285" s="1842"/>
      <c r="T285" s="2106"/>
      <c r="U285" s="2106"/>
      <c r="V285" s="2106"/>
      <c r="W285" s="2106"/>
      <c r="X285" s="2106"/>
      <c r="Y285" s="2181"/>
      <c r="Z285" s="2106"/>
      <c r="AA285" s="2106"/>
      <c r="AB285" s="2106"/>
      <c r="AC285" s="2235"/>
      <c r="AD285" s="3391"/>
      <c r="AE285" s="3391"/>
      <c r="AF285" s="3392"/>
      <c r="AG285" s="3392"/>
      <c r="AH285" s="3603"/>
      <c r="AI285" s="3603"/>
      <c r="AJ285" s="3603"/>
      <c r="AK285" s="3603"/>
      <c r="AL285" s="3603"/>
      <c r="AM285" s="3603"/>
      <c r="AN285" s="3603"/>
      <c r="AO285" s="3603"/>
      <c r="AP285" s="3604"/>
      <c r="AQ285" s="3604"/>
      <c r="AR285" s="3604"/>
      <c r="AS285" s="3604"/>
      <c r="AT285" s="3604"/>
      <c r="AU285" s="3604"/>
      <c r="AV285" s="3604"/>
      <c r="AW285" s="3604"/>
      <c r="AX285" s="3604"/>
      <c r="AY285" s="3604"/>
      <c r="AZ285" s="3604"/>
      <c r="BA285" s="3578"/>
      <c r="BB285" s="3578"/>
      <c r="BC285" s="3578"/>
      <c r="BD285" s="3578"/>
      <c r="BE285" s="3578"/>
      <c r="BF285" s="3578"/>
      <c r="BG285" s="3578"/>
      <c r="BH285" s="3578"/>
      <c r="BI285" s="3578"/>
      <c r="BJ285" s="3578"/>
      <c r="BK285" s="3578"/>
      <c r="BL285" s="3578"/>
      <c r="BM285" s="3578"/>
      <c r="BN285" s="3578"/>
      <c r="BO285" s="3578"/>
      <c r="BP285" s="3578"/>
      <c r="BQ285" s="3578"/>
      <c r="BR285" s="3578"/>
      <c r="BS285" s="3578"/>
      <c r="BT285" s="3578"/>
      <c r="BU285" s="3578"/>
      <c r="BV285" s="3578"/>
      <c r="BW285" s="3578"/>
      <c r="BX285" s="3578"/>
      <c r="BY285" s="3578"/>
      <c r="BZ285" s="3578"/>
      <c r="CA285" s="3578"/>
      <c r="CB285" s="3578"/>
      <c r="CC285" s="3578"/>
      <c r="CD285" s="3578"/>
    </row>
    <row r="286" spans="4:82" s="1417" customFormat="1" ht="13.5">
      <c r="D286" s="1663"/>
      <c r="E286" s="1663"/>
      <c r="F286" s="1663"/>
      <c r="G286" s="1663"/>
      <c r="H286" s="1663"/>
      <c r="I286" s="1663"/>
      <c r="J286" s="1663"/>
      <c r="K286" s="1842"/>
      <c r="L286" s="2106"/>
      <c r="M286" s="1663"/>
      <c r="N286" s="1663"/>
      <c r="O286" s="2106"/>
      <c r="P286" s="1663"/>
      <c r="Q286" s="1663"/>
      <c r="R286" s="2106"/>
      <c r="S286" s="1842"/>
      <c r="T286" s="2106"/>
      <c r="U286" s="2106"/>
      <c r="V286" s="2106"/>
      <c r="W286" s="2106"/>
      <c r="X286" s="2106"/>
      <c r="Y286" s="2181"/>
      <c r="Z286" s="2106"/>
      <c r="AA286" s="2106"/>
      <c r="AB286" s="2106"/>
      <c r="AC286" s="2235"/>
      <c r="AD286" s="3391"/>
      <c r="AE286" s="3391"/>
      <c r="AF286" s="3392"/>
      <c r="AG286" s="3392"/>
      <c r="AH286" s="3603"/>
      <c r="AI286" s="3603"/>
      <c r="AJ286" s="3603"/>
      <c r="AK286" s="3603"/>
      <c r="AL286" s="3603"/>
      <c r="AM286" s="3603"/>
      <c r="AN286" s="3603"/>
      <c r="AO286" s="3603"/>
      <c r="AP286" s="3604"/>
      <c r="AQ286" s="3604"/>
      <c r="AR286" s="3604"/>
      <c r="AS286" s="3604"/>
      <c r="AT286" s="3604"/>
      <c r="AU286" s="3604"/>
      <c r="AV286" s="3604"/>
      <c r="AW286" s="3604"/>
      <c r="AX286" s="3604"/>
      <c r="AY286" s="3604"/>
      <c r="AZ286" s="3604"/>
      <c r="BA286" s="3578"/>
      <c r="BB286" s="3578"/>
      <c r="BC286" s="3578"/>
      <c r="BD286" s="3578"/>
      <c r="BE286" s="3578"/>
      <c r="BF286" s="3578"/>
      <c r="BG286" s="3578"/>
      <c r="BH286" s="3578"/>
      <c r="BI286" s="3578"/>
      <c r="BJ286" s="3578"/>
      <c r="BK286" s="3578"/>
      <c r="BL286" s="3578"/>
      <c r="BM286" s="3578"/>
      <c r="BN286" s="3578"/>
      <c r="BO286" s="3578"/>
      <c r="BP286" s="3578"/>
      <c r="BQ286" s="3578"/>
      <c r="BR286" s="3578"/>
      <c r="BS286" s="3578"/>
      <c r="BT286" s="3578"/>
      <c r="BU286" s="3578"/>
      <c r="BV286" s="3578"/>
      <c r="BW286" s="3578"/>
      <c r="BX286" s="3578"/>
      <c r="BY286" s="3578"/>
      <c r="BZ286" s="3578"/>
      <c r="CA286" s="3578"/>
      <c r="CB286" s="3578"/>
      <c r="CC286" s="3578"/>
      <c r="CD286" s="3578"/>
    </row>
    <row r="287" spans="4:82" s="1417" customFormat="1" ht="13.5">
      <c r="D287" s="1663"/>
      <c r="E287" s="1663"/>
      <c r="F287" s="1663"/>
      <c r="G287" s="1663"/>
      <c r="H287" s="1663"/>
      <c r="I287" s="1663"/>
      <c r="J287" s="1663"/>
      <c r="K287" s="1842"/>
      <c r="L287" s="2106"/>
      <c r="M287" s="1663"/>
      <c r="N287" s="1663"/>
      <c r="O287" s="2106"/>
      <c r="P287" s="1663"/>
      <c r="Q287" s="1663"/>
      <c r="R287" s="2106"/>
      <c r="S287" s="1842"/>
      <c r="T287" s="2106"/>
      <c r="U287" s="2106"/>
      <c r="V287" s="2106"/>
      <c r="W287" s="2106"/>
      <c r="X287" s="2106"/>
      <c r="Y287" s="2181"/>
      <c r="Z287" s="2106"/>
      <c r="AA287" s="2106"/>
      <c r="AB287" s="2106"/>
      <c r="AC287" s="2235"/>
      <c r="AD287" s="3391"/>
      <c r="AE287" s="3391"/>
      <c r="AF287" s="3392"/>
      <c r="AG287" s="3392"/>
      <c r="AH287" s="3603"/>
      <c r="AI287" s="3603"/>
      <c r="AJ287" s="3603"/>
      <c r="AK287" s="3603"/>
      <c r="AL287" s="3603"/>
      <c r="AM287" s="3603"/>
      <c r="AN287" s="3603"/>
      <c r="AO287" s="3603"/>
      <c r="AP287" s="3604"/>
      <c r="AQ287" s="3604"/>
      <c r="AR287" s="3604"/>
      <c r="AS287" s="3604"/>
      <c r="AT287" s="3604"/>
      <c r="AU287" s="3604"/>
      <c r="AV287" s="3604"/>
      <c r="AW287" s="3604"/>
      <c r="AX287" s="3604"/>
      <c r="AY287" s="3604"/>
      <c r="AZ287" s="3604"/>
      <c r="BA287" s="3578"/>
      <c r="BB287" s="3578"/>
      <c r="BC287" s="3578"/>
      <c r="BD287" s="3578"/>
      <c r="BE287" s="3578"/>
      <c r="BF287" s="3578"/>
      <c r="BG287" s="3578"/>
      <c r="BH287" s="3578"/>
      <c r="BI287" s="3578"/>
      <c r="BJ287" s="3578"/>
      <c r="BK287" s="3578"/>
      <c r="BL287" s="3578"/>
      <c r="BM287" s="3578"/>
      <c r="BN287" s="3578"/>
      <c r="BO287" s="3578"/>
      <c r="BP287" s="3578"/>
      <c r="BQ287" s="3578"/>
      <c r="BR287" s="3578"/>
      <c r="BS287" s="3578"/>
      <c r="BT287" s="3578"/>
      <c r="BU287" s="3578"/>
      <c r="BV287" s="3578"/>
      <c r="BW287" s="3578"/>
      <c r="BX287" s="3578"/>
      <c r="BY287" s="3578"/>
      <c r="BZ287" s="3578"/>
      <c r="CA287" s="3578"/>
      <c r="CB287" s="3578"/>
      <c r="CC287" s="3578"/>
      <c r="CD287" s="3578"/>
    </row>
    <row r="288" spans="4:82" s="1417" customFormat="1" ht="13.5">
      <c r="D288" s="1663"/>
      <c r="E288" s="1663"/>
      <c r="F288" s="1663"/>
      <c r="G288" s="1663"/>
      <c r="H288" s="1663"/>
      <c r="I288" s="1663"/>
      <c r="J288" s="1663"/>
      <c r="K288" s="1842"/>
      <c r="L288" s="2106"/>
      <c r="M288" s="1663"/>
      <c r="N288" s="1663"/>
      <c r="O288" s="2106"/>
      <c r="P288" s="1663"/>
      <c r="Q288" s="1663"/>
      <c r="R288" s="2106"/>
      <c r="S288" s="1842"/>
      <c r="T288" s="2106"/>
      <c r="U288" s="2106"/>
      <c r="V288" s="2106"/>
      <c r="W288" s="2106"/>
      <c r="X288" s="2106"/>
      <c r="Y288" s="2181"/>
      <c r="Z288" s="2106"/>
      <c r="AA288" s="2106"/>
      <c r="AB288" s="2106"/>
      <c r="AC288" s="2235"/>
      <c r="AD288" s="3391"/>
      <c r="AE288" s="3391"/>
      <c r="AF288" s="3392"/>
      <c r="AG288" s="3392"/>
      <c r="AH288" s="3603"/>
      <c r="AI288" s="3603"/>
      <c r="AJ288" s="3603"/>
      <c r="AK288" s="3603"/>
      <c r="AL288" s="3603"/>
      <c r="AM288" s="3603"/>
      <c r="AN288" s="3603"/>
      <c r="AO288" s="3603"/>
      <c r="AP288" s="3604"/>
      <c r="AQ288" s="3604"/>
      <c r="AR288" s="3604"/>
      <c r="AS288" s="3604"/>
      <c r="AT288" s="3604"/>
      <c r="AU288" s="3604"/>
      <c r="AV288" s="3604"/>
      <c r="AW288" s="3604"/>
      <c r="AX288" s="3604"/>
      <c r="AY288" s="3604"/>
      <c r="AZ288" s="3604"/>
      <c r="BA288" s="3578"/>
      <c r="BB288" s="3578"/>
      <c r="BC288" s="3578"/>
      <c r="BD288" s="3578"/>
      <c r="BE288" s="3578"/>
      <c r="BF288" s="3578"/>
      <c r="BG288" s="3578"/>
      <c r="BH288" s="3578"/>
      <c r="BI288" s="3578"/>
      <c r="BJ288" s="3578"/>
      <c r="BK288" s="3578"/>
      <c r="BL288" s="3578"/>
      <c r="BM288" s="3578"/>
      <c r="BN288" s="3578"/>
      <c r="BO288" s="3578"/>
      <c r="BP288" s="3578"/>
      <c r="BQ288" s="3578"/>
      <c r="BR288" s="3578"/>
      <c r="BS288" s="3578"/>
      <c r="BT288" s="3578"/>
      <c r="BU288" s="3578"/>
      <c r="BV288" s="3578"/>
      <c r="BW288" s="3578"/>
      <c r="BX288" s="3578"/>
      <c r="BY288" s="3578"/>
      <c r="BZ288" s="3578"/>
      <c r="CA288" s="3578"/>
      <c r="CB288" s="3578"/>
      <c r="CC288" s="3578"/>
      <c r="CD288" s="3578"/>
    </row>
    <row r="289" spans="4:82" s="1417" customFormat="1" ht="13.5">
      <c r="D289" s="1663"/>
      <c r="E289" s="1663"/>
      <c r="F289" s="1663"/>
      <c r="G289" s="1663"/>
      <c r="H289" s="1663"/>
      <c r="I289" s="1663"/>
      <c r="J289" s="1663"/>
      <c r="K289" s="1842"/>
      <c r="L289" s="2106"/>
      <c r="M289" s="1663"/>
      <c r="N289" s="1663"/>
      <c r="O289" s="2106"/>
      <c r="P289" s="1663"/>
      <c r="Q289" s="1663"/>
      <c r="R289" s="2106"/>
      <c r="S289" s="1842"/>
      <c r="T289" s="2106"/>
      <c r="U289" s="2106"/>
      <c r="V289" s="2106"/>
      <c r="W289" s="2106"/>
      <c r="X289" s="2106"/>
      <c r="Y289" s="2181"/>
      <c r="Z289" s="2106"/>
      <c r="AA289" s="2106"/>
      <c r="AB289" s="2106"/>
      <c r="AC289" s="2235"/>
      <c r="AD289" s="3391"/>
      <c r="AE289" s="3391"/>
      <c r="AF289" s="3392"/>
      <c r="AG289" s="3392"/>
      <c r="AH289" s="3603"/>
      <c r="AI289" s="3603"/>
      <c r="AJ289" s="3603"/>
      <c r="AK289" s="3603"/>
      <c r="AL289" s="3603"/>
      <c r="AM289" s="3603"/>
      <c r="AN289" s="3603"/>
      <c r="AO289" s="3603"/>
      <c r="AP289" s="3604"/>
      <c r="AQ289" s="3604"/>
      <c r="AR289" s="3604"/>
      <c r="AS289" s="3604"/>
      <c r="AT289" s="3604"/>
      <c r="AU289" s="3604"/>
      <c r="AV289" s="3604"/>
      <c r="AW289" s="3604"/>
      <c r="AX289" s="3604"/>
      <c r="AY289" s="3604"/>
      <c r="AZ289" s="3604"/>
      <c r="BA289" s="3578"/>
      <c r="BB289" s="3578"/>
      <c r="BC289" s="3578"/>
      <c r="BD289" s="3578"/>
      <c r="BE289" s="3578"/>
      <c r="BF289" s="3578"/>
      <c r="BG289" s="3578"/>
      <c r="BH289" s="3578"/>
      <c r="BI289" s="3578"/>
      <c r="BJ289" s="3578"/>
      <c r="BK289" s="3578"/>
      <c r="BL289" s="3578"/>
      <c r="BM289" s="3578"/>
      <c r="BN289" s="3578"/>
      <c r="BO289" s="3578"/>
      <c r="BP289" s="3578"/>
      <c r="BQ289" s="3578"/>
      <c r="BR289" s="3578"/>
      <c r="BS289" s="3578"/>
      <c r="BT289" s="3578"/>
      <c r="BU289" s="3578"/>
      <c r="BV289" s="3578"/>
      <c r="BW289" s="3578"/>
      <c r="BX289" s="3578"/>
      <c r="BY289" s="3578"/>
      <c r="BZ289" s="3578"/>
      <c r="CA289" s="3578"/>
      <c r="CB289" s="3578"/>
      <c r="CC289" s="3578"/>
      <c r="CD289" s="3578"/>
    </row>
    <row r="290" spans="4:82" s="1417" customFormat="1" ht="13.5">
      <c r="D290" s="1663"/>
      <c r="E290" s="1663"/>
      <c r="F290" s="1663"/>
      <c r="G290" s="1663"/>
      <c r="H290" s="1663"/>
      <c r="I290" s="1663"/>
      <c r="J290" s="1663"/>
      <c r="K290" s="1842"/>
      <c r="L290" s="2106"/>
      <c r="M290" s="1663"/>
      <c r="N290" s="1663"/>
      <c r="O290" s="2106"/>
      <c r="P290" s="1663"/>
      <c r="Q290" s="1663"/>
      <c r="R290" s="2106"/>
      <c r="S290" s="1842"/>
      <c r="T290" s="2106"/>
      <c r="U290" s="2106"/>
      <c r="V290" s="2106"/>
      <c r="W290" s="2106"/>
      <c r="X290" s="2106"/>
      <c r="Y290" s="2181"/>
      <c r="Z290" s="2106"/>
      <c r="AA290" s="2106"/>
      <c r="AB290" s="2106"/>
      <c r="AC290" s="2235"/>
      <c r="AD290" s="3391"/>
      <c r="AE290" s="3391"/>
      <c r="AF290" s="3392"/>
      <c r="AG290" s="3392"/>
      <c r="AH290" s="3603"/>
      <c r="AI290" s="3603"/>
      <c r="AJ290" s="3603"/>
      <c r="AK290" s="3603"/>
      <c r="AL290" s="3603"/>
      <c r="AM290" s="3603"/>
      <c r="AN290" s="3603"/>
      <c r="AO290" s="3603"/>
      <c r="AP290" s="3604"/>
      <c r="AQ290" s="3604"/>
      <c r="AR290" s="3604"/>
      <c r="AS290" s="3604"/>
      <c r="AT290" s="3604"/>
      <c r="AU290" s="3604"/>
      <c r="AV290" s="3604"/>
      <c r="AW290" s="3604"/>
      <c r="AX290" s="3604"/>
      <c r="AY290" s="3604"/>
      <c r="AZ290" s="3604"/>
      <c r="BA290" s="3578"/>
      <c r="BB290" s="3578"/>
      <c r="BC290" s="3578"/>
      <c r="BD290" s="3578"/>
      <c r="BE290" s="3578"/>
      <c r="BF290" s="3578"/>
      <c r="BG290" s="3578"/>
      <c r="BH290" s="3578"/>
      <c r="BI290" s="3578"/>
      <c r="BJ290" s="3578"/>
      <c r="BK290" s="3578"/>
      <c r="BL290" s="3578"/>
      <c r="BM290" s="3578"/>
      <c r="BN290" s="3578"/>
      <c r="BO290" s="3578"/>
      <c r="BP290" s="3578"/>
      <c r="BQ290" s="3578"/>
      <c r="BR290" s="3578"/>
      <c r="BS290" s="3578"/>
      <c r="BT290" s="3578"/>
      <c r="BU290" s="3578"/>
      <c r="BV290" s="3578"/>
      <c r="BW290" s="3578"/>
      <c r="BX290" s="3578"/>
      <c r="BY290" s="3578"/>
      <c r="BZ290" s="3578"/>
      <c r="CA290" s="3578"/>
      <c r="CB290" s="3578"/>
      <c r="CC290" s="3578"/>
      <c r="CD290" s="3578"/>
    </row>
    <row r="291" spans="4:82" s="1417" customFormat="1" ht="13.5">
      <c r="D291" s="1663"/>
      <c r="E291" s="1663"/>
      <c r="F291" s="1663"/>
      <c r="G291" s="1663"/>
      <c r="H291" s="1663"/>
      <c r="I291" s="1663"/>
      <c r="J291" s="1663"/>
      <c r="K291" s="1842"/>
      <c r="L291" s="2106"/>
      <c r="M291" s="1663"/>
      <c r="N291" s="1663"/>
      <c r="O291" s="2106"/>
      <c r="P291" s="1663"/>
      <c r="Q291" s="1663"/>
      <c r="R291" s="2106"/>
      <c r="S291" s="1842"/>
      <c r="T291" s="2106"/>
      <c r="U291" s="2106"/>
      <c r="V291" s="2106"/>
      <c r="W291" s="2106"/>
      <c r="X291" s="2106"/>
      <c r="Y291" s="2181"/>
      <c r="Z291" s="2106"/>
      <c r="AA291" s="2106"/>
      <c r="AB291" s="2106"/>
      <c r="AC291" s="2235"/>
      <c r="AD291" s="3391"/>
      <c r="AE291" s="3391"/>
      <c r="AF291" s="3392"/>
      <c r="AG291" s="3392"/>
      <c r="AH291" s="3603"/>
      <c r="AI291" s="3603"/>
      <c r="AJ291" s="3603"/>
      <c r="AK291" s="3603"/>
      <c r="AL291" s="3603"/>
      <c r="AM291" s="3603"/>
      <c r="AN291" s="3603"/>
      <c r="AO291" s="3603"/>
      <c r="AP291" s="3604"/>
      <c r="AQ291" s="3604"/>
      <c r="AR291" s="3604"/>
      <c r="AS291" s="3604"/>
      <c r="AT291" s="3604"/>
      <c r="AU291" s="3604"/>
      <c r="AV291" s="3604"/>
      <c r="AW291" s="3604"/>
      <c r="AX291" s="3604"/>
      <c r="AY291" s="3604"/>
      <c r="AZ291" s="3604"/>
      <c r="BA291" s="3578"/>
      <c r="BB291" s="3578"/>
      <c r="BC291" s="3578"/>
      <c r="BD291" s="3578"/>
      <c r="BE291" s="3578"/>
      <c r="BF291" s="3578"/>
      <c r="BG291" s="3578"/>
      <c r="BH291" s="3578"/>
      <c r="BI291" s="3578"/>
      <c r="BJ291" s="3578"/>
      <c r="BK291" s="3578"/>
      <c r="BL291" s="3578"/>
      <c r="BM291" s="3578"/>
      <c r="BN291" s="3578"/>
      <c r="BO291" s="3578"/>
      <c r="BP291" s="3578"/>
      <c r="BQ291" s="3578"/>
      <c r="BR291" s="3578"/>
      <c r="BS291" s="3578"/>
      <c r="BT291" s="3578"/>
      <c r="BU291" s="3578"/>
      <c r="BV291" s="3578"/>
      <c r="BW291" s="3578"/>
      <c r="BX291" s="3578"/>
      <c r="BY291" s="3578"/>
      <c r="BZ291" s="3578"/>
      <c r="CA291" s="3578"/>
      <c r="CB291" s="3578"/>
      <c r="CC291" s="3578"/>
      <c r="CD291" s="3578"/>
    </row>
    <row r="292" spans="4:82" s="1417" customFormat="1" ht="13.5">
      <c r="D292" s="1663"/>
      <c r="E292" s="1663"/>
      <c r="F292" s="1663"/>
      <c r="G292" s="1663"/>
      <c r="H292" s="1663"/>
      <c r="I292" s="1663"/>
      <c r="J292" s="1663"/>
      <c r="K292" s="1842"/>
      <c r="L292" s="2106"/>
      <c r="M292" s="1663"/>
      <c r="N292" s="1663"/>
      <c r="O292" s="2106"/>
      <c r="P292" s="1663"/>
      <c r="Q292" s="1663"/>
      <c r="R292" s="2106"/>
      <c r="S292" s="1842"/>
      <c r="T292" s="2106"/>
      <c r="U292" s="2106"/>
      <c r="V292" s="2106"/>
      <c r="W292" s="2106"/>
      <c r="X292" s="2106"/>
      <c r="Y292" s="2181"/>
      <c r="Z292" s="2106"/>
      <c r="AA292" s="2106"/>
      <c r="AB292" s="2106"/>
      <c r="AC292" s="2235"/>
      <c r="AD292" s="3391"/>
      <c r="AE292" s="3391"/>
      <c r="AF292" s="3392"/>
      <c r="AG292" s="3392"/>
      <c r="AH292" s="3603"/>
      <c r="AI292" s="3603"/>
      <c r="AJ292" s="3603"/>
      <c r="AK292" s="3603"/>
      <c r="AL292" s="3603"/>
      <c r="AM292" s="3603"/>
      <c r="AN292" s="3603"/>
      <c r="AO292" s="3603"/>
      <c r="AP292" s="3604"/>
      <c r="AQ292" s="3604"/>
      <c r="AR292" s="3604"/>
      <c r="AS292" s="3604"/>
      <c r="AT292" s="3604"/>
      <c r="AU292" s="3604"/>
      <c r="AV292" s="3604"/>
      <c r="AW292" s="3604"/>
      <c r="AX292" s="3604"/>
      <c r="AY292" s="3604"/>
      <c r="AZ292" s="3604"/>
      <c r="BA292" s="3578"/>
      <c r="BB292" s="3578"/>
      <c r="BC292" s="3578"/>
      <c r="BD292" s="3578"/>
      <c r="BE292" s="3578"/>
      <c r="BF292" s="3578"/>
      <c r="BG292" s="3578"/>
      <c r="BH292" s="3578"/>
      <c r="BI292" s="3578"/>
      <c r="BJ292" s="3578"/>
      <c r="BK292" s="3578"/>
      <c r="BL292" s="3578"/>
      <c r="BM292" s="3578"/>
      <c r="BN292" s="3578"/>
      <c r="BO292" s="3578"/>
      <c r="BP292" s="3578"/>
      <c r="BQ292" s="3578"/>
      <c r="BR292" s="3578"/>
      <c r="BS292" s="3578"/>
      <c r="BT292" s="3578"/>
      <c r="BU292" s="3578"/>
      <c r="BV292" s="3578"/>
      <c r="BW292" s="3578"/>
      <c r="BX292" s="3578"/>
      <c r="BY292" s="3578"/>
      <c r="BZ292" s="3578"/>
      <c r="CA292" s="3578"/>
      <c r="CB292" s="3578"/>
      <c r="CC292" s="3578"/>
      <c r="CD292" s="3578"/>
    </row>
    <row r="293" spans="4:82" s="1417" customFormat="1" ht="13.5">
      <c r="D293" s="1663"/>
      <c r="E293" s="1663"/>
      <c r="F293" s="1663"/>
      <c r="G293" s="1663"/>
      <c r="H293" s="1663"/>
      <c r="I293" s="1663"/>
      <c r="J293" s="1663"/>
      <c r="K293" s="1842"/>
      <c r="L293" s="2106"/>
      <c r="M293" s="1663"/>
      <c r="N293" s="1663"/>
      <c r="O293" s="2106"/>
      <c r="P293" s="1663"/>
      <c r="Q293" s="1663"/>
      <c r="R293" s="2106"/>
      <c r="S293" s="1842"/>
      <c r="T293" s="2106"/>
      <c r="U293" s="2106"/>
      <c r="V293" s="2106"/>
      <c r="W293" s="2106"/>
      <c r="X293" s="2106"/>
      <c r="Y293" s="2181"/>
      <c r="Z293" s="2106"/>
      <c r="AA293" s="2106"/>
      <c r="AB293" s="2106"/>
      <c r="AC293" s="2235"/>
      <c r="AD293" s="3391"/>
      <c r="AE293" s="3391"/>
      <c r="AF293" s="3392"/>
      <c r="AG293" s="3392"/>
      <c r="AH293" s="3603"/>
      <c r="AI293" s="3603"/>
      <c r="AJ293" s="3603"/>
      <c r="AK293" s="3603"/>
      <c r="AL293" s="3603"/>
      <c r="AM293" s="3603"/>
      <c r="AN293" s="3603"/>
      <c r="AO293" s="3603"/>
      <c r="AP293" s="3604"/>
      <c r="AQ293" s="3604"/>
      <c r="AR293" s="3604"/>
      <c r="AS293" s="3604"/>
      <c r="AT293" s="3604"/>
      <c r="AU293" s="3604"/>
      <c r="AV293" s="3604"/>
      <c r="AW293" s="3604"/>
      <c r="AX293" s="3604"/>
      <c r="AY293" s="3604"/>
      <c r="AZ293" s="3604"/>
      <c r="BA293" s="3578"/>
      <c r="BB293" s="3578"/>
      <c r="BC293" s="3578"/>
      <c r="BD293" s="3578"/>
      <c r="BE293" s="3578"/>
      <c r="BF293" s="3578"/>
      <c r="BG293" s="3578"/>
      <c r="BH293" s="3578"/>
      <c r="BI293" s="3578"/>
      <c r="BJ293" s="3578"/>
      <c r="BK293" s="3578"/>
      <c r="BL293" s="3578"/>
      <c r="BM293" s="3578"/>
      <c r="BN293" s="3578"/>
      <c r="BO293" s="3578"/>
      <c r="BP293" s="3578"/>
      <c r="BQ293" s="3578"/>
      <c r="BR293" s="3578"/>
      <c r="BS293" s="3578"/>
      <c r="BT293" s="3578"/>
      <c r="BU293" s="3578"/>
      <c r="BV293" s="3578"/>
      <c r="BW293" s="3578"/>
      <c r="BX293" s="3578"/>
      <c r="BY293" s="3578"/>
      <c r="BZ293" s="3578"/>
      <c r="CA293" s="3578"/>
      <c r="CB293" s="3578"/>
      <c r="CC293" s="3578"/>
      <c r="CD293" s="3578"/>
    </row>
    <row r="294" spans="4:82" s="1417" customFormat="1" ht="13.5">
      <c r="D294" s="1663"/>
      <c r="E294" s="1663"/>
      <c r="F294" s="1663"/>
      <c r="G294" s="1663"/>
      <c r="H294" s="1663"/>
      <c r="I294" s="1663"/>
      <c r="J294" s="1663"/>
      <c r="K294" s="1842"/>
      <c r="L294" s="2106"/>
      <c r="M294" s="1663"/>
      <c r="N294" s="1663"/>
      <c r="O294" s="2106"/>
      <c r="P294" s="1663"/>
      <c r="Q294" s="1663"/>
      <c r="R294" s="2106"/>
      <c r="S294" s="1842"/>
      <c r="T294" s="2106"/>
      <c r="U294" s="2106"/>
      <c r="V294" s="2106"/>
      <c r="W294" s="2106"/>
      <c r="X294" s="2106"/>
      <c r="Y294" s="2181"/>
      <c r="Z294" s="2106"/>
      <c r="AA294" s="2106"/>
      <c r="AB294" s="2106"/>
      <c r="AC294" s="2235"/>
      <c r="AD294" s="3391"/>
      <c r="AE294" s="3391"/>
      <c r="AF294" s="3392"/>
      <c r="AG294" s="3392"/>
      <c r="AH294" s="3603"/>
      <c r="AI294" s="3603"/>
      <c r="AJ294" s="3603"/>
      <c r="AK294" s="3603"/>
      <c r="AL294" s="3603"/>
      <c r="AM294" s="3603"/>
      <c r="AN294" s="3603"/>
      <c r="AO294" s="3603"/>
      <c r="AP294" s="3604"/>
      <c r="AQ294" s="3604"/>
      <c r="AR294" s="3604"/>
      <c r="AS294" s="3604"/>
      <c r="AT294" s="3604"/>
      <c r="AU294" s="3604"/>
      <c r="AV294" s="3604"/>
      <c r="AW294" s="3604"/>
      <c r="AX294" s="3604"/>
      <c r="AY294" s="3604"/>
      <c r="AZ294" s="3604"/>
      <c r="BA294" s="3578"/>
      <c r="BB294" s="3578"/>
      <c r="BC294" s="3578"/>
      <c r="BD294" s="3578"/>
      <c r="BE294" s="3578"/>
      <c r="BF294" s="3578"/>
      <c r="BG294" s="3578"/>
      <c r="BH294" s="3578"/>
      <c r="BI294" s="3578"/>
      <c r="BJ294" s="3578"/>
      <c r="BK294" s="3578"/>
      <c r="BL294" s="3578"/>
      <c r="BM294" s="3578"/>
      <c r="BN294" s="3578"/>
      <c r="BO294" s="3578"/>
      <c r="BP294" s="3578"/>
      <c r="BQ294" s="3578"/>
      <c r="BR294" s="3578"/>
      <c r="BS294" s="3578"/>
      <c r="BT294" s="3578"/>
      <c r="BU294" s="3578"/>
      <c r="BV294" s="3578"/>
      <c r="BW294" s="3578"/>
      <c r="BX294" s="3578"/>
      <c r="BY294" s="3578"/>
      <c r="BZ294" s="3578"/>
      <c r="CA294" s="3578"/>
      <c r="CB294" s="3578"/>
      <c r="CC294" s="3578"/>
      <c r="CD294" s="3578"/>
    </row>
    <row r="295" spans="4:82" s="1417" customFormat="1" ht="13.5">
      <c r="D295" s="1663"/>
      <c r="E295" s="1663"/>
      <c r="F295" s="1663"/>
      <c r="G295" s="1663"/>
      <c r="H295" s="1663"/>
      <c r="I295" s="1663"/>
      <c r="J295" s="1663"/>
      <c r="K295" s="1842"/>
      <c r="L295" s="2106"/>
      <c r="M295" s="1663"/>
      <c r="N295" s="1663"/>
      <c r="O295" s="2106"/>
      <c r="P295" s="1663"/>
      <c r="Q295" s="1663"/>
      <c r="R295" s="2106"/>
      <c r="S295" s="1842"/>
      <c r="T295" s="2106"/>
      <c r="U295" s="2106"/>
      <c r="V295" s="2106"/>
      <c r="W295" s="2106"/>
      <c r="X295" s="2106"/>
      <c r="Y295" s="2181"/>
      <c r="Z295" s="2106"/>
      <c r="AA295" s="2106"/>
      <c r="AB295" s="2106"/>
      <c r="AC295" s="2235"/>
      <c r="AD295" s="3391"/>
      <c r="AE295" s="3391"/>
      <c r="AF295" s="3392"/>
      <c r="AG295" s="3392"/>
      <c r="AH295" s="3603"/>
      <c r="AI295" s="3603"/>
      <c r="AJ295" s="3603"/>
      <c r="AK295" s="3603"/>
      <c r="AL295" s="3603"/>
      <c r="AM295" s="3603"/>
      <c r="AN295" s="3603"/>
      <c r="AO295" s="3603"/>
      <c r="AP295" s="3604"/>
      <c r="AQ295" s="3604"/>
      <c r="AR295" s="3604"/>
      <c r="AS295" s="3604"/>
      <c r="AT295" s="3604"/>
      <c r="AU295" s="3604"/>
      <c r="AV295" s="3604"/>
      <c r="AW295" s="3604"/>
      <c r="AX295" s="3604"/>
      <c r="AY295" s="3604"/>
      <c r="AZ295" s="3604"/>
      <c r="BA295" s="3578"/>
      <c r="BB295" s="3578"/>
      <c r="BC295" s="3578"/>
      <c r="BD295" s="3578"/>
      <c r="BE295" s="3578"/>
      <c r="BF295" s="3578"/>
      <c r="BG295" s="3578"/>
      <c r="BH295" s="3578"/>
      <c r="BI295" s="3578"/>
      <c r="BJ295" s="3578"/>
      <c r="BK295" s="3578"/>
      <c r="BL295" s="3578"/>
      <c r="BM295" s="3578"/>
      <c r="BN295" s="3578"/>
      <c r="BO295" s="3578"/>
      <c r="BP295" s="3578"/>
      <c r="BQ295" s="3578"/>
      <c r="BR295" s="3578"/>
      <c r="BS295" s="3578"/>
      <c r="BT295" s="3578"/>
      <c r="BU295" s="3578"/>
      <c r="BV295" s="3578"/>
      <c r="BW295" s="3578"/>
      <c r="BX295" s="3578"/>
      <c r="BY295" s="3578"/>
      <c r="BZ295" s="3578"/>
      <c r="CA295" s="3578"/>
      <c r="CB295" s="3578"/>
      <c r="CC295" s="3578"/>
      <c r="CD295" s="3578"/>
    </row>
    <row r="296" spans="4:82" s="1417" customFormat="1" ht="13.5">
      <c r="D296" s="1663"/>
      <c r="E296" s="1663"/>
      <c r="F296" s="1663"/>
      <c r="G296" s="1663"/>
      <c r="H296" s="1663"/>
      <c r="I296" s="1663"/>
      <c r="J296" s="1663"/>
      <c r="K296" s="1842"/>
      <c r="L296" s="2106"/>
      <c r="M296" s="1663"/>
      <c r="N296" s="1663"/>
      <c r="O296" s="2106"/>
      <c r="P296" s="1663"/>
      <c r="Q296" s="1663"/>
      <c r="R296" s="2106"/>
      <c r="S296" s="1842"/>
      <c r="T296" s="2106"/>
      <c r="U296" s="2106"/>
      <c r="V296" s="2106"/>
      <c r="W296" s="2106"/>
      <c r="X296" s="2106"/>
      <c r="Y296" s="2181"/>
      <c r="Z296" s="2106"/>
      <c r="AA296" s="2106"/>
      <c r="AB296" s="2106"/>
      <c r="AC296" s="2235"/>
      <c r="AD296" s="3391"/>
      <c r="AE296" s="3391"/>
      <c r="AF296" s="3392"/>
      <c r="AG296" s="3392"/>
      <c r="AH296" s="3603"/>
      <c r="AI296" s="3603"/>
      <c r="AJ296" s="3603"/>
      <c r="AK296" s="3603"/>
      <c r="AL296" s="3603"/>
      <c r="AM296" s="3603"/>
      <c r="AN296" s="3603"/>
      <c r="AO296" s="3603"/>
      <c r="AP296" s="3604"/>
      <c r="AQ296" s="3604"/>
      <c r="AR296" s="3604"/>
      <c r="AS296" s="3604"/>
      <c r="AT296" s="3604"/>
      <c r="AU296" s="3604"/>
      <c r="AV296" s="3604"/>
      <c r="AW296" s="3604"/>
      <c r="AX296" s="3604"/>
      <c r="AY296" s="3604"/>
      <c r="AZ296" s="3604"/>
      <c r="BA296" s="3578"/>
      <c r="BB296" s="3578"/>
      <c r="BC296" s="3578"/>
      <c r="BD296" s="3578"/>
      <c r="BE296" s="3578"/>
      <c r="BF296" s="3578"/>
      <c r="BG296" s="3578"/>
      <c r="BH296" s="3578"/>
      <c r="BI296" s="3578"/>
      <c r="BJ296" s="3578"/>
      <c r="BK296" s="3578"/>
      <c r="BL296" s="3578"/>
      <c r="BM296" s="3578"/>
      <c r="BN296" s="3578"/>
      <c r="BO296" s="3578"/>
      <c r="BP296" s="3578"/>
      <c r="BQ296" s="3578"/>
      <c r="BR296" s="3578"/>
      <c r="BS296" s="3578"/>
      <c r="BT296" s="3578"/>
      <c r="BU296" s="3578"/>
      <c r="BV296" s="3578"/>
      <c r="BW296" s="3578"/>
      <c r="BX296" s="3578"/>
      <c r="BY296" s="3578"/>
      <c r="BZ296" s="3578"/>
      <c r="CA296" s="3578"/>
      <c r="CB296" s="3578"/>
      <c r="CC296" s="3578"/>
      <c r="CD296" s="3578"/>
    </row>
    <row r="297" spans="4:82" s="1417" customFormat="1" ht="13.5">
      <c r="D297" s="1663"/>
      <c r="E297" s="1663"/>
      <c r="F297" s="1663"/>
      <c r="G297" s="1663"/>
      <c r="H297" s="1663"/>
      <c r="I297" s="1663"/>
      <c r="J297" s="1663"/>
      <c r="K297" s="1842"/>
      <c r="L297" s="2106"/>
      <c r="M297" s="1663"/>
      <c r="N297" s="1663"/>
      <c r="O297" s="2106"/>
      <c r="P297" s="1663"/>
      <c r="Q297" s="1663"/>
      <c r="R297" s="2106"/>
      <c r="S297" s="1842"/>
      <c r="T297" s="2106"/>
      <c r="U297" s="2106"/>
      <c r="V297" s="2106"/>
      <c r="W297" s="2106"/>
      <c r="X297" s="2106"/>
      <c r="Y297" s="2181"/>
      <c r="Z297" s="2106"/>
      <c r="AA297" s="2106"/>
      <c r="AB297" s="2106"/>
      <c r="AC297" s="2235"/>
      <c r="AD297" s="3391"/>
      <c r="AE297" s="3391"/>
      <c r="AF297" s="3392"/>
      <c r="AG297" s="3392"/>
      <c r="AH297" s="3603"/>
      <c r="AI297" s="3603"/>
      <c r="AJ297" s="3603"/>
      <c r="AK297" s="3603"/>
      <c r="AL297" s="3603"/>
      <c r="AM297" s="3603"/>
      <c r="AN297" s="3603"/>
      <c r="AO297" s="3603"/>
      <c r="AP297" s="3604"/>
      <c r="AQ297" s="3604"/>
      <c r="AR297" s="3604"/>
      <c r="AS297" s="3604"/>
      <c r="AT297" s="3604"/>
      <c r="AU297" s="3604"/>
      <c r="AV297" s="3604"/>
      <c r="AW297" s="3604"/>
      <c r="AX297" s="3604"/>
      <c r="AY297" s="3604"/>
      <c r="AZ297" s="3604"/>
      <c r="BA297" s="3578"/>
      <c r="BB297" s="3578"/>
      <c r="BC297" s="3578"/>
      <c r="BD297" s="3578"/>
      <c r="BE297" s="3578"/>
      <c r="BF297" s="3578"/>
      <c r="BG297" s="3578"/>
      <c r="BH297" s="3578"/>
      <c r="BI297" s="3578"/>
      <c r="BJ297" s="3578"/>
      <c r="BK297" s="3578"/>
      <c r="BL297" s="3578"/>
      <c r="BM297" s="3578"/>
      <c r="BN297" s="3578"/>
      <c r="BO297" s="3578"/>
      <c r="BP297" s="3578"/>
      <c r="BQ297" s="3578"/>
      <c r="BR297" s="3578"/>
      <c r="BS297" s="3578"/>
      <c r="BT297" s="3578"/>
      <c r="BU297" s="3578"/>
      <c r="BV297" s="3578"/>
      <c r="BW297" s="3578"/>
      <c r="BX297" s="3578"/>
      <c r="BY297" s="3578"/>
      <c r="BZ297" s="3578"/>
      <c r="CA297" s="3578"/>
      <c r="CB297" s="3578"/>
      <c r="CC297" s="3578"/>
      <c r="CD297" s="3578"/>
    </row>
    <row r="298" spans="4:82" s="1417" customFormat="1" ht="13.5">
      <c r="D298" s="1663"/>
      <c r="E298" s="1663"/>
      <c r="F298" s="1663"/>
      <c r="G298" s="1663"/>
      <c r="H298" s="1663"/>
      <c r="I298" s="1663"/>
      <c r="J298" s="1663"/>
      <c r="K298" s="1842"/>
      <c r="L298" s="2106"/>
      <c r="M298" s="1663"/>
      <c r="N298" s="1663"/>
      <c r="O298" s="2106"/>
      <c r="P298" s="1663"/>
      <c r="Q298" s="1663"/>
      <c r="R298" s="2106"/>
      <c r="S298" s="1842"/>
      <c r="T298" s="2106"/>
      <c r="U298" s="2106"/>
      <c r="V298" s="2106"/>
      <c r="W298" s="2106"/>
      <c r="X298" s="2106"/>
      <c r="Y298" s="2181"/>
      <c r="Z298" s="2106"/>
      <c r="AA298" s="2106"/>
      <c r="AB298" s="2106"/>
      <c r="AC298" s="2235"/>
      <c r="AD298" s="3391"/>
      <c r="AE298" s="3391"/>
      <c r="AF298" s="3392"/>
      <c r="AG298" s="3392"/>
      <c r="AH298" s="3603"/>
      <c r="AI298" s="3603"/>
      <c r="AJ298" s="3603"/>
      <c r="AK298" s="3603"/>
      <c r="AL298" s="3603"/>
      <c r="AM298" s="3603"/>
      <c r="AN298" s="3603"/>
      <c r="AO298" s="3603"/>
      <c r="AP298" s="3604"/>
      <c r="AQ298" s="3604"/>
      <c r="AR298" s="3604"/>
      <c r="AS298" s="3604"/>
      <c r="AT298" s="3604"/>
      <c r="AU298" s="3604"/>
      <c r="AV298" s="3604"/>
      <c r="AW298" s="3604"/>
      <c r="AX298" s="3604"/>
      <c r="AY298" s="3604"/>
      <c r="AZ298" s="3604"/>
      <c r="BA298" s="3578"/>
      <c r="BB298" s="3578"/>
      <c r="BC298" s="3578"/>
      <c r="BD298" s="3578"/>
      <c r="BE298" s="3578"/>
      <c r="BF298" s="3578"/>
      <c r="BG298" s="3578"/>
      <c r="BH298" s="3578"/>
      <c r="BI298" s="3578"/>
      <c r="BJ298" s="3578"/>
      <c r="BK298" s="3578"/>
      <c r="BL298" s="3578"/>
      <c r="BM298" s="3578"/>
      <c r="BN298" s="3578"/>
      <c r="BO298" s="3578"/>
      <c r="BP298" s="3578"/>
      <c r="BQ298" s="3578"/>
      <c r="BR298" s="3578"/>
      <c r="BS298" s="3578"/>
      <c r="BT298" s="3578"/>
      <c r="BU298" s="3578"/>
      <c r="BV298" s="3578"/>
      <c r="BW298" s="3578"/>
      <c r="BX298" s="3578"/>
      <c r="BY298" s="3578"/>
      <c r="BZ298" s="3578"/>
      <c r="CA298" s="3578"/>
      <c r="CB298" s="3578"/>
      <c r="CC298" s="3578"/>
      <c r="CD298" s="3578"/>
    </row>
    <row r="299" spans="4:82" s="1417" customFormat="1" ht="13.5">
      <c r="D299" s="1663"/>
      <c r="E299" s="1663"/>
      <c r="F299" s="1663"/>
      <c r="G299" s="1663"/>
      <c r="H299" s="1663"/>
      <c r="I299" s="1663"/>
      <c r="J299" s="1663"/>
      <c r="K299" s="1842"/>
      <c r="L299" s="2106"/>
      <c r="M299" s="1663"/>
      <c r="N299" s="1663"/>
      <c r="O299" s="2106"/>
      <c r="P299" s="1663"/>
      <c r="Q299" s="1663"/>
      <c r="R299" s="2106"/>
      <c r="S299" s="1842"/>
      <c r="T299" s="2106"/>
      <c r="U299" s="2106"/>
      <c r="V299" s="2106"/>
      <c r="W299" s="2106"/>
      <c r="X299" s="2106"/>
      <c r="Y299" s="2181"/>
      <c r="Z299" s="2106"/>
      <c r="AA299" s="2106"/>
      <c r="AB299" s="2106"/>
      <c r="AC299" s="2235"/>
      <c r="AD299" s="3391"/>
      <c r="AE299" s="3391"/>
      <c r="AF299" s="3392"/>
      <c r="AG299" s="3392"/>
      <c r="AH299" s="3603"/>
      <c r="AI299" s="3603"/>
      <c r="AJ299" s="3603"/>
      <c r="AK299" s="3603"/>
      <c r="AL299" s="3603"/>
      <c r="AM299" s="3603"/>
      <c r="AN299" s="3603"/>
      <c r="AO299" s="3603"/>
      <c r="AP299" s="3604"/>
      <c r="AQ299" s="3604"/>
      <c r="AR299" s="3604"/>
      <c r="AS299" s="3604"/>
      <c r="AT299" s="3604"/>
      <c r="AU299" s="3604"/>
      <c r="AV299" s="3604"/>
      <c r="AW299" s="3604"/>
      <c r="AX299" s="3604"/>
      <c r="AY299" s="3604"/>
      <c r="AZ299" s="3604"/>
      <c r="BA299" s="3578"/>
      <c r="BB299" s="3578"/>
      <c r="BC299" s="3578"/>
      <c r="BD299" s="3578"/>
      <c r="BE299" s="3578"/>
      <c r="BF299" s="3578"/>
      <c r="BG299" s="3578"/>
      <c r="BH299" s="3578"/>
      <c r="BI299" s="3578"/>
      <c r="BJ299" s="3578"/>
      <c r="BK299" s="3578"/>
      <c r="BL299" s="3578"/>
      <c r="BM299" s="3578"/>
      <c r="BN299" s="3578"/>
      <c r="BO299" s="3578"/>
      <c r="BP299" s="3578"/>
      <c r="BQ299" s="3578"/>
      <c r="BR299" s="3578"/>
      <c r="BS299" s="3578"/>
      <c r="BT299" s="3578"/>
      <c r="BU299" s="3578"/>
      <c r="BV299" s="3578"/>
      <c r="BW299" s="3578"/>
      <c r="BX299" s="3578"/>
      <c r="BY299" s="3578"/>
      <c r="BZ299" s="3578"/>
      <c r="CA299" s="3578"/>
      <c r="CB299" s="3578"/>
      <c r="CC299" s="3578"/>
      <c r="CD299" s="3578"/>
    </row>
    <row r="300" spans="4:82" s="1417" customFormat="1" ht="13.5">
      <c r="D300" s="1663"/>
      <c r="E300" s="1663"/>
      <c r="F300" s="1663"/>
      <c r="G300" s="1663"/>
      <c r="H300" s="1663"/>
      <c r="I300" s="1663"/>
      <c r="J300" s="1663"/>
      <c r="K300" s="1842"/>
      <c r="L300" s="2106"/>
      <c r="M300" s="1663"/>
      <c r="N300" s="1663"/>
      <c r="O300" s="2106"/>
      <c r="P300" s="1663"/>
      <c r="Q300" s="1663"/>
      <c r="R300" s="2106"/>
      <c r="S300" s="1842"/>
      <c r="T300" s="2106"/>
      <c r="U300" s="2106"/>
      <c r="V300" s="2106"/>
      <c r="W300" s="2106"/>
      <c r="X300" s="2106"/>
      <c r="Y300" s="2181"/>
      <c r="Z300" s="2106"/>
      <c r="AA300" s="2106"/>
      <c r="AB300" s="2106"/>
      <c r="AC300" s="2235"/>
      <c r="AD300" s="3391"/>
      <c r="AE300" s="3391"/>
      <c r="AF300" s="3392"/>
      <c r="AG300" s="3392"/>
      <c r="AH300" s="3603"/>
      <c r="AI300" s="3603"/>
      <c r="AJ300" s="3603"/>
      <c r="AK300" s="3603"/>
      <c r="AL300" s="3603"/>
      <c r="AM300" s="3603"/>
      <c r="AN300" s="3603"/>
      <c r="AO300" s="3603"/>
      <c r="AP300" s="3604"/>
      <c r="AQ300" s="3604"/>
      <c r="AR300" s="3604"/>
      <c r="AS300" s="3604"/>
      <c r="AT300" s="3604"/>
      <c r="AU300" s="3604"/>
      <c r="AV300" s="3604"/>
      <c r="AW300" s="3604"/>
      <c r="AX300" s="3604"/>
      <c r="AY300" s="3604"/>
      <c r="AZ300" s="3604"/>
      <c r="BA300" s="3578"/>
      <c r="BB300" s="3578"/>
      <c r="BC300" s="3578"/>
      <c r="BD300" s="3578"/>
      <c r="BE300" s="3578"/>
      <c r="BF300" s="3578"/>
      <c r="BG300" s="3578"/>
      <c r="BH300" s="3578"/>
      <c r="BI300" s="3578"/>
      <c r="BJ300" s="3578"/>
      <c r="BK300" s="3578"/>
      <c r="BL300" s="3578"/>
      <c r="BM300" s="3578"/>
      <c r="BN300" s="3578"/>
      <c r="BO300" s="3578"/>
      <c r="BP300" s="3578"/>
      <c r="BQ300" s="3578"/>
      <c r="BR300" s="3578"/>
      <c r="BS300" s="3578"/>
      <c r="BT300" s="3578"/>
      <c r="BU300" s="3578"/>
      <c r="BV300" s="3578"/>
      <c r="BW300" s="3578"/>
      <c r="BX300" s="3578"/>
      <c r="BY300" s="3578"/>
      <c r="BZ300" s="3578"/>
      <c r="CA300" s="3578"/>
      <c r="CB300" s="3578"/>
      <c r="CC300" s="3578"/>
      <c r="CD300" s="3578"/>
    </row>
    <row r="301" spans="4:82" s="1417" customFormat="1" ht="13.5">
      <c r="D301" s="1663"/>
      <c r="E301" s="1663"/>
      <c r="F301" s="1663"/>
      <c r="G301" s="1663"/>
      <c r="H301" s="1663"/>
      <c r="I301" s="1663"/>
      <c r="J301" s="1663"/>
      <c r="K301" s="1842"/>
      <c r="L301" s="2106"/>
      <c r="M301" s="1663"/>
      <c r="N301" s="1663"/>
      <c r="O301" s="2106"/>
      <c r="P301" s="1663"/>
      <c r="Q301" s="1663"/>
      <c r="R301" s="2106"/>
      <c r="S301" s="1842"/>
      <c r="T301" s="2106"/>
      <c r="U301" s="2106"/>
      <c r="V301" s="2106"/>
      <c r="W301" s="2106"/>
      <c r="X301" s="2106"/>
      <c r="Y301" s="2181"/>
      <c r="Z301" s="2106"/>
      <c r="AA301" s="2106"/>
      <c r="AB301" s="2106"/>
      <c r="AC301" s="2235"/>
      <c r="AD301" s="3391"/>
      <c r="AE301" s="3391"/>
      <c r="AF301" s="3392"/>
      <c r="AG301" s="3392"/>
      <c r="AH301" s="3603"/>
      <c r="AI301" s="3603"/>
      <c r="AJ301" s="3603"/>
      <c r="AK301" s="3603"/>
      <c r="AL301" s="3603"/>
      <c r="AM301" s="3603"/>
      <c r="AN301" s="3603"/>
      <c r="AO301" s="3603"/>
      <c r="AP301" s="3604"/>
      <c r="AQ301" s="3604"/>
      <c r="AR301" s="3604"/>
      <c r="AS301" s="3604"/>
      <c r="AT301" s="3604"/>
      <c r="AU301" s="3604"/>
      <c r="AV301" s="3604"/>
      <c r="AW301" s="3604"/>
      <c r="AX301" s="3604"/>
      <c r="AY301" s="3604"/>
      <c r="AZ301" s="3604"/>
      <c r="BA301" s="3578"/>
      <c r="BB301" s="3578"/>
      <c r="BC301" s="3578"/>
      <c r="BD301" s="3578"/>
      <c r="BE301" s="3578"/>
      <c r="BF301" s="3578"/>
      <c r="BG301" s="3578"/>
      <c r="BH301" s="3578"/>
      <c r="BI301" s="3578"/>
      <c r="BJ301" s="3578"/>
      <c r="BK301" s="3578"/>
      <c r="BL301" s="3578"/>
      <c r="BM301" s="3578"/>
      <c r="BN301" s="3578"/>
      <c r="BO301" s="3578"/>
      <c r="BP301" s="3578"/>
      <c r="BQ301" s="3578"/>
      <c r="BR301" s="3578"/>
      <c r="BS301" s="3578"/>
      <c r="BT301" s="3578"/>
      <c r="BU301" s="3578"/>
      <c r="BV301" s="3578"/>
      <c r="BW301" s="3578"/>
      <c r="BX301" s="3578"/>
      <c r="BY301" s="3578"/>
      <c r="BZ301" s="3578"/>
      <c r="CA301" s="3578"/>
      <c r="CB301" s="3578"/>
      <c r="CC301" s="3578"/>
      <c r="CD301" s="3578"/>
    </row>
    <row r="302" spans="4:82" s="1417" customFormat="1" ht="13.5">
      <c r="D302" s="1663"/>
      <c r="E302" s="1663"/>
      <c r="F302" s="1663"/>
      <c r="G302" s="1663"/>
      <c r="H302" s="1663"/>
      <c r="I302" s="1663"/>
      <c r="J302" s="1663"/>
      <c r="K302" s="1842"/>
      <c r="L302" s="2106"/>
      <c r="M302" s="1663"/>
      <c r="N302" s="1663"/>
      <c r="O302" s="2106"/>
      <c r="P302" s="1663"/>
      <c r="Q302" s="1663"/>
      <c r="R302" s="2106"/>
      <c r="S302" s="1842"/>
      <c r="T302" s="2106"/>
      <c r="U302" s="2106"/>
      <c r="V302" s="2106"/>
      <c r="W302" s="2106"/>
      <c r="X302" s="2106"/>
      <c r="Y302" s="2181"/>
      <c r="Z302" s="2106"/>
      <c r="AA302" s="2106"/>
      <c r="AB302" s="2106"/>
      <c r="AC302" s="2235"/>
      <c r="AD302" s="3391"/>
      <c r="AE302" s="3391"/>
      <c r="AF302" s="3392"/>
      <c r="AG302" s="3392"/>
      <c r="AH302" s="3603"/>
      <c r="AI302" s="3603"/>
      <c r="AJ302" s="3603"/>
      <c r="AK302" s="3603"/>
      <c r="AL302" s="3603"/>
      <c r="AM302" s="3603"/>
      <c r="AN302" s="3603"/>
      <c r="AO302" s="3603"/>
      <c r="AP302" s="3604"/>
      <c r="AQ302" s="3604"/>
      <c r="AR302" s="3604"/>
      <c r="AS302" s="3604"/>
      <c r="AT302" s="3604"/>
      <c r="AU302" s="3604"/>
      <c r="AV302" s="3604"/>
      <c r="AW302" s="3604"/>
      <c r="AX302" s="3604"/>
      <c r="AY302" s="3604"/>
      <c r="AZ302" s="3604"/>
      <c r="BA302" s="3578"/>
      <c r="BB302" s="3578"/>
      <c r="BC302" s="3578"/>
      <c r="BD302" s="3578"/>
      <c r="BE302" s="3578"/>
      <c r="BF302" s="3578"/>
      <c r="BG302" s="3578"/>
      <c r="BH302" s="3578"/>
      <c r="BI302" s="3578"/>
      <c r="BJ302" s="3578"/>
      <c r="BK302" s="3578"/>
      <c r="BL302" s="3578"/>
      <c r="BM302" s="3578"/>
      <c r="BN302" s="3578"/>
      <c r="BO302" s="3578"/>
      <c r="BP302" s="3578"/>
      <c r="BQ302" s="3578"/>
      <c r="BR302" s="3578"/>
      <c r="BS302" s="3578"/>
      <c r="BT302" s="3578"/>
      <c r="BU302" s="3578"/>
      <c r="BV302" s="3578"/>
      <c r="BW302" s="3578"/>
      <c r="BX302" s="3578"/>
      <c r="BY302" s="3578"/>
      <c r="BZ302" s="3578"/>
      <c r="CA302" s="3578"/>
      <c r="CB302" s="3578"/>
      <c r="CC302" s="3578"/>
      <c r="CD302" s="3578"/>
    </row>
    <row r="303" spans="4:82" s="1417" customFormat="1" ht="13.5">
      <c r="D303" s="1663"/>
      <c r="E303" s="1663"/>
      <c r="F303" s="1663"/>
      <c r="G303" s="1663"/>
      <c r="H303" s="1663"/>
      <c r="I303" s="1663"/>
      <c r="J303" s="1663"/>
      <c r="K303" s="1842"/>
      <c r="L303" s="2106"/>
      <c r="M303" s="1663"/>
      <c r="N303" s="1663"/>
      <c r="O303" s="2106"/>
      <c r="P303" s="1663"/>
      <c r="Q303" s="1663"/>
      <c r="R303" s="2106"/>
      <c r="S303" s="1842"/>
      <c r="T303" s="2106"/>
      <c r="U303" s="2106"/>
      <c r="V303" s="2106"/>
      <c r="W303" s="2106"/>
      <c r="X303" s="2106"/>
      <c r="Y303" s="2181"/>
      <c r="Z303" s="2106"/>
      <c r="AA303" s="2106"/>
      <c r="AB303" s="2106"/>
      <c r="AC303" s="2235"/>
      <c r="AD303" s="3391"/>
      <c r="AE303" s="3391"/>
      <c r="AF303" s="3392"/>
      <c r="AG303" s="3392"/>
      <c r="AH303" s="3603"/>
      <c r="AI303" s="3603"/>
      <c r="AJ303" s="3603"/>
      <c r="AK303" s="3603"/>
      <c r="AL303" s="3603"/>
      <c r="AM303" s="3603"/>
      <c r="AN303" s="3603"/>
      <c r="AO303" s="3603"/>
      <c r="AP303" s="3604"/>
      <c r="AQ303" s="3604"/>
      <c r="AR303" s="3604"/>
      <c r="AS303" s="3604"/>
      <c r="AT303" s="3604"/>
      <c r="AU303" s="3604"/>
      <c r="AV303" s="3604"/>
      <c r="AW303" s="3604"/>
      <c r="AX303" s="3604"/>
      <c r="AY303" s="3604"/>
      <c r="AZ303" s="3604"/>
      <c r="BA303" s="3578"/>
      <c r="BB303" s="3578"/>
      <c r="BC303" s="3578"/>
      <c r="BD303" s="3578"/>
      <c r="BE303" s="3578"/>
      <c r="BF303" s="3578"/>
      <c r="BG303" s="3578"/>
      <c r="BH303" s="3578"/>
      <c r="BI303" s="3578"/>
      <c r="BJ303" s="3578"/>
      <c r="BK303" s="3578"/>
      <c r="BL303" s="3578"/>
      <c r="BM303" s="3578"/>
      <c r="BN303" s="3578"/>
      <c r="BO303" s="3578"/>
      <c r="BP303" s="3578"/>
      <c r="BQ303" s="3578"/>
      <c r="BR303" s="3578"/>
      <c r="BS303" s="3578"/>
      <c r="BT303" s="3578"/>
      <c r="BU303" s="3578"/>
      <c r="BV303" s="3578"/>
      <c r="BW303" s="3578"/>
      <c r="BX303" s="3578"/>
      <c r="BY303" s="3578"/>
      <c r="BZ303" s="3578"/>
      <c r="CA303" s="3578"/>
      <c r="CB303" s="3578"/>
      <c r="CC303" s="3578"/>
      <c r="CD303" s="3578"/>
    </row>
    <row r="304" spans="4:82" s="1417" customFormat="1" ht="13.5">
      <c r="D304" s="1663"/>
      <c r="E304" s="1663"/>
      <c r="F304" s="1663"/>
      <c r="G304" s="1663"/>
      <c r="H304" s="1663"/>
      <c r="I304" s="1663"/>
      <c r="J304" s="1663"/>
      <c r="K304" s="1842"/>
      <c r="L304" s="2106"/>
      <c r="M304" s="1663"/>
      <c r="N304" s="1663"/>
      <c r="O304" s="2106"/>
      <c r="P304" s="1663"/>
      <c r="Q304" s="1663"/>
      <c r="R304" s="2106"/>
      <c r="S304" s="1842"/>
      <c r="T304" s="2106"/>
      <c r="U304" s="2106"/>
      <c r="V304" s="2106"/>
      <c r="W304" s="2106"/>
      <c r="X304" s="2106"/>
      <c r="Y304" s="2181"/>
      <c r="Z304" s="2106"/>
      <c r="AA304" s="2106"/>
      <c r="AB304" s="2106"/>
      <c r="AC304" s="2235"/>
      <c r="AD304" s="3391"/>
      <c r="AE304" s="3391"/>
      <c r="AF304" s="3392"/>
      <c r="AG304" s="3392"/>
      <c r="AH304" s="3603"/>
      <c r="AI304" s="3603"/>
      <c r="AJ304" s="3603"/>
      <c r="AK304" s="3603"/>
      <c r="AL304" s="3603"/>
      <c r="AM304" s="3603"/>
      <c r="AN304" s="3603"/>
      <c r="AO304" s="3603"/>
      <c r="AP304" s="3604"/>
      <c r="AQ304" s="3604"/>
      <c r="AR304" s="3604"/>
      <c r="AS304" s="3604"/>
      <c r="AT304" s="3604"/>
      <c r="AU304" s="3604"/>
      <c r="AV304" s="3604"/>
      <c r="AW304" s="3604"/>
      <c r="AX304" s="3604"/>
      <c r="AY304" s="3604"/>
      <c r="AZ304" s="3604"/>
      <c r="BA304" s="3578"/>
      <c r="BB304" s="3578"/>
      <c r="BC304" s="3578"/>
      <c r="BD304" s="3578"/>
      <c r="BE304" s="3578"/>
      <c r="BF304" s="3578"/>
      <c r="BG304" s="3578"/>
      <c r="BH304" s="3578"/>
      <c r="BI304" s="3578"/>
      <c r="BJ304" s="3578"/>
      <c r="BK304" s="3578"/>
      <c r="BL304" s="3578"/>
      <c r="BM304" s="3578"/>
      <c r="BN304" s="3578"/>
      <c r="BO304" s="3578"/>
      <c r="BP304" s="3578"/>
      <c r="BQ304" s="3578"/>
      <c r="BR304" s="3578"/>
      <c r="BS304" s="3578"/>
      <c r="BT304" s="3578"/>
      <c r="BU304" s="3578"/>
      <c r="BV304" s="3578"/>
      <c r="BW304" s="3578"/>
      <c r="BX304" s="3578"/>
      <c r="BY304" s="3578"/>
      <c r="BZ304" s="3578"/>
      <c r="CA304" s="3578"/>
      <c r="CB304" s="3578"/>
      <c r="CC304" s="3578"/>
      <c r="CD304" s="3578"/>
    </row>
    <row r="305" spans="4:82" s="1417" customFormat="1" ht="13.5">
      <c r="D305" s="1663"/>
      <c r="E305" s="1663"/>
      <c r="F305" s="1663"/>
      <c r="G305" s="1663"/>
      <c r="H305" s="1663"/>
      <c r="I305" s="1663"/>
      <c r="J305" s="1663"/>
      <c r="K305" s="1842"/>
      <c r="L305" s="2106"/>
      <c r="M305" s="1663"/>
      <c r="N305" s="1663"/>
      <c r="O305" s="2106"/>
      <c r="P305" s="1663"/>
      <c r="Q305" s="1663"/>
      <c r="R305" s="2106"/>
      <c r="S305" s="1842"/>
      <c r="T305" s="2106"/>
      <c r="U305" s="2106"/>
      <c r="V305" s="2106"/>
      <c r="W305" s="2106"/>
      <c r="X305" s="2106"/>
      <c r="Y305" s="2181"/>
      <c r="Z305" s="2106"/>
      <c r="AA305" s="2106"/>
      <c r="AB305" s="2106"/>
      <c r="AC305" s="2235"/>
      <c r="AD305" s="3391"/>
      <c r="AE305" s="3391"/>
      <c r="AF305" s="3392"/>
      <c r="AG305" s="3392"/>
      <c r="AH305" s="3603"/>
      <c r="AI305" s="3603"/>
      <c r="AJ305" s="3603"/>
      <c r="AK305" s="3603"/>
      <c r="AL305" s="3603"/>
      <c r="AM305" s="3603"/>
      <c r="AN305" s="3603"/>
      <c r="AO305" s="3603"/>
      <c r="AP305" s="3604"/>
      <c r="AQ305" s="3604"/>
      <c r="AR305" s="3604"/>
      <c r="AS305" s="3604"/>
      <c r="AT305" s="3604"/>
      <c r="AU305" s="3604"/>
      <c r="AV305" s="3604"/>
      <c r="AW305" s="3604"/>
      <c r="AX305" s="3604"/>
      <c r="AY305" s="3604"/>
      <c r="AZ305" s="3604"/>
      <c r="BA305" s="3578"/>
      <c r="BB305" s="3578"/>
      <c r="BC305" s="3578"/>
      <c r="BD305" s="3578"/>
      <c r="BE305" s="3578"/>
      <c r="BF305" s="3578"/>
      <c r="BG305" s="3578"/>
      <c r="BH305" s="3578"/>
      <c r="BI305" s="3578"/>
      <c r="BJ305" s="3578"/>
      <c r="BK305" s="3578"/>
      <c r="BL305" s="3578"/>
      <c r="BM305" s="3578"/>
      <c r="BN305" s="3578"/>
      <c r="BO305" s="3578"/>
      <c r="BP305" s="3578"/>
      <c r="BQ305" s="3578"/>
      <c r="BR305" s="3578"/>
      <c r="BS305" s="3578"/>
      <c r="BT305" s="3578"/>
      <c r="BU305" s="3578"/>
      <c r="BV305" s="3578"/>
      <c r="BW305" s="3578"/>
      <c r="BX305" s="3578"/>
      <c r="BY305" s="3578"/>
      <c r="BZ305" s="3578"/>
      <c r="CA305" s="3578"/>
      <c r="CB305" s="3578"/>
      <c r="CC305" s="3578"/>
      <c r="CD305" s="3578"/>
    </row>
    <row r="306" spans="4:82" s="1417" customFormat="1" ht="13.5">
      <c r="D306" s="1663"/>
      <c r="E306" s="1663"/>
      <c r="F306" s="1663"/>
      <c r="G306" s="1663"/>
      <c r="H306" s="1663"/>
      <c r="I306" s="1663"/>
      <c r="J306" s="1663"/>
      <c r="K306" s="1842"/>
      <c r="L306" s="2106"/>
      <c r="M306" s="1663"/>
      <c r="N306" s="1663"/>
      <c r="O306" s="2106"/>
      <c r="P306" s="1663"/>
      <c r="Q306" s="1663"/>
      <c r="R306" s="2106"/>
      <c r="S306" s="1842"/>
      <c r="T306" s="2106"/>
      <c r="U306" s="2106"/>
      <c r="V306" s="2106"/>
      <c r="W306" s="2106"/>
      <c r="X306" s="2106"/>
      <c r="Y306" s="2181"/>
      <c r="Z306" s="2106"/>
      <c r="AA306" s="2106"/>
      <c r="AB306" s="2106"/>
      <c r="AC306" s="2235"/>
      <c r="AD306" s="3391"/>
      <c r="AE306" s="3391"/>
      <c r="AF306" s="3392"/>
      <c r="AG306" s="3392"/>
      <c r="AH306" s="3603"/>
      <c r="AI306" s="3603"/>
      <c r="AJ306" s="3603"/>
      <c r="AK306" s="3603"/>
      <c r="AL306" s="3603"/>
      <c r="AM306" s="3603"/>
      <c r="AN306" s="3603"/>
      <c r="AO306" s="3603"/>
      <c r="AP306" s="3604"/>
      <c r="AQ306" s="3604"/>
      <c r="AR306" s="3604"/>
      <c r="AS306" s="3604"/>
      <c r="AT306" s="3604"/>
      <c r="AU306" s="3604"/>
      <c r="AV306" s="3604"/>
      <c r="AW306" s="3604"/>
      <c r="AX306" s="3604"/>
      <c r="AY306" s="3604"/>
      <c r="AZ306" s="3604"/>
      <c r="BA306" s="3578"/>
      <c r="BB306" s="3578"/>
      <c r="BC306" s="3578"/>
      <c r="BD306" s="3578"/>
      <c r="BE306" s="3578"/>
      <c r="BF306" s="3578"/>
      <c r="BG306" s="3578"/>
      <c r="BH306" s="3578"/>
      <c r="BI306" s="3578"/>
      <c r="BJ306" s="3578"/>
      <c r="BK306" s="3578"/>
      <c r="BL306" s="3578"/>
      <c r="BM306" s="3578"/>
      <c r="BN306" s="3578"/>
      <c r="BO306" s="3578"/>
      <c r="BP306" s="3578"/>
      <c r="BQ306" s="3578"/>
      <c r="BR306" s="3578"/>
      <c r="BS306" s="3578"/>
      <c r="BT306" s="3578"/>
      <c r="BU306" s="3578"/>
      <c r="BV306" s="3578"/>
      <c r="BW306" s="3578"/>
      <c r="BX306" s="3578"/>
      <c r="BY306" s="3578"/>
      <c r="BZ306" s="3578"/>
      <c r="CA306" s="3578"/>
      <c r="CB306" s="3578"/>
      <c r="CC306" s="3578"/>
      <c r="CD306" s="3578"/>
    </row>
    <row r="307" spans="4:82" s="1417" customFormat="1" ht="13.5">
      <c r="D307" s="1663"/>
      <c r="E307" s="1663"/>
      <c r="F307" s="1663"/>
      <c r="G307" s="1663"/>
      <c r="H307" s="1663"/>
      <c r="I307" s="1663"/>
      <c r="J307" s="1663"/>
      <c r="K307" s="1842"/>
      <c r="L307" s="2106"/>
      <c r="M307" s="1663"/>
      <c r="N307" s="1663"/>
      <c r="O307" s="2106"/>
      <c r="P307" s="1663"/>
      <c r="Q307" s="1663"/>
      <c r="R307" s="2106"/>
      <c r="S307" s="1842"/>
      <c r="T307" s="2106"/>
      <c r="U307" s="2106"/>
      <c r="V307" s="2106"/>
      <c r="W307" s="2106"/>
      <c r="X307" s="2106"/>
      <c r="Y307" s="2181"/>
      <c r="Z307" s="2106"/>
      <c r="AA307" s="2106"/>
      <c r="AB307" s="2106"/>
      <c r="AC307" s="2235"/>
      <c r="AD307" s="3391"/>
      <c r="AE307" s="3391"/>
      <c r="AF307" s="3392"/>
      <c r="AG307" s="3392"/>
      <c r="AH307" s="3603"/>
      <c r="AI307" s="3603"/>
      <c r="AJ307" s="3603"/>
      <c r="AK307" s="3603"/>
      <c r="AL307" s="3603"/>
      <c r="AM307" s="3603"/>
      <c r="AN307" s="3603"/>
      <c r="AO307" s="3603"/>
      <c r="AP307" s="3604"/>
      <c r="AQ307" s="3604"/>
      <c r="AR307" s="3604"/>
      <c r="AS307" s="3604"/>
      <c r="AT307" s="3604"/>
      <c r="AU307" s="3604"/>
      <c r="AV307" s="3604"/>
      <c r="AW307" s="3604"/>
      <c r="AX307" s="3604"/>
      <c r="AY307" s="3604"/>
      <c r="AZ307" s="3604"/>
      <c r="BA307" s="3578"/>
      <c r="BB307" s="3578"/>
      <c r="BC307" s="3578"/>
      <c r="BD307" s="3578"/>
      <c r="BE307" s="3578"/>
      <c r="BF307" s="3578"/>
      <c r="BG307" s="3578"/>
      <c r="BH307" s="3578"/>
      <c r="BI307" s="3578"/>
      <c r="BJ307" s="3578"/>
      <c r="BK307" s="3578"/>
      <c r="BL307" s="3578"/>
      <c r="BM307" s="3578"/>
      <c r="BN307" s="3578"/>
      <c r="BO307" s="3578"/>
      <c r="BP307" s="3578"/>
      <c r="BQ307" s="3578"/>
      <c r="BR307" s="3578"/>
      <c r="BS307" s="3578"/>
      <c r="BT307" s="3578"/>
      <c r="BU307" s="3578"/>
      <c r="BV307" s="3578"/>
      <c r="BW307" s="3578"/>
      <c r="BX307" s="3578"/>
      <c r="BY307" s="3578"/>
      <c r="BZ307" s="3578"/>
      <c r="CA307" s="3578"/>
      <c r="CB307" s="3578"/>
      <c r="CC307" s="3578"/>
      <c r="CD307" s="3578"/>
    </row>
    <row r="308" spans="4:82" s="1417" customFormat="1" ht="13.5">
      <c r="D308" s="1663"/>
      <c r="E308" s="1663"/>
      <c r="F308" s="1663"/>
      <c r="G308" s="1663"/>
      <c r="H308" s="1663"/>
      <c r="I308" s="1663"/>
      <c r="J308" s="1663"/>
      <c r="K308" s="1842"/>
      <c r="L308" s="2106"/>
      <c r="M308" s="1663"/>
      <c r="N308" s="1663"/>
      <c r="O308" s="2106"/>
      <c r="P308" s="1663"/>
      <c r="Q308" s="1663"/>
      <c r="R308" s="2106"/>
      <c r="S308" s="1842"/>
      <c r="T308" s="2106"/>
      <c r="U308" s="2106"/>
      <c r="V308" s="2106"/>
      <c r="W308" s="2106"/>
      <c r="X308" s="2106"/>
      <c r="Y308" s="2181"/>
      <c r="Z308" s="2106"/>
      <c r="AA308" s="2106"/>
      <c r="AB308" s="2106"/>
      <c r="AC308" s="2235"/>
      <c r="AD308" s="3391"/>
      <c r="AE308" s="3391"/>
      <c r="AF308" s="3392"/>
      <c r="AG308" s="3392"/>
      <c r="AH308" s="3603"/>
      <c r="AI308" s="3603"/>
      <c r="AJ308" s="3603"/>
      <c r="AK308" s="3603"/>
      <c r="AL308" s="3603"/>
      <c r="AM308" s="3603"/>
      <c r="AN308" s="3603"/>
      <c r="AO308" s="3603"/>
      <c r="AP308" s="3604"/>
      <c r="AQ308" s="3604"/>
      <c r="AR308" s="3604"/>
      <c r="AS308" s="3604"/>
      <c r="AT308" s="3604"/>
      <c r="AU308" s="3604"/>
      <c r="AV308" s="3604"/>
      <c r="AW308" s="3604"/>
      <c r="AX308" s="3604"/>
      <c r="AY308" s="3604"/>
      <c r="AZ308" s="3604"/>
      <c r="BA308" s="3578"/>
      <c r="BB308" s="3578"/>
      <c r="BC308" s="3578"/>
      <c r="BD308" s="3578"/>
      <c r="BE308" s="3578"/>
      <c r="BF308" s="3578"/>
      <c r="BG308" s="3578"/>
      <c r="BH308" s="3578"/>
      <c r="BI308" s="3578"/>
      <c r="BJ308" s="3578"/>
      <c r="BK308" s="3578"/>
      <c r="BL308" s="3578"/>
      <c r="BM308" s="3578"/>
      <c r="BN308" s="3578"/>
      <c r="BO308" s="3578"/>
      <c r="BP308" s="3578"/>
      <c r="BQ308" s="3578"/>
      <c r="BR308" s="3578"/>
      <c r="BS308" s="3578"/>
      <c r="BT308" s="3578"/>
      <c r="BU308" s="3578"/>
      <c r="BV308" s="3578"/>
      <c r="BW308" s="3578"/>
      <c r="BX308" s="3578"/>
      <c r="BY308" s="3578"/>
      <c r="BZ308" s="3578"/>
      <c r="CA308" s="3578"/>
      <c r="CB308" s="3578"/>
      <c r="CC308" s="3578"/>
      <c r="CD308" s="3578"/>
    </row>
    <row r="309" spans="4:82" s="1417" customFormat="1" ht="13.5">
      <c r="D309" s="1663"/>
      <c r="E309" s="1663"/>
      <c r="F309" s="1663"/>
      <c r="G309" s="1663"/>
      <c r="H309" s="1663"/>
      <c r="I309" s="1663"/>
      <c r="J309" s="1663"/>
      <c r="K309" s="1842"/>
      <c r="L309" s="2106"/>
      <c r="M309" s="1663"/>
      <c r="N309" s="1663"/>
      <c r="O309" s="2106"/>
      <c r="P309" s="1663"/>
      <c r="Q309" s="1663"/>
      <c r="R309" s="2106"/>
      <c r="S309" s="1842"/>
      <c r="T309" s="2106"/>
      <c r="U309" s="2106"/>
      <c r="V309" s="2106"/>
      <c r="W309" s="2106"/>
      <c r="X309" s="2106"/>
      <c r="Y309" s="2181"/>
      <c r="Z309" s="2106"/>
      <c r="AA309" s="2106"/>
      <c r="AB309" s="2106"/>
      <c r="AC309" s="2235"/>
      <c r="AD309" s="3391"/>
      <c r="AE309" s="3391"/>
      <c r="AF309" s="3392"/>
      <c r="AG309" s="3392"/>
      <c r="AH309" s="3603"/>
      <c r="AI309" s="3603"/>
      <c r="AJ309" s="3603"/>
      <c r="AK309" s="3603"/>
      <c r="AL309" s="3603"/>
      <c r="AM309" s="3603"/>
      <c r="AN309" s="3603"/>
      <c r="AO309" s="3603"/>
      <c r="AP309" s="3604"/>
      <c r="AQ309" s="3604"/>
      <c r="AR309" s="3604"/>
      <c r="AS309" s="3604"/>
      <c r="AT309" s="3604"/>
      <c r="AU309" s="3604"/>
      <c r="AV309" s="3604"/>
      <c r="AW309" s="3604"/>
      <c r="AX309" s="3604"/>
      <c r="AY309" s="3604"/>
      <c r="AZ309" s="3604"/>
      <c r="BA309" s="3578"/>
      <c r="BB309" s="3578"/>
      <c r="BC309" s="3578"/>
      <c r="BD309" s="3578"/>
      <c r="BE309" s="3578"/>
      <c r="BF309" s="3578"/>
      <c r="BG309" s="3578"/>
      <c r="BH309" s="3578"/>
      <c r="BI309" s="3578"/>
      <c r="BJ309" s="3578"/>
      <c r="BK309" s="3578"/>
      <c r="BL309" s="3578"/>
      <c r="BM309" s="3578"/>
      <c r="BN309" s="3578"/>
      <c r="BO309" s="3578"/>
      <c r="BP309" s="3578"/>
      <c r="BQ309" s="3578"/>
      <c r="BR309" s="3578"/>
      <c r="BS309" s="3578"/>
      <c r="BT309" s="3578"/>
      <c r="BU309" s="3578"/>
      <c r="BV309" s="3578"/>
      <c r="BW309" s="3578"/>
      <c r="BX309" s="3578"/>
      <c r="BY309" s="3578"/>
      <c r="BZ309" s="3578"/>
      <c r="CA309" s="3578"/>
      <c r="CB309" s="3578"/>
      <c r="CC309" s="3578"/>
      <c r="CD309" s="3578"/>
    </row>
    <row r="310" spans="4:82" s="1417" customFormat="1" ht="13.5">
      <c r="D310" s="1663"/>
      <c r="E310" s="1663"/>
      <c r="F310" s="1663"/>
      <c r="G310" s="1663"/>
      <c r="H310" s="1663"/>
      <c r="I310" s="1663"/>
      <c r="J310" s="1663"/>
      <c r="K310" s="1842"/>
      <c r="L310" s="2106"/>
      <c r="M310" s="1663"/>
      <c r="N310" s="1663"/>
      <c r="O310" s="2106"/>
      <c r="P310" s="1663"/>
      <c r="Q310" s="1663"/>
      <c r="R310" s="2106"/>
      <c r="S310" s="1842"/>
      <c r="T310" s="2106"/>
      <c r="U310" s="2106"/>
      <c r="V310" s="2106"/>
      <c r="W310" s="2106"/>
      <c r="X310" s="2106"/>
      <c r="Y310" s="2181"/>
      <c r="Z310" s="2106"/>
      <c r="AA310" s="2106"/>
      <c r="AB310" s="2106"/>
      <c r="AC310" s="2235"/>
      <c r="AD310" s="3391"/>
      <c r="AE310" s="3391"/>
      <c r="AF310" s="3392"/>
      <c r="AG310" s="3392"/>
      <c r="AH310" s="3603"/>
      <c r="AI310" s="3603"/>
      <c r="AJ310" s="3603"/>
      <c r="AK310" s="3603"/>
      <c r="AL310" s="3603"/>
      <c r="AM310" s="3603"/>
      <c r="AN310" s="3603"/>
      <c r="AO310" s="3603"/>
      <c r="AP310" s="3604"/>
      <c r="AQ310" s="3604"/>
      <c r="AR310" s="3604"/>
      <c r="AS310" s="3604"/>
      <c r="AT310" s="3604"/>
      <c r="AU310" s="3604"/>
      <c r="AV310" s="3604"/>
      <c r="AW310" s="3604"/>
      <c r="AX310" s="3604"/>
      <c r="AY310" s="3604"/>
      <c r="AZ310" s="3604"/>
      <c r="BA310" s="3578"/>
      <c r="BB310" s="3578"/>
      <c r="BC310" s="3578"/>
      <c r="BD310" s="3578"/>
      <c r="BE310" s="3578"/>
      <c r="BF310" s="3578"/>
      <c r="BG310" s="3578"/>
      <c r="BH310" s="3578"/>
      <c r="BI310" s="3578"/>
      <c r="BJ310" s="3578"/>
      <c r="BK310" s="3578"/>
      <c r="BL310" s="3578"/>
      <c r="BM310" s="3578"/>
      <c r="BN310" s="3578"/>
      <c r="BO310" s="3578"/>
      <c r="BP310" s="3578"/>
      <c r="BQ310" s="3578"/>
      <c r="BR310" s="3578"/>
      <c r="BS310" s="3578"/>
      <c r="BT310" s="3578"/>
      <c r="BU310" s="3578"/>
      <c r="BV310" s="3578"/>
      <c r="BW310" s="3578"/>
      <c r="BX310" s="3578"/>
      <c r="BY310" s="3578"/>
      <c r="BZ310" s="3578"/>
      <c r="CA310" s="3578"/>
      <c r="CB310" s="3578"/>
      <c r="CC310" s="3578"/>
      <c r="CD310" s="3578"/>
    </row>
    <row r="311" spans="4:82" s="1417" customFormat="1" ht="13.5">
      <c r="D311" s="1663"/>
      <c r="E311" s="1663"/>
      <c r="F311" s="1663"/>
      <c r="G311" s="1663"/>
      <c r="H311" s="1663"/>
      <c r="I311" s="1663"/>
      <c r="J311" s="1663"/>
      <c r="K311" s="1842"/>
      <c r="L311" s="2106"/>
      <c r="M311" s="1663"/>
      <c r="N311" s="1663"/>
      <c r="O311" s="2106"/>
      <c r="P311" s="1663"/>
      <c r="Q311" s="1663"/>
      <c r="R311" s="2106"/>
      <c r="S311" s="1842"/>
      <c r="T311" s="2106"/>
      <c r="U311" s="2106"/>
      <c r="V311" s="2106"/>
      <c r="W311" s="2106"/>
      <c r="X311" s="2106"/>
      <c r="Y311" s="2181"/>
      <c r="Z311" s="2106"/>
      <c r="AA311" s="2106"/>
      <c r="AB311" s="2106"/>
      <c r="AC311" s="2235"/>
      <c r="AD311" s="3391"/>
      <c r="AE311" s="3391"/>
      <c r="AF311" s="3392"/>
      <c r="AG311" s="3392"/>
      <c r="AH311" s="3603"/>
      <c r="AI311" s="3603"/>
      <c r="AJ311" s="3603"/>
      <c r="AK311" s="3603"/>
      <c r="AL311" s="3603"/>
      <c r="AM311" s="3603"/>
      <c r="AN311" s="3603"/>
      <c r="AO311" s="3603"/>
      <c r="AP311" s="3604"/>
      <c r="AQ311" s="3604"/>
      <c r="AR311" s="3604"/>
      <c r="AS311" s="3604"/>
      <c r="AT311" s="3604"/>
      <c r="AU311" s="3604"/>
      <c r="AV311" s="3604"/>
      <c r="AW311" s="3604"/>
      <c r="AX311" s="3604"/>
      <c r="AY311" s="3604"/>
      <c r="AZ311" s="3604"/>
      <c r="BA311" s="3578"/>
      <c r="BB311" s="3578"/>
      <c r="BC311" s="3578"/>
      <c r="BD311" s="3578"/>
      <c r="BE311" s="3578"/>
      <c r="BF311" s="3578"/>
      <c r="BG311" s="3578"/>
      <c r="BH311" s="3578"/>
      <c r="BI311" s="3578"/>
      <c r="BJ311" s="3578"/>
      <c r="BK311" s="3578"/>
      <c r="BL311" s="3578"/>
      <c r="BM311" s="3578"/>
      <c r="BN311" s="3578"/>
      <c r="BO311" s="3578"/>
      <c r="BP311" s="3578"/>
      <c r="BQ311" s="3578"/>
      <c r="BR311" s="3578"/>
      <c r="BS311" s="3578"/>
      <c r="BT311" s="3578"/>
      <c r="BU311" s="3578"/>
      <c r="BV311" s="3578"/>
      <c r="BW311" s="3578"/>
      <c r="BX311" s="3578"/>
      <c r="BY311" s="3578"/>
      <c r="BZ311" s="3578"/>
      <c r="CA311" s="3578"/>
      <c r="CB311" s="3578"/>
      <c r="CC311" s="3578"/>
      <c r="CD311" s="3578"/>
    </row>
    <row r="312" spans="4:82" s="1417" customFormat="1" ht="13.5">
      <c r="D312" s="1663"/>
      <c r="E312" s="1663"/>
      <c r="F312" s="1663"/>
      <c r="G312" s="1663"/>
      <c r="H312" s="1663"/>
      <c r="I312" s="1663"/>
      <c r="J312" s="1663"/>
      <c r="K312" s="1842"/>
      <c r="L312" s="2106"/>
      <c r="M312" s="1663"/>
      <c r="N312" s="1663"/>
      <c r="O312" s="2106"/>
      <c r="P312" s="1663"/>
      <c r="Q312" s="1663"/>
      <c r="R312" s="2106"/>
      <c r="S312" s="1842"/>
      <c r="T312" s="2106"/>
      <c r="U312" s="2106"/>
      <c r="V312" s="2106"/>
      <c r="W312" s="2106"/>
      <c r="X312" s="2106"/>
      <c r="Y312" s="2181"/>
      <c r="Z312" s="2106"/>
      <c r="AA312" s="2106"/>
      <c r="AB312" s="2106"/>
      <c r="AC312" s="2235"/>
      <c r="AD312" s="3391"/>
      <c r="AE312" s="3391"/>
      <c r="AF312" s="3392"/>
      <c r="AG312" s="3392"/>
      <c r="AH312" s="3603"/>
      <c r="AI312" s="3603"/>
      <c r="AJ312" s="3603"/>
      <c r="AK312" s="3603"/>
      <c r="AL312" s="3603"/>
      <c r="AM312" s="3603"/>
      <c r="AN312" s="3603"/>
      <c r="AO312" s="3603"/>
      <c r="AP312" s="3604"/>
      <c r="AQ312" s="3604"/>
      <c r="AR312" s="3604"/>
      <c r="AS312" s="3604"/>
      <c r="AT312" s="3604"/>
      <c r="AU312" s="3604"/>
      <c r="AV312" s="3604"/>
      <c r="AW312" s="3604"/>
      <c r="AX312" s="3604"/>
      <c r="AY312" s="3604"/>
      <c r="AZ312" s="3604"/>
      <c r="BA312" s="3578"/>
      <c r="BB312" s="3578"/>
      <c r="BC312" s="3578"/>
      <c r="BD312" s="3578"/>
      <c r="BE312" s="3578"/>
      <c r="BF312" s="3578"/>
      <c r="BG312" s="3578"/>
      <c r="BH312" s="3578"/>
      <c r="BI312" s="3578"/>
      <c r="BJ312" s="3578"/>
      <c r="BK312" s="3578"/>
      <c r="BL312" s="3578"/>
      <c r="BM312" s="3578"/>
      <c r="BN312" s="3578"/>
      <c r="BO312" s="3578"/>
      <c r="BP312" s="3578"/>
      <c r="BQ312" s="3578"/>
      <c r="BR312" s="3578"/>
      <c r="BS312" s="3578"/>
      <c r="BT312" s="3578"/>
      <c r="BU312" s="3578"/>
      <c r="BV312" s="3578"/>
      <c r="BW312" s="3578"/>
      <c r="BX312" s="3578"/>
      <c r="BY312" s="3578"/>
      <c r="BZ312" s="3578"/>
      <c r="CA312" s="3578"/>
      <c r="CB312" s="3578"/>
      <c r="CC312" s="3578"/>
      <c r="CD312" s="3578"/>
    </row>
    <row r="313" spans="4:82" s="1417" customFormat="1" ht="13.5">
      <c r="D313" s="1663"/>
      <c r="E313" s="1663"/>
      <c r="F313" s="1663"/>
      <c r="G313" s="1663"/>
      <c r="H313" s="1663"/>
      <c r="I313" s="1663"/>
      <c r="J313" s="1663"/>
      <c r="K313" s="1842"/>
      <c r="L313" s="2106"/>
      <c r="M313" s="1663"/>
      <c r="N313" s="1663"/>
      <c r="O313" s="2106"/>
      <c r="P313" s="1663"/>
      <c r="Q313" s="1663"/>
      <c r="R313" s="2106"/>
      <c r="S313" s="1842"/>
      <c r="T313" s="2106"/>
      <c r="U313" s="2106"/>
      <c r="V313" s="2106"/>
      <c r="W313" s="2106"/>
      <c r="X313" s="2106"/>
      <c r="Y313" s="2181"/>
      <c r="Z313" s="2106"/>
      <c r="AA313" s="2106"/>
      <c r="AB313" s="2106"/>
      <c r="AC313" s="2235"/>
      <c r="AD313" s="3391"/>
      <c r="AE313" s="3391"/>
      <c r="AF313" s="3392"/>
      <c r="AG313" s="3392"/>
      <c r="AH313" s="3603"/>
      <c r="AI313" s="3603"/>
      <c r="AJ313" s="3603"/>
      <c r="AK313" s="3603"/>
      <c r="AL313" s="3603"/>
      <c r="AM313" s="3603"/>
      <c r="AN313" s="3603"/>
      <c r="AO313" s="3603"/>
      <c r="AP313" s="3604"/>
      <c r="AQ313" s="3604"/>
      <c r="AR313" s="3604"/>
      <c r="AS313" s="3604"/>
      <c r="AT313" s="3604"/>
      <c r="AU313" s="3604"/>
      <c r="AV313" s="3604"/>
      <c r="AW313" s="3604"/>
      <c r="AX313" s="3604"/>
      <c r="AY313" s="3604"/>
      <c r="AZ313" s="3604"/>
      <c r="BA313" s="3578"/>
      <c r="BB313" s="3578"/>
      <c r="BC313" s="3578"/>
      <c r="BD313" s="3578"/>
      <c r="BE313" s="3578"/>
      <c r="BF313" s="3578"/>
      <c r="BG313" s="3578"/>
      <c r="BH313" s="3578"/>
      <c r="BI313" s="3578"/>
      <c r="BJ313" s="3578"/>
      <c r="BK313" s="3578"/>
      <c r="BL313" s="3578"/>
      <c r="BM313" s="3578"/>
      <c r="BN313" s="3578"/>
      <c r="BO313" s="3578"/>
      <c r="BP313" s="3578"/>
      <c r="BQ313" s="3578"/>
      <c r="BR313" s="3578"/>
      <c r="BS313" s="3578"/>
      <c r="BT313" s="3578"/>
      <c r="BU313" s="3578"/>
      <c r="BV313" s="3578"/>
      <c r="BW313" s="3578"/>
      <c r="BX313" s="3578"/>
      <c r="BY313" s="3578"/>
      <c r="BZ313" s="3578"/>
      <c r="CA313" s="3578"/>
      <c r="CB313" s="3578"/>
      <c r="CC313" s="3578"/>
      <c r="CD313" s="3578"/>
    </row>
    <row r="314" spans="4:82" s="1417" customFormat="1" ht="13.5">
      <c r="D314" s="1663"/>
      <c r="E314" s="1663"/>
      <c r="F314" s="1663"/>
      <c r="G314" s="1663"/>
      <c r="H314" s="1663"/>
      <c r="I314" s="1663"/>
      <c r="J314" s="1663"/>
      <c r="K314" s="1842"/>
      <c r="L314" s="2106"/>
      <c r="M314" s="1663"/>
      <c r="N314" s="1663"/>
      <c r="O314" s="2106"/>
      <c r="P314" s="1663"/>
      <c r="Q314" s="1663"/>
      <c r="R314" s="2106"/>
      <c r="S314" s="1842"/>
      <c r="T314" s="2106"/>
      <c r="U314" s="2106"/>
      <c r="V314" s="2106"/>
      <c r="W314" s="2106"/>
      <c r="X314" s="2106"/>
      <c r="Y314" s="2181"/>
      <c r="Z314" s="2106"/>
      <c r="AA314" s="2106"/>
      <c r="AB314" s="2106"/>
      <c r="AC314" s="2235"/>
      <c r="AD314" s="3391"/>
      <c r="AE314" s="3391"/>
      <c r="AF314" s="3392"/>
      <c r="AG314" s="3392"/>
      <c r="AH314" s="3603"/>
      <c r="AI314" s="3603"/>
      <c r="AJ314" s="3603"/>
      <c r="AK314" s="3603"/>
      <c r="AL314" s="3603"/>
      <c r="AM314" s="3603"/>
      <c r="AN314" s="3603"/>
      <c r="AO314" s="3603"/>
      <c r="AP314" s="3604"/>
      <c r="AQ314" s="3604"/>
      <c r="AR314" s="3604"/>
      <c r="AS314" s="3604"/>
      <c r="AT314" s="3604"/>
      <c r="AU314" s="3604"/>
      <c r="AV314" s="3604"/>
      <c r="AW314" s="3604"/>
      <c r="AX314" s="3604"/>
      <c r="AY314" s="3604"/>
      <c r="AZ314" s="3604"/>
      <c r="BA314" s="3578"/>
      <c r="BB314" s="3578"/>
      <c r="BC314" s="3578"/>
      <c r="BD314" s="3578"/>
      <c r="BE314" s="3578"/>
      <c r="BF314" s="3578"/>
      <c r="BG314" s="3578"/>
      <c r="BH314" s="3578"/>
      <c r="BI314" s="3578"/>
      <c r="BJ314" s="3578"/>
      <c r="BK314" s="3578"/>
      <c r="BL314" s="3578"/>
      <c r="BM314" s="3578"/>
      <c r="BN314" s="3578"/>
      <c r="BO314" s="3578"/>
      <c r="BP314" s="3578"/>
      <c r="BQ314" s="3578"/>
      <c r="BR314" s="3578"/>
      <c r="BS314" s="3578"/>
      <c r="BT314" s="3578"/>
      <c r="BU314" s="3578"/>
      <c r="BV314" s="3578"/>
      <c r="BW314" s="3578"/>
      <c r="BX314" s="3578"/>
      <c r="BY314" s="3578"/>
      <c r="BZ314" s="3578"/>
      <c r="CA314" s="3578"/>
      <c r="CB314" s="3578"/>
      <c r="CC314" s="3578"/>
      <c r="CD314" s="3578"/>
    </row>
    <row r="315" spans="4:82" s="1417" customFormat="1" ht="13.5">
      <c r="D315" s="1663"/>
      <c r="E315" s="1663"/>
      <c r="F315" s="1663"/>
      <c r="G315" s="1663"/>
      <c r="H315" s="1663"/>
      <c r="I315" s="1663"/>
      <c r="J315" s="1663"/>
      <c r="K315" s="1842"/>
      <c r="L315" s="2106"/>
      <c r="M315" s="1663"/>
      <c r="N315" s="1663"/>
      <c r="O315" s="2106"/>
      <c r="P315" s="1663"/>
      <c r="Q315" s="1663"/>
      <c r="R315" s="2106"/>
      <c r="S315" s="1842"/>
      <c r="T315" s="2106"/>
      <c r="U315" s="2106"/>
      <c r="V315" s="2106"/>
      <c r="W315" s="2106"/>
      <c r="X315" s="2106"/>
      <c r="Y315" s="2181"/>
      <c r="Z315" s="2106"/>
      <c r="AA315" s="2106"/>
      <c r="AB315" s="2106"/>
      <c r="AC315" s="2235"/>
      <c r="AD315" s="3391"/>
      <c r="AE315" s="3391"/>
      <c r="AF315" s="3392"/>
      <c r="AG315" s="3392"/>
      <c r="AH315" s="3603"/>
      <c r="AI315" s="3603"/>
      <c r="AJ315" s="3603"/>
      <c r="AK315" s="3603"/>
      <c r="AL315" s="3603"/>
      <c r="AM315" s="3603"/>
      <c r="AN315" s="3603"/>
      <c r="AO315" s="3603"/>
      <c r="AP315" s="3604"/>
      <c r="AQ315" s="3604"/>
      <c r="AR315" s="3604"/>
      <c r="AS315" s="3604"/>
      <c r="AT315" s="3604"/>
      <c r="AU315" s="3604"/>
      <c r="AV315" s="3604"/>
      <c r="AW315" s="3604"/>
      <c r="AX315" s="3604"/>
      <c r="AY315" s="3604"/>
      <c r="AZ315" s="3604"/>
      <c r="BA315" s="3578"/>
      <c r="BB315" s="3578"/>
      <c r="BC315" s="3578"/>
      <c r="BD315" s="3578"/>
      <c r="BE315" s="3578"/>
      <c r="BF315" s="3578"/>
      <c r="BG315" s="3578"/>
      <c r="BH315" s="3578"/>
      <c r="BI315" s="3578"/>
      <c r="BJ315" s="3578"/>
      <c r="BK315" s="3578"/>
      <c r="BL315" s="3578"/>
      <c r="BM315" s="3578"/>
      <c r="BN315" s="3578"/>
      <c r="BO315" s="3578"/>
      <c r="BP315" s="3578"/>
      <c r="BQ315" s="3578"/>
      <c r="BR315" s="3578"/>
      <c r="BS315" s="3578"/>
      <c r="BT315" s="3578"/>
      <c r="BU315" s="3578"/>
      <c r="BV315" s="3578"/>
      <c r="BW315" s="3578"/>
      <c r="BX315" s="3578"/>
      <c r="BY315" s="3578"/>
      <c r="BZ315" s="3578"/>
      <c r="CA315" s="3578"/>
      <c r="CB315" s="3578"/>
      <c r="CC315" s="3578"/>
      <c r="CD315" s="3578"/>
    </row>
    <row r="316" spans="4:82" s="1417" customFormat="1" ht="13.5">
      <c r="D316" s="1663"/>
      <c r="E316" s="1663"/>
      <c r="F316" s="1663"/>
      <c r="G316" s="1663"/>
      <c r="H316" s="1663"/>
      <c r="I316" s="1663"/>
      <c r="J316" s="1663"/>
      <c r="K316" s="1842"/>
      <c r="L316" s="2106"/>
      <c r="M316" s="1663"/>
      <c r="N316" s="1663"/>
      <c r="O316" s="2106"/>
      <c r="P316" s="1663"/>
      <c r="Q316" s="1663"/>
      <c r="R316" s="2106"/>
      <c r="S316" s="1842"/>
      <c r="T316" s="2106"/>
      <c r="U316" s="2106"/>
      <c r="V316" s="2106"/>
      <c r="W316" s="2106"/>
      <c r="X316" s="2106"/>
      <c r="Y316" s="2181"/>
      <c r="Z316" s="2106"/>
      <c r="AA316" s="2106"/>
      <c r="AB316" s="2106"/>
      <c r="AC316" s="2235"/>
      <c r="AD316" s="3391"/>
      <c r="AE316" s="3391"/>
      <c r="AF316" s="3392"/>
      <c r="AG316" s="3392"/>
      <c r="AH316" s="3603"/>
      <c r="AI316" s="3603"/>
      <c r="AJ316" s="3603"/>
      <c r="AK316" s="3603"/>
      <c r="AL316" s="3603"/>
      <c r="AM316" s="3603"/>
      <c r="AN316" s="3603"/>
      <c r="AO316" s="3603"/>
      <c r="AP316" s="3604"/>
      <c r="AQ316" s="3604"/>
      <c r="AR316" s="3604"/>
      <c r="AS316" s="3604"/>
      <c r="AT316" s="3604"/>
      <c r="AU316" s="3604"/>
      <c r="AV316" s="3604"/>
      <c r="AW316" s="3604"/>
      <c r="AX316" s="3604"/>
      <c r="AY316" s="3604"/>
      <c r="AZ316" s="3604"/>
      <c r="BA316" s="3578"/>
      <c r="BB316" s="3578"/>
      <c r="BC316" s="3578"/>
      <c r="BD316" s="3578"/>
      <c r="BE316" s="3578"/>
      <c r="BF316" s="3578"/>
      <c r="BG316" s="3578"/>
      <c r="BH316" s="3578"/>
      <c r="BI316" s="3578"/>
      <c r="BJ316" s="3578"/>
      <c r="BK316" s="3578"/>
      <c r="BL316" s="3578"/>
      <c r="BM316" s="3578"/>
      <c r="BN316" s="3578"/>
      <c r="BO316" s="3578"/>
      <c r="BP316" s="3578"/>
      <c r="BQ316" s="3578"/>
      <c r="BR316" s="3578"/>
      <c r="BS316" s="3578"/>
      <c r="BT316" s="3578"/>
      <c r="BU316" s="3578"/>
      <c r="BV316" s="3578"/>
      <c r="BW316" s="3578"/>
      <c r="BX316" s="3578"/>
      <c r="BY316" s="3578"/>
      <c r="BZ316" s="3578"/>
      <c r="CA316" s="3578"/>
      <c r="CB316" s="3578"/>
      <c r="CC316" s="3578"/>
      <c r="CD316" s="3578"/>
    </row>
    <row r="317" spans="4:82" s="1417" customFormat="1" ht="13.5">
      <c r="D317" s="1663"/>
      <c r="E317" s="1663"/>
      <c r="F317" s="1663"/>
      <c r="G317" s="1663"/>
      <c r="H317" s="1663"/>
      <c r="I317" s="1663"/>
      <c r="J317" s="1663"/>
      <c r="K317" s="1842"/>
      <c r="L317" s="2106"/>
      <c r="M317" s="1663"/>
      <c r="N317" s="1663"/>
      <c r="O317" s="2106"/>
      <c r="P317" s="1663"/>
      <c r="Q317" s="1663"/>
      <c r="R317" s="2106"/>
      <c r="S317" s="1842"/>
      <c r="T317" s="2106"/>
      <c r="U317" s="2106"/>
      <c r="V317" s="2106"/>
      <c r="W317" s="2106"/>
      <c r="X317" s="2106"/>
      <c r="Y317" s="2181"/>
      <c r="Z317" s="2106"/>
      <c r="AA317" s="2106"/>
      <c r="AB317" s="2106"/>
      <c r="AC317" s="2235"/>
      <c r="AD317" s="3391"/>
      <c r="AE317" s="3391"/>
      <c r="AF317" s="3392"/>
      <c r="AG317" s="3392"/>
      <c r="AH317" s="3603"/>
      <c r="AI317" s="3603"/>
      <c r="AJ317" s="3603"/>
      <c r="AK317" s="3603"/>
      <c r="AL317" s="3603"/>
      <c r="AM317" s="3603"/>
      <c r="AN317" s="3603"/>
      <c r="AO317" s="3603"/>
      <c r="AP317" s="3604"/>
      <c r="AQ317" s="3604"/>
      <c r="AR317" s="3604"/>
      <c r="AS317" s="3604"/>
      <c r="AT317" s="3604"/>
      <c r="AU317" s="3604"/>
      <c r="AV317" s="3604"/>
      <c r="AW317" s="3604"/>
      <c r="AX317" s="3604"/>
      <c r="AY317" s="3604"/>
      <c r="AZ317" s="3604"/>
      <c r="BA317" s="3578"/>
      <c r="BB317" s="3578"/>
      <c r="BC317" s="3578"/>
      <c r="BD317" s="3578"/>
      <c r="BE317" s="3578"/>
      <c r="BF317" s="3578"/>
      <c r="BG317" s="3578"/>
      <c r="BH317" s="3578"/>
      <c r="BI317" s="3578"/>
      <c r="BJ317" s="3578"/>
      <c r="BK317" s="3578"/>
      <c r="BL317" s="3578"/>
      <c r="BM317" s="3578"/>
      <c r="BN317" s="3578"/>
      <c r="BO317" s="3578"/>
      <c r="BP317" s="3578"/>
      <c r="BQ317" s="3578"/>
      <c r="BR317" s="3578"/>
      <c r="BS317" s="3578"/>
      <c r="BT317" s="3578"/>
      <c r="BU317" s="3578"/>
      <c r="BV317" s="3578"/>
      <c r="BW317" s="3578"/>
      <c r="BX317" s="3578"/>
      <c r="BY317" s="3578"/>
      <c r="BZ317" s="3578"/>
      <c r="CA317" s="3578"/>
      <c r="CB317" s="3578"/>
      <c r="CC317" s="3578"/>
      <c r="CD317" s="3578"/>
    </row>
    <row r="318" spans="4:82" s="1417" customFormat="1" ht="13.5">
      <c r="D318" s="1663"/>
      <c r="E318" s="1663"/>
      <c r="F318" s="1663"/>
      <c r="G318" s="1663"/>
      <c r="H318" s="1663"/>
      <c r="I318" s="1663"/>
      <c r="J318" s="1663"/>
      <c r="K318" s="1842"/>
      <c r="L318" s="2106"/>
      <c r="M318" s="1663"/>
      <c r="N318" s="1663"/>
      <c r="O318" s="2106"/>
      <c r="P318" s="1663"/>
      <c r="Q318" s="1663"/>
      <c r="R318" s="2106"/>
      <c r="S318" s="1842"/>
      <c r="T318" s="2106"/>
      <c r="U318" s="2106"/>
      <c r="V318" s="2106"/>
      <c r="W318" s="2106"/>
      <c r="X318" s="2106"/>
      <c r="Y318" s="2181"/>
      <c r="Z318" s="2106"/>
      <c r="AA318" s="2106"/>
      <c r="AB318" s="2106"/>
      <c r="AC318" s="2235"/>
      <c r="AD318" s="3391"/>
      <c r="AE318" s="3391"/>
      <c r="AF318" s="3392"/>
      <c r="AG318" s="3392"/>
      <c r="AH318" s="3603"/>
      <c r="AI318" s="3603"/>
      <c r="AJ318" s="3603"/>
      <c r="AK318" s="3603"/>
      <c r="AL318" s="3603"/>
      <c r="AM318" s="3603"/>
      <c r="AN318" s="3603"/>
      <c r="AO318" s="3603"/>
      <c r="AP318" s="3604"/>
      <c r="AQ318" s="3604"/>
      <c r="AR318" s="3604"/>
      <c r="AS318" s="3604"/>
      <c r="AT318" s="3604"/>
      <c r="AU318" s="3604"/>
      <c r="AV318" s="3604"/>
      <c r="AW318" s="3604"/>
      <c r="AX318" s="3604"/>
      <c r="AY318" s="3604"/>
      <c r="AZ318" s="3604"/>
      <c r="BA318" s="3578"/>
      <c r="BB318" s="3578"/>
      <c r="BC318" s="3578"/>
      <c r="BD318" s="3578"/>
      <c r="BE318" s="3578"/>
      <c r="BF318" s="3578"/>
      <c r="BG318" s="3578"/>
      <c r="BH318" s="3578"/>
      <c r="BI318" s="3578"/>
      <c r="BJ318" s="3578"/>
      <c r="BK318" s="3578"/>
      <c r="BL318" s="3578"/>
      <c r="BM318" s="3578"/>
      <c r="BN318" s="3578"/>
      <c r="BO318" s="3578"/>
      <c r="BP318" s="3578"/>
      <c r="BQ318" s="3578"/>
      <c r="BR318" s="3578"/>
      <c r="BS318" s="3578"/>
      <c r="BT318" s="3578"/>
      <c r="BU318" s="3578"/>
      <c r="BV318" s="3578"/>
      <c r="BW318" s="3578"/>
      <c r="BX318" s="3578"/>
      <c r="BY318" s="3578"/>
      <c r="BZ318" s="3578"/>
      <c r="CA318" s="3578"/>
      <c r="CB318" s="3578"/>
      <c r="CC318" s="3578"/>
      <c r="CD318" s="3578"/>
    </row>
    <row r="319" spans="4:82" s="1417" customFormat="1" ht="13.5">
      <c r="D319" s="1663"/>
      <c r="E319" s="1663"/>
      <c r="F319" s="1663"/>
      <c r="G319" s="1663"/>
      <c r="H319" s="1663"/>
      <c r="I319" s="1663"/>
      <c r="J319" s="1663"/>
      <c r="K319" s="1842"/>
      <c r="L319" s="2106"/>
      <c r="M319" s="1663"/>
      <c r="N319" s="1663"/>
      <c r="O319" s="2106"/>
      <c r="P319" s="1663"/>
      <c r="Q319" s="1663"/>
      <c r="R319" s="2106"/>
      <c r="S319" s="1842"/>
      <c r="T319" s="2106"/>
      <c r="U319" s="2106"/>
      <c r="V319" s="2106"/>
      <c r="W319" s="2106"/>
      <c r="X319" s="2106"/>
      <c r="Y319" s="2181"/>
      <c r="Z319" s="2106"/>
      <c r="AA319" s="2106"/>
      <c r="AB319" s="2106"/>
      <c r="AC319" s="2235"/>
      <c r="AD319" s="3391"/>
      <c r="AE319" s="3391"/>
      <c r="AF319" s="3392"/>
      <c r="AG319" s="3392"/>
      <c r="AH319" s="3603"/>
      <c r="AI319" s="3603"/>
      <c r="AJ319" s="3603"/>
      <c r="AK319" s="3603"/>
      <c r="AL319" s="3603"/>
      <c r="AM319" s="3603"/>
      <c r="AN319" s="3603"/>
      <c r="AO319" s="3603"/>
      <c r="AP319" s="3604"/>
      <c r="AQ319" s="3604"/>
      <c r="AR319" s="3604"/>
      <c r="AS319" s="3604"/>
      <c r="AT319" s="3604"/>
      <c r="AU319" s="3604"/>
      <c r="AV319" s="3604"/>
      <c r="AW319" s="3604"/>
      <c r="AX319" s="3604"/>
      <c r="AY319" s="3604"/>
      <c r="AZ319" s="3604"/>
      <c r="BA319" s="3578"/>
      <c r="BB319" s="3578"/>
      <c r="BC319" s="3578"/>
      <c r="BD319" s="3578"/>
      <c r="BE319" s="3578"/>
      <c r="BF319" s="3578"/>
      <c r="BG319" s="3578"/>
      <c r="BH319" s="3578"/>
      <c r="BI319" s="3578"/>
      <c r="BJ319" s="3578"/>
      <c r="BK319" s="3578"/>
      <c r="BL319" s="3578"/>
      <c r="BM319" s="3578"/>
      <c r="BN319" s="3578"/>
      <c r="BO319" s="3578"/>
      <c r="BP319" s="3578"/>
      <c r="BQ319" s="3578"/>
      <c r="BR319" s="3578"/>
      <c r="BS319" s="3578"/>
      <c r="BT319" s="3578"/>
      <c r="BU319" s="3578"/>
      <c r="BV319" s="3578"/>
      <c r="BW319" s="3578"/>
      <c r="BX319" s="3578"/>
      <c r="BY319" s="3578"/>
      <c r="BZ319" s="3578"/>
      <c r="CA319" s="3578"/>
      <c r="CB319" s="3578"/>
      <c r="CC319" s="3578"/>
      <c r="CD319" s="3578"/>
    </row>
    <row r="320" spans="4:82" s="1417" customFormat="1" ht="13.5">
      <c r="D320" s="1663"/>
      <c r="E320" s="1663"/>
      <c r="F320" s="1663"/>
      <c r="G320" s="1663"/>
      <c r="H320" s="1663"/>
      <c r="I320" s="1663"/>
      <c r="J320" s="1663"/>
      <c r="K320" s="1842"/>
      <c r="L320" s="2106"/>
      <c r="M320" s="1663"/>
      <c r="N320" s="1663"/>
      <c r="O320" s="2106"/>
      <c r="P320" s="1663"/>
      <c r="Q320" s="1663"/>
      <c r="R320" s="2106"/>
      <c r="S320" s="1842"/>
      <c r="T320" s="2106"/>
      <c r="U320" s="2106"/>
      <c r="V320" s="2106"/>
      <c r="W320" s="2106"/>
      <c r="X320" s="2106"/>
      <c r="Y320" s="2181"/>
      <c r="Z320" s="2106"/>
      <c r="AA320" s="2106"/>
      <c r="AB320" s="2106"/>
      <c r="AC320" s="2235"/>
      <c r="AD320" s="3391"/>
      <c r="AE320" s="3391"/>
      <c r="AF320" s="3392"/>
      <c r="AG320" s="3392"/>
      <c r="AH320" s="3603"/>
      <c r="AI320" s="3603"/>
      <c r="AJ320" s="3603"/>
      <c r="AK320" s="3603"/>
      <c r="AL320" s="3603"/>
      <c r="AM320" s="3603"/>
      <c r="AN320" s="3603"/>
      <c r="AO320" s="3603"/>
      <c r="AP320" s="3604"/>
      <c r="AQ320" s="3604"/>
      <c r="AR320" s="3604"/>
      <c r="AS320" s="3604"/>
      <c r="AT320" s="3604"/>
      <c r="AU320" s="3604"/>
      <c r="AV320" s="3604"/>
      <c r="AW320" s="3604"/>
      <c r="AX320" s="3604"/>
      <c r="AY320" s="3604"/>
      <c r="AZ320" s="3604"/>
      <c r="BA320" s="3578"/>
      <c r="BB320" s="3578"/>
      <c r="BC320" s="3578"/>
      <c r="BD320" s="3578"/>
      <c r="BE320" s="3578"/>
      <c r="BF320" s="3578"/>
      <c r="BG320" s="3578"/>
      <c r="BH320" s="3578"/>
      <c r="BI320" s="3578"/>
      <c r="BJ320" s="3578"/>
      <c r="BK320" s="3578"/>
      <c r="BL320" s="3578"/>
      <c r="BM320" s="3578"/>
      <c r="BN320" s="3578"/>
      <c r="BO320" s="3578"/>
      <c r="BP320" s="3578"/>
      <c r="BQ320" s="3578"/>
      <c r="BR320" s="3578"/>
      <c r="BS320" s="3578"/>
      <c r="BT320" s="3578"/>
      <c r="BU320" s="3578"/>
      <c r="BV320" s="3578"/>
      <c r="BW320" s="3578"/>
      <c r="BX320" s="3578"/>
      <c r="BY320" s="3578"/>
      <c r="BZ320" s="3578"/>
      <c r="CA320" s="3578"/>
      <c r="CB320" s="3578"/>
      <c r="CC320" s="3578"/>
      <c r="CD320" s="3578"/>
    </row>
    <row r="321" spans="4:82" s="1417" customFormat="1" ht="13.5">
      <c r="D321" s="1663"/>
      <c r="E321" s="1663"/>
      <c r="F321" s="1663"/>
      <c r="G321" s="1663"/>
      <c r="H321" s="1663"/>
      <c r="I321" s="1663"/>
      <c r="J321" s="1663"/>
      <c r="K321" s="1842"/>
      <c r="L321" s="2106"/>
      <c r="M321" s="1663"/>
      <c r="N321" s="1663"/>
      <c r="O321" s="2106"/>
      <c r="P321" s="1663"/>
      <c r="Q321" s="1663"/>
      <c r="R321" s="2106"/>
      <c r="S321" s="1842"/>
      <c r="T321" s="2106"/>
      <c r="U321" s="2106"/>
      <c r="V321" s="2106"/>
      <c r="W321" s="2106"/>
      <c r="X321" s="2106"/>
      <c r="Y321" s="2181"/>
      <c r="Z321" s="2106"/>
      <c r="AA321" s="2106"/>
      <c r="AB321" s="2106"/>
      <c r="AC321" s="2235"/>
      <c r="AD321" s="3391"/>
      <c r="AE321" s="3391"/>
      <c r="AF321" s="3392"/>
      <c r="AG321" s="3392"/>
      <c r="AH321" s="3603"/>
      <c r="AI321" s="3603"/>
      <c r="AJ321" s="3603"/>
      <c r="AK321" s="3603"/>
      <c r="AL321" s="3603"/>
      <c r="AM321" s="3603"/>
      <c r="AN321" s="3603"/>
      <c r="AO321" s="3603"/>
      <c r="AP321" s="3604"/>
      <c r="AQ321" s="3604"/>
      <c r="AR321" s="3604"/>
      <c r="AS321" s="3604"/>
      <c r="AT321" s="3604"/>
      <c r="AU321" s="3604"/>
      <c r="AV321" s="3604"/>
      <c r="AW321" s="3604"/>
      <c r="AX321" s="3604"/>
      <c r="AY321" s="3604"/>
      <c r="AZ321" s="3604"/>
      <c r="BA321" s="3578"/>
      <c r="BB321" s="3578"/>
      <c r="BC321" s="3578"/>
      <c r="BD321" s="3578"/>
      <c r="BE321" s="3578"/>
      <c r="BF321" s="3578"/>
      <c r="BG321" s="3578"/>
      <c r="BH321" s="3578"/>
      <c r="BI321" s="3578"/>
      <c r="BJ321" s="3578"/>
      <c r="BK321" s="3578"/>
      <c r="BL321" s="3578"/>
      <c r="BM321" s="3578"/>
      <c r="BN321" s="3578"/>
      <c r="BO321" s="3578"/>
      <c r="BP321" s="3578"/>
      <c r="BQ321" s="3578"/>
      <c r="BR321" s="3578"/>
      <c r="BS321" s="3578"/>
      <c r="BT321" s="3578"/>
      <c r="BU321" s="3578"/>
      <c r="BV321" s="3578"/>
      <c r="BW321" s="3578"/>
      <c r="BX321" s="3578"/>
      <c r="BY321" s="3578"/>
      <c r="BZ321" s="3578"/>
      <c r="CA321" s="3578"/>
      <c r="CB321" s="3578"/>
      <c r="CC321" s="3578"/>
      <c r="CD321" s="3578"/>
    </row>
    <row r="322" spans="4:82" s="1417" customFormat="1" ht="13.5">
      <c r="D322" s="1663"/>
      <c r="E322" s="1663"/>
      <c r="F322" s="1663"/>
      <c r="G322" s="1663"/>
      <c r="H322" s="1663"/>
      <c r="I322" s="1663"/>
      <c r="J322" s="1663"/>
      <c r="K322" s="1842"/>
      <c r="L322" s="2106"/>
      <c r="M322" s="1663"/>
      <c r="N322" s="1663"/>
      <c r="O322" s="2106"/>
      <c r="P322" s="1663"/>
      <c r="Q322" s="1663"/>
      <c r="R322" s="2106"/>
      <c r="S322" s="1842"/>
      <c r="T322" s="2106"/>
      <c r="U322" s="2106"/>
      <c r="V322" s="2106"/>
      <c r="W322" s="2106"/>
      <c r="X322" s="2106"/>
      <c r="Y322" s="2181"/>
      <c r="Z322" s="2106"/>
      <c r="AA322" s="2106"/>
      <c r="AB322" s="2106"/>
      <c r="AC322" s="2235"/>
      <c r="AD322" s="3391"/>
      <c r="AE322" s="3391"/>
      <c r="AF322" s="3392"/>
      <c r="AG322" s="3392"/>
      <c r="AH322" s="3603"/>
      <c r="AI322" s="3603"/>
      <c r="AJ322" s="3603"/>
      <c r="AK322" s="3603"/>
      <c r="AL322" s="3603"/>
      <c r="AM322" s="3603"/>
      <c r="AN322" s="3603"/>
      <c r="AO322" s="3603"/>
      <c r="AP322" s="3604"/>
      <c r="AQ322" s="3604"/>
      <c r="AR322" s="3604"/>
      <c r="AS322" s="3604"/>
      <c r="AT322" s="3604"/>
      <c r="AU322" s="3604"/>
      <c r="AV322" s="3604"/>
      <c r="AW322" s="3604"/>
      <c r="AX322" s="3604"/>
      <c r="AY322" s="3604"/>
      <c r="AZ322" s="3604"/>
      <c r="BA322" s="3578"/>
      <c r="BB322" s="3578"/>
      <c r="BC322" s="3578"/>
      <c r="BD322" s="3578"/>
      <c r="BE322" s="3578"/>
      <c r="BF322" s="3578"/>
      <c r="BG322" s="3578"/>
      <c r="BH322" s="3578"/>
      <c r="BI322" s="3578"/>
      <c r="BJ322" s="3578"/>
      <c r="BK322" s="3578"/>
      <c r="BL322" s="3578"/>
      <c r="BM322" s="3578"/>
      <c r="BN322" s="3578"/>
      <c r="BO322" s="3578"/>
      <c r="BP322" s="3578"/>
      <c r="BQ322" s="3578"/>
      <c r="BR322" s="3578"/>
      <c r="BS322" s="3578"/>
      <c r="BT322" s="3578"/>
      <c r="BU322" s="3578"/>
      <c r="BV322" s="3578"/>
      <c r="BW322" s="3578"/>
      <c r="BX322" s="3578"/>
      <c r="BY322" s="3578"/>
      <c r="BZ322" s="3578"/>
      <c r="CA322" s="3578"/>
      <c r="CB322" s="3578"/>
      <c r="CC322" s="3578"/>
      <c r="CD322" s="3578"/>
    </row>
    <row r="323" spans="4:82" s="1417" customFormat="1" ht="13.5">
      <c r="D323" s="1663"/>
      <c r="E323" s="1663"/>
      <c r="F323" s="1663"/>
      <c r="G323" s="1663"/>
      <c r="H323" s="1663"/>
      <c r="I323" s="1663"/>
      <c r="J323" s="1663"/>
      <c r="K323" s="1842"/>
      <c r="L323" s="2106"/>
      <c r="M323" s="1663"/>
      <c r="N323" s="1663"/>
      <c r="O323" s="2106"/>
      <c r="P323" s="1663"/>
      <c r="Q323" s="1663"/>
      <c r="R323" s="2106"/>
      <c r="S323" s="1842"/>
      <c r="T323" s="2106"/>
      <c r="U323" s="2106"/>
      <c r="V323" s="2106"/>
      <c r="W323" s="2106"/>
      <c r="X323" s="2106"/>
      <c r="Y323" s="2181"/>
      <c r="Z323" s="2106"/>
      <c r="AA323" s="2106"/>
      <c r="AB323" s="2106"/>
      <c r="AC323" s="2235"/>
      <c r="AD323" s="3391"/>
      <c r="AE323" s="3391"/>
      <c r="AF323" s="3392"/>
      <c r="AG323" s="3392"/>
      <c r="AH323" s="3603"/>
      <c r="AI323" s="3603"/>
      <c r="AJ323" s="3603"/>
      <c r="AK323" s="3603"/>
      <c r="AL323" s="3603"/>
      <c r="AM323" s="3603"/>
      <c r="AN323" s="3603"/>
      <c r="AO323" s="3603"/>
      <c r="AP323" s="3604"/>
      <c r="AQ323" s="3604"/>
      <c r="AR323" s="3604"/>
      <c r="AS323" s="3604"/>
      <c r="AT323" s="3604"/>
      <c r="AU323" s="3604"/>
      <c r="AV323" s="3604"/>
      <c r="AW323" s="3604"/>
      <c r="AX323" s="3604"/>
      <c r="AY323" s="3604"/>
      <c r="AZ323" s="3604"/>
      <c r="BA323" s="3578"/>
      <c r="BB323" s="3578"/>
      <c r="BC323" s="3578"/>
      <c r="BD323" s="3578"/>
      <c r="BE323" s="3578"/>
      <c r="BF323" s="3578"/>
      <c r="BG323" s="3578"/>
      <c r="BH323" s="3578"/>
      <c r="BI323" s="3578"/>
      <c r="BJ323" s="3578"/>
      <c r="BK323" s="3578"/>
      <c r="BL323" s="3578"/>
      <c r="BM323" s="3578"/>
      <c r="BN323" s="3578"/>
      <c r="BO323" s="3578"/>
      <c r="BP323" s="3578"/>
      <c r="BQ323" s="3578"/>
      <c r="BR323" s="3578"/>
      <c r="BS323" s="3578"/>
      <c r="BT323" s="3578"/>
      <c r="BU323" s="3578"/>
      <c r="BV323" s="3578"/>
      <c r="BW323" s="3578"/>
      <c r="BX323" s="3578"/>
      <c r="BY323" s="3578"/>
      <c r="BZ323" s="3578"/>
      <c r="CA323" s="3578"/>
      <c r="CB323" s="3578"/>
      <c r="CC323" s="3578"/>
      <c r="CD323" s="3578"/>
    </row>
    <row r="324" spans="4:82" s="1417" customFormat="1" ht="13.5">
      <c r="D324" s="1663"/>
      <c r="E324" s="1663"/>
      <c r="F324" s="1663"/>
      <c r="G324" s="1663"/>
      <c r="H324" s="1663"/>
      <c r="I324" s="1663"/>
      <c r="J324" s="1663"/>
      <c r="K324" s="1842"/>
      <c r="L324" s="2106"/>
      <c r="M324" s="1663"/>
      <c r="N324" s="1663"/>
      <c r="O324" s="2106"/>
      <c r="P324" s="1663"/>
      <c r="Q324" s="1663"/>
      <c r="R324" s="2106"/>
      <c r="S324" s="1842"/>
      <c r="T324" s="2106"/>
      <c r="U324" s="2106"/>
      <c r="V324" s="2106"/>
      <c r="W324" s="2106"/>
      <c r="X324" s="2106"/>
      <c r="Y324" s="2181"/>
      <c r="Z324" s="2106"/>
      <c r="AA324" s="2106"/>
      <c r="AB324" s="2106"/>
      <c r="AC324" s="2235"/>
      <c r="AD324" s="3391"/>
      <c r="AE324" s="3391"/>
      <c r="AF324" s="3392"/>
      <c r="AG324" s="3392"/>
      <c r="AH324" s="3603"/>
      <c r="AI324" s="3603"/>
      <c r="AJ324" s="3603"/>
      <c r="AK324" s="3603"/>
      <c r="AL324" s="3603"/>
      <c r="AM324" s="3603"/>
      <c r="AN324" s="3603"/>
      <c r="AO324" s="3603"/>
      <c r="AP324" s="3604"/>
      <c r="AQ324" s="3604"/>
      <c r="AR324" s="3604"/>
      <c r="AS324" s="3604"/>
      <c r="AT324" s="3604"/>
      <c r="AU324" s="3604"/>
      <c r="AV324" s="3604"/>
      <c r="AW324" s="3604"/>
      <c r="AX324" s="3604"/>
      <c r="AY324" s="3604"/>
      <c r="AZ324" s="3604"/>
      <c r="BA324" s="3578"/>
      <c r="BB324" s="3578"/>
      <c r="BC324" s="3578"/>
      <c r="BD324" s="3578"/>
      <c r="BE324" s="3578"/>
      <c r="BF324" s="3578"/>
      <c r="BG324" s="3578"/>
      <c r="BH324" s="3578"/>
      <c r="BI324" s="3578"/>
      <c r="BJ324" s="3578"/>
      <c r="BK324" s="3578"/>
      <c r="BL324" s="3578"/>
      <c r="BM324" s="3578"/>
      <c r="BN324" s="3578"/>
      <c r="BO324" s="3578"/>
      <c r="BP324" s="3578"/>
      <c r="BQ324" s="3578"/>
      <c r="BR324" s="3578"/>
      <c r="BS324" s="3578"/>
      <c r="BT324" s="3578"/>
      <c r="BU324" s="3578"/>
      <c r="BV324" s="3578"/>
      <c r="BW324" s="3578"/>
      <c r="BX324" s="3578"/>
      <c r="BY324" s="3578"/>
      <c r="BZ324" s="3578"/>
      <c r="CA324" s="3578"/>
      <c r="CB324" s="3578"/>
      <c r="CC324" s="3578"/>
      <c r="CD324" s="3578"/>
    </row>
    <row r="325" spans="4:82" s="1417" customFormat="1" ht="13.5">
      <c r="D325" s="1663"/>
      <c r="E325" s="1663"/>
      <c r="F325" s="1663"/>
      <c r="G325" s="1663"/>
      <c r="H325" s="1663"/>
      <c r="I325" s="1663"/>
      <c r="J325" s="1663"/>
      <c r="K325" s="1842"/>
      <c r="L325" s="2106"/>
      <c r="M325" s="1663"/>
      <c r="N325" s="1663"/>
      <c r="O325" s="2106"/>
      <c r="P325" s="1663"/>
      <c r="Q325" s="1663"/>
      <c r="R325" s="2106"/>
      <c r="S325" s="1842"/>
      <c r="T325" s="2106"/>
      <c r="U325" s="2106"/>
      <c r="V325" s="2106"/>
      <c r="W325" s="2106"/>
      <c r="X325" s="2106"/>
      <c r="Y325" s="2181"/>
      <c r="Z325" s="2106"/>
      <c r="AA325" s="2106"/>
      <c r="AB325" s="2106"/>
      <c r="AC325" s="2235"/>
      <c r="AD325" s="3391"/>
      <c r="AE325" s="3391"/>
      <c r="AF325" s="3392"/>
      <c r="AG325" s="3392"/>
      <c r="AH325" s="3603"/>
      <c r="AI325" s="3603"/>
      <c r="AJ325" s="3603"/>
      <c r="AK325" s="3603"/>
      <c r="AL325" s="3603"/>
      <c r="AM325" s="3603"/>
      <c r="AN325" s="3603"/>
      <c r="AO325" s="3603"/>
      <c r="AP325" s="3604"/>
      <c r="AQ325" s="3604"/>
      <c r="AR325" s="3604"/>
      <c r="AS325" s="3604"/>
      <c r="AT325" s="3604"/>
      <c r="AU325" s="3604"/>
      <c r="AV325" s="3604"/>
      <c r="AW325" s="3604"/>
      <c r="AX325" s="3604"/>
      <c r="AY325" s="3604"/>
      <c r="AZ325" s="3604"/>
      <c r="BA325" s="3578"/>
      <c r="BB325" s="3578"/>
      <c r="BC325" s="3578"/>
      <c r="BD325" s="3578"/>
      <c r="BE325" s="3578"/>
      <c r="BF325" s="3578"/>
      <c r="BG325" s="3578"/>
      <c r="BH325" s="3578"/>
      <c r="BI325" s="3578"/>
      <c r="BJ325" s="3578"/>
      <c r="BK325" s="3578"/>
      <c r="BL325" s="3578"/>
      <c r="BM325" s="3578"/>
      <c r="BN325" s="3578"/>
      <c r="BO325" s="3578"/>
      <c r="BP325" s="3578"/>
      <c r="BQ325" s="3578"/>
      <c r="BR325" s="3578"/>
      <c r="BS325" s="3578"/>
      <c r="BT325" s="3578"/>
      <c r="BU325" s="3578"/>
      <c r="BV325" s="3578"/>
      <c r="BW325" s="3578"/>
      <c r="BX325" s="3578"/>
      <c r="BY325" s="3578"/>
      <c r="BZ325" s="3578"/>
      <c r="CA325" s="3578"/>
      <c r="CB325" s="3578"/>
      <c r="CC325" s="3578"/>
      <c r="CD325" s="3578"/>
    </row>
    <row r="326" spans="4:82" s="1417" customFormat="1" ht="13.5">
      <c r="D326" s="1663"/>
      <c r="E326" s="1663"/>
      <c r="F326" s="1663"/>
      <c r="G326" s="1663"/>
      <c r="H326" s="1663"/>
      <c r="I326" s="1663"/>
      <c r="J326" s="1663"/>
      <c r="K326" s="1842"/>
      <c r="L326" s="2106"/>
      <c r="M326" s="1663"/>
      <c r="N326" s="1663"/>
      <c r="O326" s="2106"/>
      <c r="P326" s="1663"/>
      <c r="Q326" s="1663"/>
      <c r="R326" s="2106"/>
      <c r="S326" s="1842"/>
      <c r="T326" s="2106"/>
      <c r="U326" s="2106"/>
      <c r="V326" s="2106"/>
      <c r="W326" s="2106"/>
      <c r="X326" s="2106"/>
      <c r="Y326" s="2181"/>
      <c r="Z326" s="2106"/>
      <c r="AA326" s="2106"/>
      <c r="AB326" s="2106"/>
      <c r="AC326" s="2235"/>
      <c r="AD326" s="3391"/>
      <c r="AE326" s="3391"/>
      <c r="AF326" s="3392"/>
      <c r="AG326" s="3392"/>
      <c r="AH326" s="3603"/>
      <c r="AI326" s="3603"/>
      <c r="AJ326" s="3603"/>
      <c r="AK326" s="3603"/>
      <c r="AL326" s="3603"/>
      <c r="AM326" s="3603"/>
      <c r="AN326" s="3603"/>
      <c r="AO326" s="3603"/>
      <c r="AP326" s="3604"/>
      <c r="AQ326" s="3604"/>
      <c r="AR326" s="3604"/>
      <c r="AS326" s="3604"/>
      <c r="AT326" s="3604"/>
      <c r="AU326" s="3604"/>
      <c r="AV326" s="3604"/>
      <c r="AW326" s="3604"/>
      <c r="AX326" s="3604"/>
      <c r="AY326" s="3604"/>
      <c r="AZ326" s="3604"/>
      <c r="BA326" s="3578"/>
      <c r="BB326" s="3578"/>
      <c r="BC326" s="3578"/>
      <c r="BD326" s="3578"/>
      <c r="BE326" s="3578"/>
      <c r="BF326" s="3578"/>
      <c r="BG326" s="3578"/>
      <c r="BH326" s="3578"/>
      <c r="BI326" s="3578"/>
      <c r="BJ326" s="3578"/>
      <c r="BK326" s="3578"/>
      <c r="BL326" s="3578"/>
      <c r="BM326" s="3578"/>
      <c r="BN326" s="3578"/>
      <c r="BO326" s="3578"/>
      <c r="BP326" s="3578"/>
      <c r="BQ326" s="3578"/>
      <c r="BR326" s="3578"/>
      <c r="BS326" s="3578"/>
      <c r="BT326" s="3578"/>
      <c r="BU326" s="3578"/>
      <c r="BV326" s="3578"/>
      <c r="BW326" s="3578"/>
      <c r="BX326" s="3578"/>
      <c r="BY326" s="3578"/>
      <c r="BZ326" s="3578"/>
      <c r="CA326" s="3578"/>
      <c r="CB326" s="3578"/>
      <c r="CC326" s="3578"/>
      <c r="CD326" s="3578"/>
    </row>
    <row r="327" spans="4:82" s="1417" customFormat="1" ht="13.5">
      <c r="D327" s="1663"/>
      <c r="E327" s="1663"/>
      <c r="F327" s="1663"/>
      <c r="G327" s="1663"/>
      <c r="H327" s="1663"/>
      <c r="I327" s="1663"/>
      <c r="J327" s="1663"/>
      <c r="K327" s="1842"/>
      <c r="L327" s="2106"/>
      <c r="M327" s="1663"/>
      <c r="N327" s="1663"/>
      <c r="O327" s="2106"/>
      <c r="P327" s="1663"/>
      <c r="Q327" s="1663"/>
      <c r="R327" s="2106"/>
      <c r="S327" s="1842"/>
      <c r="T327" s="2106"/>
      <c r="U327" s="2106"/>
      <c r="V327" s="2106"/>
      <c r="W327" s="2106"/>
      <c r="X327" s="2106"/>
      <c r="Y327" s="2181"/>
      <c r="Z327" s="2106"/>
      <c r="AA327" s="2106"/>
      <c r="AB327" s="2106"/>
      <c r="AC327" s="2235"/>
      <c r="AD327" s="3391"/>
      <c r="AE327" s="3391"/>
      <c r="AF327" s="3392"/>
      <c r="AG327" s="3392"/>
      <c r="AH327" s="3603"/>
      <c r="AI327" s="3603"/>
      <c r="AJ327" s="3603"/>
      <c r="AK327" s="3603"/>
      <c r="AL327" s="3603"/>
      <c r="AM327" s="3603"/>
      <c r="AN327" s="3603"/>
      <c r="AO327" s="3603"/>
      <c r="AP327" s="3604"/>
      <c r="AQ327" s="3604"/>
      <c r="AR327" s="3604"/>
      <c r="AS327" s="3604"/>
      <c r="AT327" s="3604"/>
      <c r="AU327" s="3604"/>
      <c r="AV327" s="3604"/>
      <c r="AW327" s="3604"/>
      <c r="AX327" s="3604"/>
      <c r="AY327" s="3604"/>
      <c r="AZ327" s="3604"/>
      <c r="BA327" s="3578"/>
      <c r="BB327" s="3578"/>
      <c r="BC327" s="3578"/>
      <c r="BD327" s="3578"/>
      <c r="BE327" s="3578"/>
      <c r="BF327" s="3578"/>
      <c r="BG327" s="3578"/>
      <c r="BH327" s="3578"/>
      <c r="BI327" s="3578"/>
      <c r="BJ327" s="3578"/>
      <c r="BK327" s="3578"/>
      <c r="BL327" s="3578"/>
      <c r="BM327" s="3578"/>
      <c r="BN327" s="3578"/>
      <c r="BO327" s="3578"/>
      <c r="BP327" s="3578"/>
      <c r="BQ327" s="3578"/>
      <c r="BR327" s="3578"/>
      <c r="BS327" s="3578"/>
      <c r="BT327" s="3578"/>
      <c r="BU327" s="3578"/>
      <c r="BV327" s="3578"/>
      <c r="BW327" s="3578"/>
      <c r="BX327" s="3578"/>
      <c r="BY327" s="3578"/>
      <c r="BZ327" s="3578"/>
      <c r="CA327" s="3578"/>
      <c r="CB327" s="3578"/>
      <c r="CC327" s="3578"/>
      <c r="CD327" s="3578"/>
    </row>
    <row r="328" spans="4:82" s="1417" customFormat="1" ht="13.5">
      <c r="D328" s="1663"/>
      <c r="E328" s="1663"/>
      <c r="F328" s="1663"/>
      <c r="G328" s="1663"/>
      <c r="H328" s="1663"/>
      <c r="I328" s="1663"/>
      <c r="J328" s="1663"/>
      <c r="K328" s="1842"/>
      <c r="L328" s="2106"/>
      <c r="M328" s="1663"/>
      <c r="N328" s="1663"/>
      <c r="O328" s="2106"/>
      <c r="P328" s="1663"/>
      <c r="Q328" s="1663"/>
      <c r="R328" s="2106"/>
      <c r="S328" s="1842"/>
      <c r="T328" s="2106"/>
      <c r="U328" s="2106"/>
      <c r="V328" s="2106"/>
      <c r="W328" s="2106"/>
      <c r="X328" s="2106"/>
      <c r="Y328" s="2181"/>
      <c r="Z328" s="2106"/>
      <c r="AA328" s="2106"/>
      <c r="AB328" s="2106"/>
      <c r="AC328" s="2235"/>
      <c r="AD328" s="3391"/>
      <c r="AE328" s="3391"/>
      <c r="AF328" s="3392"/>
      <c r="AG328" s="3392"/>
      <c r="AH328" s="3603"/>
      <c r="AI328" s="3603"/>
      <c r="AJ328" s="3603"/>
      <c r="AK328" s="3603"/>
      <c r="AL328" s="3603"/>
      <c r="AM328" s="3603"/>
      <c r="AN328" s="3603"/>
      <c r="AO328" s="3603"/>
      <c r="AP328" s="3604"/>
      <c r="AQ328" s="3604"/>
      <c r="AR328" s="3604"/>
      <c r="AS328" s="3604"/>
      <c r="AT328" s="3604"/>
      <c r="AU328" s="3604"/>
      <c r="AV328" s="3604"/>
      <c r="AW328" s="3604"/>
      <c r="AX328" s="3604"/>
      <c r="AY328" s="3604"/>
      <c r="AZ328" s="3604"/>
      <c r="BA328" s="3578"/>
      <c r="BB328" s="3578"/>
      <c r="BC328" s="3578"/>
      <c r="BD328" s="3578"/>
      <c r="BE328" s="3578"/>
      <c r="BF328" s="3578"/>
      <c r="BG328" s="3578"/>
      <c r="BH328" s="3578"/>
      <c r="BI328" s="3578"/>
      <c r="BJ328" s="3578"/>
      <c r="BK328" s="3578"/>
      <c r="BL328" s="3578"/>
      <c r="BM328" s="3578"/>
      <c r="BN328" s="3578"/>
      <c r="BO328" s="3578"/>
      <c r="BP328" s="3578"/>
      <c r="BQ328" s="3578"/>
      <c r="BR328" s="3578"/>
      <c r="BS328" s="3578"/>
      <c r="BT328" s="3578"/>
      <c r="BU328" s="3578"/>
      <c r="BV328" s="3578"/>
      <c r="BW328" s="3578"/>
      <c r="BX328" s="3578"/>
      <c r="BY328" s="3578"/>
      <c r="BZ328" s="3578"/>
      <c r="CA328" s="3578"/>
      <c r="CB328" s="3578"/>
      <c r="CC328" s="3578"/>
      <c r="CD328" s="3578"/>
    </row>
    <row r="329" spans="4:82" s="1417" customFormat="1" ht="13.5">
      <c r="D329" s="1663"/>
      <c r="E329" s="1663"/>
      <c r="F329" s="1663"/>
      <c r="G329" s="1663"/>
      <c r="H329" s="1663"/>
      <c r="I329" s="1663"/>
      <c r="J329" s="1663"/>
      <c r="K329" s="1842"/>
      <c r="L329" s="2106"/>
      <c r="M329" s="1663"/>
      <c r="N329" s="1663"/>
      <c r="O329" s="2106"/>
      <c r="P329" s="1663"/>
      <c r="Q329" s="1663"/>
      <c r="R329" s="2106"/>
      <c r="S329" s="1842"/>
      <c r="T329" s="2106"/>
      <c r="U329" s="2106"/>
      <c r="V329" s="2106"/>
      <c r="W329" s="2106"/>
      <c r="X329" s="2106"/>
      <c r="Y329" s="2181"/>
      <c r="Z329" s="2106"/>
      <c r="AA329" s="2106"/>
      <c r="AB329" s="2106"/>
      <c r="AC329" s="2235"/>
      <c r="AD329" s="3391"/>
      <c r="AE329" s="3391"/>
      <c r="AF329" s="3392"/>
      <c r="AG329" s="3392"/>
      <c r="AH329" s="3603"/>
      <c r="AI329" s="3603"/>
      <c r="AJ329" s="3603"/>
      <c r="AK329" s="3603"/>
      <c r="AL329" s="3603"/>
      <c r="AM329" s="3603"/>
      <c r="AN329" s="3603"/>
      <c r="AO329" s="3603"/>
      <c r="AP329" s="3604"/>
      <c r="AQ329" s="3604"/>
      <c r="AR329" s="3604"/>
      <c r="AS329" s="3604"/>
      <c r="AT329" s="3604"/>
      <c r="AU329" s="3604"/>
      <c r="AV329" s="3604"/>
      <c r="AW329" s="3604"/>
      <c r="AX329" s="3604"/>
      <c r="AY329" s="3604"/>
      <c r="AZ329" s="3604"/>
      <c r="BA329" s="3578"/>
      <c r="BB329" s="3578"/>
      <c r="BC329" s="3578"/>
      <c r="BD329" s="3578"/>
      <c r="BE329" s="3578"/>
      <c r="BF329" s="3578"/>
      <c r="BG329" s="3578"/>
      <c r="BH329" s="3578"/>
      <c r="BI329" s="3578"/>
      <c r="BJ329" s="3578"/>
      <c r="BK329" s="3578"/>
      <c r="BL329" s="3578"/>
      <c r="BM329" s="3578"/>
      <c r="BN329" s="3578"/>
      <c r="BO329" s="3578"/>
      <c r="BP329" s="3578"/>
      <c r="BQ329" s="3578"/>
      <c r="BR329" s="3578"/>
      <c r="BS329" s="3578"/>
      <c r="BT329" s="3578"/>
      <c r="BU329" s="3578"/>
      <c r="BV329" s="3578"/>
      <c r="BW329" s="3578"/>
      <c r="BX329" s="3578"/>
      <c r="BY329" s="3578"/>
      <c r="BZ329" s="3578"/>
      <c r="CA329" s="3578"/>
      <c r="CB329" s="3578"/>
      <c r="CC329" s="3578"/>
      <c r="CD329" s="3578"/>
    </row>
    <row r="330" spans="4:82" s="1417" customFormat="1" ht="13.5">
      <c r="D330" s="1663"/>
      <c r="E330" s="1663"/>
      <c r="F330" s="1663"/>
      <c r="G330" s="1663"/>
      <c r="H330" s="1663"/>
      <c r="I330" s="1663"/>
      <c r="J330" s="1663"/>
      <c r="K330" s="1842"/>
      <c r="L330" s="2106"/>
      <c r="M330" s="1663"/>
      <c r="N330" s="1663"/>
      <c r="O330" s="2106"/>
      <c r="P330" s="1663"/>
      <c r="Q330" s="1663"/>
      <c r="R330" s="2106"/>
      <c r="S330" s="1842"/>
      <c r="T330" s="2106"/>
      <c r="U330" s="2106"/>
      <c r="V330" s="2106"/>
      <c r="W330" s="2106"/>
      <c r="X330" s="2106"/>
      <c r="Y330" s="2181"/>
      <c r="Z330" s="2106"/>
      <c r="AA330" s="2106"/>
      <c r="AB330" s="2106"/>
      <c r="AC330" s="2235"/>
      <c r="AD330" s="3391"/>
      <c r="AE330" s="3391"/>
      <c r="AF330" s="3392"/>
      <c r="AG330" s="3392"/>
      <c r="AH330" s="3603"/>
      <c r="AI330" s="3603"/>
      <c r="AJ330" s="3603"/>
      <c r="AK330" s="3603"/>
      <c r="AL330" s="3603"/>
      <c r="AM330" s="3603"/>
      <c r="AN330" s="3603"/>
      <c r="AO330" s="3603"/>
      <c r="AP330" s="3604"/>
      <c r="AQ330" s="3604"/>
      <c r="AR330" s="3604"/>
      <c r="AS330" s="3604"/>
      <c r="AT330" s="3604"/>
      <c r="AU330" s="3604"/>
      <c r="AV330" s="3604"/>
      <c r="AW330" s="3604"/>
      <c r="AX330" s="3604"/>
      <c r="AY330" s="3604"/>
      <c r="AZ330" s="3604"/>
      <c r="BA330" s="3578"/>
      <c r="BB330" s="3578"/>
      <c r="BC330" s="3578"/>
      <c r="BD330" s="3578"/>
      <c r="BE330" s="3578"/>
      <c r="BF330" s="3578"/>
      <c r="BG330" s="3578"/>
      <c r="BH330" s="3578"/>
      <c r="BI330" s="3578"/>
      <c r="BJ330" s="3578"/>
      <c r="BK330" s="3578"/>
      <c r="BL330" s="3578"/>
      <c r="BM330" s="3578"/>
      <c r="BN330" s="3578"/>
      <c r="BO330" s="3578"/>
      <c r="BP330" s="3578"/>
      <c r="BQ330" s="3578"/>
      <c r="BR330" s="3578"/>
      <c r="BS330" s="3578"/>
      <c r="BT330" s="3578"/>
      <c r="BU330" s="3578"/>
      <c r="BV330" s="3578"/>
      <c r="BW330" s="3578"/>
      <c r="BX330" s="3578"/>
      <c r="BY330" s="3578"/>
      <c r="BZ330" s="3578"/>
      <c r="CA330" s="3578"/>
      <c r="CB330" s="3578"/>
      <c r="CC330" s="3578"/>
      <c r="CD330" s="3578"/>
    </row>
    <row r="331" spans="4:82" s="1417" customFormat="1" ht="13.5">
      <c r="D331" s="1663"/>
      <c r="E331" s="1663"/>
      <c r="F331" s="1663"/>
      <c r="G331" s="1663"/>
      <c r="H331" s="1663"/>
      <c r="I331" s="1663"/>
      <c r="J331" s="1663"/>
      <c r="K331" s="1842"/>
      <c r="L331" s="2106"/>
      <c r="M331" s="1663"/>
      <c r="N331" s="1663"/>
      <c r="O331" s="2106"/>
      <c r="P331" s="1663"/>
      <c r="Q331" s="1663"/>
      <c r="R331" s="2106"/>
      <c r="S331" s="1842"/>
      <c r="T331" s="2106"/>
      <c r="U331" s="2106"/>
      <c r="V331" s="2106"/>
      <c r="W331" s="2106"/>
      <c r="X331" s="2106"/>
      <c r="Y331" s="2181"/>
      <c r="Z331" s="2106"/>
      <c r="AA331" s="2106"/>
      <c r="AB331" s="2106"/>
      <c r="AC331" s="2235"/>
      <c r="AD331" s="3391"/>
      <c r="AE331" s="3391"/>
      <c r="AF331" s="3392"/>
      <c r="AG331" s="3392"/>
      <c r="AH331" s="3603"/>
      <c r="AI331" s="3603"/>
      <c r="AJ331" s="3603"/>
      <c r="AK331" s="3603"/>
      <c r="AL331" s="3603"/>
      <c r="AM331" s="3603"/>
      <c r="AN331" s="3603"/>
      <c r="AO331" s="3603"/>
      <c r="AP331" s="3604"/>
      <c r="AQ331" s="3604"/>
      <c r="AR331" s="3604"/>
      <c r="AS331" s="3604"/>
      <c r="AT331" s="3604"/>
      <c r="AU331" s="3604"/>
      <c r="AV331" s="3604"/>
      <c r="AW331" s="3604"/>
      <c r="AX331" s="3604"/>
      <c r="AY331" s="3604"/>
      <c r="AZ331" s="3604"/>
      <c r="BA331" s="3578"/>
      <c r="BB331" s="3578"/>
      <c r="BC331" s="3578"/>
      <c r="BD331" s="3578"/>
      <c r="BE331" s="3578"/>
      <c r="BF331" s="3578"/>
      <c r="BG331" s="3578"/>
      <c r="BH331" s="3578"/>
      <c r="BI331" s="3578"/>
      <c r="BJ331" s="3578"/>
      <c r="BK331" s="3578"/>
      <c r="BL331" s="3578"/>
      <c r="BM331" s="3578"/>
      <c r="BN331" s="3578"/>
      <c r="BO331" s="3578"/>
      <c r="BP331" s="3578"/>
      <c r="BQ331" s="3578"/>
      <c r="BR331" s="3578"/>
      <c r="BS331" s="3578"/>
      <c r="BT331" s="3578"/>
      <c r="BU331" s="3578"/>
      <c r="BV331" s="3578"/>
      <c r="BW331" s="3578"/>
      <c r="BX331" s="3578"/>
      <c r="BY331" s="3578"/>
      <c r="BZ331" s="3578"/>
      <c r="CA331" s="3578"/>
      <c r="CB331" s="3578"/>
      <c r="CC331" s="3578"/>
      <c r="CD331" s="3578"/>
    </row>
    <row r="332" spans="4:82" s="1417" customFormat="1" ht="13.5">
      <c r="D332" s="1663"/>
      <c r="E332" s="1663"/>
      <c r="F332" s="1663"/>
      <c r="G332" s="1663"/>
      <c r="H332" s="1663"/>
      <c r="I332" s="1663"/>
      <c r="J332" s="1663"/>
      <c r="K332" s="1842"/>
      <c r="L332" s="2106"/>
      <c r="M332" s="1663"/>
      <c r="N332" s="1663"/>
      <c r="O332" s="2106"/>
      <c r="P332" s="1663"/>
      <c r="Q332" s="1663"/>
      <c r="R332" s="2106"/>
      <c r="S332" s="1842"/>
      <c r="T332" s="2106"/>
      <c r="U332" s="2106"/>
      <c r="V332" s="2106"/>
      <c r="W332" s="2106"/>
      <c r="X332" s="2106"/>
      <c r="Y332" s="2181"/>
      <c r="Z332" s="2106"/>
      <c r="AA332" s="2106"/>
      <c r="AB332" s="2106"/>
      <c r="AC332" s="2235"/>
      <c r="AD332" s="3391"/>
      <c r="AE332" s="3391"/>
      <c r="AF332" s="3392"/>
      <c r="AG332" s="3392"/>
      <c r="AH332" s="3603"/>
      <c r="AI332" s="3603"/>
      <c r="AJ332" s="3603"/>
      <c r="AK332" s="3603"/>
      <c r="AL332" s="3603"/>
      <c r="AM332" s="3603"/>
      <c r="AN332" s="3603"/>
      <c r="AO332" s="3603"/>
      <c r="AP332" s="3604"/>
      <c r="AQ332" s="3604"/>
      <c r="AR332" s="3604"/>
      <c r="AS332" s="3604"/>
      <c r="AT332" s="3604"/>
      <c r="AU332" s="3604"/>
      <c r="AV332" s="3604"/>
      <c r="AW332" s="3604"/>
      <c r="AX332" s="3604"/>
      <c r="AY332" s="3604"/>
      <c r="AZ332" s="3604"/>
      <c r="BA332" s="3578"/>
      <c r="BB332" s="3578"/>
      <c r="BC332" s="3578"/>
      <c r="BD332" s="3578"/>
      <c r="BE332" s="3578"/>
      <c r="BF332" s="3578"/>
      <c r="BG332" s="3578"/>
      <c r="BH332" s="3578"/>
      <c r="BI332" s="3578"/>
      <c r="BJ332" s="3578"/>
      <c r="BK332" s="3578"/>
      <c r="BL332" s="3578"/>
      <c r="BM332" s="3578"/>
      <c r="BN332" s="3578"/>
      <c r="BO332" s="3578"/>
      <c r="BP332" s="3578"/>
      <c r="BQ332" s="3578"/>
      <c r="BR332" s="3578"/>
      <c r="BS332" s="3578"/>
      <c r="BT332" s="3578"/>
      <c r="BU332" s="3578"/>
      <c r="BV332" s="3578"/>
      <c r="BW332" s="3578"/>
      <c r="BX332" s="3578"/>
      <c r="BY332" s="3578"/>
      <c r="BZ332" s="3578"/>
      <c r="CA332" s="3578"/>
      <c r="CB332" s="3578"/>
      <c r="CC332" s="3578"/>
      <c r="CD332" s="3578"/>
    </row>
    <row r="333" spans="4:82" s="1417" customFormat="1" ht="13.5">
      <c r="D333" s="1663"/>
      <c r="E333" s="1663"/>
      <c r="F333" s="1663"/>
      <c r="G333" s="1663"/>
      <c r="H333" s="1663"/>
      <c r="I333" s="1663"/>
      <c r="J333" s="1663"/>
      <c r="K333" s="1842"/>
      <c r="L333" s="2106"/>
      <c r="M333" s="1663"/>
      <c r="N333" s="1663"/>
      <c r="O333" s="2106"/>
      <c r="P333" s="1663"/>
      <c r="Q333" s="1663"/>
      <c r="R333" s="2106"/>
      <c r="S333" s="1842"/>
      <c r="T333" s="2106"/>
      <c r="U333" s="2106"/>
      <c r="V333" s="2106"/>
      <c r="W333" s="2106"/>
      <c r="X333" s="2106"/>
      <c r="Y333" s="2181"/>
      <c r="Z333" s="2106"/>
      <c r="AA333" s="2106"/>
      <c r="AB333" s="2106"/>
      <c r="AC333" s="2235"/>
      <c r="AD333" s="3391"/>
      <c r="AE333" s="3391"/>
      <c r="AF333" s="3392"/>
      <c r="AG333" s="3392"/>
      <c r="AH333" s="3603"/>
      <c r="AI333" s="3603"/>
      <c r="AJ333" s="3603"/>
      <c r="AK333" s="3603"/>
      <c r="AL333" s="3603"/>
      <c r="AM333" s="3603"/>
      <c r="AN333" s="3603"/>
      <c r="AO333" s="3603"/>
      <c r="AP333" s="3604"/>
      <c r="AQ333" s="3604"/>
      <c r="AR333" s="3604"/>
      <c r="AS333" s="3604"/>
      <c r="AT333" s="3604"/>
      <c r="AU333" s="3604"/>
      <c r="AV333" s="3604"/>
      <c r="AW333" s="3604"/>
      <c r="AX333" s="3604"/>
      <c r="AY333" s="3604"/>
      <c r="AZ333" s="3604"/>
      <c r="BA333" s="3578"/>
      <c r="BB333" s="3578"/>
      <c r="BC333" s="3578"/>
      <c r="BD333" s="3578"/>
      <c r="BE333" s="3578"/>
      <c r="BF333" s="3578"/>
      <c r="BG333" s="3578"/>
      <c r="BH333" s="3578"/>
      <c r="BI333" s="3578"/>
      <c r="BJ333" s="3578"/>
      <c r="BK333" s="3578"/>
      <c r="BL333" s="3578"/>
      <c r="BM333" s="3578"/>
      <c r="BN333" s="3578"/>
      <c r="BO333" s="3578"/>
      <c r="BP333" s="3578"/>
      <c r="BQ333" s="3578"/>
      <c r="BR333" s="3578"/>
      <c r="BS333" s="3578"/>
      <c r="BT333" s="3578"/>
      <c r="BU333" s="3578"/>
      <c r="BV333" s="3578"/>
      <c r="BW333" s="3578"/>
      <c r="BX333" s="3578"/>
      <c r="BY333" s="3578"/>
      <c r="BZ333" s="3578"/>
      <c r="CA333" s="3578"/>
      <c r="CB333" s="3578"/>
      <c r="CC333" s="3578"/>
      <c r="CD333" s="3578"/>
    </row>
    <row r="334" spans="4:82" s="1417" customFormat="1" ht="13.5">
      <c r="D334" s="1663"/>
      <c r="E334" s="1663"/>
      <c r="F334" s="1663"/>
      <c r="G334" s="1663"/>
      <c r="H334" s="1663"/>
      <c r="I334" s="1663"/>
      <c r="J334" s="1663"/>
      <c r="K334" s="1842"/>
      <c r="L334" s="2106"/>
      <c r="M334" s="1663"/>
      <c r="N334" s="1663"/>
      <c r="O334" s="2106"/>
      <c r="P334" s="1663"/>
      <c r="Q334" s="1663"/>
      <c r="R334" s="2106"/>
      <c r="S334" s="1842"/>
      <c r="T334" s="2106"/>
      <c r="U334" s="2106"/>
      <c r="V334" s="2106"/>
      <c r="W334" s="2106"/>
      <c r="X334" s="2106"/>
      <c r="Y334" s="2181"/>
      <c r="Z334" s="2106"/>
      <c r="AA334" s="2106"/>
      <c r="AB334" s="2106"/>
      <c r="AC334" s="2235"/>
      <c r="AD334" s="3391"/>
      <c r="AE334" s="3391"/>
      <c r="AF334" s="3392"/>
      <c r="AG334" s="3392"/>
      <c r="AH334" s="3603"/>
      <c r="AI334" s="3603"/>
      <c r="AJ334" s="3603"/>
      <c r="AK334" s="3603"/>
      <c r="AL334" s="3603"/>
      <c r="AM334" s="3603"/>
      <c r="AN334" s="3603"/>
      <c r="AO334" s="3603"/>
      <c r="AP334" s="3604"/>
      <c r="AQ334" s="3604"/>
      <c r="AR334" s="3604"/>
      <c r="AS334" s="3604"/>
      <c r="AT334" s="3604"/>
      <c r="AU334" s="3604"/>
      <c r="AV334" s="3604"/>
      <c r="AW334" s="3604"/>
      <c r="AX334" s="3604"/>
      <c r="AY334" s="3604"/>
      <c r="AZ334" s="3604"/>
      <c r="BA334" s="3578"/>
      <c r="BB334" s="3578"/>
      <c r="BC334" s="3578"/>
      <c r="BD334" s="3578"/>
      <c r="BE334" s="3578"/>
      <c r="BF334" s="3578"/>
      <c r="BG334" s="3578"/>
      <c r="BH334" s="3578"/>
      <c r="BI334" s="3578"/>
      <c r="BJ334" s="3578"/>
      <c r="BK334" s="3578"/>
      <c r="BL334" s="3578"/>
      <c r="BM334" s="3578"/>
      <c r="BN334" s="3578"/>
      <c r="BO334" s="3578"/>
      <c r="BP334" s="3578"/>
      <c r="BQ334" s="3578"/>
      <c r="BR334" s="3578"/>
      <c r="BS334" s="3578"/>
      <c r="BT334" s="3578"/>
      <c r="BU334" s="3578"/>
      <c r="BV334" s="3578"/>
      <c r="BW334" s="3578"/>
      <c r="BX334" s="3578"/>
      <c r="BY334" s="3578"/>
      <c r="BZ334" s="3578"/>
      <c r="CA334" s="3578"/>
      <c r="CB334" s="3578"/>
      <c r="CC334" s="3578"/>
      <c r="CD334" s="3578"/>
    </row>
    <row r="335" spans="4:82" s="1417" customFormat="1" ht="13.5">
      <c r="D335" s="1663"/>
      <c r="E335" s="1663"/>
      <c r="F335" s="1663"/>
      <c r="G335" s="1663"/>
      <c r="H335" s="1663"/>
      <c r="I335" s="1663"/>
      <c r="J335" s="1663"/>
      <c r="K335" s="1842"/>
      <c r="L335" s="2106"/>
      <c r="M335" s="1663"/>
      <c r="N335" s="1663"/>
      <c r="O335" s="2106"/>
      <c r="P335" s="1663"/>
      <c r="Q335" s="1663"/>
      <c r="R335" s="2106"/>
      <c r="S335" s="1842"/>
      <c r="T335" s="2106"/>
      <c r="U335" s="2106"/>
      <c r="V335" s="2106"/>
      <c r="W335" s="2106"/>
      <c r="X335" s="2106"/>
      <c r="Y335" s="2181"/>
      <c r="Z335" s="2106"/>
      <c r="AA335" s="2106"/>
      <c r="AB335" s="2106"/>
      <c r="AC335" s="2235"/>
      <c r="AD335" s="3391"/>
      <c r="AE335" s="3391"/>
      <c r="AF335" s="3392"/>
      <c r="AG335" s="3392"/>
      <c r="AH335" s="3603"/>
      <c r="AI335" s="3603"/>
      <c r="AJ335" s="3603"/>
      <c r="AK335" s="3603"/>
      <c r="AL335" s="3603"/>
      <c r="AM335" s="3603"/>
      <c r="AN335" s="3603"/>
      <c r="AO335" s="3603"/>
      <c r="AP335" s="3604"/>
      <c r="AQ335" s="3604"/>
      <c r="AR335" s="3604"/>
      <c r="AS335" s="3604"/>
      <c r="AT335" s="3604"/>
      <c r="AU335" s="3604"/>
      <c r="AV335" s="3604"/>
      <c r="AW335" s="3604"/>
      <c r="AX335" s="3604"/>
      <c r="AY335" s="3604"/>
      <c r="AZ335" s="3604"/>
      <c r="BA335" s="3578"/>
      <c r="BB335" s="3578"/>
      <c r="BC335" s="3578"/>
      <c r="BD335" s="3578"/>
      <c r="BE335" s="3578"/>
      <c r="BF335" s="3578"/>
      <c r="BG335" s="3578"/>
      <c r="BH335" s="3578"/>
      <c r="BI335" s="3578"/>
      <c r="BJ335" s="3578"/>
      <c r="BK335" s="3578"/>
      <c r="BL335" s="3578"/>
      <c r="BM335" s="3578"/>
      <c r="BN335" s="3578"/>
      <c r="BO335" s="3578"/>
      <c r="BP335" s="3578"/>
      <c r="BQ335" s="3578"/>
      <c r="BR335" s="3578"/>
      <c r="BS335" s="3578"/>
      <c r="BT335" s="3578"/>
      <c r="BU335" s="3578"/>
      <c r="BV335" s="3578"/>
      <c r="BW335" s="3578"/>
      <c r="BX335" s="3578"/>
      <c r="BY335" s="3578"/>
      <c r="BZ335" s="3578"/>
      <c r="CA335" s="3578"/>
      <c r="CB335" s="3578"/>
      <c r="CC335" s="3578"/>
      <c r="CD335" s="3578"/>
    </row>
    <row r="336" spans="4:82" s="1417" customFormat="1" ht="13.5">
      <c r="D336" s="1663"/>
      <c r="E336" s="1663"/>
      <c r="F336" s="1663"/>
      <c r="G336" s="1663"/>
      <c r="H336" s="1663"/>
      <c r="I336" s="1663"/>
      <c r="J336" s="1663"/>
      <c r="K336" s="1842"/>
      <c r="L336" s="2106"/>
      <c r="M336" s="1663"/>
      <c r="N336" s="1663"/>
      <c r="O336" s="2106"/>
      <c r="P336" s="1663"/>
      <c r="Q336" s="1663"/>
      <c r="R336" s="2106"/>
      <c r="S336" s="1842"/>
      <c r="T336" s="2106"/>
      <c r="U336" s="2106"/>
      <c r="V336" s="2106"/>
      <c r="W336" s="2106"/>
      <c r="X336" s="2106"/>
      <c r="Y336" s="2181"/>
      <c r="Z336" s="2106"/>
      <c r="AA336" s="2106"/>
      <c r="AB336" s="2106"/>
      <c r="AC336" s="2235"/>
      <c r="AD336" s="3391"/>
      <c r="AE336" s="3391"/>
      <c r="AF336" s="3392"/>
      <c r="AG336" s="3392"/>
      <c r="AH336" s="3603"/>
      <c r="AI336" s="3603"/>
      <c r="AJ336" s="3603"/>
      <c r="AK336" s="3603"/>
      <c r="AL336" s="3603"/>
      <c r="AM336" s="3603"/>
      <c r="AN336" s="3603"/>
      <c r="AO336" s="3603"/>
      <c r="AP336" s="3604"/>
      <c r="AQ336" s="3604"/>
      <c r="AR336" s="3604"/>
      <c r="AS336" s="3604"/>
      <c r="AT336" s="3604"/>
      <c r="AU336" s="3604"/>
      <c r="AV336" s="3604"/>
      <c r="AW336" s="3604"/>
      <c r="AX336" s="3604"/>
      <c r="AY336" s="3604"/>
      <c r="AZ336" s="3604"/>
      <c r="BA336" s="3578"/>
      <c r="BB336" s="3578"/>
      <c r="BC336" s="3578"/>
      <c r="BD336" s="3578"/>
      <c r="BE336" s="3578"/>
      <c r="BF336" s="3578"/>
      <c r="BG336" s="3578"/>
      <c r="BH336" s="3578"/>
      <c r="BI336" s="3578"/>
      <c r="BJ336" s="3578"/>
      <c r="BK336" s="3578"/>
      <c r="BL336" s="3578"/>
      <c r="BM336" s="3578"/>
      <c r="BN336" s="3578"/>
      <c r="BO336" s="3578"/>
      <c r="BP336" s="3578"/>
      <c r="BQ336" s="3578"/>
      <c r="BR336" s="3578"/>
      <c r="BS336" s="3578"/>
      <c r="BT336" s="3578"/>
      <c r="BU336" s="3578"/>
      <c r="BV336" s="3578"/>
      <c r="BW336" s="3578"/>
      <c r="BX336" s="3578"/>
      <c r="BY336" s="3578"/>
      <c r="BZ336" s="3578"/>
      <c r="CA336" s="3578"/>
      <c r="CB336" s="3578"/>
      <c r="CC336" s="3578"/>
      <c r="CD336" s="3578"/>
    </row>
    <row r="337" spans="4:82" s="1417" customFormat="1" ht="13.5">
      <c r="D337" s="1663"/>
      <c r="E337" s="1663"/>
      <c r="F337" s="1663"/>
      <c r="G337" s="1663"/>
      <c r="H337" s="1663"/>
      <c r="I337" s="1663"/>
      <c r="J337" s="1663"/>
      <c r="K337" s="1842"/>
      <c r="L337" s="2106"/>
      <c r="M337" s="1663"/>
      <c r="N337" s="1663"/>
      <c r="O337" s="2106"/>
      <c r="P337" s="1663"/>
      <c r="Q337" s="1663"/>
      <c r="R337" s="2106"/>
      <c r="S337" s="1842"/>
      <c r="T337" s="2106"/>
      <c r="U337" s="2106"/>
      <c r="V337" s="2106"/>
      <c r="W337" s="2106"/>
      <c r="X337" s="2106"/>
      <c r="Y337" s="2181"/>
      <c r="Z337" s="2106"/>
      <c r="AA337" s="2106"/>
      <c r="AB337" s="2106"/>
      <c r="AC337" s="2235"/>
      <c r="AD337" s="3391"/>
      <c r="AE337" s="3391"/>
      <c r="AF337" s="3392"/>
      <c r="AG337" s="3392"/>
      <c r="AH337" s="3603"/>
      <c r="AI337" s="3603"/>
      <c r="AJ337" s="3603"/>
      <c r="AK337" s="3603"/>
      <c r="AL337" s="3603"/>
      <c r="AM337" s="3603"/>
      <c r="AN337" s="3603"/>
      <c r="AO337" s="3603"/>
      <c r="AP337" s="3604"/>
      <c r="AQ337" s="3604"/>
      <c r="AR337" s="3604"/>
      <c r="AS337" s="3604"/>
      <c r="AT337" s="3604"/>
      <c r="AU337" s="3604"/>
      <c r="AV337" s="3604"/>
      <c r="AW337" s="3604"/>
      <c r="AX337" s="3604"/>
      <c r="AY337" s="3604"/>
      <c r="AZ337" s="3604"/>
      <c r="BA337" s="3578"/>
      <c r="BB337" s="3578"/>
      <c r="BC337" s="3578"/>
      <c r="BD337" s="3578"/>
      <c r="BE337" s="3578"/>
      <c r="BF337" s="3578"/>
      <c r="BG337" s="3578"/>
      <c r="BH337" s="3578"/>
      <c r="BI337" s="3578"/>
      <c r="BJ337" s="3578"/>
      <c r="BK337" s="3578"/>
      <c r="BL337" s="3578"/>
      <c r="BM337" s="3578"/>
      <c r="BN337" s="3578"/>
      <c r="BO337" s="3578"/>
      <c r="BP337" s="3578"/>
      <c r="BQ337" s="3578"/>
      <c r="BR337" s="3578"/>
      <c r="BS337" s="3578"/>
      <c r="BT337" s="3578"/>
      <c r="BU337" s="3578"/>
      <c r="BV337" s="3578"/>
      <c r="BW337" s="3578"/>
      <c r="BX337" s="3578"/>
      <c r="BY337" s="3578"/>
      <c r="BZ337" s="3578"/>
      <c r="CA337" s="3578"/>
      <c r="CB337" s="3578"/>
      <c r="CC337" s="3578"/>
      <c r="CD337" s="3578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07">
    <mergeCell ref="D157:AB157"/>
    <mergeCell ref="D158:AB158"/>
    <mergeCell ref="D159:AB159"/>
    <mergeCell ref="D160:AB160"/>
    <mergeCell ref="D161:AB161"/>
    <mergeCell ref="D162:AB162"/>
    <mergeCell ref="D163:AB163"/>
    <mergeCell ref="D164:AB164"/>
    <mergeCell ref="D165:AB165"/>
    <mergeCell ref="D131:AB131"/>
    <mergeCell ref="D132:AB132"/>
    <mergeCell ref="D133:AB133"/>
    <mergeCell ref="D151:AB151"/>
    <mergeCell ref="D152:AB152"/>
    <mergeCell ref="D153:AB153"/>
    <mergeCell ref="D154:AB154"/>
    <mergeCell ref="D155:AB155"/>
    <mergeCell ref="D156:AB156"/>
    <mergeCell ref="P43:AB43"/>
    <mergeCell ref="P44:AB44"/>
    <mergeCell ref="P54:Y54"/>
    <mergeCell ref="Q60:W60"/>
    <mergeCell ref="P55:AB55"/>
    <mergeCell ref="P56:AB56"/>
    <mergeCell ref="P57:AB57"/>
    <mergeCell ref="P58:AB58"/>
    <mergeCell ref="P59:AB59"/>
    <mergeCell ref="P45:AB45"/>
    <mergeCell ref="P46:AB46"/>
    <mergeCell ref="P47:AB47"/>
    <mergeCell ref="P48:AB48"/>
    <mergeCell ref="P49:AB49"/>
    <mergeCell ref="P50:AB50"/>
    <mergeCell ref="P51:AB51"/>
    <mergeCell ref="P52:AB52"/>
    <mergeCell ref="P53:AB53"/>
    <mergeCell ref="D65:J65"/>
    <mergeCell ref="K65:M65"/>
    <mergeCell ref="K45:L45"/>
    <mergeCell ref="K46:L46"/>
    <mergeCell ref="T2:Y2"/>
    <mergeCell ref="A3:D3"/>
    <mergeCell ref="E3:N3"/>
    <mergeCell ref="O3:X3"/>
    <mergeCell ref="B31:E31"/>
    <mergeCell ref="K31:N31"/>
    <mergeCell ref="Q31:T31"/>
    <mergeCell ref="R32:U33"/>
    <mergeCell ref="R34:U36"/>
    <mergeCell ref="R37:U38"/>
    <mergeCell ref="B44:F44"/>
    <mergeCell ref="B43:F43"/>
    <mergeCell ref="B42:F42"/>
    <mergeCell ref="B40:F41"/>
    <mergeCell ref="I40:J41"/>
    <mergeCell ref="I42:J42"/>
    <mergeCell ref="I43:J43"/>
    <mergeCell ref="I44:J44"/>
    <mergeCell ref="P40:AB41"/>
    <mergeCell ref="P42:AB42"/>
    <mergeCell ref="AE86:AE87"/>
    <mergeCell ref="V66:V67"/>
    <mergeCell ref="Y66:Y67"/>
    <mergeCell ref="A68:C68"/>
    <mergeCell ref="X78:Y78"/>
    <mergeCell ref="A84:C84"/>
    <mergeCell ref="D84:J84"/>
    <mergeCell ref="K84:M84"/>
    <mergeCell ref="N84:P84"/>
    <mergeCell ref="Q84:S84"/>
    <mergeCell ref="T84:V84"/>
    <mergeCell ref="J66:J67"/>
    <mergeCell ref="M66:M67"/>
    <mergeCell ref="P66:P67"/>
    <mergeCell ref="Q66:Q67"/>
    <mergeCell ref="A66:A67"/>
    <mergeCell ref="T66:T67"/>
    <mergeCell ref="T119:V119"/>
    <mergeCell ref="G66:G67"/>
    <mergeCell ref="H66:H67"/>
    <mergeCell ref="D103:AB103"/>
    <mergeCell ref="D104:AB104"/>
    <mergeCell ref="D105:AB105"/>
    <mergeCell ref="D106:AB106"/>
    <mergeCell ref="D107:AB107"/>
    <mergeCell ref="D108:AB108"/>
    <mergeCell ref="D109:AB109"/>
    <mergeCell ref="U66:U67"/>
    <mergeCell ref="O66:O67"/>
    <mergeCell ref="N66:N67"/>
    <mergeCell ref="D110:AB110"/>
    <mergeCell ref="D111:AB111"/>
    <mergeCell ref="D112:AB112"/>
    <mergeCell ref="D113:AB113"/>
    <mergeCell ref="D114:AB114"/>
    <mergeCell ref="D115:AB115"/>
    <mergeCell ref="D116:AB116"/>
    <mergeCell ref="X66:X67"/>
    <mergeCell ref="AC135:AC136"/>
    <mergeCell ref="AC65:AC67"/>
    <mergeCell ref="D117:Z117"/>
    <mergeCell ref="F66:F67"/>
    <mergeCell ref="AC84:AC85"/>
    <mergeCell ref="AC119:AC120"/>
    <mergeCell ref="T82:Y82"/>
    <mergeCell ref="K135:M135"/>
    <mergeCell ref="N135:P135"/>
    <mergeCell ref="Q135:S135"/>
    <mergeCell ref="W66:W67"/>
    <mergeCell ref="D119:J119"/>
    <mergeCell ref="N119:P119"/>
    <mergeCell ref="Q119:S119"/>
    <mergeCell ref="D129:AB129"/>
    <mergeCell ref="D130:AB130"/>
    <mergeCell ref="W84:Y84"/>
    <mergeCell ref="R66:R67"/>
    <mergeCell ref="S66:S67"/>
    <mergeCell ref="I66:I67"/>
    <mergeCell ref="T135:V135"/>
    <mergeCell ref="W135:Y135"/>
    <mergeCell ref="D128:AB128"/>
    <mergeCell ref="W119:Y119"/>
    <mergeCell ref="A135:C135"/>
    <mergeCell ref="D135:J135"/>
    <mergeCell ref="K40:L41"/>
    <mergeCell ref="K42:L42"/>
    <mergeCell ref="K43:L43"/>
    <mergeCell ref="K44:L44"/>
    <mergeCell ref="B61:E61"/>
    <mergeCell ref="K47:L47"/>
    <mergeCell ref="K48:L48"/>
    <mergeCell ref="K49:L49"/>
    <mergeCell ref="K119:M119"/>
    <mergeCell ref="A119:C119"/>
    <mergeCell ref="B66:B67"/>
    <mergeCell ref="C66:C67"/>
    <mergeCell ref="A86:C86"/>
    <mergeCell ref="A65:C65"/>
    <mergeCell ref="K61:L61"/>
    <mergeCell ref="K59:L59"/>
    <mergeCell ref="K55:L55"/>
    <mergeCell ref="K56:L56"/>
    <mergeCell ref="K50:L50"/>
    <mergeCell ref="K51:L51"/>
    <mergeCell ref="K53:L53"/>
    <mergeCell ref="I45:J45"/>
    <mergeCell ref="M59:O59"/>
    <mergeCell ref="M58:O58"/>
    <mergeCell ref="M57:O57"/>
    <mergeCell ref="M56:O56"/>
    <mergeCell ref="M55:O55"/>
    <mergeCell ref="N65:P65"/>
    <mergeCell ref="Q65:S65"/>
    <mergeCell ref="T65:V65"/>
    <mergeCell ref="W65:Y65"/>
    <mergeCell ref="P61:AB61"/>
    <mergeCell ref="M61:O61"/>
    <mergeCell ref="Z64:AA64"/>
    <mergeCell ref="W64:Y64"/>
    <mergeCell ref="I55:J55"/>
    <mergeCell ref="K57:L57"/>
    <mergeCell ref="K58:L58"/>
    <mergeCell ref="M53:O53"/>
    <mergeCell ref="M54:O54"/>
    <mergeCell ref="M51:O51"/>
    <mergeCell ref="M50:O50"/>
    <mergeCell ref="B55:F55"/>
    <mergeCell ref="I56:J56"/>
    <mergeCell ref="I57:J57"/>
    <mergeCell ref="I58:J58"/>
    <mergeCell ref="M48:O48"/>
    <mergeCell ref="M47:O47"/>
    <mergeCell ref="B52:F52"/>
    <mergeCell ref="M52:O52"/>
    <mergeCell ref="I52:J52"/>
    <mergeCell ref="K52:L52"/>
    <mergeCell ref="K54:L54"/>
    <mergeCell ref="I54:J54"/>
    <mergeCell ref="B53:F53"/>
    <mergeCell ref="B51:F51"/>
    <mergeCell ref="I50:J50"/>
    <mergeCell ref="I51:J51"/>
    <mergeCell ref="I53:J53"/>
    <mergeCell ref="I59:J59"/>
    <mergeCell ref="I61:J61"/>
    <mergeCell ref="B49:F49"/>
    <mergeCell ref="B50:F50"/>
    <mergeCell ref="M44:O44"/>
    <mergeCell ref="M43:O43"/>
    <mergeCell ref="G40:H40"/>
    <mergeCell ref="B45:F45"/>
    <mergeCell ref="B46:F46"/>
    <mergeCell ref="B47:F47"/>
    <mergeCell ref="B48:F48"/>
    <mergeCell ref="I47:J47"/>
    <mergeCell ref="I48:J48"/>
    <mergeCell ref="I46:J46"/>
    <mergeCell ref="M40:O41"/>
    <mergeCell ref="M42:O42"/>
    <mergeCell ref="M46:O46"/>
    <mergeCell ref="M45:O45"/>
    <mergeCell ref="I49:J49"/>
    <mergeCell ref="B56:F56"/>
    <mergeCell ref="B57:F57"/>
    <mergeCell ref="B58:F58"/>
    <mergeCell ref="B59:F59"/>
    <mergeCell ref="M49:O49"/>
  </mergeCells>
  <phoneticPr fontId="5" type="noConversion"/>
  <pageMargins left="3.937007874015748E-2" right="3.937007874015748E-2" top="0.43307086614173229" bottom="0.19685039370078741" header="0.31496062992125984" footer="0.31496062992125984"/>
  <pageSetup paperSize="12" scale="9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ACEAFE"/>
    <pageSetUpPr fitToPage="1"/>
  </sheetPr>
  <dimension ref="A1:AV148"/>
  <sheetViews>
    <sheetView zoomScale="120" zoomScaleNormal="120" workbookViewId="0">
      <pane xSplit="6" ySplit="7" topLeftCell="G8" activePane="bottomRight" state="frozen"/>
      <selection activeCell="E174" sqref="E174"/>
      <selection pane="topRight" activeCell="E174" sqref="E174"/>
      <selection pane="bottomLeft" activeCell="E174" sqref="E174"/>
      <selection pane="bottomRight" activeCell="K21" sqref="K21"/>
    </sheetView>
  </sheetViews>
  <sheetFormatPr defaultRowHeight="16.5"/>
  <cols>
    <col min="1" max="1" width="4.109375" style="514" hidden="1" customWidth="1"/>
    <col min="2" max="2" width="4.77734375" style="3211" customWidth="1"/>
    <col min="3" max="3" width="4.109375" style="3046" hidden="1" customWidth="1"/>
    <col min="4" max="4" width="4.77734375" style="3212" customWidth="1"/>
    <col min="5" max="5" width="7.109375" style="3212" hidden="1" customWidth="1"/>
    <col min="6" max="6" width="12.44140625" style="3211" customWidth="1"/>
    <col min="7" max="7" width="9.6640625" style="3213" customWidth="1"/>
    <col min="8" max="8" width="10.5546875" style="3050" customWidth="1"/>
    <col min="9" max="9" width="7.21875" style="3051" customWidth="1"/>
    <col min="10" max="10" width="1.44140625" style="3047" customWidth="1"/>
    <col min="11" max="11" width="5.21875" style="3046" customWidth="1"/>
    <col min="12" max="12" width="1.44140625" style="3047" customWidth="1"/>
    <col min="13" max="13" width="3.6640625" style="3048" customWidth="1"/>
    <col min="14" max="14" width="10.21875" style="3214" customWidth="1"/>
    <col min="15" max="15" width="8.88671875" style="3050" customWidth="1"/>
    <col min="16" max="16" width="6.77734375" style="3051" customWidth="1"/>
    <col min="17" max="17" width="1.44140625" style="3047" customWidth="1"/>
    <col min="18" max="18" width="3.44140625" style="3046" customWidth="1"/>
    <col min="19" max="19" width="1.44140625" style="3047" customWidth="1"/>
    <col min="20" max="20" width="3.5546875" style="3047" customWidth="1"/>
    <col min="21" max="21" width="9.5546875" style="3214" customWidth="1"/>
    <col min="22" max="22" width="8.5546875" style="3050" customWidth="1"/>
    <col min="23" max="23" width="6.5546875" style="3051" customWidth="1"/>
    <col min="24" max="24" width="1.44140625" style="3047" customWidth="1"/>
    <col min="25" max="25" width="3.88671875" style="3046" customWidth="1"/>
    <col min="26" max="26" width="1.44140625" style="3047" customWidth="1"/>
    <col min="27" max="27" width="3.44140625" style="3047" customWidth="1"/>
    <col min="28" max="28" width="9" style="3214" customWidth="1"/>
    <col min="29" max="29" width="4.44140625" style="3050" customWidth="1"/>
    <col min="30" max="30" width="7.33203125" style="3051" customWidth="1"/>
    <col min="31" max="31" width="1.44140625" style="3047" customWidth="1"/>
    <col min="32" max="32" width="3.5546875" style="3046" customWidth="1"/>
    <col min="33" max="33" width="9.44140625" style="3214" customWidth="1"/>
    <col min="34" max="34" width="6.88671875" style="3050" customWidth="1"/>
    <col min="35" max="35" width="6.77734375" style="3051" customWidth="1"/>
    <col min="36" max="36" width="1.44140625" style="3047" customWidth="1"/>
    <col min="37" max="37" width="4.21875" style="3046" customWidth="1"/>
    <col min="38" max="38" width="9.33203125" style="3214" customWidth="1"/>
    <col min="39" max="39" width="9.88671875" style="3031" hidden="1" customWidth="1"/>
    <col min="40" max="40" width="10.6640625" style="3031" hidden="1" customWidth="1"/>
    <col min="41" max="41" width="0" style="3031" hidden="1" customWidth="1"/>
    <col min="42" max="42" width="6.88671875" style="3050" customWidth="1"/>
    <col min="43" max="43" width="5.21875" style="3051" customWidth="1"/>
    <col min="44" max="44" width="1.44140625" style="3047" customWidth="1"/>
    <col min="45" max="45" width="4.21875" style="3046" customWidth="1"/>
    <col min="46" max="46" width="9.33203125" style="3214" customWidth="1"/>
    <col min="47" max="47" width="12.88671875" style="3031" hidden="1" customWidth="1"/>
    <col min="48" max="48" width="8.88671875" style="3031"/>
    <col min="49" max="49" width="0" style="4" hidden="1" customWidth="1"/>
    <col min="50" max="16384" width="8.88671875" style="4"/>
  </cols>
  <sheetData>
    <row r="1" spans="1:48" ht="13.5" hidden="1" customHeight="1">
      <c r="B1" s="4071"/>
      <c r="C1" s="4071"/>
      <c r="D1" s="4071"/>
      <c r="E1" s="4071"/>
      <c r="F1" s="4071"/>
      <c r="G1" s="4071"/>
      <c r="H1" s="3025"/>
      <c r="I1" s="3026"/>
      <c r="J1" s="3027"/>
      <c r="K1" s="3027"/>
      <c r="L1" s="3027"/>
      <c r="M1" s="3027"/>
      <c r="N1" s="3028"/>
      <c r="O1" s="3029"/>
      <c r="P1" s="3030"/>
      <c r="Q1" s="3031"/>
      <c r="R1" s="3031"/>
      <c r="S1" s="3031"/>
      <c r="T1" s="3031"/>
      <c r="U1" s="3032"/>
      <c r="V1" s="3029"/>
      <c r="W1" s="3030"/>
      <c r="X1" s="3031"/>
      <c r="Y1" s="3031"/>
      <c r="Z1" s="3031"/>
      <c r="AA1" s="3031"/>
      <c r="AB1" s="3032"/>
      <c r="AC1" s="3029"/>
      <c r="AD1" s="4077" t="s">
        <v>1339</v>
      </c>
      <c r="AE1" s="4077"/>
      <c r="AF1" s="4077"/>
      <c r="AG1" s="4077"/>
      <c r="AH1" s="4077"/>
      <c r="AI1" s="4077"/>
      <c r="AJ1" s="4077"/>
      <c r="AK1" s="4077"/>
      <c r="AL1" s="4077"/>
      <c r="AP1" s="3031"/>
      <c r="AQ1" s="3031"/>
      <c r="AR1" s="3031"/>
      <c r="AS1" s="3031"/>
      <c r="AT1" s="3031"/>
    </row>
    <row r="2" spans="1:48" ht="10.5" hidden="1" customHeight="1">
      <c r="B2" s="4072"/>
      <c r="C2" s="4072"/>
      <c r="D2" s="4072"/>
      <c r="E2" s="4072"/>
      <c r="F2" s="4072"/>
      <c r="G2" s="4072"/>
      <c r="H2" s="3033"/>
      <c r="I2" s="3034"/>
      <c r="J2" s="3035"/>
      <c r="K2" s="3035"/>
      <c r="L2" s="3035"/>
      <c r="M2" s="3035"/>
      <c r="N2" s="3036"/>
      <c r="O2" s="3037"/>
      <c r="P2" s="3030"/>
      <c r="Q2" s="3031"/>
      <c r="R2" s="3031"/>
      <c r="S2" s="3031"/>
      <c r="T2" s="3031"/>
      <c r="U2" s="3032"/>
      <c r="V2" s="3037"/>
      <c r="W2" s="3030"/>
      <c r="X2" s="3031"/>
      <c r="Y2" s="3031"/>
      <c r="Z2" s="3031"/>
      <c r="AA2" s="3031"/>
      <c r="AB2" s="3032"/>
      <c r="AC2" s="3037"/>
      <c r="AD2" s="3030"/>
      <c r="AE2" s="3031"/>
      <c r="AF2" s="3031"/>
      <c r="AG2" s="3032"/>
      <c r="AH2" s="3037"/>
      <c r="AI2" s="3030"/>
      <c r="AJ2" s="3031"/>
      <c r="AK2" s="3031"/>
      <c r="AL2" s="3032"/>
      <c r="AP2" s="3037"/>
      <c r="AQ2" s="3030"/>
      <c r="AR2" s="3031"/>
      <c r="AS2" s="3031"/>
      <c r="AT2" s="3032"/>
    </row>
    <row r="3" spans="1:48" ht="3" customHeight="1">
      <c r="B3" s="3038"/>
      <c r="C3" s="3039"/>
      <c r="D3" s="3040"/>
      <c r="E3" s="3040"/>
      <c r="F3" s="3041"/>
      <c r="G3" s="3042"/>
      <c r="H3" s="3041"/>
      <c r="I3" s="3043"/>
      <c r="J3" s="3042"/>
      <c r="K3" s="3042"/>
      <c r="L3" s="3042"/>
      <c r="M3" s="3042"/>
      <c r="N3" s="3044"/>
      <c r="O3" s="3041"/>
      <c r="P3" s="3043"/>
      <c r="Q3" s="3042"/>
      <c r="R3" s="3042"/>
      <c r="S3" s="3042"/>
      <c r="T3" s="3042"/>
      <c r="U3" s="3044"/>
      <c r="V3" s="3041"/>
      <c r="W3" s="3043"/>
      <c r="X3" s="3042"/>
      <c r="Y3" s="3042"/>
      <c r="Z3" s="3042"/>
      <c r="AA3" s="3042"/>
      <c r="AB3" s="3045"/>
      <c r="AC3" s="3041"/>
      <c r="AD3" s="3043"/>
      <c r="AE3" s="3042"/>
      <c r="AF3" s="3042"/>
      <c r="AG3" s="3045"/>
      <c r="AH3" s="3041"/>
      <c r="AI3" s="3043"/>
      <c r="AJ3" s="3042"/>
      <c r="AK3" s="3042"/>
      <c r="AL3" s="3045"/>
      <c r="AP3" s="3041"/>
      <c r="AQ3" s="3043"/>
      <c r="AR3" s="3042"/>
      <c r="AS3" s="3042"/>
      <c r="AT3" s="3045"/>
    </row>
    <row r="4" spans="1:48" ht="13.5" customHeight="1">
      <c r="A4" s="3022"/>
      <c r="B4" s="4079" t="s">
        <v>1418</v>
      </c>
      <c r="C4" s="4079"/>
      <c r="D4" s="4079"/>
      <c r="E4" s="4079"/>
      <c r="F4" s="4079"/>
      <c r="G4" s="4079"/>
      <c r="H4" s="4079"/>
      <c r="I4" s="4079"/>
      <c r="J4" s="4079"/>
      <c r="N4" s="3049" t="s">
        <v>82</v>
      </c>
      <c r="U4" s="3049" t="s">
        <v>306</v>
      </c>
      <c r="AB4" s="3052" t="s">
        <v>82</v>
      </c>
      <c r="AG4" s="3052" t="s">
        <v>82</v>
      </c>
      <c r="AL4" s="3052" t="s">
        <v>82</v>
      </c>
      <c r="AT4" s="3052" t="s">
        <v>82</v>
      </c>
    </row>
    <row r="5" spans="1:48" s="13" customFormat="1" ht="13.5" customHeight="1">
      <c r="A5" s="4076" t="s">
        <v>309</v>
      </c>
      <c r="B5" s="4076"/>
      <c r="C5" s="4076"/>
      <c r="D5" s="4076"/>
      <c r="E5" s="4076"/>
      <c r="F5" s="4076"/>
      <c r="G5" s="3053" t="s">
        <v>5018</v>
      </c>
      <c r="H5" s="4073" t="s">
        <v>821</v>
      </c>
      <c r="I5" s="4073"/>
      <c r="J5" s="4073"/>
      <c r="K5" s="4073"/>
      <c r="L5" s="4073"/>
      <c r="M5" s="4073"/>
      <c r="N5" s="4073"/>
      <c r="O5" s="4060" t="s">
        <v>456</v>
      </c>
      <c r="P5" s="4061"/>
      <c r="Q5" s="4061"/>
      <c r="R5" s="4061"/>
      <c r="S5" s="4061"/>
      <c r="T5" s="4061"/>
      <c r="U5" s="4061"/>
      <c r="V5" s="4062" t="s">
        <v>457</v>
      </c>
      <c r="W5" s="4063"/>
      <c r="X5" s="4063"/>
      <c r="Y5" s="4063"/>
      <c r="Z5" s="4063"/>
      <c r="AA5" s="4063"/>
      <c r="AB5" s="4063"/>
      <c r="AC5" s="4064" t="s">
        <v>853</v>
      </c>
      <c r="AD5" s="4065"/>
      <c r="AE5" s="4065"/>
      <c r="AF5" s="4065"/>
      <c r="AG5" s="4065"/>
      <c r="AH5" s="4068" t="s">
        <v>1403</v>
      </c>
      <c r="AI5" s="4069"/>
      <c r="AJ5" s="4069"/>
      <c r="AK5" s="4069"/>
      <c r="AL5" s="4069"/>
      <c r="AM5" s="3054"/>
      <c r="AN5" s="3054"/>
      <c r="AO5" s="3054"/>
      <c r="AP5" s="4066" t="s">
        <v>944</v>
      </c>
      <c r="AQ5" s="4067"/>
      <c r="AR5" s="4067"/>
      <c r="AS5" s="4067"/>
      <c r="AT5" s="4067"/>
      <c r="AU5" s="3054"/>
      <c r="AV5" s="3054"/>
    </row>
    <row r="6" spans="1:48" s="13" customFormat="1" ht="13.5" customHeight="1">
      <c r="A6" s="4076" t="s">
        <v>308</v>
      </c>
      <c r="B6" s="4076"/>
      <c r="C6" s="4059" t="s">
        <v>311</v>
      </c>
      <c r="D6" s="4059"/>
      <c r="E6" s="4059" t="s">
        <v>0</v>
      </c>
      <c r="F6" s="4059"/>
      <c r="G6" s="3053" t="s">
        <v>320</v>
      </c>
      <c r="H6" s="4073"/>
      <c r="I6" s="4073"/>
      <c r="J6" s="4073"/>
      <c r="K6" s="4073"/>
      <c r="L6" s="4073"/>
      <c r="M6" s="4073"/>
      <c r="N6" s="4073"/>
      <c r="O6" s="4061"/>
      <c r="P6" s="4061"/>
      <c r="Q6" s="4061"/>
      <c r="R6" s="4061"/>
      <c r="S6" s="4061"/>
      <c r="T6" s="4061"/>
      <c r="U6" s="4061"/>
      <c r="V6" s="4063"/>
      <c r="W6" s="4063"/>
      <c r="X6" s="4063"/>
      <c r="Y6" s="4063"/>
      <c r="Z6" s="4063"/>
      <c r="AA6" s="4063"/>
      <c r="AB6" s="4063"/>
      <c r="AC6" s="4065"/>
      <c r="AD6" s="4065"/>
      <c r="AE6" s="4065"/>
      <c r="AF6" s="4065"/>
      <c r="AG6" s="4065"/>
      <c r="AH6" s="4069"/>
      <c r="AI6" s="4069"/>
      <c r="AJ6" s="4069"/>
      <c r="AK6" s="4069"/>
      <c r="AL6" s="4069"/>
      <c r="AM6" s="3054">
        <v>298000000</v>
      </c>
      <c r="AN6" s="3054"/>
      <c r="AO6" s="3054"/>
      <c r="AP6" s="4067"/>
      <c r="AQ6" s="4067"/>
      <c r="AR6" s="4067"/>
      <c r="AS6" s="4067"/>
      <c r="AT6" s="4067"/>
      <c r="AU6" s="3054"/>
      <c r="AV6" s="3054"/>
    </row>
    <row r="7" spans="1:48" s="13" customFormat="1" ht="15" customHeight="1">
      <c r="A7" s="4074" t="s">
        <v>392</v>
      </c>
      <c r="B7" s="4074"/>
      <c r="C7" s="4074"/>
      <c r="D7" s="4074"/>
      <c r="E7" s="4075"/>
      <c r="F7" s="4075"/>
      <c r="G7" s="3219">
        <f>SUM(G8,G73,G98,G141,G142)</f>
        <v>232400000.19999999</v>
      </c>
      <c r="H7" s="3055"/>
      <c r="I7" s="3056"/>
      <c r="J7" s="3057"/>
      <c r="K7" s="3058"/>
      <c r="L7" s="3057"/>
      <c r="M7" s="3059"/>
      <c r="N7" s="3219">
        <f>SUM(N8,N73,N98,N141,N142)</f>
        <v>94056686.200000003</v>
      </c>
      <c r="O7" s="3055"/>
      <c r="P7" s="3056"/>
      <c r="Q7" s="3057"/>
      <c r="R7" s="3058"/>
      <c r="S7" s="3057"/>
      <c r="T7" s="3057"/>
      <c r="U7" s="3219">
        <f>SUM(U8,U73,U98,U141,U142)</f>
        <v>25380000</v>
      </c>
      <c r="V7" s="3055"/>
      <c r="W7" s="3056"/>
      <c r="X7" s="3057"/>
      <c r="Y7" s="3058"/>
      <c r="Z7" s="3057"/>
      <c r="AA7" s="3057"/>
      <c r="AB7" s="3219">
        <f>SUM(AB8,AB73,AB98,AB141,AB142)</f>
        <v>25500000</v>
      </c>
      <c r="AC7" s="3055"/>
      <c r="AD7" s="3056"/>
      <c r="AE7" s="3057"/>
      <c r="AF7" s="3058"/>
      <c r="AG7" s="3219">
        <f>SUM(AG8,AG73,AG98,AG141,AG142)</f>
        <v>30000000</v>
      </c>
      <c r="AH7" s="3055"/>
      <c r="AI7" s="3056"/>
      <c r="AJ7" s="3057"/>
      <c r="AK7" s="3058"/>
      <c r="AL7" s="3219">
        <f>SUM(AL8,AL73,AL98,AL141,AL142)</f>
        <v>3000000</v>
      </c>
      <c r="AM7" s="3060">
        <f>SUM(AL7,AG7,AB7,U7,N7)</f>
        <v>177936686.19999999</v>
      </c>
      <c r="AN7" s="3060">
        <f>AM7-AM6</f>
        <v>-120063313.80000001</v>
      </c>
      <c r="AO7" s="3054"/>
      <c r="AP7" s="3055"/>
      <c r="AQ7" s="3056"/>
      <c r="AR7" s="3057"/>
      <c r="AS7" s="3058"/>
      <c r="AT7" s="3219">
        <f>SUM(AT8,AT73,AT98,AT141,AT142)</f>
        <v>6000000</v>
      </c>
      <c r="AU7" s="3054"/>
      <c r="AV7" s="3054"/>
    </row>
    <row r="8" spans="1:48" s="13" customFormat="1" ht="18" customHeight="1">
      <c r="A8" s="3023">
        <v>730</v>
      </c>
      <c r="B8" s="4078" t="s">
        <v>796</v>
      </c>
      <c r="C8" s="3061">
        <v>732</v>
      </c>
      <c r="D8" s="3062" t="s">
        <v>394</v>
      </c>
      <c r="E8" s="4070" t="s">
        <v>395</v>
      </c>
      <c r="F8" s="4070"/>
      <c r="G8" s="3063">
        <f>SUM(G9:G72)</f>
        <v>104880000</v>
      </c>
      <c r="H8" s="3064"/>
      <c r="I8" s="3065"/>
      <c r="J8" s="3066"/>
      <c r="K8" s="3067"/>
      <c r="L8" s="3066"/>
      <c r="M8" s="3068"/>
      <c r="N8" s="3063">
        <f>SUM(N9,N13,N17,N20,N24,N27,N31,N34,N41,N44,N47,N50,N53,N61,N68)</f>
        <v>15000000</v>
      </c>
      <c r="O8" s="3064"/>
      <c r="P8" s="3065"/>
      <c r="Q8" s="3066"/>
      <c r="R8" s="3067"/>
      <c r="S8" s="3066"/>
      <c r="T8" s="3066"/>
      <c r="U8" s="3063">
        <f>U9+U13+U17+U24+U27+U34+U41+U47+U53+U68</f>
        <v>25380000</v>
      </c>
      <c r="V8" s="3064"/>
      <c r="W8" s="3065"/>
      <c r="X8" s="3066"/>
      <c r="Y8" s="3067"/>
      <c r="Z8" s="3066"/>
      <c r="AA8" s="3066"/>
      <c r="AB8" s="3063">
        <f>SUM(AB9,AB13,AB17,AB20,AB24,AB27,AB31,AB34,AB2,AB41,AB44,AB47,AB50,AB53,AB61,AB68)</f>
        <v>25500000</v>
      </c>
      <c r="AC8" s="3064"/>
      <c r="AD8" s="3065"/>
      <c r="AE8" s="3066"/>
      <c r="AF8" s="3067"/>
      <c r="AG8" s="3063">
        <f>SUM(AG9,AG13,AG17,AG20,AG24,AG27,AG31,AG34,AG41,AG44,AG47,AG50,AG53,AG61,AG68)</f>
        <v>30000000</v>
      </c>
      <c r="AH8" s="3064"/>
      <c r="AI8" s="3065"/>
      <c r="AJ8" s="3066"/>
      <c r="AK8" s="3067"/>
      <c r="AL8" s="3063">
        <f>SUM(AL9,AL13,AL17,AL20,AL24,AL27,AL31,AL34,AL41,AL44,AL47,AL50,AL53,AL61,AL68)</f>
        <v>3000000</v>
      </c>
      <c r="AM8" s="3060">
        <f>SUM(AL8,AG8,AB8,U8,N8)</f>
        <v>98880000</v>
      </c>
      <c r="AN8" s="3054"/>
      <c r="AO8" s="3054"/>
      <c r="AP8" s="3064"/>
      <c r="AQ8" s="3065"/>
      <c r="AR8" s="3066"/>
      <c r="AS8" s="3067"/>
      <c r="AT8" s="3063">
        <f>SUM(AT9,AT13,AT17,AT20,AT24,AT27,AT31,AT34,AT41,AT44,AT47,AT50,AT53,AT61,AT68)</f>
        <v>6000000</v>
      </c>
      <c r="AU8" s="3069">
        <f>N8+U8+AB8+AG8+AL8+AT8</f>
        <v>104880000</v>
      </c>
      <c r="AV8" s="3054"/>
    </row>
    <row r="9" spans="1:48" s="13" customFormat="1" ht="14.1" customHeight="1">
      <c r="A9" s="3023"/>
      <c r="B9" s="4078"/>
      <c r="C9" s="3062"/>
      <c r="D9" s="3062"/>
      <c r="E9" s="3070" t="s">
        <v>391</v>
      </c>
      <c r="F9" s="3071" t="s">
        <v>396</v>
      </c>
      <c r="G9" s="3072">
        <f>SUM(N9,U9,AB9,AG9,AL9)</f>
        <v>18000000</v>
      </c>
      <c r="H9" s="3073"/>
      <c r="I9" s="3074"/>
      <c r="J9" s="3075"/>
      <c r="K9" s="3076"/>
      <c r="L9" s="3075"/>
      <c r="M9" s="3077"/>
      <c r="N9" s="3078">
        <f>SUM(N10:N11)</f>
        <v>0</v>
      </c>
      <c r="O9" s="3073"/>
      <c r="P9" s="3074"/>
      <c r="Q9" s="3075"/>
      <c r="R9" s="3076"/>
      <c r="S9" s="3075"/>
      <c r="T9" s="3075"/>
      <c r="U9" s="3078">
        <f>SUM(U10:U11)</f>
        <v>8000000</v>
      </c>
      <c r="V9" s="3073"/>
      <c r="W9" s="3074"/>
      <c r="X9" s="3075"/>
      <c r="Y9" s="3076"/>
      <c r="Z9" s="3075"/>
      <c r="AA9" s="3075"/>
      <c r="AB9" s="3078">
        <f>SUM(AB10:AB11)</f>
        <v>10000000</v>
      </c>
      <c r="AC9" s="3073"/>
      <c r="AD9" s="3074"/>
      <c r="AE9" s="3075"/>
      <c r="AF9" s="3076"/>
      <c r="AG9" s="3078">
        <f>SUM(AG10:AG11)</f>
        <v>0</v>
      </c>
      <c r="AH9" s="3073"/>
      <c r="AI9" s="3074"/>
      <c r="AJ9" s="3075"/>
      <c r="AK9" s="3076"/>
      <c r="AL9" s="3078">
        <f>SUM(AL10:AL11)</f>
        <v>0</v>
      </c>
      <c r="AM9" s="3060">
        <f t="shared" ref="AM9:AM68" si="0">SUM(AL9,AG9,AB9,U9,N9)</f>
        <v>18000000</v>
      </c>
      <c r="AN9" s="3054"/>
      <c r="AO9" s="3054"/>
      <c r="AP9" s="3073"/>
      <c r="AQ9" s="3074"/>
      <c r="AR9" s="3075"/>
      <c r="AS9" s="3076"/>
      <c r="AT9" s="3078">
        <f>SUM(AT10:AT11)</f>
        <v>0</v>
      </c>
      <c r="AU9" s="3054"/>
      <c r="AV9" s="3054"/>
    </row>
    <row r="10" spans="1:48" s="13" customFormat="1" ht="10.5" customHeight="1">
      <c r="A10" s="3023"/>
      <c r="B10" s="3079"/>
      <c r="C10" s="3062"/>
      <c r="D10" s="3062"/>
      <c r="E10" s="3062"/>
      <c r="F10" s="3080"/>
      <c r="G10" s="3081"/>
      <c r="H10" s="3082"/>
      <c r="I10" s="3083"/>
      <c r="J10" s="3084"/>
      <c r="K10" s="3061"/>
      <c r="L10" s="3084"/>
      <c r="M10" s="3085"/>
      <c r="N10" s="3086"/>
      <c r="O10" s="3087" t="s">
        <v>615</v>
      </c>
      <c r="P10" s="3088">
        <v>1000000</v>
      </c>
      <c r="Q10" s="3089" t="s">
        <v>259</v>
      </c>
      <c r="R10" s="3090">
        <v>3</v>
      </c>
      <c r="S10" s="3089"/>
      <c r="T10" s="3091"/>
      <c r="U10" s="3092">
        <f>SUM(P10*R10)</f>
        <v>3000000</v>
      </c>
      <c r="V10" s="3087" t="s">
        <v>615</v>
      </c>
      <c r="W10" s="3088">
        <v>500000</v>
      </c>
      <c r="X10" s="3089" t="s">
        <v>259</v>
      </c>
      <c r="Y10" s="3090">
        <v>10</v>
      </c>
      <c r="Z10" s="3089"/>
      <c r="AA10" s="3091"/>
      <c r="AB10" s="3092">
        <f>SUM(W10*Y10)</f>
        <v>5000000</v>
      </c>
      <c r="AC10" s="3082"/>
      <c r="AD10" s="3083"/>
      <c r="AE10" s="3084"/>
      <c r="AF10" s="3061"/>
      <c r="AG10" s="3086"/>
      <c r="AH10" s="3082"/>
      <c r="AI10" s="3083"/>
      <c r="AJ10" s="3084"/>
      <c r="AK10" s="3061"/>
      <c r="AL10" s="3086"/>
      <c r="AM10" s="3060">
        <f t="shared" si="0"/>
        <v>8000000</v>
      </c>
      <c r="AN10" s="3054"/>
      <c r="AO10" s="3054"/>
      <c r="AP10" s="3082"/>
      <c r="AQ10" s="3083"/>
      <c r="AR10" s="3084"/>
      <c r="AS10" s="3061"/>
      <c r="AT10" s="3086"/>
      <c r="AU10" s="3054"/>
      <c r="AV10" s="3054"/>
    </row>
    <row r="11" spans="1:48" s="13" customFormat="1" ht="10.5" customHeight="1">
      <c r="A11" s="3023"/>
      <c r="B11" s="3079"/>
      <c r="C11" s="3062"/>
      <c r="D11" s="3062"/>
      <c r="E11" s="3062"/>
      <c r="F11" s="3080"/>
      <c r="G11" s="3081"/>
      <c r="H11" s="3082"/>
      <c r="I11" s="3083"/>
      <c r="J11" s="3093"/>
      <c r="K11" s="3094"/>
      <c r="L11" s="3084"/>
      <c r="M11" s="3095"/>
      <c r="N11" s="3086"/>
      <c r="O11" s="3087" t="s">
        <v>1383</v>
      </c>
      <c r="P11" s="3088">
        <v>1000000</v>
      </c>
      <c r="Q11" s="3089" t="s">
        <v>7</v>
      </c>
      <c r="R11" s="3090">
        <v>5</v>
      </c>
      <c r="S11" s="3089"/>
      <c r="T11" s="3091"/>
      <c r="U11" s="3092">
        <f>SUM(P11*R11)</f>
        <v>5000000</v>
      </c>
      <c r="V11" s="3087" t="s">
        <v>1383</v>
      </c>
      <c r="W11" s="3088">
        <v>1000000</v>
      </c>
      <c r="X11" s="3089" t="s">
        <v>7</v>
      </c>
      <c r="Y11" s="3090">
        <v>5</v>
      </c>
      <c r="Z11" s="3089"/>
      <c r="AA11" s="3091"/>
      <c r="AB11" s="3092">
        <f>SUM(W11*Y11)</f>
        <v>5000000</v>
      </c>
      <c r="AC11" s="3082"/>
      <c r="AD11" s="3083"/>
      <c r="AE11" s="3093"/>
      <c r="AF11" s="3094"/>
      <c r="AG11" s="3086"/>
      <c r="AH11" s="3082"/>
      <c r="AI11" s="3083"/>
      <c r="AJ11" s="3093"/>
      <c r="AK11" s="3094"/>
      <c r="AL11" s="3086"/>
      <c r="AM11" s="3060">
        <f>SUM(AL11,AG11,AB11,U11,N11)</f>
        <v>10000000</v>
      </c>
      <c r="AN11" s="3054"/>
      <c r="AO11" s="3054"/>
      <c r="AP11" s="3082"/>
      <c r="AQ11" s="3083"/>
      <c r="AR11" s="3093"/>
      <c r="AS11" s="3094"/>
      <c r="AT11" s="3086"/>
      <c r="AU11" s="3054"/>
      <c r="AV11" s="3054"/>
    </row>
    <row r="12" spans="1:48" s="13" customFormat="1" ht="18" hidden="1" customHeight="1">
      <c r="A12" s="3023"/>
      <c r="B12" s="3079"/>
      <c r="C12" s="3062"/>
      <c r="D12" s="3062"/>
      <c r="E12" s="3062"/>
      <c r="F12" s="3080"/>
      <c r="G12" s="3081"/>
      <c r="H12" s="3082"/>
      <c r="I12" s="3083"/>
      <c r="J12" s="3093"/>
      <c r="K12" s="3094"/>
      <c r="L12" s="3084"/>
      <c r="M12" s="3095"/>
      <c r="N12" s="3086"/>
      <c r="O12" s="3096"/>
      <c r="P12" s="3097"/>
      <c r="Q12" s="3098"/>
      <c r="R12" s="3099"/>
      <c r="S12" s="3098"/>
      <c r="T12" s="3100"/>
      <c r="U12" s="3101"/>
      <c r="V12" s="3096"/>
      <c r="W12" s="3097"/>
      <c r="X12" s="3098"/>
      <c r="Y12" s="3099"/>
      <c r="Z12" s="3098"/>
      <c r="AA12" s="3100"/>
      <c r="AB12" s="3101"/>
      <c r="AC12" s="3082"/>
      <c r="AD12" s="3083"/>
      <c r="AE12" s="3093"/>
      <c r="AF12" s="3094"/>
      <c r="AG12" s="3086"/>
      <c r="AH12" s="3082"/>
      <c r="AI12" s="3083"/>
      <c r="AJ12" s="3093"/>
      <c r="AK12" s="3094"/>
      <c r="AL12" s="3086"/>
      <c r="AM12" s="3060"/>
      <c r="AN12" s="3054"/>
      <c r="AO12" s="3054"/>
      <c r="AP12" s="3082"/>
      <c r="AQ12" s="3083"/>
      <c r="AR12" s="3093"/>
      <c r="AS12" s="3094"/>
      <c r="AT12" s="3086"/>
      <c r="AU12" s="3054"/>
      <c r="AV12" s="3054"/>
    </row>
    <row r="13" spans="1:48" s="13" customFormat="1" ht="14.1" customHeight="1">
      <c r="A13" s="3023"/>
      <c r="B13" s="3079"/>
      <c r="C13" s="3062"/>
      <c r="D13" s="3062"/>
      <c r="E13" s="3062" t="s">
        <v>377</v>
      </c>
      <c r="F13" s="3080" t="s">
        <v>397</v>
      </c>
      <c r="G13" s="3081">
        <f>SUM(N13,U13,AB13,AG13,AL13)</f>
        <v>7000000</v>
      </c>
      <c r="H13" s="3082"/>
      <c r="I13" s="3083"/>
      <c r="J13" s="3084"/>
      <c r="K13" s="3094"/>
      <c r="L13" s="3084"/>
      <c r="M13" s="3095"/>
      <c r="N13" s="3086">
        <f>SUM(N14:N15)</f>
        <v>0</v>
      </c>
      <c r="O13" s="3082"/>
      <c r="P13" s="3083"/>
      <c r="Q13" s="3084"/>
      <c r="R13" s="3084"/>
      <c r="S13" s="3084"/>
      <c r="T13" s="3084"/>
      <c r="U13" s="3086">
        <f>SUM(U14:U16)</f>
        <v>6000000</v>
      </c>
      <c r="V13" s="3082"/>
      <c r="W13" s="3083"/>
      <c r="X13" s="3084"/>
      <c r="Y13" s="3094"/>
      <c r="Z13" s="3084"/>
      <c r="AA13" s="3094"/>
      <c r="AB13" s="3086">
        <f>SUM(AB14:AB15)</f>
        <v>1000000</v>
      </c>
      <c r="AC13" s="3082"/>
      <c r="AD13" s="3083"/>
      <c r="AE13" s="3084"/>
      <c r="AF13" s="3094"/>
      <c r="AG13" s="3086">
        <f>SUM(AG14:AG15)</f>
        <v>0</v>
      </c>
      <c r="AH13" s="3082"/>
      <c r="AI13" s="3083"/>
      <c r="AJ13" s="3084"/>
      <c r="AK13" s="3094"/>
      <c r="AL13" s="3086">
        <f>SUM(AL14:AL15)</f>
        <v>0</v>
      </c>
      <c r="AM13" s="3060">
        <f>SUM(AL13,AG13,AB13,U13,N13)</f>
        <v>7000000</v>
      </c>
      <c r="AN13" s="3054"/>
      <c r="AO13" s="3054"/>
      <c r="AP13" s="3082"/>
      <c r="AQ13" s="3083"/>
      <c r="AR13" s="3084"/>
      <c r="AS13" s="3094"/>
      <c r="AT13" s="3086">
        <f>SUM(AT14:AT15)</f>
        <v>0</v>
      </c>
      <c r="AU13" s="3054"/>
      <c r="AV13" s="3054"/>
    </row>
    <row r="14" spans="1:48" s="13" customFormat="1" ht="10.5" customHeight="1">
      <c r="A14" s="3023"/>
      <c r="B14" s="3079"/>
      <c r="C14" s="3062"/>
      <c r="D14" s="3062"/>
      <c r="E14" s="3062"/>
      <c r="F14" s="3080"/>
      <c r="G14" s="3081"/>
      <c r="H14" s="3082"/>
      <c r="I14" s="3083"/>
      <c r="J14" s="3084"/>
      <c r="K14" s="3094"/>
      <c r="L14" s="3084"/>
      <c r="M14" s="3095"/>
      <c r="N14" s="3086"/>
      <c r="O14" s="3087" t="s">
        <v>297</v>
      </c>
      <c r="P14" s="3088">
        <v>300000</v>
      </c>
      <c r="Q14" s="3089" t="s">
        <v>259</v>
      </c>
      <c r="R14" s="3102">
        <v>20</v>
      </c>
      <c r="S14" s="3089"/>
      <c r="T14" s="3103"/>
      <c r="U14" s="3092">
        <f>SUM(P14*R14)</f>
        <v>6000000</v>
      </c>
      <c r="V14" s="3087" t="s">
        <v>282</v>
      </c>
      <c r="W14" s="3088">
        <v>100000</v>
      </c>
      <c r="X14" s="3089" t="s">
        <v>259</v>
      </c>
      <c r="Y14" s="3090">
        <v>10</v>
      </c>
      <c r="Z14" s="3089"/>
      <c r="AA14" s="3091"/>
      <c r="AB14" s="3092">
        <f>SUM(W14*Y14)</f>
        <v>1000000</v>
      </c>
      <c r="AC14" s="3087"/>
      <c r="AD14" s="3088"/>
      <c r="AE14" s="3089"/>
      <c r="AF14" s="3090"/>
      <c r="AG14" s="3092">
        <f>SUM(AD14*AF14)</f>
        <v>0</v>
      </c>
      <c r="AH14" s="3082"/>
      <c r="AI14" s="3083"/>
      <c r="AJ14" s="3084"/>
      <c r="AK14" s="3094"/>
      <c r="AL14" s="3086"/>
      <c r="AM14" s="3060">
        <f t="shared" si="0"/>
        <v>7000000</v>
      </c>
      <c r="AN14" s="3054"/>
      <c r="AO14" s="3054"/>
      <c r="AP14" s="3082"/>
      <c r="AQ14" s="3083"/>
      <c r="AR14" s="3084"/>
      <c r="AS14" s="3094"/>
      <c r="AT14" s="3086"/>
      <c r="AU14" s="3054"/>
      <c r="AV14" s="3054"/>
    </row>
    <row r="15" spans="1:48" s="13" customFormat="1" ht="18" hidden="1" customHeight="1">
      <c r="A15" s="3023"/>
      <c r="B15" s="3079"/>
      <c r="C15" s="3062"/>
      <c r="D15" s="3062"/>
      <c r="E15" s="3062"/>
      <c r="F15" s="3080"/>
      <c r="G15" s="3081"/>
      <c r="H15" s="3082"/>
      <c r="I15" s="3083"/>
      <c r="J15" s="3084"/>
      <c r="K15" s="3094"/>
      <c r="L15" s="3084"/>
      <c r="M15" s="3095"/>
      <c r="N15" s="3086"/>
      <c r="O15" s="3087"/>
      <c r="P15" s="3088"/>
      <c r="Q15" s="3089"/>
      <c r="R15" s="3103"/>
      <c r="S15" s="3089"/>
      <c r="T15" s="3103"/>
      <c r="U15" s="3092"/>
      <c r="V15" s="3096"/>
      <c r="W15" s="3097"/>
      <c r="X15" s="3098"/>
      <c r="Y15" s="3099"/>
      <c r="Z15" s="3098"/>
      <c r="AA15" s="3100"/>
      <c r="AB15" s="3101">
        <f>SUM(W15*Y15)</f>
        <v>0</v>
      </c>
      <c r="AC15" s="3082"/>
      <c r="AD15" s="3083"/>
      <c r="AE15" s="3084"/>
      <c r="AF15" s="3094"/>
      <c r="AG15" s="3086"/>
      <c r="AH15" s="3082"/>
      <c r="AI15" s="3083"/>
      <c r="AJ15" s="3084"/>
      <c r="AK15" s="3094"/>
      <c r="AL15" s="3086"/>
      <c r="AM15" s="3060">
        <f t="shared" si="0"/>
        <v>0</v>
      </c>
      <c r="AN15" s="3054"/>
      <c r="AO15" s="3054"/>
      <c r="AP15" s="3082"/>
      <c r="AQ15" s="3083"/>
      <c r="AR15" s="3084"/>
      <c r="AS15" s="3094"/>
      <c r="AT15" s="3086"/>
      <c r="AU15" s="3054"/>
      <c r="AV15" s="3054"/>
    </row>
    <row r="16" spans="1:48" s="13" customFormat="1" ht="18" hidden="1" customHeight="1">
      <c r="A16" s="3023"/>
      <c r="B16" s="3079"/>
      <c r="C16" s="3062"/>
      <c r="D16" s="3062"/>
      <c r="E16" s="3062"/>
      <c r="F16" s="3080"/>
      <c r="G16" s="3081"/>
      <c r="H16" s="3082"/>
      <c r="I16" s="3083"/>
      <c r="J16" s="3084"/>
      <c r="K16" s="3094"/>
      <c r="L16" s="3084"/>
      <c r="M16" s="3095"/>
      <c r="N16" s="3086"/>
      <c r="O16" s="3087"/>
      <c r="P16" s="3088"/>
      <c r="Q16" s="3089"/>
      <c r="R16" s="3102"/>
      <c r="S16" s="3089"/>
      <c r="T16" s="3103"/>
      <c r="U16" s="3092"/>
      <c r="V16" s="3087"/>
      <c r="W16" s="3088"/>
      <c r="X16" s="3089"/>
      <c r="Y16" s="3090"/>
      <c r="Z16" s="3089"/>
      <c r="AA16" s="3091"/>
      <c r="AB16" s="3092"/>
      <c r="AC16" s="3082"/>
      <c r="AD16" s="3083"/>
      <c r="AE16" s="3084"/>
      <c r="AF16" s="3094"/>
      <c r="AG16" s="3086"/>
      <c r="AH16" s="3082"/>
      <c r="AI16" s="3083"/>
      <c r="AJ16" s="3084"/>
      <c r="AK16" s="3094"/>
      <c r="AL16" s="3086"/>
      <c r="AM16" s="3060">
        <f t="shared" si="0"/>
        <v>0</v>
      </c>
      <c r="AN16" s="3054"/>
      <c r="AO16" s="3054"/>
      <c r="AP16" s="3082"/>
      <c r="AQ16" s="3083"/>
      <c r="AR16" s="3084"/>
      <c r="AS16" s="3094"/>
      <c r="AT16" s="3086"/>
      <c r="AU16" s="3054"/>
      <c r="AV16" s="3054"/>
    </row>
    <row r="17" spans="1:48" s="13" customFormat="1" ht="14.1" customHeight="1">
      <c r="A17" s="3023"/>
      <c r="B17" s="3079"/>
      <c r="C17" s="3062"/>
      <c r="D17" s="3062"/>
      <c r="E17" s="3062" t="s">
        <v>378</v>
      </c>
      <c r="F17" s="3080" t="s">
        <v>398</v>
      </c>
      <c r="G17" s="3081">
        <f>SUM(N17,U17,AB17,AG17,AL17)</f>
        <v>4000000</v>
      </c>
      <c r="H17" s="3104"/>
      <c r="I17" s="3105"/>
      <c r="J17" s="3106"/>
      <c r="K17" s="3107"/>
      <c r="L17" s="3108"/>
      <c r="M17" s="3109"/>
      <c r="N17" s="3086">
        <f>SUM(N18)</f>
        <v>0</v>
      </c>
      <c r="O17" s="3082"/>
      <c r="P17" s="3083"/>
      <c r="Q17" s="3084"/>
      <c r="R17" s="3084"/>
      <c r="S17" s="3084"/>
      <c r="T17" s="3084"/>
      <c r="U17" s="3086">
        <f>SUM(U18)</f>
        <v>1000000</v>
      </c>
      <c r="V17" s="3082"/>
      <c r="W17" s="3083"/>
      <c r="X17" s="3084"/>
      <c r="Y17" s="3094"/>
      <c r="Z17" s="3084"/>
      <c r="AA17" s="3094"/>
      <c r="AB17" s="3086">
        <f>SUM(AB18:AB19)</f>
        <v>3000000</v>
      </c>
      <c r="AC17" s="3104"/>
      <c r="AD17" s="3105"/>
      <c r="AE17" s="3106"/>
      <c r="AF17" s="3107"/>
      <c r="AG17" s="3086">
        <f>SUM(AG18)</f>
        <v>0</v>
      </c>
      <c r="AH17" s="3104"/>
      <c r="AI17" s="3105"/>
      <c r="AJ17" s="3106"/>
      <c r="AK17" s="3107"/>
      <c r="AL17" s="3086">
        <f>SUM(AL18)</f>
        <v>0</v>
      </c>
      <c r="AM17" s="3060">
        <f t="shared" si="0"/>
        <v>4000000</v>
      </c>
      <c r="AN17" s="3054"/>
      <c r="AO17" s="3054"/>
      <c r="AP17" s="3104"/>
      <c r="AQ17" s="3105"/>
      <c r="AR17" s="3106"/>
      <c r="AS17" s="3107"/>
      <c r="AT17" s="3086">
        <f>SUM(AT18)</f>
        <v>0</v>
      </c>
      <c r="AU17" s="3054"/>
      <c r="AV17" s="3054"/>
    </row>
    <row r="18" spans="1:48" s="13" customFormat="1" ht="10.5" customHeight="1">
      <c r="A18" s="3023"/>
      <c r="B18" s="3079"/>
      <c r="C18" s="3062"/>
      <c r="D18" s="3062"/>
      <c r="E18" s="3062"/>
      <c r="F18" s="3080"/>
      <c r="G18" s="3081"/>
      <c r="H18" s="3082"/>
      <c r="I18" s="3083"/>
      <c r="J18" s="3084"/>
      <c r="K18" s="3110"/>
      <c r="L18" s="3084"/>
      <c r="M18" s="3061"/>
      <c r="N18" s="3086"/>
      <c r="O18" s="3087" t="s">
        <v>305</v>
      </c>
      <c r="P18" s="3088">
        <v>200000</v>
      </c>
      <c r="Q18" s="3089" t="s">
        <v>259</v>
      </c>
      <c r="R18" s="3102">
        <v>5</v>
      </c>
      <c r="S18" s="3089"/>
      <c r="T18" s="3103"/>
      <c r="U18" s="3092">
        <f>SUM(P18*R18)</f>
        <v>1000000</v>
      </c>
      <c r="V18" s="3087" t="s">
        <v>282</v>
      </c>
      <c r="W18" s="3088">
        <v>20000</v>
      </c>
      <c r="X18" s="3089" t="s">
        <v>7</v>
      </c>
      <c r="Y18" s="3090">
        <v>150</v>
      </c>
      <c r="Z18" s="3089"/>
      <c r="AA18" s="3091"/>
      <c r="AB18" s="3092">
        <f>SUM(W18*Y18)</f>
        <v>3000000</v>
      </c>
      <c r="AC18" s="3082"/>
      <c r="AD18" s="3083"/>
      <c r="AE18" s="3084"/>
      <c r="AF18" s="3110"/>
      <c r="AG18" s="3086"/>
      <c r="AH18" s="3082"/>
      <c r="AI18" s="3083"/>
      <c r="AJ18" s="3084"/>
      <c r="AK18" s="3110"/>
      <c r="AL18" s="3086"/>
      <c r="AM18" s="3060">
        <f t="shared" si="0"/>
        <v>4000000</v>
      </c>
      <c r="AN18" s="3054"/>
      <c r="AO18" s="3054"/>
      <c r="AP18" s="3082"/>
      <c r="AQ18" s="3083"/>
      <c r="AR18" s="3084"/>
      <c r="AS18" s="3110"/>
      <c r="AT18" s="3086"/>
      <c r="AU18" s="3054"/>
      <c r="AV18" s="3054"/>
    </row>
    <row r="19" spans="1:48" s="13" customFormat="1" ht="18" hidden="1" customHeight="1">
      <c r="A19" s="3023"/>
      <c r="B19" s="3079"/>
      <c r="C19" s="3062"/>
      <c r="D19" s="3062"/>
      <c r="E19" s="3062"/>
      <c r="F19" s="3080"/>
      <c r="G19" s="3081"/>
      <c r="H19" s="3082"/>
      <c r="I19" s="3083"/>
      <c r="J19" s="3084"/>
      <c r="K19" s="3110"/>
      <c r="L19" s="3084"/>
      <c r="M19" s="3061"/>
      <c r="N19" s="3086"/>
      <c r="O19" s="3087"/>
      <c r="P19" s="3088"/>
      <c r="Q19" s="3089"/>
      <c r="R19" s="3102"/>
      <c r="S19" s="3089"/>
      <c r="T19" s="3103"/>
      <c r="U19" s="3092"/>
      <c r="V19" s="3087"/>
      <c r="W19" s="3088"/>
      <c r="X19" s="3089"/>
      <c r="Y19" s="3090"/>
      <c r="Z19" s="3089"/>
      <c r="AA19" s="3091"/>
      <c r="AB19" s="3092"/>
      <c r="AC19" s="3082"/>
      <c r="AD19" s="3083"/>
      <c r="AE19" s="3084"/>
      <c r="AF19" s="3110"/>
      <c r="AG19" s="3086"/>
      <c r="AH19" s="3082"/>
      <c r="AI19" s="3083"/>
      <c r="AJ19" s="3084"/>
      <c r="AK19" s="3110"/>
      <c r="AL19" s="3086"/>
      <c r="AM19" s="3060"/>
      <c r="AN19" s="3054"/>
      <c r="AO19" s="3054"/>
      <c r="AP19" s="3082"/>
      <c r="AQ19" s="3083"/>
      <c r="AR19" s="3084"/>
      <c r="AS19" s="3110"/>
      <c r="AT19" s="3086"/>
      <c r="AU19" s="3054"/>
      <c r="AV19" s="3054"/>
    </row>
    <row r="20" spans="1:48" s="13" customFormat="1" ht="14.1" customHeight="1">
      <c r="A20" s="3023"/>
      <c r="B20" s="3079"/>
      <c r="C20" s="3061"/>
      <c r="D20" s="3062"/>
      <c r="E20" s="3062" t="s">
        <v>379</v>
      </c>
      <c r="F20" s="3080" t="s">
        <v>617</v>
      </c>
      <c r="G20" s="3081">
        <f>SUM(N20,U20,AB20,AG20,AL20)</f>
        <v>10000000</v>
      </c>
      <c r="H20" s="3082"/>
      <c r="I20" s="3083"/>
      <c r="J20" s="3084"/>
      <c r="K20" s="3061"/>
      <c r="L20" s="3084"/>
      <c r="M20" s="3085"/>
      <c r="N20" s="3086">
        <f>SUM(N22:N25)</f>
        <v>0</v>
      </c>
      <c r="O20" s="3082"/>
      <c r="P20" s="3083"/>
      <c r="Q20" s="3084"/>
      <c r="R20" s="3061"/>
      <c r="S20" s="3084"/>
      <c r="T20" s="3084"/>
      <c r="U20" s="3086">
        <f>SUM(U21:U22)</f>
        <v>0</v>
      </c>
      <c r="V20" s="3082"/>
      <c r="W20" s="3083"/>
      <c r="X20" s="3084"/>
      <c r="Y20" s="3061"/>
      <c r="Z20" s="3084"/>
      <c r="AA20" s="3084"/>
      <c r="AB20" s="3086">
        <f>AB21+AB22</f>
        <v>10000000</v>
      </c>
      <c r="AC20" s="3082"/>
      <c r="AD20" s="3083"/>
      <c r="AE20" s="3084"/>
      <c r="AF20" s="3061"/>
      <c r="AG20" s="3086">
        <f>SUM(AG22:AG22)</f>
        <v>0</v>
      </c>
      <c r="AH20" s="3082"/>
      <c r="AI20" s="3083"/>
      <c r="AJ20" s="3084"/>
      <c r="AK20" s="3061"/>
      <c r="AL20" s="3086">
        <f>SUM(AL22:AL22)</f>
        <v>0</v>
      </c>
      <c r="AM20" s="3060">
        <f t="shared" si="0"/>
        <v>10000000</v>
      </c>
      <c r="AN20" s="3054"/>
      <c r="AO20" s="3054"/>
      <c r="AP20" s="3082"/>
      <c r="AQ20" s="3083"/>
      <c r="AR20" s="3084"/>
      <c r="AS20" s="3061"/>
      <c r="AT20" s="3086">
        <f>SUM(AT22:AT22)</f>
        <v>0</v>
      </c>
      <c r="AU20" s="3054"/>
      <c r="AV20" s="3054"/>
    </row>
    <row r="21" spans="1:48" s="13" customFormat="1" ht="10.5" customHeight="1">
      <c r="A21" s="3023"/>
      <c r="B21" s="3079"/>
      <c r="C21" s="3061"/>
      <c r="D21" s="3062"/>
      <c r="E21" s="3062"/>
      <c r="F21" s="3080"/>
      <c r="G21" s="3081"/>
      <c r="H21" s="3082"/>
      <c r="I21" s="3083"/>
      <c r="J21" s="3084"/>
      <c r="K21" s="3061"/>
      <c r="L21" s="3084"/>
      <c r="M21" s="3085"/>
      <c r="N21" s="3086"/>
      <c r="O21" s="3082"/>
      <c r="P21" s="3083"/>
      <c r="Q21" s="3084"/>
      <c r="R21" s="3061"/>
      <c r="S21" s="3084"/>
      <c r="T21" s="3084"/>
      <c r="U21" s="3086"/>
      <c r="V21" s="3087" t="s">
        <v>619</v>
      </c>
      <c r="W21" s="3088"/>
      <c r="X21" s="3089"/>
      <c r="Y21" s="3090"/>
      <c r="Z21" s="3089"/>
      <c r="AA21" s="3111"/>
      <c r="AB21" s="3092">
        <v>10000000</v>
      </c>
      <c r="AC21" s="3082"/>
      <c r="AD21" s="3083"/>
      <c r="AE21" s="3084"/>
      <c r="AF21" s="3061"/>
      <c r="AG21" s="3086"/>
      <c r="AH21" s="3082"/>
      <c r="AI21" s="3083"/>
      <c r="AJ21" s="3084"/>
      <c r="AK21" s="3061"/>
      <c r="AL21" s="3086"/>
      <c r="AM21" s="3060">
        <f t="shared" si="0"/>
        <v>10000000</v>
      </c>
      <c r="AN21" s="3054"/>
      <c r="AO21" s="3054"/>
      <c r="AP21" s="3082"/>
      <c r="AQ21" s="3083"/>
      <c r="AR21" s="3084"/>
      <c r="AS21" s="3061"/>
      <c r="AT21" s="3086"/>
      <c r="AU21" s="3054"/>
      <c r="AV21" s="3054"/>
    </row>
    <row r="22" spans="1:48" s="13" customFormat="1" ht="18" hidden="1" customHeight="1">
      <c r="A22" s="3023"/>
      <c r="B22" s="3079"/>
      <c r="C22" s="3061"/>
      <c r="D22" s="3061"/>
      <c r="E22" s="3061"/>
      <c r="F22" s="3080"/>
      <c r="G22" s="3081"/>
      <c r="H22" s="3082"/>
      <c r="I22" s="3083"/>
      <c r="J22" s="3093"/>
      <c r="K22" s="3061"/>
      <c r="L22" s="3084"/>
      <c r="M22" s="3095"/>
      <c r="N22" s="3086"/>
      <c r="O22" s="3082"/>
      <c r="P22" s="3083"/>
      <c r="Q22" s="3093"/>
      <c r="R22" s="3061"/>
      <c r="S22" s="3084"/>
      <c r="T22" s="3094"/>
      <c r="U22" s="3086"/>
      <c r="V22" s="3087"/>
      <c r="W22" s="3088"/>
      <c r="X22" s="3089"/>
      <c r="Y22" s="3090"/>
      <c r="Z22" s="3089"/>
      <c r="AA22" s="3091"/>
      <c r="AB22" s="3092"/>
      <c r="AC22" s="3082"/>
      <c r="AD22" s="3083"/>
      <c r="AE22" s="3093"/>
      <c r="AF22" s="3061"/>
      <c r="AG22" s="3086"/>
      <c r="AH22" s="3082"/>
      <c r="AI22" s="3083"/>
      <c r="AJ22" s="3093"/>
      <c r="AK22" s="3061"/>
      <c r="AL22" s="3086"/>
      <c r="AM22" s="3060">
        <f t="shared" si="0"/>
        <v>0</v>
      </c>
      <c r="AN22" s="3054"/>
      <c r="AO22" s="3054"/>
      <c r="AP22" s="3082"/>
      <c r="AQ22" s="3083"/>
      <c r="AR22" s="3093"/>
      <c r="AS22" s="3061"/>
      <c r="AT22" s="3086"/>
      <c r="AU22" s="3054"/>
      <c r="AV22" s="3054"/>
    </row>
    <row r="23" spans="1:48" s="13" customFormat="1" ht="18" hidden="1" customHeight="1">
      <c r="A23" s="3023"/>
      <c r="B23" s="3079"/>
      <c r="C23" s="3061"/>
      <c r="D23" s="3061"/>
      <c r="E23" s="3061"/>
      <c r="F23" s="3080"/>
      <c r="G23" s="3081"/>
      <c r="H23" s="3082"/>
      <c r="I23" s="3083"/>
      <c r="J23" s="3093"/>
      <c r="K23" s="3061"/>
      <c r="L23" s="3084"/>
      <c r="M23" s="3095"/>
      <c r="N23" s="3086"/>
      <c r="O23" s="3082"/>
      <c r="P23" s="3083"/>
      <c r="Q23" s="3093"/>
      <c r="R23" s="3061"/>
      <c r="S23" s="3084"/>
      <c r="T23" s="3094"/>
      <c r="U23" s="3086"/>
      <c r="V23" s="3087"/>
      <c r="W23" s="3088"/>
      <c r="X23" s="3089"/>
      <c r="Y23" s="3090"/>
      <c r="Z23" s="3089"/>
      <c r="AA23" s="3091"/>
      <c r="AB23" s="3092"/>
      <c r="AC23" s="3082"/>
      <c r="AD23" s="3083"/>
      <c r="AE23" s="3093"/>
      <c r="AF23" s="3061"/>
      <c r="AG23" s="3086"/>
      <c r="AH23" s="3082"/>
      <c r="AI23" s="3083"/>
      <c r="AJ23" s="3093"/>
      <c r="AK23" s="3061"/>
      <c r="AL23" s="3086"/>
      <c r="AM23" s="3060"/>
      <c r="AN23" s="3054"/>
      <c r="AO23" s="3054"/>
      <c r="AP23" s="3082"/>
      <c r="AQ23" s="3083"/>
      <c r="AR23" s="3093"/>
      <c r="AS23" s="3061"/>
      <c r="AT23" s="3086"/>
      <c r="AU23" s="3054"/>
      <c r="AV23" s="3054"/>
    </row>
    <row r="24" spans="1:48" s="13" customFormat="1" ht="14.1" customHeight="1">
      <c r="A24" s="3023"/>
      <c r="B24" s="3079"/>
      <c r="C24" s="3061"/>
      <c r="D24" s="3062"/>
      <c r="E24" s="3062" t="s">
        <v>380</v>
      </c>
      <c r="F24" s="3080" t="s">
        <v>399</v>
      </c>
      <c r="G24" s="3081">
        <f>SUM(N24,U24,AB24,AG24,AL24)</f>
        <v>500000</v>
      </c>
      <c r="H24" s="3082"/>
      <c r="I24" s="3083"/>
      <c r="J24" s="3084"/>
      <c r="K24" s="3061"/>
      <c r="L24" s="3084"/>
      <c r="M24" s="3085"/>
      <c r="N24" s="3086">
        <f>SUM(N25:N28)</f>
        <v>0</v>
      </c>
      <c r="O24" s="3082"/>
      <c r="P24" s="3083"/>
      <c r="Q24" s="3084"/>
      <c r="R24" s="3061"/>
      <c r="S24" s="3084"/>
      <c r="T24" s="3084"/>
      <c r="U24" s="3086">
        <f>SUM(U25)</f>
        <v>500000</v>
      </c>
      <c r="V24" s="3082"/>
      <c r="W24" s="3083"/>
      <c r="X24" s="3084"/>
      <c r="Y24" s="3061"/>
      <c r="Z24" s="3084"/>
      <c r="AA24" s="3084"/>
      <c r="AB24" s="3086">
        <f>SUM(AB25)</f>
        <v>0</v>
      </c>
      <c r="AC24" s="3082"/>
      <c r="AD24" s="3083"/>
      <c r="AE24" s="3084"/>
      <c r="AF24" s="3061"/>
      <c r="AG24" s="3086">
        <f>SUM(AG25)</f>
        <v>0</v>
      </c>
      <c r="AH24" s="3082"/>
      <c r="AI24" s="3083"/>
      <c r="AJ24" s="3084"/>
      <c r="AK24" s="3061"/>
      <c r="AL24" s="3086">
        <f>SUM(AL25)</f>
        <v>0</v>
      </c>
      <c r="AM24" s="3060">
        <f t="shared" si="0"/>
        <v>500000</v>
      </c>
      <c r="AN24" s="3054"/>
      <c r="AO24" s="3054"/>
      <c r="AP24" s="3082"/>
      <c r="AQ24" s="3083"/>
      <c r="AR24" s="3084"/>
      <c r="AS24" s="3061"/>
      <c r="AT24" s="3086">
        <f>SUM(AT25)</f>
        <v>0</v>
      </c>
      <c r="AU24" s="3054"/>
      <c r="AV24" s="3054"/>
    </row>
    <row r="25" spans="1:48" s="13" customFormat="1" ht="10.5" hidden="1" customHeight="1">
      <c r="A25" s="3023"/>
      <c r="B25" s="3079"/>
      <c r="C25" s="3061"/>
      <c r="D25" s="3061"/>
      <c r="E25" s="3061"/>
      <c r="F25" s="3080"/>
      <c r="G25" s="3081"/>
      <c r="H25" s="3082"/>
      <c r="I25" s="3083"/>
      <c r="J25" s="3084"/>
      <c r="K25" s="3094"/>
      <c r="L25" s="3084"/>
      <c r="M25" s="3095"/>
      <c r="N25" s="3086"/>
      <c r="O25" s="3087" t="s">
        <v>284</v>
      </c>
      <c r="P25" s="3088"/>
      <c r="Q25" s="3089"/>
      <c r="R25" s="3103"/>
      <c r="S25" s="3089"/>
      <c r="T25" s="3103"/>
      <c r="U25" s="3092">
        <v>500000</v>
      </c>
      <c r="V25" s="3087"/>
      <c r="W25" s="3088"/>
      <c r="X25" s="3089"/>
      <c r="Y25" s="3103"/>
      <c r="Z25" s="3089"/>
      <c r="AA25" s="3103"/>
      <c r="AB25" s="3092"/>
      <c r="AC25" s="3082"/>
      <c r="AD25" s="3083"/>
      <c r="AE25" s="3084"/>
      <c r="AF25" s="3094"/>
      <c r="AG25" s="3086"/>
      <c r="AH25" s="3082"/>
      <c r="AI25" s="3083"/>
      <c r="AJ25" s="3084"/>
      <c r="AK25" s="3094"/>
      <c r="AL25" s="3086"/>
      <c r="AM25" s="3060">
        <f t="shared" si="0"/>
        <v>500000</v>
      </c>
      <c r="AN25" s="3054"/>
      <c r="AO25" s="3054"/>
      <c r="AP25" s="3082"/>
      <c r="AQ25" s="3083"/>
      <c r="AR25" s="3084"/>
      <c r="AS25" s="3094"/>
      <c r="AT25" s="3086"/>
      <c r="AU25" s="3054"/>
      <c r="AV25" s="3054"/>
    </row>
    <row r="26" spans="1:48" s="13" customFormat="1" ht="18" hidden="1" customHeight="1">
      <c r="A26" s="3023"/>
      <c r="B26" s="3079"/>
      <c r="C26" s="3061"/>
      <c r="D26" s="3061"/>
      <c r="E26" s="3061"/>
      <c r="F26" s="3080"/>
      <c r="G26" s="3081"/>
      <c r="H26" s="3082"/>
      <c r="I26" s="3083"/>
      <c r="J26" s="3084"/>
      <c r="K26" s="3094"/>
      <c r="L26" s="3084"/>
      <c r="M26" s="3095"/>
      <c r="N26" s="3086"/>
      <c r="O26" s="3087"/>
      <c r="P26" s="3088"/>
      <c r="Q26" s="3089"/>
      <c r="R26" s="3103"/>
      <c r="S26" s="3089"/>
      <c r="T26" s="3103"/>
      <c r="U26" s="3092"/>
      <c r="V26" s="3087"/>
      <c r="W26" s="3088"/>
      <c r="X26" s="3089"/>
      <c r="Y26" s="3103"/>
      <c r="Z26" s="3089"/>
      <c r="AA26" s="3103"/>
      <c r="AB26" s="3092"/>
      <c r="AC26" s="3082"/>
      <c r="AD26" s="3083"/>
      <c r="AE26" s="3084"/>
      <c r="AF26" s="3094"/>
      <c r="AG26" s="3086"/>
      <c r="AH26" s="3082"/>
      <c r="AI26" s="3083"/>
      <c r="AJ26" s="3084"/>
      <c r="AK26" s="3094"/>
      <c r="AL26" s="3086"/>
      <c r="AM26" s="3060"/>
      <c r="AN26" s="3054"/>
      <c r="AO26" s="3054"/>
      <c r="AP26" s="3082"/>
      <c r="AQ26" s="3083"/>
      <c r="AR26" s="3084"/>
      <c r="AS26" s="3094"/>
      <c r="AT26" s="3086"/>
      <c r="AU26" s="3054"/>
      <c r="AV26" s="3054"/>
    </row>
    <row r="27" spans="1:48" s="13" customFormat="1" ht="14.1" customHeight="1">
      <c r="A27" s="3023"/>
      <c r="B27" s="3079"/>
      <c r="C27" s="3061"/>
      <c r="D27" s="3062"/>
      <c r="E27" s="3062" t="s">
        <v>381</v>
      </c>
      <c r="F27" s="3080" t="s">
        <v>400</v>
      </c>
      <c r="G27" s="3081">
        <f>SUM(N27,U27,AB27,AG27,AL27)</f>
        <v>150000</v>
      </c>
      <c r="H27" s="3082"/>
      <c r="I27" s="3083"/>
      <c r="J27" s="3084"/>
      <c r="K27" s="3061"/>
      <c r="L27" s="3084"/>
      <c r="M27" s="3085"/>
      <c r="N27" s="3086">
        <f>SUM(N28:N31)</f>
        <v>0</v>
      </c>
      <c r="O27" s="3082"/>
      <c r="P27" s="3083"/>
      <c r="Q27" s="3084"/>
      <c r="R27" s="3061"/>
      <c r="S27" s="3084"/>
      <c r="T27" s="3084"/>
      <c r="U27" s="3086">
        <f>SUM(U28:U29)</f>
        <v>150000</v>
      </c>
      <c r="V27" s="3082"/>
      <c r="W27" s="3083"/>
      <c r="X27" s="3084"/>
      <c r="Y27" s="3061"/>
      <c r="Z27" s="3084"/>
      <c r="AA27" s="3084"/>
      <c r="AB27" s="3086"/>
      <c r="AC27" s="3082"/>
      <c r="AD27" s="3083"/>
      <c r="AE27" s="3084"/>
      <c r="AF27" s="3061"/>
      <c r="AG27" s="3086">
        <f>SUM(AG28:AG29)</f>
        <v>0</v>
      </c>
      <c r="AH27" s="3082"/>
      <c r="AI27" s="3083"/>
      <c r="AJ27" s="3084"/>
      <c r="AK27" s="3061"/>
      <c r="AL27" s="3086">
        <f>SUM(AL28:AL29)</f>
        <v>0</v>
      </c>
      <c r="AM27" s="3060">
        <f t="shared" si="0"/>
        <v>150000</v>
      </c>
      <c r="AN27" s="3054"/>
      <c r="AO27" s="3054"/>
      <c r="AP27" s="3082"/>
      <c r="AQ27" s="3083"/>
      <c r="AR27" s="3084"/>
      <c r="AS27" s="3061"/>
      <c r="AT27" s="3086">
        <f>SUM(AT28:AT29)</f>
        <v>0</v>
      </c>
      <c r="AU27" s="3054"/>
      <c r="AV27" s="3054"/>
    </row>
    <row r="28" spans="1:48" s="13" customFormat="1" ht="10.5" customHeight="1">
      <c r="A28" s="3023"/>
      <c r="B28" s="3079"/>
      <c r="C28" s="3061"/>
      <c r="D28" s="3061"/>
      <c r="E28" s="3061"/>
      <c r="F28" s="3080"/>
      <c r="G28" s="3081"/>
      <c r="H28" s="3082"/>
      <c r="I28" s="3083"/>
      <c r="J28" s="3084"/>
      <c r="K28" s="3110"/>
      <c r="L28" s="3084"/>
      <c r="M28" s="3095"/>
      <c r="N28" s="3086"/>
      <c r="O28" s="3087" t="s">
        <v>283</v>
      </c>
      <c r="P28" s="3088">
        <v>30000</v>
      </c>
      <c r="Q28" s="3089" t="s">
        <v>259</v>
      </c>
      <c r="R28" s="3112">
        <v>5</v>
      </c>
      <c r="S28" s="3089"/>
      <c r="T28" s="3103"/>
      <c r="U28" s="3092">
        <f>SUM(P28*R28)</f>
        <v>150000</v>
      </c>
      <c r="V28" s="3096"/>
      <c r="W28" s="3097"/>
      <c r="X28" s="3098"/>
      <c r="Y28" s="3113"/>
      <c r="Z28" s="3098"/>
      <c r="AA28" s="3113"/>
      <c r="AB28" s="3101"/>
      <c r="AC28" s="3082"/>
      <c r="AD28" s="3083"/>
      <c r="AE28" s="3084"/>
      <c r="AF28" s="3110"/>
      <c r="AG28" s="3086"/>
      <c r="AH28" s="3082"/>
      <c r="AI28" s="3083"/>
      <c r="AJ28" s="3084"/>
      <c r="AK28" s="3110"/>
      <c r="AL28" s="3086"/>
      <c r="AM28" s="3060">
        <f t="shared" si="0"/>
        <v>150000</v>
      </c>
      <c r="AN28" s="3054"/>
      <c r="AO28" s="3054"/>
      <c r="AP28" s="3082"/>
      <c r="AQ28" s="3083"/>
      <c r="AR28" s="3084"/>
      <c r="AS28" s="3110"/>
      <c r="AT28" s="3086"/>
      <c r="AU28" s="3054"/>
      <c r="AV28" s="3054"/>
    </row>
    <row r="29" spans="1:48" s="13" customFormat="1" ht="18" hidden="1" customHeight="1">
      <c r="A29" s="3023"/>
      <c r="B29" s="3079"/>
      <c r="C29" s="3061"/>
      <c r="D29" s="3061"/>
      <c r="E29" s="3061"/>
      <c r="F29" s="3080"/>
      <c r="G29" s="3081"/>
      <c r="H29" s="3082"/>
      <c r="I29" s="3083"/>
      <c r="J29" s="3084"/>
      <c r="K29" s="3110"/>
      <c r="L29" s="3084"/>
      <c r="M29" s="3095"/>
      <c r="N29" s="3086"/>
      <c r="O29" s="3114"/>
      <c r="P29" s="3115"/>
      <c r="Q29" s="3116"/>
      <c r="R29" s="3103"/>
      <c r="S29" s="3117"/>
      <c r="T29" s="3118"/>
      <c r="U29" s="3119"/>
      <c r="V29" s="3082"/>
      <c r="W29" s="3083"/>
      <c r="X29" s="3084"/>
      <c r="Y29" s="3110"/>
      <c r="Z29" s="3084"/>
      <c r="AA29" s="3094"/>
      <c r="AB29" s="3086"/>
      <c r="AC29" s="3082"/>
      <c r="AD29" s="3083"/>
      <c r="AE29" s="3084"/>
      <c r="AF29" s="3110"/>
      <c r="AG29" s="3086"/>
      <c r="AH29" s="3082"/>
      <c r="AI29" s="3083"/>
      <c r="AJ29" s="3084"/>
      <c r="AK29" s="3110"/>
      <c r="AL29" s="3086"/>
      <c r="AM29" s="3060">
        <f t="shared" si="0"/>
        <v>0</v>
      </c>
      <c r="AN29" s="3054"/>
      <c r="AO29" s="3054"/>
      <c r="AP29" s="3082"/>
      <c r="AQ29" s="3083"/>
      <c r="AR29" s="3084"/>
      <c r="AS29" s="3110"/>
      <c r="AT29" s="3086"/>
      <c r="AU29" s="3054"/>
      <c r="AV29" s="3054"/>
    </row>
    <row r="30" spans="1:48" s="13" customFormat="1" ht="18" hidden="1" customHeight="1">
      <c r="A30" s="3023"/>
      <c r="B30" s="3079"/>
      <c r="C30" s="3061"/>
      <c r="D30" s="3061"/>
      <c r="E30" s="3061"/>
      <c r="F30" s="3080"/>
      <c r="G30" s="3081"/>
      <c r="H30" s="3082"/>
      <c r="I30" s="3083"/>
      <c r="J30" s="3084"/>
      <c r="K30" s="3110"/>
      <c r="L30" s="3084"/>
      <c r="M30" s="3095"/>
      <c r="N30" s="3086"/>
      <c r="O30" s="3114"/>
      <c r="P30" s="3115"/>
      <c r="Q30" s="3116"/>
      <c r="R30" s="3103"/>
      <c r="S30" s="3117"/>
      <c r="T30" s="3118"/>
      <c r="U30" s="3119"/>
      <c r="V30" s="3082"/>
      <c r="W30" s="3083"/>
      <c r="X30" s="3084"/>
      <c r="Y30" s="3110"/>
      <c r="Z30" s="3084"/>
      <c r="AA30" s="3094"/>
      <c r="AB30" s="3086"/>
      <c r="AC30" s="3082"/>
      <c r="AD30" s="3083"/>
      <c r="AE30" s="3084"/>
      <c r="AF30" s="3110"/>
      <c r="AG30" s="3086"/>
      <c r="AH30" s="3082"/>
      <c r="AI30" s="3083"/>
      <c r="AJ30" s="3084"/>
      <c r="AK30" s="3110"/>
      <c r="AL30" s="3086"/>
      <c r="AM30" s="3060"/>
      <c r="AN30" s="3054"/>
      <c r="AO30" s="3054"/>
      <c r="AP30" s="3082"/>
      <c r="AQ30" s="3083"/>
      <c r="AR30" s="3084"/>
      <c r="AS30" s="3110"/>
      <c r="AT30" s="3086"/>
      <c r="AU30" s="3054"/>
      <c r="AV30" s="3054"/>
    </row>
    <row r="31" spans="1:48" s="13" customFormat="1" ht="14.1" customHeight="1">
      <c r="A31" s="3023"/>
      <c r="B31" s="3079"/>
      <c r="C31" s="3061"/>
      <c r="D31" s="3062"/>
      <c r="E31" s="3062" t="s">
        <v>382</v>
      </c>
      <c r="F31" s="3080" t="s">
        <v>797</v>
      </c>
      <c r="G31" s="3081"/>
      <c r="H31" s="3082"/>
      <c r="I31" s="3083"/>
      <c r="J31" s="3084"/>
      <c r="K31" s="3061"/>
      <c r="L31" s="3084"/>
      <c r="M31" s="3085"/>
      <c r="N31" s="3086">
        <f>SUM(N32:N35)</f>
        <v>0</v>
      </c>
      <c r="O31" s="3082"/>
      <c r="P31" s="3083"/>
      <c r="Q31" s="3084"/>
      <c r="R31" s="3061"/>
      <c r="S31" s="3084"/>
      <c r="T31" s="3084"/>
      <c r="U31" s="3086">
        <f>SUM(U32)</f>
        <v>0</v>
      </c>
      <c r="V31" s="3082"/>
      <c r="W31" s="3083"/>
      <c r="X31" s="3084"/>
      <c r="Y31" s="3061"/>
      <c r="Z31" s="3084"/>
      <c r="AA31" s="3084"/>
      <c r="AB31" s="3086">
        <f>SUM(AB32)</f>
        <v>0</v>
      </c>
      <c r="AC31" s="3082"/>
      <c r="AD31" s="3083"/>
      <c r="AE31" s="3084"/>
      <c r="AF31" s="3061"/>
      <c r="AG31" s="3086">
        <f>SUM(AG32)</f>
        <v>0</v>
      </c>
      <c r="AH31" s="3082"/>
      <c r="AI31" s="3083"/>
      <c r="AJ31" s="3084"/>
      <c r="AK31" s="3061"/>
      <c r="AL31" s="3086">
        <f>SUM(AL32)</f>
        <v>0</v>
      </c>
      <c r="AM31" s="3060">
        <f t="shared" si="0"/>
        <v>0</v>
      </c>
      <c r="AN31" s="3054"/>
      <c r="AO31" s="3054"/>
      <c r="AP31" s="3082"/>
      <c r="AQ31" s="3083"/>
      <c r="AR31" s="3084"/>
      <c r="AS31" s="3061"/>
      <c r="AT31" s="3086">
        <f>SUM(AT32)</f>
        <v>0</v>
      </c>
      <c r="AU31" s="3054"/>
      <c r="AV31" s="3054"/>
    </row>
    <row r="32" spans="1:48" s="13" customFormat="1" ht="18" hidden="1" customHeight="1">
      <c r="A32" s="3023"/>
      <c r="B32" s="3079"/>
      <c r="C32" s="3061"/>
      <c r="D32" s="3061"/>
      <c r="E32" s="3061"/>
      <c r="F32" s="3080"/>
      <c r="G32" s="3081"/>
      <c r="H32" s="3082"/>
      <c r="I32" s="3083"/>
      <c r="J32" s="3084"/>
      <c r="K32" s="3061"/>
      <c r="L32" s="3084"/>
      <c r="M32" s="3085"/>
      <c r="N32" s="3086"/>
      <c r="O32" s="3082"/>
      <c r="P32" s="3083"/>
      <c r="Q32" s="3084"/>
      <c r="R32" s="3061"/>
      <c r="S32" s="3084"/>
      <c r="T32" s="3084"/>
      <c r="U32" s="3086"/>
      <c r="V32" s="3096"/>
      <c r="W32" s="3097"/>
      <c r="X32" s="3098"/>
      <c r="Y32" s="3113"/>
      <c r="Z32" s="3098"/>
      <c r="AA32" s="3113"/>
      <c r="AB32" s="3101">
        <f>SUM(W32*Y32)</f>
        <v>0</v>
      </c>
      <c r="AC32" s="3082"/>
      <c r="AD32" s="3083"/>
      <c r="AE32" s="3084"/>
      <c r="AF32" s="3061"/>
      <c r="AG32" s="3086"/>
      <c r="AH32" s="3082"/>
      <c r="AI32" s="3083"/>
      <c r="AJ32" s="3084"/>
      <c r="AK32" s="3061"/>
      <c r="AL32" s="3086"/>
      <c r="AM32" s="3060">
        <f t="shared" si="0"/>
        <v>0</v>
      </c>
      <c r="AN32" s="3054"/>
      <c r="AO32" s="3054"/>
      <c r="AP32" s="3082"/>
      <c r="AQ32" s="3083"/>
      <c r="AR32" s="3084"/>
      <c r="AS32" s="3061"/>
      <c r="AT32" s="3086"/>
      <c r="AU32" s="3054"/>
      <c r="AV32" s="3054"/>
    </row>
    <row r="33" spans="1:48" s="13" customFormat="1" ht="18" hidden="1" customHeight="1">
      <c r="A33" s="3023"/>
      <c r="B33" s="3079"/>
      <c r="C33" s="3061"/>
      <c r="D33" s="3061"/>
      <c r="E33" s="3061"/>
      <c r="F33" s="3080"/>
      <c r="G33" s="3081"/>
      <c r="H33" s="3082"/>
      <c r="I33" s="3083"/>
      <c r="J33" s="3084"/>
      <c r="K33" s="3061"/>
      <c r="L33" s="3084"/>
      <c r="M33" s="3085"/>
      <c r="N33" s="3086"/>
      <c r="O33" s="3082"/>
      <c r="P33" s="3083"/>
      <c r="Q33" s="3084"/>
      <c r="R33" s="3061"/>
      <c r="S33" s="3084"/>
      <c r="T33" s="3084"/>
      <c r="U33" s="3086"/>
      <c r="V33" s="3096"/>
      <c r="W33" s="3097"/>
      <c r="X33" s="3098"/>
      <c r="Y33" s="3113"/>
      <c r="Z33" s="3098"/>
      <c r="AA33" s="3113"/>
      <c r="AB33" s="3101"/>
      <c r="AC33" s="3082"/>
      <c r="AD33" s="3083"/>
      <c r="AE33" s="3084"/>
      <c r="AF33" s="3061"/>
      <c r="AG33" s="3086"/>
      <c r="AH33" s="3082"/>
      <c r="AI33" s="3083"/>
      <c r="AJ33" s="3084"/>
      <c r="AK33" s="3061"/>
      <c r="AL33" s="3086"/>
      <c r="AM33" s="3060"/>
      <c r="AN33" s="3054"/>
      <c r="AO33" s="3054"/>
      <c r="AP33" s="3082"/>
      <c r="AQ33" s="3083"/>
      <c r="AR33" s="3084"/>
      <c r="AS33" s="3061"/>
      <c r="AT33" s="3086"/>
      <c r="AU33" s="3054"/>
      <c r="AV33" s="3054"/>
    </row>
    <row r="34" spans="1:48" s="13" customFormat="1" ht="12.95" customHeight="1">
      <c r="A34" s="3023"/>
      <c r="B34" s="3079"/>
      <c r="C34" s="3061"/>
      <c r="D34" s="3062"/>
      <c r="E34" s="3062" t="s">
        <v>383</v>
      </c>
      <c r="F34" s="3080" t="s">
        <v>798</v>
      </c>
      <c r="G34" s="3081">
        <f>SUM(N34,U34,AB34,AG34,AL34)</f>
        <v>330000</v>
      </c>
      <c r="H34" s="3082"/>
      <c r="I34" s="3083"/>
      <c r="J34" s="3084"/>
      <c r="K34" s="3061"/>
      <c r="L34" s="3084"/>
      <c r="M34" s="3085"/>
      <c r="N34" s="3086">
        <f>SUM(N35:N40)</f>
        <v>0</v>
      </c>
      <c r="O34" s="3087"/>
      <c r="P34" s="3088"/>
      <c r="Q34" s="3089"/>
      <c r="R34" s="3102"/>
      <c r="S34" s="3089"/>
      <c r="T34" s="3103"/>
      <c r="U34" s="3092">
        <f>U35</f>
        <v>330000</v>
      </c>
      <c r="V34" s="3082"/>
      <c r="W34" s="3083"/>
      <c r="X34" s="3084"/>
      <c r="Y34" s="3061"/>
      <c r="Z34" s="3084"/>
      <c r="AA34" s="3084"/>
      <c r="AB34" s="3086">
        <f>AB35</f>
        <v>0</v>
      </c>
      <c r="AC34" s="3082"/>
      <c r="AD34" s="3083"/>
      <c r="AE34" s="3084"/>
      <c r="AF34" s="3061"/>
      <c r="AG34" s="3086">
        <f>SUM(AG35:AG40)</f>
        <v>0</v>
      </c>
      <c r="AH34" s="3082"/>
      <c r="AI34" s="3083"/>
      <c r="AJ34" s="3084"/>
      <c r="AK34" s="3061"/>
      <c r="AL34" s="3086"/>
      <c r="AM34" s="3060">
        <f t="shared" si="0"/>
        <v>330000</v>
      </c>
      <c r="AN34" s="3054"/>
      <c r="AO34" s="3054"/>
      <c r="AP34" s="3082"/>
      <c r="AQ34" s="3083"/>
      <c r="AR34" s="3084"/>
      <c r="AS34" s="3061"/>
      <c r="AT34" s="3086"/>
      <c r="AU34" s="3054"/>
      <c r="AV34" s="3054"/>
    </row>
    <row r="35" spans="1:48" s="13" customFormat="1" ht="10.5" customHeight="1">
      <c r="A35" s="3023"/>
      <c r="B35" s="3079"/>
      <c r="C35" s="3061"/>
      <c r="D35" s="3061"/>
      <c r="E35" s="3061"/>
      <c r="F35" s="3080"/>
      <c r="G35" s="3081"/>
      <c r="H35" s="3082"/>
      <c r="I35" s="3083"/>
      <c r="J35" s="3084"/>
      <c r="K35" s="3061"/>
      <c r="L35" s="3084"/>
      <c r="M35" s="3085"/>
      <c r="N35" s="3086"/>
      <c r="O35" s="3087" t="s">
        <v>871</v>
      </c>
      <c r="P35" s="3088">
        <v>330000</v>
      </c>
      <c r="Q35" s="3089" t="s">
        <v>7</v>
      </c>
      <c r="R35" s="3102">
        <v>1</v>
      </c>
      <c r="S35" s="3089"/>
      <c r="T35" s="3103"/>
      <c r="U35" s="3092">
        <f>SUM(P35*R35)</f>
        <v>330000</v>
      </c>
      <c r="V35" s="3087"/>
      <c r="W35" s="3088"/>
      <c r="X35" s="3089"/>
      <c r="Y35" s="3120"/>
      <c r="Z35" s="3089"/>
      <c r="AA35" s="3091"/>
      <c r="AB35" s="3092"/>
      <c r="AC35" s="3087"/>
      <c r="AD35" s="3088"/>
      <c r="AE35" s="3089"/>
      <c r="AF35" s="3091"/>
      <c r="AG35" s="3092"/>
      <c r="AH35" s="3087"/>
      <c r="AI35" s="3088"/>
      <c r="AJ35" s="3121"/>
      <c r="AK35" s="3103"/>
      <c r="AL35" s="3092"/>
      <c r="AM35" s="3060">
        <f t="shared" si="0"/>
        <v>330000</v>
      </c>
      <c r="AN35" s="3054"/>
      <c r="AO35" s="3054"/>
      <c r="AP35" s="3087"/>
      <c r="AQ35" s="3088"/>
      <c r="AR35" s="3121"/>
      <c r="AS35" s="3103"/>
      <c r="AT35" s="3092"/>
      <c r="AU35" s="3054"/>
      <c r="AV35" s="3054"/>
    </row>
    <row r="36" spans="1:48" s="13" customFormat="1" ht="18" hidden="1" customHeight="1">
      <c r="A36" s="3023"/>
      <c r="B36" s="3079"/>
      <c r="C36" s="3061"/>
      <c r="D36" s="3061"/>
      <c r="E36" s="3061"/>
      <c r="F36" s="3080"/>
      <c r="G36" s="3081"/>
      <c r="H36" s="3082"/>
      <c r="I36" s="3083"/>
      <c r="J36" s="3084"/>
      <c r="K36" s="3061"/>
      <c r="L36" s="3084"/>
      <c r="M36" s="3085"/>
      <c r="N36" s="3086"/>
      <c r="O36" s="3082"/>
      <c r="P36" s="3083"/>
      <c r="Q36" s="3084"/>
      <c r="R36" s="3061"/>
      <c r="S36" s="3084"/>
      <c r="T36" s="3084"/>
      <c r="U36" s="3086"/>
      <c r="V36" s="3087"/>
      <c r="W36" s="3088"/>
      <c r="X36" s="3089"/>
      <c r="Y36" s="3090"/>
      <c r="Z36" s="3089"/>
      <c r="AA36" s="3103"/>
      <c r="AB36" s="3092"/>
      <c r="AC36" s="3082"/>
      <c r="AD36" s="3083"/>
      <c r="AE36" s="3084"/>
      <c r="AF36" s="3061"/>
      <c r="AG36" s="3086"/>
      <c r="AH36" s="3087"/>
      <c r="AI36" s="3088"/>
      <c r="AJ36" s="3089"/>
      <c r="AK36" s="3090"/>
      <c r="AL36" s="3092"/>
      <c r="AM36" s="3060">
        <f t="shared" si="0"/>
        <v>0</v>
      </c>
      <c r="AN36" s="3054"/>
      <c r="AO36" s="3054"/>
      <c r="AP36" s="3087"/>
      <c r="AQ36" s="3088"/>
      <c r="AR36" s="3089"/>
      <c r="AS36" s="3090"/>
      <c r="AT36" s="3092"/>
      <c r="AU36" s="3054"/>
      <c r="AV36" s="3054"/>
    </row>
    <row r="37" spans="1:48" s="13" customFormat="1" ht="18" hidden="1" customHeight="1">
      <c r="A37" s="3023"/>
      <c r="B37" s="3079"/>
      <c r="C37" s="3061"/>
      <c r="D37" s="3061"/>
      <c r="E37" s="3061"/>
      <c r="F37" s="3080"/>
      <c r="G37" s="3081"/>
      <c r="H37" s="3082"/>
      <c r="I37" s="3083"/>
      <c r="J37" s="3084"/>
      <c r="K37" s="3061"/>
      <c r="L37" s="3084"/>
      <c r="M37" s="3085"/>
      <c r="N37" s="3086"/>
      <c r="O37" s="3082"/>
      <c r="P37" s="3083"/>
      <c r="Q37" s="3084"/>
      <c r="R37" s="3061"/>
      <c r="S37" s="3084"/>
      <c r="T37" s="3084"/>
      <c r="U37" s="3086"/>
      <c r="V37" s="3122"/>
      <c r="W37" s="3088"/>
      <c r="X37" s="3089"/>
      <c r="Y37" s="3090"/>
      <c r="Z37" s="3089"/>
      <c r="AA37" s="3103"/>
      <c r="AB37" s="3092"/>
      <c r="AC37" s="3082"/>
      <c r="AD37" s="3083"/>
      <c r="AE37" s="3084"/>
      <c r="AF37" s="3061"/>
      <c r="AG37" s="3086"/>
      <c r="AH37" s="3087"/>
      <c r="AI37" s="3088"/>
      <c r="AJ37" s="3089"/>
      <c r="AK37" s="3090"/>
      <c r="AL37" s="3092">
        <f>SUM(AI37*AK37)</f>
        <v>0</v>
      </c>
      <c r="AM37" s="3060">
        <f t="shared" si="0"/>
        <v>0</v>
      </c>
      <c r="AN37" s="3054"/>
      <c r="AO37" s="3054"/>
      <c r="AP37" s="3087"/>
      <c r="AQ37" s="3088"/>
      <c r="AR37" s="3089"/>
      <c r="AS37" s="3090"/>
      <c r="AT37" s="3092">
        <f>SUM(AQ37*AS37)</f>
        <v>0</v>
      </c>
      <c r="AU37" s="3054"/>
      <c r="AV37" s="3054"/>
    </row>
    <row r="38" spans="1:48" s="13" customFormat="1" ht="18" hidden="1" customHeight="1">
      <c r="A38" s="3023"/>
      <c r="B38" s="3079"/>
      <c r="C38" s="3061"/>
      <c r="D38" s="3061"/>
      <c r="E38" s="3061"/>
      <c r="F38" s="3080"/>
      <c r="G38" s="3081"/>
      <c r="H38" s="3082"/>
      <c r="I38" s="3083"/>
      <c r="J38" s="3084"/>
      <c r="K38" s="3061"/>
      <c r="L38" s="3084"/>
      <c r="M38" s="3085"/>
      <c r="N38" s="3086"/>
      <c r="O38" s="3082"/>
      <c r="P38" s="3083"/>
      <c r="Q38" s="3084"/>
      <c r="R38" s="3061"/>
      <c r="S38" s="3084"/>
      <c r="T38" s="3084"/>
      <c r="U38" s="3086"/>
      <c r="V38" s="3122"/>
      <c r="W38" s="3088"/>
      <c r="X38" s="3089"/>
      <c r="Y38" s="3090"/>
      <c r="Z38" s="3089"/>
      <c r="AA38" s="3103"/>
      <c r="AB38" s="3092"/>
      <c r="AC38" s="3082"/>
      <c r="AD38" s="3083"/>
      <c r="AE38" s="3084"/>
      <c r="AF38" s="3061"/>
      <c r="AG38" s="3086"/>
      <c r="AH38" s="3087"/>
      <c r="AI38" s="3088"/>
      <c r="AJ38" s="3121"/>
      <c r="AK38" s="3112"/>
      <c r="AL38" s="3092"/>
      <c r="AM38" s="3060">
        <f t="shared" si="0"/>
        <v>0</v>
      </c>
      <c r="AN38" s="3054"/>
      <c r="AO38" s="3054"/>
      <c r="AP38" s="3087"/>
      <c r="AQ38" s="3088"/>
      <c r="AR38" s="3121"/>
      <c r="AS38" s="3112"/>
      <c r="AT38" s="3092"/>
      <c r="AU38" s="3054"/>
      <c r="AV38" s="3054"/>
    </row>
    <row r="39" spans="1:48" s="13" customFormat="1" ht="18" hidden="1" customHeight="1">
      <c r="A39" s="3023"/>
      <c r="B39" s="3079"/>
      <c r="C39" s="3061"/>
      <c r="D39" s="3061"/>
      <c r="E39" s="3061"/>
      <c r="F39" s="3080"/>
      <c r="G39" s="3081"/>
      <c r="H39" s="3082"/>
      <c r="I39" s="3083"/>
      <c r="J39" s="3084"/>
      <c r="K39" s="3061"/>
      <c r="L39" s="3084"/>
      <c r="M39" s="3085"/>
      <c r="N39" s="3086"/>
      <c r="O39" s="3082"/>
      <c r="P39" s="3083"/>
      <c r="Q39" s="3084"/>
      <c r="R39" s="3061"/>
      <c r="S39" s="3084"/>
      <c r="T39" s="3084"/>
      <c r="U39" s="3086"/>
      <c r="V39" s="3122"/>
      <c r="W39" s="3088"/>
      <c r="X39" s="3089"/>
      <c r="Y39" s="3090"/>
      <c r="Z39" s="3089"/>
      <c r="AA39" s="3103"/>
      <c r="AB39" s="3092"/>
      <c r="AC39" s="3082"/>
      <c r="AD39" s="3083"/>
      <c r="AE39" s="3084"/>
      <c r="AF39" s="3061"/>
      <c r="AG39" s="3086"/>
      <c r="AH39" s="3087"/>
      <c r="AI39" s="3088"/>
      <c r="AJ39" s="3121"/>
      <c r="AK39" s="3112"/>
      <c r="AL39" s="3092"/>
      <c r="AM39" s="3060">
        <f t="shared" si="0"/>
        <v>0</v>
      </c>
      <c r="AN39" s="3054"/>
      <c r="AO39" s="3054"/>
      <c r="AP39" s="3087"/>
      <c r="AQ39" s="3088"/>
      <c r="AR39" s="3121"/>
      <c r="AS39" s="3112"/>
      <c r="AT39" s="3092"/>
      <c r="AU39" s="3054"/>
      <c r="AV39" s="3054"/>
    </row>
    <row r="40" spans="1:48" s="13" customFormat="1" ht="18" hidden="1" customHeight="1">
      <c r="A40" s="3023"/>
      <c r="B40" s="3079"/>
      <c r="C40" s="3061"/>
      <c r="D40" s="3061"/>
      <c r="E40" s="3061"/>
      <c r="F40" s="3080"/>
      <c r="G40" s="3081"/>
      <c r="H40" s="3082"/>
      <c r="I40" s="3083"/>
      <c r="J40" s="3084"/>
      <c r="K40" s="3061"/>
      <c r="L40" s="3084"/>
      <c r="M40" s="3085"/>
      <c r="N40" s="3086"/>
      <c r="O40" s="3082"/>
      <c r="P40" s="3083"/>
      <c r="Q40" s="3084"/>
      <c r="R40" s="3061"/>
      <c r="S40" s="3084"/>
      <c r="T40" s="3084"/>
      <c r="U40" s="3086"/>
      <c r="V40" s="3122"/>
      <c r="W40" s="3088"/>
      <c r="X40" s="3089"/>
      <c r="Y40" s="3090"/>
      <c r="Z40" s="3089"/>
      <c r="AA40" s="3103"/>
      <c r="AB40" s="3092"/>
      <c r="AC40" s="3082"/>
      <c r="AD40" s="3083"/>
      <c r="AE40" s="3084"/>
      <c r="AF40" s="3061"/>
      <c r="AG40" s="3086"/>
      <c r="AH40" s="3087"/>
      <c r="AI40" s="3088"/>
      <c r="AJ40" s="3089"/>
      <c r="AK40" s="3090"/>
      <c r="AL40" s="3092">
        <f>SUM(AI40*AK40)</f>
        <v>0</v>
      </c>
      <c r="AM40" s="3060">
        <f t="shared" si="0"/>
        <v>0</v>
      </c>
      <c r="AN40" s="3054"/>
      <c r="AO40" s="3054"/>
      <c r="AP40" s="3087"/>
      <c r="AQ40" s="3088"/>
      <c r="AR40" s="3089"/>
      <c r="AS40" s="3090"/>
      <c r="AT40" s="3092">
        <f>SUM(AQ40*AS40)</f>
        <v>0</v>
      </c>
      <c r="AU40" s="3054"/>
      <c r="AV40" s="3054"/>
    </row>
    <row r="41" spans="1:48" s="13" customFormat="1" ht="12.95" customHeight="1">
      <c r="A41" s="3023"/>
      <c r="B41" s="3079"/>
      <c r="C41" s="3061"/>
      <c r="D41" s="3062"/>
      <c r="E41" s="3062" t="s">
        <v>384</v>
      </c>
      <c r="F41" s="3080" t="s">
        <v>403</v>
      </c>
      <c r="G41" s="3081">
        <f>SUM(N41,U41,AB41,AG41,AL41)</f>
        <v>1200000</v>
      </c>
      <c r="H41" s="3082"/>
      <c r="I41" s="3083"/>
      <c r="J41" s="3084"/>
      <c r="K41" s="3061"/>
      <c r="L41" s="3084"/>
      <c r="M41" s="3085"/>
      <c r="N41" s="3086">
        <f>SUM(N42)</f>
        <v>0</v>
      </c>
      <c r="O41" s="3082"/>
      <c r="P41" s="3083"/>
      <c r="Q41" s="3084"/>
      <c r="R41" s="3061"/>
      <c r="S41" s="3084"/>
      <c r="T41" s="3084"/>
      <c r="U41" s="3086">
        <f>U44</f>
        <v>1200000</v>
      </c>
      <c r="V41" s="3082"/>
      <c r="W41" s="3083"/>
      <c r="X41" s="3084"/>
      <c r="Y41" s="3061"/>
      <c r="Z41" s="3084"/>
      <c r="AA41" s="3084"/>
      <c r="AB41" s="3086"/>
      <c r="AC41" s="3082"/>
      <c r="AD41" s="3083"/>
      <c r="AE41" s="3084"/>
      <c r="AF41" s="3061"/>
      <c r="AG41" s="3086">
        <f>SUM(AG42)</f>
        <v>0</v>
      </c>
      <c r="AH41" s="3082"/>
      <c r="AI41" s="3083"/>
      <c r="AJ41" s="3084"/>
      <c r="AK41" s="3061"/>
      <c r="AL41" s="3086">
        <f>SUM(AL42)</f>
        <v>0</v>
      </c>
      <c r="AM41" s="3060">
        <f t="shared" si="0"/>
        <v>1200000</v>
      </c>
      <c r="AN41" s="3054"/>
      <c r="AO41" s="3054"/>
      <c r="AP41" s="3082"/>
      <c r="AQ41" s="3083"/>
      <c r="AR41" s="3084"/>
      <c r="AS41" s="3061"/>
      <c r="AT41" s="3086">
        <f>SUM(AT42)</f>
        <v>0</v>
      </c>
      <c r="AU41" s="3054"/>
      <c r="AV41" s="3054"/>
    </row>
    <row r="42" spans="1:48" s="13" customFormat="1" ht="18" hidden="1" customHeight="1">
      <c r="A42" s="3023"/>
      <c r="B42" s="3079"/>
      <c r="C42" s="3061"/>
      <c r="D42" s="3061"/>
      <c r="E42" s="3061"/>
      <c r="F42" s="3080"/>
      <c r="G42" s="3081"/>
      <c r="H42" s="3082"/>
      <c r="I42" s="3083"/>
      <c r="J42" s="3084"/>
      <c r="K42" s="3061"/>
      <c r="L42" s="3084"/>
      <c r="M42" s="3085"/>
      <c r="N42" s="3086"/>
      <c r="O42" s="3114" t="s">
        <v>302</v>
      </c>
      <c r="P42" s="3115">
        <v>60000</v>
      </c>
      <c r="Q42" s="3117" t="s">
        <v>259</v>
      </c>
      <c r="R42" s="3103">
        <v>12</v>
      </c>
      <c r="S42" s="3117"/>
      <c r="T42" s="3118"/>
      <c r="U42" s="3119">
        <f>SUM(P42*R42)</f>
        <v>720000</v>
      </c>
      <c r="V42" s="3123"/>
      <c r="W42" s="3088"/>
      <c r="X42" s="3089"/>
      <c r="Y42" s="3090"/>
      <c r="Z42" s="3089"/>
      <c r="AA42" s="3103"/>
      <c r="AB42" s="3092"/>
      <c r="AC42" s="3082"/>
      <c r="AD42" s="3083"/>
      <c r="AE42" s="3084"/>
      <c r="AF42" s="3061"/>
      <c r="AG42" s="3086"/>
      <c r="AH42" s="3082"/>
      <c r="AI42" s="3083"/>
      <c r="AJ42" s="3084"/>
      <c r="AK42" s="3061"/>
      <c r="AL42" s="3086"/>
      <c r="AM42" s="3060">
        <f t="shared" si="0"/>
        <v>720000</v>
      </c>
      <c r="AN42" s="3054"/>
      <c r="AO42" s="3054"/>
      <c r="AP42" s="3082"/>
      <c r="AQ42" s="3083"/>
      <c r="AR42" s="3084"/>
      <c r="AS42" s="3061"/>
      <c r="AT42" s="3086"/>
      <c r="AU42" s="3054"/>
      <c r="AV42" s="3054"/>
    </row>
    <row r="43" spans="1:48" s="13" customFormat="1" ht="18" hidden="1" customHeight="1">
      <c r="A43" s="3023"/>
      <c r="B43" s="3079"/>
      <c r="C43" s="3061"/>
      <c r="D43" s="3061"/>
      <c r="E43" s="3061"/>
      <c r="F43" s="3080"/>
      <c r="G43" s="3081"/>
      <c r="H43" s="3082"/>
      <c r="I43" s="3083"/>
      <c r="J43" s="3084"/>
      <c r="K43" s="3061"/>
      <c r="L43" s="3084"/>
      <c r="M43" s="3085"/>
      <c r="N43" s="3086"/>
      <c r="O43" s="3114"/>
      <c r="P43" s="3115"/>
      <c r="Q43" s="3117"/>
      <c r="R43" s="3124"/>
      <c r="S43" s="3117"/>
      <c r="T43" s="3118"/>
      <c r="U43" s="3119"/>
      <c r="V43" s="3123"/>
      <c r="W43" s="3088"/>
      <c r="X43" s="3089"/>
      <c r="Y43" s="3090"/>
      <c r="Z43" s="3089"/>
      <c r="AA43" s="3103"/>
      <c r="AB43" s="3092"/>
      <c r="AC43" s="3082"/>
      <c r="AD43" s="3083"/>
      <c r="AE43" s="3084"/>
      <c r="AF43" s="3061"/>
      <c r="AG43" s="3086"/>
      <c r="AH43" s="3082"/>
      <c r="AI43" s="3083"/>
      <c r="AJ43" s="3084"/>
      <c r="AK43" s="3061"/>
      <c r="AL43" s="3086"/>
      <c r="AM43" s="3060"/>
      <c r="AN43" s="3054"/>
      <c r="AO43" s="3054"/>
      <c r="AP43" s="3082"/>
      <c r="AQ43" s="3083"/>
      <c r="AR43" s="3084"/>
      <c r="AS43" s="3061"/>
      <c r="AT43" s="3086"/>
      <c r="AU43" s="3054"/>
      <c r="AV43" s="3054"/>
    </row>
    <row r="44" spans="1:48" s="13" customFormat="1" ht="13.5" customHeight="1">
      <c r="A44" s="3023"/>
      <c r="B44" s="3079"/>
      <c r="C44" s="3061"/>
      <c r="D44" s="3062"/>
      <c r="E44" s="3062" t="s">
        <v>385</v>
      </c>
      <c r="F44" s="3080"/>
      <c r="G44" s="3081"/>
      <c r="H44" s="3082"/>
      <c r="I44" s="3083"/>
      <c r="J44" s="3084"/>
      <c r="K44" s="3061"/>
      <c r="L44" s="3084"/>
      <c r="M44" s="3085"/>
      <c r="N44" s="3086">
        <f>SUM(N45)</f>
        <v>0</v>
      </c>
      <c r="O44" s="3087" t="s">
        <v>1416</v>
      </c>
      <c r="P44" s="3088">
        <v>100000</v>
      </c>
      <c r="Q44" s="3089" t="s">
        <v>7</v>
      </c>
      <c r="R44" s="3112">
        <v>12</v>
      </c>
      <c r="S44" s="3089"/>
      <c r="T44" s="3103"/>
      <c r="U44" s="3092">
        <f>SUM(P44*R44)</f>
        <v>1200000</v>
      </c>
      <c r="V44" s="3082"/>
      <c r="W44" s="3083"/>
      <c r="X44" s="3084"/>
      <c r="Y44" s="3061"/>
      <c r="Z44" s="3084"/>
      <c r="AA44" s="3084"/>
      <c r="AB44" s="3086"/>
      <c r="AC44" s="3082"/>
      <c r="AD44" s="3083"/>
      <c r="AE44" s="3084"/>
      <c r="AF44" s="3061"/>
      <c r="AG44" s="3086"/>
      <c r="AH44" s="3082"/>
      <c r="AI44" s="3083"/>
      <c r="AJ44" s="3084"/>
      <c r="AK44" s="3061"/>
      <c r="AL44" s="3086"/>
      <c r="AM44" s="3060">
        <f t="shared" si="0"/>
        <v>1200000</v>
      </c>
      <c r="AN44" s="3054"/>
      <c r="AO44" s="3054"/>
      <c r="AP44" s="3082"/>
      <c r="AQ44" s="3083"/>
      <c r="AR44" s="3084"/>
      <c r="AS44" s="3061"/>
      <c r="AT44" s="3086"/>
      <c r="AU44" s="3054"/>
      <c r="AV44" s="3054"/>
    </row>
    <row r="45" spans="1:48" s="13" customFormat="1" ht="18" hidden="1" customHeight="1">
      <c r="A45" s="3023"/>
      <c r="B45" s="3079"/>
      <c r="C45" s="3061"/>
      <c r="D45" s="3061"/>
      <c r="E45" s="3061"/>
      <c r="F45" s="3080"/>
      <c r="G45" s="3081"/>
      <c r="H45" s="3082"/>
      <c r="I45" s="3083"/>
      <c r="J45" s="3084"/>
      <c r="K45" s="3061"/>
      <c r="L45" s="3084"/>
      <c r="M45" s="3085"/>
      <c r="N45" s="3086"/>
      <c r="O45" s="3087"/>
      <c r="P45" s="3088"/>
      <c r="Q45" s="3121"/>
      <c r="R45" s="3090"/>
      <c r="S45" s="3089"/>
      <c r="T45" s="3103"/>
      <c r="U45" s="3092"/>
      <c r="V45" s="3082"/>
      <c r="W45" s="3083"/>
      <c r="X45" s="3084"/>
      <c r="Y45" s="3061"/>
      <c r="Z45" s="3084"/>
      <c r="AA45" s="3084"/>
      <c r="AB45" s="3086"/>
      <c r="AC45" s="3082"/>
      <c r="AD45" s="3083"/>
      <c r="AE45" s="3084"/>
      <c r="AF45" s="3061"/>
      <c r="AG45" s="3086"/>
      <c r="AH45" s="3082"/>
      <c r="AI45" s="3083"/>
      <c r="AJ45" s="3084"/>
      <c r="AK45" s="3094"/>
      <c r="AL45" s="3086"/>
      <c r="AM45" s="3060">
        <f t="shared" si="0"/>
        <v>0</v>
      </c>
      <c r="AN45" s="3054"/>
      <c r="AO45" s="3054"/>
      <c r="AP45" s="3082"/>
      <c r="AQ45" s="3083"/>
      <c r="AR45" s="3084"/>
      <c r="AS45" s="3094"/>
      <c r="AT45" s="3086"/>
      <c r="AU45" s="3054"/>
      <c r="AV45" s="3054"/>
    </row>
    <row r="46" spans="1:48" s="13" customFormat="1" ht="18" hidden="1" customHeight="1">
      <c r="A46" s="3023"/>
      <c r="B46" s="3079"/>
      <c r="C46" s="3061"/>
      <c r="D46" s="3061"/>
      <c r="E46" s="3061"/>
      <c r="F46" s="3080"/>
      <c r="G46" s="3081"/>
      <c r="H46" s="3082"/>
      <c r="I46" s="3083"/>
      <c r="J46" s="3084"/>
      <c r="K46" s="3061"/>
      <c r="L46" s="3084"/>
      <c r="M46" s="3085"/>
      <c r="N46" s="3086"/>
      <c r="O46" s="3087"/>
      <c r="P46" s="3088"/>
      <c r="Q46" s="3121"/>
      <c r="R46" s="3090"/>
      <c r="S46" s="3089"/>
      <c r="T46" s="3103"/>
      <c r="U46" s="3092"/>
      <c r="V46" s="3082"/>
      <c r="W46" s="3083"/>
      <c r="X46" s="3084"/>
      <c r="Y46" s="3061"/>
      <c r="Z46" s="3084"/>
      <c r="AA46" s="3084"/>
      <c r="AB46" s="3086"/>
      <c r="AC46" s="3082"/>
      <c r="AD46" s="3083"/>
      <c r="AE46" s="3084"/>
      <c r="AF46" s="3061"/>
      <c r="AG46" s="3086"/>
      <c r="AH46" s="3082"/>
      <c r="AI46" s="3083"/>
      <c r="AJ46" s="3084"/>
      <c r="AK46" s="3094"/>
      <c r="AL46" s="3086"/>
      <c r="AM46" s="3060"/>
      <c r="AN46" s="3054"/>
      <c r="AO46" s="3054"/>
      <c r="AP46" s="3082"/>
      <c r="AQ46" s="3083"/>
      <c r="AR46" s="3084"/>
      <c r="AS46" s="3094"/>
      <c r="AT46" s="3086"/>
      <c r="AU46" s="3054"/>
      <c r="AV46" s="3054"/>
    </row>
    <row r="47" spans="1:48" s="13" customFormat="1" ht="12" customHeight="1">
      <c r="A47" s="3023"/>
      <c r="B47" s="3079"/>
      <c r="C47" s="3061"/>
      <c r="D47" s="3062"/>
      <c r="E47" s="3062" t="s">
        <v>386</v>
      </c>
      <c r="F47" s="3080" t="s">
        <v>405</v>
      </c>
      <c r="G47" s="3081">
        <f>SUM(N47,U47,AB47,AG47,AL47)</f>
        <v>2500000</v>
      </c>
      <c r="H47" s="3082"/>
      <c r="I47" s="3083"/>
      <c r="J47" s="3084"/>
      <c r="K47" s="3061"/>
      <c r="L47" s="3084"/>
      <c r="M47" s="3085"/>
      <c r="N47" s="3086">
        <f>SUM(N48)</f>
        <v>0</v>
      </c>
      <c r="O47" s="3082"/>
      <c r="P47" s="3083"/>
      <c r="Q47" s="3084"/>
      <c r="R47" s="3061"/>
      <c r="S47" s="3084"/>
      <c r="T47" s="3084"/>
      <c r="U47" s="3086">
        <f>SUM(U48:U49)</f>
        <v>2500000</v>
      </c>
      <c r="V47" s="3082"/>
      <c r="W47" s="3083"/>
      <c r="X47" s="3084"/>
      <c r="Y47" s="3061"/>
      <c r="Z47" s="3084"/>
      <c r="AA47" s="3084"/>
      <c r="AB47" s="3086">
        <f>SUM(AB48)</f>
        <v>0</v>
      </c>
      <c r="AC47" s="3082"/>
      <c r="AD47" s="3083"/>
      <c r="AE47" s="3084"/>
      <c r="AF47" s="3061"/>
      <c r="AG47" s="3086">
        <f>SUM(AG48)</f>
        <v>0</v>
      </c>
      <c r="AH47" s="3082"/>
      <c r="AI47" s="3083"/>
      <c r="AJ47" s="3084"/>
      <c r="AK47" s="3094"/>
      <c r="AL47" s="3086">
        <f>SUM(AL48)</f>
        <v>0</v>
      </c>
      <c r="AM47" s="3060">
        <f t="shared" si="0"/>
        <v>2500000</v>
      </c>
      <c r="AN47" s="3054"/>
      <c r="AO47" s="3054"/>
      <c r="AP47" s="3082"/>
      <c r="AQ47" s="3083"/>
      <c r="AR47" s="3084"/>
      <c r="AS47" s="3094"/>
      <c r="AT47" s="3086">
        <f>SUM(AT48)</f>
        <v>0</v>
      </c>
      <c r="AU47" s="3054"/>
      <c r="AV47" s="3054"/>
    </row>
    <row r="48" spans="1:48" s="13" customFormat="1" ht="12" customHeight="1">
      <c r="A48" s="3023"/>
      <c r="B48" s="3079"/>
      <c r="C48" s="3061"/>
      <c r="D48" s="3061"/>
      <c r="E48" s="3061"/>
      <c r="F48" s="3080"/>
      <c r="G48" s="3081"/>
      <c r="H48" s="3082"/>
      <c r="I48" s="3083"/>
      <c r="J48" s="3084"/>
      <c r="K48" s="3061"/>
      <c r="L48" s="3084"/>
      <c r="M48" s="3085"/>
      <c r="N48" s="3086"/>
      <c r="O48" s="3087" t="s">
        <v>261</v>
      </c>
      <c r="P48" s="3088">
        <v>500000</v>
      </c>
      <c r="Q48" s="3121" t="s">
        <v>259</v>
      </c>
      <c r="R48" s="3112">
        <v>5</v>
      </c>
      <c r="S48" s="3089"/>
      <c r="T48" s="3103"/>
      <c r="U48" s="3092">
        <f>SUM(P48*R48)</f>
        <v>2500000</v>
      </c>
      <c r="V48" s="3087"/>
      <c r="W48" s="3088"/>
      <c r="X48" s="3121"/>
      <c r="Y48" s="3103"/>
      <c r="Z48" s="3089"/>
      <c r="AA48" s="3103"/>
      <c r="AB48" s="3092"/>
      <c r="AC48" s="3082"/>
      <c r="AD48" s="3083"/>
      <c r="AE48" s="3084"/>
      <c r="AF48" s="3061"/>
      <c r="AG48" s="3086"/>
      <c r="AH48" s="3082"/>
      <c r="AI48" s="3083"/>
      <c r="AJ48" s="3084"/>
      <c r="AK48" s="3084"/>
      <c r="AL48" s="3086"/>
      <c r="AM48" s="3060">
        <f t="shared" si="0"/>
        <v>2500000</v>
      </c>
      <c r="AN48" s="3054"/>
      <c r="AO48" s="3054"/>
      <c r="AP48" s="3082"/>
      <c r="AQ48" s="3083"/>
      <c r="AR48" s="3084"/>
      <c r="AS48" s="3084"/>
      <c r="AT48" s="3086"/>
      <c r="AU48" s="3054"/>
      <c r="AV48" s="3054"/>
    </row>
    <row r="49" spans="1:48" s="13" customFormat="1" ht="18" hidden="1" customHeight="1">
      <c r="A49" s="3023"/>
      <c r="B49" s="3079"/>
      <c r="C49" s="3061"/>
      <c r="D49" s="3061"/>
      <c r="E49" s="3061"/>
      <c r="F49" s="3080"/>
      <c r="G49" s="3081"/>
      <c r="H49" s="3082"/>
      <c r="I49" s="3083"/>
      <c r="J49" s="3084"/>
      <c r="K49" s="3061"/>
      <c r="L49" s="3084"/>
      <c r="M49" s="3085"/>
      <c r="N49" s="3086"/>
      <c r="O49" s="3087"/>
      <c r="P49" s="3088"/>
      <c r="Q49" s="3121"/>
      <c r="R49" s="3112"/>
      <c r="S49" s="3089"/>
      <c r="T49" s="3103"/>
      <c r="U49" s="3092"/>
      <c r="V49" s="3087"/>
      <c r="W49" s="3088"/>
      <c r="X49" s="3121"/>
      <c r="Y49" s="3103"/>
      <c r="Z49" s="3089"/>
      <c r="AA49" s="3103"/>
      <c r="AB49" s="3092"/>
      <c r="AC49" s="3082"/>
      <c r="AD49" s="3083"/>
      <c r="AE49" s="3084"/>
      <c r="AF49" s="3061"/>
      <c r="AG49" s="3086"/>
      <c r="AH49" s="3082"/>
      <c r="AI49" s="3083"/>
      <c r="AJ49" s="3084"/>
      <c r="AK49" s="3084"/>
      <c r="AL49" s="3086"/>
      <c r="AM49" s="3060">
        <f t="shared" si="0"/>
        <v>0</v>
      </c>
      <c r="AN49" s="3054"/>
      <c r="AO49" s="3054"/>
      <c r="AP49" s="3082"/>
      <c r="AQ49" s="3083"/>
      <c r="AR49" s="3084"/>
      <c r="AS49" s="3084"/>
      <c r="AT49" s="3086"/>
      <c r="AU49" s="3054"/>
      <c r="AV49" s="3054"/>
    </row>
    <row r="50" spans="1:48" s="13" customFormat="1" ht="12.95" hidden="1" customHeight="1">
      <c r="A50" s="3023"/>
      <c r="B50" s="3079"/>
      <c r="C50" s="3061"/>
      <c r="D50" s="3062"/>
      <c r="E50" s="3062" t="s">
        <v>387</v>
      </c>
      <c r="F50" s="3080" t="s">
        <v>1334</v>
      </c>
      <c r="G50" s="3081">
        <f>SUM(N50,U50,AB50,AG50,AL50)</f>
        <v>0</v>
      </c>
      <c r="H50" s="3082"/>
      <c r="I50" s="3083"/>
      <c r="J50" s="3084"/>
      <c r="K50" s="3061"/>
      <c r="L50" s="3084"/>
      <c r="M50" s="3085"/>
      <c r="N50" s="3086">
        <f>SUM(N51)</f>
        <v>0</v>
      </c>
      <c r="O50" s="3125"/>
      <c r="P50" s="3083"/>
      <c r="Q50" s="3084"/>
      <c r="R50" s="3061"/>
      <c r="S50" s="3084"/>
      <c r="T50" s="3084"/>
      <c r="U50" s="3086">
        <f>SUM(U51:U52)</f>
        <v>0</v>
      </c>
      <c r="V50" s="3125"/>
      <c r="W50" s="3083"/>
      <c r="X50" s="3084"/>
      <c r="Y50" s="3061"/>
      <c r="Z50" s="3084"/>
      <c r="AA50" s="3084"/>
      <c r="AB50" s="3086">
        <f>SUM(AB51:AB52)</f>
        <v>0</v>
      </c>
      <c r="AC50" s="3082"/>
      <c r="AD50" s="3083"/>
      <c r="AE50" s="3084"/>
      <c r="AF50" s="3061"/>
      <c r="AG50" s="3086">
        <f>SUM(AG51)</f>
        <v>0</v>
      </c>
      <c r="AH50" s="3087"/>
      <c r="AI50" s="3088"/>
      <c r="AJ50" s="3121"/>
      <c r="AK50" s="3112"/>
      <c r="AL50" s="3092"/>
      <c r="AM50" s="3060">
        <f t="shared" si="0"/>
        <v>0</v>
      </c>
      <c r="AN50" s="3054"/>
      <c r="AO50" s="3054"/>
      <c r="AP50" s="3087"/>
      <c r="AQ50" s="3088"/>
      <c r="AR50" s="3121"/>
      <c r="AS50" s="3112"/>
      <c r="AT50" s="3092"/>
      <c r="AU50" s="3054"/>
      <c r="AV50" s="3054"/>
    </row>
    <row r="51" spans="1:48" s="13" customFormat="1" ht="18" hidden="1" customHeight="1">
      <c r="A51" s="3023"/>
      <c r="B51" s="3079"/>
      <c r="C51" s="3061"/>
      <c r="D51" s="3061"/>
      <c r="E51" s="3061"/>
      <c r="F51" s="3080"/>
      <c r="G51" s="3081"/>
      <c r="H51" s="3082"/>
      <c r="I51" s="3083"/>
      <c r="J51" s="3084"/>
      <c r="K51" s="3061"/>
      <c r="L51" s="3084"/>
      <c r="M51" s="3085"/>
      <c r="N51" s="3086"/>
      <c r="O51" s="3087"/>
      <c r="P51" s="3088"/>
      <c r="Q51" s="3089"/>
      <c r="R51" s="3112"/>
      <c r="S51" s="3089"/>
      <c r="T51" s="3089"/>
      <c r="U51" s="3092">
        <f>SUM(P51*R51)</f>
        <v>0</v>
      </c>
      <c r="V51" s="3087"/>
      <c r="W51" s="3088"/>
      <c r="X51" s="3089"/>
      <c r="Y51" s="3112"/>
      <c r="Z51" s="3089"/>
      <c r="AA51" s="3089"/>
      <c r="AB51" s="3092">
        <f>SUM(W51*Y51)</f>
        <v>0</v>
      </c>
      <c r="AC51" s="3082"/>
      <c r="AD51" s="3083"/>
      <c r="AE51" s="3084"/>
      <c r="AF51" s="3061"/>
      <c r="AG51" s="3086"/>
      <c r="AH51" s="3082"/>
      <c r="AI51" s="3083"/>
      <c r="AJ51" s="3084"/>
      <c r="AK51" s="3061"/>
      <c r="AL51" s="3086"/>
      <c r="AM51" s="3060">
        <f t="shared" si="0"/>
        <v>0</v>
      </c>
      <c r="AN51" s="3054"/>
      <c r="AO51" s="3054"/>
      <c r="AP51" s="3082"/>
      <c r="AQ51" s="3083"/>
      <c r="AR51" s="3084"/>
      <c r="AS51" s="3061"/>
      <c r="AT51" s="3086"/>
      <c r="AU51" s="3054"/>
      <c r="AV51" s="3054"/>
    </row>
    <row r="52" spans="1:48" s="13" customFormat="1" ht="18" hidden="1" customHeight="1">
      <c r="A52" s="3023"/>
      <c r="B52" s="3079"/>
      <c r="C52" s="3061"/>
      <c r="D52" s="3061"/>
      <c r="E52" s="3061"/>
      <c r="F52" s="3080"/>
      <c r="G52" s="3081"/>
      <c r="H52" s="3082"/>
      <c r="I52" s="3083"/>
      <c r="J52" s="3084"/>
      <c r="K52" s="3061"/>
      <c r="L52" s="3084"/>
      <c r="M52" s="3085"/>
      <c r="N52" s="3086"/>
      <c r="O52" s="3082"/>
      <c r="P52" s="3083"/>
      <c r="Q52" s="3084"/>
      <c r="R52" s="3061"/>
      <c r="S52" s="3084"/>
      <c r="T52" s="3084"/>
      <c r="U52" s="3086"/>
      <c r="V52" s="3087"/>
      <c r="W52" s="3088"/>
      <c r="X52" s="3121"/>
      <c r="Y52" s="3103"/>
      <c r="Z52" s="3089"/>
      <c r="AA52" s="3103"/>
      <c r="AB52" s="3092"/>
      <c r="AC52" s="3082"/>
      <c r="AD52" s="3083"/>
      <c r="AE52" s="3084"/>
      <c r="AF52" s="3061"/>
      <c r="AG52" s="3086"/>
      <c r="AH52" s="3082"/>
      <c r="AI52" s="3083"/>
      <c r="AJ52" s="3084"/>
      <c r="AK52" s="3061"/>
      <c r="AL52" s="3086"/>
      <c r="AM52" s="3060">
        <f t="shared" si="0"/>
        <v>0</v>
      </c>
      <c r="AN52" s="3054"/>
      <c r="AO52" s="3054"/>
      <c r="AP52" s="3082"/>
      <c r="AQ52" s="3083"/>
      <c r="AR52" s="3084"/>
      <c r="AS52" s="3061"/>
      <c r="AT52" s="3086"/>
      <c r="AU52" s="3054"/>
      <c r="AV52" s="3054"/>
    </row>
    <row r="53" spans="1:48" s="13" customFormat="1" ht="12.95" customHeight="1">
      <c r="A53" s="3023"/>
      <c r="B53" s="3079"/>
      <c r="C53" s="3061"/>
      <c r="D53" s="3062"/>
      <c r="E53" s="3062" t="s">
        <v>388</v>
      </c>
      <c r="F53" s="3080" t="s">
        <v>5123</v>
      </c>
      <c r="G53" s="3081">
        <f>SUM(N53,U53,AB53,AG53,AL53,AT53)</f>
        <v>9200000</v>
      </c>
      <c r="H53" s="3082"/>
      <c r="I53" s="3083"/>
      <c r="J53" s="3084"/>
      <c r="K53" s="3061"/>
      <c r="L53" s="3084"/>
      <c r="M53" s="3085"/>
      <c r="N53" s="3086">
        <f>SUM(N54:N57)</f>
        <v>4500000</v>
      </c>
      <c r="O53" s="3082"/>
      <c r="P53" s="3083"/>
      <c r="Q53" s="3084"/>
      <c r="R53" s="3061"/>
      <c r="S53" s="3084"/>
      <c r="T53" s="3084"/>
      <c r="U53" s="3086">
        <f>SUM(U54:U60)</f>
        <v>1700000</v>
      </c>
      <c r="V53" s="3082"/>
      <c r="W53" s="3083"/>
      <c r="X53" s="3084"/>
      <c r="Y53" s="3061"/>
      <c r="Z53" s="3084"/>
      <c r="AA53" s="3084"/>
      <c r="AB53" s="3086"/>
      <c r="AC53" s="3082"/>
      <c r="AD53" s="3083"/>
      <c r="AE53" s="3084"/>
      <c r="AF53" s="3061"/>
      <c r="AG53" s="3086"/>
      <c r="AH53" s="3082"/>
      <c r="AI53" s="3083"/>
      <c r="AJ53" s="3084"/>
      <c r="AK53" s="3061"/>
      <c r="AL53" s="3086">
        <f>AL54+AL55</f>
        <v>3000000</v>
      </c>
      <c r="AM53" s="3060">
        <f t="shared" si="0"/>
        <v>9200000</v>
      </c>
      <c r="AN53" s="3054"/>
      <c r="AO53" s="3054"/>
      <c r="AP53" s="3082"/>
      <c r="AQ53" s="3083"/>
      <c r="AR53" s="3084"/>
      <c r="AS53" s="3061"/>
      <c r="AT53" s="3086"/>
      <c r="AU53" s="3054"/>
      <c r="AV53" s="3054"/>
    </row>
    <row r="54" spans="1:48" s="13" customFormat="1" ht="11.25" customHeight="1">
      <c r="A54" s="3023"/>
      <c r="B54" s="3079"/>
      <c r="C54" s="3061"/>
      <c r="D54" s="3061"/>
      <c r="E54" s="3061"/>
      <c r="F54" s="3080"/>
      <c r="G54" s="3081"/>
      <c r="H54" s="3087" t="s">
        <v>208</v>
      </c>
      <c r="I54" s="3088">
        <v>3000000</v>
      </c>
      <c r="J54" s="3121" t="s">
        <v>7</v>
      </c>
      <c r="K54" s="3112">
        <v>1</v>
      </c>
      <c r="L54" s="3092">
        <f>SUM(I54*K54)</f>
        <v>3000000</v>
      </c>
      <c r="M54" s="3112"/>
      <c r="N54" s="3092">
        <f>SUM(I54*K54)</f>
        <v>3000000</v>
      </c>
      <c r="O54" s="3087" t="s">
        <v>873</v>
      </c>
      <c r="P54" s="3088">
        <v>100000</v>
      </c>
      <c r="Q54" s="3089"/>
      <c r="R54" s="3090"/>
      <c r="S54" s="3089" t="s">
        <v>7</v>
      </c>
      <c r="T54" s="3103">
        <v>7</v>
      </c>
      <c r="U54" s="3092">
        <f>SUM(P54*T54)</f>
        <v>700000</v>
      </c>
      <c r="V54" s="3087"/>
      <c r="W54" s="3088"/>
      <c r="X54" s="3089"/>
      <c r="Y54" s="3090"/>
      <c r="Z54" s="3089"/>
      <c r="AA54" s="3112"/>
      <c r="AB54" s="3092"/>
      <c r="AC54" s="3087"/>
      <c r="AD54" s="3088"/>
      <c r="AE54" s="3089"/>
      <c r="AF54" s="3126"/>
      <c r="AG54" s="3092"/>
      <c r="AH54" s="3087" t="s">
        <v>943</v>
      </c>
      <c r="AI54" s="3088">
        <v>1000000</v>
      </c>
      <c r="AJ54" s="3089" t="s">
        <v>259</v>
      </c>
      <c r="AK54" s="3091">
        <v>2</v>
      </c>
      <c r="AL54" s="3092">
        <f>AI54*AK54</f>
        <v>2000000</v>
      </c>
      <c r="AM54" s="3060">
        <f t="shared" si="0"/>
        <v>5700000</v>
      </c>
      <c r="AN54" s="3054"/>
      <c r="AO54" s="3054"/>
      <c r="AP54" s="3087"/>
      <c r="AQ54" s="3088"/>
      <c r="AR54" s="3089"/>
      <c r="AS54" s="3091"/>
      <c r="AT54" s="3092">
        <f>AQ54*AS54</f>
        <v>0</v>
      </c>
      <c r="AU54" s="3054"/>
      <c r="AV54" s="3054"/>
    </row>
    <row r="55" spans="1:48" s="13" customFormat="1" ht="11.25" customHeight="1">
      <c r="A55" s="3023"/>
      <c r="B55" s="3079"/>
      <c r="C55" s="3061"/>
      <c r="D55" s="3061"/>
      <c r="E55" s="3061"/>
      <c r="F55" s="3080"/>
      <c r="G55" s="3081"/>
      <c r="H55" s="3087" t="s">
        <v>614</v>
      </c>
      <c r="I55" s="3088">
        <v>300000</v>
      </c>
      <c r="J55" s="3121" t="s">
        <v>7</v>
      </c>
      <c r="K55" s="3112">
        <v>1</v>
      </c>
      <c r="L55" s="3092">
        <f>SUM(I55*K55)</f>
        <v>300000</v>
      </c>
      <c r="M55" s="3085"/>
      <c r="N55" s="3092">
        <f>SUM(I55*K55)</f>
        <v>300000</v>
      </c>
      <c r="O55" s="3087" t="s">
        <v>618</v>
      </c>
      <c r="P55" s="3088">
        <v>250000</v>
      </c>
      <c r="Q55" s="3089"/>
      <c r="R55" s="3090"/>
      <c r="S55" s="3089" t="s">
        <v>7</v>
      </c>
      <c r="T55" s="3103">
        <v>4</v>
      </c>
      <c r="U55" s="3092">
        <f>SUM(P55*T55)</f>
        <v>1000000</v>
      </c>
      <c r="V55" s="3087"/>
      <c r="W55" s="3088"/>
      <c r="X55" s="3089"/>
      <c r="Y55" s="3091"/>
      <c r="Z55" s="3089"/>
      <c r="AA55" s="3112"/>
      <c r="AB55" s="3092"/>
      <c r="AC55" s="3082"/>
      <c r="AD55" s="3083"/>
      <c r="AE55" s="3084"/>
      <c r="AF55" s="3061"/>
      <c r="AG55" s="3086"/>
      <c r="AH55" s="3087" t="s">
        <v>870</v>
      </c>
      <c r="AI55" s="3088">
        <v>1000000</v>
      </c>
      <c r="AJ55" s="3089" t="s">
        <v>259</v>
      </c>
      <c r="AK55" s="3091">
        <v>1</v>
      </c>
      <c r="AL55" s="3092">
        <f>AI55*AK55</f>
        <v>1000000</v>
      </c>
      <c r="AM55" s="3060">
        <f t="shared" si="0"/>
        <v>2300000</v>
      </c>
      <c r="AN55" s="3054"/>
      <c r="AO55" s="3054"/>
      <c r="AP55" s="3087"/>
      <c r="AQ55" s="3088"/>
      <c r="AR55" s="3089"/>
      <c r="AS55" s="3091"/>
      <c r="AT55" s="3092">
        <f>AQ55*AS55</f>
        <v>0</v>
      </c>
      <c r="AU55" s="3054"/>
      <c r="AV55" s="3054"/>
    </row>
    <row r="56" spans="1:48" s="13" customFormat="1" ht="11.25" customHeight="1">
      <c r="A56" s="3023"/>
      <c r="B56" s="3079"/>
      <c r="C56" s="3061"/>
      <c r="D56" s="3061"/>
      <c r="E56" s="3061"/>
      <c r="F56" s="3080"/>
      <c r="G56" s="3081"/>
      <c r="H56" s="3087" t="s">
        <v>866</v>
      </c>
      <c r="I56" s="3088">
        <v>300000</v>
      </c>
      <c r="J56" s="3121" t="s">
        <v>7</v>
      </c>
      <c r="K56" s="3112">
        <v>1</v>
      </c>
      <c r="L56" s="3092">
        <f>SUM(I56*K56)</f>
        <v>300000</v>
      </c>
      <c r="M56" s="3085"/>
      <c r="N56" s="3092">
        <f>SUM(I56*K56)</f>
        <v>300000</v>
      </c>
      <c r="O56" s="3087"/>
      <c r="P56" s="3088"/>
      <c r="Q56" s="3089"/>
      <c r="R56" s="3090"/>
      <c r="S56" s="3089"/>
      <c r="T56" s="3103"/>
      <c r="U56" s="3092">
        <f>SUM(P56*T56)</f>
        <v>0</v>
      </c>
      <c r="V56" s="3087"/>
      <c r="W56" s="3088"/>
      <c r="X56" s="3089"/>
      <c r="Y56" s="3090"/>
      <c r="Z56" s="3089"/>
      <c r="AA56" s="3112"/>
      <c r="AB56" s="3092"/>
      <c r="AC56" s="3082"/>
      <c r="AD56" s="3083"/>
      <c r="AE56" s="3084"/>
      <c r="AF56" s="3061"/>
      <c r="AG56" s="3086"/>
      <c r="AH56" s="3087"/>
      <c r="AI56" s="3088"/>
      <c r="AJ56" s="3121"/>
      <c r="AK56" s="3112"/>
      <c r="AL56" s="3092"/>
      <c r="AM56" s="3060">
        <f t="shared" si="0"/>
        <v>300000</v>
      </c>
      <c r="AN56" s="3054"/>
      <c r="AO56" s="3054"/>
      <c r="AP56" s="3087"/>
      <c r="AQ56" s="3088"/>
      <c r="AR56" s="3121"/>
      <c r="AS56" s="3112"/>
      <c r="AT56" s="3092"/>
      <c r="AU56" s="3054"/>
      <c r="AV56" s="3054"/>
    </row>
    <row r="57" spans="1:48" s="13" customFormat="1" ht="11.25" customHeight="1">
      <c r="A57" s="3023"/>
      <c r="B57" s="3079"/>
      <c r="C57" s="3061"/>
      <c r="D57" s="3061"/>
      <c r="E57" s="3061"/>
      <c r="F57" s="3080"/>
      <c r="G57" s="3081"/>
      <c r="H57" s="3087" t="s">
        <v>1330</v>
      </c>
      <c r="I57" s="3088">
        <v>100000</v>
      </c>
      <c r="J57" s="3089" t="s">
        <v>7</v>
      </c>
      <c r="K57" s="3112">
        <v>9</v>
      </c>
      <c r="L57" s="3089"/>
      <c r="M57" s="3103"/>
      <c r="N57" s="3092">
        <f>I57*K57</f>
        <v>900000</v>
      </c>
      <c r="O57" s="3082"/>
      <c r="P57" s="3083"/>
      <c r="Q57" s="3084"/>
      <c r="R57" s="3061"/>
      <c r="S57" s="3084"/>
      <c r="T57" s="3084"/>
      <c r="U57" s="3086"/>
      <c r="V57" s="3087"/>
      <c r="W57" s="3088"/>
      <c r="X57" s="3089"/>
      <c r="Y57" s="3091"/>
      <c r="Z57" s="3089"/>
      <c r="AA57" s="3091"/>
      <c r="AB57" s="3092"/>
      <c r="AC57" s="3082"/>
      <c r="AD57" s="3083"/>
      <c r="AE57" s="3084"/>
      <c r="AF57" s="3061"/>
      <c r="AG57" s="3086"/>
      <c r="AH57" s="3087"/>
      <c r="AI57" s="3088"/>
      <c r="AJ57" s="3121"/>
      <c r="AK57" s="3126"/>
      <c r="AL57" s="3092"/>
      <c r="AM57" s="3060">
        <f t="shared" si="0"/>
        <v>900000</v>
      </c>
      <c r="AN57" s="3054"/>
      <c r="AO57" s="3054"/>
      <c r="AP57" s="3087"/>
      <c r="AQ57" s="3088"/>
      <c r="AR57" s="3121"/>
      <c r="AS57" s="3126"/>
      <c r="AT57" s="3092"/>
      <c r="AU57" s="3054"/>
      <c r="AV57" s="3054"/>
    </row>
    <row r="58" spans="1:48" s="13" customFormat="1" ht="18" hidden="1" customHeight="1">
      <c r="A58" s="3023"/>
      <c r="B58" s="3079"/>
      <c r="C58" s="3061"/>
      <c r="D58" s="3061"/>
      <c r="E58" s="3061"/>
      <c r="F58" s="3080"/>
      <c r="G58" s="3081"/>
      <c r="H58" s="3082"/>
      <c r="I58" s="3083"/>
      <c r="J58" s="3084"/>
      <c r="K58" s="3061"/>
      <c r="L58" s="3084"/>
      <c r="M58" s="3085"/>
      <c r="N58" s="3086"/>
      <c r="O58" s="3082"/>
      <c r="P58" s="3083"/>
      <c r="Q58" s="3084"/>
      <c r="R58" s="3061"/>
      <c r="S58" s="3084"/>
      <c r="T58" s="3084"/>
      <c r="U58" s="3086"/>
      <c r="V58" s="3087"/>
      <c r="W58" s="3088"/>
      <c r="X58" s="3089"/>
      <c r="Y58" s="3090"/>
      <c r="Z58" s="3089"/>
      <c r="AA58" s="3127"/>
      <c r="AB58" s="3092"/>
      <c r="AC58" s="3082"/>
      <c r="AD58" s="3083"/>
      <c r="AE58" s="3084"/>
      <c r="AF58" s="3061"/>
      <c r="AG58" s="3086"/>
      <c r="AH58" s="3087"/>
      <c r="AI58" s="3088"/>
      <c r="AJ58" s="3121"/>
      <c r="AK58" s="3126"/>
      <c r="AL58" s="3092"/>
      <c r="AM58" s="3060">
        <f t="shared" si="0"/>
        <v>0</v>
      </c>
      <c r="AN58" s="3054"/>
      <c r="AO58" s="3054"/>
      <c r="AP58" s="3087"/>
      <c r="AQ58" s="3088"/>
      <c r="AR58" s="3121"/>
      <c r="AS58" s="3126"/>
      <c r="AT58" s="3092"/>
      <c r="AU58" s="3054"/>
      <c r="AV58" s="3054"/>
    </row>
    <row r="59" spans="1:48" s="13" customFormat="1" ht="18" hidden="1" customHeight="1">
      <c r="A59" s="3023"/>
      <c r="B59" s="3079"/>
      <c r="C59" s="3061"/>
      <c r="D59" s="3061"/>
      <c r="E59" s="3061"/>
      <c r="F59" s="3080"/>
      <c r="G59" s="3081"/>
      <c r="H59" s="3082"/>
      <c r="I59" s="3083"/>
      <c r="J59" s="3084"/>
      <c r="K59" s="3061"/>
      <c r="L59" s="3084"/>
      <c r="M59" s="3085"/>
      <c r="N59" s="3086"/>
      <c r="O59" s="3082"/>
      <c r="P59" s="3083"/>
      <c r="Q59" s="3084"/>
      <c r="R59" s="3061"/>
      <c r="S59" s="3084"/>
      <c r="T59" s="3084"/>
      <c r="U59" s="3086"/>
      <c r="V59" s="3087"/>
      <c r="W59" s="3088"/>
      <c r="X59" s="3089"/>
      <c r="Y59" s="3091"/>
      <c r="Z59" s="3089"/>
      <c r="AA59" s="3091"/>
      <c r="AB59" s="3092"/>
      <c r="AC59" s="3082"/>
      <c r="AD59" s="3083"/>
      <c r="AE59" s="3084"/>
      <c r="AF59" s="3061"/>
      <c r="AG59" s="3086"/>
      <c r="AH59" s="3087"/>
      <c r="AI59" s="3088"/>
      <c r="AJ59" s="3121"/>
      <c r="AK59" s="3126"/>
      <c r="AL59" s="3092"/>
      <c r="AM59" s="3060">
        <f t="shared" si="0"/>
        <v>0</v>
      </c>
      <c r="AN59" s="3054"/>
      <c r="AO59" s="3054"/>
      <c r="AP59" s="3087"/>
      <c r="AQ59" s="3088"/>
      <c r="AR59" s="3121"/>
      <c r="AS59" s="3126"/>
      <c r="AT59" s="3092"/>
      <c r="AU59" s="3054"/>
      <c r="AV59" s="3054"/>
    </row>
    <row r="60" spans="1:48" s="13" customFormat="1" ht="18" hidden="1" customHeight="1">
      <c r="A60" s="3023"/>
      <c r="B60" s="3079"/>
      <c r="C60" s="3061"/>
      <c r="D60" s="3061"/>
      <c r="E60" s="3061"/>
      <c r="F60" s="3080"/>
      <c r="G60" s="3081"/>
      <c r="H60" s="3082"/>
      <c r="I60" s="3083"/>
      <c r="J60" s="3084"/>
      <c r="K60" s="3061"/>
      <c r="L60" s="3084"/>
      <c r="M60" s="3085"/>
      <c r="N60" s="3086"/>
      <c r="O60" s="3082"/>
      <c r="P60" s="3083"/>
      <c r="Q60" s="3084"/>
      <c r="R60" s="3061"/>
      <c r="S60" s="3084"/>
      <c r="T60" s="3084"/>
      <c r="U60" s="3086"/>
      <c r="V60" s="3087"/>
      <c r="W60" s="3088"/>
      <c r="X60" s="3089"/>
      <c r="Y60" s="3090"/>
      <c r="Z60" s="3089"/>
      <c r="AA60" s="3091"/>
      <c r="AB60" s="3092"/>
      <c r="AC60" s="3082"/>
      <c r="AD60" s="3083"/>
      <c r="AE60" s="3084"/>
      <c r="AF60" s="3061"/>
      <c r="AG60" s="3086"/>
      <c r="AH60" s="3087"/>
      <c r="AI60" s="3088"/>
      <c r="AJ60" s="3121"/>
      <c r="AK60" s="3126"/>
      <c r="AL60" s="3092"/>
      <c r="AM60" s="3060">
        <f t="shared" si="0"/>
        <v>0</v>
      </c>
      <c r="AN60" s="3054"/>
      <c r="AO60" s="3054"/>
      <c r="AP60" s="3087"/>
      <c r="AQ60" s="3088"/>
      <c r="AR60" s="3121"/>
      <c r="AS60" s="3126"/>
      <c r="AT60" s="3092"/>
      <c r="AU60" s="3054"/>
      <c r="AV60" s="3054"/>
    </row>
    <row r="61" spans="1:48" s="13" customFormat="1" ht="12.95" customHeight="1">
      <c r="A61" s="3023"/>
      <c r="B61" s="3079"/>
      <c r="C61" s="3061"/>
      <c r="D61" s="3062"/>
      <c r="E61" s="3062" t="s">
        <v>389</v>
      </c>
      <c r="F61" s="3080" t="s">
        <v>5124</v>
      </c>
      <c r="G61" s="3081">
        <f>SUM(N61,U61,AB61,AG61,AL61)</f>
        <v>10000000</v>
      </c>
      <c r="H61" s="3082"/>
      <c r="I61" s="3083"/>
      <c r="J61" s="3084"/>
      <c r="K61" s="3061"/>
      <c r="L61" s="3084"/>
      <c r="M61" s="3085"/>
      <c r="N61" s="3086">
        <f>SUM(N62:N65)</f>
        <v>10000000</v>
      </c>
      <c r="O61" s="3082"/>
      <c r="P61" s="3083"/>
      <c r="Q61" s="3084"/>
      <c r="R61" s="3061"/>
      <c r="S61" s="3084"/>
      <c r="T61" s="3084"/>
      <c r="U61" s="3086">
        <f>SUM(U62:U65)</f>
        <v>0</v>
      </c>
      <c r="V61" s="3082"/>
      <c r="W61" s="3083"/>
      <c r="X61" s="3084"/>
      <c r="Y61" s="3061"/>
      <c r="Z61" s="3084"/>
      <c r="AA61" s="3084"/>
      <c r="AB61" s="3086">
        <f>AB62</f>
        <v>0</v>
      </c>
      <c r="AC61" s="3082"/>
      <c r="AD61" s="3083"/>
      <c r="AE61" s="3084"/>
      <c r="AF61" s="3061"/>
      <c r="AG61" s="3086">
        <f>SUM(AG62:AG65)</f>
        <v>0</v>
      </c>
      <c r="AH61" s="3082"/>
      <c r="AI61" s="3083"/>
      <c r="AJ61" s="3084"/>
      <c r="AK61" s="3061"/>
      <c r="AL61" s="3086">
        <f>SUM(AL62:AL66)</f>
        <v>0</v>
      </c>
      <c r="AM61" s="3060">
        <f t="shared" si="0"/>
        <v>10000000</v>
      </c>
      <c r="AN61" s="3054"/>
      <c r="AO61" s="3054"/>
      <c r="AP61" s="3082"/>
      <c r="AQ61" s="3083"/>
      <c r="AR61" s="3084"/>
      <c r="AS61" s="3061"/>
      <c r="AT61" s="3086">
        <f>SUM(AT62:AT66)</f>
        <v>0</v>
      </c>
      <c r="AU61" s="3054"/>
      <c r="AV61" s="3054"/>
    </row>
    <row r="62" spans="1:48" s="13" customFormat="1" ht="10.5" customHeight="1">
      <c r="A62" s="3023"/>
      <c r="B62" s="3079"/>
      <c r="C62" s="3061"/>
      <c r="D62" s="3061"/>
      <c r="E62" s="3061"/>
      <c r="F62" s="3080"/>
      <c r="G62" s="3081"/>
      <c r="H62" s="3087" t="s">
        <v>858</v>
      </c>
      <c r="I62" s="3088">
        <v>4000000</v>
      </c>
      <c r="J62" s="3089"/>
      <c r="K62" s="3103"/>
      <c r="L62" s="3092">
        <f>I62</f>
        <v>4000000</v>
      </c>
      <c r="M62" s="3128"/>
      <c r="N62" s="3092">
        <f>I62</f>
        <v>4000000</v>
      </c>
      <c r="O62" s="3087"/>
      <c r="P62" s="3088"/>
      <c r="Q62" s="3089"/>
      <c r="R62" s="3126"/>
      <c r="S62" s="3089"/>
      <c r="T62" s="3089"/>
      <c r="U62" s="3092"/>
      <c r="V62" s="3087"/>
      <c r="W62" s="3088"/>
      <c r="X62" s="3089"/>
      <c r="Y62" s="3120"/>
      <c r="Z62" s="3089"/>
      <c r="AA62" s="3091"/>
      <c r="AB62" s="3092"/>
      <c r="AC62" s="3087"/>
      <c r="AD62" s="3088"/>
      <c r="AE62" s="3089"/>
      <c r="AF62" s="3126"/>
      <c r="AG62" s="3092"/>
      <c r="AH62" s="3087"/>
      <c r="AI62" s="3088"/>
      <c r="AJ62" s="3089"/>
      <c r="AK62" s="3103"/>
      <c r="AL62" s="3092"/>
      <c r="AM62" s="3060">
        <f t="shared" si="0"/>
        <v>4000000</v>
      </c>
      <c r="AN62" s="3054"/>
      <c r="AO62" s="3054"/>
      <c r="AP62" s="3087"/>
      <c r="AQ62" s="3088"/>
      <c r="AR62" s="3089"/>
      <c r="AS62" s="3103"/>
      <c r="AT62" s="3092"/>
      <c r="AU62" s="3054"/>
      <c r="AV62" s="3054"/>
    </row>
    <row r="63" spans="1:48" s="13" customFormat="1" ht="10.5" customHeight="1">
      <c r="A63" s="3023"/>
      <c r="B63" s="3079"/>
      <c r="C63" s="3061"/>
      <c r="D63" s="3061"/>
      <c r="E63" s="3061"/>
      <c r="F63" s="3080"/>
      <c r="G63" s="3081"/>
      <c r="H63" s="3087" t="s">
        <v>859</v>
      </c>
      <c r="I63" s="3088">
        <v>1000000</v>
      </c>
      <c r="J63" s="3089"/>
      <c r="K63" s="3112"/>
      <c r="L63" s="3092">
        <f>SUM(I63*K63)</f>
        <v>0</v>
      </c>
      <c r="M63" s="3128"/>
      <c r="N63" s="3092">
        <v>1000000</v>
      </c>
      <c r="O63" s="3087"/>
      <c r="P63" s="3088"/>
      <c r="Q63" s="3089"/>
      <c r="R63" s="3126"/>
      <c r="S63" s="3089"/>
      <c r="T63" s="3089"/>
      <c r="U63" s="3092"/>
      <c r="V63" s="3087"/>
      <c r="W63" s="3088"/>
      <c r="X63" s="3089"/>
      <c r="Y63" s="3126"/>
      <c r="Z63" s="3089"/>
      <c r="AA63" s="3089"/>
      <c r="AB63" s="3092"/>
      <c r="AC63" s="3087"/>
      <c r="AD63" s="3088"/>
      <c r="AE63" s="3089"/>
      <c r="AF63" s="3126"/>
      <c r="AG63" s="3092"/>
      <c r="AH63" s="3087"/>
      <c r="AI63" s="3088"/>
      <c r="AJ63" s="3089"/>
      <c r="AK63" s="3112"/>
      <c r="AL63" s="3092"/>
      <c r="AM63" s="3060">
        <f t="shared" si="0"/>
        <v>1000000</v>
      </c>
      <c r="AN63" s="3054"/>
      <c r="AO63" s="3054"/>
      <c r="AP63" s="3087"/>
      <c r="AQ63" s="3088"/>
      <c r="AR63" s="3089"/>
      <c r="AS63" s="3112"/>
      <c r="AT63" s="3092"/>
      <c r="AU63" s="3054"/>
      <c r="AV63" s="3054"/>
    </row>
    <row r="64" spans="1:48" s="13" customFormat="1" ht="10.5" customHeight="1">
      <c r="A64" s="3023"/>
      <c r="B64" s="3079"/>
      <c r="C64" s="3061"/>
      <c r="D64" s="3061"/>
      <c r="E64" s="3061"/>
      <c r="F64" s="3080"/>
      <c r="G64" s="3081"/>
      <c r="H64" s="3087" t="s">
        <v>822</v>
      </c>
      <c r="I64" s="3088">
        <v>5000000</v>
      </c>
      <c r="J64" s="3121"/>
      <c r="K64" s="3112"/>
      <c r="L64" s="3092">
        <f>SUM(I64*K64)</f>
        <v>0</v>
      </c>
      <c r="M64" s="3128"/>
      <c r="N64" s="3092">
        <f>I64</f>
        <v>5000000</v>
      </c>
      <c r="O64" s="3087"/>
      <c r="P64" s="3088"/>
      <c r="Q64" s="3089"/>
      <c r="R64" s="3126"/>
      <c r="S64" s="3089"/>
      <c r="T64" s="3089"/>
      <c r="U64" s="3092"/>
      <c r="V64" s="3087"/>
      <c r="W64" s="3088"/>
      <c r="X64" s="3089"/>
      <c r="Y64" s="3126"/>
      <c r="Z64" s="3089"/>
      <c r="AA64" s="3089"/>
      <c r="AB64" s="3092"/>
      <c r="AC64" s="3087"/>
      <c r="AD64" s="3088"/>
      <c r="AE64" s="3089"/>
      <c r="AF64" s="3126"/>
      <c r="AG64" s="3092"/>
      <c r="AH64" s="3087"/>
      <c r="AI64" s="3088"/>
      <c r="AJ64" s="3121"/>
      <c r="AK64" s="3112"/>
      <c r="AL64" s="3092"/>
      <c r="AM64" s="3060">
        <f>SUM(AL64,AG64,AB64,U64,N64)</f>
        <v>5000000</v>
      </c>
      <c r="AN64" s="3054"/>
      <c r="AO64" s="3054"/>
      <c r="AP64" s="3087"/>
      <c r="AQ64" s="3088"/>
      <c r="AR64" s="3121"/>
      <c r="AS64" s="3112"/>
      <c r="AT64" s="3092"/>
      <c r="AU64" s="3054"/>
      <c r="AV64" s="3054"/>
    </row>
    <row r="65" spans="1:48" s="13" customFormat="1" ht="18" hidden="1" customHeight="1">
      <c r="A65" s="3023"/>
      <c r="B65" s="3079"/>
      <c r="C65" s="3061"/>
      <c r="D65" s="3061"/>
      <c r="E65" s="3061"/>
      <c r="F65" s="3080"/>
      <c r="G65" s="3081"/>
      <c r="H65" s="3087"/>
      <c r="I65" s="3088"/>
      <c r="J65" s="3089"/>
      <c r="K65" s="3126"/>
      <c r="L65" s="3089"/>
      <c r="M65" s="3089"/>
      <c r="N65" s="3092"/>
      <c r="O65" s="3087"/>
      <c r="P65" s="3088"/>
      <c r="Q65" s="3089"/>
      <c r="R65" s="3126"/>
      <c r="S65" s="3089"/>
      <c r="T65" s="3089"/>
      <c r="U65" s="3092"/>
      <c r="V65" s="3087"/>
      <c r="W65" s="3088"/>
      <c r="X65" s="3089"/>
      <c r="Y65" s="3126"/>
      <c r="Z65" s="3089"/>
      <c r="AA65" s="3089"/>
      <c r="AB65" s="3092"/>
      <c r="AC65" s="3087"/>
      <c r="AD65" s="3088"/>
      <c r="AE65" s="3089"/>
      <c r="AF65" s="3126"/>
      <c r="AG65" s="3092"/>
      <c r="AH65" s="3087"/>
      <c r="AI65" s="3088"/>
      <c r="AJ65" s="3089"/>
      <c r="AK65" s="3129"/>
      <c r="AL65" s="3092"/>
      <c r="AM65" s="3060">
        <f t="shared" si="0"/>
        <v>0</v>
      </c>
      <c r="AN65" s="3054"/>
      <c r="AO65" s="3054"/>
      <c r="AP65" s="3087"/>
      <c r="AQ65" s="3088"/>
      <c r="AR65" s="3089"/>
      <c r="AS65" s="3129"/>
      <c r="AT65" s="3092"/>
      <c r="AU65" s="3054"/>
      <c r="AV65" s="3054"/>
    </row>
    <row r="66" spans="1:48" s="13" customFormat="1" ht="18" hidden="1" customHeight="1">
      <c r="A66" s="3023"/>
      <c r="B66" s="3079"/>
      <c r="C66" s="3061"/>
      <c r="D66" s="3061"/>
      <c r="E66" s="3061"/>
      <c r="F66" s="3080"/>
      <c r="G66" s="3081"/>
      <c r="H66" s="3087"/>
      <c r="I66" s="3088"/>
      <c r="J66" s="3121"/>
      <c r="K66" s="3112"/>
      <c r="L66" s="3092">
        <f>SUM(I66*K66)</f>
        <v>0</v>
      </c>
      <c r="M66" s="3128"/>
      <c r="N66" s="3092"/>
      <c r="O66" s="3087"/>
      <c r="P66" s="3088"/>
      <c r="Q66" s="3089"/>
      <c r="R66" s="3126"/>
      <c r="S66" s="3089"/>
      <c r="T66" s="3089"/>
      <c r="U66" s="3092"/>
      <c r="V66" s="3087"/>
      <c r="W66" s="3088"/>
      <c r="X66" s="3089"/>
      <c r="Y66" s="3126"/>
      <c r="Z66" s="3089"/>
      <c r="AA66" s="3089"/>
      <c r="AB66" s="3092"/>
      <c r="AC66" s="3087"/>
      <c r="AD66" s="3088"/>
      <c r="AE66" s="3089"/>
      <c r="AF66" s="3126"/>
      <c r="AG66" s="3092"/>
      <c r="AH66" s="3087"/>
      <c r="AI66" s="3088"/>
      <c r="AJ66" s="3121"/>
      <c r="AK66" s="3112"/>
      <c r="AL66" s="3092"/>
      <c r="AM66" s="3060">
        <f t="shared" si="0"/>
        <v>0</v>
      </c>
      <c r="AN66" s="3054"/>
      <c r="AO66" s="3054"/>
      <c r="AP66" s="3087"/>
      <c r="AQ66" s="3088"/>
      <c r="AR66" s="3121"/>
      <c r="AS66" s="3112"/>
      <c r="AT66" s="3092"/>
      <c r="AU66" s="3054"/>
      <c r="AV66" s="3054"/>
    </row>
    <row r="67" spans="1:48" s="13" customFormat="1" ht="18" hidden="1" customHeight="1">
      <c r="A67" s="3023"/>
      <c r="B67" s="3079"/>
      <c r="C67" s="3061"/>
      <c r="D67" s="3061"/>
      <c r="E67" s="3061"/>
      <c r="F67" s="3080"/>
      <c r="G67" s="3081"/>
      <c r="H67" s="3082"/>
      <c r="I67" s="3083"/>
      <c r="J67" s="3084"/>
      <c r="K67" s="3061"/>
      <c r="L67" s="3084"/>
      <c r="M67" s="3085"/>
      <c r="N67" s="3086"/>
      <c r="O67" s="3082"/>
      <c r="P67" s="3083"/>
      <c r="Q67" s="3084"/>
      <c r="R67" s="3061"/>
      <c r="S67" s="3084"/>
      <c r="T67" s="3084"/>
      <c r="U67" s="3086"/>
      <c r="V67" s="3082"/>
      <c r="W67" s="3083"/>
      <c r="X67" s="3084"/>
      <c r="Y67" s="3061"/>
      <c r="Z67" s="3084"/>
      <c r="AA67" s="3084"/>
      <c r="AB67" s="3086"/>
      <c r="AC67" s="3082"/>
      <c r="AD67" s="3083"/>
      <c r="AE67" s="3084"/>
      <c r="AF67" s="3061"/>
      <c r="AG67" s="3086"/>
      <c r="AH67" s="3087"/>
      <c r="AI67" s="3088"/>
      <c r="AJ67" s="3089"/>
      <c r="AK67" s="3112"/>
      <c r="AL67" s="3092"/>
      <c r="AM67" s="3060">
        <f t="shared" si="0"/>
        <v>0</v>
      </c>
      <c r="AN67" s="3054"/>
      <c r="AO67" s="3054"/>
      <c r="AP67" s="3087"/>
      <c r="AQ67" s="3088"/>
      <c r="AR67" s="3089"/>
      <c r="AS67" s="3112"/>
      <c r="AT67" s="3092"/>
      <c r="AU67" s="3054"/>
      <c r="AV67" s="3054"/>
    </row>
    <row r="68" spans="1:48" s="13" customFormat="1" ht="12.95" customHeight="1">
      <c r="A68" s="3023"/>
      <c r="B68" s="3079"/>
      <c r="C68" s="3061"/>
      <c r="D68" s="3062"/>
      <c r="E68" s="3062" t="s">
        <v>390</v>
      </c>
      <c r="F68" s="3080" t="s">
        <v>408</v>
      </c>
      <c r="G68" s="3081">
        <f>SUM(N68,U68,AB68,AG68,AL68,AT68)</f>
        <v>42000000</v>
      </c>
      <c r="H68" s="3082"/>
      <c r="I68" s="3083"/>
      <c r="J68" s="3084"/>
      <c r="K68" s="3061"/>
      <c r="L68" s="3084"/>
      <c r="M68" s="3085"/>
      <c r="N68" s="3086">
        <f>SUM(N69:N70)</f>
        <v>500000</v>
      </c>
      <c r="O68" s="3082"/>
      <c r="P68" s="3083"/>
      <c r="Q68" s="3084"/>
      <c r="R68" s="3061"/>
      <c r="S68" s="3084"/>
      <c r="T68" s="3084"/>
      <c r="U68" s="3086">
        <f>SUM(U69:U71)</f>
        <v>4000000</v>
      </c>
      <c r="V68" s="3082"/>
      <c r="W68" s="3083"/>
      <c r="X68" s="3084"/>
      <c r="Y68" s="3061"/>
      <c r="Z68" s="3084"/>
      <c r="AA68" s="3084"/>
      <c r="AB68" s="3086">
        <f>SUM(AB69:AB72)</f>
        <v>1500000</v>
      </c>
      <c r="AC68" s="3082"/>
      <c r="AD68" s="3083"/>
      <c r="AE68" s="3084"/>
      <c r="AF68" s="3061"/>
      <c r="AG68" s="3086">
        <f>AG69</f>
        <v>30000000</v>
      </c>
      <c r="AH68" s="3082"/>
      <c r="AI68" s="3083"/>
      <c r="AJ68" s="3084"/>
      <c r="AK68" s="3061"/>
      <c r="AL68" s="3086"/>
      <c r="AM68" s="3060">
        <f t="shared" si="0"/>
        <v>36000000</v>
      </c>
      <c r="AN68" s="3054"/>
      <c r="AO68" s="3054"/>
      <c r="AP68" s="3082"/>
      <c r="AQ68" s="3083"/>
      <c r="AR68" s="3084"/>
      <c r="AS68" s="3061"/>
      <c r="AT68" s="3086">
        <f>AT69</f>
        <v>6000000</v>
      </c>
      <c r="AU68" s="3054"/>
      <c r="AV68" s="3054"/>
    </row>
    <row r="69" spans="1:48" s="13" customFormat="1" ht="10.5" customHeight="1">
      <c r="A69" s="3023"/>
      <c r="B69" s="3079"/>
      <c r="C69" s="3061"/>
      <c r="D69" s="3061"/>
      <c r="E69" s="3061"/>
      <c r="F69" s="3080"/>
      <c r="G69" s="3081"/>
      <c r="H69" s="3087" t="s">
        <v>1336</v>
      </c>
      <c r="I69" s="3088"/>
      <c r="J69" s="3089"/>
      <c r="K69" s="3126"/>
      <c r="L69" s="3089"/>
      <c r="M69" s="3089"/>
      <c r="N69" s="3092">
        <v>500000</v>
      </c>
      <c r="O69" s="3087" t="s">
        <v>408</v>
      </c>
      <c r="P69" s="3088">
        <v>150000</v>
      </c>
      <c r="Q69" s="3089" t="s">
        <v>259</v>
      </c>
      <c r="R69" s="3090">
        <v>2</v>
      </c>
      <c r="S69" s="3089" t="s">
        <v>259</v>
      </c>
      <c r="T69" s="3103">
        <v>12</v>
      </c>
      <c r="U69" s="3092">
        <f>SUM(P69*R69*T69)</f>
        <v>3600000</v>
      </c>
      <c r="V69" s="3087" t="s">
        <v>408</v>
      </c>
      <c r="W69" s="3088">
        <v>100000</v>
      </c>
      <c r="X69" s="3089" t="s">
        <v>259</v>
      </c>
      <c r="Y69" s="3090">
        <v>1</v>
      </c>
      <c r="Z69" s="3089" t="s">
        <v>259</v>
      </c>
      <c r="AA69" s="3103">
        <v>12</v>
      </c>
      <c r="AB69" s="3092">
        <f>SUM(W69*Y69*AA69)</f>
        <v>1200000</v>
      </c>
      <c r="AC69" s="3087" t="s">
        <v>408</v>
      </c>
      <c r="AD69" s="3088">
        <v>30000000</v>
      </c>
      <c r="AE69" s="3089" t="s">
        <v>825</v>
      </c>
      <c r="AF69" s="3126">
        <v>1</v>
      </c>
      <c r="AG69" s="3092">
        <f>AD69*AF69</f>
        <v>30000000</v>
      </c>
      <c r="AH69" s="3087"/>
      <c r="AI69" s="3088"/>
      <c r="AJ69" s="3089"/>
      <c r="AK69" s="3126"/>
      <c r="AL69" s="3092"/>
      <c r="AM69" s="3054"/>
      <c r="AN69" s="3054"/>
      <c r="AO69" s="3054"/>
      <c r="AP69" s="3082" t="s">
        <v>945</v>
      </c>
      <c r="AQ69" s="3083"/>
      <c r="AR69" s="3084"/>
      <c r="AS69" s="3061"/>
      <c r="AT69" s="3086">
        <v>6000000</v>
      </c>
      <c r="AU69" s="3054"/>
      <c r="AV69" s="3054"/>
    </row>
    <row r="70" spans="1:48" s="13" customFormat="1" ht="10.5" customHeight="1">
      <c r="A70" s="3023"/>
      <c r="B70" s="3079"/>
      <c r="C70" s="3061"/>
      <c r="D70" s="3061"/>
      <c r="E70" s="3061"/>
      <c r="F70" s="3080"/>
      <c r="G70" s="3081"/>
      <c r="H70" s="3087"/>
      <c r="I70" s="3088"/>
      <c r="J70" s="3121"/>
      <c r="K70" s="3103"/>
      <c r="L70" s="3092">
        <f>SUM(I70*K70)</f>
        <v>0</v>
      </c>
      <c r="M70" s="3103"/>
      <c r="N70" s="3092"/>
      <c r="O70" s="3087" t="s">
        <v>186</v>
      </c>
      <c r="P70" s="3088"/>
      <c r="Q70" s="3089"/>
      <c r="R70" s="3126"/>
      <c r="S70" s="3089"/>
      <c r="T70" s="3089"/>
      <c r="U70" s="3092">
        <v>400000</v>
      </c>
      <c r="V70" s="3087" t="s">
        <v>186</v>
      </c>
      <c r="W70" s="3088"/>
      <c r="X70" s="3089"/>
      <c r="Y70" s="3120"/>
      <c r="Z70" s="3089"/>
      <c r="AA70" s="3091"/>
      <c r="AB70" s="3092">
        <v>300000</v>
      </c>
      <c r="AC70" s="3082"/>
      <c r="AD70" s="3083"/>
      <c r="AE70" s="3084"/>
      <c r="AF70" s="3061"/>
      <c r="AG70" s="3086"/>
      <c r="AH70" s="3087"/>
      <c r="AI70" s="3088"/>
      <c r="AJ70" s="3121"/>
      <c r="AK70" s="3103"/>
      <c r="AL70" s="3092"/>
      <c r="AM70" s="3054"/>
      <c r="AN70" s="3054"/>
      <c r="AO70" s="3054"/>
      <c r="AP70" s="3087"/>
      <c r="AQ70" s="3088"/>
      <c r="AR70" s="3121"/>
      <c r="AS70" s="3103"/>
      <c r="AT70" s="3092"/>
      <c r="AU70" s="3054"/>
      <c r="AV70" s="3054"/>
    </row>
    <row r="71" spans="1:48" s="13" customFormat="1" ht="18" hidden="1" customHeight="1">
      <c r="A71" s="3023"/>
      <c r="B71" s="3079"/>
      <c r="C71" s="3061"/>
      <c r="D71" s="3061"/>
      <c r="E71" s="3061"/>
      <c r="F71" s="3080"/>
      <c r="G71" s="3081"/>
      <c r="H71" s="3087"/>
      <c r="I71" s="3088"/>
      <c r="J71" s="3089"/>
      <c r="K71" s="3090"/>
      <c r="L71" s="3089"/>
      <c r="M71" s="3103"/>
      <c r="N71" s="3092"/>
      <c r="O71" s="3087"/>
      <c r="P71" s="3088"/>
      <c r="Q71" s="3089"/>
      <c r="R71" s="3090"/>
      <c r="S71" s="3089"/>
      <c r="T71" s="3103"/>
      <c r="U71" s="3092"/>
      <c r="V71" s="3087"/>
      <c r="W71" s="3088"/>
      <c r="X71" s="3089"/>
      <c r="Y71" s="3090"/>
      <c r="Z71" s="3089"/>
      <c r="AA71" s="3112"/>
      <c r="AB71" s="3092"/>
      <c r="AC71" s="3082"/>
      <c r="AD71" s="3083"/>
      <c r="AE71" s="3084"/>
      <c r="AF71" s="3061"/>
      <c r="AG71" s="3086"/>
      <c r="AH71" s="3087"/>
      <c r="AI71" s="3088"/>
      <c r="AJ71" s="3121"/>
      <c r="AK71" s="3103"/>
      <c r="AL71" s="3092"/>
      <c r="AM71" s="3054"/>
      <c r="AN71" s="3054"/>
      <c r="AO71" s="3054"/>
      <c r="AP71" s="3087"/>
      <c r="AQ71" s="3088"/>
      <c r="AR71" s="3121"/>
      <c r="AS71" s="3103"/>
      <c r="AT71" s="3092"/>
      <c r="AU71" s="3054"/>
      <c r="AV71" s="3054"/>
    </row>
    <row r="72" spans="1:48" s="13" customFormat="1" ht="18" hidden="1" customHeight="1">
      <c r="A72" s="3023"/>
      <c r="B72" s="3079"/>
      <c r="C72" s="3061"/>
      <c r="D72" s="3061"/>
      <c r="E72" s="3130"/>
      <c r="F72" s="3131"/>
      <c r="G72" s="3132"/>
      <c r="H72" s="3133"/>
      <c r="I72" s="3134"/>
      <c r="J72" s="3135"/>
      <c r="K72" s="3136"/>
      <c r="L72" s="3135"/>
      <c r="M72" s="3137"/>
      <c r="N72" s="3138"/>
      <c r="O72" s="3139"/>
      <c r="P72" s="3140"/>
      <c r="Q72" s="3141"/>
      <c r="R72" s="3141"/>
      <c r="S72" s="3141"/>
      <c r="T72" s="3141"/>
      <c r="U72" s="3142"/>
      <c r="V72" s="3143"/>
      <c r="W72" s="3144"/>
      <c r="X72" s="3145"/>
      <c r="Y72" s="3146"/>
      <c r="Z72" s="3145"/>
      <c r="AA72" s="3147"/>
      <c r="AB72" s="3148"/>
      <c r="AC72" s="3133"/>
      <c r="AD72" s="3134"/>
      <c r="AE72" s="3135"/>
      <c r="AF72" s="3136"/>
      <c r="AG72" s="3138"/>
      <c r="AH72" s="3133"/>
      <c r="AI72" s="3134"/>
      <c r="AJ72" s="3135"/>
      <c r="AK72" s="3136"/>
      <c r="AL72" s="3138"/>
      <c r="AM72" s="3054"/>
      <c r="AN72" s="3054"/>
      <c r="AO72" s="3054"/>
      <c r="AP72" s="3133"/>
      <c r="AQ72" s="3134"/>
      <c r="AR72" s="3135"/>
      <c r="AS72" s="3136"/>
      <c r="AT72" s="3138"/>
      <c r="AU72" s="3054"/>
      <c r="AV72" s="3054"/>
    </row>
    <row r="73" spans="1:48" s="1781" customFormat="1" ht="18.75" customHeight="1">
      <c r="A73" s="3024">
        <v>770</v>
      </c>
      <c r="B73" s="3149" t="s">
        <v>243</v>
      </c>
      <c r="C73" s="3150">
        <v>771</v>
      </c>
      <c r="D73" s="3150" t="s">
        <v>423</v>
      </c>
      <c r="E73" s="4058" t="s">
        <v>395</v>
      </c>
      <c r="F73" s="4058"/>
      <c r="G73" s="3151">
        <f>SUM(G74:G97)</f>
        <v>58448686.200000003</v>
      </c>
      <c r="H73" s="3152"/>
      <c r="I73" s="3153"/>
      <c r="J73" s="3154"/>
      <c r="K73" s="3155"/>
      <c r="L73" s="3154"/>
      <c r="M73" s="3156"/>
      <c r="N73" s="3151">
        <f>SUM(N74,N79,N81,N82,N84,N91,N96,)</f>
        <v>58448686.200000003</v>
      </c>
      <c r="O73" s="3152"/>
      <c r="P73" s="3153"/>
      <c r="Q73" s="3154"/>
      <c r="R73" s="3155"/>
      <c r="S73" s="3154"/>
      <c r="T73" s="3154"/>
      <c r="U73" s="3151">
        <f>SUM(U74,U79,U81,U82,U84,U91,U94,)</f>
        <v>0</v>
      </c>
      <c r="V73" s="3152"/>
      <c r="W73" s="3153"/>
      <c r="X73" s="3154"/>
      <c r="Y73" s="3155"/>
      <c r="Z73" s="3154"/>
      <c r="AA73" s="3154"/>
      <c r="AB73" s="3151">
        <f>SUM(AB74,AB79,AB81,AB82,AB84,AB91,AB94,)</f>
        <v>0</v>
      </c>
      <c r="AC73" s="3152"/>
      <c r="AD73" s="3153"/>
      <c r="AE73" s="3154"/>
      <c r="AF73" s="3155"/>
      <c r="AG73" s="3151">
        <f>SUM(AG74,AG79,AG81,AG82,AG84,AG91,AG94,)</f>
        <v>0</v>
      </c>
      <c r="AH73" s="3152"/>
      <c r="AI73" s="3153"/>
      <c r="AJ73" s="3154"/>
      <c r="AK73" s="3155"/>
      <c r="AL73" s="3151">
        <f>SUM(AL74,AL79,AL81,AL82,AL84,AL91,AL94,)</f>
        <v>0</v>
      </c>
      <c r="AM73" s="3157">
        <f>SUM(AL73,AG73,AB73,U73,N73)</f>
        <v>58448686.200000003</v>
      </c>
      <c r="AN73" s="3158"/>
      <c r="AO73" s="3158"/>
      <c r="AP73" s="3152"/>
      <c r="AQ73" s="3153"/>
      <c r="AR73" s="3154"/>
      <c r="AS73" s="3155"/>
      <c r="AT73" s="3151">
        <f>SUM(AT74,AT79,AT81,AT82,AT84,AT91,AT94,)</f>
        <v>0</v>
      </c>
      <c r="AU73" s="3158"/>
      <c r="AV73" s="3158"/>
    </row>
    <row r="74" spans="1:48" s="13" customFormat="1" ht="12.95" customHeight="1">
      <c r="A74" s="3023"/>
      <c r="B74" s="3079"/>
      <c r="C74" s="3061"/>
      <c r="D74" s="3061"/>
      <c r="E74" s="3076" t="s">
        <v>415</v>
      </c>
      <c r="F74" s="3071" t="s">
        <v>1429</v>
      </c>
      <c r="G74" s="3072">
        <f>SUM(N74,U74,AB74,AG74,AL74)</f>
        <v>49440000</v>
      </c>
      <c r="H74" s="3159"/>
      <c r="I74" s="3160"/>
      <c r="J74" s="3161"/>
      <c r="K74" s="3162"/>
      <c r="L74" s="3161"/>
      <c r="M74" s="3163"/>
      <c r="N74" s="3164">
        <f>SUM(N75:N77)</f>
        <v>49440000</v>
      </c>
      <c r="O74" s="3073"/>
      <c r="P74" s="3074"/>
      <c r="Q74" s="3075"/>
      <c r="R74" s="3076"/>
      <c r="S74" s="3075"/>
      <c r="T74" s="3075"/>
      <c r="U74" s="3165">
        <f>SUM(U76:U77)</f>
        <v>0</v>
      </c>
      <c r="V74" s="3073"/>
      <c r="W74" s="3074"/>
      <c r="X74" s="3075"/>
      <c r="Y74" s="3076"/>
      <c r="Z74" s="3075"/>
      <c r="AA74" s="3075"/>
      <c r="AB74" s="3165">
        <f>SUM(AB76:AB77)</f>
        <v>0</v>
      </c>
      <c r="AC74" s="3073"/>
      <c r="AD74" s="3074"/>
      <c r="AE74" s="3075"/>
      <c r="AF74" s="3076"/>
      <c r="AG74" s="3165">
        <f>SUM(AG76:AG77)</f>
        <v>0</v>
      </c>
      <c r="AH74" s="3073"/>
      <c r="AI74" s="3074"/>
      <c r="AJ74" s="3075"/>
      <c r="AK74" s="3076"/>
      <c r="AL74" s="3165">
        <f>SUM(AL76:AL77)</f>
        <v>0</v>
      </c>
      <c r="AM74" s="3060">
        <f t="shared" ref="AM74:AM140" si="1">SUM(AL74,AG74,AB74,U74,N74)</f>
        <v>49440000</v>
      </c>
      <c r="AN74" s="3054"/>
      <c r="AO74" s="3054"/>
      <c r="AP74" s="3073"/>
      <c r="AQ74" s="3074"/>
      <c r="AR74" s="3075"/>
      <c r="AS74" s="3076"/>
      <c r="AT74" s="3165">
        <f>SUM(AT76:AT77)</f>
        <v>0</v>
      </c>
      <c r="AU74" s="3054"/>
      <c r="AV74" s="3054"/>
    </row>
    <row r="75" spans="1:48" s="13" customFormat="1" ht="10.5" customHeight="1">
      <c r="A75" s="3023"/>
      <c r="B75" s="3079"/>
      <c r="C75" s="3061"/>
      <c r="D75" s="3061"/>
      <c r="E75" s="3061"/>
      <c r="F75" s="3080"/>
      <c r="G75" s="3081"/>
      <c r="H75" s="3087" t="s">
        <v>1332</v>
      </c>
      <c r="I75" s="3088">
        <v>2240000</v>
      </c>
      <c r="J75" s="3089" t="s">
        <v>7</v>
      </c>
      <c r="K75" s="3111">
        <v>12</v>
      </c>
      <c r="L75" s="3166"/>
      <c r="M75" s="3167"/>
      <c r="N75" s="3092">
        <f>I75*K75</f>
        <v>26880000</v>
      </c>
      <c r="O75" s="3082"/>
      <c r="P75" s="3083"/>
      <c r="Q75" s="3084"/>
      <c r="R75" s="3061"/>
      <c r="S75" s="3084"/>
      <c r="T75" s="3084"/>
      <c r="U75" s="3092"/>
      <c r="V75" s="3082"/>
      <c r="W75" s="3083"/>
      <c r="X75" s="3084"/>
      <c r="Y75" s="3061"/>
      <c r="Z75" s="3084"/>
      <c r="AA75" s="3084"/>
      <c r="AB75" s="3092"/>
      <c r="AC75" s="3082"/>
      <c r="AD75" s="3083"/>
      <c r="AE75" s="3084"/>
      <c r="AF75" s="3061"/>
      <c r="AG75" s="3092"/>
      <c r="AH75" s="3082"/>
      <c r="AI75" s="3083"/>
      <c r="AJ75" s="3084"/>
      <c r="AK75" s="3061"/>
      <c r="AL75" s="3092"/>
      <c r="AM75" s="3060">
        <f t="shared" si="1"/>
        <v>26880000</v>
      </c>
      <c r="AN75" s="3054"/>
      <c r="AO75" s="3054"/>
      <c r="AP75" s="3082"/>
      <c r="AQ75" s="3083"/>
      <c r="AR75" s="3084"/>
      <c r="AS75" s="3061"/>
      <c r="AT75" s="3092"/>
      <c r="AU75" s="3054"/>
      <c r="AV75" s="3054"/>
    </row>
    <row r="76" spans="1:48" s="13" customFormat="1" ht="10.5" customHeight="1">
      <c r="A76" s="3023"/>
      <c r="B76" s="3079"/>
      <c r="C76" s="3061"/>
      <c r="D76" s="3061"/>
      <c r="E76" s="3061"/>
      <c r="F76" s="3080"/>
      <c r="G76" s="3081" t="s">
        <v>314</v>
      </c>
      <c r="H76" s="3087" t="s">
        <v>1333</v>
      </c>
      <c r="I76" s="3088">
        <v>1880000</v>
      </c>
      <c r="J76" s="3089"/>
      <c r="K76" s="3111">
        <v>12</v>
      </c>
      <c r="L76" s="3166"/>
      <c r="M76" s="3167"/>
      <c r="N76" s="3092">
        <f>I76*K76</f>
        <v>22560000</v>
      </c>
      <c r="O76" s="3082"/>
      <c r="P76" s="3083"/>
      <c r="Q76" s="3084"/>
      <c r="R76" s="3168"/>
      <c r="S76" s="3108"/>
      <c r="T76" s="3169"/>
      <c r="U76" s="3086"/>
      <c r="V76" s="3082"/>
      <c r="W76" s="3083"/>
      <c r="X76" s="3084"/>
      <c r="Y76" s="3168"/>
      <c r="Z76" s="3108"/>
      <c r="AA76" s="3169"/>
      <c r="AB76" s="3086"/>
      <c r="AC76" s="3082"/>
      <c r="AD76" s="3083"/>
      <c r="AE76" s="3084"/>
      <c r="AF76" s="3168"/>
      <c r="AG76" s="3086"/>
      <c r="AH76" s="3082"/>
      <c r="AI76" s="3083"/>
      <c r="AJ76" s="3084"/>
      <c r="AK76" s="3168"/>
      <c r="AL76" s="3086"/>
      <c r="AM76" s="3060">
        <f t="shared" si="1"/>
        <v>22560000</v>
      </c>
      <c r="AN76" s="3054"/>
      <c r="AO76" s="3054"/>
      <c r="AP76" s="3082"/>
      <c r="AQ76" s="3083"/>
      <c r="AR76" s="3084"/>
      <c r="AS76" s="3168"/>
      <c r="AT76" s="3086"/>
      <c r="AU76" s="3054"/>
      <c r="AV76" s="3054"/>
    </row>
    <row r="77" spans="1:48" s="13" customFormat="1" ht="18" hidden="1" customHeight="1">
      <c r="A77" s="3023"/>
      <c r="B77" s="3079"/>
      <c r="C77" s="3061"/>
      <c r="D77" s="3061"/>
      <c r="E77" s="3061"/>
      <c r="F77" s="3080"/>
      <c r="G77" s="3081"/>
      <c r="H77" s="3087"/>
      <c r="I77" s="3088"/>
      <c r="J77" s="3089"/>
      <c r="K77" s="3111"/>
      <c r="L77" s="3166"/>
      <c r="M77" s="3167"/>
      <c r="N77" s="3092"/>
      <c r="O77" s="3082"/>
      <c r="P77" s="3083"/>
      <c r="Q77" s="3084"/>
      <c r="R77" s="3168"/>
      <c r="S77" s="3108"/>
      <c r="T77" s="3169"/>
      <c r="U77" s="3086"/>
      <c r="V77" s="3082"/>
      <c r="W77" s="3083"/>
      <c r="X77" s="3084"/>
      <c r="Y77" s="3168"/>
      <c r="Z77" s="3108"/>
      <c r="AA77" s="3169"/>
      <c r="AB77" s="3086"/>
      <c r="AC77" s="3082"/>
      <c r="AD77" s="3083"/>
      <c r="AE77" s="3084"/>
      <c r="AF77" s="3168"/>
      <c r="AG77" s="3086"/>
      <c r="AH77" s="3082"/>
      <c r="AI77" s="3083"/>
      <c r="AJ77" s="3084"/>
      <c r="AK77" s="3168"/>
      <c r="AL77" s="3086"/>
      <c r="AM77" s="3060">
        <f t="shared" si="1"/>
        <v>0</v>
      </c>
      <c r="AN77" s="3054"/>
      <c r="AO77" s="3054"/>
      <c r="AP77" s="3082"/>
      <c r="AQ77" s="3083"/>
      <c r="AR77" s="3084"/>
      <c r="AS77" s="3168"/>
      <c r="AT77" s="3086"/>
      <c r="AU77" s="3054"/>
      <c r="AV77" s="3054"/>
    </row>
    <row r="78" spans="1:48" s="13" customFormat="1" ht="18" hidden="1" customHeight="1">
      <c r="A78" s="3023"/>
      <c r="B78" s="3079"/>
      <c r="C78" s="3061"/>
      <c r="D78" s="3061"/>
      <c r="E78" s="3061"/>
      <c r="F78" s="3080"/>
      <c r="G78" s="3081"/>
      <c r="H78" s="3087"/>
      <c r="I78" s="3088"/>
      <c r="J78" s="3089"/>
      <c r="K78" s="3111"/>
      <c r="L78" s="3089"/>
      <c r="M78" s="3170"/>
      <c r="N78" s="3092"/>
      <c r="O78" s="3082"/>
      <c r="P78" s="3083"/>
      <c r="Q78" s="3084"/>
      <c r="R78" s="3168"/>
      <c r="S78" s="3171"/>
      <c r="T78" s="3171"/>
      <c r="U78" s="3086"/>
      <c r="V78" s="3082"/>
      <c r="W78" s="3083"/>
      <c r="X78" s="3084"/>
      <c r="Y78" s="3168"/>
      <c r="Z78" s="3171"/>
      <c r="AA78" s="3171"/>
      <c r="AB78" s="3086"/>
      <c r="AC78" s="3082"/>
      <c r="AD78" s="3083"/>
      <c r="AE78" s="3084"/>
      <c r="AF78" s="3168"/>
      <c r="AG78" s="3086"/>
      <c r="AH78" s="3082"/>
      <c r="AI78" s="3083"/>
      <c r="AJ78" s="3084"/>
      <c r="AK78" s="3168"/>
      <c r="AL78" s="3086"/>
      <c r="AM78" s="3060">
        <f t="shared" si="1"/>
        <v>0</v>
      </c>
      <c r="AN78" s="3054"/>
      <c r="AO78" s="3054"/>
      <c r="AP78" s="3082"/>
      <c r="AQ78" s="3083"/>
      <c r="AR78" s="3084"/>
      <c r="AS78" s="3168"/>
      <c r="AT78" s="3086"/>
      <c r="AU78" s="3054"/>
      <c r="AV78" s="3054"/>
    </row>
    <row r="79" spans="1:48" s="13" customFormat="1" ht="12.95" customHeight="1">
      <c r="A79" s="3023"/>
      <c r="B79" s="3079"/>
      <c r="C79" s="3061"/>
      <c r="D79" s="3061"/>
      <c r="E79" s="3061" t="s">
        <v>424</v>
      </c>
      <c r="F79" s="3080" t="s">
        <v>468</v>
      </c>
      <c r="G79" s="3081">
        <f>N79</f>
        <v>1000000</v>
      </c>
      <c r="H79" s="3087"/>
      <c r="I79" s="3088"/>
      <c r="J79" s="3089"/>
      <c r="K79" s="3126"/>
      <c r="L79" s="3089"/>
      <c r="M79" s="3128"/>
      <c r="N79" s="3172">
        <f>SUM(N80:N80)</f>
        <v>1000000</v>
      </c>
      <c r="O79" s="3082"/>
      <c r="P79" s="3083"/>
      <c r="Q79" s="3084"/>
      <c r="R79" s="3061"/>
      <c r="S79" s="3084"/>
      <c r="T79" s="3084"/>
      <c r="U79" s="3092"/>
      <c r="V79" s="3082"/>
      <c r="W79" s="3083"/>
      <c r="X79" s="3084"/>
      <c r="Y79" s="3061"/>
      <c r="Z79" s="3084"/>
      <c r="AA79" s="3084"/>
      <c r="AB79" s="3092"/>
      <c r="AC79" s="3082"/>
      <c r="AD79" s="3083"/>
      <c r="AE79" s="3084"/>
      <c r="AF79" s="3061"/>
      <c r="AG79" s="3092"/>
      <c r="AH79" s="3082"/>
      <c r="AI79" s="3083"/>
      <c r="AJ79" s="3084"/>
      <c r="AK79" s="3061"/>
      <c r="AL79" s="3092"/>
      <c r="AM79" s="3060">
        <f t="shared" si="1"/>
        <v>1000000</v>
      </c>
      <c r="AN79" s="3054"/>
      <c r="AO79" s="3054"/>
      <c r="AP79" s="3082"/>
      <c r="AQ79" s="3083"/>
      <c r="AR79" s="3084"/>
      <c r="AS79" s="3061"/>
      <c r="AT79" s="3092"/>
      <c r="AU79" s="3054"/>
      <c r="AV79" s="3054"/>
    </row>
    <row r="80" spans="1:48" s="13" customFormat="1" ht="10.5" customHeight="1">
      <c r="A80" s="3023"/>
      <c r="B80" s="3079"/>
      <c r="C80" s="3061"/>
      <c r="D80" s="3061"/>
      <c r="E80" s="3061"/>
      <c r="F80" s="3080"/>
      <c r="G80" s="3081"/>
      <c r="H80" s="3087" t="s">
        <v>1331</v>
      </c>
      <c r="I80" s="3088">
        <v>500000</v>
      </c>
      <c r="J80" s="3089" t="s">
        <v>259</v>
      </c>
      <c r="K80" s="3090">
        <v>2</v>
      </c>
      <c r="L80" s="3089"/>
      <c r="M80" s="3173"/>
      <c r="N80" s="3092">
        <f>I80*K80</f>
        <v>1000000</v>
      </c>
      <c r="O80" s="3082"/>
      <c r="P80" s="3083"/>
      <c r="Q80" s="3084"/>
      <c r="R80" s="3061"/>
      <c r="S80" s="3084"/>
      <c r="T80" s="3084"/>
      <c r="U80" s="3092"/>
      <c r="V80" s="3082"/>
      <c r="W80" s="3083"/>
      <c r="X80" s="3084"/>
      <c r="Y80" s="3061"/>
      <c r="Z80" s="3084"/>
      <c r="AA80" s="3084"/>
      <c r="AB80" s="3092"/>
      <c r="AC80" s="3082"/>
      <c r="AD80" s="3083"/>
      <c r="AE80" s="3084"/>
      <c r="AF80" s="3061"/>
      <c r="AG80" s="3092"/>
      <c r="AH80" s="3082"/>
      <c r="AI80" s="3083"/>
      <c r="AJ80" s="3084"/>
      <c r="AK80" s="3061"/>
      <c r="AL80" s="3092"/>
      <c r="AM80" s="3060">
        <f t="shared" si="1"/>
        <v>1000000</v>
      </c>
      <c r="AN80" s="3054"/>
      <c r="AO80" s="3054"/>
      <c r="AP80" s="3082"/>
      <c r="AQ80" s="3083"/>
      <c r="AR80" s="3084"/>
      <c r="AS80" s="3061"/>
      <c r="AT80" s="3092"/>
      <c r="AU80" s="3054"/>
      <c r="AV80" s="3054"/>
    </row>
    <row r="81" spans="1:48" s="13" customFormat="1" ht="18" hidden="1" customHeight="1">
      <c r="A81" s="3023"/>
      <c r="B81" s="3079"/>
      <c r="C81" s="3061"/>
      <c r="D81" s="3061"/>
      <c r="E81" s="3061" t="s">
        <v>425</v>
      </c>
      <c r="F81" s="3080" t="s">
        <v>469</v>
      </c>
      <c r="G81" s="3081">
        <f>SUM(N81,U81,AB81,AG81,AL81)</f>
        <v>0</v>
      </c>
      <c r="H81" s="3087"/>
      <c r="I81" s="3088"/>
      <c r="J81" s="3089"/>
      <c r="K81" s="3090"/>
      <c r="L81" s="3089"/>
      <c r="M81" s="3174"/>
      <c r="N81" s="3092"/>
      <c r="O81" s="3082"/>
      <c r="P81" s="3083"/>
      <c r="Q81" s="3084"/>
      <c r="R81" s="3110"/>
      <c r="S81" s="3084"/>
      <c r="T81" s="3110"/>
      <c r="U81" s="3086"/>
      <c r="V81" s="3082"/>
      <c r="W81" s="3083"/>
      <c r="X81" s="3084"/>
      <c r="Y81" s="3110"/>
      <c r="Z81" s="3084"/>
      <c r="AA81" s="3110"/>
      <c r="AB81" s="3086"/>
      <c r="AC81" s="3082"/>
      <c r="AD81" s="3083"/>
      <c r="AE81" s="3084"/>
      <c r="AF81" s="3110"/>
      <c r="AG81" s="3086"/>
      <c r="AH81" s="3082"/>
      <c r="AI81" s="3083"/>
      <c r="AJ81" s="3084"/>
      <c r="AK81" s="3110"/>
      <c r="AL81" s="3086"/>
      <c r="AM81" s="3060">
        <f t="shared" si="1"/>
        <v>0</v>
      </c>
      <c r="AN81" s="3054"/>
      <c r="AO81" s="3054"/>
      <c r="AP81" s="3082"/>
      <c r="AQ81" s="3083"/>
      <c r="AR81" s="3084"/>
      <c r="AS81" s="3110"/>
      <c r="AT81" s="3086"/>
      <c r="AU81" s="3054"/>
      <c r="AV81" s="3054"/>
    </row>
    <row r="82" spans="1:48" s="13" customFormat="1" ht="18" hidden="1" customHeight="1">
      <c r="A82" s="3023"/>
      <c r="B82" s="3079"/>
      <c r="C82" s="3061"/>
      <c r="D82" s="3061"/>
      <c r="E82" s="3061" t="s">
        <v>426</v>
      </c>
      <c r="F82" s="3080" t="s">
        <v>470</v>
      </c>
      <c r="G82" s="3081">
        <f>SUM(N82,U82,AB82,AG82,AL82)</f>
        <v>0</v>
      </c>
      <c r="H82" s="3087"/>
      <c r="I82" s="3088"/>
      <c r="J82" s="3089"/>
      <c r="K82" s="3090"/>
      <c r="L82" s="3089"/>
      <c r="M82" s="3174"/>
      <c r="N82" s="3092">
        <f>N83</f>
        <v>0</v>
      </c>
      <c r="O82" s="3082"/>
      <c r="P82" s="3083"/>
      <c r="Q82" s="3084"/>
      <c r="R82" s="3110"/>
      <c r="S82" s="3084"/>
      <c r="T82" s="3110"/>
      <c r="U82" s="3092">
        <f>U83</f>
        <v>0</v>
      </c>
      <c r="V82" s="3082"/>
      <c r="W82" s="3083"/>
      <c r="X82" s="3084"/>
      <c r="Y82" s="3110"/>
      <c r="Z82" s="3084"/>
      <c r="AA82" s="3110"/>
      <c r="AB82" s="3092">
        <f>AB83</f>
        <v>0</v>
      </c>
      <c r="AC82" s="3082"/>
      <c r="AD82" s="3083"/>
      <c r="AE82" s="3084"/>
      <c r="AF82" s="3110"/>
      <c r="AG82" s="3092">
        <f>AG83</f>
        <v>0</v>
      </c>
      <c r="AH82" s="3082"/>
      <c r="AI82" s="3083"/>
      <c r="AJ82" s="3084"/>
      <c r="AK82" s="3110"/>
      <c r="AL82" s="3092">
        <f>AL83</f>
        <v>0</v>
      </c>
      <c r="AM82" s="3060">
        <f t="shared" si="1"/>
        <v>0</v>
      </c>
      <c r="AN82" s="3054"/>
      <c r="AO82" s="3054"/>
      <c r="AP82" s="3082"/>
      <c r="AQ82" s="3083"/>
      <c r="AR82" s="3084"/>
      <c r="AS82" s="3110"/>
      <c r="AT82" s="3092">
        <f>AT83</f>
        <v>0</v>
      </c>
      <c r="AU82" s="3054"/>
      <c r="AV82" s="3054"/>
    </row>
    <row r="83" spans="1:48" s="13" customFormat="1" ht="18" hidden="1" customHeight="1">
      <c r="A83" s="3023"/>
      <c r="B83" s="3079"/>
      <c r="C83" s="3061"/>
      <c r="D83" s="3061"/>
      <c r="E83" s="3061"/>
      <c r="F83" s="3080"/>
      <c r="G83" s="3175"/>
      <c r="H83" s="3087"/>
      <c r="I83" s="3088"/>
      <c r="J83" s="3089"/>
      <c r="K83" s="3090"/>
      <c r="L83" s="3089"/>
      <c r="M83" s="3174"/>
      <c r="N83" s="3092"/>
      <c r="O83" s="3082"/>
      <c r="P83" s="3083"/>
      <c r="Q83" s="3084"/>
      <c r="R83" s="3110"/>
      <c r="S83" s="3084"/>
      <c r="T83" s="3110"/>
      <c r="U83" s="3086"/>
      <c r="V83" s="3087"/>
      <c r="W83" s="3088"/>
      <c r="X83" s="3089"/>
      <c r="Y83" s="3090"/>
      <c r="Z83" s="3089"/>
      <c r="AA83" s="3127"/>
      <c r="AB83" s="3092">
        <f>SUM(W83*Y83)</f>
        <v>0</v>
      </c>
      <c r="AC83" s="3082"/>
      <c r="AD83" s="3083"/>
      <c r="AE83" s="3084"/>
      <c r="AF83" s="3110"/>
      <c r="AG83" s="3086"/>
      <c r="AH83" s="3082"/>
      <c r="AI83" s="3083"/>
      <c r="AJ83" s="3084"/>
      <c r="AK83" s="3110"/>
      <c r="AL83" s="3086"/>
      <c r="AM83" s="3060">
        <f t="shared" si="1"/>
        <v>0</v>
      </c>
      <c r="AN83" s="3054"/>
      <c r="AO83" s="3054"/>
      <c r="AP83" s="3082"/>
      <c r="AQ83" s="3083"/>
      <c r="AR83" s="3084"/>
      <c r="AS83" s="3110"/>
      <c r="AT83" s="3086"/>
      <c r="AU83" s="3054"/>
      <c r="AV83" s="3054"/>
    </row>
    <row r="84" spans="1:48" s="13" customFormat="1" ht="12.95" customHeight="1">
      <c r="A84" s="3023"/>
      <c r="B84" s="3079"/>
      <c r="C84" s="3061"/>
      <c r="D84" s="3061"/>
      <c r="E84" s="3061" t="s">
        <v>427</v>
      </c>
      <c r="F84" s="3176" t="s">
        <v>471</v>
      </c>
      <c r="G84" s="3081">
        <f>SUM(N84,U84,AB84,AG84,AL84)</f>
        <v>3008686.2</v>
      </c>
      <c r="H84" s="3177"/>
      <c r="I84" s="3088"/>
      <c r="J84" s="3089"/>
      <c r="K84" s="3126"/>
      <c r="L84" s="3089"/>
      <c r="M84" s="3128"/>
      <c r="N84" s="3172">
        <f>SUM(N85:N89)</f>
        <v>3008686.2</v>
      </c>
      <c r="O84" s="3178"/>
      <c r="P84" s="3083"/>
      <c r="Q84" s="3084"/>
      <c r="R84" s="3061"/>
      <c r="S84" s="3084"/>
      <c r="T84" s="3084"/>
      <c r="U84" s="3092">
        <f>SUM(U85:U89)</f>
        <v>0</v>
      </c>
      <c r="V84" s="3178"/>
      <c r="W84" s="3083"/>
      <c r="X84" s="3084"/>
      <c r="Y84" s="3061"/>
      <c r="Z84" s="3084"/>
      <c r="AA84" s="3084"/>
      <c r="AB84" s="3092">
        <f>SUM(AB85:AB89)</f>
        <v>0</v>
      </c>
      <c r="AC84" s="3178"/>
      <c r="AD84" s="3083"/>
      <c r="AE84" s="3084"/>
      <c r="AF84" s="3061"/>
      <c r="AG84" s="3092">
        <f>SUM(AG85:AG89)</f>
        <v>0</v>
      </c>
      <c r="AH84" s="3178"/>
      <c r="AI84" s="3083"/>
      <c r="AJ84" s="3084"/>
      <c r="AK84" s="3061"/>
      <c r="AL84" s="3092">
        <f>SUM(AL85:AL89)</f>
        <v>0</v>
      </c>
      <c r="AM84" s="3060">
        <f t="shared" si="1"/>
        <v>3008686.2</v>
      </c>
      <c r="AN84" s="3054"/>
      <c r="AO84" s="3054"/>
      <c r="AP84" s="3178"/>
      <c r="AQ84" s="3083"/>
      <c r="AR84" s="3084"/>
      <c r="AS84" s="3061"/>
      <c r="AT84" s="3092">
        <f>SUM(AT85:AT89)</f>
        <v>0</v>
      </c>
      <c r="AU84" s="3054"/>
      <c r="AV84" s="3054"/>
    </row>
    <row r="85" spans="1:48" s="13" customFormat="1" ht="10.5" customHeight="1">
      <c r="A85" s="3023"/>
      <c r="B85" s="3079"/>
      <c r="C85" s="3061"/>
      <c r="D85" s="3061"/>
      <c r="E85" s="3061"/>
      <c r="F85" s="3080"/>
      <c r="G85" s="3081"/>
      <c r="H85" s="3177" t="s">
        <v>16</v>
      </c>
      <c r="I85" s="3088">
        <v>31200000</v>
      </c>
      <c r="J85" s="3089" t="s">
        <v>259</v>
      </c>
      <c r="K85" s="3179">
        <v>2.9499999999999998E-2</v>
      </c>
      <c r="L85" s="3180"/>
      <c r="M85" s="3181"/>
      <c r="N85" s="3092">
        <f>SUM(I85*K85)</f>
        <v>920400</v>
      </c>
      <c r="O85" s="3178"/>
      <c r="P85" s="3083"/>
      <c r="Q85" s="3084"/>
      <c r="R85" s="3182"/>
      <c r="S85" s="3183"/>
      <c r="T85" s="3184"/>
      <c r="U85" s="3086"/>
      <c r="V85" s="3178"/>
      <c r="W85" s="3083"/>
      <c r="X85" s="3084"/>
      <c r="Y85" s="3182"/>
      <c r="Z85" s="3183"/>
      <c r="AA85" s="3183"/>
      <c r="AB85" s="3086"/>
      <c r="AC85" s="3178"/>
      <c r="AD85" s="3083"/>
      <c r="AE85" s="3084"/>
      <c r="AF85" s="3182"/>
      <c r="AG85" s="3086"/>
      <c r="AH85" s="3178"/>
      <c r="AI85" s="3083"/>
      <c r="AJ85" s="3084"/>
      <c r="AK85" s="3182"/>
      <c r="AL85" s="3086"/>
      <c r="AM85" s="3060">
        <f t="shared" si="1"/>
        <v>920400</v>
      </c>
      <c r="AN85" s="3054"/>
      <c r="AO85" s="3054"/>
      <c r="AP85" s="3178"/>
      <c r="AQ85" s="3083"/>
      <c r="AR85" s="3084"/>
      <c r="AS85" s="3182"/>
      <c r="AT85" s="3086"/>
      <c r="AU85" s="3054"/>
      <c r="AV85" s="3054"/>
    </row>
    <row r="86" spans="1:48" s="13" customFormat="1" ht="10.5" customHeight="1">
      <c r="A86" s="3023"/>
      <c r="B86" s="3079"/>
      <c r="C86" s="3061"/>
      <c r="D86" s="3061"/>
      <c r="E86" s="3061"/>
      <c r="F86" s="3080"/>
      <c r="G86" s="3081"/>
      <c r="H86" s="3177" t="s">
        <v>150</v>
      </c>
      <c r="I86" s="3088">
        <f>N85</f>
        <v>920400</v>
      </c>
      <c r="J86" s="3089" t="s">
        <v>259</v>
      </c>
      <c r="K86" s="3179">
        <v>6.5500000000000003E-2</v>
      </c>
      <c r="L86" s="3180"/>
      <c r="M86" s="3181"/>
      <c r="N86" s="3092">
        <f>SUM(I86*K86)</f>
        <v>60286.200000000004</v>
      </c>
      <c r="O86" s="3178"/>
      <c r="P86" s="3083"/>
      <c r="Q86" s="3084"/>
      <c r="R86" s="3182"/>
      <c r="S86" s="3183"/>
      <c r="T86" s="3184"/>
      <c r="U86" s="3086"/>
      <c r="V86" s="3178"/>
      <c r="W86" s="3083"/>
      <c r="X86" s="3084"/>
      <c r="Y86" s="3182"/>
      <c r="Z86" s="3183"/>
      <c r="AA86" s="3183"/>
      <c r="AB86" s="3086"/>
      <c r="AC86" s="3178"/>
      <c r="AD86" s="3083"/>
      <c r="AE86" s="3084"/>
      <c r="AF86" s="3182"/>
      <c r="AG86" s="3086"/>
      <c r="AH86" s="3178"/>
      <c r="AI86" s="3083"/>
      <c r="AJ86" s="3084"/>
      <c r="AK86" s="3182"/>
      <c r="AL86" s="3086"/>
      <c r="AM86" s="3060">
        <f t="shared" si="1"/>
        <v>60286.200000000004</v>
      </c>
      <c r="AN86" s="3054"/>
      <c r="AO86" s="3054"/>
      <c r="AP86" s="3178"/>
      <c r="AQ86" s="3083"/>
      <c r="AR86" s="3084"/>
      <c r="AS86" s="3182"/>
      <c r="AT86" s="3086"/>
      <c r="AU86" s="3054"/>
      <c r="AV86" s="3054"/>
    </row>
    <row r="87" spans="1:48" s="13" customFormat="1" ht="10.5" customHeight="1">
      <c r="A87" s="3023"/>
      <c r="B87" s="3079"/>
      <c r="C87" s="3061"/>
      <c r="D87" s="3061"/>
      <c r="E87" s="3061"/>
      <c r="F87" s="3080"/>
      <c r="G87" s="3081"/>
      <c r="H87" s="3087" t="s">
        <v>109</v>
      </c>
      <c r="I87" s="3088">
        <f>I85</f>
        <v>31200000</v>
      </c>
      <c r="J87" s="3089" t="s">
        <v>259</v>
      </c>
      <c r="K87" s="3185" t="s">
        <v>151</v>
      </c>
      <c r="L87" s="3089"/>
      <c r="M87" s="3181"/>
      <c r="N87" s="3092">
        <f>SUM(I87*4.5%)</f>
        <v>1404000</v>
      </c>
      <c r="O87" s="3082"/>
      <c r="P87" s="3083"/>
      <c r="Q87" s="3084"/>
      <c r="R87" s="3182"/>
      <c r="S87" s="3084"/>
      <c r="T87" s="3084"/>
      <c r="U87" s="3086"/>
      <c r="V87" s="3082"/>
      <c r="W87" s="3083"/>
      <c r="X87" s="3084"/>
      <c r="Y87" s="3182"/>
      <c r="Z87" s="3084"/>
      <c r="AA87" s="3084"/>
      <c r="AB87" s="3086"/>
      <c r="AC87" s="3082"/>
      <c r="AD87" s="3083"/>
      <c r="AE87" s="3084"/>
      <c r="AF87" s="3182"/>
      <c r="AG87" s="3086"/>
      <c r="AH87" s="3082"/>
      <c r="AI87" s="3083"/>
      <c r="AJ87" s="3084"/>
      <c r="AK87" s="3182"/>
      <c r="AL87" s="3086"/>
      <c r="AM87" s="3060">
        <f t="shared" si="1"/>
        <v>1404000</v>
      </c>
      <c r="AN87" s="3054"/>
      <c r="AO87" s="3054"/>
      <c r="AP87" s="3082"/>
      <c r="AQ87" s="3083"/>
      <c r="AR87" s="3084"/>
      <c r="AS87" s="3182"/>
      <c r="AT87" s="3086"/>
      <c r="AU87" s="3054"/>
      <c r="AV87" s="3054"/>
    </row>
    <row r="88" spans="1:48" s="13" customFormat="1" ht="10.5" customHeight="1">
      <c r="A88" s="3023"/>
      <c r="B88" s="3079"/>
      <c r="C88" s="3061"/>
      <c r="D88" s="3061"/>
      <c r="E88" s="3061"/>
      <c r="F88" s="3080"/>
      <c r="G88" s="3081"/>
      <c r="H88" s="3177" t="s">
        <v>152</v>
      </c>
      <c r="I88" s="3088">
        <f>I85</f>
        <v>31200000</v>
      </c>
      <c r="J88" s="3089" t="s">
        <v>259</v>
      </c>
      <c r="K88" s="3186" t="s">
        <v>153</v>
      </c>
      <c r="L88" s="3187"/>
      <c r="M88" s="3188"/>
      <c r="N88" s="3092">
        <f>SUM(I88*1.3%)</f>
        <v>405600.00000000006</v>
      </c>
      <c r="O88" s="3178"/>
      <c r="P88" s="3083"/>
      <c r="Q88" s="3084"/>
      <c r="R88" s="3189"/>
      <c r="S88" s="3184"/>
      <c r="T88" s="3184"/>
      <c r="U88" s="3086"/>
      <c r="V88" s="3178"/>
      <c r="W88" s="3083"/>
      <c r="X88" s="3084"/>
      <c r="Y88" s="3189"/>
      <c r="Z88" s="3184"/>
      <c r="AA88" s="3184"/>
      <c r="AB88" s="3086"/>
      <c r="AC88" s="3178"/>
      <c r="AD88" s="3083"/>
      <c r="AE88" s="3084"/>
      <c r="AF88" s="3189"/>
      <c r="AG88" s="3086"/>
      <c r="AH88" s="3178"/>
      <c r="AI88" s="3083"/>
      <c r="AJ88" s="3084"/>
      <c r="AK88" s="3189"/>
      <c r="AL88" s="3086"/>
      <c r="AM88" s="3060">
        <f t="shared" si="1"/>
        <v>405600.00000000006</v>
      </c>
      <c r="AN88" s="3054"/>
      <c r="AO88" s="3054"/>
      <c r="AP88" s="3178"/>
      <c r="AQ88" s="3083"/>
      <c r="AR88" s="3084"/>
      <c r="AS88" s="3189"/>
      <c r="AT88" s="3086"/>
      <c r="AU88" s="3054"/>
      <c r="AV88" s="3054"/>
    </row>
    <row r="89" spans="1:48" s="13" customFormat="1" ht="10.5" customHeight="1">
      <c r="A89" s="3023"/>
      <c r="B89" s="3079"/>
      <c r="C89" s="3061"/>
      <c r="D89" s="3061"/>
      <c r="E89" s="3061"/>
      <c r="F89" s="3080"/>
      <c r="G89" s="3081"/>
      <c r="H89" s="3087" t="s">
        <v>292</v>
      </c>
      <c r="I89" s="3088">
        <f>I85</f>
        <v>31200000</v>
      </c>
      <c r="J89" s="3089" t="s">
        <v>259</v>
      </c>
      <c r="K89" s="3185" t="s">
        <v>154</v>
      </c>
      <c r="L89" s="3089"/>
      <c r="M89" s="3128"/>
      <c r="N89" s="3092">
        <f>SUM(I89*0.7%)</f>
        <v>218399.99999999997</v>
      </c>
      <c r="O89" s="3082"/>
      <c r="P89" s="3083"/>
      <c r="Q89" s="3084"/>
      <c r="R89" s="3182"/>
      <c r="S89" s="3084"/>
      <c r="T89" s="3084"/>
      <c r="U89" s="3086"/>
      <c r="V89" s="3082"/>
      <c r="W89" s="3083"/>
      <c r="X89" s="3084"/>
      <c r="Y89" s="3182"/>
      <c r="Z89" s="3084"/>
      <c r="AA89" s="3084"/>
      <c r="AB89" s="3086"/>
      <c r="AC89" s="3082"/>
      <c r="AD89" s="3083"/>
      <c r="AE89" s="3084"/>
      <c r="AF89" s="3182"/>
      <c r="AG89" s="3086"/>
      <c r="AH89" s="3082"/>
      <c r="AI89" s="3083"/>
      <c r="AJ89" s="3084"/>
      <c r="AK89" s="3182"/>
      <c r="AL89" s="3086"/>
      <c r="AM89" s="3060">
        <f t="shared" si="1"/>
        <v>218399.99999999997</v>
      </c>
      <c r="AN89" s="3054"/>
      <c r="AO89" s="3054"/>
      <c r="AP89" s="3082"/>
      <c r="AQ89" s="3083"/>
      <c r="AR89" s="3084"/>
      <c r="AS89" s="3182"/>
      <c r="AT89" s="3086"/>
      <c r="AU89" s="3054"/>
      <c r="AV89" s="3054"/>
    </row>
    <row r="90" spans="1:48" s="13" customFormat="1" ht="18" hidden="1" customHeight="1">
      <c r="A90" s="3023"/>
      <c r="B90" s="3079"/>
      <c r="C90" s="3061"/>
      <c r="D90" s="3061"/>
      <c r="E90" s="3061"/>
      <c r="F90" s="3080"/>
      <c r="G90" s="3081"/>
      <c r="H90" s="3087"/>
      <c r="I90" s="3088"/>
      <c r="J90" s="3089"/>
      <c r="K90" s="3185"/>
      <c r="L90" s="3089"/>
      <c r="M90" s="3128"/>
      <c r="N90" s="3092"/>
      <c r="O90" s="3082"/>
      <c r="P90" s="3083"/>
      <c r="Q90" s="3084"/>
      <c r="R90" s="3182"/>
      <c r="S90" s="3084"/>
      <c r="T90" s="3084"/>
      <c r="U90" s="3086"/>
      <c r="V90" s="3082"/>
      <c r="W90" s="3083"/>
      <c r="X90" s="3084"/>
      <c r="Y90" s="3182"/>
      <c r="Z90" s="3084"/>
      <c r="AA90" s="3084"/>
      <c r="AB90" s="3086"/>
      <c r="AC90" s="3082"/>
      <c r="AD90" s="3083"/>
      <c r="AE90" s="3084"/>
      <c r="AF90" s="3182"/>
      <c r="AG90" s="3086"/>
      <c r="AH90" s="3082"/>
      <c r="AI90" s="3083"/>
      <c r="AJ90" s="3084"/>
      <c r="AK90" s="3182"/>
      <c r="AL90" s="3086"/>
      <c r="AM90" s="3060">
        <f t="shared" si="1"/>
        <v>0</v>
      </c>
      <c r="AN90" s="3054"/>
      <c r="AO90" s="3054"/>
      <c r="AP90" s="3082"/>
      <c r="AQ90" s="3083"/>
      <c r="AR90" s="3084"/>
      <c r="AS90" s="3182"/>
      <c r="AT90" s="3086"/>
      <c r="AU90" s="3054"/>
      <c r="AV90" s="3054"/>
    </row>
    <row r="91" spans="1:48" s="13" customFormat="1" ht="12.95" customHeight="1">
      <c r="A91" s="3023"/>
      <c r="B91" s="3079"/>
      <c r="C91" s="3061"/>
      <c r="D91" s="3061"/>
      <c r="E91" s="3061" t="s">
        <v>428</v>
      </c>
      <c r="F91" s="3080" t="s">
        <v>472</v>
      </c>
      <c r="G91" s="3081">
        <f>SUM(N91,U91,AB91,AG91,AL91)</f>
        <v>800000</v>
      </c>
      <c r="H91" s="3087"/>
      <c r="I91" s="3088"/>
      <c r="J91" s="3089"/>
      <c r="K91" s="3185"/>
      <c r="L91" s="3089"/>
      <c r="M91" s="3128"/>
      <c r="N91" s="3172">
        <f>SUM(N92:N93)</f>
        <v>800000</v>
      </c>
      <c r="O91" s="3082"/>
      <c r="P91" s="3083"/>
      <c r="Q91" s="3084"/>
      <c r="R91" s="3182"/>
      <c r="S91" s="3084"/>
      <c r="T91" s="3084"/>
      <c r="U91" s="3172">
        <f>SUM(U93:U93)</f>
        <v>0</v>
      </c>
      <c r="V91" s="3082"/>
      <c r="W91" s="3083"/>
      <c r="X91" s="3084"/>
      <c r="Y91" s="3182"/>
      <c r="Z91" s="3084"/>
      <c r="AA91" s="3084"/>
      <c r="AB91" s="3172">
        <f>SUM(AB93:AB93)</f>
        <v>0</v>
      </c>
      <c r="AC91" s="3082"/>
      <c r="AD91" s="3083"/>
      <c r="AE91" s="3084"/>
      <c r="AF91" s="3182"/>
      <c r="AG91" s="3172">
        <f>SUM(AG93:AG93)</f>
        <v>0</v>
      </c>
      <c r="AH91" s="3082"/>
      <c r="AI91" s="3083"/>
      <c r="AJ91" s="3084"/>
      <c r="AK91" s="3182"/>
      <c r="AL91" s="3172">
        <f>SUM(AL93:AL93)</f>
        <v>0</v>
      </c>
      <c r="AM91" s="3060">
        <f t="shared" si="1"/>
        <v>800000</v>
      </c>
      <c r="AN91" s="3054"/>
      <c r="AO91" s="3054"/>
      <c r="AP91" s="3082"/>
      <c r="AQ91" s="3083"/>
      <c r="AR91" s="3084"/>
      <c r="AS91" s="3182"/>
      <c r="AT91" s="3172">
        <f>SUM(AT93:AT93)</f>
        <v>0</v>
      </c>
      <c r="AU91" s="3054"/>
      <c r="AV91" s="3054"/>
    </row>
    <row r="92" spans="1:48" s="13" customFormat="1" ht="12.95" customHeight="1">
      <c r="A92" s="3023"/>
      <c r="B92" s="3079"/>
      <c r="C92" s="3061"/>
      <c r="D92" s="3061"/>
      <c r="E92" s="3061"/>
      <c r="F92" s="3080"/>
      <c r="G92" s="3081"/>
      <c r="H92" s="3087" t="s">
        <v>155</v>
      </c>
      <c r="I92" s="3088">
        <v>200000</v>
      </c>
      <c r="J92" s="3089" t="s">
        <v>7</v>
      </c>
      <c r="K92" s="3103">
        <v>4</v>
      </c>
      <c r="L92" s="3089"/>
      <c r="M92" s="3173"/>
      <c r="N92" s="3092">
        <f>I92*K92</f>
        <v>800000</v>
      </c>
      <c r="O92" s="3082"/>
      <c r="P92" s="3083"/>
      <c r="Q92" s="3084"/>
      <c r="R92" s="3182"/>
      <c r="S92" s="3084"/>
      <c r="T92" s="3084"/>
      <c r="U92" s="3172"/>
      <c r="V92" s="3082"/>
      <c r="W92" s="3083"/>
      <c r="X92" s="3084"/>
      <c r="Y92" s="3182"/>
      <c r="Z92" s="3084"/>
      <c r="AA92" s="3084"/>
      <c r="AB92" s="3172"/>
      <c r="AC92" s="3082"/>
      <c r="AD92" s="3083"/>
      <c r="AE92" s="3084"/>
      <c r="AF92" s="3182"/>
      <c r="AG92" s="3172"/>
      <c r="AH92" s="3082"/>
      <c r="AI92" s="3083"/>
      <c r="AJ92" s="3084"/>
      <c r="AK92" s="3182"/>
      <c r="AL92" s="3172"/>
      <c r="AM92" s="3060"/>
      <c r="AN92" s="3054"/>
      <c r="AO92" s="3054"/>
      <c r="AP92" s="3082"/>
      <c r="AQ92" s="3083"/>
      <c r="AR92" s="3084"/>
      <c r="AS92" s="3182"/>
      <c r="AT92" s="3172"/>
      <c r="AU92" s="3054"/>
      <c r="AV92" s="3054"/>
    </row>
    <row r="93" spans="1:48" s="13" customFormat="1" ht="18" hidden="1" customHeight="1">
      <c r="A93" s="3023"/>
      <c r="B93" s="3079"/>
      <c r="C93" s="3061"/>
      <c r="D93" s="3061"/>
      <c r="E93" s="3061"/>
      <c r="F93" s="3080"/>
      <c r="G93" s="3081"/>
      <c r="H93" s="3087"/>
      <c r="I93" s="3088"/>
      <c r="J93" s="3089"/>
      <c r="K93" s="3103"/>
      <c r="L93" s="3089"/>
      <c r="M93" s="3173"/>
      <c r="N93" s="3092">
        <f>I93*K93</f>
        <v>0</v>
      </c>
      <c r="O93" s="3082"/>
      <c r="P93" s="3083"/>
      <c r="Q93" s="3084"/>
      <c r="R93" s="3182"/>
      <c r="S93" s="3084"/>
      <c r="T93" s="3084"/>
      <c r="U93" s="3092"/>
      <c r="V93" s="3087"/>
      <c r="W93" s="3088"/>
      <c r="X93" s="3089"/>
      <c r="Y93" s="3090"/>
      <c r="Z93" s="3089"/>
      <c r="AA93" s="3112"/>
      <c r="AB93" s="3092"/>
      <c r="AC93" s="3082"/>
      <c r="AD93" s="3083"/>
      <c r="AE93" s="3084"/>
      <c r="AF93" s="3182"/>
      <c r="AG93" s="3092"/>
      <c r="AH93" s="3082"/>
      <c r="AI93" s="3083"/>
      <c r="AJ93" s="3084"/>
      <c r="AK93" s="3182"/>
      <c r="AL93" s="3092"/>
      <c r="AM93" s="3060">
        <f t="shared" si="1"/>
        <v>0</v>
      </c>
      <c r="AN93" s="3054"/>
      <c r="AO93" s="3054"/>
      <c r="AP93" s="3082"/>
      <c r="AQ93" s="3083"/>
      <c r="AR93" s="3084"/>
      <c r="AS93" s="3182"/>
      <c r="AT93" s="3092"/>
      <c r="AU93" s="3054"/>
      <c r="AV93" s="3054"/>
    </row>
    <row r="94" spans="1:48" s="13" customFormat="1" ht="18" hidden="1" customHeight="1">
      <c r="A94" s="3023"/>
      <c r="B94" s="3079"/>
      <c r="C94" s="3061"/>
      <c r="D94" s="3061"/>
      <c r="E94" s="3061" t="s">
        <v>429</v>
      </c>
      <c r="F94" s="3080" t="s">
        <v>430</v>
      </c>
      <c r="G94" s="3081"/>
      <c r="H94" s="3087"/>
      <c r="I94" s="3088"/>
      <c r="J94" s="3089"/>
      <c r="K94" s="3090"/>
      <c r="L94" s="3089"/>
      <c r="M94" s="3126"/>
      <c r="N94" s="3092"/>
      <c r="O94" s="3082"/>
      <c r="P94" s="3083"/>
      <c r="Q94" s="3084"/>
      <c r="R94" s="3110"/>
      <c r="S94" s="3084"/>
      <c r="T94" s="3094"/>
      <c r="U94" s="3092">
        <f>SUM(U95:U97)</f>
        <v>0</v>
      </c>
      <c r="V94" s="3082"/>
      <c r="W94" s="3083"/>
      <c r="X94" s="3084"/>
      <c r="Y94" s="3110"/>
      <c r="Z94" s="3084"/>
      <c r="AA94" s="3094"/>
      <c r="AB94" s="3092">
        <f>SUM(AB95:AB97)</f>
        <v>0</v>
      </c>
      <c r="AC94" s="3082"/>
      <c r="AD94" s="3083"/>
      <c r="AE94" s="3084"/>
      <c r="AF94" s="3110"/>
      <c r="AG94" s="3092">
        <f>SUM(AG95:AG97)</f>
        <v>0</v>
      </c>
      <c r="AH94" s="3082"/>
      <c r="AI94" s="3083"/>
      <c r="AJ94" s="3084"/>
      <c r="AK94" s="3110"/>
      <c r="AL94" s="3092">
        <f>SUM(AL95:AL97)</f>
        <v>0</v>
      </c>
      <c r="AM94" s="3060">
        <f t="shared" si="1"/>
        <v>0</v>
      </c>
      <c r="AN94" s="3054"/>
      <c r="AO94" s="3054"/>
      <c r="AP94" s="3082"/>
      <c r="AQ94" s="3083"/>
      <c r="AR94" s="3084"/>
      <c r="AS94" s="3110"/>
      <c r="AT94" s="3092">
        <f>SUM(AT95:AT97)</f>
        <v>0</v>
      </c>
      <c r="AU94" s="3054"/>
      <c r="AV94" s="3054"/>
    </row>
    <row r="95" spans="1:48" s="13" customFormat="1" ht="18" hidden="1" customHeight="1">
      <c r="A95" s="3023"/>
      <c r="B95" s="3079"/>
      <c r="C95" s="3061"/>
      <c r="D95" s="3061"/>
      <c r="E95" s="3061" t="s">
        <v>416</v>
      </c>
      <c r="F95" s="3080" t="s">
        <v>431</v>
      </c>
      <c r="G95" s="3081">
        <f>SUM(N95,U95,AB95,AG95,AL95)</f>
        <v>0</v>
      </c>
      <c r="H95" s="3087"/>
      <c r="I95" s="3088"/>
      <c r="J95" s="3089"/>
      <c r="K95" s="3090"/>
      <c r="L95" s="3089"/>
      <c r="M95" s="3126"/>
      <c r="N95" s="3092"/>
      <c r="O95" s="3082"/>
      <c r="P95" s="3083"/>
      <c r="Q95" s="3084"/>
      <c r="R95" s="3110"/>
      <c r="S95" s="3084"/>
      <c r="T95" s="3094"/>
      <c r="U95" s="3086"/>
      <c r="V95" s="3082"/>
      <c r="W95" s="3083"/>
      <c r="X95" s="3084"/>
      <c r="Y95" s="3110"/>
      <c r="Z95" s="3084"/>
      <c r="AA95" s="3094"/>
      <c r="AB95" s="3086"/>
      <c r="AC95" s="3082"/>
      <c r="AD95" s="3083"/>
      <c r="AE95" s="3084"/>
      <c r="AF95" s="3110"/>
      <c r="AG95" s="3086"/>
      <c r="AH95" s="3082"/>
      <c r="AI95" s="3083"/>
      <c r="AJ95" s="3084"/>
      <c r="AK95" s="3110"/>
      <c r="AL95" s="3086"/>
      <c r="AM95" s="3060">
        <f t="shared" si="1"/>
        <v>0</v>
      </c>
      <c r="AN95" s="3054"/>
      <c r="AO95" s="3054"/>
      <c r="AP95" s="3082"/>
      <c r="AQ95" s="3083"/>
      <c r="AR95" s="3084"/>
      <c r="AS95" s="3110"/>
      <c r="AT95" s="3086"/>
      <c r="AU95" s="3054"/>
      <c r="AV95" s="3054"/>
    </row>
    <row r="96" spans="1:48" s="13" customFormat="1" ht="12.95" customHeight="1">
      <c r="A96" s="3023"/>
      <c r="B96" s="3079"/>
      <c r="C96" s="3061"/>
      <c r="D96" s="3061"/>
      <c r="E96" s="3061" t="s">
        <v>417</v>
      </c>
      <c r="F96" s="3080" t="s">
        <v>1404</v>
      </c>
      <c r="G96" s="3081">
        <f>SUM(N96,U96,AB96,AG96,AL96)</f>
        <v>4200000</v>
      </c>
      <c r="H96" s="3087" t="s">
        <v>293</v>
      </c>
      <c r="I96" s="3088"/>
      <c r="J96" s="3089"/>
      <c r="K96" s="3090"/>
      <c r="L96" s="3089"/>
      <c r="M96" s="3126"/>
      <c r="N96" s="3172">
        <v>4200000</v>
      </c>
      <c r="O96" s="3082"/>
      <c r="P96" s="3083"/>
      <c r="Q96" s="3084"/>
      <c r="R96" s="3110"/>
      <c r="S96" s="3084"/>
      <c r="T96" s="3094"/>
      <c r="U96" s="3086"/>
      <c r="V96" s="3082"/>
      <c r="W96" s="3083"/>
      <c r="X96" s="3084"/>
      <c r="Y96" s="3110"/>
      <c r="Z96" s="3084"/>
      <c r="AA96" s="3094"/>
      <c r="AB96" s="3086"/>
      <c r="AC96" s="3082"/>
      <c r="AD96" s="3083"/>
      <c r="AE96" s="3084"/>
      <c r="AF96" s="3110"/>
      <c r="AG96" s="3086"/>
      <c r="AH96" s="3082"/>
      <c r="AI96" s="3083"/>
      <c r="AJ96" s="3084"/>
      <c r="AK96" s="3110"/>
      <c r="AL96" s="3086"/>
      <c r="AM96" s="3060">
        <f t="shared" si="1"/>
        <v>4200000</v>
      </c>
      <c r="AN96" s="3054"/>
      <c r="AO96" s="3054"/>
      <c r="AP96" s="3082"/>
      <c r="AQ96" s="3083"/>
      <c r="AR96" s="3084"/>
      <c r="AS96" s="3110"/>
      <c r="AT96" s="3086"/>
      <c r="AU96" s="3054"/>
      <c r="AV96" s="3054"/>
    </row>
    <row r="97" spans="1:48" s="13" customFormat="1" ht="18" hidden="1" customHeight="1">
      <c r="A97" s="3023"/>
      <c r="B97" s="3079"/>
      <c r="C97" s="3061"/>
      <c r="D97" s="3061"/>
      <c r="E97" s="3130"/>
      <c r="F97" s="3131"/>
      <c r="G97" s="3132"/>
      <c r="H97" s="3143"/>
      <c r="I97" s="3144"/>
      <c r="J97" s="3145"/>
      <c r="K97" s="3146"/>
      <c r="L97" s="3145"/>
      <c r="M97" s="3190"/>
      <c r="N97" s="3148"/>
      <c r="O97" s="3139"/>
      <c r="P97" s="3140"/>
      <c r="Q97" s="3141"/>
      <c r="R97" s="3191"/>
      <c r="S97" s="3141"/>
      <c r="T97" s="3192"/>
      <c r="U97" s="3142"/>
      <c r="V97" s="3139"/>
      <c r="W97" s="3140"/>
      <c r="X97" s="3141"/>
      <c r="Y97" s="3191"/>
      <c r="Z97" s="3141"/>
      <c r="AA97" s="3192"/>
      <c r="AB97" s="3142"/>
      <c r="AC97" s="3139"/>
      <c r="AD97" s="3140"/>
      <c r="AE97" s="3141"/>
      <c r="AF97" s="3191"/>
      <c r="AG97" s="3142"/>
      <c r="AH97" s="3139"/>
      <c r="AI97" s="3140"/>
      <c r="AJ97" s="3141"/>
      <c r="AK97" s="3191"/>
      <c r="AL97" s="3142"/>
      <c r="AM97" s="3060">
        <f t="shared" si="1"/>
        <v>0</v>
      </c>
      <c r="AN97" s="3054"/>
      <c r="AO97" s="3054"/>
      <c r="AP97" s="3139"/>
      <c r="AQ97" s="3140"/>
      <c r="AR97" s="3141"/>
      <c r="AS97" s="3191"/>
      <c r="AT97" s="3142"/>
      <c r="AU97" s="3054"/>
      <c r="AV97" s="3054"/>
    </row>
    <row r="98" spans="1:48" s="1781" customFormat="1" ht="20.25" customHeight="1">
      <c r="A98" s="3024"/>
      <c r="B98" s="3149"/>
      <c r="C98" s="3150">
        <v>772</v>
      </c>
      <c r="D98" s="3150" t="s">
        <v>433</v>
      </c>
      <c r="E98" s="4058" t="s">
        <v>395</v>
      </c>
      <c r="F98" s="4058"/>
      <c r="G98" s="3151">
        <f>SUM(G99:G140)</f>
        <v>20608000</v>
      </c>
      <c r="H98" s="3193"/>
      <c r="I98" s="3194"/>
      <c r="J98" s="3195"/>
      <c r="K98" s="3196"/>
      <c r="L98" s="3195"/>
      <c r="M98" s="3197"/>
      <c r="N98" s="3151">
        <f>SUM(N99,N103,N106,N109,N113,N116,N119,N121,N127,N124,N132,N135,N139)</f>
        <v>20608000</v>
      </c>
      <c r="O98" s="3193"/>
      <c r="P98" s="3194"/>
      <c r="Q98" s="3195"/>
      <c r="R98" s="3196"/>
      <c r="S98" s="3195"/>
      <c r="T98" s="3195"/>
      <c r="U98" s="3151">
        <f>SUM(U99,U103,U106,U109,U113,U116,U119,U121,U124,U132,U135,U139)</f>
        <v>0</v>
      </c>
      <c r="V98" s="3193"/>
      <c r="W98" s="3194"/>
      <c r="X98" s="3195"/>
      <c r="Y98" s="3196"/>
      <c r="Z98" s="3195"/>
      <c r="AA98" s="3195"/>
      <c r="AB98" s="3151">
        <f>SUM(AB99,AB103,AB106,AB109,AB113,AB116,AB119,AB121,AB124,AB132,AB135,AB139)</f>
        <v>0</v>
      </c>
      <c r="AC98" s="3193"/>
      <c r="AD98" s="3194"/>
      <c r="AE98" s="3195"/>
      <c r="AF98" s="3196"/>
      <c r="AG98" s="3151">
        <f>SUM(AG99,AG103,AG106,AG109,AG113,AG116,AG119,AG121,AG124,AG132,AG135,AG139)</f>
        <v>0</v>
      </c>
      <c r="AH98" s="3193"/>
      <c r="AI98" s="3194"/>
      <c r="AJ98" s="3195"/>
      <c r="AK98" s="3196"/>
      <c r="AL98" s="3151">
        <f>SUM(AL99,AL103,AL106,AL109,AL113,AL116,AL119,AL121,AL124,AL132,AL135,AL139)</f>
        <v>0</v>
      </c>
      <c r="AM98" s="3157">
        <f t="shared" si="1"/>
        <v>20608000</v>
      </c>
      <c r="AN98" s="3158"/>
      <c r="AO98" s="3158"/>
      <c r="AP98" s="3193"/>
      <c r="AQ98" s="3194"/>
      <c r="AR98" s="3195"/>
      <c r="AS98" s="3196"/>
      <c r="AT98" s="3151">
        <f>SUM(AT99,AT103,AT106,AT109,AT113,AT116,AT119,AT121,AT124,AT132,AT135,AT139)</f>
        <v>0</v>
      </c>
      <c r="AU98" s="3158"/>
      <c r="AV98" s="3158"/>
    </row>
    <row r="99" spans="1:48" s="13" customFormat="1" ht="12.95" customHeight="1">
      <c r="A99" s="3023"/>
      <c r="B99" s="3079"/>
      <c r="C99" s="3061"/>
      <c r="D99" s="3061"/>
      <c r="E99" s="3076" t="s">
        <v>434</v>
      </c>
      <c r="F99" s="3073" t="s">
        <v>120</v>
      </c>
      <c r="G99" s="3072">
        <f>SUM(N99,U99,AB99,AG99,AL99)</f>
        <v>8760000</v>
      </c>
      <c r="H99" s="3073"/>
      <c r="I99" s="3074"/>
      <c r="J99" s="3075"/>
      <c r="K99" s="3076"/>
      <c r="L99" s="3075"/>
      <c r="M99" s="3077"/>
      <c r="N99" s="3078">
        <f>SUM(N100:N101)</f>
        <v>8760000</v>
      </c>
      <c r="O99" s="3073"/>
      <c r="P99" s="3074"/>
      <c r="Q99" s="3075"/>
      <c r="R99" s="3076"/>
      <c r="S99" s="3075"/>
      <c r="T99" s="3075"/>
      <c r="U99" s="3078">
        <f>SUM(U100:U101)</f>
        <v>0</v>
      </c>
      <c r="V99" s="3073"/>
      <c r="W99" s="3074"/>
      <c r="X99" s="3075"/>
      <c r="Y99" s="3076"/>
      <c r="Z99" s="3075"/>
      <c r="AA99" s="3075"/>
      <c r="AB99" s="3078">
        <f>SUM(AB100:AB101)</f>
        <v>0</v>
      </c>
      <c r="AC99" s="3073"/>
      <c r="AD99" s="3074"/>
      <c r="AE99" s="3075"/>
      <c r="AF99" s="3076"/>
      <c r="AG99" s="3198">
        <f>SUM(AG100:AG101)</f>
        <v>0</v>
      </c>
      <c r="AH99" s="3073"/>
      <c r="AI99" s="3074"/>
      <c r="AJ99" s="3075"/>
      <c r="AK99" s="3076"/>
      <c r="AL99" s="3198">
        <f>SUM(AL100:AL101)</f>
        <v>0</v>
      </c>
      <c r="AM99" s="3060">
        <f t="shared" si="1"/>
        <v>8760000</v>
      </c>
      <c r="AN99" s="3054"/>
      <c r="AO99" s="3054"/>
      <c r="AP99" s="3073"/>
      <c r="AQ99" s="3074"/>
      <c r="AR99" s="3075"/>
      <c r="AS99" s="3076"/>
      <c r="AT99" s="3198">
        <f>SUM(AT100:AT101)</f>
        <v>0</v>
      </c>
      <c r="AU99" s="3054"/>
      <c r="AV99" s="3054"/>
    </row>
    <row r="100" spans="1:48" s="13" customFormat="1" ht="11.25" customHeight="1">
      <c r="A100" s="3023"/>
      <c r="B100" s="3079"/>
      <c r="C100" s="3061"/>
      <c r="D100" s="3061"/>
      <c r="E100" s="3061"/>
      <c r="F100" s="3082"/>
      <c r="G100" s="3081"/>
      <c r="H100" s="3087" t="s">
        <v>264</v>
      </c>
      <c r="I100" s="3088">
        <v>730000</v>
      </c>
      <c r="J100" s="3121" t="s">
        <v>259</v>
      </c>
      <c r="K100" s="3103">
        <v>12</v>
      </c>
      <c r="L100" s="3089"/>
      <c r="M100" s="3181"/>
      <c r="N100" s="3092">
        <f>SUM(I100*K100+M100)</f>
        <v>8760000</v>
      </c>
      <c r="O100" s="3082"/>
      <c r="P100" s="3083"/>
      <c r="Q100" s="3084"/>
      <c r="R100" s="3061"/>
      <c r="S100" s="3084"/>
      <c r="T100" s="3084"/>
      <c r="U100" s="3086"/>
      <c r="V100" s="3082"/>
      <c r="W100" s="3083"/>
      <c r="X100" s="3084"/>
      <c r="Y100" s="3061"/>
      <c r="Z100" s="3084"/>
      <c r="AA100" s="3084"/>
      <c r="AB100" s="3086"/>
      <c r="AC100" s="3082"/>
      <c r="AD100" s="3083"/>
      <c r="AE100" s="3084"/>
      <c r="AF100" s="3061"/>
      <c r="AG100" s="3199"/>
      <c r="AH100" s="3082"/>
      <c r="AI100" s="3083"/>
      <c r="AJ100" s="3084"/>
      <c r="AK100" s="3061"/>
      <c r="AL100" s="3199"/>
      <c r="AM100" s="3060">
        <f t="shared" si="1"/>
        <v>8760000</v>
      </c>
      <c r="AN100" s="3054"/>
      <c r="AO100" s="3054"/>
      <c r="AP100" s="3082"/>
      <c r="AQ100" s="3083"/>
      <c r="AR100" s="3084"/>
      <c r="AS100" s="3061"/>
      <c r="AT100" s="3199"/>
      <c r="AU100" s="3054"/>
      <c r="AV100" s="3054"/>
    </row>
    <row r="101" spans="1:48" s="13" customFormat="1" ht="10.5" customHeight="1">
      <c r="A101" s="3023"/>
      <c r="B101" s="3079"/>
      <c r="C101" s="3061"/>
      <c r="D101" s="3061"/>
      <c r="E101" s="3061"/>
      <c r="F101" s="3082"/>
      <c r="G101" s="3081"/>
      <c r="H101" s="3087" t="s">
        <v>121</v>
      </c>
      <c r="I101" s="3088"/>
      <c r="J101" s="3121"/>
      <c r="K101" s="3103"/>
      <c r="L101" s="3089"/>
      <c r="M101" s="3181"/>
      <c r="N101" s="3092">
        <f>SUM(I101*K101+M101)</f>
        <v>0</v>
      </c>
      <c r="O101" s="3082"/>
      <c r="P101" s="3083"/>
      <c r="Q101" s="3084"/>
      <c r="R101" s="3061"/>
      <c r="S101" s="3084"/>
      <c r="T101" s="3084"/>
      <c r="U101" s="3086"/>
      <c r="V101" s="3082"/>
      <c r="W101" s="3083"/>
      <c r="X101" s="3084"/>
      <c r="Y101" s="3061"/>
      <c r="Z101" s="3084"/>
      <c r="AA101" s="3084"/>
      <c r="AB101" s="3086"/>
      <c r="AC101" s="3082"/>
      <c r="AD101" s="3083"/>
      <c r="AE101" s="3084"/>
      <c r="AF101" s="3061"/>
      <c r="AG101" s="3199"/>
      <c r="AH101" s="3082"/>
      <c r="AI101" s="3083"/>
      <c r="AJ101" s="3084"/>
      <c r="AK101" s="3061"/>
      <c r="AL101" s="3199"/>
      <c r="AM101" s="3060">
        <f t="shared" si="1"/>
        <v>0</v>
      </c>
      <c r="AN101" s="3054"/>
      <c r="AO101" s="3054"/>
      <c r="AP101" s="3082"/>
      <c r="AQ101" s="3083"/>
      <c r="AR101" s="3084"/>
      <c r="AS101" s="3061"/>
      <c r="AT101" s="3199"/>
      <c r="AU101" s="3054"/>
      <c r="AV101" s="3054"/>
    </row>
    <row r="102" spans="1:48" s="13" customFormat="1" ht="18" hidden="1" customHeight="1">
      <c r="A102" s="3023"/>
      <c r="B102" s="3079"/>
      <c r="C102" s="3061"/>
      <c r="D102" s="3061"/>
      <c r="E102" s="3061"/>
      <c r="F102" s="3082"/>
      <c r="G102" s="3081"/>
      <c r="H102" s="3087"/>
      <c r="I102" s="3088"/>
      <c r="J102" s="3121"/>
      <c r="K102" s="3103"/>
      <c r="L102" s="3089"/>
      <c r="M102" s="3181"/>
      <c r="N102" s="3092"/>
      <c r="O102" s="3082"/>
      <c r="P102" s="3083"/>
      <c r="Q102" s="3084"/>
      <c r="R102" s="3061"/>
      <c r="S102" s="3084"/>
      <c r="T102" s="3084"/>
      <c r="U102" s="3086"/>
      <c r="V102" s="3082"/>
      <c r="W102" s="3083"/>
      <c r="X102" s="3084"/>
      <c r="Y102" s="3061"/>
      <c r="Z102" s="3084"/>
      <c r="AA102" s="3084"/>
      <c r="AB102" s="3086"/>
      <c r="AC102" s="3082"/>
      <c r="AD102" s="3083"/>
      <c r="AE102" s="3084"/>
      <c r="AF102" s="3061"/>
      <c r="AG102" s="3199"/>
      <c r="AH102" s="3082"/>
      <c r="AI102" s="3083"/>
      <c r="AJ102" s="3084"/>
      <c r="AK102" s="3061"/>
      <c r="AL102" s="3199"/>
      <c r="AM102" s="3060"/>
      <c r="AN102" s="3054"/>
      <c r="AO102" s="3054"/>
      <c r="AP102" s="3082"/>
      <c r="AQ102" s="3083"/>
      <c r="AR102" s="3084"/>
      <c r="AS102" s="3061"/>
      <c r="AT102" s="3199"/>
      <c r="AU102" s="3054"/>
      <c r="AV102" s="3054"/>
    </row>
    <row r="103" spans="1:48" s="13" customFormat="1" ht="12.95" customHeight="1">
      <c r="A103" s="3023"/>
      <c r="B103" s="3079"/>
      <c r="C103" s="3061"/>
      <c r="D103" s="3061"/>
      <c r="E103" s="3061" t="s">
        <v>435</v>
      </c>
      <c r="F103" s="3082" t="s">
        <v>114</v>
      </c>
      <c r="G103" s="3081">
        <f>SUM(N103,U103,AB103,AG103,AL103)</f>
        <v>1160000</v>
      </c>
      <c r="H103" s="3082"/>
      <c r="I103" s="3083"/>
      <c r="J103" s="3084"/>
      <c r="K103" s="3061"/>
      <c r="L103" s="3084"/>
      <c r="M103" s="3085"/>
      <c r="N103" s="3086">
        <f>SUM(N104:N105)</f>
        <v>1160000</v>
      </c>
      <c r="O103" s="3125"/>
      <c r="P103" s="3083"/>
      <c r="Q103" s="3084"/>
      <c r="R103" s="3061"/>
      <c r="S103" s="3084"/>
      <c r="T103" s="3084"/>
      <c r="U103" s="3086">
        <f>SUM(U104)</f>
        <v>0</v>
      </c>
      <c r="V103" s="3082"/>
      <c r="W103" s="3083"/>
      <c r="X103" s="3084"/>
      <c r="Y103" s="3061"/>
      <c r="Z103" s="3084"/>
      <c r="AA103" s="3084"/>
      <c r="AB103" s="3086">
        <f>SUM(AB104)</f>
        <v>0</v>
      </c>
      <c r="AC103" s="3082"/>
      <c r="AD103" s="3083"/>
      <c r="AE103" s="3084"/>
      <c r="AF103" s="3061"/>
      <c r="AG103" s="3199">
        <f>SUM(AG104)</f>
        <v>0</v>
      </c>
      <c r="AH103" s="3082"/>
      <c r="AI103" s="3083"/>
      <c r="AJ103" s="3084"/>
      <c r="AK103" s="3061"/>
      <c r="AL103" s="3199">
        <f>SUM(AL104)</f>
        <v>0</v>
      </c>
      <c r="AM103" s="3060">
        <f t="shared" si="1"/>
        <v>1160000</v>
      </c>
      <c r="AN103" s="3054"/>
      <c r="AO103" s="3054"/>
      <c r="AP103" s="3082"/>
      <c r="AQ103" s="3083"/>
      <c r="AR103" s="3084"/>
      <c r="AS103" s="3061"/>
      <c r="AT103" s="3199">
        <f>SUM(AT104)</f>
        <v>0</v>
      </c>
      <c r="AU103" s="3054"/>
      <c r="AV103" s="3054"/>
    </row>
    <row r="104" spans="1:48" s="13" customFormat="1" ht="10.5" customHeight="1">
      <c r="A104" s="3023"/>
      <c r="B104" s="3079"/>
      <c r="C104" s="3061"/>
      <c r="D104" s="3061"/>
      <c r="E104" s="3061"/>
      <c r="F104" s="3082"/>
      <c r="G104" s="3081"/>
      <c r="H104" s="3087" t="s">
        <v>250</v>
      </c>
      <c r="I104" s="3088">
        <v>90000</v>
      </c>
      <c r="J104" s="3089" t="s">
        <v>259</v>
      </c>
      <c r="K104" s="3103">
        <v>12</v>
      </c>
      <c r="L104" s="3089"/>
      <c r="M104" s="3200"/>
      <c r="N104" s="3092">
        <f>SUM(I104*K104)</f>
        <v>1080000</v>
      </c>
      <c r="O104" s="3125"/>
      <c r="P104" s="3083"/>
      <c r="Q104" s="3084"/>
      <c r="R104" s="3061"/>
      <c r="S104" s="3084"/>
      <c r="T104" s="3084"/>
      <c r="U104" s="3086"/>
      <c r="V104" s="3082"/>
      <c r="W104" s="3083"/>
      <c r="X104" s="3084"/>
      <c r="Y104" s="3061"/>
      <c r="Z104" s="3084"/>
      <c r="AA104" s="3084"/>
      <c r="AB104" s="3086"/>
      <c r="AC104" s="3082"/>
      <c r="AD104" s="3083"/>
      <c r="AE104" s="3084"/>
      <c r="AF104" s="3061"/>
      <c r="AG104" s="3199"/>
      <c r="AH104" s="3082"/>
      <c r="AI104" s="3083"/>
      <c r="AJ104" s="3084"/>
      <c r="AK104" s="3061"/>
      <c r="AL104" s="3199"/>
      <c r="AM104" s="3060">
        <f t="shared" si="1"/>
        <v>1080000</v>
      </c>
      <c r="AN104" s="3054"/>
      <c r="AO104" s="3054"/>
      <c r="AP104" s="3082"/>
      <c r="AQ104" s="3083"/>
      <c r="AR104" s="3084"/>
      <c r="AS104" s="3061"/>
      <c r="AT104" s="3199"/>
      <c r="AU104" s="3054"/>
      <c r="AV104" s="3054"/>
    </row>
    <row r="105" spans="1:48" s="13" customFormat="1" ht="10.5" customHeight="1">
      <c r="A105" s="3023"/>
      <c r="B105" s="3079"/>
      <c r="C105" s="3061"/>
      <c r="D105" s="3061"/>
      <c r="E105" s="3061"/>
      <c r="F105" s="3082"/>
      <c r="G105" s="3081"/>
      <c r="H105" s="3087" t="s">
        <v>865</v>
      </c>
      <c r="I105" s="3088">
        <v>80000</v>
      </c>
      <c r="J105" s="3089"/>
      <c r="K105" s="3103"/>
      <c r="L105" s="3089"/>
      <c r="M105" s="3200"/>
      <c r="N105" s="3092">
        <v>80000</v>
      </c>
      <c r="O105" s="3125"/>
      <c r="P105" s="3083"/>
      <c r="Q105" s="3084"/>
      <c r="R105" s="3061"/>
      <c r="S105" s="3084"/>
      <c r="T105" s="3084"/>
      <c r="U105" s="3086"/>
      <c r="V105" s="3082"/>
      <c r="W105" s="3083"/>
      <c r="X105" s="3084"/>
      <c r="Y105" s="3061"/>
      <c r="Z105" s="3084"/>
      <c r="AA105" s="3084"/>
      <c r="AB105" s="3086"/>
      <c r="AC105" s="3082"/>
      <c r="AD105" s="3083"/>
      <c r="AE105" s="3084"/>
      <c r="AF105" s="3061"/>
      <c r="AG105" s="3199"/>
      <c r="AH105" s="3082"/>
      <c r="AI105" s="3083"/>
      <c r="AJ105" s="3084"/>
      <c r="AK105" s="3061"/>
      <c r="AL105" s="3199"/>
      <c r="AM105" s="3060"/>
      <c r="AN105" s="3054"/>
      <c r="AO105" s="3054"/>
      <c r="AP105" s="3082"/>
      <c r="AQ105" s="3083"/>
      <c r="AR105" s="3084"/>
      <c r="AS105" s="3061"/>
      <c r="AT105" s="3199"/>
      <c r="AU105" s="3054"/>
      <c r="AV105" s="3054"/>
    </row>
    <row r="106" spans="1:48" s="13" customFormat="1" ht="12.95" customHeight="1">
      <c r="A106" s="3023"/>
      <c r="B106" s="3079"/>
      <c r="C106" s="3061"/>
      <c r="D106" s="3061"/>
      <c r="E106" s="3061" t="s">
        <v>436</v>
      </c>
      <c r="F106" s="3082" t="s">
        <v>20</v>
      </c>
      <c r="G106" s="3081">
        <f>SUM(N106,U106,AB106,AG106,AL106)</f>
        <v>408000</v>
      </c>
      <c r="H106" s="3082"/>
      <c r="I106" s="3083"/>
      <c r="J106" s="3084"/>
      <c r="K106" s="3061"/>
      <c r="L106" s="3084"/>
      <c r="M106" s="3085"/>
      <c r="N106" s="3086">
        <f>SUM(N107)</f>
        <v>408000</v>
      </c>
      <c r="O106" s="3125"/>
      <c r="P106" s="3083"/>
      <c r="Q106" s="3084"/>
      <c r="R106" s="3061"/>
      <c r="S106" s="3084"/>
      <c r="T106" s="3084"/>
      <c r="U106" s="3086"/>
      <c r="V106" s="3082"/>
      <c r="W106" s="3083"/>
      <c r="X106" s="3084"/>
      <c r="Y106" s="3061"/>
      <c r="Z106" s="3084"/>
      <c r="AA106" s="3084"/>
      <c r="AB106" s="3086"/>
      <c r="AC106" s="3082"/>
      <c r="AD106" s="3083"/>
      <c r="AE106" s="3084"/>
      <c r="AF106" s="3061"/>
      <c r="AG106" s="3199"/>
      <c r="AH106" s="3082"/>
      <c r="AI106" s="3083"/>
      <c r="AJ106" s="3084"/>
      <c r="AK106" s="3061"/>
      <c r="AL106" s="3199"/>
      <c r="AM106" s="3060">
        <f t="shared" si="1"/>
        <v>408000</v>
      </c>
      <c r="AN106" s="3054"/>
      <c r="AO106" s="3054"/>
      <c r="AP106" s="3082"/>
      <c r="AQ106" s="3083"/>
      <c r="AR106" s="3084"/>
      <c r="AS106" s="3061"/>
      <c r="AT106" s="3199"/>
      <c r="AU106" s="3054"/>
      <c r="AV106" s="3054"/>
    </row>
    <row r="107" spans="1:48" s="13" customFormat="1" ht="10.5" customHeight="1">
      <c r="A107" s="3023"/>
      <c r="B107" s="3079"/>
      <c r="C107" s="3061"/>
      <c r="D107" s="3061"/>
      <c r="E107" s="3061"/>
      <c r="F107" s="3082"/>
      <c r="G107" s="3081"/>
      <c r="H107" s="3087" t="s">
        <v>20</v>
      </c>
      <c r="I107" s="3088">
        <v>34000</v>
      </c>
      <c r="J107" s="3089" t="s">
        <v>259</v>
      </c>
      <c r="K107" s="3103">
        <v>12</v>
      </c>
      <c r="L107" s="3089"/>
      <c r="M107" s="3181"/>
      <c r="N107" s="3092">
        <f>SUM(I107*K107+M107)</f>
        <v>408000</v>
      </c>
      <c r="O107" s="3125"/>
      <c r="P107" s="3083"/>
      <c r="Q107" s="3084"/>
      <c r="R107" s="3061"/>
      <c r="S107" s="3084"/>
      <c r="T107" s="3084"/>
      <c r="U107" s="3086"/>
      <c r="V107" s="3082"/>
      <c r="W107" s="3083"/>
      <c r="X107" s="3084"/>
      <c r="Y107" s="3061"/>
      <c r="Z107" s="3084"/>
      <c r="AA107" s="3084"/>
      <c r="AB107" s="3086"/>
      <c r="AC107" s="3082"/>
      <c r="AD107" s="3083"/>
      <c r="AE107" s="3084"/>
      <c r="AF107" s="3061"/>
      <c r="AG107" s="3199"/>
      <c r="AH107" s="3082"/>
      <c r="AI107" s="3083"/>
      <c r="AJ107" s="3084"/>
      <c r="AK107" s="3061"/>
      <c r="AL107" s="3199"/>
      <c r="AM107" s="3060">
        <f t="shared" si="1"/>
        <v>408000</v>
      </c>
      <c r="AN107" s="3054"/>
      <c r="AO107" s="3054"/>
      <c r="AP107" s="3082"/>
      <c r="AQ107" s="3083"/>
      <c r="AR107" s="3084"/>
      <c r="AS107" s="3061"/>
      <c r="AT107" s="3199"/>
      <c r="AU107" s="3054"/>
      <c r="AV107" s="3054"/>
    </row>
    <row r="108" spans="1:48" s="13" customFormat="1" ht="18" hidden="1" customHeight="1">
      <c r="A108" s="3023"/>
      <c r="B108" s="3079"/>
      <c r="C108" s="3061"/>
      <c r="D108" s="3061"/>
      <c r="E108" s="3061"/>
      <c r="F108" s="3082"/>
      <c r="G108" s="3081"/>
      <c r="H108" s="3087"/>
      <c r="I108" s="3088"/>
      <c r="J108" s="3089"/>
      <c r="K108" s="3103"/>
      <c r="L108" s="3089"/>
      <c r="M108" s="3181"/>
      <c r="N108" s="3092"/>
      <c r="O108" s="3125"/>
      <c r="P108" s="3083"/>
      <c r="Q108" s="3084"/>
      <c r="R108" s="3061"/>
      <c r="S108" s="3084"/>
      <c r="T108" s="3084"/>
      <c r="U108" s="3086"/>
      <c r="V108" s="3082"/>
      <c r="W108" s="3083"/>
      <c r="X108" s="3084"/>
      <c r="Y108" s="3061"/>
      <c r="Z108" s="3084"/>
      <c r="AA108" s="3084"/>
      <c r="AB108" s="3086"/>
      <c r="AC108" s="3082"/>
      <c r="AD108" s="3083"/>
      <c r="AE108" s="3084"/>
      <c r="AF108" s="3061"/>
      <c r="AG108" s="3199"/>
      <c r="AH108" s="3082"/>
      <c r="AI108" s="3083"/>
      <c r="AJ108" s="3084"/>
      <c r="AK108" s="3061"/>
      <c r="AL108" s="3199"/>
      <c r="AM108" s="3060"/>
      <c r="AN108" s="3054"/>
      <c r="AO108" s="3054"/>
      <c r="AP108" s="3082"/>
      <c r="AQ108" s="3083"/>
      <c r="AR108" s="3084"/>
      <c r="AS108" s="3061"/>
      <c r="AT108" s="3199"/>
      <c r="AU108" s="3054"/>
      <c r="AV108" s="3054"/>
    </row>
    <row r="109" spans="1:48" s="13" customFormat="1" ht="12.95" customHeight="1">
      <c r="A109" s="3023"/>
      <c r="B109" s="3079"/>
      <c r="C109" s="3061"/>
      <c r="D109" s="3061"/>
      <c r="E109" s="3061" t="s">
        <v>437</v>
      </c>
      <c r="F109" s="3082" t="s">
        <v>115</v>
      </c>
      <c r="G109" s="3081">
        <f>SUM(N109,U109,AB109,AG109,AL109)</f>
        <v>2400000</v>
      </c>
      <c r="H109" s="3082"/>
      <c r="I109" s="3083"/>
      <c r="J109" s="3084"/>
      <c r="K109" s="3061"/>
      <c r="L109" s="3084"/>
      <c r="M109" s="3085"/>
      <c r="N109" s="3086">
        <f>SUM(N110:N112)</f>
        <v>2400000</v>
      </c>
      <c r="O109" s="3104"/>
      <c r="P109" s="3083"/>
      <c r="Q109" s="3084"/>
      <c r="R109" s="3061"/>
      <c r="S109" s="3084"/>
      <c r="T109" s="3084"/>
      <c r="U109" s="3086">
        <f>SUM(U110:U112)</f>
        <v>0</v>
      </c>
      <c r="V109" s="3087"/>
      <c r="W109" s="3088"/>
      <c r="X109" s="3089"/>
      <c r="Y109" s="3103"/>
      <c r="Z109" s="3089"/>
      <c r="AA109" s="3089"/>
      <c r="AB109" s="3086">
        <f>SUM(AB110:AB112)</f>
        <v>0</v>
      </c>
      <c r="AC109" s="3082"/>
      <c r="AD109" s="3083"/>
      <c r="AE109" s="3084"/>
      <c r="AF109" s="3061"/>
      <c r="AG109" s="3199">
        <f>SUM(AG110:AG112)</f>
        <v>0</v>
      </c>
      <c r="AH109" s="3082"/>
      <c r="AI109" s="3083"/>
      <c r="AJ109" s="3084"/>
      <c r="AK109" s="3061"/>
      <c r="AL109" s="3199"/>
      <c r="AM109" s="3060">
        <f>SUM(AL109,AG109,AB109,U109,N109)</f>
        <v>2400000</v>
      </c>
      <c r="AN109" s="3054"/>
      <c r="AO109" s="3054"/>
      <c r="AP109" s="3082"/>
      <c r="AQ109" s="3083"/>
      <c r="AR109" s="3084"/>
      <c r="AS109" s="3061"/>
      <c r="AT109" s="3199"/>
      <c r="AU109" s="3054"/>
      <c r="AV109" s="3054"/>
    </row>
    <row r="110" spans="1:48" s="13" customFormat="1" ht="10.5" customHeight="1">
      <c r="A110" s="3023"/>
      <c r="B110" s="3079"/>
      <c r="C110" s="3061"/>
      <c r="D110" s="3061"/>
      <c r="E110" s="3061"/>
      <c r="F110" s="3082"/>
      <c r="G110" s="3081"/>
      <c r="H110" s="3087" t="s">
        <v>265</v>
      </c>
      <c r="I110" s="3088">
        <v>50000</v>
      </c>
      <c r="J110" s="3089" t="s">
        <v>259</v>
      </c>
      <c r="K110" s="3103">
        <v>12</v>
      </c>
      <c r="L110" s="3089"/>
      <c r="M110" s="3181"/>
      <c r="N110" s="3092">
        <f>SUM(I110*K110+M110)</f>
        <v>600000</v>
      </c>
      <c r="O110" s="3082"/>
      <c r="P110" s="3083"/>
      <c r="Q110" s="3084"/>
      <c r="R110" s="3084"/>
      <c r="S110" s="3084"/>
      <c r="T110" s="3084"/>
      <c r="U110" s="3086"/>
      <c r="V110" s="3087"/>
      <c r="W110" s="3088"/>
      <c r="X110" s="3089"/>
      <c r="Y110" s="3112"/>
      <c r="Z110" s="3089"/>
      <c r="AA110" s="3103"/>
      <c r="AB110" s="3092">
        <f>SUM(W110*Y110)</f>
        <v>0</v>
      </c>
      <c r="AC110" s="3082"/>
      <c r="AD110" s="3083"/>
      <c r="AE110" s="3084"/>
      <c r="AF110" s="3061"/>
      <c r="AG110" s="3199"/>
      <c r="AH110" s="3087"/>
      <c r="AI110" s="3088"/>
      <c r="AJ110" s="3089"/>
      <c r="AK110" s="3112"/>
      <c r="AL110" s="3089"/>
      <c r="AM110" s="3103"/>
      <c r="AN110" s="3092">
        <f>SUM(AI110*AK110)</f>
        <v>0</v>
      </c>
      <c r="AO110" s="3054"/>
      <c r="AP110" s="3087"/>
      <c r="AQ110" s="3088"/>
      <c r="AR110" s="3089"/>
      <c r="AS110" s="3112"/>
      <c r="AT110" s="3089"/>
      <c r="AU110" s="3054"/>
      <c r="AV110" s="3054"/>
    </row>
    <row r="111" spans="1:48" s="13" customFormat="1" ht="10.5" customHeight="1">
      <c r="A111" s="3023"/>
      <c r="B111" s="3079"/>
      <c r="C111" s="3061"/>
      <c r="D111" s="3061"/>
      <c r="E111" s="3061"/>
      <c r="F111" s="3082"/>
      <c r="G111" s="3081"/>
      <c r="H111" s="3087" t="s">
        <v>662</v>
      </c>
      <c r="I111" s="3088">
        <v>150000</v>
      </c>
      <c r="J111" s="3089" t="s">
        <v>259</v>
      </c>
      <c r="K111" s="3103">
        <v>12</v>
      </c>
      <c r="L111" s="3089"/>
      <c r="M111" s="3181"/>
      <c r="N111" s="3092">
        <f>SUM(I111*K111+M111)</f>
        <v>1800000</v>
      </c>
      <c r="O111" s="3104"/>
      <c r="P111" s="3083"/>
      <c r="Q111" s="3084"/>
      <c r="R111" s="3061"/>
      <c r="S111" s="3084"/>
      <c r="T111" s="3084"/>
      <c r="U111" s="3086"/>
      <c r="V111" s="3082"/>
      <c r="W111" s="3083"/>
      <c r="X111" s="3084"/>
      <c r="Y111" s="3061"/>
      <c r="Z111" s="3084"/>
      <c r="AA111" s="3084"/>
      <c r="AB111" s="3086"/>
      <c r="AC111" s="3082"/>
      <c r="AD111" s="3083"/>
      <c r="AE111" s="3084"/>
      <c r="AF111" s="3061"/>
      <c r="AG111" s="3199"/>
      <c r="AH111" s="3082"/>
      <c r="AI111" s="3083"/>
      <c r="AJ111" s="3084"/>
      <c r="AK111" s="3061"/>
      <c r="AL111" s="3199"/>
      <c r="AM111" s="3060">
        <f t="shared" si="1"/>
        <v>1800000</v>
      </c>
      <c r="AN111" s="3054"/>
      <c r="AO111" s="3054"/>
      <c r="AP111" s="3082"/>
      <c r="AQ111" s="3083"/>
      <c r="AR111" s="3084"/>
      <c r="AS111" s="3061"/>
      <c r="AT111" s="3199"/>
      <c r="AU111" s="3054"/>
      <c r="AV111" s="3054"/>
    </row>
    <row r="112" spans="1:48" s="13" customFormat="1" ht="18" hidden="1" customHeight="1">
      <c r="A112" s="3023"/>
      <c r="B112" s="3079"/>
      <c r="C112" s="3061"/>
      <c r="D112" s="3061"/>
      <c r="E112" s="3061"/>
      <c r="F112" s="3082"/>
      <c r="G112" s="3081"/>
      <c r="H112" s="3087"/>
      <c r="I112" s="3088"/>
      <c r="J112" s="3089"/>
      <c r="K112" s="3103"/>
      <c r="L112" s="3089"/>
      <c r="M112" s="3128"/>
      <c r="N112" s="3092"/>
      <c r="O112" s="3104"/>
      <c r="P112" s="3083"/>
      <c r="Q112" s="3084"/>
      <c r="R112" s="3061"/>
      <c r="S112" s="3084"/>
      <c r="T112" s="3084"/>
      <c r="U112" s="3086"/>
      <c r="V112" s="3082"/>
      <c r="W112" s="3083"/>
      <c r="X112" s="3084"/>
      <c r="Y112" s="3061"/>
      <c r="Z112" s="3084"/>
      <c r="AA112" s="3084"/>
      <c r="AB112" s="3086"/>
      <c r="AC112" s="3082"/>
      <c r="AD112" s="3083"/>
      <c r="AE112" s="3084"/>
      <c r="AF112" s="3061"/>
      <c r="AG112" s="3199"/>
      <c r="AH112" s="3082"/>
      <c r="AI112" s="3083"/>
      <c r="AJ112" s="3084"/>
      <c r="AK112" s="3061"/>
      <c r="AL112" s="3199"/>
      <c r="AM112" s="3060">
        <f t="shared" si="1"/>
        <v>0</v>
      </c>
      <c r="AN112" s="3054"/>
      <c r="AO112" s="3054"/>
      <c r="AP112" s="3082"/>
      <c r="AQ112" s="3083"/>
      <c r="AR112" s="3084"/>
      <c r="AS112" s="3061"/>
      <c r="AT112" s="3199"/>
      <c r="AU112" s="3054"/>
      <c r="AV112" s="3054"/>
    </row>
    <row r="113" spans="1:48" s="13" customFormat="1" ht="12.95" customHeight="1">
      <c r="A113" s="3023"/>
      <c r="B113" s="3079"/>
      <c r="C113" s="3061"/>
      <c r="D113" s="3061"/>
      <c r="E113" s="3061" t="s">
        <v>438</v>
      </c>
      <c r="F113" s="3082" t="s">
        <v>118</v>
      </c>
      <c r="G113" s="3081">
        <f>SUM(N113,U113,AB113,AG113,AL113)</f>
        <v>1200000</v>
      </c>
      <c r="H113" s="3082"/>
      <c r="I113" s="3083"/>
      <c r="J113" s="3084"/>
      <c r="K113" s="3061"/>
      <c r="L113" s="3084"/>
      <c r="M113" s="3085"/>
      <c r="N113" s="3086">
        <f>SUM(N114)</f>
        <v>1200000</v>
      </c>
      <c r="O113" s="3104"/>
      <c r="P113" s="3083"/>
      <c r="Q113" s="3084"/>
      <c r="R113" s="3061"/>
      <c r="S113" s="3084"/>
      <c r="T113" s="3084"/>
      <c r="U113" s="3086">
        <f>SUM(U114)</f>
        <v>0</v>
      </c>
      <c r="V113" s="3082"/>
      <c r="W113" s="3083"/>
      <c r="X113" s="3084"/>
      <c r="Y113" s="3061"/>
      <c r="Z113" s="3084"/>
      <c r="AA113" s="3084"/>
      <c r="AB113" s="3086">
        <f>SUM(AB114)</f>
        <v>0</v>
      </c>
      <c r="AC113" s="3082"/>
      <c r="AD113" s="3083"/>
      <c r="AE113" s="3084"/>
      <c r="AF113" s="3061"/>
      <c r="AG113" s="3199">
        <f>SUM(AG114)</f>
        <v>0</v>
      </c>
      <c r="AH113" s="3082"/>
      <c r="AI113" s="3083"/>
      <c r="AJ113" s="3084"/>
      <c r="AK113" s="3061"/>
      <c r="AL113" s="3199">
        <f>SUM(AL114)</f>
        <v>0</v>
      </c>
      <c r="AM113" s="3060">
        <f t="shared" si="1"/>
        <v>1200000</v>
      </c>
      <c r="AN113" s="3054"/>
      <c r="AO113" s="3054"/>
      <c r="AP113" s="3082"/>
      <c r="AQ113" s="3083"/>
      <c r="AR113" s="3084"/>
      <c r="AS113" s="3061"/>
      <c r="AT113" s="3199">
        <f>SUM(AT114)</f>
        <v>0</v>
      </c>
      <c r="AU113" s="3054"/>
      <c r="AV113" s="3054"/>
    </row>
    <row r="114" spans="1:48" s="13" customFormat="1" ht="11.25" customHeight="1">
      <c r="A114" s="3023"/>
      <c r="B114" s="3079"/>
      <c r="C114" s="3061"/>
      <c r="D114" s="3061"/>
      <c r="E114" s="3061"/>
      <c r="F114" s="3082"/>
      <c r="G114" s="3081"/>
      <c r="H114" s="3201" t="s">
        <v>634</v>
      </c>
      <c r="I114" s="3088">
        <v>100000</v>
      </c>
      <c r="J114" s="3089" t="s">
        <v>259</v>
      </c>
      <c r="K114" s="3103">
        <v>12</v>
      </c>
      <c r="L114" s="3089"/>
      <c r="M114" s="3181"/>
      <c r="N114" s="3092">
        <f>SUM(I114*K114+M114)</f>
        <v>1200000</v>
      </c>
      <c r="O114" s="3201"/>
      <c r="P114" s="3088"/>
      <c r="Q114" s="3089"/>
      <c r="R114" s="3103"/>
      <c r="S114" s="3089"/>
      <c r="T114" s="3181"/>
      <c r="U114" s="3092">
        <f>SUM(P114*R114+T114)</f>
        <v>0</v>
      </c>
      <c r="V114" s="3201"/>
      <c r="W114" s="3088"/>
      <c r="X114" s="3089"/>
      <c r="Y114" s="3103"/>
      <c r="Z114" s="3089"/>
      <c r="AA114" s="3181"/>
      <c r="AB114" s="3092">
        <f>SUM(W114*Y114+AA114)</f>
        <v>0</v>
      </c>
      <c r="AC114" s="3082"/>
      <c r="AD114" s="3083"/>
      <c r="AE114" s="3084"/>
      <c r="AF114" s="3061"/>
      <c r="AG114" s="3199"/>
      <c r="AH114" s="3082"/>
      <c r="AI114" s="3083"/>
      <c r="AJ114" s="3084"/>
      <c r="AK114" s="3061"/>
      <c r="AL114" s="3199"/>
      <c r="AM114" s="3060">
        <f t="shared" si="1"/>
        <v>1200000</v>
      </c>
      <c r="AN114" s="3054"/>
      <c r="AO114" s="3054"/>
      <c r="AP114" s="3082"/>
      <c r="AQ114" s="3083"/>
      <c r="AR114" s="3084"/>
      <c r="AS114" s="3061"/>
      <c r="AT114" s="3199"/>
      <c r="AU114" s="3054"/>
      <c r="AV114" s="3054"/>
    </row>
    <row r="115" spans="1:48" s="13" customFormat="1" ht="18" hidden="1" customHeight="1">
      <c r="A115" s="3023"/>
      <c r="B115" s="3079"/>
      <c r="C115" s="3061"/>
      <c r="D115" s="3061"/>
      <c r="E115" s="3061"/>
      <c r="F115" s="3082"/>
      <c r="G115" s="3081"/>
      <c r="H115" s="3201"/>
      <c r="I115" s="3088"/>
      <c r="J115" s="3089"/>
      <c r="K115" s="3103"/>
      <c r="L115" s="3089"/>
      <c r="M115" s="3181"/>
      <c r="N115" s="3092"/>
      <c r="O115" s="3104"/>
      <c r="P115" s="3083"/>
      <c r="Q115" s="3084"/>
      <c r="R115" s="3061"/>
      <c r="S115" s="3084"/>
      <c r="T115" s="3084"/>
      <c r="U115" s="3086"/>
      <c r="V115" s="3082"/>
      <c r="W115" s="3083"/>
      <c r="X115" s="3084"/>
      <c r="Y115" s="3061"/>
      <c r="Z115" s="3084"/>
      <c r="AA115" s="3084"/>
      <c r="AB115" s="3086"/>
      <c r="AC115" s="3082"/>
      <c r="AD115" s="3083"/>
      <c r="AE115" s="3084"/>
      <c r="AF115" s="3061"/>
      <c r="AG115" s="3199"/>
      <c r="AH115" s="3082"/>
      <c r="AI115" s="3083"/>
      <c r="AJ115" s="3084"/>
      <c r="AK115" s="3061"/>
      <c r="AL115" s="3199"/>
      <c r="AM115" s="3060"/>
      <c r="AN115" s="3054"/>
      <c r="AO115" s="3054"/>
      <c r="AP115" s="3082"/>
      <c r="AQ115" s="3083"/>
      <c r="AR115" s="3084"/>
      <c r="AS115" s="3061"/>
      <c r="AT115" s="3199"/>
      <c r="AU115" s="3054"/>
      <c r="AV115" s="3054"/>
    </row>
    <row r="116" spans="1:48" s="13" customFormat="1" ht="12.95" customHeight="1">
      <c r="A116" s="3023"/>
      <c r="B116" s="3079"/>
      <c r="C116" s="3061"/>
      <c r="D116" s="3061"/>
      <c r="E116" s="3061" t="s">
        <v>439</v>
      </c>
      <c r="F116" s="3082" t="s">
        <v>440</v>
      </c>
      <c r="G116" s="3081">
        <f>SUM(N116,U116,AB116,AG116,AL116)</f>
        <v>600000</v>
      </c>
      <c r="H116" s="3082"/>
      <c r="I116" s="3083"/>
      <c r="J116" s="3084"/>
      <c r="K116" s="3061"/>
      <c r="L116" s="3084"/>
      <c r="M116" s="3085"/>
      <c r="N116" s="3086">
        <f>SUM(N117)</f>
        <v>600000</v>
      </c>
      <c r="O116" s="3125"/>
      <c r="P116" s="3083"/>
      <c r="Q116" s="3084"/>
      <c r="R116" s="3061"/>
      <c r="S116" s="3084"/>
      <c r="T116" s="3084"/>
      <c r="U116" s="3086">
        <f>SUM(U117)</f>
        <v>0</v>
      </c>
      <c r="V116" s="3082"/>
      <c r="W116" s="3083"/>
      <c r="X116" s="3084"/>
      <c r="Y116" s="3061"/>
      <c r="Z116" s="3084"/>
      <c r="AA116" s="3084"/>
      <c r="AB116" s="3086">
        <f>SUM(AB117)</f>
        <v>0</v>
      </c>
      <c r="AC116" s="3082"/>
      <c r="AD116" s="3083"/>
      <c r="AE116" s="3084"/>
      <c r="AF116" s="3061"/>
      <c r="AG116" s="3199">
        <f>SUM(AG117)</f>
        <v>0</v>
      </c>
      <c r="AH116" s="3082"/>
      <c r="AI116" s="3083"/>
      <c r="AJ116" s="3084"/>
      <c r="AK116" s="3061"/>
      <c r="AL116" s="3199">
        <f>SUM(AL117)</f>
        <v>0</v>
      </c>
      <c r="AM116" s="3060">
        <f t="shared" si="1"/>
        <v>600000</v>
      </c>
      <c r="AN116" s="3054"/>
      <c r="AO116" s="3054"/>
      <c r="AP116" s="3082"/>
      <c r="AQ116" s="3083"/>
      <c r="AR116" s="3084"/>
      <c r="AS116" s="3061"/>
      <c r="AT116" s="3199">
        <f>SUM(AT117)</f>
        <v>0</v>
      </c>
      <c r="AU116" s="3054"/>
      <c r="AV116" s="3054"/>
    </row>
    <row r="117" spans="1:48" s="13" customFormat="1" ht="11.25" customHeight="1">
      <c r="A117" s="3023"/>
      <c r="B117" s="3079"/>
      <c r="C117" s="3061"/>
      <c r="D117" s="3061"/>
      <c r="E117" s="3061"/>
      <c r="F117" s="3082"/>
      <c r="G117" s="3081"/>
      <c r="H117" s="3201" t="s">
        <v>271</v>
      </c>
      <c r="I117" s="3088">
        <v>50000</v>
      </c>
      <c r="J117" s="3089" t="s">
        <v>259</v>
      </c>
      <c r="K117" s="3103">
        <v>12</v>
      </c>
      <c r="L117" s="3089"/>
      <c r="M117" s="3181"/>
      <c r="N117" s="3092">
        <f>SUM(I117*K117+M117)</f>
        <v>600000</v>
      </c>
      <c r="O117" s="3104"/>
      <c r="P117" s="3083"/>
      <c r="Q117" s="3084"/>
      <c r="R117" s="3061"/>
      <c r="S117" s="3084"/>
      <c r="T117" s="3084"/>
      <c r="U117" s="3086"/>
      <c r="V117" s="3082"/>
      <c r="W117" s="3083"/>
      <c r="X117" s="3084"/>
      <c r="Y117" s="3061"/>
      <c r="Z117" s="3084"/>
      <c r="AA117" s="3084"/>
      <c r="AB117" s="3086"/>
      <c r="AC117" s="3082"/>
      <c r="AD117" s="3083"/>
      <c r="AE117" s="3084"/>
      <c r="AF117" s="3061"/>
      <c r="AG117" s="3199"/>
      <c r="AH117" s="3082"/>
      <c r="AI117" s="3083"/>
      <c r="AJ117" s="3084"/>
      <c r="AK117" s="3061"/>
      <c r="AL117" s="3199"/>
      <c r="AM117" s="3060">
        <f t="shared" si="1"/>
        <v>600000</v>
      </c>
      <c r="AN117" s="3054"/>
      <c r="AO117" s="3054"/>
      <c r="AP117" s="3082"/>
      <c r="AQ117" s="3083"/>
      <c r="AR117" s="3084"/>
      <c r="AS117" s="3061"/>
      <c r="AT117" s="3199"/>
      <c r="AU117" s="3054"/>
      <c r="AV117" s="3054"/>
    </row>
    <row r="118" spans="1:48" s="13" customFormat="1" ht="18" hidden="1" customHeight="1">
      <c r="A118" s="3023"/>
      <c r="B118" s="3079"/>
      <c r="C118" s="3061"/>
      <c r="D118" s="3061"/>
      <c r="E118" s="3061"/>
      <c r="F118" s="3082"/>
      <c r="G118" s="3081"/>
      <c r="H118" s="3201"/>
      <c r="I118" s="3088"/>
      <c r="J118" s="3089"/>
      <c r="K118" s="3103"/>
      <c r="L118" s="3089"/>
      <c r="M118" s="3181"/>
      <c r="N118" s="3092"/>
      <c r="O118" s="3104"/>
      <c r="P118" s="3083"/>
      <c r="Q118" s="3084"/>
      <c r="R118" s="3061"/>
      <c r="S118" s="3084"/>
      <c r="T118" s="3084"/>
      <c r="U118" s="3086"/>
      <c r="V118" s="3082"/>
      <c r="W118" s="3083"/>
      <c r="X118" s="3084"/>
      <c r="Y118" s="3061"/>
      <c r="Z118" s="3084"/>
      <c r="AA118" s="3084"/>
      <c r="AB118" s="3086"/>
      <c r="AC118" s="3082"/>
      <c r="AD118" s="3083"/>
      <c r="AE118" s="3084"/>
      <c r="AF118" s="3061"/>
      <c r="AG118" s="3199"/>
      <c r="AH118" s="3082"/>
      <c r="AI118" s="3083"/>
      <c r="AJ118" s="3084"/>
      <c r="AK118" s="3061"/>
      <c r="AL118" s="3199"/>
      <c r="AM118" s="3060"/>
      <c r="AN118" s="3054"/>
      <c r="AO118" s="3054"/>
      <c r="AP118" s="3082"/>
      <c r="AQ118" s="3083"/>
      <c r="AR118" s="3084"/>
      <c r="AS118" s="3061"/>
      <c r="AT118" s="3199"/>
      <c r="AU118" s="3054"/>
      <c r="AV118" s="3054"/>
    </row>
    <row r="119" spans="1:48" s="13" customFormat="1" ht="12.95" customHeight="1">
      <c r="A119" s="3023"/>
      <c r="B119" s="3079"/>
      <c r="C119" s="3061"/>
      <c r="D119" s="3061"/>
      <c r="E119" s="3061" t="s">
        <v>441</v>
      </c>
      <c r="F119" s="3082" t="s">
        <v>294</v>
      </c>
      <c r="G119" s="3081">
        <f>SUM(N119,U119,AB119,AG119,AL119)</f>
        <v>200000</v>
      </c>
      <c r="H119" s="3082"/>
      <c r="I119" s="3083"/>
      <c r="J119" s="3084"/>
      <c r="K119" s="3061"/>
      <c r="L119" s="3084"/>
      <c r="M119" s="3085"/>
      <c r="N119" s="3086">
        <f>SUM(N120)</f>
        <v>200000</v>
      </c>
      <c r="O119" s="3125"/>
      <c r="P119" s="3083"/>
      <c r="Q119" s="3084"/>
      <c r="R119" s="3061"/>
      <c r="S119" s="3084"/>
      <c r="T119" s="3084"/>
      <c r="U119" s="3086">
        <f>SUM(U120)</f>
        <v>0</v>
      </c>
      <c r="V119" s="3082"/>
      <c r="W119" s="3083"/>
      <c r="X119" s="3084"/>
      <c r="Y119" s="3061"/>
      <c r="Z119" s="3084"/>
      <c r="AA119" s="3084"/>
      <c r="AB119" s="3086">
        <f>SUM(AB120)</f>
        <v>0</v>
      </c>
      <c r="AC119" s="3082"/>
      <c r="AD119" s="3083"/>
      <c r="AE119" s="3084"/>
      <c r="AF119" s="3061"/>
      <c r="AG119" s="3199">
        <f>SUM(AG120)</f>
        <v>0</v>
      </c>
      <c r="AH119" s="3082"/>
      <c r="AI119" s="3083"/>
      <c r="AJ119" s="3084"/>
      <c r="AK119" s="3061"/>
      <c r="AL119" s="3199">
        <f>SUM(AL120)</f>
        <v>0</v>
      </c>
      <c r="AM119" s="3060">
        <f t="shared" si="1"/>
        <v>200000</v>
      </c>
      <c r="AN119" s="3054"/>
      <c r="AO119" s="3054"/>
      <c r="AP119" s="3082"/>
      <c r="AQ119" s="3083"/>
      <c r="AR119" s="3084"/>
      <c r="AS119" s="3061"/>
      <c r="AT119" s="3199">
        <f>SUM(AT120)</f>
        <v>0</v>
      </c>
      <c r="AU119" s="3054"/>
      <c r="AV119" s="3054"/>
    </row>
    <row r="120" spans="1:48" s="13" customFormat="1" ht="11.25" customHeight="1">
      <c r="A120" s="3023"/>
      <c r="B120" s="3079"/>
      <c r="C120" s="3061"/>
      <c r="D120" s="3061"/>
      <c r="E120" s="3061"/>
      <c r="F120" s="3082"/>
      <c r="G120" s="3081"/>
      <c r="H120" s="3201" t="s">
        <v>1337</v>
      </c>
      <c r="I120" s="3088">
        <v>100000</v>
      </c>
      <c r="J120" s="3089" t="s">
        <v>259</v>
      </c>
      <c r="K120" s="3112">
        <v>2</v>
      </c>
      <c r="L120" s="3089"/>
      <c r="M120" s="3181"/>
      <c r="N120" s="3092">
        <f>SUM(I120*K120+M120)</f>
        <v>200000</v>
      </c>
      <c r="O120" s="3104"/>
      <c r="P120" s="3083"/>
      <c r="Q120" s="3084"/>
      <c r="R120" s="3061"/>
      <c r="S120" s="3084"/>
      <c r="T120" s="3084"/>
      <c r="U120" s="3086"/>
      <c r="V120" s="3082"/>
      <c r="W120" s="3083"/>
      <c r="X120" s="3084"/>
      <c r="Y120" s="3061"/>
      <c r="Z120" s="3084"/>
      <c r="AA120" s="3084"/>
      <c r="AB120" s="3086"/>
      <c r="AC120" s="3082"/>
      <c r="AD120" s="3083"/>
      <c r="AE120" s="3084"/>
      <c r="AF120" s="3061"/>
      <c r="AG120" s="3199"/>
      <c r="AH120" s="3082"/>
      <c r="AI120" s="3083"/>
      <c r="AJ120" s="3084"/>
      <c r="AK120" s="3061"/>
      <c r="AL120" s="3199"/>
      <c r="AM120" s="3060">
        <f t="shared" si="1"/>
        <v>200000</v>
      </c>
      <c r="AN120" s="3054"/>
      <c r="AO120" s="3054"/>
      <c r="AP120" s="3082"/>
      <c r="AQ120" s="3083"/>
      <c r="AR120" s="3084"/>
      <c r="AS120" s="3061"/>
      <c r="AT120" s="3199"/>
      <c r="AU120" s="3054"/>
      <c r="AV120" s="3054"/>
    </row>
    <row r="121" spans="1:48" s="13" customFormat="1" ht="12.75" hidden="1" customHeight="1">
      <c r="A121" s="3023"/>
      <c r="B121" s="3079"/>
      <c r="C121" s="3061"/>
      <c r="D121" s="3061"/>
      <c r="E121" s="3061" t="s">
        <v>442</v>
      </c>
      <c r="F121" s="3082" t="s">
        <v>1335</v>
      </c>
      <c r="G121" s="3081">
        <f>SUM(N121,U121,AB121,AG121,AL121)</f>
        <v>0</v>
      </c>
      <c r="H121" s="3082"/>
      <c r="I121" s="3083"/>
      <c r="J121" s="3084"/>
      <c r="K121" s="3061"/>
      <c r="L121" s="3084"/>
      <c r="M121" s="3085"/>
      <c r="N121" s="3199">
        <f>SUM(N122:N123)</f>
        <v>0</v>
      </c>
      <c r="O121" s="3125"/>
      <c r="P121" s="3083"/>
      <c r="Q121" s="3084"/>
      <c r="R121" s="3061"/>
      <c r="S121" s="3084"/>
      <c r="T121" s="3084"/>
      <c r="U121" s="3086">
        <f>SUM(U122:U123)</f>
        <v>0</v>
      </c>
      <c r="V121" s="3087"/>
      <c r="W121" s="3088"/>
      <c r="X121" s="3089"/>
      <c r="Y121" s="3103"/>
      <c r="Z121" s="3089"/>
      <c r="AA121" s="3089"/>
      <c r="AB121" s="3086">
        <f>SUM(AB122:AB123)</f>
        <v>0</v>
      </c>
      <c r="AC121" s="3082"/>
      <c r="AD121" s="3083"/>
      <c r="AE121" s="3084"/>
      <c r="AF121" s="3061"/>
      <c r="AG121" s="3199">
        <f>SUM(AG122:AG123)</f>
        <v>0</v>
      </c>
      <c r="AH121" s="3082"/>
      <c r="AI121" s="3083"/>
      <c r="AJ121" s="3084"/>
      <c r="AK121" s="3061"/>
      <c r="AL121" s="3199">
        <f>SUM(AL122:AL123)</f>
        <v>0</v>
      </c>
      <c r="AM121" s="3060">
        <f t="shared" si="1"/>
        <v>0</v>
      </c>
      <c r="AN121" s="3054"/>
      <c r="AO121" s="3054"/>
      <c r="AP121" s="3082"/>
      <c r="AQ121" s="3083"/>
      <c r="AR121" s="3084"/>
      <c r="AS121" s="3061"/>
      <c r="AT121" s="3199">
        <f>SUM(AT122:AT123)</f>
        <v>0</v>
      </c>
      <c r="AU121" s="3054"/>
      <c r="AV121" s="3054"/>
    </row>
    <row r="122" spans="1:48" s="13" customFormat="1" ht="18" hidden="1" customHeight="1">
      <c r="A122" s="3023"/>
      <c r="B122" s="3079"/>
      <c r="C122" s="3061"/>
      <c r="D122" s="3061"/>
      <c r="E122" s="3061"/>
      <c r="F122" s="3082"/>
      <c r="G122" s="3081"/>
      <c r="H122" s="3082"/>
      <c r="I122" s="3083"/>
      <c r="J122" s="3084"/>
      <c r="K122" s="3061"/>
      <c r="L122" s="3084"/>
      <c r="M122" s="3085"/>
      <c r="N122" s="3199"/>
      <c r="O122" s="3087"/>
      <c r="P122" s="3088"/>
      <c r="Q122" s="3089"/>
      <c r="R122" s="3112"/>
      <c r="S122" s="3089"/>
      <c r="T122" s="3089"/>
      <c r="U122" s="3092">
        <f>SUM(P122*R122)</f>
        <v>0</v>
      </c>
      <c r="V122" s="3087"/>
      <c r="W122" s="3088"/>
      <c r="X122" s="3089"/>
      <c r="Y122" s="3129"/>
      <c r="Z122" s="3089"/>
      <c r="AA122" s="3089"/>
      <c r="AB122" s="3092"/>
      <c r="AC122" s="3082"/>
      <c r="AD122" s="3083"/>
      <c r="AE122" s="3084"/>
      <c r="AF122" s="3061"/>
      <c r="AG122" s="3199"/>
      <c r="AH122" s="3082"/>
      <c r="AI122" s="3083"/>
      <c r="AJ122" s="3084"/>
      <c r="AK122" s="3061"/>
      <c r="AL122" s="3199"/>
      <c r="AM122" s="3060">
        <f t="shared" si="1"/>
        <v>0</v>
      </c>
      <c r="AN122" s="3054"/>
      <c r="AO122" s="3054"/>
      <c r="AP122" s="3082"/>
      <c r="AQ122" s="3083"/>
      <c r="AR122" s="3084"/>
      <c r="AS122" s="3061"/>
      <c r="AT122" s="3199"/>
      <c r="AU122" s="3054"/>
      <c r="AV122" s="3054"/>
    </row>
    <row r="123" spans="1:48" s="13" customFormat="1" ht="18" hidden="1" customHeight="1">
      <c r="A123" s="3023"/>
      <c r="B123" s="3079"/>
      <c r="C123" s="3061"/>
      <c r="D123" s="3061"/>
      <c r="E123" s="3061"/>
      <c r="F123" s="3082"/>
      <c r="G123" s="3081"/>
      <c r="H123" s="3082"/>
      <c r="I123" s="3083"/>
      <c r="J123" s="3084"/>
      <c r="K123" s="3061"/>
      <c r="L123" s="3084"/>
      <c r="M123" s="3085"/>
      <c r="N123" s="3199"/>
      <c r="O123" s="3082"/>
      <c r="P123" s="3083"/>
      <c r="Q123" s="3084"/>
      <c r="R123" s="3061"/>
      <c r="S123" s="3084"/>
      <c r="T123" s="3084"/>
      <c r="U123" s="3086"/>
      <c r="V123" s="3087"/>
      <c r="W123" s="3088"/>
      <c r="X123" s="3089"/>
      <c r="Y123" s="3129"/>
      <c r="Z123" s="3089"/>
      <c r="AA123" s="3089"/>
      <c r="AB123" s="3092"/>
      <c r="AC123" s="3082"/>
      <c r="AD123" s="3083"/>
      <c r="AE123" s="3084"/>
      <c r="AF123" s="3061"/>
      <c r="AG123" s="3199"/>
      <c r="AH123" s="3082"/>
      <c r="AI123" s="3083"/>
      <c r="AJ123" s="3084"/>
      <c r="AK123" s="3061"/>
      <c r="AL123" s="3199"/>
      <c r="AM123" s="3060">
        <f t="shared" si="1"/>
        <v>0</v>
      </c>
      <c r="AN123" s="3054"/>
      <c r="AO123" s="3054"/>
      <c r="AP123" s="3082"/>
      <c r="AQ123" s="3083"/>
      <c r="AR123" s="3084"/>
      <c r="AS123" s="3061"/>
      <c r="AT123" s="3199"/>
      <c r="AU123" s="3054"/>
      <c r="AV123" s="3054"/>
    </row>
    <row r="124" spans="1:48" s="13" customFormat="1" ht="12.95" customHeight="1">
      <c r="A124" s="3023"/>
      <c r="B124" s="3079"/>
      <c r="C124" s="3061"/>
      <c r="D124" s="3061"/>
      <c r="E124" s="3061" t="s">
        <v>444</v>
      </c>
      <c r="F124" s="3082" t="s">
        <v>445</v>
      </c>
      <c r="G124" s="3081">
        <f>SUM(N124,U124,AB124,AG124,AL124)</f>
        <v>300000</v>
      </c>
      <c r="H124" s="3082"/>
      <c r="I124" s="3083"/>
      <c r="J124" s="3084"/>
      <c r="K124" s="3061"/>
      <c r="L124" s="3084"/>
      <c r="M124" s="3085"/>
      <c r="N124" s="3086">
        <f>SUM(N125)</f>
        <v>300000</v>
      </c>
      <c r="O124" s="3082"/>
      <c r="P124" s="3083"/>
      <c r="Q124" s="3084"/>
      <c r="R124" s="3061"/>
      <c r="S124" s="3084"/>
      <c r="T124" s="3084"/>
      <c r="U124" s="3086"/>
      <c r="V124" s="3082"/>
      <c r="W124" s="3083"/>
      <c r="X124" s="3084"/>
      <c r="Y124" s="3061"/>
      <c r="Z124" s="3084"/>
      <c r="AA124" s="3084"/>
      <c r="AB124" s="3086"/>
      <c r="AC124" s="3082"/>
      <c r="AD124" s="3083"/>
      <c r="AE124" s="3084"/>
      <c r="AF124" s="3061"/>
      <c r="AG124" s="3086">
        <f>SUM(AG125)</f>
        <v>0</v>
      </c>
      <c r="AH124" s="3082"/>
      <c r="AI124" s="3083"/>
      <c r="AJ124" s="3084"/>
      <c r="AK124" s="3061"/>
      <c r="AL124" s="3086">
        <f>SUM(AL125)</f>
        <v>0</v>
      </c>
      <c r="AM124" s="3060">
        <f t="shared" si="1"/>
        <v>300000</v>
      </c>
      <c r="AN124" s="3054"/>
      <c r="AO124" s="3054"/>
      <c r="AP124" s="3082"/>
      <c r="AQ124" s="3083"/>
      <c r="AR124" s="3084"/>
      <c r="AS124" s="3061"/>
      <c r="AT124" s="3086">
        <f>SUM(AT125)</f>
        <v>0</v>
      </c>
      <c r="AU124" s="3054"/>
      <c r="AV124" s="3054"/>
    </row>
    <row r="125" spans="1:48" s="13" customFormat="1" ht="11.25" customHeight="1">
      <c r="A125" s="3023"/>
      <c r="B125" s="3079"/>
      <c r="C125" s="3061"/>
      <c r="D125" s="3061"/>
      <c r="E125" s="3061"/>
      <c r="F125" s="3082"/>
      <c r="G125" s="3081"/>
      <c r="H125" s="3087" t="s">
        <v>304</v>
      </c>
      <c r="I125" s="3088"/>
      <c r="J125" s="3089"/>
      <c r="K125" s="3103"/>
      <c r="L125" s="3089"/>
      <c r="M125" s="3103"/>
      <c r="N125" s="3092">
        <v>300000</v>
      </c>
      <c r="O125" s="3087"/>
      <c r="P125" s="3088"/>
      <c r="Q125" s="3089"/>
      <c r="R125" s="3103"/>
      <c r="S125" s="3089"/>
      <c r="T125" s="3103"/>
      <c r="U125" s="3092"/>
      <c r="V125" s="3087"/>
      <c r="W125" s="3088"/>
      <c r="X125" s="3089"/>
      <c r="Y125" s="3103"/>
      <c r="Z125" s="3089"/>
      <c r="AA125" s="3103"/>
      <c r="AB125" s="3092"/>
      <c r="AC125" s="3087"/>
      <c r="AD125" s="3202"/>
      <c r="AE125" s="3203"/>
      <c r="AF125" s="3204"/>
      <c r="AG125" s="3172"/>
      <c r="AH125" s="3087"/>
      <c r="AI125" s="3088"/>
      <c r="AJ125" s="3121"/>
      <c r="AK125" s="3103"/>
      <c r="AL125" s="3092"/>
      <c r="AM125" s="3060">
        <f t="shared" si="1"/>
        <v>300000</v>
      </c>
      <c r="AN125" s="3054"/>
      <c r="AO125" s="3054"/>
      <c r="AP125" s="3087"/>
      <c r="AQ125" s="3088"/>
      <c r="AR125" s="3121"/>
      <c r="AS125" s="3103"/>
      <c r="AT125" s="3092"/>
      <c r="AU125" s="3054"/>
      <c r="AV125" s="3054"/>
    </row>
    <row r="126" spans="1:48" s="13" customFormat="1" ht="18" hidden="1" customHeight="1">
      <c r="A126" s="3023"/>
      <c r="B126" s="3079"/>
      <c r="C126" s="3061"/>
      <c r="D126" s="3061"/>
      <c r="E126" s="3061"/>
      <c r="F126" s="3082"/>
      <c r="G126" s="3081"/>
      <c r="H126" s="3084"/>
      <c r="I126" s="3083"/>
      <c r="J126" s="3084"/>
      <c r="K126" s="3084"/>
      <c r="L126" s="3084"/>
      <c r="M126" s="3084"/>
      <c r="N126" s="3086"/>
      <c r="O126" s="3087"/>
      <c r="P126" s="3088"/>
      <c r="Q126" s="3089"/>
      <c r="R126" s="3103"/>
      <c r="S126" s="3089"/>
      <c r="T126" s="3103"/>
      <c r="U126" s="3092"/>
      <c r="V126" s="3087"/>
      <c r="W126" s="3088"/>
      <c r="X126" s="3089"/>
      <c r="Y126" s="3103"/>
      <c r="Z126" s="3089"/>
      <c r="AA126" s="3103"/>
      <c r="AB126" s="3092"/>
      <c r="AC126" s="3087"/>
      <c r="AD126" s="3202"/>
      <c r="AE126" s="3203"/>
      <c r="AF126" s="3204"/>
      <c r="AG126" s="3172"/>
      <c r="AH126" s="3087"/>
      <c r="AI126" s="3088"/>
      <c r="AJ126" s="3121"/>
      <c r="AK126" s="3103"/>
      <c r="AL126" s="3092"/>
      <c r="AM126" s="3060"/>
      <c r="AN126" s="3054"/>
      <c r="AO126" s="3054"/>
      <c r="AP126" s="3087"/>
      <c r="AQ126" s="3088"/>
      <c r="AR126" s="3121"/>
      <c r="AS126" s="3103"/>
      <c r="AT126" s="3092"/>
      <c r="AU126" s="3054"/>
      <c r="AV126" s="3054"/>
    </row>
    <row r="127" spans="1:48" s="13" customFormat="1" ht="12.95" customHeight="1">
      <c r="A127" s="3023"/>
      <c r="B127" s="3079"/>
      <c r="C127" s="3061"/>
      <c r="D127" s="3061"/>
      <c r="E127" s="3061" t="s">
        <v>446</v>
      </c>
      <c r="F127" s="3082" t="s">
        <v>117</v>
      </c>
      <c r="G127" s="3081">
        <f>SUM(N127,U127,AB127,AG127,AL127)</f>
        <v>1480000</v>
      </c>
      <c r="H127" s="3084"/>
      <c r="I127" s="3083"/>
      <c r="J127" s="3084"/>
      <c r="K127" s="3084"/>
      <c r="L127" s="3084"/>
      <c r="M127" s="3084"/>
      <c r="N127" s="3086">
        <f>SUM(N128:N131)</f>
        <v>1480000</v>
      </c>
      <c r="O127" s="3205"/>
      <c r="P127" s="3202"/>
      <c r="Q127" s="3203"/>
      <c r="R127" s="3204"/>
      <c r="S127" s="3203"/>
      <c r="T127" s="3204"/>
      <c r="U127" s="3086">
        <f>SUM(U128:U131)</f>
        <v>0</v>
      </c>
      <c r="V127" s="3205"/>
      <c r="W127" s="3202"/>
      <c r="X127" s="3203"/>
      <c r="Y127" s="3204"/>
      <c r="Z127" s="3203"/>
      <c r="AA127" s="3204"/>
      <c r="AB127" s="3086"/>
      <c r="AC127" s="3205"/>
      <c r="AD127" s="3202"/>
      <c r="AE127" s="3203"/>
      <c r="AF127" s="3204"/>
      <c r="AG127" s="3086">
        <f>SUM(AG128:AG131)</f>
        <v>0</v>
      </c>
      <c r="AH127" s="3205"/>
      <c r="AI127" s="3202"/>
      <c r="AJ127" s="3203"/>
      <c r="AK127" s="3204"/>
      <c r="AL127" s="3086">
        <f>SUM(AL128:AL131)</f>
        <v>0</v>
      </c>
      <c r="AM127" s="3060">
        <f t="shared" si="1"/>
        <v>1480000</v>
      </c>
      <c r="AN127" s="3054"/>
      <c r="AO127" s="3054"/>
      <c r="AP127" s="3205"/>
      <c r="AQ127" s="3202"/>
      <c r="AR127" s="3203"/>
      <c r="AS127" s="3204"/>
      <c r="AT127" s="3086">
        <f>SUM(AT128:AT131)</f>
        <v>0</v>
      </c>
      <c r="AU127" s="3054"/>
      <c r="AV127" s="3054"/>
    </row>
    <row r="128" spans="1:48" s="13" customFormat="1" ht="11.25" customHeight="1">
      <c r="A128" s="3023"/>
      <c r="B128" s="3079"/>
      <c r="C128" s="3061"/>
      <c r="D128" s="3061"/>
      <c r="E128" s="3061"/>
      <c r="F128" s="3082"/>
      <c r="G128" s="3081"/>
      <c r="H128" s="3114" t="s">
        <v>875</v>
      </c>
      <c r="I128" s="3115">
        <v>700000</v>
      </c>
      <c r="J128" s="3117" t="s">
        <v>7</v>
      </c>
      <c r="K128" s="3206">
        <v>1</v>
      </c>
      <c r="L128" s="3117"/>
      <c r="M128" s="3207"/>
      <c r="N128" s="3119">
        <f>SUM(I128*K128)</f>
        <v>700000</v>
      </c>
      <c r="O128" s="3205"/>
      <c r="P128" s="3202"/>
      <c r="Q128" s="3203"/>
      <c r="R128" s="3204"/>
      <c r="S128" s="3203"/>
      <c r="T128" s="3204"/>
      <c r="U128" s="3172"/>
      <c r="V128" s="3205"/>
      <c r="W128" s="3202"/>
      <c r="X128" s="3203"/>
      <c r="Y128" s="3204"/>
      <c r="Z128" s="3203"/>
      <c r="AA128" s="3204"/>
      <c r="AB128" s="3172"/>
      <c r="AC128" s="3205"/>
      <c r="AD128" s="3202"/>
      <c r="AE128" s="3203"/>
      <c r="AF128" s="3204"/>
      <c r="AG128" s="3172"/>
      <c r="AH128" s="3205"/>
      <c r="AI128" s="3202"/>
      <c r="AJ128" s="3203"/>
      <c r="AK128" s="3204"/>
      <c r="AL128" s="3172"/>
      <c r="AM128" s="3060">
        <f t="shared" si="1"/>
        <v>700000</v>
      </c>
      <c r="AN128" s="3054"/>
      <c r="AO128" s="3054"/>
      <c r="AP128" s="3205"/>
      <c r="AQ128" s="3202"/>
      <c r="AR128" s="3203"/>
      <c r="AS128" s="3204"/>
      <c r="AT128" s="3172"/>
      <c r="AU128" s="3054"/>
      <c r="AV128" s="3054"/>
    </row>
    <row r="129" spans="1:48" s="13" customFormat="1" ht="11.25" customHeight="1">
      <c r="A129" s="3023"/>
      <c r="B129" s="3079"/>
      <c r="C129" s="3061"/>
      <c r="D129" s="3061"/>
      <c r="E129" s="3061"/>
      <c r="F129" s="3082"/>
      <c r="G129" s="3081"/>
      <c r="H129" s="3087" t="s">
        <v>476</v>
      </c>
      <c r="I129" s="3088">
        <v>300000</v>
      </c>
      <c r="J129" s="3117" t="s">
        <v>7</v>
      </c>
      <c r="K129" s="3112">
        <v>1</v>
      </c>
      <c r="L129" s="3089"/>
      <c r="M129" s="3128"/>
      <c r="N129" s="3092">
        <f>I129</f>
        <v>300000</v>
      </c>
      <c r="O129" s="3205"/>
      <c r="P129" s="3202"/>
      <c r="Q129" s="3203"/>
      <c r="R129" s="3204"/>
      <c r="S129" s="3203"/>
      <c r="T129" s="3204"/>
      <c r="U129" s="3172"/>
      <c r="V129" s="3205"/>
      <c r="W129" s="3202"/>
      <c r="X129" s="3203"/>
      <c r="Y129" s="3204"/>
      <c r="Z129" s="3203"/>
      <c r="AA129" s="3204"/>
      <c r="AB129" s="3172"/>
      <c r="AC129" s="3205"/>
      <c r="AD129" s="3202"/>
      <c r="AE129" s="3203"/>
      <c r="AF129" s="3204"/>
      <c r="AG129" s="3172"/>
      <c r="AH129" s="3205"/>
      <c r="AI129" s="3202"/>
      <c r="AJ129" s="3203"/>
      <c r="AK129" s="3204"/>
      <c r="AL129" s="3172"/>
      <c r="AM129" s="3060">
        <f t="shared" si="1"/>
        <v>300000</v>
      </c>
      <c r="AN129" s="3054"/>
      <c r="AO129" s="3054"/>
      <c r="AP129" s="3205"/>
      <c r="AQ129" s="3202"/>
      <c r="AR129" s="3203"/>
      <c r="AS129" s="3204"/>
      <c r="AT129" s="3172"/>
      <c r="AU129" s="3054"/>
      <c r="AV129" s="3054"/>
    </row>
    <row r="130" spans="1:48" s="13" customFormat="1" ht="11.25" customHeight="1">
      <c r="A130" s="3023"/>
      <c r="B130" s="3079"/>
      <c r="C130" s="3061"/>
      <c r="D130" s="3061"/>
      <c r="E130" s="3061"/>
      <c r="F130" s="3082"/>
      <c r="G130" s="3081"/>
      <c r="H130" s="3087" t="s">
        <v>475</v>
      </c>
      <c r="I130" s="3088">
        <v>40000</v>
      </c>
      <c r="J130" s="3089" t="s">
        <v>825</v>
      </c>
      <c r="K130" s="3103">
        <v>12</v>
      </c>
      <c r="L130" s="3089"/>
      <c r="M130" s="3128"/>
      <c r="N130" s="3092">
        <f>I130*K130</f>
        <v>480000</v>
      </c>
      <c r="O130" s="3205"/>
      <c r="P130" s="3202"/>
      <c r="Q130" s="3203"/>
      <c r="R130" s="3204"/>
      <c r="S130" s="3203"/>
      <c r="T130" s="3204"/>
      <c r="U130" s="3172"/>
      <c r="V130" s="3205"/>
      <c r="W130" s="3202"/>
      <c r="X130" s="3203"/>
      <c r="Y130" s="3204"/>
      <c r="Z130" s="3203"/>
      <c r="AA130" s="3204"/>
      <c r="AB130" s="3172"/>
      <c r="AC130" s="3205"/>
      <c r="AD130" s="3202"/>
      <c r="AE130" s="3203"/>
      <c r="AF130" s="3204"/>
      <c r="AG130" s="3172"/>
      <c r="AH130" s="3205"/>
      <c r="AI130" s="3202"/>
      <c r="AJ130" s="3203"/>
      <c r="AK130" s="3204"/>
      <c r="AL130" s="3172"/>
      <c r="AM130" s="3060">
        <f t="shared" si="1"/>
        <v>480000</v>
      </c>
      <c r="AN130" s="3054"/>
      <c r="AO130" s="3054"/>
      <c r="AP130" s="3205"/>
      <c r="AQ130" s="3202"/>
      <c r="AR130" s="3203"/>
      <c r="AS130" s="3204"/>
      <c r="AT130" s="3172"/>
      <c r="AU130" s="3054"/>
      <c r="AV130" s="3054"/>
    </row>
    <row r="131" spans="1:48" s="13" customFormat="1" ht="18" hidden="1" customHeight="1">
      <c r="A131" s="3023"/>
      <c r="B131" s="3079"/>
      <c r="C131" s="3061"/>
      <c r="D131" s="3061"/>
      <c r="E131" s="3061"/>
      <c r="F131" s="3082"/>
      <c r="G131" s="3081"/>
      <c r="H131" s="3087"/>
      <c r="I131" s="3088"/>
      <c r="J131" s="3089"/>
      <c r="K131" s="3103"/>
      <c r="L131" s="3089"/>
      <c r="M131" s="3128"/>
      <c r="N131" s="3092">
        <f>I131*K131</f>
        <v>0</v>
      </c>
      <c r="O131" s="3082"/>
      <c r="P131" s="3083"/>
      <c r="Q131" s="3084"/>
      <c r="R131" s="3061"/>
      <c r="S131" s="3084"/>
      <c r="T131" s="3084"/>
      <c r="U131" s="3086"/>
      <c r="V131" s="3082"/>
      <c r="W131" s="3083"/>
      <c r="X131" s="3084"/>
      <c r="Y131" s="3061"/>
      <c r="Z131" s="3084"/>
      <c r="AA131" s="3084"/>
      <c r="AB131" s="3086"/>
      <c r="AC131" s="3082"/>
      <c r="AD131" s="3083"/>
      <c r="AE131" s="3084"/>
      <c r="AF131" s="3061"/>
      <c r="AG131" s="3086"/>
      <c r="AH131" s="3082"/>
      <c r="AI131" s="3083"/>
      <c r="AJ131" s="3084"/>
      <c r="AK131" s="3061"/>
      <c r="AL131" s="3086"/>
      <c r="AM131" s="3060">
        <f t="shared" si="1"/>
        <v>0</v>
      </c>
      <c r="AN131" s="3054"/>
      <c r="AO131" s="3054"/>
      <c r="AP131" s="3082"/>
      <c r="AQ131" s="3083"/>
      <c r="AR131" s="3084"/>
      <c r="AS131" s="3061"/>
      <c r="AT131" s="3086"/>
      <c r="AU131" s="3054"/>
      <c r="AV131" s="3054"/>
    </row>
    <row r="132" spans="1:48" s="13" customFormat="1" ht="18" hidden="1" customHeight="1">
      <c r="A132" s="3023"/>
      <c r="B132" s="3079"/>
      <c r="C132" s="3061"/>
      <c r="D132" s="3061"/>
      <c r="E132" s="3061" t="s">
        <v>447</v>
      </c>
      <c r="F132" s="3082" t="s">
        <v>418</v>
      </c>
      <c r="G132" s="3081">
        <f>SUM(N132,U132,AB132,AG132,AL132)</f>
        <v>0</v>
      </c>
      <c r="H132" s="3082"/>
      <c r="I132" s="3083"/>
      <c r="J132" s="3084"/>
      <c r="K132" s="3061"/>
      <c r="L132" s="3084"/>
      <c r="M132" s="3085"/>
      <c r="N132" s="3086">
        <f>SUM(N133:N133)</f>
        <v>0</v>
      </c>
      <c r="O132" s="3087"/>
      <c r="P132" s="3088"/>
      <c r="Q132" s="3121"/>
      <c r="R132" s="3103"/>
      <c r="S132" s="3089"/>
      <c r="T132" s="3103"/>
      <c r="U132" s="3086">
        <f>SUM(U133:U133)</f>
        <v>0</v>
      </c>
      <c r="V132" s="3082"/>
      <c r="W132" s="3083"/>
      <c r="X132" s="3084"/>
      <c r="Y132" s="3061"/>
      <c r="Z132" s="3084"/>
      <c r="AA132" s="3084"/>
      <c r="AB132" s="3086">
        <f>SUM(AB133:AB133)</f>
        <v>0</v>
      </c>
      <c r="AC132" s="3082"/>
      <c r="AD132" s="3083"/>
      <c r="AE132" s="3084"/>
      <c r="AF132" s="3061"/>
      <c r="AG132" s="3086">
        <f>SUM(AG133:AG133)</f>
        <v>0</v>
      </c>
      <c r="AH132" s="3082"/>
      <c r="AI132" s="3083"/>
      <c r="AJ132" s="3084"/>
      <c r="AK132" s="3061"/>
      <c r="AL132" s="3086">
        <f>SUM(AL133:AL133)</f>
        <v>0</v>
      </c>
      <c r="AM132" s="3060">
        <f t="shared" si="1"/>
        <v>0</v>
      </c>
      <c r="AN132" s="3054"/>
      <c r="AO132" s="3054"/>
      <c r="AP132" s="3082"/>
      <c r="AQ132" s="3083"/>
      <c r="AR132" s="3084"/>
      <c r="AS132" s="3061"/>
      <c r="AT132" s="3086">
        <f>SUM(AT133:AT133)</f>
        <v>0</v>
      </c>
      <c r="AU132" s="3054"/>
      <c r="AV132" s="3054"/>
    </row>
    <row r="133" spans="1:48" s="13" customFormat="1" ht="18" hidden="1" customHeight="1">
      <c r="A133" s="3023"/>
      <c r="B133" s="3079"/>
      <c r="C133" s="3061"/>
      <c r="D133" s="3061"/>
      <c r="E133" s="3061"/>
      <c r="F133" s="3082"/>
      <c r="G133" s="3081"/>
      <c r="H133" s="3082"/>
      <c r="I133" s="3083"/>
      <c r="J133" s="3084"/>
      <c r="K133" s="3094"/>
      <c r="L133" s="3084"/>
      <c r="M133" s="3208"/>
      <c r="N133" s="3086"/>
      <c r="O133" s="3087"/>
      <c r="P133" s="3088"/>
      <c r="Q133" s="3089"/>
      <c r="R133" s="3090"/>
      <c r="S133" s="3089"/>
      <c r="T133" s="3112"/>
      <c r="U133" s="3092"/>
      <c r="V133" s="3087"/>
      <c r="W133" s="3088"/>
      <c r="X133" s="3089"/>
      <c r="Y133" s="3090"/>
      <c r="Z133" s="3089"/>
      <c r="AA133" s="3112"/>
      <c r="AB133" s="3092"/>
      <c r="AC133" s="3082"/>
      <c r="AD133" s="3083"/>
      <c r="AE133" s="3084"/>
      <c r="AF133" s="3094"/>
      <c r="AG133" s="3086"/>
      <c r="AH133" s="3082"/>
      <c r="AI133" s="3083"/>
      <c r="AJ133" s="3084"/>
      <c r="AK133" s="3094"/>
      <c r="AL133" s="3086"/>
      <c r="AM133" s="3060">
        <f t="shared" si="1"/>
        <v>0</v>
      </c>
      <c r="AN133" s="3054"/>
      <c r="AO133" s="3054"/>
      <c r="AP133" s="3082"/>
      <c r="AQ133" s="3083"/>
      <c r="AR133" s="3084"/>
      <c r="AS133" s="3094"/>
      <c r="AT133" s="3086"/>
      <c r="AU133" s="3054"/>
      <c r="AV133" s="3054"/>
    </row>
    <row r="134" spans="1:48" s="13" customFormat="1" ht="18" hidden="1" customHeight="1">
      <c r="A134" s="3023"/>
      <c r="B134" s="3079"/>
      <c r="C134" s="3061"/>
      <c r="D134" s="3061"/>
      <c r="E134" s="3061"/>
      <c r="F134" s="3082"/>
      <c r="G134" s="3081"/>
      <c r="H134" s="3082"/>
      <c r="I134" s="3083"/>
      <c r="J134" s="3084"/>
      <c r="K134" s="3094"/>
      <c r="L134" s="3084"/>
      <c r="M134" s="3208"/>
      <c r="N134" s="3086"/>
      <c r="O134" s="3087"/>
      <c r="P134" s="3088"/>
      <c r="Q134" s="3089"/>
      <c r="R134" s="3090"/>
      <c r="S134" s="3089"/>
      <c r="T134" s="3112"/>
      <c r="U134" s="3092"/>
      <c r="V134" s="3087"/>
      <c r="W134" s="3088"/>
      <c r="X134" s="3089"/>
      <c r="Y134" s="3090"/>
      <c r="Z134" s="3089"/>
      <c r="AA134" s="3112"/>
      <c r="AB134" s="3092"/>
      <c r="AC134" s="3082"/>
      <c r="AD134" s="3083"/>
      <c r="AE134" s="3084"/>
      <c r="AF134" s="3094"/>
      <c r="AG134" s="3086"/>
      <c r="AH134" s="3082"/>
      <c r="AI134" s="3083"/>
      <c r="AJ134" s="3084"/>
      <c r="AK134" s="3094"/>
      <c r="AL134" s="3086"/>
      <c r="AM134" s="3060"/>
      <c r="AN134" s="3054"/>
      <c r="AO134" s="3054"/>
      <c r="AP134" s="3082"/>
      <c r="AQ134" s="3083"/>
      <c r="AR134" s="3084"/>
      <c r="AS134" s="3094"/>
      <c r="AT134" s="3086"/>
      <c r="AU134" s="3054"/>
      <c r="AV134" s="3054"/>
    </row>
    <row r="135" spans="1:48" s="13" customFormat="1" ht="12.95" customHeight="1">
      <c r="A135" s="3023"/>
      <c r="B135" s="3079"/>
      <c r="C135" s="3061"/>
      <c r="D135" s="3061"/>
      <c r="E135" s="3061" t="s">
        <v>448</v>
      </c>
      <c r="F135" s="3082" t="s">
        <v>449</v>
      </c>
      <c r="G135" s="3081">
        <f>SUM(N135,U135,AB135,AG135,AL135)</f>
        <v>3600000</v>
      </c>
      <c r="H135" s="3084"/>
      <c r="I135" s="3083"/>
      <c r="J135" s="3084"/>
      <c r="K135" s="3084"/>
      <c r="L135" s="3084"/>
      <c r="M135" s="3084"/>
      <c r="N135" s="3086">
        <f>SUM(N136:N138)</f>
        <v>3600000</v>
      </c>
      <c r="O135" s="3082"/>
      <c r="P135" s="3083"/>
      <c r="Q135" s="3084"/>
      <c r="R135" s="3094"/>
      <c r="S135" s="3084"/>
      <c r="T135" s="3084"/>
      <c r="U135" s="3086">
        <f>SUM(U136:U138)</f>
        <v>0</v>
      </c>
      <c r="V135" s="3082"/>
      <c r="W135" s="3083"/>
      <c r="X135" s="3084"/>
      <c r="Y135" s="3094"/>
      <c r="Z135" s="3084"/>
      <c r="AA135" s="3084"/>
      <c r="AB135" s="3086">
        <f>SUM(AB136:AB138)</f>
        <v>0</v>
      </c>
      <c r="AC135" s="3082"/>
      <c r="AD135" s="3083"/>
      <c r="AE135" s="3084"/>
      <c r="AF135" s="3094"/>
      <c r="AG135" s="3086">
        <f>SUM(AG136:AG138)</f>
        <v>0</v>
      </c>
      <c r="AH135" s="3082"/>
      <c r="AI135" s="3083"/>
      <c r="AJ135" s="3084"/>
      <c r="AK135" s="3094"/>
      <c r="AL135" s="3086">
        <f>SUM(AL136:AL138)</f>
        <v>0</v>
      </c>
      <c r="AM135" s="3060">
        <f t="shared" si="1"/>
        <v>3600000</v>
      </c>
      <c r="AN135" s="3054"/>
      <c r="AO135" s="3054"/>
      <c r="AP135" s="3082"/>
      <c r="AQ135" s="3083"/>
      <c r="AR135" s="3084"/>
      <c r="AS135" s="3094"/>
      <c r="AT135" s="3086">
        <f>SUM(AT136:AT138)</f>
        <v>0</v>
      </c>
      <c r="AU135" s="3054"/>
      <c r="AV135" s="3054"/>
    </row>
    <row r="136" spans="1:48" s="13" customFormat="1" ht="12.95" customHeight="1">
      <c r="A136" s="3023"/>
      <c r="B136" s="3079"/>
      <c r="C136" s="3061"/>
      <c r="D136" s="3061"/>
      <c r="E136" s="3061"/>
      <c r="F136" s="3082"/>
      <c r="G136" s="3081"/>
      <c r="H136" s="3087" t="s">
        <v>138</v>
      </c>
      <c r="I136" s="3088">
        <v>200000</v>
      </c>
      <c r="J136" s="3121" t="s">
        <v>7</v>
      </c>
      <c r="K136" s="3103">
        <v>12</v>
      </c>
      <c r="L136" s="3092">
        <f>SUM(I136*K136)</f>
        <v>2400000</v>
      </c>
      <c r="M136" s="3200"/>
      <c r="N136" s="3092">
        <f>SUM(I136*K136)</f>
        <v>2400000</v>
      </c>
      <c r="O136" s="3082"/>
      <c r="P136" s="3083"/>
      <c r="Q136" s="3084"/>
      <c r="R136" s="3094"/>
      <c r="S136" s="3084"/>
      <c r="T136" s="3084"/>
      <c r="U136" s="3086"/>
      <c r="V136" s="3082"/>
      <c r="W136" s="3083"/>
      <c r="X136" s="3084"/>
      <c r="Y136" s="3094"/>
      <c r="Z136" s="3084"/>
      <c r="AA136" s="3084"/>
      <c r="AB136" s="3086"/>
      <c r="AC136" s="3082"/>
      <c r="AD136" s="3083"/>
      <c r="AE136" s="3084"/>
      <c r="AF136" s="3094"/>
      <c r="AG136" s="3086"/>
      <c r="AH136" s="3087"/>
      <c r="AI136" s="3088"/>
      <c r="AJ136" s="3121"/>
      <c r="AK136" s="3103"/>
      <c r="AL136" s="3092"/>
      <c r="AM136" s="3060">
        <f t="shared" si="1"/>
        <v>2400000</v>
      </c>
      <c r="AN136" s="3054"/>
      <c r="AO136" s="3054"/>
      <c r="AP136" s="3087"/>
      <c r="AQ136" s="3088"/>
      <c r="AR136" s="3121"/>
      <c r="AS136" s="3103"/>
      <c r="AT136" s="3092"/>
      <c r="AU136" s="3054"/>
      <c r="AV136" s="3054"/>
    </row>
    <row r="137" spans="1:48" s="13" customFormat="1" ht="12.95" customHeight="1">
      <c r="A137" s="3023"/>
      <c r="B137" s="3079"/>
      <c r="C137" s="3061"/>
      <c r="D137" s="3061"/>
      <c r="E137" s="3061"/>
      <c r="F137" s="3082"/>
      <c r="G137" s="3081"/>
      <c r="H137" s="3087" t="s">
        <v>867</v>
      </c>
      <c r="I137" s="3088">
        <v>100000</v>
      </c>
      <c r="J137" s="3121" t="s">
        <v>7</v>
      </c>
      <c r="K137" s="3103">
        <v>12</v>
      </c>
      <c r="L137" s="3092">
        <f>SUM(I137*K137)</f>
        <v>1200000</v>
      </c>
      <c r="M137" s="3200"/>
      <c r="N137" s="3092">
        <f>SUM(I137*K137)</f>
        <v>1200000</v>
      </c>
      <c r="O137" s="3082"/>
      <c r="P137" s="3083"/>
      <c r="Q137" s="3084"/>
      <c r="R137" s="3094"/>
      <c r="S137" s="3084"/>
      <c r="T137" s="3084"/>
      <c r="U137" s="3086"/>
      <c r="V137" s="3082"/>
      <c r="W137" s="3083"/>
      <c r="X137" s="3084"/>
      <c r="Y137" s="3094"/>
      <c r="Z137" s="3084"/>
      <c r="AA137" s="3084"/>
      <c r="AB137" s="3086"/>
      <c r="AC137" s="3082"/>
      <c r="AD137" s="3083"/>
      <c r="AE137" s="3084"/>
      <c r="AF137" s="3094"/>
      <c r="AG137" s="3086"/>
      <c r="AH137" s="3087"/>
      <c r="AI137" s="3088"/>
      <c r="AJ137" s="3121"/>
      <c r="AK137" s="3103"/>
      <c r="AL137" s="3092"/>
      <c r="AM137" s="3060"/>
      <c r="AN137" s="3054"/>
      <c r="AO137" s="3054"/>
      <c r="AP137" s="3087"/>
      <c r="AQ137" s="3088"/>
      <c r="AR137" s="3121"/>
      <c r="AS137" s="3103"/>
      <c r="AT137" s="3092"/>
      <c r="AU137" s="3054"/>
      <c r="AV137" s="3054"/>
    </row>
    <row r="138" spans="1:48" s="13" customFormat="1" ht="18" hidden="1" customHeight="1">
      <c r="A138" s="3023"/>
      <c r="B138" s="3079"/>
      <c r="C138" s="3061"/>
      <c r="D138" s="3061"/>
      <c r="E138" s="3061"/>
      <c r="F138" s="3082"/>
      <c r="G138" s="3081"/>
      <c r="H138" s="3087"/>
      <c r="I138" s="3088"/>
      <c r="J138" s="3121"/>
      <c r="K138" s="3103"/>
      <c r="L138" s="3092">
        <f>SUM(I138*K138)</f>
        <v>0</v>
      </c>
      <c r="M138" s="3200"/>
      <c r="N138" s="3092">
        <f>SUM(I138*K138)</f>
        <v>0</v>
      </c>
      <c r="O138" s="3082"/>
      <c r="P138" s="3083"/>
      <c r="Q138" s="3084"/>
      <c r="R138" s="3094"/>
      <c r="S138" s="3084"/>
      <c r="T138" s="3084"/>
      <c r="U138" s="3086"/>
      <c r="V138" s="3082"/>
      <c r="W138" s="3083"/>
      <c r="X138" s="3084"/>
      <c r="Y138" s="3094"/>
      <c r="Z138" s="3084"/>
      <c r="AA138" s="3084"/>
      <c r="AB138" s="3086"/>
      <c r="AC138" s="3082"/>
      <c r="AD138" s="3083"/>
      <c r="AE138" s="3084"/>
      <c r="AF138" s="3094"/>
      <c r="AG138" s="3086"/>
      <c r="AH138" s="3087"/>
      <c r="AI138" s="3088"/>
      <c r="AJ138" s="3121"/>
      <c r="AK138" s="3103"/>
      <c r="AL138" s="3092"/>
      <c r="AM138" s="3060">
        <f t="shared" si="1"/>
        <v>0</v>
      </c>
      <c r="AN138" s="3054"/>
      <c r="AO138" s="3054"/>
      <c r="AP138" s="3087"/>
      <c r="AQ138" s="3088"/>
      <c r="AR138" s="3121"/>
      <c r="AS138" s="3103"/>
      <c r="AT138" s="3092"/>
      <c r="AU138" s="3054"/>
      <c r="AV138" s="3054"/>
    </row>
    <row r="139" spans="1:48" s="13" customFormat="1" ht="12.95" customHeight="1">
      <c r="A139" s="3023"/>
      <c r="B139" s="3079"/>
      <c r="C139" s="3061"/>
      <c r="D139" s="3061"/>
      <c r="E139" s="3061" t="s">
        <v>450</v>
      </c>
      <c r="F139" s="3082" t="s">
        <v>451</v>
      </c>
      <c r="G139" s="3081">
        <f>SUM(N139,U139,AB139,AG139,AL139)</f>
        <v>500000</v>
      </c>
      <c r="H139" s="3082"/>
      <c r="I139" s="3083"/>
      <c r="J139" s="3084"/>
      <c r="K139" s="3061"/>
      <c r="L139" s="3084"/>
      <c r="M139" s="3085"/>
      <c r="N139" s="3086">
        <f>SUM(N140)</f>
        <v>500000</v>
      </c>
      <c r="O139" s="3082"/>
      <c r="P139" s="3083"/>
      <c r="Q139" s="3084"/>
      <c r="R139" s="3061"/>
      <c r="S139" s="3084"/>
      <c r="T139" s="3084"/>
      <c r="U139" s="3086">
        <f>SUM(U140)</f>
        <v>0</v>
      </c>
      <c r="V139" s="3082"/>
      <c r="W139" s="3083"/>
      <c r="X139" s="3084"/>
      <c r="Y139" s="3061"/>
      <c r="Z139" s="3084"/>
      <c r="AA139" s="3084"/>
      <c r="AB139" s="3086">
        <f>SUM(AB140)</f>
        <v>0</v>
      </c>
      <c r="AC139" s="3082"/>
      <c r="AD139" s="3083"/>
      <c r="AE139" s="3084"/>
      <c r="AF139" s="3061"/>
      <c r="AG139" s="3086">
        <f>SUM(AG140)</f>
        <v>0</v>
      </c>
      <c r="AH139" s="3082"/>
      <c r="AI139" s="3083"/>
      <c r="AJ139" s="3084"/>
      <c r="AK139" s="3061"/>
      <c r="AL139" s="3086">
        <f>SUM(AL140)</f>
        <v>0</v>
      </c>
      <c r="AM139" s="3060">
        <f t="shared" si="1"/>
        <v>500000</v>
      </c>
      <c r="AN139" s="3054"/>
      <c r="AO139" s="3054"/>
      <c r="AP139" s="3082"/>
      <c r="AQ139" s="3083"/>
      <c r="AR139" s="3084"/>
      <c r="AS139" s="3061"/>
      <c r="AT139" s="3086">
        <f>SUM(AT140)</f>
        <v>0</v>
      </c>
      <c r="AU139" s="3054"/>
      <c r="AV139" s="3054"/>
    </row>
    <row r="140" spans="1:48" s="13" customFormat="1" ht="11.25" customHeight="1">
      <c r="A140" s="3023"/>
      <c r="B140" s="3079"/>
      <c r="C140" s="3061"/>
      <c r="D140" s="3061"/>
      <c r="E140" s="3061"/>
      <c r="F140" s="3082"/>
      <c r="G140" s="3081"/>
      <c r="H140" s="3087" t="s">
        <v>1406</v>
      </c>
      <c r="I140" s="3088">
        <v>500000</v>
      </c>
      <c r="J140" s="3089" t="s">
        <v>259</v>
      </c>
      <c r="K140" s="3112">
        <v>1</v>
      </c>
      <c r="L140" s="3089"/>
      <c r="M140" s="3200"/>
      <c r="N140" s="3092">
        <f>SUM(I140*K140)</f>
        <v>500000</v>
      </c>
      <c r="O140" s="3082"/>
      <c r="P140" s="3083"/>
      <c r="Q140" s="3084"/>
      <c r="R140" s="3061"/>
      <c r="S140" s="3084"/>
      <c r="T140" s="3084"/>
      <c r="U140" s="3086"/>
      <c r="V140" s="3082"/>
      <c r="W140" s="3083"/>
      <c r="X140" s="3084"/>
      <c r="Y140" s="3061"/>
      <c r="Z140" s="3084"/>
      <c r="AA140" s="3084"/>
      <c r="AB140" s="3086"/>
      <c r="AC140" s="3082"/>
      <c r="AD140" s="3083"/>
      <c r="AE140" s="3084"/>
      <c r="AF140" s="3061"/>
      <c r="AG140" s="3086"/>
      <c r="AH140" s="3082"/>
      <c r="AI140" s="3083"/>
      <c r="AJ140" s="3084"/>
      <c r="AK140" s="3061"/>
      <c r="AL140" s="3086"/>
      <c r="AM140" s="3060">
        <f t="shared" si="1"/>
        <v>500000</v>
      </c>
      <c r="AN140" s="3054"/>
      <c r="AO140" s="3054"/>
      <c r="AP140" s="3082"/>
      <c r="AQ140" s="3083"/>
      <c r="AR140" s="3084"/>
      <c r="AS140" s="3061"/>
      <c r="AT140" s="3086"/>
      <c r="AU140" s="3054"/>
      <c r="AV140" s="3054"/>
    </row>
    <row r="141" spans="1:48" s="13" customFormat="1" ht="12.95" customHeight="1">
      <c r="A141" s="3023">
        <v>900</v>
      </c>
      <c r="B141" s="3079" t="s">
        <v>452</v>
      </c>
      <c r="C141" s="3061">
        <v>910</v>
      </c>
      <c r="D141" s="3209" t="s">
        <v>787</v>
      </c>
      <c r="E141" s="3061" t="s">
        <v>453</v>
      </c>
      <c r="F141" s="3080" t="s">
        <v>5019</v>
      </c>
      <c r="G141" s="3081">
        <v>15000000</v>
      </c>
      <c r="H141" s="3082" t="s">
        <v>473</v>
      </c>
      <c r="I141" s="3083"/>
      <c r="J141" s="3084"/>
      <c r="K141" s="3061"/>
      <c r="L141" s="3084"/>
      <c r="M141" s="3085"/>
      <c r="N141" s="3086">
        <v>0</v>
      </c>
      <c r="O141" s="3082"/>
      <c r="P141" s="3083"/>
      <c r="Q141" s="3084"/>
      <c r="R141" s="3061"/>
      <c r="S141" s="3084"/>
      <c r="T141" s="3084"/>
      <c r="U141" s="3086"/>
      <c r="V141" s="3082"/>
      <c r="W141" s="3083"/>
      <c r="X141" s="3084"/>
      <c r="Y141" s="3061"/>
      <c r="Z141" s="3084"/>
      <c r="AA141" s="3084"/>
      <c r="AB141" s="3086"/>
      <c r="AC141" s="3082"/>
      <c r="AD141" s="3083"/>
      <c r="AE141" s="3084"/>
      <c r="AF141" s="3061"/>
      <c r="AG141" s="3086"/>
      <c r="AH141" s="3082"/>
      <c r="AI141" s="3083"/>
      <c r="AJ141" s="3084"/>
      <c r="AK141" s="3061"/>
      <c r="AL141" s="3086"/>
      <c r="AM141" s="3210">
        <f>N141</f>
        <v>0</v>
      </c>
      <c r="AN141" s="3054"/>
      <c r="AO141" s="3054"/>
      <c r="AP141" s="3082"/>
      <c r="AQ141" s="3083"/>
      <c r="AR141" s="3084"/>
      <c r="AS141" s="3061"/>
      <c r="AT141" s="3086"/>
      <c r="AU141" s="3054"/>
      <c r="AV141" s="3054"/>
    </row>
    <row r="142" spans="1:48" s="13" customFormat="1" ht="12.95" customHeight="1">
      <c r="A142" s="3023"/>
      <c r="B142" s="3079"/>
      <c r="C142" s="3061" t="s">
        <v>420</v>
      </c>
      <c r="D142" s="3061"/>
      <c r="E142" s="3061" t="s">
        <v>421</v>
      </c>
      <c r="F142" s="3080" t="s">
        <v>465</v>
      </c>
      <c r="G142" s="3081">
        <v>33463314</v>
      </c>
      <c r="H142" s="3082" t="s">
        <v>474</v>
      </c>
      <c r="I142" s="3083"/>
      <c r="J142" s="3084"/>
      <c r="K142" s="3061"/>
      <c r="L142" s="3084"/>
      <c r="M142" s="3085"/>
      <c r="N142" s="3086"/>
      <c r="O142" s="3082" t="s">
        <v>474</v>
      </c>
      <c r="P142" s="3083"/>
      <c r="Q142" s="3084"/>
      <c r="R142" s="3061"/>
      <c r="S142" s="3084"/>
      <c r="T142" s="3084"/>
      <c r="U142" s="3081"/>
      <c r="V142" s="3082" t="s">
        <v>474</v>
      </c>
      <c r="W142" s="3083"/>
      <c r="X142" s="3084"/>
      <c r="Y142" s="3061"/>
      <c r="Z142" s="3084"/>
      <c r="AA142" s="3084"/>
      <c r="AB142" s="3086"/>
      <c r="AC142" s="3082" t="s">
        <v>474</v>
      </c>
      <c r="AD142" s="3083"/>
      <c r="AE142" s="3084"/>
      <c r="AF142" s="3061"/>
      <c r="AG142" s="3086"/>
      <c r="AH142" s="3082" t="s">
        <v>474</v>
      </c>
      <c r="AI142" s="3083"/>
      <c r="AJ142" s="3084"/>
      <c r="AK142" s="3061"/>
      <c r="AL142" s="3086"/>
      <c r="AM142" s="3060">
        <f>U142</f>
        <v>0</v>
      </c>
      <c r="AN142" s="3054"/>
      <c r="AO142" s="3054"/>
      <c r="AP142" s="3082" t="s">
        <v>474</v>
      </c>
      <c r="AQ142" s="3083"/>
      <c r="AR142" s="3084"/>
      <c r="AS142" s="3061"/>
      <c r="AT142" s="3086"/>
      <c r="AU142" s="3054"/>
      <c r="AV142" s="3054"/>
    </row>
    <row r="143" spans="1:48" hidden="1">
      <c r="G143" s="3213">
        <v>16622</v>
      </c>
      <c r="N143" s="3214">
        <f>G7-G4</f>
        <v>232400000.19999999</v>
      </c>
    </row>
    <row r="144" spans="1:48" hidden="1">
      <c r="G144" s="3213">
        <v>232400000</v>
      </c>
      <c r="H144" s="3218">
        <f>G141-G143</f>
        <v>14983378</v>
      </c>
      <c r="N144" s="3214">
        <f>N142-N143</f>
        <v>-232400000.19999999</v>
      </c>
    </row>
    <row r="145" spans="6:21" hidden="1">
      <c r="F145" s="3215"/>
      <c r="G145" s="3033">
        <f>G144-G7</f>
        <v>-0.19999998807907104</v>
      </c>
      <c r="H145" s="3050">
        <v>150000000</v>
      </c>
      <c r="N145" s="3214">
        <f>H145-G7</f>
        <v>-82400000.199999988</v>
      </c>
      <c r="U145" s="3216"/>
    </row>
    <row r="146" spans="6:21" hidden="1">
      <c r="G146" s="3213">
        <v>213000000</v>
      </c>
    </row>
    <row r="147" spans="6:21" hidden="1">
      <c r="G147" s="3217">
        <f>G146-G7</f>
        <v>-19400000.199999988</v>
      </c>
      <c r="H147" s="3218">
        <f>G142+G148</f>
        <v>-218336686.39999998</v>
      </c>
    </row>
    <row r="148" spans="6:21" hidden="1">
      <c r="G148" s="3213">
        <f>G147-G7</f>
        <v>-251800000.39999998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9">
    <mergeCell ref="AP5:AT6"/>
    <mergeCell ref="AH5:AL6"/>
    <mergeCell ref="E8:F8"/>
    <mergeCell ref="E73:F73"/>
    <mergeCell ref="B1:G1"/>
    <mergeCell ref="B2:G2"/>
    <mergeCell ref="H5:N6"/>
    <mergeCell ref="A7:F7"/>
    <mergeCell ref="A6:B6"/>
    <mergeCell ref="C6:D6"/>
    <mergeCell ref="A5:F5"/>
    <mergeCell ref="AD1:AL1"/>
    <mergeCell ref="B8:B9"/>
    <mergeCell ref="B4:J4"/>
    <mergeCell ref="E98:F98"/>
    <mergeCell ref="E6:F6"/>
    <mergeCell ref="O5:U6"/>
    <mergeCell ref="V5:AB6"/>
    <mergeCell ref="AC5:AG6"/>
  </mergeCells>
  <phoneticPr fontId="5" type="noConversion"/>
  <pageMargins left="0.39370078740157483" right="0" top="0.15748031496062992" bottom="0" header="0.35433070866141736" footer="0.31496062992125984"/>
  <pageSetup paperSize="12" scale="68" fitToHeight="0" orientation="landscape" r:id="rId1"/>
  <headerFooter alignWithMargins="0">
    <oddFooter xml:space="preserve">&amp;C
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7"/>
  <sheetViews>
    <sheetView topLeftCell="A53" zoomScale="110" zoomScaleNormal="110" workbookViewId="0">
      <selection activeCell="H69" sqref="H69:K69"/>
    </sheetView>
  </sheetViews>
  <sheetFormatPr defaultRowHeight="16.5"/>
  <cols>
    <col min="1" max="3" width="8" style="3265" customWidth="1"/>
    <col min="4" max="4" width="18.33203125" style="3265" customWidth="1"/>
    <col min="5" max="6" width="7.5546875" style="3265" customWidth="1"/>
    <col min="7" max="7" width="11.109375" style="3265" customWidth="1"/>
    <col min="8" max="8" width="11.5546875" style="3277" bestFit="1" customWidth="1"/>
    <col min="9" max="9" width="9.109375" style="3265" customWidth="1"/>
    <col min="10" max="10" width="16.109375" style="3265" customWidth="1"/>
    <col min="11" max="11" width="15.33203125" style="3265" customWidth="1"/>
    <col min="12" max="12" width="8" style="3263" hidden="1" customWidth="1"/>
    <col min="13" max="13" width="8" style="3244" hidden="1" customWidth="1"/>
    <col min="14" max="14" width="0" style="3244" hidden="1" customWidth="1"/>
    <col min="15" max="15" width="9.33203125" style="3244" bestFit="1" customWidth="1"/>
    <col min="16" max="16" width="8.88671875" style="3259"/>
    <col min="17" max="17" width="13.109375" style="3259" customWidth="1"/>
    <col min="18" max="16384" width="8.88671875" style="3259"/>
  </cols>
  <sheetData>
    <row r="1" spans="1:13" ht="13.5" customHeight="1">
      <c r="A1" s="3240" t="s">
        <v>1445</v>
      </c>
      <c r="B1" s="3240" t="s">
        <v>1446</v>
      </c>
      <c r="C1" s="3240" t="s">
        <v>1447</v>
      </c>
      <c r="D1" s="3240" t="s">
        <v>1448</v>
      </c>
      <c r="E1" s="3240" t="s">
        <v>1449</v>
      </c>
      <c r="F1" s="3240" t="s">
        <v>1450</v>
      </c>
      <c r="G1" s="3240" t="s">
        <v>1451</v>
      </c>
      <c r="H1" s="3241" t="s">
        <v>1452</v>
      </c>
      <c r="I1" s="3240" t="s">
        <v>1453</v>
      </c>
      <c r="J1" s="3240" t="s">
        <v>1454</v>
      </c>
      <c r="K1" s="3240" t="s">
        <v>1455</v>
      </c>
      <c r="L1" s="3242" t="s">
        <v>1456</v>
      </c>
      <c r="M1" s="3243"/>
    </row>
    <row r="2" spans="1:13" ht="13.5" customHeight="1">
      <c r="A2" s="3245" t="s">
        <v>1457</v>
      </c>
      <c r="B2" s="3246" t="s">
        <v>1458</v>
      </c>
      <c r="C2" s="3246" t="s">
        <v>1459</v>
      </c>
      <c r="D2" s="3246" t="s">
        <v>1460</v>
      </c>
      <c r="E2" s="3247" t="s">
        <v>1107</v>
      </c>
      <c r="F2" s="3247" t="s">
        <v>1107</v>
      </c>
      <c r="G2" s="3246" t="s">
        <v>1461</v>
      </c>
      <c r="H2" s="3241">
        <v>90000</v>
      </c>
      <c r="I2" s="3246" t="s">
        <v>1462</v>
      </c>
      <c r="J2" s="3246" t="s">
        <v>1463</v>
      </c>
      <c r="K2" s="3246" t="s">
        <v>1464</v>
      </c>
      <c r="L2" s="3248"/>
      <c r="M2" s="3249" t="s">
        <v>1465</v>
      </c>
    </row>
    <row r="3" spans="1:13" ht="13.5" customHeight="1">
      <c r="A3" s="3245" t="s">
        <v>1466</v>
      </c>
      <c r="B3" s="3246" t="s">
        <v>1467</v>
      </c>
      <c r="C3" s="3246" t="s">
        <v>1468</v>
      </c>
      <c r="D3" s="3247" t="s">
        <v>1469</v>
      </c>
      <c r="E3" s="3247" t="s">
        <v>1470</v>
      </c>
      <c r="F3" s="3246" t="s">
        <v>1471</v>
      </c>
      <c r="G3" s="3246" t="s">
        <v>1472</v>
      </c>
      <c r="H3" s="3241">
        <v>300000</v>
      </c>
      <c r="I3" s="3246" t="s">
        <v>1473</v>
      </c>
      <c r="J3" s="3246" t="s">
        <v>1463</v>
      </c>
      <c r="K3" s="3246" t="s">
        <v>1474</v>
      </c>
      <c r="L3" s="3248"/>
      <c r="M3" s="3249" t="s">
        <v>1465</v>
      </c>
    </row>
    <row r="4" spans="1:13" ht="13.5" customHeight="1">
      <c r="A4" s="3245" t="s">
        <v>1475</v>
      </c>
      <c r="B4" s="3246" t="s">
        <v>1467</v>
      </c>
      <c r="C4" s="3246" t="s">
        <v>1468</v>
      </c>
      <c r="D4" s="3246" t="s">
        <v>1476</v>
      </c>
      <c r="E4" s="3247" t="s">
        <v>1107</v>
      </c>
      <c r="F4" s="3247" t="s">
        <v>1107</v>
      </c>
      <c r="G4" s="3246" t="s">
        <v>1477</v>
      </c>
      <c r="H4" s="3241">
        <v>20000</v>
      </c>
      <c r="I4" s="3246" t="s">
        <v>1478</v>
      </c>
      <c r="J4" s="3246" t="s">
        <v>1479</v>
      </c>
      <c r="K4" s="3246" t="s">
        <v>1480</v>
      </c>
      <c r="L4" s="3248"/>
      <c r="M4" s="3249" t="s">
        <v>1481</v>
      </c>
    </row>
    <row r="5" spans="1:13" ht="13.5" customHeight="1">
      <c r="A5" s="3245" t="s">
        <v>1482</v>
      </c>
      <c r="B5" s="3246" t="s">
        <v>1467</v>
      </c>
      <c r="C5" s="3246" t="s">
        <v>1468</v>
      </c>
      <c r="D5" s="3246" t="s">
        <v>1483</v>
      </c>
      <c r="E5" s="3247" t="s">
        <v>1107</v>
      </c>
      <c r="F5" s="3247" t="s">
        <v>1107</v>
      </c>
      <c r="G5" s="3246" t="s">
        <v>1484</v>
      </c>
      <c r="H5" s="3241">
        <v>10000</v>
      </c>
      <c r="I5" s="3246" t="s">
        <v>1473</v>
      </c>
      <c r="J5" s="3246" t="s">
        <v>1463</v>
      </c>
      <c r="K5" s="3246" t="s">
        <v>1485</v>
      </c>
      <c r="L5" s="3248"/>
      <c r="M5" s="3249" t="s">
        <v>1481</v>
      </c>
    </row>
    <row r="6" spans="1:13" ht="13.5" customHeight="1">
      <c r="A6" s="3245" t="s">
        <v>1486</v>
      </c>
      <c r="B6" s="3246" t="s">
        <v>1467</v>
      </c>
      <c r="C6" s="3246" t="s">
        <v>1468</v>
      </c>
      <c r="D6" s="3246" t="s">
        <v>1487</v>
      </c>
      <c r="E6" s="3247" t="s">
        <v>1107</v>
      </c>
      <c r="F6" s="3247" t="s">
        <v>1107</v>
      </c>
      <c r="G6" s="3246" t="s">
        <v>1488</v>
      </c>
      <c r="H6" s="3241">
        <v>100000</v>
      </c>
      <c r="I6" s="3246" t="s">
        <v>1489</v>
      </c>
      <c r="J6" s="3246" t="s">
        <v>1463</v>
      </c>
      <c r="K6" s="3246" t="s">
        <v>1490</v>
      </c>
      <c r="L6" s="3248"/>
      <c r="M6" s="3249" t="s">
        <v>1481</v>
      </c>
    </row>
    <row r="7" spans="1:13" ht="13.5" customHeight="1">
      <c r="A7" s="3245" t="s">
        <v>1491</v>
      </c>
      <c r="B7" s="3246" t="s">
        <v>1492</v>
      </c>
      <c r="C7" s="3246" t="s">
        <v>1493</v>
      </c>
      <c r="D7" s="3246" t="s">
        <v>1460</v>
      </c>
      <c r="E7" s="3247" t="s">
        <v>1107</v>
      </c>
      <c r="F7" s="3247" t="s">
        <v>1107</v>
      </c>
      <c r="G7" s="3246" t="s">
        <v>1494</v>
      </c>
      <c r="H7" s="3241">
        <v>10000</v>
      </c>
      <c r="I7" s="3246" t="s">
        <v>1489</v>
      </c>
      <c r="J7" s="3246" t="s">
        <v>1463</v>
      </c>
      <c r="K7" s="3246" t="s">
        <v>1495</v>
      </c>
      <c r="L7" s="3248"/>
      <c r="M7" s="3249" t="s">
        <v>1465</v>
      </c>
    </row>
    <row r="8" spans="1:13" ht="13.5" customHeight="1">
      <c r="A8" s="3245" t="s">
        <v>1496</v>
      </c>
      <c r="B8" s="3246" t="s">
        <v>1497</v>
      </c>
      <c r="C8" s="3246" t="s">
        <v>1497</v>
      </c>
      <c r="D8" s="3246" t="s">
        <v>1460</v>
      </c>
      <c r="E8" s="3247" t="s">
        <v>1107</v>
      </c>
      <c r="F8" s="3247" t="s">
        <v>1107</v>
      </c>
      <c r="G8" s="3246" t="s">
        <v>1498</v>
      </c>
      <c r="H8" s="3241">
        <v>50000</v>
      </c>
      <c r="I8" s="3246" t="s">
        <v>1473</v>
      </c>
      <c r="J8" s="3246" t="s">
        <v>1499</v>
      </c>
      <c r="K8" s="3246" t="s">
        <v>1500</v>
      </c>
      <c r="L8" s="3248"/>
      <c r="M8" s="3249" t="s">
        <v>1481</v>
      </c>
    </row>
    <row r="9" spans="1:13" ht="13.5" customHeight="1">
      <c r="A9" s="3245" t="s">
        <v>1501</v>
      </c>
      <c r="B9" s="3246" t="s">
        <v>1497</v>
      </c>
      <c r="C9" s="3246" t="s">
        <v>1497</v>
      </c>
      <c r="D9" s="3246" t="s">
        <v>1460</v>
      </c>
      <c r="E9" s="3247" t="s">
        <v>1107</v>
      </c>
      <c r="F9" s="3247" t="s">
        <v>1107</v>
      </c>
      <c r="G9" s="3246" t="s">
        <v>1498</v>
      </c>
      <c r="H9" s="3241">
        <v>10000</v>
      </c>
      <c r="I9" s="3246" t="s">
        <v>1473</v>
      </c>
      <c r="J9" s="3246" t="s">
        <v>1499</v>
      </c>
      <c r="K9" s="3246" t="s">
        <v>1502</v>
      </c>
      <c r="L9" s="3248"/>
      <c r="M9" s="3249" t="s">
        <v>1465</v>
      </c>
    </row>
    <row r="10" spans="1:13" ht="13.5" customHeight="1">
      <c r="A10" s="3245" t="s">
        <v>1503</v>
      </c>
      <c r="B10" s="3246" t="s">
        <v>1504</v>
      </c>
      <c r="C10" s="3246" t="s">
        <v>1504</v>
      </c>
      <c r="D10" s="3246" t="s">
        <v>1460</v>
      </c>
      <c r="E10" s="3247" t="s">
        <v>1107</v>
      </c>
      <c r="F10" s="3247" t="s">
        <v>1107</v>
      </c>
      <c r="G10" s="3246" t="s">
        <v>1498</v>
      </c>
      <c r="H10" s="3241">
        <v>2000</v>
      </c>
      <c r="I10" s="3246" t="s">
        <v>1473</v>
      </c>
      <c r="J10" s="3246" t="s">
        <v>1499</v>
      </c>
      <c r="K10" s="3246" t="s">
        <v>1505</v>
      </c>
      <c r="L10" s="3248"/>
      <c r="M10" s="3249" t="s">
        <v>1465</v>
      </c>
    </row>
    <row r="11" spans="1:13" ht="13.5" customHeight="1">
      <c r="A11" s="3245" t="s">
        <v>1506</v>
      </c>
      <c r="B11" s="3246" t="s">
        <v>1507</v>
      </c>
      <c r="C11" s="3246" t="s">
        <v>1508</v>
      </c>
      <c r="D11" s="3246" t="s">
        <v>1509</v>
      </c>
      <c r="E11" s="3247" t="s">
        <v>1107</v>
      </c>
      <c r="F11" s="3247" t="s">
        <v>1107</v>
      </c>
      <c r="G11" s="3246" t="s">
        <v>1488</v>
      </c>
      <c r="H11" s="3241">
        <v>313000</v>
      </c>
      <c r="I11" s="3246" t="s">
        <v>1510</v>
      </c>
      <c r="J11" s="3246" t="s">
        <v>1463</v>
      </c>
      <c r="K11" s="3246" t="s">
        <v>1511</v>
      </c>
      <c r="L11" s="3248"/>
      <c r="M11" s="3250" t="s">
        <v>1465</v>
      </c>
    </row>
    <row r="12" spans="1:13" ht="13.5" customHeight="1">
      <c r="A12" s="3245" t="s">
        <v>1512</v>
      </c>
      <c r="B12" s="3246" t="s">
        <v>1507</v>
      </c>
      <c r="C12" s="3246" t="s">
        <v>1508</v>
      </c>
      <c r="D12" s="3247" t="s">
        <v>1513</v>
      </c>
      <c r="E12" s="3247" t="s">
        <v>1514</v>
      </c>
      <c r="F12" s="3246" t="s">
        <v>1514</v>
      </c>
      <c r="G12" s="3246" t="s">
        <v>1515</v>
      </c>
      <c r="H12" s="3241">
        <v>310000</v>
      </c>
      <c r="I12" s="3246" t="s">
        <v>1473</v>
      </c>
      <c r="J12" s="3246" t="s">
        <v>1516</v>
      </c>
      <c r="K12" s="3246" t="s">
        <v>1517</v>
      </c>
      <c r="L12" s="3248"/>
      <c r="M12" s="3250"/>
    </row>
    <row r="13" spans="1:13" ht="13.5" customHeight="1">
      <c r="A13" s="3245" t="s">
        <v>1518</v>
      </c>
      <c r="B13" s="3246" t="s">
        <v>1508</v>
      </c>
      <c r="C13" s="3246" t="s">
        <v>1519</v>
      </c>
      <c r="D13" s="3246" t="s">
        <v>1498</v>
      </c>
      <c r="E13" s="3247" t="s">
        <v>1107</v>
      </c>
      <c r="F13" s="3247" t="s">
        <v>1107</v>
      </c>
      <c r="G13" s="3246" t="s">
        <v>1520</v>
      </c>
      <c r="H13" s="3241">
        <v>10000</v>
      </c>
      <c r="I13" s="3246" t="s">
        <v>1489</v>
      </c>
      <c r="J13" s="3246" t="s">
        <v>1463</v>
      </c>
      <c r="K13" s="3246" t="s">
        <v>1521</v>
      </c>
      <c r="L13" s="3248"/>
      <c r="M13" s="3249" t="s">
        <v>1465</v>
      </c>
    </row>
    <row r="14" spans="1:13" ht="13.5" customHeight="1">
      <c r="A14" s="3245" t="s">
        <v>1522</v>
      </c>
      <c r="B14" s="3246" t="s">
        <v>1523</v>
      </c>
      <c r="C14" s="3246" t="s">
        <v>1524</v>
      </c>
      <c r="D14" s="3246" t="s">
        <v>1525</v>
      </c>
      <c r="E14" s="3247" t="s">
        <v>1107</v>
      </c>
      <c r="F14" s="3247" t="s">
        <v>1107</v>
      </c>
      <c r="G14" s="3246" t="s">
        <v>1526</v>
      </c>
      <c r="H14" s="3241">
        <v>300000</v>
      </c>
      <c r="I14" s="3246" t="s">
        <v>1473</v>
      </c>
      <c r="J14" s="3246" t="s">
        <v>1527</v>
      </c>
      <c r="K14" s="3246" t="s">
        <v>1528</v>
      </c>
      <c r="L14" s="3248" t="s">
        <v>1529</v>
      </c>
      <c r="M14" s="3249" t="s">
        <v>1530</v>
      </c>
    </row>
    <row r="15" spans="1:13" ht="13.5" customHeight="1">
      <c r="A15" s="3245" t="s">
        <v>1531</v>
      </c>
      <c r="B15" s="3246" t="s">
        <v>1532</v>
      </c>
      <c r="C15" s="3246" t="s">
        <v>1533</v>
      </c>
      <c r="D15" s="3246" t="s">
        <v>1520</v>
      </c>
      <c r="E15" s="3247" t="s">
        <v>1107</v>
      </c>
      <c r="F15" s="3247" t="s">
        <v>1107</v>
      </c>
      <c r="G15" s="3246" t="s">
        <v>1494</v>
      </c>
      <c r="H15" s="3241">
        <v>20000</v>
      </c>
      <c r="I15" s="3246" t="s">
        <v>1489</v>
      </c>
      <c r="J15" s="3246" t="s">
        <v>1463</v>
      </c>
      <c r="K15" s="3246" t="s">
        <v>1534</v>
      </c>
      <c r="L15" s="3248"/>
      <c r="M15" s="3249" t="s">
        <v>1235</v>
      </c>
    </row>
    <row r="16" spans="1:13" ht="13.5" customHeight="1">
      <c r="A16" s="3245" t="s">
        <v>1535</v>
      </c>
      <c r="B16" s="3246" t="s">
        <v>1536</v>
      </c>
      <c r="C16" s="3246" t="s">
        <v>1536</v>
      </c>
      <c r="D16" s="3246" t="s">
        <v>1460</v>
      </c>
      <c r="E16" s="3247" t="s">
        <v>1107</v>
      </c>
      <c r="F16" s="3247" t="s">
        <v>1107</v>
      </c>
      <c r="G16" s="3246" t="s">
        <v>1494</v>
      </c>
      <c r="H16" s="3241">
        <v>1000</v>
      </c>
      <c r="I16" s="3246" t="s">
        <v>1489</v>
      </c>
      <c r="J16" s="3246" t="s">
        <v>1463</v>
      </c>
      <c r="K16" s="3252" t="s">
        <v>1882</v>
      </c>
      <c r="L16" s="3248"/>
      <c r="M16" s="3249" t="s">
        <v>1465</v>
      </c>
    </row>
    <row r="17" spans="1:13" ht="13.5" customHeight="1">
      <c r="A17" s="3245" t="s">
        <v>1537</v>
      </c>
      <c r="B17" s="3246" t="s">
        <v>1536</v>
      </c>
      <c r="C17" s="3246" t="s">
        <v>1536</v>
      </c>
      <c r="D17" s="3246" t="s">
        <v>1538</v>
      </c>
      <c r="E17" s="3247" t="s">
        <v>1107</v>
      </c>
      <c r="F17" s="3247" t="s">
        <v>1107</v>
      </c>
      <c r="G17" s="3246" t="s">
        <v>1539</v>
      </c>
      <c r="H17" s="3241">
        <v>500000</v>
      </c>
      <c r="I17" s="3246" t="s">
        <v>1489</v>
      </c>
      <c r="J17" s="3246" t="s">
        <v>1463</v>
      </c>
      <c r="K17" s="3246" t="s">
        <v>1540</v>
      </c>
      <c r="L17" s="3248"/>
      <c r="M17" s="3249" t="s">
        <v>1465</v>
      </c>
    </row>
    <row r="18" spans="1:13" ht="13.5" customHeight="1">
      <c r="A18" s="3245" t="s">
        <v>1541</v>
      </c>
      <c r="B18" s="3246" t="s">
        <v>1542</v>
      </c>
      <c r="C18" s="3246" t="s">
        <v>1543</v>
      </c>
      <c r="D18" s="3246" t="s">
        <v>1544</v>
      </c>
      <c r="E18" s="3247" t="s">
        <v>1107</v>
      </c>
      <c r="F18" s="3247" t="s">
        <v>1107</v>
      </c>
      <c r="G18" s="3246" t="s">
        <v>1484</v>
      </c>
      <c r="H18" s="3241">
        <v>50000</v>
      </c>
      <c r="I18" s="3246" t="s">
        <v>1473</v>
      </c>
      <c r="J18" s="3246" t="s">
        <v>1516</v>
      </c>
      <c r="K18" s="3246" t="s">
        <v>1545</v>
      </c>
      <c r="L18" s="3248"/>
      <c r="M18" s="3249" t="s">
        <v>1481</v>
      </c>
    </row>
    <row r="19" spans="1:13" ht="13.5" customHeight="1">
      <c r="A19" s="3245" t="s">
        <v>1546</v>
      </c>
      <c r="B19" s="3246" t="s">
        <v>1547</v>
      </c>
      <c r="C19" s="3246" t="s">
        <v>1547</v>
      </c>
      <c r="D19" s="3246" t="s">
        <v>1509</v>
      </c>
      <c r="E19" s="3247" t="s">
        <v>1107</v>
      </c>
      <c r="F19" s="3247" t="s">
        <v>1107</v>
      </c>
      <c r="G19" s="3246" t="s">
        <v>1548</v>
      </c>
      <c r="H19" s="3241">
        <v>1300000</v>
      </c>
      <c r="I19" s="3246" t="s">
        <v>1489</v>
      </c>
      <c r="J19" s="3246" t="s">
        <v>1463</v>
      </c>
      <c r="K19" s="3246" t="s">
        <v>1517</v>
      </c>
      <c r="L19" s="3248"/>
      <c r="M19" s="3250" t="s">
        <v>1465</v>
      </c>
    </row>
    <row r="20" spans="1:13" ht="13.5" customHeight="1">
      <c r="A20" s="3245" t="s">
        <v>1549</v>
      </c>
      <c r="B20" s="3246" t="s">
        <v>1547</v>
      </c>
      <c r="C20" s="3246" t="s">
        <v>1547</v>
      </c>
      <c r="D20" s="3247" t="s">
        <v>1513</v>
      </c>
      <c r="E20" s="3247" t="s">
        <v>1550</v>
      </c>
      <c r="F20" s="3246" t="s">
        <v>1551</v>
      </c>
      <c r="G20" s="3246" t="s">
        <v>1515</v>
      </c>
      <c r="H20" s="3241">
        <v>915000</v>
      </c>
      <c r="I20" s="3246" t="s">
        <v>1473</v>
      </c>
      <c r="J20" s="3246" t="s">
        <v>1516</v>
      </c>
      <c r="K20" s="3246" t="s">
        <v>1517</v>
      </c>
      <c r="L20" s="3248"/>
      <c r="M20" s="3250"/>
    </row>
    <row r="21" spans="1:13" ht="13.5" customHeight="1">
      <c r="A21" s="3245" t="s">
        <v>1552</v>
      </c>
      <c r="B21" s="3246" t="s">
        <v>1547</v>
      </c>
      <c r="C21" s="3246" t="s">
        <v>1547</v>
      </c>
      <c r="D21" s="3247" t="s">
        <v>1553</v>
      </c>
      <c r="E21" s="3247" t="s">
        <v>1107</v>
      </c>
      <c r="F21" s="3247" t="s">
        <v>1107</v>
      </c>
      <c r="G21" s="3246" t="s">
        <v>1548</v>
      </c>
      <c r="H21" s="3241">
        <v>10000</v>
      </c>
      <c r="I21" s="3246" t="s">
        <v>1489</v>
      </c>
      <c r="J21" s="3246" t="s">
        <v>1463</v>
      </c>
      <c r="K21" s="3246" t="s">
        <v>1554</v>
      </c>
      <c r="L21" s="3248"/>
      <c r="M21" s="3249" t="s">
        <v>1465</v>
      </c>
    </row>
    <row r="22" spans="1:13" ht="13.5" customHeight="1">
      <c r="A22" s="3245" t="s">
        <v>1555</v>
      </c>
      <c r="B22" s="3246" t="s">
        <v>1556</v>
      </c>
      <c r="C22" s="3246" t="s">
        <v>1556</v>
      </c>
      <c r="D22" s="3247" t="s">
        <v>1557</v>
      </c>
      <c r="E22" s="3247" t="s">
        <v>1558</v>
      </c>
      <c r="F22" s="3246" t="s">
        <v>1470</v>
      </c>
      <c r="G22" s="3246" t="s">
        <v>1557</v>
      </c>
      <c r="H22" s="3241">
        <v>22420</v>
      </c>
      <c r="I22" s="3246" t="s">
        <v>1473</v>
      </c>
      <c r="J22" s="3246" t="s">
        <v>1516</v>
      </c>
      <c r="K22" s="3246" t="s">
        <v>1559</v>
      </c>
      <c r="L22" s="3248"/>
      <c r="M22" s="3249" t="s">
        <v>1235</v>
      </c>
    </row>
    <row r="23" spans="1:13" ht="13.5" customHeight="1">
      <c r="A23" s="3245" t="s">
        <v>1560</v>
      </c>
      <c r="B23" s="3246" t="s">
        <v>1556</v>
      </c>
      <c r="C23" s="3246" t="s">
        <v>1556</v>
      </c>
      <c r="D23" s="3246" t="s">
        <v>1561</v>
      </c>
      <c r="E23" s="3247" t="s">
        <v>1107</v>
      </c>
      <c r="F23" s="3247" t="s">
        <v>1107</v>
      </c>
      <c r="G23" s="3246" t="s">
        <v>1548</v>
      </c>
      <c r="H23" s="3241">
        <v>-50000</v>
      </c>
      <c r="I23" s="3246" t="s">
        <v>1489</v>
      </c>
      <c r="J23" s="3246" t="s">
        <v>1463</v>
      </c>
      <c r="K23" s="3246" t="s">
        <v>1562</v>
      </c>
      <c r="L23" s="3248" t="s">
        <v>1563</v>
      </c>
      <c r="M23" s="3251" t="s">
        <v>1230</v>
      </c>
    </row>
    <row r="24" spans="1:13" ht="13.5" customHeight="1">
      <c r="A24" s="3245" t="s">
        <v>1564</v>
      </c>
      <c r="B24" s="3246" t="s">
        <v>1556</v>
      </c>
      <c r="C24" s="3246" t="s">
        <v>1556</v>
      </c>
      <c r="D24" s="3246" t="s">
        <v>1565</v>
      </c>
      <c r="E24" s="3247" t="s">
        <v>1107</v>
      </c>
      <c r="F24" s="3247" t="s">
        <v>1107</v>
      </c>
      <c r="G24" s="3246" t="s">
        <v>1566</v>
      </c>
      <c r="H24" s="3241">
        <v>-160000</v>
      </c>
      <c r="I24" s="3246" t="s">
        <v>1473</v>
      </c>
      <c r="J24" s="3246" t="s">
        <v>1463</v>
      </c>
      <c r="K24" s="3246" t="s">
        <v>1567</v>
      </c>
      <c r="L24" s="3248" t="s">
        <v>1568</v>
      </c>
      <c r="M24" s="3251" t="s">
        <v>1230</v>
      </c>
    </row>
    <row r="25" spans="1:13" ht="13.5" customHeight="1">
      <c r="A25" s="3245" t="s">
        <v>1569</v>
      </c>
      <c r="B25" s="3246" t="s">
        <v>1556</v>
      </c>
      <c r="C25" s="3246" t="s">
        <v>1556</v>
      </c>
      <c r="D25" s="3247" t="s">
        <v>1570</v>
      </c>
      <c r="E25" s="3247" t="s">
        <v>1571</v>
      </c>
      <c r="F25" s="3246" t="s">
        <v>1470</v>
      </c>
      <c r="G25" s="3246" t="s">
        <v>1557</v>
      </c>
      <c r="H25" s="3241">
        <v>30780</v>
      </c>
      <c r="I25" s="3246" t="s">
        <v>1473</v>
      </c>
      <c r="J25" s="3246" t="s">
        <v>1463</v>
      </c>
      <c r="K25" s="3246" t="s">
        <v>1572</v>
      </c>
      <c r="L25" s="3248"/>
      <c r="M25" s="3249" t="s">
        <v>1235</v>
      </c>
    </row>
    <row r="26" spans="1:13" ht="13.5" customHeight="1">
      <c r="A26" s="3245" t="s">
        <v>1573</v>
      </c>
      <c r="B26" s="3246" t="s">
        <v>1574</v>
      </c>
      <c r="C26" s="3246" t="s">
        <v>1574</v>
      </c>
      <c r="D26" s="3246" t="s">
        <v>1460</v>
      </c>
      <c r="E26" s="3247" t="s">
        <v>1107</v>
      </c>
      <c r="F26" s="3247" t="s">
        <v>1107</v>
      </c>
      <c r="G26" s="3246" t="s">
        <v>1460</v>
      </c>
      <c r="H26" s="3241">
        <v>10000</v>
      </c>
      <c r="I26" s="3246" t="s">
        <v>1473</v>
      </c>
      <c r="J26" s="3246" t="s">
        <v>1463</v>
      </c>
      <c r="K26" s="3246" t="s">
        <v>1575</v>
      </c>
      <c r="L26" s="3248"/>
      <c r="M26" s="3249" t="s">
        <v>1235</v>
      </c>
    </row>
    <row r="27" spans="1:13" ht="13.5" customHeight="1">
      <c r="A27" s="3245" t="s">
        <v>1576</v>
      </c>
      <c r="B27" s="3246" t="s">
        <v>1577</v>
      </c>
      <c r="C27" s="3246" t="s">
        <v>1577</v>
      </c>
      <c r="D27" s="3246" t="s">
        <v>1578</v>
      </c>
      <c r="E27" s="3247" t="s">
        <v>1107</v>
      </c>
      <c r="F27" s="3247" t="s">
        <v>1107</v>
      </c>
      <c r="G27" s="3246" t="s">
        <v>1548</v>
      </c>
      <c r="H27" s="3241">
        <v>985000</v>
      </c>
      <c r="I27" s="3246" t="s">
        <v>1489</v>
      </c>
      <c r="J27" s="3246" t="s">
        <v>1463</v>
      </c>
      <c r="K27" s="3246" t="s">
        <v>1517</v>
      </c>
      <c r="L27" s="3248"/>
      <c r="M27" s="3250" t="s">
        <v>1465</v>
      </c>
    </row>
    <row r="28" spans="1:13" ht="13.5" customHeight="1">
      <c r="A28" s="3245" t="s">
        <v>1579</v>
      </c>
      <c r="B28" s="3246" t="s">
        <v>1577</v>
      </c>
      <c r="C28" s="3246" t="s">
        <v>1577</v>
      </c>
      <c r="D28" s="3247" t="s">
        <v>1580</v>
      </c>
      <c r="E28" s="3247" t="s">
        <v>1550</v>
      </c>
      <c r="F28" s="3246" t="s">
        <v>1551</v>
      </c>
      <c r="G28" s="3246" t="s">
        <v>1515</v>
      </c>
      <c r="H28" s="3241">
        <v>590000</v>
      </c>
      <c r="I28" s="3246" t="s">
        <v>1489</v>
      </c>
      <c r="J28" s="3246" t="s">
        <v>1463</v>
      </c>
      <c r="K28" s="3246" t="s">
        <v>1517</v>
      </c>
      <c r="L28" s="3248"/>
      <c r="M28" s="3250"/>
    </row>
    <row r="29" spans="1:13" ht="13.5" customHeight="1">
      <c r="A29" s="3245" t="s">
        <v>1581</v>
      </c>
      <c r="B29" s="3246" t="s">
        <v>1577</v>
      </c>
      <c r="C29" s="3246" t="s">
        <v>1577</v>
      </c>
      <c r="D29" s="3246" t="s">
        <v>1582</v>
      </c>
      <c r="E29" s="3247" t="s">
        <v>1107</v>
      </c>
      <c r="F29" s="3247" t="s">
        <v>1107</v>
      </c>
      <c r="G29" s="3246" t="s">
        <v>1548</v>
      </c>
      <c r="H29" s="3241">
        <v>100000</v>
      </c>
      <c r="I29" s="3246" t="s">
        <v>1489</v>
      </c>
      <c r="J29" s="3246" t="s">
        <v>1463</v>
      </c>
      <c r="K29" s="3246" t="s">
        <v>1583</v>
      </c>
      <c r="L29" s="3248"/>
      <c r="M29" s="3249" t="s">
        <v>1465</v>
      </c>
    </row>
    <row r="30" spans="1:13" ht="13.5" customHeight="1">
      <c r="A30" s="3245" t="s">
        <v>1584</v>
      </c>
      <c r="B30" s="3246" t="s">
        <v>1585</v>
      </c>
      <c r="C30" s="3246" t="s">
        <v>1585</v>
      </c>
      <c r="D30" s="3246" t="s">
        <v>1586</v>
      </c>
      <c r="E30" s="3247" t="s">
        <v>1107</v>
      </c>
      <c r="F30" s="3247" t="s">
        <v>1107</v>
      </c>
      <c r="G30" s="3246" t="s">
        <v>1548</v>
      </c>
      <c r="H30" s="3241">
        <v>40000</v>
      </c>
      <c r="I30" s="3246" t="s">
        <v>1489</v>
      </c>
      <c r="J30" s="3246" t="s">
        <v>1463</v>
      </c>
      <c r="K30" s="3246" t="s">
        <v>1587</v>
      </c>
      <c r="L30" s="3248"/>
      <c r="M30" s="3249" t="s">
        <v>1481</v>
      </c>
    </row>
    <row r="31" spans="1:13" ht="13.5" customHeight="1">
      <c r="A31" s="3245" t="s">
        <v>1588</v>
      </c>
      <c r="B31" s="3246" t="s">
        <v>1589</v>
      </c>
      <c r="C31" s="3246" t="s">
        <v>1589</v>
      </c>
      <c r="D31" s="3246" t="s">
        <v>1590</v>
      </c>
      <c r="E31" s="3247" t="s">
        <v>1107</v>
      </c>
      <c r="F31" s="3247" t="s">
        <v>1107</v>
      </c>
      <c r="G31" s="3246" t="s">
        <v>1548</v>
      </c>
      <c r="H31" s="3241">
        <v>30000</v>
      </c>
      <c r="I31" s="3246" t="s">
        <v>1489</v>
      </c>
      <c r="J31" s="3246" t="s">
        <v>1463</v>
      </c>
      <c r="K31" s="3246" t="s">
        <v>1591</v>
      </c>
      <c r="L31" s="3248"/>
      <c r="M31" s="3249" t="s">
        <v>1481</v>
      </c>
    </row>
    <row r="32" spans="1:13" ht="13.5" customHeight="1">
      <c r="A32" s="3245" t="s">
        <v>1592</v>
      </c>
      <c r="B32" s="3246" t="s">
        <v>1593</v>
      </c>
      <c r="C32" s="3246" t="s">
        <v>1594</v>
      </c>
      <c r="D32" s="3247" t="s">
        <v>1595</v>
      </c>
      <c r="E32" s="3247" t="s">
        <v>1596</v>
      </c>
      <c r="F32" s="3246" t="s">
        <v>1514</v>
      </c>
      <c r="G32" s="3246" t="s">
        <v>1597</v>
      </c>
      <c r="H32" s="3241">
        <v>300000</v>
      </c>
      <c r="I32" s="3246" t="s">
        <v>1598</v>
      </c>
      <c r="J32" s="3246" t="s">
        <v>1516</v>
      </c>
      <c r="K32" s="3246" t="s">
        <v>1599</v>
      </c>
      <c r="L32" s="3248"/>
      <c r="M32" s="3249" t="s">
        <v>1481</v>
      </c>
    </row>
    <row r="33" spans="1:13" ht="13.5" customHeight="1">
      <c r="A33" s="3245" t="s">
        <v>1600</v>
      </c>
      <c r="B33" s="3246" t="s">
        <v>1601</v>
      </c>
      <c r="C33" s="3246" t="s">
        <v>1602</v>
      </c>
      <c r="D33" s="3246" t="s">
        <v>1603</v>
      </c>
      <c r="E33" s="3247" t="s">
        <v>1107</v>
      </c>
      <c r="F33" s="3247" t="s">
        <v>1107</v>
      </c>
      <c r="G33" s="3246" t="s">
        <v>1477</v>
      </c>
      <c r="H33" s="3241">
        <v>2302000</v>
      </c>
      <c r="I33" s="3246" t="s">
        <v>1510</v>
      </c>
      <c r="J33" s="3246" t="s">
        <v>1516</v>
      </c>
      <c r="K33" s="3246" t="s">
        <v>1517</v>
      </c>
      <c r="L33" s="3248"/>
      <c r="M33" s="3250" t="s">
        <v>1465</v>
      </c>
    </row>
    <row r="34" spans="1:13" ht="13.5" customHeight="1">
      <c r="A34" s="3245" t="s">
        <v>1604</v>
      </c>
      <c r="B34" s="3246" t="s">
        <v>1593</v>
      </c>
      <c r="C34" s="3246" t="s">
        <v>1594</v>
      </c>
      <c r="D34" s="3247" t="s">
        <v>1513</v>
      </c>
      <c r="E34" s="3247" t="s">
        <v>1514</v>
      </c>
      <c r="F34" s="3246" t="s">
        <v>1596</v>
      </c>
      <c r="G34" s="3246" t="s">
        <v>1515</v>
      </c>
      <c r="H34" s="3241">
        <v>2621000</v>
      </c>
      <c r="I34" s="3246" t="s">
        <v>1473</v>
      </c>
      <c r="J34" s="3246" t="s">
        <v>1463</v>
      </c>
      <c r="K34" s="3246" t="s">
        <v>1517</v>
      </c>
      <c r="L34" s="3248"/>
      <c r="M34" s="3250"/>
    </row>
    <row r="35" spans="1:13" ht="13.5" customHeight="1">
      <c r="A35" s="3245" t="s">
        <v>1605</v>
      </c>
      <c r="B35" s="3246" t="s">
        <v>1601</v>
      </c>
      <c r="C35" s="3246" t="s">
        <v>1594</v>
      </c>
      <c r="D35" s="3247" t="s">
        <v>1557</v>
      </c>
      <c r="E35" s="3247" t="s">
        <v>1606</v>
      </c>
      <c r="F35" s="3246" t="s">
        <v>1571</v>
      </c>
      <c r="G35" s="3246" t="s">
        <v>1557</v>
      </c>
      <c r="H35" s="3241">
        <v>29180</v>
      </c>
      <c r="I35" s="3246" t="s">
        <v>1473</v>
      </c>
      <c r="J35" s="3246" t="s">
        <v>1463</v>
      </c>
      <c r="K35" s="3246" t="s">
        <v>1607</v>
      </c>
      <c r="L35" s="3248"/>
      <c r="M35" s="3249" t="s">
        <v>1235</v>
      </c>
    </row>
    <row r="36" spans="1:13" ht="13.5" customHeight="1">
      <c r="A36" s="3245" t="s">
        <v>1608</v>
      </c>
      <c r="B36" s="3246" t="s">
        <v>1609</v>
      </c>
      <c r="C36" s="3246" t="s">
        <v>1609</v>
      </c>
      <c r="D36" s="3246" t="s">
        <v>1610</v>
      </c>
      <c r="E36" s="3247" t="s">
        <v>1107</v>
      </c>
      <c r="F36" s="3247" t="s">
        <v>1107</v>
      </c>
      <c r="G36" s="3246" t="s">
        <v>1548</v>
      </c>
      <c r="H36" s="3241">
        <v>20000</v>
      </c>
      <c r="I36" s="3246" t="s">
        <v>1473</v>
      </c>
      <c r="J36" s="3246" t="s">
        <v>1499</v>
      </c>
      <c r="K36" s="3246" t="s">
        <v>1480</v>
      </c>
      <c r="L36" s="3248"/>
      <c r="M36" s="3249" t="s">
        <v>1481</v>
      </c>
    </row>
    <row r="37" spans="1:13" ht="13.5" customHeight="1">
      <c r="A37" s="3245" t="s">
        <v>1611</v>
      </c>
      <c r="B37" s="3246" t="s">
        <v>1609</v>
      </c>
      <c r="C37" s="3246" t="s">
        <v>1609</v>
      </c>
      <c r="D37" s="3246" t="s">
        <v>1612</v>
      </c>
      <c r="E37" s="3247" t="s">
        <v>1107</v>
      </c>
      <c r="F37" s="3247" t="s">
        <v>1107</v>
      </c>
      <c r="G37" s="3246" t="s">
        <v>1548</v>
      </c>
      <c r="H37" s="3241">
        <v>10000</v>
      </c>
      <c r="I37" s="3246" t="s">
        <v>1473</v>
      </c>
      <c r="J37" s="3246" t="s">
        <v>1499</v>
      </c>
      <c r="K37" s="3246" t="s">
        <v>1485</v>
      </c>
      <c r="L37" s="3248"/>
      <c r="M37" s="3249" t="s">
        <v>1481</v>
      </c>
    </row>
    <row r="38" spans="1:13" ht="13.5" customHeight="1">
      <c r="A38" s="3245" t="s">
        <v>1613</v>
      </c>
      <c r="B38" s="3246" t="s">
        <v>1614</v>
      </c>
      <c r="C38" s="3246" t="s">
        <v>1615</v>
      </c>
      <c r="D38" s="3246" t="s">
        <v>1469</v>
      </c>
      <c r="E38" s="3247" t="s">
        <v>1107</v>
      </c>
      <c r="F38" s="3247" t="s">
        <v>1107</v>
      </c>
      <c r="G38" s="3246" t="s">
        <v>1472</v>
      </c>
      <c r="H38" s="3241">
        <v>300000</v>
      </c>
      <c r="I38" s="3246" t="s">
        <v>1489</v>
      </c>
      <c r="J38" s="3246" t="s">
        <v>1616</v>
      </c>
      <c r="K38" s="3246" t="s">
        <v>1617</v>
      </c>
      <c r="L38" s="3248"/>
      <c r="M38" s="3249" t="s">
        <v>1465</v>
      </c>
    </row>
    <row r="39" spans="1:13" ht="13.5" customHeight="1">
      <c r="A39" s="3245" t="s">
        <v>1618</v>
      </c>
      <c r="B39" s="3246" t="s">
        <v>1619</v>
      </c>
      <c r="C39" s="3246" t="s">
        <v>1614</v>
      </c>
      <c r="D39" s="3246" t="s">
        <v>1487</v>
      </c>
      <c r="E39" s="3247" t="s">
        <v>1107</v>
      </c>
      <c r="F39" s="3247" t="s">
        <v>1107</v>
      </c>
      <c r="G39" s="3246" t="s">
        <v>1620</v>
      </c>
      <c r="H39" s="3241">
        <v>100000</v>
      </c>
      <c r="I39" s="3246" t="s">
        <v>1473</v>
      </c>
      <c r="J39" s="3246" t="s">
        <v>1516</v>
      </c>
      <c r="K39" s="3246" t="s">
        <v>1490</v>
      </c>
      <c r="L39" s="3248"/>
      <c r="M39" s="3249" t="s">
        <v>1481</v>
      </c>
    </row>
    <row r="40" spans="1:13" ht="13.5" customHeight="1">
      <c r="A40" s="3245" t="s">
        <v>1621</v>
      </c>
      <c r="B40" s="3246" t="s">
        <v>1622</v>
      </c>
      <c r="C40" s="3246" t="s">
        <v>1622</v>
      </c>
      <c r="D40" s="3246" t="s">
        <v>1623</v>
      </c>
      <c r="E40" s="3247" t="s">
        <v>1107</v>
      </c>
      <c r="F40" s="3247" t="s">
        <v>1107</v>
      </c>
      <c r="G40" s="3246" t="s">
        <v>1548</v>
      </c>
      <c r="H40" s="3241">
        <v>50000</v>
      </c>
      <c r="I40" s="3246" t="s">
        <v>1473</v>
      </c>
      <c r="J40" s="3246" t="s">
        <v>1499</v>
      </c>
      <c r="K40" s="3246" t="s">
        <v>1624</v>
      </c>
      <c r="L40" s="3248"/>
      <c r="M40" s="3249" t="s">
        <v>1465</v>
      </c>
    </row>
    <row r="41" spans="1:13" ht="13.5" customHeight="1">
      <c r="A41" s="3245" t="s">
        <v>1625</v>
      </c>
      <c r="B41" s="3246" t="s">
        <v>1626</v>
      </c>
      <c r="C41" s="3246" t="s">
        <v>1627</v>
      </c>
      <c r="D41" s="3246" t="s">
        <v>1460</v>
      </c>
      <c r="E41" s="3247" t="s">
        <v>1107</v>
      </c>
      <c r="F41" s="3247" t="s">
        <v>1107</v>
      </c>
      <c r="G41" s="3246" t="s">
        <v>1494</v>
      </c>
      <c r="H41" s="3241">
        <v>50000</v>
      </c>
      <c r="I41" s="3246" t="s">
        <v>1473</v>
      </c>
      <c r="J41" s="3246" t="s">
        <v>1463</v>
      </c>
      <c r="K41" s="3246" t="s">
        <v>1500</v>
      </c>
      <c r="L41" s="3248"/>
      <c r="M41" s="3249" t="s">
        <v>1481</v>
      </c>
    </row>
    <row r="42" spans="1:13" ht="13.5" customHeight="1">
      <c r="A42" s="3245" t="s">
        <v>1628</v>
      </c>
      <c r="B42" s="3246" t="s">
        <v>1629</v>
      </c>
      <c r="C42" s="3246" t="s">
        <v>1630</v>
      </c>
      <c r="D42" s="3246" t="s">
        <v>1631</v>
      </c>
      <c r="E42" s="3247" t="s">
        <v>1107</v>
      </c>
      <c r="F42" s="3247" t="s">
        <v>1107</v>
      </c>
      <c r="G42" s="3246" t="s">
        <v>1488</v>
      </c>
      <c r="H42" s="3241">
        <v>-100000</v>
      </c>
      <c r="I42" s="3246" t="s">
        <v>1473</v>
      </c>
      <c r="J42" s="3246" t="s">
        <v>1516</v>
      </c>
      <c r="K42" s="3246" t="s">
        <v>1632</v>
      </c>
      <c r="L42" s="3248" t="s">
        <v>1633</v>
      </c>
      <c r="M42" s="3251" t="s">
        <v>1230</v>
      </c>
    </row>
    <row r="43" spans="1:13" ht="13.5" customHeight="1">
      <c r="A43" s="3245" t="s">
        <v>1634</v>
      </c>
      <c r="B43" s="3246" t="s">
        <v>1629</v>
      </c>
      <c r="C43" s="3246" t="s">
        <v>1630</v>
      </c>
      <c r="D43" s="3247" t="s">
        <v>1557</v>
      </c>
      <c r="E43" s="3247" t="s">
        <v>1606</v>
      </c>
      <c r="F43" s="3246" t="s">
        <v>1571</v>
      </c>
      <c r="G43" s="3246" t="s">
        <v>1557</v>
      </c>
      <c r="H43" s="3241">
        <v>35710</v>
      </c>
      <c r="I43" s="3246" t="s">
        <v>1462</v>
      </c>
      <c r="J43" s="3246" t="s">
        <v>1463</v>
      </c>
      <c r="K43" s="3246" t="s">
        <v>1635</v>
      </c>
      <c r="L43" s="3248"/>
      <c r="M43" s="3249" t="s">
        <v>1235</v>
      </c>
    </row>
    <row r="44" spans="1:13" ht="13.5" customHeight="1">
      <c r="A44" s="3245" t="s">
        <v>1636</v>
      </c>
      <c r="B44" s="3246" t="s">
        <v>1637</v>
      </c>
      <c r="C44" s="3246" t="s">
        <v>1637</v>
      </c>
      <c r="D44" s="3246" t="s">
        <v>1638</v>
      </c>
      <c r="E44" s="3247" t="s">
        <v>1107</v>
      </c>
      <c r="F44" s="3247" t="s">
        <v>1107</v>
      </c>
      <c r="G44" s="3246" t="s">
        <v>1548</v>
      </c>
      <c r="H44" s="3241">
        <v>363000</v>
      </c>
      <c r="I44" s="3246" t="s">
        <v>1473</v>
      </c>
      <c r="J44" s="3246" t="s">
        <v>1499</v>
      </c>
      <c r="K44" s="3246" t="s">
        <v>1517</v>
      </c>
      <c r="L44" s="3248"/>
      <c r="M44" s="3250" t="s">
        <v>1465</v>
      </c>
    </row>
    <row r="45" spans="1:13" ht="13.5" customHeight="1">
      <c r="A45" s="3245" t="s">
        <v>1639</v>
      </c>
      <c r="B45" s="3246" t="s">
        <v>1640</v>
      </c>
      <c r="C45" s="3246" t="s">
        <v>1641</v>
      </c>
      <c r="D45" s="3247" t="s">
        <v>1513</v>
      </c>
      <c r="E45" s="3247" t="s">
        <v>1514</v>
      </c>
      <c r="F45" s="3246" t="s">
        <v>1596</v>
      </c>
      <c r="G45" s="3246" t="s">
        <v>1515</v>
      </c>
      <c r="H45" s="3241">
        <v>90000</v>
      </c>
      <c r="I45" s="3246" t="s">
        <v>1473</v>
      </c>
      <c r="J45" s="3246" t="s">
        <v>1463</v>
      </c>
      <c r="K45" s="3246" t="s">
        <v>1517</v>
      </c>
      <c r="L45" s="3248"/>
      <c r="M45" s="3250"/>
    </row>
    <row r="46" spans="1:13" ht="13.5" customHeight="1">
      <c r="A46" s="3245" t="s">
        <v>1642</v>
      </c>
      <c r="B46" s="3246" t="s">
        <v>1643</v>
      </c>
      <c r="C46" s="3246" t="s">
        <v>1644</v>
      </c>
      <c r="D46" s="3246" t="s">
        <v>1603</v>
      </c>
      <c r="E46" s="3247" t="s">
        <v>1107</v>
      </c>
      <c r="F46" s="3247" t="s">
        <v>1107</v>
      </c>
      <c r="G46" s="3246" t="s">
        <v>1488</v>
      </c>
      <c r="H46" s="3241">
        <v>1313000</v>
      </c>
      <c r="I46" s="3246" t="s">
        <v>1473</v>
      </c>
      <c r="J46" s="3246" t="s">
        <v>1516</v>
      </c>
      <c r="K46" s="3246" t="s">
        <v>1517</v>
      </c>
      <c r="L46" s="3248"/>
      <c r="M46" s="3250" t="s">
        <v>1465</v>
      </c>
    </row>
    <row r="47" spans="1:13" ht="13.5" customHeight="1">
      <c r="A47" s="3245" t="s">
        <v>1645</v>
      </c>
      <c r="B47" s="3246" t="s">
        <v>1643</v>
      </c>
      <c r="C47" s="3246" t="s">
        <v>1644</v>
      </c>
      <c r="D47" s="3247" t="s">
        <v>1513</v>
      </c>
      <c r="E47" s="3247" t="s">
        <v>1514</v>
      </c>
      <c r="F47" s="3246" t="s">
        <v>1596</v>
      </c>
      <c r="G47" s="3246" t="s">
        <v>1515</v>
      </c>
      <c r="H47" s="3241">
        <v>965000</v>
      </c>
      <c r="I47" s="3246" t="s">
        <v>1462</v>
      </c>
      <c r="J47" s="3246" t="s">
        <v>1463</v>
      </c>
      <c r="K47" s="3246" t="s">
        <v>1517</v>
      </c>
      <c r="L47" s="3248"/>
      <c r="M47" s="3250"/>
    </row>
    <row r="48" spans="1:13" ht="13.5" customHeight="1">
      <c r="A48" s="3245" t="s">
        <v>1646</v>
      </c>
      <c r="B48" s="3246" t="s">
        <v>1647</v>
      </c>
      <c r="C48" s="3246" t="s">
        <v>1648</v>
      </c>
      <c r="D48" s="3246" t="s">
        <v>1460</v>
      </c>
      <c r="E48" s="3247" t="s">
        <v>1107</v>
      </c>
      <c r="F48" s="3247" t="s">
        <v>1107</v>
      </c>
      <c r="G48" s="3246" t="s">
        <v>1494</v>
      </c>
      <c r="H48" s="3241">
        <v>20000</v>
      </c>
      <c r="I48" s="3246" t="s">
        <v>1473</v>
      </c>
      <c r="J48" s="3246" t="s">
        <v>1463</v>
      </c>
      <c r="K48" s="3246" t="s">
        <v>1534</v>
      </c>
      <c r="L48" s="3248"/>
      <c r="M48" s="3249" t="s">
        <v>1235</v>
      </c>
    </row>
    <row r="49" spans="1:13" ht="13.5" customHeight="1">
      <c r="A49" s="3245" t="s">
        <v>1649</v>
      </c>
      <c r="B49" s="3246" t="s">
        <v>1650</v>
      </c>
      <c r="C49" s="3246" t="s">
        <v>1651</v>
      </c>
      <c r="D49" s="3246" t="s">
        <v>1603</v>
      </c>
      <c r="E49" s="3247" t="s">
        <v>1107</v>
      </c>
      <c r="F49" s="3247" t="s">
        <v>1107</v>
      </c>
      <c r="G49" s="3246" t="s">
        <v>1488</v>
      </c>
      <c r="H49" s="3241">
        <v>1015000</v>
      </c>
      <c r="I49" s="3246" t="s">
        <v>1473</v>
      </c>
      <c r="J49" s="3246" t="s">
        <v>1463</v>
      </c>
      <c r="K49" s="3246" t="s">
        <v>1517</v>
      </c>
      <c r="L49" s="3248"/>
      <c r="M49" s="3250" t="s">
        <v>1465</v>
      </c>
    </row>
    <row r="50" spans="1:13" ht="13.5" customHeight="1">
      <c r="A50" s="3245" t="s">
        <v>1652</v>
      </c>
      <c r="B50" s="3246" t="s">
        <v>1650</v>
      </c>
      <c r="C50" s="3246" t="s">
        <v>1651</v>
      </c>
      <c r="D50" s="3247" t="s">
        <v>1513</v>
      </c>
      <c r="E50" s="3247" t="s">
        <v>1514</v>
      </c>
      <c r="F50" s="3246" t="s">
        <v>1596</v>
      </c>
      <c r="G50" s="3246" t="s">
        <v>1515</v>
      </c>
      <c r="H50" s="3241">
        <v>580000</v>
      </c>
      <c r="I50" s="3246" t="s">
        <v>1473</v>
      </c>
      <c r="J50" s="3246" t="s">
        <v>1463</v>
      </c>
      <c r="K50" s="3246" t="s">
        <v>1517</v>
      </c>
      <c r="L50" s="3248"/>
      <c r="M50" s="3250"/>
    </row>
    <row r="51" spans="1:13" ht="13.5" customHeight="1">
      <c r="A51" s="3245" t="s">
        <v>1653</v>
      </c>
      <c r="B51" s="3246" t="s">
        <v>1650</v>
      </c>
      <c r="C51" s="3246" t="s">
        <v>1651</v>
      </c>
      <c r="D51" s="3246" t="s">
        <v>1460</v>
      </c>
      <c r="E51" s="3247" t="s">
        <v>1107</v>
      </c>
      <c r="F51" s="3247" t="s">
        <v>1107</v>
      </c>
      <c r="G51" s="3246" t="s">
        <v>1494</v>
      </c>
      <c r="H51" s="3241">
        <v>1000</v>
      </c>
      <c r="I51" s="3246" t="s">
        <v>1473</v>
      </c>
      <c r="J51" s="3246" t="s">
        <v>1463</v>
      </c>
      <c r="K51" s="3246" t="s">
        <v>1654</v>
      </c>
      <c r="L51" s="3248"/>
      <c r="M51" s="3249" t="s">
        <v>1465</v>
      </c>
    </row>
    <row r="52" spans="1:13" ht="13.5" customHeight="1">
      <c r="A52" s="3245" t="s">
        <v>1655</v>
      </c>
      <c r="B52" s="3246" t="s">
        <v>1656</v>
      </c>
      <c r="C52" s="3246" t="s">
        <v>1657</v>
      </c>
      <c r="D52" s="3246" t="s">
        <v>1658</v>
      </c>
      <c r="E52" s="3247" t="s">
        <v>1107</v>
      </c>
      <c r="F52" s="3247" t="s">
        <v>1107</v>
      </c>
      <c r="G52" s="3246" t="s">
        <v>1488</v>
      </c>
      <c r="H52" s="3241">
        <v>10000</v>
      </c>
      <c r="I52" s="3246" t="s">
        <v>1473</v>
      </c>
      <c r="J52" s="3246" t="s">
        <v>1463</v>
      </c>
      <c r="K52" s="3246" t="s">
        <v>1554</v>
      </c>
      <c r="L52" s="3248"/>
      <c r="M52" s="3249" t="s">
        <v>1465</v>
      </c>
    </row>
    <row r="53" spans="1:13" ht="13.5" customHeight="1">
      <c r="A53" s="3245" t="s">
        <v>1659</v>
      </c>
      <c r="B53" s="3246" t="s">
        <v>1656</v>
      </c>
      <c r="C53" s="3246" t="s">
        <v>1657</v>
      </c>
      <c r="D53" s="3246" t="s">
        <v>1660</v>
      </c>
      <c r="E53" s="3247" t="s">
        <v>1107</v>
      </c>
      <c r="F53" s="3247" t="s">
        <v>1107</v>
      </c>
      <c r="G53" s="3246" t="s">
        <v>1488</v>
      </c>
      <c r="H53" s="3241">
        <v>100000</v>
      </c>
      <c r="I53" s="3246" t="s">
        <v>1473</v>
      </c>
      <c r="J53" s="3246" t="s">
        <v>1463</v>
      </c>
      <c r="K53" s="3246" t="s">
        <v>1583</v>
      </c>
      <c r="L53" s="3248"/>
      <c r="M53" s="3249" t="s">
        <v>1465</v>
      </c>
    </row>
    <row r="54" spans="1:13" ht="13.5" customHeight="1">
      <c r="A54" s="3245" t="s">
        <v>1661</v>
      </c>
      <c r="B54" s="3246" t="s">
        <v>1662</v>
      </c>
      <c r="C54" s="3246" t="s">
        <v>1663</v>
      </c>
      <c r="D54" s="3246" t="s">
        <v>1658</v>
      </c>
      <c r="E54" s="3247" t="s">
        <v>1107</v>
      </c>
      <c r="F54" s="3247" t="s">
        <v>1107</v>
      </c>
      <c r="G54" s="3246" t="s">
        <v>1488</v>
      </c>
      <c r="H54" s="3241">
        <v>40000</v>
      </c>
      <c r="I54" s="3246" t="s">
        <v>1473</v>
      </c>
      <c r="J54" s="3246" t="s">
        <v>1463</v>
      </c>
      <c r="K54" s="3246" t="s">
        <v>1587</v>
      </c>
      <c r="L54" s="3248"/>
      <c r="M54" s="3249" t="s">
        <v>1481</v>
      </c>
    </row>
    <row r="55" spans="1:13" ht="13.5" customHeight="1">
      <c r="A55" s="3245" t="s">
        <v>1664</v>
      </c>
      <c r="B55" s="3246" t="s">
        <v>1662</v>
      </c>
      <c r="C55" s="3246" t="s">
        <v>1663</v>
      </c>
      <c r="D55" s="3246" t="s">
        <v>1665</v>
      </c>
      <c r="E55" s="3247" t="s">
        <v>1107</v>
      </c>
      <c r="F55" s="3247" t="s">
        <v>1107</v>
      </c>
      <c r="G55" s="3246" t="s">
        <v>1488</v>
      </c>
      <c r="H55" s="3241">
        <v>30000</v>
      </c>
      <c r="I55" s="3246" t="s">
        <v>1473</v>
      </c>
      <c r="J55" s="3246" t="s">
        <v>1463</v>
      </c>
      <c r="K55" s="3246" t="s">
        <v>1591</v>
      </c>
      <c r="L55" s="3248"/>
      <c r="M55" s="3249" t="s">
        <v>1481</v>
      </c>
    </row>
    <row r="56" spans="1:13" ht="13.5" customHeight="1">
      <c r="A56" s="3245" t="s">
        <v>1666</v>
      </c>
      <c r="B56" s="3246" t="s">
        <v>1667</v>
      </c>
      <c r="C56" s="3246" t="s">
        <v>1668</v>
      </c>
      <c r="D56" s="3246" t="s">
        <v>1483</v>
      </c>
      <c r="E56" s="3247" t="s">
        <v>1107</v>
      </c>
      <c r="F56" s="3247" t="s">
        <v>1107</v>
      </c>
      <c r="G56" s="3246" t="s">
        <v>1488</v>
      </c>
      <c r="H56" s="3241">
        <v>10000</v>
      </c>
      <c r="I56" s="3246" t="s">
        <v>1473</v>
      </c>
      <c r="J56" s="3246" t="s">
        <v>1463</v>
      </c>
      <c r="K56" s="3246" t="s">
        <v>1485</v>
      </c>
      <c r="L56" s="3248"/>
      <c r="M56" s="3249" t="s">
        <v>1481</v>
      </c>
    </row>
    <row r="57" spans="1:13" ht="13.5" customHeight="1">
      <c r="A57" s="3245" t="s">
        <v>1669</v>
      </c>
      <c r="B57" s="3246" t="s">
        <v>1667</v>
      </c>
      <c r="C57" s="3246" t="s">
        <v>1668</v>
      </c>
      <c r="D57" s="3246" t="s">
        <v>1597</v>
      </c>
      <c r="E57" s="3247" t="s">
        <v>1514</v>
      </c>
      <c r="F57" s="3247" t="s">
        <v>1596</v>
      </c>
      <c r="G57" s="3246" t="s">
        <v>1597</v>
      </c>
      <c r="H57" s="3241">
        <v>300000</v>
      </c>
      <c r="I57" s="3246" t="s">
        <v>1473</v>
      </c>
      <c r="J57" s="3246" t="s">
        <v>1463</v>
      </c>
      <c r="K57" s="3246" t="s">
        <v>1599</v>
      </c>
      <c r="L57" s="3248"/>
      <c r="M57" s="3249" t="s">
        <v>1481</v>
      </c>
    </row>
    <row r="58" spans="1:13" ht="13.5" customHeight="1">
      <c r="A58" s="3245" t="s">
        <v>1670</v>
      </c>
      <c r="B58" s="3246" t="s">
        <v>1667</v>
      </c>
      <c r="C58" s="3246" t="s">
        <v>1668</v>
      </c>
      <c r="D58" s="3246" t="s">
        <v>1472</v>
      </c>
      <c r="E58" s="3247" t="s">
        <v>1107</v>
      </c>
      <c r="F58" s="3247" t="s">
        <v>1107</v>
      </c>
      <c r="G58" s="3246" t="s">
        <v>1469</v>
      </c>
      <c r="H58" s="3241">
        <v>300000</v>
      </c>
      <c r="I58" s="3246" t="s">
        <v>1473</v>
      </c>
      <c r="J58" s="3246" t="s">
        <v>1463</v>
      </c>
      <c r="K58" s="3246" t="s">
        <v>1671</v>
      </c>
      <c r="L58" s="3248"/>
      <c r="M58" s="3249" t="s">
        <v>1465</v>
      </c>
    </row>
    <row r="59" spans="1:13" ht="13.5" customHeight="1">
      <c r="A59" s="3245" t="s">
        <v>1672</v>
      </c>
      <c r="B59" s="3246" t="s">
        <v>1667</v>
      </c>
      <c r="C59" s="3246" t="s">
        <v>1668</v>
      </c>
      <c r="D59" s="3246" t="s">
        <v>1673</v>
      </c>
      <c r="E59" s="3247" t="s">
        <v>1107</v>
      </c>
      <c r="F59" s="3247" t="s">
        <v>1107</v>
      </c>
      <c r="G59" s="3246" t="s">
        <v>1488</v>
      </c>
      <c r="H59" s="3241">
        <v>20000</v>
      </c>
      <c r="I59" s="3246" t="s">
        <v>1473</v>
      </c>
      <c r="J59" s="3246" t="s">
        <v>1463</v>
      </c>
      <c r="K59" s="3246" t="s">
        <v>1480</v>
      </c>
      <c r="L59" s="3248"/>
      <c r="M59" s="3249" t="s">
        <v>1481</v>
      </c>
    </row>
    <row r="60" spans="1:13" ht="13.5" customHeight="1">
      <c r="A60" s="3245" t="s">
        <v>1674</v>
      </c>
      <c r="B60" s="3252" t="s">
        <v>1675</v>
      </c>
      <c r="C60" s="3252" t="s">
        <v>1676</v>
      </c>
      <c r="D60" s="3252" t="s">
        <v>1677</v>
      </c>
      <c r="E60" s="3253" t="s">
        <v>1596</v>
      </c>
      <c r="F60" s="3252" t="s">
        <v>1596</v>
      </c>
      <c r="G60" s="3252" t="s">
        <v>1515</v>
      </c>
      <c r="H60" s="3241">
        <v>2611000</v>
      </c>
      <c r="I60" s="3246" t="s">
        <v>1473</v>
      </c>
      <c r="J60" s="3246" t="s">
        <v>1499</v>
      </c>
      <c r="K60" s="3252" t="s">
        <v>1517</v>
      </c>
      <c r="L60" s="3254"/>
      <c r="M60" s="3255"/>
    </row>
    <row r="61" spans="1:13" ht="13.5" customHeight="1">
      <c r="A61" s="3245" t="s">
        <v>1678</v>
      </c>
      <c r="B61" s="3252" t="s">
        <v>1679</v>
      </c>
      <c r="C61" s="3252" t="s">
        <v>1675</v>
      </c>
      <c r="D61" s="3252" t="s">
        <v>1484</v>
      </c>
      <c r="E61" s="3253" t="s">
        <v>1606</v>
      </c>
      <c r="F61" s="3252" t="s">
        <v>1571</v>
      </c>
      <c r="G61" s="3246" t="s">
        <v>1484</v>
      </c>
      <c r="H61" s="3241">
        <v>2397000</v>
      </c>
      <c r="I61" s="3246" t="s">
        <v>1473</v>
      </c>
      <c r="J61" s="3246" t="s">
        <v>1463</v>
      </c>
      <c r="K61" s="3252" t="s">
        <v>1517</v>
      </c>
      <c r="L61" s="3254"/>
      <c r="M61" s="3255"/>
    </row>
    <row r="62" spans="1:13" ht="13.5" customHeight="1">
      <c r="A62" s="3245" t="s">
        <v>1680</v>
      </c>
      <c r="B62" s="3252" t="s">
        <v>1679</v>
      </c>
      <c r="C62" s="3252" t="s">
        <v>1675</v>
      </c>
      <c r="D62" s="3246" t="s">
        <v>1487</v>
      </c>
      <c r="E62" s="3253" t="s">
        <v>1606</v>
      </c>
      <c r="F62" s="3252" t="s">
        <v>1571</v>
      </c>
      <c r="G62" s="3246" t="s">
        <v>1484</v>
      </c>
      <c r="H62" s="3241">
        <v>100000</v>
      </c>
      <c r="I62" s="3246" t="s">
        <v>1473</v>
      </c>
      <c r="J62" s="3246" t="s">
        <v>1463</v>
      </c>
      <c r="K62" s="3246" t="s">
        <v>1681</v>
      </c>
      <c r="L62" s="3254"/>
      <c r="M62" s="3255"/>
    </row>
    <row r="63" spans="1:13" ht="13.5" customHeight="1">
      <c r="A63" s="3245" t="s">
        <v>1682</v>
      </c>
      <c r="B63" s="3252" t="s">
        <v>1683</v>
      </c>
      <c r="C63" s="3252" t="s">
        <v>1684</v>
      </c>
      <c r="D63" s="3252" t="s">
        <v>1484</v>
      </c>
      <c r="E63" s="3253" t="s">
        <v>1606</v>
      </c>
      <c r="F63" s="3252" t="s">
        <v>1571</v>
      </c>
      <c r="G63" s="3246" t="s">
        <v>1484</v>
      </c>
      <c r="H63" s="3241">
        <v>50000</v>
      </c>
      <c r="I63" s="3246" t="s">
        <v>1473</v>
      </c>
      <c r="J63" s="3246" t="s">
        <v>1463</v>
      </c>
      <c r="K63" s="3252" t="s">
        <v>1500</v>
      </c>
      <c r="L63" s="3254"/>
      <c r="M63" s="3255"/>
    </row>
    <row r="64" spans="1:13" ht="13.5" customHeight="1">
      <c r="A64" s="3245" t="s">
        <v>1685</v>
      </c>
      <c r="B64" s="3252" t="s">
        <v>1686</v>
      </c>
      <c r="C64" s="3252" t="s">
        <v>1687</v>
      </c>
      <c r="D64" s="3252" t="s">
        <v>1688</v>
      </c>
      <c r="E64" s="3253" t="s">
        <v>1606</v>
      </c>
      <c r="F64" s="3252" t="s">
        <v>1571</v>
      </c>
      <c r="G64" s="3252" t="s">
        <v>1460</v>
      </c>
      <c r="H64" s="3241">
        <v>500000</v>
      </c>
      <c r="I64" s="3246" t="s">
        <v>1473</v>
      </c>
      <c r="J64" s="3246" t="s">
        <v>1463</v>
      </c>
      <c r="K64" s="3252" t="s">
        <v>1689</v>
      </c>
      <c r="L64" s="3254"/>
      <c r="M64" s="3255"/>
    </row>
    <row r="65" spans="1:13" ht="13.5" customHeight="1">
      <c r="A65" s="3245" t="s">
        <v>1690</v>
      </c>
      <c r="B65" s="3252" t="s">
        <v>1691</v>
      </c>
      <c r="C65" s="3252" t="s">
        <v>1691</v>
      </c>
      <c r="D65" s="3252" t="s">
        <v>1692</v>
      </c>
      <c r="E65" s="3253" t="s">
        <v>1514</v>
      </c>
      <c r="F65" s="3252" t="s">
        <v>1551</v>
      </c>
      <c r="G65" s="3252" t="s">
        <v>1693</v>
      </c>
      <c r="H65" s="3241">
        <v>220000</v>
      </c>
      <c r="I65" s="3246" t="s">
        <v>1473</v>
      </c>
      <c r="J65" s="3246" t="s">
        <v>1463</v>
      </c>
      <c r="K65" s="3252" t="s">
        <v>1517</v>
      </c>
      <c r="L65" s="3254"/>
      <c r="M65" s="3255"/>
    </row>
    <row r="66" spans="1:13" ht="13.5" customHeight="1">
      <c r="A66" s="3245" t="s">
        <v>1694</v>
      </c>
      <c r="B66" s="3252" t="s">
        <v>1691</v>
      </c>
      <c r="C66" s="3252" t="s">
        <v>1691</v>
      </c>
      <c r="D66" s="3252" t="s">
        <v>1477</v>
      </c>
      <c r="E66" s="3253" t="s">
        <v>1606</v>
      </c>
      <c r="F66" s="3252" t="s">
        <v>1470</v>
      </c>
      <c r="G66" s="3246" t="s">
        <v>1566</v>
      </c>
      <c r="H66" s="3241">
        <v>750000</v>
      </c>
      <c r="I66" s="3246" t="s">
        <v>1473</v>
      </c>
      <c r="J66" s="3246" t="s">
        <v>1463</v>
      </c>
      <c r="K66" s="3252" t="s">
        <v>1517</v>
      </c>
      <c r="L66" s="3254"/>
      <c r="M66" s="3255"/>
    </row>
    <row r="67" spans="1:13" ht="13.5" customHeight="1">
      <c r="A67" s="3245" t="s">
        <v>1695</v>
      </c>
      <c r="B67" s="3252" t="s">
        <v>1696</v>
      </c>
      <c r="C67" s="3252" t="s">
        <v>1696</v>
      </c>
      <c r="D67" s="3252" t="s">
        <v>1557</v>
      </c>
      <c r="E67" s="3253" t="s">
        <v>1571</v>
      </c>
      <c r="F67" s="3252" t="s">
        <v>1470</v>
      </c>
      <c r="G67" s="3252" t="s">
        <v>1697</v>
      </c>
      <c r="H67" s="3241">
        <v>48930</v>
      </c>
      <c r="I67" s="3246" t="s">
        <v>1489</v>
      </c>
      <c r="J67" s="3246" t="s">
        <v>1698</v>
      </c>
      <c r="K67" s="3252" t="s">
        <v>1699</v>
      </c>
      <c r="L67" s="3254"/>
      <c r="M67" s="3255"/>
    </row>
    <row r="68" spans="1:13" ht="13.5" customHeight="1">
      <c r="A68" s="3245" t="s">
        <v>1700</v>
      </c>
      <c r="B68" s="3252" t="s">
        <v>1696</v>
      </c>
      <c r="C68" s="3252" t="s">
        <v>1696</v>
      </c>
      <c r="D68" s="3252" t="s">
        <v>1557</v>
      </c>
      <c r="E68" s="3253" t="s">
        <v>1571</v>
      </c>
      <c r="F68" s="3252" t="s">
        <v>1470</v>
      </c>
      <c r="G68" s="3252" t="s">
        <v>1697</v>
      </c>
      <c r="H68" s="3241">
        <v>34310</v>
      </c>
      <c r="I68" s="3246" t="s">
        <v>1489</v>
      </c>
      <c r="J68" s="3246" t="s">
        <v>1698</v>
      </c>
      <c r="K68" s="3252" t="s">
        <v>1701</v>
      </c>
      <c r="L68" s="3254"/>
      <c r="M68" s="3255"/>
    </row>
    <row r="69" spans="1:13" ht="13.5" customHeight="1">
      <c r="A69" s="3245" t="s">
        <v>1702</v>
      </c>
      <c r="B69" s="3252" t="s">
        <v>1703</v>
      </c>
      <c r="C69" s="3252" t="s">
        <v>1703</v>
      </c>
      <c r="D69" s="3252" t="s">
        <v>1498</v>
      </c>
      <c r="E69" s="3253" t="s">
        <v>1606</v>
      </c>
      <c r="F69" s="3252" t="s">
        <v>1470</v>
      </c>
      <c r="G69" s="3252" t="s">
        <v>1520</v>
      </c>
      <c r="H69" s="3241">
        <v>1280</v>
      </c>
      <c r="I69" s="3246" t="s">
        <v>1473</v>
      </c>
      <c r="J69" s="3246" t="s">
        <v>1463</v>
      </c>
      <c r="K69" s="3252" t="s">
        <v>1704</v>
      </c>
      <c r="L69" s="3254"/>
      <c r="M69" s="3255"/>
    </row>
    <row r="70" spans="1:13" ht="13.5" customHeight="1">
      <c r="A70" s="3245" t="s">
        <v>1705</v>
      </c>
      <c r="B70" s="3252" t="s">
        <v>1706</v>
      </c>
      <c r="C70" s="3252" t="s">
        <v>1706</v>
      </c>
      <c r="D70" s="3252" t="s">
        <v>1707</v>
      </c>
      <c r="E70" s="3253" t="s">
        <v>1606</v>
      </c>
      <c r="F70" s="3252" t="s">
        <v>1470</v>
      </c>
      <c r="G70" s="3252" t="s">
        <v>1520</v>
      </c>
      <c r="H70" s="3241">
        <v>1000000</v>
      </c>
      <c r="I70" s="3246" t="s">
        <v>1473</v>
      </c>
      <c r="J70" s="3246" t="s">
        <v>1463</v>
      </c>
      <c r="K70" s="3252" t="s">
        <v>1708</v>
      </c>
      <c r="L70" s="3254"/>
      <c r="M70" s="3255"/>
    </row>
    <row r="71" spans="1:13" ht="13.5" customHeight="1">
      <c r="A71" s="3245" t="s">
        <v>1709</v>
      </c>
      <c r="B71" s="3252" t="s">
        <v>1710</v>
      </c>
      <c r="C71" s="3252" t="s">
        <v>1710</v>
      </c>
      <c r="D71" s="3252" t="s">
        <v>1692</v>
      </c>
      <c r="E71" s="3253" t="s">
        <v>1514</v>
      </c>
      <c r="F71" s="3252" t="s">
        <v>1551</v>
      </c>
      <c r="G71" s="3252" t="s">
        <v>1693</v>
      </c>
      <c r="H71" s="3241">
        <v>975000</v>
      </c>
      <c r="I71" s="3246" t="s">
        <v>1473</v>
      </c>
      <c r="J71" s="3246" t="s">
        <v>1463</v>
      </c>
      <c r="K71" s="3252" t="s">
        <v>1517</v>
      </c>
      <c r="L71" s="3254"/>
      <c r="M71" s="3255"/>
    </row>
    <row r="72" spans="1:13" ht="13.5" customHeight="1">
      <c r="A72" s="3245" t="s">
        <v>1711</v>
      </c>
      <c r="B72" s="3252" t="s">
        <v>1710</v>
      </c>
      <c r="C72" s="3252" t="s">
        <v>1710</v>
      </c>
      <c r="D72" s="3252" t="s">
        <v>1477</v>
      </c>
      <c r="E72" s="3253" t="s">
        <v>1606</v>
      </c>
      <c r="F72" s="3252" t="s">
        <v>1470</v>
      </c>
      <c r="G72" s="3246" t="s">
        <v>1566</v>
      </c>
      <c r="H72" s="3241">
        <v>1293000</v>
      </c>
      <c r="I72" s="3246" t="s">
        <v>1473</v>
      </c>
      <c r="J72" s="3246" t="s">
        <v>1463</v>
      </c>
      <c r="K72" s="3252" t="s">
        <v>1517</v>
      </c>
      <c r="L72" s="3254"/>
      <c r="M72" s="3255"/>
    </row>
    <row r="73" spans="1:13" ht="13.5" customHeight="1">
      <c r="A73" s="3245" t="s">
        <v>1712</v>
      </c>
      <c r="B73" s="3252" t="s">
        <v>1713</v>
      </c>
      <c r="C73" s="3252" t="s">
        <v>1713</v>
      </c>
      <c r="D73" s="3252" t="s">
        <v>1498</v>
      </c>
      <c r="E73" s="3253" t="s">
        <v>1606</v>
      </c>
      <c r="F73" s="3252" t="s">
        <v>1470</v>
      </c>
      <c r="G73" s="3252" t="s">
        <v>1520</v>
      </c>
      <c r="H73" s="3241">
        <v>100</v>
      </c>
      <c r="I73" s="3246" t="s">
        <v>1473</v>
      </c>
      <c r="J73" s="3246" t="s">
        <v>1463</v>
      </c>
      <c r="K73" s="3252" t="s">
        <v>1654</v>
      </c>
      <c r="L73" s="3254"/>
      <c r="M73" s="3255"/>
    </row>
    <row r="74" spans="1:13" ht="13.5" customHeight="1">
      <c r="A74" s="3245" t="s">
        <v>1714</v>
      </c>
      <c r="B74" s="3252" t="s">
        <v>1715</v>
      </c>
      <c r="C74" s="3252" t="s">
        <v>1715</v>
      </c>
      <c r="D74" s="3252" t="s">
        <v>1484</v>
      </c>
      <c r="E74" s="3253" t="s">
        <v>1571</v>
      </c>
      <c r="F74" s="3252" t="s">
        <v>1470</v>
      </c>
      <c r="G74" s="3246" t="s">
        <v>1488</v>
      </c>
      <c r="H74" s="3241">
        <v>10000</v>
      </c>
      <c r="I74" s="3246" t="s">
        <v>1489</v>
      </c>
      <c r="J74" s="3246" t="s">
        <v>1698</v>
      </c>
      <c r="K74" s="3252" t="s">
        <v>1554</v>
      </c>
      <c r="L74" s="3254"/>
      <c r="M74" s="3255"/>
    </row>
    <row r="75" spans="1:13" ht="13.5" customHeight="1">
      <c r="A75" s="3245" t="s">
        <v>1716</v>
      </c>
      <c r="B75" s="3252" t="s">
        <v>1715</v>
      </c>
      <c r="C75" s="3252" t="s">
        <v>1715</v>
      </c>
      <c r="D75" s="3252" t="s">
        <v>1717</v>
      </c>
      <c r="E75" s="3253" t="s">
        <v>1596</v>
      </c>
      <c r="F75" s="3252" t="s">
        <v>1551</v>
      </c>
      <c r="G75" s="3252" t="s">
        <v>1515</v>
      </c>
      <c r="H75" s="3241">
        <v>620000</v>
      </c>
      <c r="I75" s="3246" t="s">
        <v>1489</v>
      </c>
      <c r="J75" s="3246" t="s">
        <v>1463</v>
      </c>
      <c r="K75" s="3252" t="s">
        <v>1517</v>
      </c>
      <c r="L75" s="3254"/>
      <c r="M75" s="3255"/>
    </row>
    <row r="76" spans="1:13" ht="13.5" customHeight="1">
      <c r="A76" s="3245" t="s">
        <v>1718</v>
      </c>
      <c r="B76" s="3252" t="s">
        <v>1715</v>
      </c>
      <c r="C76" s="3252" t="s">
        <v>1715</v>
      </c>
      <c r="D76" s="3252" t="s">
        <v>1719</v>
      </c>
      <c r="E76" s="3253" t="s">
        <v>1571</v>
      </c>
      <c r="F76" s="3252" t="s">
        <v>1470</v>
      </c>
      <c r="G76" s="3246" t="s">
        <v>1484</v>
      </c>
      <c r="H76" s="3241">
        <v>995000</v>
      </c>
      <c r="I76" s="3246" t="s">
        <v>1489</v>
      </c>
      <c r="J76" s="3246" t="s">
        <v>1463</v>
      </c>
      <c r="K76" s="3252" t="s">
        <v>1517</v>
      </c>
      <c r="L76" s="3254"/>
      <c r="M76" s="3255"/>
    </row>
    <row r="77" spans="1:13" ht="13.5" customHeight="1">
      <c r="A77" s="3245" t="s">
        <v>1720</v>
      </c>
      <c r="B77" s="3252" t="s">
        <v>1715</v>
      </c>
      <c r="C77" s="3252" t="s">
        <v>1715</v>
      </c>
      <c r="D77" s="3252" t="s">
        <v>1719</v>
      </c>
      <c r="E77" s="3253" t="s">
        <v>1571</v>
      </c>
      <c r="F77" s="3252" t="s">
        <v>1470</v>
      </c>
      <c r="G77" s="3246" t="s">
        <v>1484</v>
      </c>
      <c r="H77" s="3241">
        <v>100000</v>
      </c>
      <c r="I77" s="3246" t="s">
        <v>1489</v>
      </c>
      <c r="J77" s="3246" t="s">
        <v>1463</v>
      </c>
      <c r="K77" s="3252" t="s">
        <v>1583</v>
      </c>
      <c r="L77" s="3254"/>
      <c r="M77" s="3255"/>
    </row>
    <row r="78" spans="1:13" ht="13.5" customHeight="1">
      <c r="A78" s="3245" t="s">
        <v>1721</v>
      </c>
      <c r="B78" s="3252" t="s">
        <v>1715</v>
      </c>
      <c r="C78" s="3252" t="s">
        <v>1715</v>
      </c>
      <c r="D78" s="3252" t="s">
        <v>1722</v>
      </c>
      <c r="E78" s="3253" t="s">
        <v>1571</v>
      </c>
      <c r="F78" s="3252" t="s">
        <v>1470</v>
      </c>
      <c r="G78" s="3252" t="s">
        <v>1460</v>
      </c>
      <c r="H78" s="3241">
        <v>500000</v>
      </c>
      <c r="I78" s="3246" t="s">
        <v>1489</v>
      </c>
      <c r="J78" s="3246" t="s">
        <v>1463</v>
      </c>
      <c r="K78" s="3252" t="s">
        <v>1699</v>
      </c>
      <c r="L78" s="3254"/>
      <c r="M78" s="3255"/>
    </row>
    <row r="79" spans="1:13" ht="13.5" customHeight="1">
      <c r="A79" s="3245" t="s">
        <v>1723</v>
      </c>
      <c r="B79" s="3252" t="s">
        <v>1724</v>
      </c>
      <c r="C79" s="3252" t="s">
        <v>1725</v>
      </c>
      <c r="D79" s="3252" t="s">
        <v>1477</v>
      </c>
      <c r="E79" s="3253" t="s">
        <v>1571</v>
      </c>
      <c r="F79" s="3252" t="s">
        <v>1470</v>
      </c>
      <c r="G79" s="3246" t="s">
        <v>1484</v>
      </c>
      <c r="H79" s="3241">
        <v>40000</v>
      </c>
      <c r="I79" s="3246" t="s">
        <v>1473</v>
      </c>
      <c r="J79" s="3246" t="s">
        <v>1516</v>
      </c>
      <c r="K79" s="3252" t="s">
        <v>1587</v>
      </c>
      <c r="L79" s="3254"/>
      <c r="M79" s="3255"/>
    </row>
    <row r="80" spans="1:13" ht="13.5" customHeight="1">
      <c r="A80" s="3245" t="s">
        <v>1726</v>
      </c>
      <c r="B80" s="3252" t="s">
        <v>1724</v>
      </c>
      <c r="C80" s="3252" t="s">
        <v>1725</v>
      </c>
      <c r="D80" s="3252" t="s">
        <v>1477</v>
      </c>
      <c r="E80" s="3253" t="s">
        <v>1571</v>
      </c>
      <c r="F80" s="3252" t="s">
        <v>1470</v>
      </c>
      <c r="G80" s="3246" t="s">
        <v>1484</v>
      </c>
      <c r="H80" s="3241">
        <v>20000</v>
      </c>
      <c r="I80" s="3246" t="s">
        <v>1473</v>
      </c>
      <c r="J80" s="3246" t="s">
        <v>1463</v>
      </c>
      <c r="K80" s="3252" t="s">
        <v>1727</v>
      </c>
      <c r="L80" s="3254"/>
      <c r="M80" s="3255"/>
    </row>
    <row r="81" spans="1:13" ht="13.5" customHeight="1">
      <c r="A81" s="3245" t="s">
        <v>1728</v>
      </c>
      <c r="B81" s="3252" t="s">
        <v>1729</v>
      </c>
      <c r="C81" s="3252" t="s">
        <v>1729</v>
      </c>
      <c r="D81" s="3252" t="s">
        <v>1719</v>
      </c>
      <c r="E81" s="3253" t="s">
        <v>1571</v>
      </c>
      <c r="F81" s="3252" t="s">
        <v>1470</v>
      </c>
      <c r="G81" s="3246" t="s">
        <v>1484</v>
      </c>
      <c r="H81" s="3241">
        <v>30000</v>
      </c>
      <c r="I81" s="3246" t="s">
        <v>1489</v>
      </c>
      <c r="J81" s="3246" t="s">
        <v>1463</v>
      </c>
      <c r="K81" s="3252" t="s">
        <v>1591</v>
      </c>
      <c r="L81" s="3254"/>
      <c r="M81" s="3255"/>
    </row>
    <row r="82" spans="1:13" ht="13.5" customHeight="1">
      <c r="A82" s="3245" t="s">
        <v>1730</v>
      </c>
      <c r="B82" s="3252" t="s">
        <v>1731</v>
      </c>
      <c r="C82" s="3252" t="s">
        <v>1732</v>
      </c>
      <c r="D82" s="3252" t="s">
        <v>1595</v>
      </c>
      <c r="E82" s="3253" t="s">
        <v>1596</v>
      </c>
      <c r="F82" s="3252" t="s">
        <v>1551</v>
      </c>
      <c r="G82" s="3252" t="s">
        <v>1597</v>
      </c>
      <c r="H82" s="3241">
        <v>300000</v>
      </c>
      <c r="I82" s="3246" t="s">
        <v>1473</v>
      </c>
      <c r="J82" s="3246" t="s">
        <v>1463</v>
      </c>
      <c r="K82" s="3252" t="s">
        <v>1599</v>
      </c>
      <c r="L82" s="3254"/>
      <c r="M82" s="3255"/>
    </row>
    <row r="83" spans="1:13" ht="13.5" customHeight="1">
      <c r="A83" s="3245" t="s">
        <v>1733</v>
      </c>
      <c r="B83" s="3252" t="s">
        <v>1734</v>
      </c>
      <c r="C83" s="3252" t="s">
        <v>1734</v>
      </c>
      <c r="D83" s="3252" t="s">
        <v>1717</v>
      </c>
      <c r="E83" s="3253" t="s">
        <v>1596</v>
      </c>
      <c r="F83" s="3252" t="s">
        <v>1551</v>
      </c>
      <c r="G83" s="3252" t="s">
        <v>1515</v>
      </c>
      <c r="H83" s="3241">
        <v>2341000</v>
      </c>
      <c r="I83" s="3246" t="s">
        <v>1489</v>
      </c>
      <c r="J83" s="3246" t="s">
        <v>1463</v>
      </c>
      <c r="K83" s="3252" t="s">
        <v>1517</v>
      </c>
      <c r="L83" s="3254"/>
      <c r="M83" s="3255"/>
    </row>
    <row r="84" spans="1:13" ht="13.5" customHeight="1">
      <c r="A84" s="3245" t="s">
        <v>1735</v>
      </c>
      <c r="B84" s="3252" t="s">
        <v>1736</v>
      </c>
      <c r="C84" s="3252" t="s">
        <v>1737</v>
      </c>
      <c r="D84" s="3252" t="s">
        <v>1477</v>
      </c>
      <c r="E84" s="3253" t="s">
        <v>1571</v>
      </c>
      <c r="F84" s="3252" t="s">
        <v>1470</v>
      </c>
      <c r="G84" s="3246" t="s">
        <v>1484</v>
      </c>
      <c r="H84" s="3241">
        <v>2637000</v>
      </c>
      <c r="I84" s="3246" t="s">
        <v>1473</v>
      </c>
      <c r="J84" s="3246" t="s">
        <v>1463</v>
      </c>
      <c r="K84" s="3252" t="s">
        <v>1517</v>
      </c>
      <c r="L84" s="3254"/>
      <c r="M84" s="3255"/>
    </row>
    <row r="85" spans="1:13" ht="13.5" customHeight="1">
      <c r="A85" s="3245" t="s">
        <v>1738</v>
      </c>
      <c r="B85" s="3252" t="s">
        <v>1739</v>
      </c>
      <c r="C85" s="3252" t="s">
        <v>1739</v>
      </c>
      <c r="D85" s="3252" t="s">
        <v>1472</v>
      </c>
      <c r="E85" s="3253" t="s">
        <v>1470</v>
      </c>
      <c r="F85" s="3252" t="s">
        <v>1606</v>
      </c>
      <c r="G85" s="3252" t="s">
        <v>1740</v>
      </c>
      <c r="H85" s="3241">
        <v>300000</v>
      </c>
      <c r="I85" s="3246" t="s">
        <v>1478</v>
      </c>
      <c r="J85" s="3246" t="s">
        <v>1463</v>
      </c>
      <c r="K85" s="3252" t="s">
        <v>1671</v>
      </c>
      <c r="L85" s="3254"/>
      <c r="M85" s="3255"/>
    </row>
    <row r="86" spans="1:13" ht="13.5" customHeight="1">
      <c r="A86" s="3245" t="s">
        <v>1741</v>
      </c>
      <c r="B86" s="3252" t="s">
        <v>1742</v>
      </c>
      <c r="C86" s="3252" t="s">
        <v>1743</v>
      </c>
      <c r="D86" s="3252" t="s">
        <v>1566</v>
      </c>
      <c r="E86" s="3253" t="s">
        <v>1470</v>
      </c>
      <c r="F86" s="3252" t="s">
        <v>1571</v>
      </c>
      <c r="G86" s="3246" t="s">
        <v>1484</v>
      </c>
      <c r="H86" s="3241">
        <v>20000</v>
      </c>
      <c r="I86" s="3246" t="s">
        <v>1473</v>
      </c>
      <c r="J86" s="3246" t="s">
        <v>1463</v>
      </c>
      <c r="K86" s="3252" t="s">
        <v>1480</v>
      </c>
      <c r="L86" s="3254"/>
      <c r="M86" s="3255"/>
    </row>
    <row r="87" spans="1:13" ht="13.5" customHeight="1">
      <c r="A87" s="3245" t="s">
        <v>1744</v>
      </c>
      <c r="B87" s="3252" t="s">
        <v>1743</v>
      </c>
      <c r="C87" s="3252" t="s">
        <v>1742</v>
      </c>
      <c r="D87" s="3252" t="s">
        <v>1477</v>
      </c>
      <c r="E87" s="3253" t="s">
        <v>1471</v>
      </c>
      <c r="F87" s="3252" t="s">
        <v>1470</v>
      </c>
      <c r="G87" s="3246" t="s">
        <v>1484</v>
      </c>
      <c r="H87" s="3241">
        <v>10000</v>
      </c>
      <c r="I87" s="3246" t="s">
        <v>1473</v>
      </c>
      <c r="J87" s="3246" t="s">
        <v>1516</v>
      </c>
      <c r="K87" s="3252" t="s">
        <v>1485</v>
      </c>
      <c r="L87" s="3254"/>
      <c r="M87" s="3255"/>
    </row>
    <row r="88" spans="1:13" ht="13.5" customHeight="1">
      <c r="A88" s="3245" t="s">
        <v>1745</v>
      </c>
      <c r="B88" s="3252" t="s">
        <v>1746</v>
      </c>
      <c r="C88" s="3252" t="s">
        <v>1747</v>
      </c>
      <c r="D88" s="3252" t="s">
        <v>1498</v>
      </c>
      <c r="E88" s="3253" t="s">
        <v>1471</v>
      </c>
      <c r="F88" s="3252" t="s">
        <v>1470</v>
      </c>
      <c r="G88" s="3252" t="s">
        <v>1460</v>
      </c>
      <c r="H88" s="3241">
        <v>900</v>
      </c>
      <c r="I88" s="3246" t="s">
        <v>1473</v>
      </c>
      <c r="J88" s="3246" t="s">
        <v>1463</v>
      </c>
      <c r="K88" s="3252" t="s">
        <v>1654</v>
      </c>
      <c r="L88" s="3254"/>
      <c r="M88" s="3255"/>
    </row>
    <row r="89" spans="1:13" ht="13.5" customHeight="1">
      <c r="A89" s="3245" t="s">
        <v>1748</v>
      </c>
      <c r="B89" s="3252" t="s">
        <v>1749</v>
      </c>
      <c r="C89" s="3252" t="s">
        <v>1750</v>
      </c>
      <c r="D89" s="3246" t="s">
        <v>1751</v>
      </c>
      <c r="E89" s="3253" t="s">
        <v>1606</v>
      </c>
      <c r="F89" s="3252" t="s">
        <v>1571</v>
      </c>
      <c r="G89" s="3246" t="s">
        <v>1484</v>
      </c>
      <c r="H89" s="3241">
        <v>100000</v>
      </c>
      <c r="I89" s="3246" t="s">
        <v>1473</v>
      </c>
      <c r="J89" s="3246" t="s">
        <v>1516</v>
      </c>
      <c r="K89" s="3246" t="s">
        <v>1681</v>
      </c>
      <c r="L89" s="3254"/>
      <c r="M89" s="3255"/>
    </row>
    <row r="90" spans="1:13" ht="13.5" customHeight="1">
      <c r="A90" s="3245" t="s">
        <v>1752</v>
      </c>
      <c r="B90" s="3252" t="s">
        <v>1753</v>
      </c>
      <c r="C90" s="3252" t="s">
        <v>1754</v>
      </c>
      <c r="D90" s="3252" t="s">
        <v>1755</v>
      </c>
      <c r="E90" s="3253" t="s">
        <v>1606</v>
      </c>
      <c r="F90" s="3252" t="s">
        <v>1571</v>
      </c>
      <c r="G90" s="3252" t="s">
        <v>1557</v>
      </c>
      <c r="H90" s="3241">
        <v>41630</v>
      </c>
      <c r="I90" s="3246" t="s">
        <v>1473</v>
      </c>
      <c r="J90" s="3246" t="s">
        <v>1463</v>
      </c>
      <c r="K90" s="3252" t="s">
        <v>1699</v>
      </c>
      <c r="L90" s="3254"/>
      <c r="M90" s="3255"/>
    </row>
    <row r="91" spans="1:13" ht="13.5" customHeight="1">
      <c r="A91" s="3245" t="s">
        <v>1756</v>
      </c>
      <c r="B91" s="3252" t="s">
        <v>1757</v>
      </c>
      <c r="C91" s="3252" t="s">
        <v>1758</v>
      </c>
      <c r="D91" s="3252" t="s">
        <v>1477</v>
      </c>
      <c r="E91" s="3253" t="s">
        <v>1606</v>
      </c>
      <c r="F91" s="3252" t="s">
        <v>1571</v>
      </c>
      <c r="G91" s="3246" t="s">
        <v>1484</v>
      </c>
      <c r="H91" s="3241">
        <v>50000</v>
      </c>
      <c r="I91" s="3246" t="s">
        <v>1473</v>
      </c>
      <c r="J91" s="3246" t="s">
        <v>1516</v>
      </c>
      <c r="K91" s="3252" t="s">
        <v>1500</v>
      </c>
      <c r="L91" s="3254"/>
      <c r="M91" s="3255"/>
    </row>
    <row r="92" spans="1:13" ht="13.5" customHeight="1">
      <c r="A92" s="3245" t="s">
        <v>1759</v>
      </c>
      <c r="B92" s="3252" t="s">
        <v>1757</v>
      </c>
      <c r="C92" s="3252" t="s">
        <v>1758</v>
      </c>
      <c r="D92" s="3252" t="s">
        <v>1755</v>
      </c>
      <c r="E92" s="3253" t="s">
        <v>1606</v>
      </c>
      <c r="F92" s="3252" t="s">
        <v>1571</v>
      </c>
      <c r="G92" s="3252" t="s">
        <v>1557</v>
      </c>
      <c r="H92" s="3241">
        <v>33770</v>
      </c>
      <c r="I92" s="3246" t="s">
        <v>1473</v>
      </c>
      <c r="J92" s="3246" t="s">
        <v>1463</v>
      </c>
      <c r="K92" s="3252" t="s">
        <v>1635</v>
      </c>
      <c r="L92" s="3254"/>
      <c r="M92" s="3255"/>
    </row>
    <row r="93" spans="1:13" ht="13.5" customHeight="1">
      <c r="A93" s="3245" t="s">
        <v>1760</v>
      </c>
      <c r="B93" s="3252" t="s">
        <v>1761</v>
      </c>
      <c r="C93" s="3252" t="s">
        <v>1762</v>
      </c>
      <c r="D93" s="3252" t="s">
        <v>1566</v>
      </c>
      <c r="E93" s="3253" t="s">
        <v>1606</v>
      </c>
      <c r="F93" s="3252" t="s">
        <v>1470</v>
      </c>
      <c r="G93" s="3246" t="s">
        <v>1484</v>
      </c>
      <c r="H93" s="3241">
        <v>-160000</v>
      </c>
      <c r="I93" s="3246" t="s">
        <v>1473</v>
      </c>
      <c r="J93" s="3246" t="s">
        <v>1516</v>
      </c>
      <c r="K93" s="3252" t="s">
        <v>1763</v>
      </c>
      <c r="L93" s="3254"/>
      <c r="M93" s="3255"/>
    </row>
    <row r="94" spans="1:13" ht="13.5" customHeight="1">
      <c r="A94" s="3245" t="s">
        <v>1764</v>
      </c>
      <c r="B94" s="3252" t="s">
        <v>1765</v>
      </c>
      <c r="C94" s="3252" t="s">
        <v>1766</v>
      </c>
      <c r="D94" s="3252" t="s">
        <v>1693</v>
      </c>
      <c r="E94" s="3253" t="s">
        <v>1514</v>
      </c>
      <c r="F94" s="3252" t="s">
        <v>1551</v>
      </c>
      <c r="G94" s="3252" t="s">
        <v>1515</v>
      </c>
      <c r="H94" s="3241">
        <v>460000</v>
      </c>
      <c r="I94" s="3246" t="s">
        <v>1473</v>
      </c>
      <c r="J94" s="3246" t="s">
        <v>1463</v>
      </c>
      <c r="K94" s="3252" t="s">
        <v>1517</v>
      </c>
      <c r="L94" s="3254"/>
      <c r="M94" s="3255"/>
    </row>
    <row r="95" spans="1:13" ht="13.5" customHeight="1">
      <c r="A95" s="3245" t="s">
        <v>1767</v>
      </c>
      <c r="B95" s="3252" t="s">
        <v>1765</v>
      </c>
      <c r="C95" s="3252" t="s">
        <v>1766</v>
      </c>
      <c r="D95" s="3252" t="s">
        <v>1566</v>
      </c>
      <c r="E95" s="3253" t="s">
        <v>1606</v>
      </c>
      <c r="F95" s="3252" t="s">
        <v>1470</v>
      </c>
      <c r="G95" s="3246" t="s">
        <v>1484</v>
      </c>
      <c r="H95" s="3241">
        <v>405000</v>
      </c>
      <c r="I95" s="3246" t="s">
        <v>1473</v>
      </c>
      <c r="J95" s="3246" t="s">
        <v>1516</v>
      </c>
      <c r="K95" s="3252" t="s">
        <v>1517</v>
      </c>
      <c r="L95" s="3254"/>
      <c r="M95" s="3255"/>
    </row>
    <row r="96" spans="1:13" ht="13.5" customHeight="1">
      <c r="A96" s="3245" t="s">
        <v>1768</v>
      </c>
      <c r="B96" s="3252" t="s">
        <v>1769</v>
      </c>
      <c r="C96" s="3252" t="s">
        <v>1770</v>
      </c>
      <c r="D96" s="3252" t="s">
        <v>1498</v>
      </c>
      <c r="E96" s="3253" t="s">
        <v>1571</v>
      </c>
      <c r="F96" s="3252" t="s">
        <v>1470</v>
      </c>
      <c r="G96" s="3252" t="s">
        <v>1460</v>
      </c>
      <c r="H96" s="3241">
        <v>8013188</v>
      </c>
      <c r="I96" s="3246" t="s">
        <v>1473</v>
      </c>
      <c r="J96" s="3246" t="s">
        <v>1463</v>
      </c>
      <c r="K96" s="3252" t="s">
        <v>1771</v>
      </c>
      <c r="L96" s="3254"/>
      <c r="M96" s="3255"/>
    </row>
    <row r="97" spans="1:13" ht="13.5" customHeight="1">
      <c r="A97" s="3245" t="s">
        <v>1772</v>
      </c>
      <c r="B97" s="3252" t="s">
        <v>1773</v>
      </c>
      <c r="C97" s="3252" t="s">
        <v>1774</v>
      </c>
      <c r="D97" s="3252" t="s">
        <v>1498</v>
      </c>
      <c r="E97" s="3253" t="s">
        <v>1571</v>
      </c>
      <c r="F97" s="3252" t="s">
        <v>1470</v>
      </c>
      <c r="G97" s="3252" t="s">
        <v>1460</v>
      </c>
      <c r="H97" s="3241">
        <v>2775000</v>
      </c>
      <c r="I97" s="3246" t="s">
        <v>1473</v>
      </c>
      <c r="J97" s="3246" t="s">
        <v>1516</v>
      </c>
      <c r="K97" s="3252" t="s">
        <v>1775</v>
      </c>
      <c r="L97" s="3254"/>
      <c r="M97" s="3255"/>
    </row>
    <row r="98" spans="1:13" ht="13.5" customHeight="1">
      <c r="A98" s="3245" t="s">
        <v>1776</v>
      </c>
      <c r="B98" s="3252" t="s">
        <v>1777</v>
      </c>
      <c r="C98" s="3252" t="s">
        <v>1778</v>
      </c>
      <c r="D98" s="3252" t="s">
        <v>1692</v>
      </c>
      <c r="E98" s="3253" t="s">
        <v>1514</v>
      </c>
      <c r="F98" s="3252" t="s">
        <v>1551</v>
      </c>
      <c r="G98" s="3252" t="s">
        <v>1515</v>
      </c>
      <c r="H98" s="3241">
        <v>975000</v>
      </c>
      <c r="I98" s="3246" t="s">
        <v>1473</v>
      </c>
      <c r="J98" s="3246" t="s">
        <v>1463</v>
      </c>
      <c r="K98" s="3252" t="s">
        <v>1517</v>
      </c>
      <c r="L98" s="3254"/>
      <c r="M98" s="3255"/>
    </row>
    <row r="99" spans="1:13" ht="13.5" customHeight="1">
      <c r="A99" s="3245" t="s">
        <v>1779</v>
      </c>
      <c r="B99" s="3252" t="s">
        <v>1777</v>
      </c>
      <c r="C99" s="3252" t="s">
        <v>1778</v>
      </c>
      <c r="D99" s="3252" t="s">
        <v>1477</v>
      </c>
      <c r="E99" s="3253" t="s">
        <v>1571</v>
      </c>
      <c r="F99" s="3252" t="s">
        <v>1470</v>
      </c>
      <c r="G99" s="3246" t="s">
        <v>1484</v>
      </c>
      <c r="H99" s="3241">
        <v>1263000</v>
      </c>
      <c r="I99" s="3246" t="s">
        <v>1473</v>
      </c>
      <c r="J99" s="3246" t="s">
        <v>1516</v>
      </c>
      <c r="K99" s="3252" t="s">
        <v>1517</v>
      </c>
      <c r="L99" s="3254"/>
      <c r="M99" s="3255"/>
    </row>
    <row r="100" spans="1:13" ht="13.5" customHeight="1">
      <c r="A100" s="3245" t="s">
        <v>1780</v>
      </c>
      <c r="B100" s="3252" t="s">
        <v>1777</v>
      </c>
      <c r="C100" s="3252" t="s">
        <v>1778</v>
      </c>
      <c r="D100" s="3252" t="s">
        <v>1477</v>
      </c>
      <c r="E100" s="3253" t="s">
        <v>1606</v>
      </c>
      <c r="F100" s="3252" t="s">
        <v>1470</v>
      </c>
      <c r="G100" s="3246" t="s">
        <v>1484</v>
      </c>
      <c r="H100" s="3241">
        <v>20000</v>
      </c>
      <c r="I100" s="3246" t="s">
        <v>1473</v>
      </c>
      <c r="J100" s="3246" t="s">
        <v>1463</v>
      </c>
      <c r="K100" s="3252" t="s">
        <v>1534</v>
      </c>
      <c r="L100" s="3254"/>
      <c r="M100" s="3255"/>
    </row>
    <row r="101" spans="1:13" ht="13.5" customHeight="1">
      <c r="A101" s="3245" t="s">
        <v>1781</v>
      </c>
      <c r="B101" s="3252" t="s">
        <v>1782</v>
      </c>
      <c r="C101" s="3252" t="s">
        <v>1783</v>
      </c>
      <c r="D101" s="3252" t="s">
        <v>1692</v>
      </c>
      <c r="E101" s="3253" t="s">
        <v>1514</v>
      </c>
      <c r="F101" s="3252" t="s">
        <v>1551</v>
      </c>
      <c r="G101" s="3252" t="s">
        <v>1515</v>
      </c>
      <c r="H101" s="3241">
        <v>410000</v>
      </c>
      <c r="I101" s="3246" t="s">
        <v>1473</v>
      </c>
      <c r="J101" s="3246" t="s">
        <v>1516</v>
      </c>
      <c r="K101" s="3252" t="s">
        <v>1517</v>
      </c>
      <c r="L101" s="3254"/>
      <c r="M101" s="3255"/>
    </row>
    <row r="102" spans="1:13" ht="13.5" customHeight="1">
      <c r="A102" s="3245" t="s">
        <v>1784</v>
      </c>
      <c r="B102" s="3252" t="s">
        <v>1782</v>
      </c>
      <c r="C102" s="3252" t="s">
        <v>1783</v>
      </c>
      <c r="D102" s="3252" t="s">
        <v>1477</v>
      </c>
      <c r="E102" s="3253" t="s">
        <v>1606</v>
      </c>
      <c r="F102" s="3252" t="s">
        <v>1470</v>
      </c>
      <c r="G102" s="3246" t="s">
        <v>1484</v>
      </c>
      <c r="H102" s="3241">
        <v>995000</v>
      </c>
      <c r="I102" s="3246" t="s">
        <v>1473</v>
      </c>
      <c r="J102" s="3246" t="s">
        <v>1463</v>
      </c>
      <c r="K102" s="3252" t="s">
        <v>1517</v>
      </c>
      <c r="L102" s="3254"/>
      <c r="M102" s="3255"/>
    </row>
    <row r="103" spans="1:13" ht="13.5" customHeight="1">
      <c r="A103" s="3245" t="s">
        <v>1785</v>
      </c>
      <c r="B103" s="3252" t="s">
        <v>1782</v>
      </c>
      <c r="C103" s="3252" t="s">
        <v>1783</v>
      </c>
      <c r="D103" s="3252" t="s">
        <v>1477</v>
      </c>
      <c r="E103" s="3253" t="s">
        <v>1606</v>
      </c>
      <c r="F103" s="3252" t="s">
        <v>1470</v>
      </c>
      <c r="G103" s="3246" t="s">
        <v>1484</v>
      </c>
      <c r="H103" s="3241">
        <v>100000</v>
      </c>
      <c r="I103" s="3246" t="s">
        <v>1473</v>
      </c>
      <c r="J103" s="3246" t="s">
        <v>1516</v>
      </c>
      <c r="K103" s="3252" t="s">
        <v>1583</v>
      </c>
      <c r="L103" s="3254"/>
      <c r="M103" s="3255"/>
    </row>
    <row r="104" spans="1:13" ht="13.5" customHeight="1">
      <c r="A104" s="3245" t="s">
        <v>1786</v>
      </c>
      <c r="B104" s="3252" t="s">
        <v>1787</v>
      </c>
      <c r="C104" s="3252" t="s">
        <v>1788</v>
      </c>
      <c r="D104" s="3252" t="s">
        <v>1477</v>
      </c>
      <c r="E104" s="3253" t="s">
        <v>1606</v>
      </c>
      <c r="F104" s="3252" t="s">
        <v>1470</v>
      </c>
      <c r="G104" s="3246" t="s">
        <v>1484</v>
      </c>
      <c r="H104" s="3241">
        <v>20000</v>
      </c>
      <c r="I104" s="3246" t="s">
        <v>1473</v>
      </c>
      <c r="J104" s="3246" t="s">
        <v>1463</v>
      </c>
      <c r="K104" s="3252" t="s">
        <v>1727</v>
      </c>
      <c r="L104" s="3254"/>
      <c r="M104" s="3255"/>
    </row>
    <row r="105" spans="1:13" ht="13.5" customHeight="1">
      <c r="A105" s="3245" t="s">
        <v>1789</v>
      </c>
      <c r="B105" s="3252" t="s">
        <v>1790</v>
      </c>
      <c r="C105" s="3252" t="s">
        <v>1790</v>
      </c>
      <c r="D105" s="3252" t="s">
        <v>1477</v>
      </c>
      <c r="E105" s="3253" t="s">
        <v>1471</v>
      </c>
      <c r="F105" s="3252" t="s">
        <v>1470</v>
      </c>
      <c r="G105" s="3246" t="s">
        <v>1488</v>
      </c>
      <c r="H105" s="3241">
        <v>40000</v>
      </c>
      <c r="I105" s="3246" t="s">
        <v>1489</v>
      </c>
      <c r="J105" s="3246" t="s">
        <v>1463</v>
      </c>
      <c r="K105" s="3252" t="s">
        <v>1587</v>
      </c>
      <c r="L105" s="3254"/>
      <c r="M105" s="3255"/>
    </row>
    <row r="106" spans="1:13" ht="13.5" customHeight="1">
      <c r="A106" s="3245" t="s">
        <v>1791</v>
      </c>
      <c r="B106" s="3252" t="s">
        <v>1790</v>
      </c>
      <c r="C106" s="3252" t="s">
        <v>1790</v>
      </c>
      <c r="D106" s="3252" t="s">
        <v>1498</v>
      </c>
      <c r="E106" s="3253" t="s">
        <v>1471</v>
      </c>
      <c r="F106" s="3252" t="s">
        <v>1470</v>
      </c>
      <c r="G106" s="3252" t="s">
        <v>1494</v>
      </c>
      <c r="H106" s="3241">
        <v>1000</v>
      </c>
      <c r="I106" s="3246" t="s">
        <v>1489</v>
      </c>
      <c r="J106" s="3246" t="s">
        <v>1463</v>
      </c>
      <c r="K106" s="3252" t="s">
        <v>1654</v>
      </c>
      <c r="L106" s="3254"/>
      <c r="M106" s="3255"/>
    </row>
    <row r="107" spans="1:13" ht="13.5" customHeight="1">
      <c r="A107" s="3245" t="s">
        <v>1792</v>
      </c>
      <c r="B107" s="3252" t="s">
        <v>1790</v>
      </c>
      <c r="C107" s="3252" t="s">
        <v>1790</v>
      </c>
      <c r="D107" s="3252" t="s">
        <v>1477</v>
      </c>
      <c r="E107" s="3253" t="s">
        <v>1471</v>
      </c>
      <c r="F107" s="3252" t="s">
        <v>1470</v>
      </c>
      <c r="G107" s="3246" t="s">
        <v>1488</v>
      </c>
      <c r="H107" s="3241">
        <v>40000</v>
      </c>
      <c r="I107" s="3246" t="s">
        <v>1489</v>
      </c>
      <c r="J107" s="3246" t="s">
        <v>1463</v>
      </c>
      <c r="K107" s="3252" t="s">
        <v>1793</v>
      </c>
      <c r="L107" s="3254"/>
      <c r="M107" s="3255"/>
    </row>
    <row r="108" spans="1:13" ht="13.5" customHeight="1">
      <c r="A108" s="3245" t="s">
        <v>1794</v>
      </c>
      <c r="B108" s="3252" t="s">
        <v>1790</v>
      </c>
      <c r="C108" s="3252" t="s">
        <v>1790</v>
      </c>
      <c r="D108" s="3252" t="s">
        <v>1498</v>
      </c>
      <c r="E108" s="3253" t="s">
        <v>1471</v>
      </c>
      <c r="F108" s="3252" t="s">
        <v>1470</v>
      </c>
      <c r="G108" s="3252" t="s">
        <v>1494</v>
      </c>
      <c r="H108" s="3241">
        <v>500000</v>
      </c>
      <c r="I108" s="3246" t="s">
        <v>1489</v>
      </c>
      <c r="J108" s="3246" t="s">
        <v>1463</v>
      </c>
      <c r="K108" s="3252" t="s">
        <v>1795</v>
      </c>
      <c r="L108" s="3254"/>
      <c r="M108" s="3255"/>
    </row>
    <row r="109" spans="1:13" ht="13.5" customHeight="1">
      <c r="A109" s="3245" t="s">
        <v>1796</v>
      </c>
      <c r="B109" s="3252" t="s">
        <v>1797</v>
      </c>
      <c r="C109" s="3252" t="s">
        <v>1797</v>
      </c>
      <c r="D109" s="3252" t="s">
        <v>1719</v>
      </c>
      <c r="E109" s="3253" t="s">
        <v>1558</v>
      </c>
      <c r="F109" s="3252" t="s">
        <v>1571</v>
      </c>
      <c r="G109" s="3246" t="s">
        <v>1488</v>
      </c>
      <c r="H109" s="3241">
        <v>10000</v>
      </c>
      <c r="I109" s="3246" t="s">
        <v>1489</v>
      </c>
      <c r="J109" s="3246" t="s">
        <v>1463</v>
      </c>
      <c r="K109" s="3252" t="s">
        <v>1554</v>
      </c>
      <c r="L109" s="3254"/>
      <c r="M109" s="3255"/>
    </row>
    <row r="110" spans="1:13" ht="13.5" customHeight="1">
      <c r="A110" s="3245" t="s">
        <v>1798</v>
      </c>
      <c r="B110" s="3252" t="s">
        <v>1797</v>
      </c>
      <c r="C110" s="3252" t="s">
        <v>1797</v>
      </c>
      <c r="D110" s="3252" t="s">
        <v>2444</v>
      </c>
      <c r="E110" s="3253" t="s">
        <v>1471</v>
      </c>
      <c r="F110" s="3252" t="s">
        <v>1571</v>
      </c>
      <c r="G110" s="3252" t="s">
        <v>2444</v>
      </c>
      <c r="H110" s="3241">
        <v>247000</v>
      </c>
      <c r="I110" s="3246" t="s">
        <v>1489</v>
      </c>
      <c r="J110" s="3246" t="s">
        <v>1463</v>
      </c>
      <c r="K110" s="3252" t="s">
        <v>1799</v>
      </c>
      <c r="L110" s="3254"/>
      <c r="M110" s="3255"/>
    </row>
    <row r="111" spans="1:13" ht="13.5" customHeight="1">
      <c r="A111" s="3245" t="s">
        <v>1800</v>
      </c>
      <c r="B111" s="3252" t="s">
        <v>1797</v>
      </c>
      <c r="C111" s="3252" t="s">
        <v>1797</v>
      </c>
      <c r="D111" s="3252" t="s">
        <v>1719</v>
      </c>
      <c r="E111" s="3253" t="s">
        <v>1558</v>
      </c>
      <c r="F111" s="3252" t="s">
        <v>1571</v>
      </c>
      <c r="G111" s="3252" t="s">
        <v>2444</v>
      </c>
      <c r="H111" s="3241">
        <v>30000</v>
      </c>
      <c r="I111" s="3246" t="s">
        <v>1489</v>
      </c>
      <c r="J111" s="3246" t="s">
        <v>1463</v>
      </c>
      <c r="K111" s="3252" t="s">
        <v>1591</v>
      </c>
      <c r="L111" s="3254"/>
      <c r="M111" s="3255"/>
    </row>
    <row r="112" spans="1:13" ht="13.5" customHeight="1">
      <c r="A112" s="3245" t="s">
        <v>1801</v>
      </c>
      <c r="B112" s="3252" t="s">
        <v>1802</v>
      </c>
      <c r="C112" s="3252" t="s">
        <v>1803</v>
      </c>
      <c r="D112" s="3252" t="s">
        <v>1484</v>
      </c>
      <c r="E112" s="3253" t="s">
        <v>1606</v>
      </c>
      <c r="F112" s="3252" t="s">
        <v>1470</v>
      </c>
      <c r="G112" s="3246" t="s">
        <v>1484</v>
      </c>
      <c r="H112" s="3241">
        <v>20000</v>
      </c>
      <c r="I112" s="3246" t="s">
        <v>1473</v>
      </c>
      <c r="J112" s="3246" t="s">
        <v>1463</v>
      </c>
      <c r="K112" s="3252" t="s">
        <v>1480</v>
      </c>
      <c r="L112" s="3254"/>
      <c r="M112" s="3255"/>
    </row>
    <row r="113" spans="1:14" ht="13.5" customHeight="1">
      <c r="A113" s="3245" t="s">
        <v>1804</v>
      </c>
      <c r="B113" s="3252" t="s">
        <v>1802</v>
      </c>
      <c r="C113" s="3252" t="s">
        <v>1803</v>
      </c>
      <c r="D113" s="3252" t="s">
        <v>1595</v>
      </c>
      <c r="E113" s="3253" t="s">
        <v>1514</v>
      </c>
      <c r="F113" s="3252" t="s">
        <v>1551</v>
      </c>
      <c r="G113" s="3252" t="s">
        <v>1597</v>
      </c>
      <c r="H113" s="3241">
        <v>300000</v>
      </c>
      <c r="I113" s="3246" t="s">
        <v>1473</v>
      </c>
      <c r="J113" s="3246" t="s">
        <v>1516</v>
      </c>
      <c r="K113" s="3252" t="s">
        <v>1599</v>
      </c>
      <c r="L113" s="3254"/>
      <c r="M113" s="3255"/>
    </row>
    <row r="114" spans="1:14" ht="13.5" customHeight="1">
      <c r="A114" s="3245" t="s">
        <v>1805</v>
      </c>
      <c r="B114" s="3252" t="s">
        <v>1802</v>
      </c>
      <c r="C114" s="3252" t="s">
        <v>1803</v>
      </c>
      <c r="D114" s="3252" t="s">
        <v>1515</v>
      </c>
      <c r="E114" s="3253" t="s">
        <v>1514</v>
      </c>
      <c r="F114" s="3252" t="s">
        <v>1551</v>
      </c>
      <c r="G114" s="3252" t="s">
        <v>1515</v>
      </c>
      <c r="H114" s="3241">
        <v>2528000</v>
      </c>
      <c r="I114" s="3246" t="s">
        <v>1473</v>
      </c>
      <c r="J114" s="3246" t="s">
        <v>1463</v>
      </c>
      <c r="K114" s="3252" t="s">
        <v>1517</v>
      </c>
      <c r="L114" s="3254"/>
      <c r="M114" s="3255"/>
    </row>
    <row r="115" spans="1:14" ht="13.5" customHeight="1">
      <c r="A115" s="3245" t="s">
        <v>1806</v>
      </c>
      <c r="B115" s="3252" t="s">
        <v>1802</v>
      </c>
      <c r="C115" s="3252" t="s">
        <v>1803</v>
      </c>
      <c r="D115" s="3252" t="s">
        <v>1484</v>
      </c>
      <c r="E115" s="3253" t="s">
        <v>1606</v>
      </c>
      <c r="F115" s="3252" t="s">
        <v>1470</v>
      </c>
      <c r="G115" s="3246" t="s">
        <v>1484</v>
      </c>
      <c r="H115" s="3241">
        <v>2622000</v>
      </c>
      <c r="I115" s="3246" t="s">
        <v>1473</v>
      </c>
      <c r="J115" s="3246" t="s">
        <v>1516</v>
      </c>
      <c r="K115" s="3252" t="s">
        <v>1517</v>
      </c>
      <c r="L115" s="3254"/>
      <c r="M115" s="3255"/>
    </row>
    <row r="116" spans="1:14" ht="13.5" customHeight="1">
      <c r="A116" s="3245" t="s">
        <v>1807</v>
      </c>
      <c r="B116" s="3252" t="s">
        <v>1802</v>
      </c>
      <c r="C116" s="3252" t="s">
        <v>1803</v>
      </c>
      <c r="D116" s="3252" t="s">
        <v>1472</v>
      </c>
      <c r="E116" s="3253" t="s">
        <v>1606</v>
      </c>
      <c r="F116" s="3252" t="s">
        <v>1470</v>
      </c>
      <c r="G116" s="3252" t="s">
        <v>1472</v>
      </c>
      <c r="H116" s="3241">
        <v>300000</v>
      </c>
      <c r="I116" s="3246" t="s">
        <v>1473</v>
      </c>
      <c r="J116" s="3246" t="s">
        <v>1463</v>
      </c>
      <c r="K116" s="3252" t="s">
        <v>1671</v>
      </c>
      <c r="L116" s="3254"/>
      <c r="M116" s="3255"/>
    </row>
    <row r="117" spans="1:14" ht="13.5" customHeight="1">
      <c r="A117" s="3245" t="s">
        <v>1808</v>
      </c>
      <c r="B117" s="3252" t="s">
        <v>1802</v>
      </c>
      <c r="C117" s="3252" t="s">
        <v>1803</v>
      </c>
      <c r="D117" s="3252" t="s">
        <v>1484</v>
      </c>
      <c r="E117" s="3253" t="s">
        <v>1606</v>
      </c>
      <c r="F117" s="3252" t="s">
        <v>1470</v>
      </c>
      <c r="G117" s="3246" t="s">
        <v>1484</v>
      </c>
      <c r="H117" s="3241">
        <v>10000</v>
      </c>
      <c r="I117" s="3246" t="s">
        <v>1473</v>
      </c>
      <c r="J117" s="3246" t="s">
        <v>1516</v>
      </c>
      <c r="K117" s="3252" t="s">
        <v>1485</v>
      </c>
      <c r="L117" s="3254"/>
      <c r="M117" s="3255"/>
    </row>
    <row r="118" spans="1:14" ht="13.5" customHeight="1">
      <c r="A118" s="3245" t="s">
        <v>1809</v>
      </c>
      <c r="B118" s="3252" t="s">
        <v>1810</v>
      </c>
      <c r="C118" s="3252" t="s">
        <v>1811</v>
      </c>
      <c r="D118" s="3246" t="s">
        <v>1812</v>
      </c>
      <c r="E118" s="3253" t="s">
        <v>1470</v>
      </c>
      <c r="F118" s="3252" t="s">
        <v>1571</v>
      </c>
      <c r="G118" s="3246" t="s">
        <v>1484</v>
      </c>
      <c r="H118" s="3241">
        <v>100000</v>
      </c>
      <c r="I118" s="3246" t="s">
        <v>1473</v>
      </c>
      <c r="J118" s="3246" t="s">
        <v>1463</v>
      </c>
      <c r="K118" s="3246" t="s">
        <v>1490</v>
      </c>
      <c r="L118" s="3254"/>
    </row>
    <row r="119" spans="1:14" ht="13.5" customHeight="1">
      <c r="A119" s="3245" t="s">
        <v>1813</v>
      </c>
      <c r="B119" s="3252" t="s">
        <v>1814</v>
      </c>
      <c r="C119" s="3252" t="s">
        <v>1815</v>
      </c>
      <c r="D119" s="3253" t="s">
        <v>1484</v>
      </c>
      <c r="E119" s="3253" t="s">
        <v>1606</v>
      </c>
      <c r="F119" s="3252" t="s">
        <v>1470</v>
      </c>
      <c r="G119" s="3246" t="s">
        <v>1484</v>
      </c>
      <c r="H119" s="3241">
        <v>50000</v>
      </c>
      <c r="I119" s="3246" t="s">
        <v>1473</v>
      </c>
      <c r="J119" s="3246" t="s">
        <v>1516</v>
      </c>
      <c r="K119" s="3252" t="s">
        <v>1500</v>
      </c>
      <c r="L119" s="3254"/>
      <c r="M119" s="3256"/>
    </row>
    <row r="120" spans="1:14" ht="13.5" customHeight="1">
      <c r="A120" s="3245" t="s">
        <v>1816</v>
      </c>
      <c r="B120" s="3252" t="s">
        <v>1817</v>
      </c>
      <c r="C120" s="3252" t="s">
        <v>1818</v>
      </c>
      <c r="D120" s="3253" t="s">
        <v>1515</v>
      </c>
      <c r="E120" s="3253" t="s">
        <v>1514</v>
      </c>
      <c r="F120" s="3253" t="s">
        <v>1551</v>
      </c>
      <c r="G120" s="3253" t="s">
        <v>1515</v>
      </c>
      <c r="H120" s="3241">
        <v>550000</v>
      </c>
      <c r="I120" s="3246" t="s">
        <v>1473</v>
      </c>
      <c r="J120" s="3246" t="s">
        <v>1463</v>
      </c>
      <c r="K120" s="3252" t="s">
        <v>1517</v>
      </c>
      <c r="L120" s="3254"/>
    </row>
    <row r="121" spans="1:14" ht="13.5" customHeight="1">
      <c r="A121" s="3245" t="s">
        <v>1819</v>
      </c>
      <c r="B121" s="3252" t="s">
        <v>1817</v>
      </c>
      <c r="C121" s="3252" t="s">
        <v>1818</v>
      </c>
      <c r="D121" s="3253" t="s">
        <v>1484</v>
      </c>
      <c r="E121" s="3253" t="s">
        <v>1606</v>
      </c>
      <c r="F121" s="3252" t="s">
        <v>1470</v>
      </c>
      <c r="G121" s="3246" t="s">
        <v>1484</v>
      </c>
      <c r="H121" s="3241">
        <v>140000</v>
      </c>
      <c r="I121" s="3246" t="s">
        <v>1473</v>
      </c>
      <c r="J121" s="3246" t="s">
        <v>1516</v>
      </c>
      <c r="K121" s="3252" t="s">
        <v>1517</v>
      </c>
      <c r="L121" s="3254"/>
    </row>
    <row r="122" spans="1:14" ht="13.5" customHeight="1">
      <c r="A122" s="3245" t="s">
        <v>1820</v>
      </c>
      <c r="B122" s="3246" t="s">
        <v>1821</v>
      </c>
      <c r="C122" s="3246" t="s">
        <v>1822</v>
      </c>
      <c r="D122" s="3246" t="s">
        <v>1823</v>
      </c>
      <c r="E122" s="3252" t="s">
        <v>1824</v>
      </c>
      <c r="F122" s="3252" t="s">
        <v>1825</v>
      </c>
      <c r="G122" s="3246" t="s">
        <v>1826</v>
      </c>
      <c r="H122" s="3241">
        <v>10500000</v>
      </c>
      <c r="I122" s="3246" t="s">
        <v>1473</v>
      </c>
      <c r="J122" s="3246" t="s">
        <v>1827</v>
      </c>
      <c r="K122" s="3246" t="s">
        <v>1823</v>
      </c>
      <c r="L122" s="3254"/>
      <c r="N122" s="3244">
        <v>1</v>
      </c>
    </row>
    <row r="123" spans="1:14" ht="13.5" customHeight="1">
      <c r="A123" s="3245" t="s">
        <v>1828</v>
      </c>
      <c r="B123" s="3252" t="s">
        <v>1829</v>
      </c>
      <c r="C123" s="3252" t="s">
        <v>1830</v>
      </c>
      <c r="D123" s="3252" t="s">
        <v>1831</v>
      </c>
      <c r="E123" s="3253" t="s">
        <v>1606</v>
      </c>
      <c r="F123" s="3252" t="s">
        <v>1470</v>
      </c>
      <c r="G123" s="3246" t="s">
        <v>1484</v>
      </c>
      <c r="H123" s="3241">
        <v>20000</v>
      </c>
      <c r="I123" s="3246" t="s">
        <v>1473</v>
      </c>
      <c r="J123" s="3246" t="s">
        <v>1516</v>
      </c>
      <c r="K123" s="3252" t="s">
        <v>1534</v>
      </c>
      <c r="L123" s="3254"/>
    </row>
    <row r="124" spans="1:14" ht="13.5" customHeight="1">
      <c r="A124" s="3245" t="s">
        <v>1832</v>
      </c>
      <c r="B124" s="3252" t="s">
        <v>1833</v>
      </c>
      <c r="C124" s="3252" t="s">
        <v>1834</v>
      </c>
      <c r="D124" s="3252" t="s">
        <v>1835</v>
      </c>
      <c r="E124" s="3253" t="s">
        <v>1514</v>
      </c>
      <c r="F124" s="3253" t="s">
        <v>1551</v>
      </c>
      <c r="G124" s="3253" t="s">
        <v>1515</v>
      </c>
      <c r="H124" s="3241">
        <v>985000</v>
      </c>
      <c r="I124" s="3246" t="s">
        <v>1473</v>
      </c>
      <c r="J124" s="3246" t="s">
        <v>1463</v>
      </c>
      <c r="K124" s="3252" t="s">
        <v>1517</v>
      </c>
      <c r="L124" s="3254"/>
    </row>
    <row r="125" spans="1:14" ht="13.5" customHeight="1">
      <c r="A125" s="3245" t="s">
        <v>1836</v>
      </c>
      <c r="B125" s="3252" t="s">
        <v>1833</v>
      </c>
      <c r="C125" s="3252" t="s">
        <v>1834</v>
      </c>
      <c r="D125" s="3252" t="s">
        <v>1835</v>
      </c>
      <c r="E125" s="3253" t="s">
        <v>1606</v>
      </c>
      <c r="F125" s="3252" t="s">
        <v>1470</v>
      </c>
      <c r="G125" s="3246" t="s">
        <v>1484</v>
      </c>
      <c r="H125" s="3241">
        <v>1333000</v>
      </c>
      <c r="I125" s="3246" t="s">
        <v>1473</v>
      </c>
      <c r="J125" s="3246" t="s">
        <v>1516</v>
      </c>
      <c r="K125" s="3252" t="s">
        <v>1517</v>
      </c>
      <c r="L125" s="3254"/>
    </row>
    <row r="126" spans="1:14" ht="13.5" customHeight="1">
      <c r="A126" s="3245" t="s">
        <v>1837</v>
      </c>
      <c r="B126" s="3252" t="s">
        <v>1833</v>
      </c>
      <c r="C126" s="3252" t="s">
        <v>1834</v>
      </c>
      <c r="D126" s="3252" t="s">
        <v>1755</v>
      </c>
      <c r="E126" s="3253" t="s">
        <v>1606</v>
      </c>
      <c r="F126" s="3252" t="s">
        <v>1470</v>
      </c>
      <c r="G126" s="3252" t="s">
        <v>1557</v>
      </c>
      <c r="H126" s="3241">
        <v>74600</v>
      </c>
      <c r="I126" s="3246" t="s">
        <v>1473</v>
      </c>
      <c r="J126" s="3246" t="s">
        <v>1463</v>
      </c>
      <c r="K126" s="3252" t="s">
        <v>1838</v>
      </c>
      <c r="L126" s="3254"/>
    </row>
    <row r="127" spans="1:14" ht="13.5" customHeight="1">
      <c r="A127" s="3245" t="s">
        <v>1839</v>
      </c>
      <c r="B127" s="3252" t="s">
        <v>1840</v>
      </c>
      <c r="C127" s="3252" t="s">
        <v>1841</v>
      </c>
      <c r="D127" s="3252" t="s">
        <v>1835</v>
      </c>
      <c r="E127" s="3253" t="s">
        <v>1606</v>
      </c>
      <c r="F127" s="3252" t="s">
        <v>1470</v>
      </c>
      <c r="G127" s="3252" t="s">
        <v>1460</v>
      </c>
      <c r="H127" s="3241">
        <v>295000</v>
      </c>
      <c r="I127" s="3246" t="s">
        <v>1473</v>
      </c>
      <c r="J127" s="3246" t="s">
        <v>1516</v>
      </c>
      <c r="K127" s="3253" t="s">
        <v>1842</v>
      </c>
      <c r="L127" s="3254"/>
    </row>
    <row r="128" spans="1:14" ht="13.5" customHeight="1">
      <c r="A128" s="3245" t="s">
        <v>1843</v>
      </c>
      <c r="B128" s="3252" t="s">
        <v>1840</v>
      </c>
      <c r="C128" s="3252" t="s">
        <v>1841</v>
      </c>
      <c r="D128" s="3252" t="s">
        <v>1835</v>
      </c>
      <c r="E128" s="3253" t="s">
        <v>1606</v>
      </c>
      <c r="F128" s="3252" t="s">
        <v>1470</v>
      </c>
      <c r="G128" s="3253" t="s">
        <v>1844</v>
      </c>
      <c r="H128" s="3241">
        <v>5000000</v>
      </c>
      <c r="I128" s="3246" t="s">
        <v>1473</v>
      </c>
      <c r="J128" s="3252" t="s">
        <v>1845</v>
      </c>
      <c r="K128" s="3252" t="s">
        <v>1831</v>
      </c>
      <c r="L128" s="3254"/>
      <c r="M128" s="3256"/>
      <c r="N128" s="3244">
        <v>2</v>
      </c>
    </row>
    <row r="129" spans="1:14" ht="13.5" customHeight="1">
      <c r="A129" s="3245" t="s">
        <v>1846</v>
      </c>
      <c r="B129" s="3252" t="s">
        <v>1847</v>
      </c>
      <c r="C129" s="3252" t="s">
        <v>1848</v>
      </c>
      <c r="D129" s="3252" t="s">
        <v>1835</v>
      </c>
      <c r="E129" s="3253" t="s">
        <v>1606</v>
      </c>
      <c r="F129" s="3252" t="s">
        <v>1470</v>
      </c>
      <c r="G129" s="3253" t="s">
        <v>1844</v>
      </c>
      <c r="H129" s="3241">
        <v>1600000</v>
      </c>
      <c r="I129" s="3246" t="s">
        <v>1473</v>
      </c>
      <c r="J129" s="3252" t="s">
        <v>1849</v>
      </c>
      <c r="K129" s="3252" t="s">
        <v>1835</v>
      </c>
      <c r="L129" s="3254"/>
      <c r="M129" s="3256"/>
      <c r="N129" s="3244">
        <v>2</v>
      </c>
    </row>
    <row r="130" spans="1:14" ht="13.5" customHeight="1">
      <c r="A130" s="3245" t="s">
        <v>1850</v>
      </c>
      <c r="B130" s="3252" t="s">
        <v>1851</v>
      </c>
      <c r="C130" s="3252" t="s">
        <v>1852</v>
      </c>
      <c r="D130" s="3252" t="s">
        <v>1835</v>
      </c>
      <c r="E130" s="3253" t="s">
        <v>1571</v>
      </c>
      <c r="F130" s="3252" t="s">
        <v>1470</v>
      </c>
      <c r="G130" s="3253" t="s">
        <v>1844</v>
      </c>
      <c r="H130" s="3241">
        <v>5000000</v>
      </c>
      <c r="I130" s="3246" t="s">
        <v>1473</v>
      </c>
      <c r="J130" s="3252" t="s">
        <v>1853</v>
      </c>
      <c r="K130" s="3252" t="s">
        <v>1831</v>
      </c>
      <c r="L130" s="3254"/>
      <c r="M130" s="3256"/>
      <c r="N130" s="3244">
        <v>2</v>
      </c>
    </row>
    <row r="131" spans="1:14" ht="13.5" customHeight="1">
      <c r="A131" s="3245" t="s">
        <v>1854</v>
      </c>
      <c r="B131" s="3252" t="s">
        <v>1855</v>
      </c>
      <c r="C131" s="3252" t="s">
        <v>1856</v>
      </c>
      <c r="D131" s="3252" t="s">
        <v>1835</v>
      </c>
      <c r="E131" s="3253" t="s">
        <v>1606</v>
      </c>
      <c r="F131" s="3252" t="s">
        <v>1470</v>
      </c>
      <c r="G131" s="3253" t="s">
        <v>1844</v>
      </c>
      <c r="H131" s="3241">
        <v>1600000</v>
      </c>
      <c r="I131" s="3246" t="s">
        <v>1473</v>
      </c>
      <c r="J131" s="3252" t="s">
        <v>1857</v>
      </c>
      <c r="K131" s="3252" t="s">
        <v>1835</v>
      </c>
      <c r="L131" s="3254"/>
      <c r="M131" s="3256"/>
      <c r="N131" s="3244">
        <v>2</v>
      </c>
    </row>
    <row r="132" spans="1:14" ht="13.5" customHeight="1">
      <c r="A132" s="3245" t="s">
        <v>1858</v>
      </c>
      <c r="B132" s="3252" t="s">
        <v>1859</v>
      </c>
      <c r="C132" s="3252" t="s">
        <v>1860</v>
      </c>
      <c r="D132" s="3252" t="s">
        <v>1861</v>
      </c>
      <c r="E132" s="3253" t="s">
        <v>1606</v>
      </c>
      <c r="F132" s="3252" t="s">
        <v>1470</v>
      </c>
      <c r="G132" s="3246" t="s">
        <v>1484</v>
      </c>
      <c r="H132" s="3241">
        <v>970000</v>
      </c>
      <c r="I132" s="3246" t="s">
        <v>1473</v>
      </c>
      <c r="J132" s="3246" t="s">
        <v>1463</v>
      </c>
      <c r="K132" s="3252" t="s">
        <v>1517</v>
      </c>
      <c r="L132" s="3254"/>
    </row>
    <row r="133" spans="1:14" ht="13.5" customHeight="1">
      <c r="A133" s="3245" t="s">
        <v>1862</v>
      </c>
      <c r="B133" s="3252" t="s">
        <v>1863</v>
      </c>
      <c r="C133" s="3252" t="s">
        <v>1864</v>
      </c>
      <c r="D133" s="3252" t="s">
        <v>1835</v>
      </c>
      <c r="E133" s="3253" t="s">
        <v>1606</v>
      </c>
      <c r="F133" s="3252" t="s">
        <v>1470</v>
      </c>
      <c r="G133" s="3246" t="s">
        <v>1484</v>
      </c>
      <c r="H133" s="3241">
        <v>100000</v>
      </c>
      <c r="I133" s="3246" t="s">
        <v>1473</v>
      </c>
      <c r="J133" s="3246" t="s">
        <v>1516</v>
      </c>
      <c r="K133" s="3252" t="s">
        <v>1583</v>
      </c>
      <c r="L133" s="3254"/>
    </row>
    <row r="134" spans="1:14" ht="13.5" customHeight="1">
      <c r="A134" s="3245" t="s">
        <v>1865</v>
      </c>
      <c r="B134" s="3252" t="s">
        <v>1863</v>
      </c>
      <c r="C134" s="3252" t="s">
        <v>1864</v>
      </c>
      <c r="D134" s="3246" t="s">
        <v>1866</v>
      </c>
      <c r="E134" s="3253" t="s">
        <v>1514</v>
      </c>
      <c r="F134" s="3253" t="s">
        <v>1551</v>
      </c>
      <c r="G134" s="3253" t="s">
        <v>1515</v>
      </c>
      <c r="H134" s="3241">
        <v>410000</v>
      </c>
      <c r="I134" s="3246" t="s">
        <v>1473</v>
      </c>
      <c r="J134" s="3246" t="s">
        <v>1463</v>
      </c>
      <c r="K134" s="3252" t="s">
        <v>1511</v>
      </c>
      <c r="L134" s="3254"/>
    </row>
    <row r="135" spans="1:14" ht="13.5" customHeight="1">
      <c r="A135" s="3245" t="s">
        <v>1867</v>
      </c>
      <c r="B135" s="3252" t="s">
        <v>1868</v>
      </c>
      <c r="C135" s="3252" t="s">
        <v>1869</v>
      </c>
      <c r="D135" s="3253" t="s">
        <v>1870</v>
      </c>
      <c r="E135" s="3253" t="s">
        <v>1606</v>
      </c>
      <c r="F135" s="3252" t="s">
        <v>1470</v>
      </c>
      <c r="G135" s="3246" t="s">
        <v>1484</v>
      </c>
      <c r="H135" s="3241">
        <v>20000</v>
      </c>
      <c r="I135" s="3246" t="s">
        <v>1473</v>
      </c>
      <c r="J135" s="3246" t="s">
        <v>1516</v>
      </c>
      <c r="K135" s="3252" t="s">
        <v>1554</v>
      </c>
      <c r="L135" s="3254"/>
    </row>
    <row r="136" spans="1:14" ht="13.5" customHeight="1">
      <c r="A136" s="3245" t="s">
        <v>1871</v>
      </c>
      <c r="B136" s="3252" t="s">
        <v>1872</v>
      </c>
      <c r="C136" s="3252" t="s">
        <v>1873</v>
      </c>
      <c r="D136" s="3252" t="s">
        <v>1874</v>
      </c>
      <c r="E136" s="3253" t="s">
        <v>1606</v>
      </c>
      <c r="F136" s="3252" t="s">
        <v>1470</v>
      </c>
      <c r="G136" s="3246" t="s">
        <v>1484</v>
      </c>
      <c r="H136" s="3241">
        <v>135000</v>
      </c>
      <c r="I136" s="3246" t="s">
        <v>1473</v>
      </c>
      <c r="J136" s="3246" t="s">
        <v>1463</v>
      </c>
      <c r="K136" s="3252" t="s">
        <v>1875</v>
      </c>
      <c r="L136" s="3254"/>
    </row>
    <row r="137" spans="1:14" ht="13.5" customHeight="1">
      <c r="A137" s="3245" t="s">
        <v>1876</v>
      </c>
      <c r="B137" s="3252" t="s">
        <v>1877</v>
      </c>
      <c r="C137" s="3252" t="s">
        <v>1878</v>
      </c>
      <c r="D137" s="3252" t="s">
        <v>1879</v>
      </c>
      <c r="E137" s="3253" t="s">
        <v>1606</v>
      </c>
      <c r="F137" s="3252" t="s">
        <v>1470</v>
      </c>
      <c r="G137" s="3246" t="s">
        <v>1484</v>
      </c>
      <c r="H137" s="3241">
        <v>40000</v>
      </c>
      <c r="I137" s="3246" t="s">
        <v>1473</v>
      </c>
      <c r="J137" s="3246" t="s">
        <v>1516</v>
      </c>
      <c r="K137" s="3252" t="s">
        <v>1587</v>
      </c>
      <c r="L137" s="3254"/>
      <c r="M137" s="3256"/>
    </row>
    <row r="138" spans="1:14" ht="13.5" customHeight="1">
      <c r="A138" s="3245" t="s">
        <v>1880</v>
      </c>
      <c r="B138" s="3252" t="s">
        <v>1877</v>
      </c>
      <c r="C138" s="3252" t="s">
        <v>1878</v>
      </c>
      <c r="D138" s="3252" t="s">
        <v>1595</v>
      </c>
      <c r="E138" s="3253" t="s">
        <v>1514</v>
      </c>
      <c r="F138" s="3253" t="s">
        <v>1551</v>
      </c>
      <c r="G138" s="3253" t="s">
        <v>1597</v>
      </c>
      <c r="H138" s="3241">
        <v>300000</v>
      </c>
      <c r="I138" s="3246" t="s">
        <v>1473</v>
      </c>
      <c r="J138" s="3246" t="s">
        <v>1463</v>
      </c>
      <c r="K138" s="3252" t="s">
        <v>1599</v>
      </c>
      <c r="L138" s="3254"/>
    </row>
    <row r="139" spans="1:14" ht="13.5" customHeight="1">
      <c r="A139" s="3245" t="s">
        <v>1881</v>
      </c>
      <c r="B139" s="3252" t="s">
        <v>1877</v>
      </c>
      <c r="C139" s="3252" t="s">
        <v>1878</v>
      </c>
      <c r="D139" s="3253" t="s">
        <v>1498</v>
      </c>
      <c r="E139" s="3253" t="s">
        <v>1606</v>
      </c>
      <c r="F139" s="3252" t="s">
        <v>1470</v>
      </c>
      <c r="G139" s="3252" t="s">
        <v>1460</v>
      </c>
      <c r="H139" s="3241">
        <v>1000</v>
      </c>
      <c r="I139" s="3246" t="s">
        <v>1473</v>
      </c>
      <c r="J139" s="3246" t="s">
        <v>1516</v>
      </c>
      <c r="K139" s="3252" t="s">
        <v>1882</v>
      </c>
      <c r="L139" s="3254"/>
    </row>
    <row r="140" spans="1:14" ht="13.5" customHeight="1">
      <c r="A140" s="3245" t="s">
        <v>1883</v>
      </c>
      <c r="B140" s="3252" t="s">
        <v>1877</v>
      </c>
      <c r="C140" s="3252" t="s">
        <v>1878</v>
      </c>
      <c r="D140" s="3252" t="s">
        <v>2444</v>
      </c>
      <c r="E140" s="3253" t="s">
        <v>1606</v>
      </c>
      <c r="F140" s="3252" t="s">
        <v>1470</v>
      </c>
      <c r="G140" s="3252" t="s">
        <v>2444</v>
      </c>
      <c r="H140" s="3241">
        <v>22900</v>
      </c>
      <c r="I140" s="3246" t="s">
        <v>1473</v>
      </c>
      <c r="J140" s="3246" t="s">
        <v>1463</v>
      </c>
      <c r="K140" s="3252" t="s">
        <v>1884</v>
      </c>
      <c r="L140" s="3254"/>
    </row>
    <row r="141" spans="1:14" ht="13.5" customHeight="1">
      <c r="A141" s="3245" t="s">
        <v>1885</v>
      </c>
      <c r="B141" s="3252" t="s">
        <v>1877</v>
      </c>
      <c r="C141" s="3252" t="s">
        <v>1878</v>
      </c>
      <c r="D141" s="3253" t="s">
        <v>1477</v>
      </c>
      <c r="E141" s="3253" t="s">
        <v>1606</v>
      </c>
      <c r="F141" s="3252" t="s">
        <v>1470</v>
      </c>
      <c r="G141" s="3246" t="s">
        <v>1484</v>
      </c>
      <c r="H141" s="3241">
        <v>30000</v>
      </c>
      <c r="I141" s="3246" t="s">
        <v>1473</v>
      </c>
      <c r="J141" s="3246" t="s">
        <v>1516</v>
      </c>
      <c r="K141" s="3252" t="s">
        <v>1591</v>
      </c>
      <c r="L141" s="3254"/>
    </row>
    <row r="142" spans="1:14" ht="13.5" customHeight="1">
      <c r="A142" s="3245" t="s">
        <v>1886</v>
      </c>
      <c r="B142" s="3252" t="s">
        <v>1887</v>
      </c>
      <c r="C142" s="3252" t="s">
        <v>1888</v>
      </c>
      <c r="D142" s="3253" t="s">
        <v>1477</v>
      </c>
      <c r="E142" s="3253" t="s">
        <v>1606</v>
      </c>
      <c r="F142" s="3252" t="s">
        <v>1470</v>
      </c>
      <c r="G142" s="3246" t="s">
        <v>1484</v>
      </c>
      <c r="H142" s="3241">
        <v>20000</v>
      </c>
      <c r="I142" s="3246" t="s">
        <v>1473</v>
      </c>
      <c r="J142" s="3246" t="s">
        <v>1463</v>
      </c>
      <c r="K142" s="3252" t="s">
        <v>1480</v>
      </c>
      <c r="L142" s="3254"/>
    </row>
    <row r="143" spans="1:14" ht="13.5" customHeight="1">
      <c r="A143" s="3245" t="s">
        <v>1889</v>
      </c>
      <c r="B143" s="3252" t="s">
        <v>1887</v>
      </c>
      <c r="C143" s="3252" t="s">
        <v>1888</v>
      </c>
      <c r="D143" s="3252" t="s">
        <v>1472</v>
      </c>
      <c r="E143" s="3253" t="s">
        <v>1606</v>
      </c>
      <c r="F143" s="3252" t="s">
        <v>1470</v>
      </c>
      <c r="G143" s="3252" t="s">
        <v>1472</v>
      </c>
      <c r="H143" s="3241">
        <v>300000</v>
      </c>
      <c r="I143" s="3246" t="s">
        <v>1473</v>
      </c>
      <c r="J143" s="3246" t="s">
        <v>1516</v>
      </c>
      <c r="K143" s="3252" t="s">
        <v>1671</v>
      </c>
      <c r="L143" s="3254"/>
    </row>
    <row r="144" spans="1:14" ht="13.5" customHeight="1">
      <c r="A144" s="3245" t="s">
        <v>1890</v>
      </c>
      <c r="B144" s="3252" t="s">
        <v>1887</v>
      </c>
      <c r="C144" s="3252" t="s">
        <v>1888</v>
      </c>
      <c r="D144" s="3253" t="s">
        <v>1477</v>
      </c>
      <c r="E144" s="3253" t="s">
        <v>1606</v>
      </c>
      <c r="F144" s="3252" t="s">
        <v>1470</v>
      </c>
      <c r="G144" s="3246" t="s">
        <v>1484</v>
      </c>
      <c r="H144" s="3241">
        <v>10000</v>
      </c>
      <c r="I144" s="3246" t="s">
        <v>1473</v>
      </c>
      <c r="J144" s="3246" t="s">
        <v>1463</v>
      </c>
      <c r="K144" s="3252" t="s">
        <v>1485</v>
      </c>
      <c r="L144" s="3254"/>
    </row>
    <row r="145" spans="1:14" ht="13.5" customHeight="1">
      <c r="A145" s="3245" t="s">
        <v>1891</v>
      </c>
      <c r="B145" s="3252" t="s">
        <v>1892</v>
      </c>
      <c r="C145" s="3252" t="s">
        <v>1893</v>
      </c>
      <c r="D145" s="3252" t="s">
        <v>1538</v>
      </c>
      <c r="E145" s="3253" t="s">
        <v>1606</v>
      </c>
      <c r="F145" s="3252" t="s">
        <v>1470</v>
      </c>
      <c r="G145" s="3252" t="s">
        <v>1538</v>
      </c>
      <c r="H145" s="3241">
        <v>839700</v>
      </c>
      <c r="I145" s="3246" t="s">
        <v>1489</v>
      </c>
      <c r="J145" s="3246" t="s">
        <v>1499</v>
      </c>
      <c r="K145" s="3252" t="s">
        <v>1599</v>
      </c>
      <c r="L145" s="3254"/>
    </row>
    <row r="146" spans="1:14" ht="13.5" customHeight="1">
      <c r="A146" s="3245" t="s">
        <v>1894</v>
      </c>
      <c r="B146" s="3252" t="s">
        <v>1895</v>
      </c>
      <c r="C146" s="3252" t="s">
        <v>1892</v>
      </c>
      <c r="D146" s="3253" t="s">
        <v>1692</v>
      </c>
      <c r="E146" s="3253" t="s">
        <v>1514</v>
      </c>
      <c r="F146" s="3252" t="s">
        <v>1551</v>
      </c>
      <c r="G146" s="3252" t="s">
        <v>1515</v>
      </c>
      <c r="H146" s="3241">
        <v>2568000</v>
      </c>
      <c r="I146" s="3246" t="s">
        <v>1473</v>
      </c>
      <c r="J146" s="3246" t="s">
        <v>1463</v>
      </c>
      <c r="K146" s="3252" t="s">
        <v>1517</v>
      </c>
      <c r="L146" s="3254"/>
    </row>
    <row r="147" spans="1:14" ht="13.5" customHeight="1">
      <c r="A147" s="3245" t="s">
        <v>1896</v>
      </c>
      <c r="B147" s="3252" t="s">
        <v>1895</v>
      </c>
      <c r="C147" s="3252" t="s">
        <v>1892</v>
      </c>
      <c r="D147" s="3253" t="s">
        <v>1477</v>
      </c>
      <c r="E147" s="3253" t="s">
        <v>1606</v>
      </c>
      <c r="F147" s="3252" t="s">
        <v>1470</v>
      </c>
      <c r="G147" s="3246" t="s">
        <v>1484</v>
      </c>
      <c r="H147" s="3241">
        <v>2872000</v>
      </c>
      <c r="I147" s="3246" t="s">
        <v>1473</v>
      </c>
      <c r="J147" s="3246" t="s">
        <v>1516</v>
      </c>
      <c r="K147" s="3252" t="s">
        <v>1517</v>
      </c>
      <c r="L147" s="3254"/>
    </row>
    <row r="148" spans="1:14" ht="13.5" customHeight="1">
      <c r="A148" s="3245" t="s">
        <v>1897</v>
      </c>
      <c r="B148" s="3252" t="s">
        <v>1895</v>
      </c>
      <c r="C148" s="3252" t="s">
        <v>1892</v>
      </c>
      <c r="D148" s="3246" t="s">
        <v>1751</v>
      </c>
      <c r="E148" s="3253" t="s">
        <v>1606</v>
      </c>
      <c r="F148" s="3252" t="s">
        <v>1470</v>
      </c>
      <c r="G148" s="3246" t="s">
        <v>1484</v>
      </c>
      <c r="H148" s="3241">
        <v>100000</v>
      </c>
      <c r="I148" s="3246" t="s">
        <v>1473</v>
      </c>
      <c r="J148" s="3246" t="s">
        <v>1463</v>
      </c>
      <c r="K148" s="3246" t="s">
        <v>1490</v>
      </c>
      <c r="L148" s="3254"/>
    </row>
    <row r="149" spans="1:14" ht="13.5" customHeight="1">
      <c r="A149" s="3245" t="s">
        <v>1898</v>
      </c>
      <c r="B149" s="3252" t="s">
        <v>1899</v>
      </c>
      <c r="C149" s="3252" t="s">
        <v>1899</v>
      </c>
      <c r="D149" s="3253" t="s">
        <v>1719</v>
      </c>
      <c r="E149" s="3253" t="s">
        <v>1558</v>
      </c>
      <c r="F149" s="3252" t="s">
        <v>1470</v>
      </c>
      <c r="G149" s="3246" t="s">
        <v>1488</v>
      </c>
      <c r="H149" s="3241">
        <v>50000</v>
      </c>
      <c r="I149" s="3246" t="s">
        <v>1489</v>
      </c>
      <c r="J149" s="3246" t="s">
        <v>1463</v>
      </c>
      <c r="K149" s="3252" t="s">
        <v>1500</v>
      </c>
      <c r="L149" s="3254"/>
      <c r="M149" s="3256"/>
    </row>
    <row r="150" spans="1:14" ht="13.5" customHeight="1">
      <c r="A150" s="3245" t="s">
        <v>1900</v>
      </c>
      <c r="B150" s="3252" t="s">
        <v>1901</v>
      </c>
      <c r="C150" s="3252" t="s">
        <v>1902</v>
      </c>
      <c r="D150" s="3252" t="s">
        <v>1835</v>
      </c>
      <c r="E150" s="3253" t="s">
        <v>1606</v>
      </c>
      <c r="F150" s="3252" t="s">
        <v>1470</v>
      </c>
      <c r="G150" s="3253" t="s">
        <v>1844</v>
      </c>
      <c r="H150" s="3241">
        <v>1200000</v>
      </c>
      <c r="I150" s="3246" t="s">
        <v>1473</v>
      </c>
      <c r="J150" s="3252" t="s">
        <v>1857</v>
      </c>
      <c r="K150" s="3252" t="s">
        <v>1831</v>
      </c>
      <c r="L150" s="3254"/>
      <c r="M150" s="3256"/>
      <c r="N150" s="3244">
        <v>2</v>
      </c>
    </row>
    <row r="151" spans="1:14" ht="13.5" customHeight="1">
      <c r="A151" s="3245" t="s">
        <v>1903</v>
      </c>
      <c r="B151" s="3252" t="s">
        <v>1901</v>
      </c>
      <c r="C151" s="3252" t="s">
        <v>1902</v>
      </c>
      <c r="D151" s="3252" t="s">
        <v>1835</v>
      </c>
      <c r="E151" s="3253" t="s">
        <v>1606</v>
      </c>
      <c r="F151" s="3252" t="s">
        <v>1470</v>
      </c>
      <c r="G151" s="3253" t="s">
        <v>1844</v>
      </c>
      <c r="H151" s="3241">
        <v>2500000</v>
      </c>
      <c r="I151" s="3246" t="s">
        <v>1473</v>
      </c>
      <c r="J151" s="3252" t="s">
        <v>1857</v>
      </c>
      <c r="K151" s="3252" t="s">
        <v>1835</v>
      </c>
      <c r="L151" s="3254"/>
      <c r="M151" s="3256"/>
      <c r="N151" s="3244">
        <v>2</v>
      </c>
    </row>
    <row r="152" spans="1:14" ht="13.5" customHeight="1">
      <c r="A152" s="3245" t="s">
        <v>1904</v>
      </c>
      <c r="B152" s="3252" t="s">
        <v>1905</v>
      </c>
      <c r="C152" s="3252" t="s">
        <v>1906</v>
      </c>
      <c r="D152" s="3252" t="s">
        <v>1755</v>
      </c>
      <c r="E152" s="3253" t="s">
        <v>1606</v>
      </c>
      <c r="F152" s="3252" t="s">
        <v>1470</v>
      </c>
      <c r="G152" s="3252" t="s">
        <v>1557</v>
      </c>
      <c r="H152" s="3241">
        <v>33000</v>
      </c>
      <c r="I152" s="3246" t="s">
        <v>1473</v>
      </c>
      <c r="J152" s="3246" t="s">
        <v>1463</v>
      </c>
      <c r="K152" s="3252" t="s">
        <v>1572</v>
      </c>
      <c r="L152" s="3254"/>
    </row>
    <row r="153" spans="1:14" ht="13.5" customHeight="1">
      <c r="A153" s="3245" t="s">
        <v>1907</v>
      </c>
      <c r="B153" s="3252" t="s">
        <v>1908</v>
      </c>
      <c r="C153" s="3252" t="s">
        <v>1908</v>
      </c>
      <c r="D153" s="3253" t="s">
        <v>1717</v>
      </c>
      <c r="E153" s="3253" t="s">
        <v>1550</v>
      </c>
      <c r="F153" s="3252" t="s">
        <v>1551</v>
      </c>
      <c r="G153" s="3252" t="s">
        <v>1677</v>
      </c>
      <c r="H153" s="3241">
        <v>170000</v>
      </c>
      <c r="I153" s="3246" t="s">
        <v>1489</v>
      </c>
      <c r="J153" s="3246" t="s">
        <v>1463</v>
      </c>
      <c r="K153" s="3252" t="s">
        <v>1517</v>
      </c>
      <c r="L153" s="3254"/>
    </row>
    <row r="154" spans="1:14" ht="13.5" customHeight="1">
      <c r="A154" s="3245" t="s">
        <v>1909</v>
      </c>
      <c r="B154" s="3252" t="s">
        <v>1908</v>
      </c>
      <c r="C154" s="3252" t="s">
        <v>1908</v>
      </c>
      <c r="D154" s="3253" t="s">
        <v>1719</v>
      </c>
      <c r="E154" s="3253" t="s">
        <v>1558</v>
      </c>
      <c r="F154" s="3252" t="s">
        <v>1470</v>
      </c>
      <c r="G154" s="3246" t="s">
        <v>1488</v>
      </c>
      <c r="H154" s="3241">
        <v>755000</v>
      </c>
      <c r="I154" s="3246" t="s">
        <v>1489</v>
      </c>
      <c r="J154" s="3246" t="s">
        <v>1463</v>
      </c>
      <c r="K154" s="3252" t="s">
        <v>1517</v>
      </c>
      <c r="L154" s="3254"/>
    </row>
    <row r="155" spans="1:14" ht="13.5" customHeight="1">
      <c r="A155" s="3245" t="s">
        <v>1910</v>
      </c>
      <c r="B155" s="3252" t="s">
        <v>1911</v>
      </c>
      <c r="C155" s="3252" t="s">
        <v>1911</v>
      </c>
      <c r="D155" s="3257" t="s">
        <v>1912</v>
      </c>
      <c r="E155" s="3257" t="s">
        <v>1913</v>
      </c>
      <c r="F155" s="3257" t="s">
        <v>1914</v>
      </c>
      <c r="G155" s="3246" t="s">
        <v>1915</v>
      </c>
      <c r="H155" s="3241">
        <v>2169</v>
      </c>
      <c r="I155" s="3246" t="s">
        <v>1489</v>
      </c>
      <c r="J155" s="3246" t="s">
        <v>1463</v>
      </c>
      <c r="K155" s="3252" t="s">
        <v>1916</v>
      </c>
      <c r="L155" s="3254"/>
    </row>
    <row r="156" spans="1:14" ht="13.5" customHeight="1">
      <c r="A156" s="3245" t="s">
        <v>1917</v>
      </c>
      <c r="B156" s="3252" t="s">
        <v>1918</v>
      </c>
      <c r="C156" s="3252" t="s">
        <v>1919</v>
      </c>
      <c r="D156" s="3252" t="s">
        <v>1874</v>
      </c>
      <c r="E156" s="3253" t="s">
        <v>1920</v>
      </c>
      <c r="F156" s="3252" t="s">
        <v>1914</v>
      </c>
      <c r="G156" s="3252" t="s">
        <v>1921</v>
      </c>
      <c r="H156" s="3241">
        <v>2435</v>
      </c>
      <c r="I156" s="3246" t="s">
        <v>1473</v>
      </c>
      <c r="J156" s="3252" t="s">
        <v>1857</v>
      </c>
      <c r="K156" s="3252" t="s">
        <v>1874</v>
      </c>
      <c r="L156" s="3254"/>
      <c r="M156" s="3256"/>
      <c r="N156" s="3244">
        <v>2</v>
      </c>
    </row>
    <row r="157" spans="1:14" ht="13.5" customHeight="1">
      <c r="A157" s="3245" t="s">
        <v>1922</v>
      </c>
      <c r="B157" s="3252" t="s">
        <v>1923</v>
      </c>
      <c r="C157" s="3252" t="s">
        <v>1924</v>
      </c>
      <c r="D157" s="3252" t="s">
        <v>1835</v>
      </c>
      <c r="E157" s="3253" t="s">
        <v>1606</v>
      </c>
      <c r="F157" s="3252" t="s">
        <v>1470</v>
      </c>
      <c r="G157" s="3253" t="s">
        <v>1844</v>
      </c>
      <c r="H157" s="3241">
        <v>3400000</v>
      </c>
      <c r="I157" s="3246" t="s">
        <v>1473</v>
      </c>
      <c r="J157" s="3252" t="s">
        <v>1857</v>
      </c>
      <c r="K157" s="3252" t="s">
        <v>1831</v>
      </c>
      <c r="L157" s="3254"/>
      <c r="M157" s="3256"/>
      <c r="N157" s="3244">
        <v>2</v>
      </c>
    </row>
    <row r="158" spans="1:14" ht="13.5" customHeight="1">
      <c r="A158" s="3245" t="s">
        <v>1925</v>
      </c>
      <c r="B158" s="3252" t="s">
        <v>1926</v>
      </c>
      <c r="C158" s="3252" t="s">
        <v>1927</v>
      </c>
      <c r="D158" s="3252" t="s">
        <v>1835</v>
      </c>
      <c r="E158" s="3253" t="s">
        <v>1606</v>
      </c>
      <c r="F158" s="3252" t="s">
        <v>1470</v>
      </c>
      <c r="G158" s="3253" t="s">
        <v>1844</v>
      </c>
      <c r="H158" s="3241">
        <v>1100000</v>
      </c>
      <c r="I158" s="3246" t="s">
        <v>1473</v>
      </c>
      <c r="J158" s="3252" t="s">
        <v>1857</v>
      </c>
      <c r="K158" s="3252" t="s">
        <v>1835</v>
      </c>
      <c r="L158" s="3254"/>
      <c r="M158" s="3256"/>
      <c r="N158" s="3244">
        <v>2</v>
      </c>
    </row>
    <row r="159" spans="1:14" ht="13.5" customHeight="1">
      <c r="A159" s="3245" t="s">
        <v>1928</v>
      </c>
      <c r="B159" s="3246" t="s">
        <v>1929</v>
      </c>
      <c r="C159" s="3246" t="s">
        <v>1930</v>
      </c>
      <c r="D159" s="3257" t="s">
        <v>1931</v>
      </c>
      <c r="E159" s="3257" t="s">
        <v>1920</v>
      </c>
      <c r="F159" s="3257" t="s">
        <v>1914</v>
      </c>
      <c r="G159" s="3246" t="s">
        <v>1921</v>
      </c>
      <c r="H159" s="3241">
        <v>829</v>
      </c>
      <c r="I159" s="3246" t="s">
        <v>1473</v>
      </c>
      <c r="J159" s="3246" t="s">
        <v>1827</v>
      </c>
      <c r="K159" s="3252" t="s">
        <v>1932</v>
      </c>
      <c r="L159" s="3254"/>
      <c r="M159" s="3256"/>
      <c r="N159" s="3244">
        <v>1</v>
      </c>
    </row>
    <row r="160" spans="1:14" ht="13.5" customHeight="1">
      <c r="A160" s="3245" t="s">
        <v>1933</v>
      </c>
      <c r="B160" s="3252" t="s">
        <v>1934</v>
      </c>
      <c r="C160" s="3252" t="s">
        <v>1935</v>
      </c>
      <c r="D160" s="3253" t="s">
        <v>1692</v>
      </c>
      <c r="E160" s="3253" t="s">
        <v>1514</v>
      </c>
      <c r="F160" s="3252" t="s">
        <v>1551</v>
      </c>
      <c r="G160" s="3252" t="s">
        <v>1515</v>
      </c>
      <c r="H160" s="3241">
        <v>985000</v>
      </c>
      <c r="I160" s="3246" t="s">
        <v>1473</v>
      </c>
      <c r="J160" s="3246" t="s">
        <v>1516</v>
      </c>
      <c r="K160" s="3252" t="s">
        <v>1517</v>
      </c>
      <c r="L160" s="3254"/>
    </row>
    <row r="161" spans="1:13" ht="13.5" customHeight="1">
      <c r="A161" s="3245" t="s">
        <v>1936</v>
      </c>
      <c r="B161" s="3252" t="s">
        <v>1934</v>
      </c>
      <c r="C161" s="3252" t="s">
        <v>1935</v>
      </c>
      <c r="D161" s="3253" t="s">
        <v>1477</v>
      </c>
      <c r="E161" s="3253" t="s">
        <v>1606</v>
      </c>
      <c r="F161" s="3252" t="s">
        <v>1470</v>
      </c>
      <c r="G161" s="3246" t="s">
        <v>1484</v>
      </c>
      <c r="H161" s="3241">
        <v>1340000</v>
      </c>
      <c r="I161" s="3246" t="s">
        <v>1473</v>
      </c>
      <c r="J161" s="3246" t="s">
        <v>1463</v>
      </c>
      <c r="K161" s="3252" t="s">
        <v>1517</v>
      </c>
      <c r="L161" s="3254"/>
    </row>
    <row r="162" spans="1:13" ht="13.5" customHeight="1">
      <c r="A162" s="3245" t="s">
        <v>1937</v>
      </c>
      <c r="B162" s="3252" t="s">
        <v>1938</v>
      </c>
      <c r="C162" s="3252" t="s">
        <v>1938</v>
      </c>
      <c r="D162" s="3252" t="s">
        <v>1939</v>
      </c>
      <c r="E162" s="3253" t="s">
        <v>1558</v>
      </c>
      <c r="F162" s="3252" t="s">
        <v>1470</v>
      </c>
      <c r="G162" s="3252" t="s">
        <v>1697</v>
      </c>
      <c r="H162" s="3241">
        <v>7000</v>
      </c>
      <c r="I162" s="3246" t="s">
        <v>1489</v>
      </c>
      <c r="J162" s="3246" t="s">
        <v>1463</v>
      </c>
      <c r="K162" s="3252" t="s">
        <v>1940</v>
      </c>
      <c r="L162" s="3254"/>
    </row>
    <row r="163" spans="1:13" ht="13.5" customHeight="1">
      <c r="A163" s="3245" t="s">
        <v>1941</v>
      </c>
      <c r="B163" s="3252" t="s">
        <v>1938</v>
      </c>
      <c r="C163" s="3252" t="s">
        <v>1938</v>
      </c>
      <c r="D163" s="3252" t="s">
        <v>1939</v>
      </c>
      <c r="E163" s="3253" t="s">
        <v>1558</v>
      </c>
      <c r="F163" s="3252" t="s">
        <v>1470</v>
      </c>
      <c r="G163" s="3252" t="s">
        <v>1697</v>
      </c>
      <c r="H163" s="3241">
        <v>9520</v>
      </c>
      <c r="I163" s="3246" t="s">
        <v>1489</v>
      </c>
      <c r="J163" s="3246" t="s">
        <v>1463</v>
      </c>
      <c r="K163" s="3252" t="s">
        <v>1838</v>
      </c>
      <c r="L163" s="3254"/>
    </row>
    <row r="164" spans="1:13" ht="13.5" customHeight="1">
      <c r="A164" s="3245" t="s">
        <v>1942</v>
      </c>
      <c r="B164" s="3252" t="s">
        <v>1943</v>
      </c>
      <c r="C164" s="3252" t="s">
        <v>1943</v>
      </c>
      <c r="D164" s="3253" t="s">
        <v>1719</v>
      </c>
      <c r="E164" s="3253" t="s">
        <v>1558</v>
      </c>
      <c r="F164" s="3252" t="s">
        <v>1470</v>
      </c>
      <c r="G164" s="3246" t="s">
        <v>1488</v>
      </c>
      <c r="H164" s="3241">
        <v>20000</v>
      </c>
      <c r="I164" s="3246" t="s">
        <v>1489</v>
      </c>
      <c r="J164" s="3246" t="s">
        <v>1463</v>
      </c>
      <c r="K164" s="3252" t="s">
        <v>1534</v>
      </c>
      <c r="L164" s="3254"/>
    </row>
    <row r="165" spans="1:13" ht="13.5" customHeight="1">
      <c r="A165" s="3245" t="s">
        <v>1944</v>
      </c>
      <c r="B165" s="3252" t="s">
        <v>1945</v>
      </c>
      <c r="C165" s="3252" t="s">
        <v>1946</v>
      </c>
      <c r="D165" s="3253" t="s">
        <v>1498</v>
      </c>
      <c r="E165" s="3253" t="s">
        <v>1606</v>
      </c>
      <c r="F165" s="3252" t="s">
        <v>1470</v>
      </c>
      <c r="G165" s="3252" t="s">
        <v>1460</v>
      </c>
      <c r="H165" s="3241">
        <v>1000</v>
      </c>
      <c r="I165" s="3246" t="s">
        <v>1473</v>
      </c>
      <c r="J165" s="3246" t="s">
        <v>1463</v>
      </c>
      <c r="K165" s="3252" t="s">
        <v>1882</v>
      </c>
      <c r="L165" s="3254"/>
    </row>
    <row r="166" spans="1:13" ht="13.5" customHeight="1">
      <c r="A166" s="3245" t="s">
        <v>1947</v>
      </c>
      <c r="B166" s="3252" t="s">
        <v>1948</v>
      </c>
      <c r="C166" s="3252" t="s">
        <v>1949</v>
      </c>
      <c r="D166" s="3253" t="s">
        <v>1692</v>
      </c>
      <c r="E166" s="3253" t="s">
        <v>1514</v>
      </c>
      <c r="F166" s="3252" t="s">
        <v>1551</v>
      </c>
      <c r="G166" s="3252" t="s">
        <v>1515</v>
      </c>
      <c r="H166" s="3241">
        <v>420000</v>
      </c>
      <c r="I166" s="3246" t="s">
        <v>1473</v>
      </c>
      <c r="J166" s="3246" t="s">
        <v>1516</v>
      </c>
      <c r="K166" s="3252" t="s">
        <v>1517</v>
      </c>
      <c r="L166" s="3254"/>
    </row>
    <row r="167" spans="1:13" ht="13.5" customHeight="1">
      <c r="A167" s="3245" t="s">
        <v>1950</v>
      </c>
      <c r="B167" s="3252" t="s">
        <v>1948</v>
      </c>
      <c r="C167" s="3252" t="s">
        <v>1949</v>
      </c>
      <c r="D167" s="3253" t="s">
        <v>1477</v>
      </c>
      <c r="E167" s="3253" t="s">
        <v>1606</v>
      </c>
      <c r="F167" s="3252" t="s">
        <v>1470</v>
      </c>
      <c r="G167" s="3246" t="s">
        <v>1484</v>
      </c>
      <c r="H167" s="3241">
        <v>960000</v>
      </c>
      <c r="I167" s="3246" t="s">
        <v>1473</v>
      </c>
      <c r="J167" s="3246" t="s">
        <v>1463</v>
      </c>
      <c r="K167" s="3252" t="s">
        <v>1517</v>
      </c>
      <c r="L167" s="3254"/>
    </row>
    <row r="168" spans="1:13" ht="13.5" customHeight="1">
      <c r="A168" s="3245" t="s">
        <v>1951</v>
      </c>
      <c r="B168" s="3252" t="s">
        <v>1952</v>
      </c>
      <c r="C168" s="3252" t="s">
        <v>1952</v>
      </c>
      <c r="D168" s="3253" t="s">
        <v>1719</v>
      </c>
      <c r="E168" s="3253" t="s">
        <v>1558</v>
      </c>
      <c r="F168" s="3252" t="s">
        <v>1470</v>
      </c>
      <c r="G168" s="3246" t="s">
        <v>1488</v>
      </c>
      <c r="H168" s="3241">
        <v>40000</v>
      </c>
      <c r="I168" s="3246" t="s">
        <v>1489</v>
      </c>
      <c r="J168" s="3246" t="s">
        <v>1463</v>
      </c>
      <c r="K168" s="3252" t="s">
        <v>1587</v>
      </c>
      <c r="L168" s="3254"/>
      <c r="M168" s="3256"/>
    </row>
    <row r="169" spans="1:13" ht="13.5" customHeight="1">
      <c r="A169" s="3245" t="s">
        <v>1953</v>
      </c>
      <c r="B169" s="3252" t="s">
        <v>1952</v>
      </c>
      <c r="C169" s="3252" t="s">
        <v>1952</v>
      </c>
      <c r="D169" s="3253" t="s">
        <v>1719</v>
      </c>
      <c r="E169" s="3253" t="s">
        <v>1558</v>
      </c>
      <c r="F169" s="3252" t="s">
        <v>1470</v>
      </c>
      <c r="G169" s="3246" t="s">
        <v>1488</v>
      </c>
      <c r="H169" s="3241">
        <v>10000</v>
      </c>
      <c r="I169" s="3246" t="s">
        <v>1489</v>
      </c>
      <c r="J169" s="3246" t="s">
        <v>1463</v>
      </c>
      <c r="K169" s="3252" t="s">
        <v>1554</v>
      </c>
      <c r="L169" s="3254"/>
    </row>
    <row r="170" spans="1:13" ht="13.5" customHeight="1">
      <c r="A170" s="3245" t="s">
        <v>1954</v>
      </c>
      <c r="B170" s="3252" t="s">
        <v>1952</v>
      </c>
      <c r="C170" s="3252" t="s">
        <v>1952</v>
      </c>
      <c r="D170" s="3253" t="s">
        <v>1719</v>
      </c>
      <c r="E170" s="3253" t="s">
        <v>1558</v>
      </c>
      <c r="F170" s="3252" t="s">
        <v>1470</v>
      </c>
      <c r="G170" s="3246" t="s">
        <v>1488</v>
      </c>
      <c r="H170" s="3241">
        <v>100000</v>
      </c>
      <c r="I170" s="3246" t="s">
        <v>1489</v>
      </c>
      <c r="J170" s="3246" t="s">
        <v>1463</v>
      </c>
      <c r="K170" s="3252" t="s">
        <v>1583</v>
      </c>
      <c r="L170" s="3254"/>
    </row>
    <row r="171" spans="1:13" ht="13.5" customHeight="1">
      <c r="A171" s="3245" t="s">
        <v>1955</v>
      </c>
      <c r="B171" s="3252" t="s">
        <v>1956</v>
      </c>
      <c r="C171" s="3252" t="s">
        <v>1956</v>
      </c>
      <c r="D171" s="3253" t="s">
        <v>1719</v>
      </c>
      <c r="E171" s="3253" t="s">
        <v>1558</v>
      </c>
      <c r="F171" s="3252" t="s">
        <v>1470</v>
      </c>
      <c r="G171" s="3246" t="s">
        <v>1488</v>
      </c>
      <c r="H171" s="3241">
        <v>30000</v>
      </c>
      <c r="I171" s="3246" t="s">
        <v>1489</v>
      </c>
      <c r="J171" s="3246" t="s">
        <v>1463</v>
      </c>
      <c r="K171" s="3252" t="s">
        <v>1591</v>
      </c>
      <c r="L171" s="3254"/>
    </row>
    <row r="172" spans="1:13" ht="13.5" customHeight="1">
      <c r="A172" s="3245" t="s">
        <v>1957</v>
      </c>
      <c r="B172" s="3252" t="s">
        <v>1958</v>
      </c>
      <c r="C172" s="3252" t="s">
        <v>1959</v>
      </c>
      <c r="D172" s="3252" t="s">
        <v>1755</v>
      </c>
      <c r="E172" s="3253" t="s">
        <v>1606</v>
      </c>
      <c r="F172" s="3252" t="s">
        <v>1470</v>
      </c>
      <c r="G172" s="3252" t="s">
        <v>1557</v>
      </c>
      <c r="H172" s="3241">
        <v>51640</v>
      </c>
      <c r="I172" s="3246" t="s">
        <v>1473</v>
      </c>
      <c r="J172" s="3246" t="s">
        <v>1516</v>
      </c>
      <c r="K172" s="3252" t="s">
        <v>1960</v>
      </c>
      <c r="L172" s="3254"/>
    </row>
    <row r="173" spans="1:13" ht="13.5" customHeight="1">
      <c r="A173" s="3245" t="s">
        <v>1961</v>
      </c>
      <c r="B173" s="3252" t="s">
        <v>1958</v>
      </c>
      <c r="C173" s="3252" t="s">
        <v>1959</v>
      </c>
      <c r="D173" s="3253" t="s">
        <v>1595</v>
      </c>
      <c r="E173" s="3253" t="s">
        <v>1514</v>
      </c>
      <c r="F173" s="3252" t="s">
        <v>1551</v>
      </c>
      <c r="G173" s="3252" t="s">
        <v>1597</v>
      </c>
      <c r="H173" s="3241">
        <v>300000</v>
      </c>
      <c r="I173" s="3246" t="s">
        <v>1473</v>
      </c>
      <c r="J173" s="3246" t="s">
        <v>1516</v>
      </c>
      <c r="K173" s="3252" t="s">
        <v>1599</v>
      </c>
      <c r="L173" s="3254"/>
    </row>
    <row r="174" spans="1:13" ht="13.5" customHeight="1">
      <c r="A174" s="3245" t="s">
        <v>1962</v>
      </c>
      <c r="B174" s="3252" t="s">
        <v>1958</v>
      </c>
      <c r="C174" s="3252" t="s">
        <v>1959</v>
      </c>
      <c r="D174" s="3252" t="s">
        <v>1755</v>
      </c>
      <c r="E174" s="3253" t="s">
        <v>1606</v>
      </c>
      <c r="F174" s="3252" t="s">
        <v>1470</v>
      </c>
      <c r="G174" s="3252" t="s">
        <v>1557</v>
      </c>
      <c r="H174" s="3241">
        <v>77830</v>
      </c>
      <c r="I174" s="3246" t="s">
        <v>1473</v>
      </c>
      <c r="J174" s="3246" t="s">
        <v>1516</v>
      </c>
      <c r="K174" s="3252" t="s">
        <v>1963</v>
      </c>
      <c r="L174" s="3254"/>
    </row>
    <row r="175" spans="1:13" ht="13.5" customHeight="1">
      <c r="A175" s="3245" t="s">
        <v>1964</v>
      </c>
      <c r="B175" s="3252" t="s">
        <v>1965</v>
      </c>
      <c r="C175" s="3252" t="s">
        <v>1966</v>
      </c>
      <c r="D175" s="3252" t="s">
        <v>1488</v>
      </c>
      <c r="E175" s="3253" t="s">
        <v>1470</v>
      </c>
      <c r="F175" s="3252" t="s">
        <v>1571</v>
      </c>
      <c r="G175" s="3246" t="s">
        <v>1484</v>
      </c>
      <c r="H175" s="3241">
        <v>2892000</v>
      </c>
      <c r="I175" s="3246" t="s">
        <v>1489</v>
      </c>
      <c r="J175" s="3246" t="s">
        <v>1499</v>
      </c>
      <c r="K175" s="3252" t="s">
        <v>1517</v>
      </c>
      <c r="L175" s="3254"/>
    </row>
    <row r="176" spans="1:13" ht="13.5" customHeight="1">
      <c r="A176" s="3245" t="s">
        <v>1967</v>
      </c>
      <c r="B176" s="3252" t="s">
        <v>1968</v>
      </c>
      <c r="C176" s="3252" t="s">
        <v>1965</v>
      </c>
      <c r="D176" s="3252" t="s">
        <v>1692</v>
      </c>
      <c r="E176" s="3253" t="s">
        <v>1514</v>
      </c>
      <c r="F176" s="3252" t="s">
        <v>1551</v>
      </c>
      <c r="G176" s="3252" t="s">
        <v>1515</v>
      </c>
      <c r="H176" s="3241">
        <v>2858000</v>
      </c>
      <c r="I176" s="3246" t="s">
        <v>1473</v>
      </c>
      <c r="J176" s="3246" t="s">
        <v>1516</v>
      </c>
      <c r="K176" s="3252" t="s">
        <v>1517</v>
      </c>
      <c r="L176" s="3254"/>
    </row>
    <row r="177" spans="1:14" ht="13.5" customHeight="1">
      <c r="A177" s="3245" t="s">
        <v>1969</v>
      </c>
      <c r="B177" s="3252" t="s">
        <v>1970</v>
      </c>
      <c r="C177" s="3252" t="s">
        <v>1971</v>
      </c>
      <c r="D177" s="3252" t="s">
        <v>1740</v>
      </c>
      <c r="E177" s="3253" t="s">
        <v>1606</v>
      </c>
      <c r="F177" s="3252" t="s">
        <v>1470</v>
      </c>
      <c r="G177" s="3252" t="s">
        <v>1472</v>
      </c>
      <c r="H177" s="3241">
        <v>300000</v>
      </c>
      <c r="I177" s="3246" t="s">
        <v>1473</v>
      </c>
      <c r="J177" s="3246" t="s">
        <v>1516</v>
      </c>
      <c r="K177" s="3252" t="s">
        <v>1671</v>
      </c>
      <c r="L177" s="3254"/>
    </row>
    <row r="178" spans="1:14" ht="13.5" customHeight="1">
      <c r="A178" s="3245" t="s">
        <v>1972</v>
      </c>
      <c r="B178" s="3252" t="s">
        <v>1970</v>
      </c>
      <c r="C178" s="3252" t="s">
        <v>1971</v>
      </c>
      <c r="D178" s="3252" t="s">
        <v>1477</v>
      </c>
      <c r="E178" s="3253" t="s">
        <v>1606</v>
      </c>
      <c r="F178" s="3252" t="s">
        <v>1470</v>
      </c>
      <c r="G178" s="3246" t="s">
        <v>1484</v>
      </c>
      <c r="H178" s="3241">
        <v>10000</v>
      </c>
      <c r="I178" s="3246" t="s">
        <v>1473</v>
      </c>
      <c r="J178" s="3246" t="s">
        <v>1516</v>
      </c>
      <c r="K178" s="3252" t="s">
        <v>1485</v>
      </c>
      <c r="L178" s="3254"/>
    </row>
    <row r="179" spans="1:14" ht="13.5" customHeight="1">
      <c r="A179" s="3245" t="s">
        <v>1973</v>
      </c>
      <c r="B179" s="3252" t="s">
        <v>1970</v>
      </c>
      <c r="C179" s="3252" t="s">
        <v>1971</v>
      </c>
      <c r="D179" s="3246" t="s">
        <v>1751</v>
      </c>
      <c r="E179" s="3253" t="s">
        <v>1606</v>
      </c>
      <c r="F179" s="3252" t="s">
        <v>1470</v>
      </c>
      <c r="G179" s="3246" t="s">
        <v>1484</v>
      </c>
      <c r="H179" s="3241">
        <v>100000</v>
      </c>
      <c r="I179" s="3246" t="s">
        <v>1473</v>
      </c>
      <c r="J179" s="3246" t="s">
        <v>1516</v>
      </c>
      <c r="K179" s="3246" t="s">
        <v>1681</v>
      </c>
      <c r="L179" s="3254"/>
    </row>
    <row r="180" spans="1:14" ht="13.5" customHeight="1">
      <c r="A180" s="3245" t="s">
        <v>1974</v>
      </c>
      <c r="B180" s="3252" t="s">
        <v>1975</v>
      </c>
      <c r="C180" s="3252" t="s">
        <v>1976</v>
      </c>
      <c r="D180" s="3252" t="s">
        <v>1477</v>
      </c>
      <c r="E180" s="3253" t="s">
        <v>1606</v>
      </c>
      <c r="F180" s="3252" t="s">
        <v>1470</v>
      </c>
      <c r="G180" s="3246" t="s">
        <v>1484</v>
      </c>
      <c r="H180" s="3241">
        <v>50000</v>
      </c>
      <c r="I180" s="3246" t="s">
        <v>1473</v>
      </c>
      <c r="J180" s="3246" t="s">
        <v>1516</v>
      </c>
      <c r="K180" s="3252" t="s">
        <v>1500</v>
      </c>
      <c r="L180" s="3254"/>
      <c r="M180" s="3256"/>
    </row>
    <row r="181" spans="1:14" ht="13.5" customHeight="1">
      <c r="A181" s="3245" t="s">
        <v>1977</v>
      </c>
      <c r="B181" s="3252" t="s">
        <v>1978</v>
      </c>
      <c r="C181" s="3252" t="s">
        <v>1979</v>
      </c>
      <c r="D181" s="3252" t="s">
        <v>1477</v>
      </c>
      <c r="E181" s="3253" t="s">
        <v>1606</v>
      </c>
      <c r="F181" s="3252" t="s">
        <v>1470</v>
      </c>
      <c r="G181" s="3246" t="s">
        <v>1484</v>
      </c>
      <c r="H181" s="3241">
        <v>263000</v>
      </c>
      <c r="I181" s="3246" t="s">
        <v>1473</v>
      </c>
      <c r="J181" s="3246" t="s">
        <v>1516</v>
      </c>
      <c r="K181" s="3252" t="s">
        <v>1517</v>
      </c>
      <c r="L181" s="3254"/>
    </row>
    <row r="182" spans="1:14" ht="13.5" customHeight="1">
      <c r="A182" s="3245" t="s">
        <v>1980</v>
      </c>
      <c r="B182" s="3252" t="s">
        <v>1978</v>
      </c>
      <c r="C182" s="3252" t="s">
        <v>1979</v>
      </c>
      <c r="D182" s="3252" t="s">
        <v>1692</v>
      </c>
      <c r="E182" s="3253" t="s">
        <v>1514</v>
      </c>
      <c r="F182" s="3252" t="s">
        <v>1551</v>
      </c>
      <c r="G182" s="3252" t="s">
        <v>1515</v>
      </c>
      <c r="H182" s="3241">
        <v>560000</v>
      </c>
      <c r="I182" s="3246" t="s">
        <v>1473</v>
      </c>
      <c r="J182" s="3246" t="s">
        <v>1516</v>
      </c>
      <c r="K182" s="3252" t="s">
        <v>1517</v>
      </c>
      <c r="L182" s="3254"/>
    </row>
    <row r="183" spans="1:14" ht="13.5" customHeight="1">
      <c r="A183" s="3245" t="s">
        <v>1981</v>
      </c>
      <c r="B183" s="3252" t="s">
        <v>1982</v>
      </c>
      <c r="C183" s="3252" t="s">
        <v>1983</v>
      </c>
      <c r="D183" s="3252" t="s">
        <v>1835</v>
      </c>
      <c r="E183" s="3253" t="s">
        <v>1606</v>
      </c>
      <c r="F183" s="3252" t="s">
        <v>1470</v>
      </c>
      <c r="G183" s="3253" t="s">
        <v>1844</v>
      </c>
      <c r="H183" s="3241">
        <v>1100000</v>
      </c>
      <c r="I183" s="3246" t="s">
        <v>1473</v>
      </c>
      <c r="J183" s="3258">
        <v>48710101309708</v>
      </c>
      <c r="K183" s="3252" t="s">
        <v>1984</v>
      </c>
      <c r="L183" s="3254"/>
      <c r="M183" s="3256"/>
      <c r="N183" s="3244">
        <v>1</v>
      </c>
    </row>
    <row r="184" spans="1:14" ht="13.5" customHeight="1">
      <c r="A184" s="3245" t="s">
        <v>1985</v>
      </c>
      <c r="B184" s="3252" t="s">
        <v>1986</v>
      </c>
      <c r="C184" s="3252" t="s">
        <v>1987</v>
      </c>
      <c r="D184" s="3252" t="s">
        <v>1477</v>
      </c>
      <c r="E184" s="3253" t="s">
        <v>1606</v>
      </c>
      <c r="F184" s="3252" t="s">
        <v>1470</v>
      </c>
      <c r="G184" s="3246" t="s">
        <v>1484</v>
      </c>
      <c r="H184" s="3241">
        <v>20000</v>
      </c>
      <c r="I184" s="3246" t="s">
        <v>1473</v>
      </c>
      <c r="J184" s="3246" t="s">
        <v>1516</v>
      </c>
      <c r="K184" s="3252" t="s">
        <v>1534</v>
      </c>
      <c r="L184" s="3254"/>
    </row>
    <row r="185" spans="1:14" ht="13.5" customHeight="1">
      <c r="A185" s="3245" t="s">
        <v>1988</v>
      </c>
      <c r="B185" s="3252" t="s">
        <v>1989</v>
      </c>
      <c r="C185" s="3252" t="s">
        <v>1990</v>
      </c>
      <c r="D185" s="3252" t="s">
        <v>1460</v>
      </c>
      <c r="E185" s="3253" t="s">
        <v>1606</v>
      </c>
      <c r="F185" s="3252" t="s">
        <v>1571</v>
      </c>
      <c r="G185" s="3252" t="s">
        <v>1460</v>
      </c>
      <c r="H185" s="3241">
        <v>35000</v>
      </c>
      <c r="I185" s="3246" t="s">
        <v>1473</v>
      </c>
      <c r="J185" s="3246" t="s">
        <v>1616</v>
      </c>
      <c r="K185" s="3252" t="s">
        <v>1991</v>
      </c>
      <c r="L185" s="3254"/>
    </row>
    <row r="186" spans="1:14" ht="13.5" customHeight="1">
      <c r="A186" s="3245" t="s">
        <v>1992</v>
      </c>
      <c r="B186" s="3252" t="s">
        <v>1993</v>
      </c>
      <c r="C186" s="3252" t="s">
        <v>1994</v>
      </c>
      <c r="D186" s="3252" t="s">
        <v>1498</v>
      </c>
      <c r="E186" s="3253" t="s">
        <v>1606</v>
      </c>
      <c r="F186" s="3252" t="s">
        <v>1470</v>
      </c>
      <c r="G186" s="3252" t="s">
        <v>1460</v>
      </c>
      <c r="H186" s="3241">
        <v>1000</v>
      </c>
      <c r="I186" s="3246" t="s">
        <v>1473</v>
      </c>
      <c r="J186" s="3246" t="s">
        <v>1516</v>
      </c>
      <c r="K186" s="3252" t="s">
        <v>1882</v>
      </c>
      <c r="L186" s="3254"/>
    </row>
    <row r="187" spans="1:14" ht="13.5" customHeight="1">
      <c r="A187" s="3245" t="s">
        <v>1995</v>
      </c>
      <c r="B187" s="3252" t="s">
        <v>1996</v>
      </c>
      <c r="C187" s="3252" t="s">
        <v>1997</v>
      </c>
      <c r="D187" s="3252" t="s">
        <v>1477</v>
      </c>
      <c r="E187" s="3253" t="s">
        <v>1606</v>
      </c>
      <c r="F187" s="3252" t="s">
        <v>1470</v>
      </c>
      <c r="G187" s="3246" t="s">
        <v>1484</v>
      </c>
      <c r="H187" s="3241">
        <v>1363000</v>
      </c>
      <c r="I187" s="3246" t="s">
        <v>1473</v>
      </c>
      <c r="J187" s="3246" t="s">
        <v>1616</v>
      </c>
      <c r="K187" s="3252" t="s">
        <v>1517</v>
      </c>
      <c r="L187" s="3254"/>
    </row>
    <row r="188" spans="1:14" ht="13.5" customHeight="1">
      <c r="A188" s="3245" t="s">
        <v>1998</v>
      </c>
      <c r="B188" s="3252" t="s">
        <v>1996</v>
      </c>
      <c r="C188" s="3252" t="s">
        <v>1997</v>
      </c>
      <c r="D188" s="3252" t="s">
        <v>1692</v>
      </c>
      <c r="E188" s="3253" t="s">
        <v>1514</v>
      </c>
      <c r="F188" s="3252" t="s">
        <v>1551</v>
      </c>
      <c r="G188" s="3252" t="s">
        <v>1515</v>
      </c>
      <c r="H188" s="3241">
        <v>985000</v>
      </c>
      <c r="I188" s="3246" t="s">
        <v>1473</v>
      </c>
      <c r="J188" s="3246" t="s">
        <v>1516</v>
      </c>
      <c r="K188" s="3252" t="s">
        <v>1517</v>
      </c>
      <c r="L188" s="3254"/>
    </row>
    <row r="189" spans="1:14" ht="13.5" customHeight="1">
      <c r="A189" s="3245" t="s">
        <v>1999</v>
      </c>
      <c r="B189" s="3252" t="s">
        <v>1996</v>
      </c>
      <c r="C189" s="3252" t="s">
        <v>1997</v>
      </c>
      <c r="D189" s="3252" t="s">
        <v>1755</v>
      </c>
      <c r="E189" s="3253" t="s">
        <v>1606</v>
      </c>
      <c r="F189" s="3252" t="s">
        <v>1470</v>
      </c>
      <c r="G189" s="3252" t="s">
        <v>1557</v>
      </c>
      <c r="H189" s="3241">
        <v>59730</v>
      </c>
      <c r="I189" s="3246" t="s">
        <v>1473</v>
      </c>
      <c r="J189" s="3246" t="s">
        <v>1616</v>
      </c>
      <c r="K189" s="3252" t="s">
        <v>2000</v>
      </c>
      <c r="L189" s="3254"/>
    </row>
    <row r="190" spans="1:14" ht="13.5" customHeight="1">
      <c r="A190" s="3245" t="s">
        <v>2001</v>
      </c>
      <c r="B190" s="3252" t="s">
        <v>2002</v>
      </c>
      <c r="C190" s="3252" t="s">
        <v>2002</v>
      </c>
      <c r="D190" s="3252" t="s">
        <v>2003</v>
      </c>
      <c r="E190" s="3253" t="s">
        <v>1558</v>
      </c>
      <c r="F190" s="3252" t="s">
        <v>1470</v>
      </c>
      <c r="G190" s="3252" t="s">
        <v>1494</v>
      </c>
      <c r="H190" s="3241">
        <v>70000</v>
      </c>
      <c r="I190" s="3246" t="s">
        <v>1489</v>
      </c>
      <c r="J190" s="3246" t="s">
        <v>1463</v>
      </c>
      <c r="K190" s="3252" t="s">
        <v>2004</v>
      </c>
      <c r="L190" s="3254"/>
    </row>
    <row r="191" spans="1:14" ht="13.5" customHeight="1">
      <c r="A191" s="3245" t="s">
        <v>2005</v>
      </c>
      <c r="B191" s="3252" t="s">
        <v>2006</v>
      </c>
      <c r="C191" s="3252" t="s">
        <v>2007</v>
      </c>
      <c r="D191" s="3252" t="s">
        <v>1477</v>
      </c>
      <c r="E191" s="3253" t="s">
        <v>1606</v>
      </c>
      <c r="F191" s="3252" t="s">
        <v>1470</v>
      </c>
      <c r="G191" s="3246" t="s">
        <v>1484</v>
      </c>
      <c r="H191" s="3241">
        <v>990000</v>
      </c>
      <c r="I191" s="3246" t="s">
        <v>1473</v>
      </c>
      <c r="J191" s="3246" t="s">
        <v>1616</v>
      </c>
      <c r="K191" s="3252" t="s">
        <v>1517</v>
      </c>
      <c r="L191" s="3254"/>
    </row>
    <row r="192" spans="1:14" ht="13.5" customHeight="1">
      <c r="A192" s="3245" t="s">
        <v>2008</v>
      </c>
      <c r="B192" s="3252" t="s">
        <v>2006</v>
      </c>
      <c r="C192" s="3252" t="s">
        <v>2007</v>
      </c>
      <c r="D192" s="3252" t="s">
        <v>1692</v>
      </c>
      <c r="E192" s="3253" t="s">
        <v>1514</v>
      </c>
      <c r="F192" s="3252" t="s">
        <v>1551</v>
      </c>
      <c r="G192" s="3252" t="s">
        <v>1515</v>
      </c>
      <c r="H192" s="3241">
        <v>400000</v>
      </c>
      <c r="I192" s="3246" t="s">
        <v>1473</v>
      </c>
      <c r="J192" s="3246" t="s">
        <v>1516</v>
      </c>
      <c r="K192" s="3252" t="s">
        <v>1517</v>
      </c>
      <c r="L192" s="3254"/>
    </row>
    <row r="193" spans="1:13" ht="13.5" customHeight="1">
      <c r="A193" s="3245" t="s">
        <v>2009</v>
      </c>
      <c r="B193" s="3252" t="s">
        <v>2010</v>
      </c>
      <c r="C193" s="3252" t="s">
        <v>2011</v>
      </c>
      <c r="D193" s="3252" t="s">
        <v>1477</v>
      </c>
      <c r="E193" s="3253" t="s">
        <v>1606</v>
      </c>
      <c r="F193" s="3252" t="s">
        <v>1470</v>
      </c>
      <c r="G193" s="3246" t="s">
        <v>1484</v>
      </c>
      <c r="H193" s="3241">
        <v>10000</v>
      </c>
      <c r="I193" s="3246" t="s">
        <v>1473</v>
      </c>
      <c r="J193" s="3246" t="s">
        <v>1616</v>
      </c>
      <c r="K193" s="3252" t="s">
        <v>1554</v>
      </c>
      <c r="L193" s="3254"/>
    </row>
    <row r="194" spans="1:13" ht="13.5" customHeight="1">
      <c r="A194" s="3245" t="s">
        <v>2012</v>
      </c>
      <c r="B194" s="3252" t="s">
        <v>2010</v>
      </c>
      <c r="C194" s="3252" t="s">
        <v>2011</v>
      </c>
      <c r="D194" s="3252" t="s">
        <v>1477</v>
      </c>
      <c r="E194" s="3253" t="s">
        <v>1606</v>
      </c>
      <c r="F194" s="3252" t="s">
        <v>1470</v>
      </c>
      <c r="G194" s="3246" t="s">
        <v>1484</v>
      </c>
      <c r="H194" s="3241">
        <v>100000</v>
      </c>
      <c r="I194" s="3246" t="s">
        <v>1473</v>
      </c>
      <c r="J194" s="3246" t="s">
        <v>1516</v>
      </c>
      <c r="K194" s="3252" t="s">
        <v>1583</v>
      </c>
      <c r="L194" s="3254"/>
    </row>
    <row r="195" spans="1:13" ht="13.5" customHeight="1">
      <c r="A195" s="3245" t="s">
        <v>2013</v>
      </c>
      <c r="B195" s="3252" t="s">
        <v>2014</v>
      </c>
      <c r="C195" s="3252" t="s">
        <v>2015</v>
      </c>
      <c r="D195" s="3252" t="s">
        <v>1477</v>
      </c>
      <c r="E195" s="3253" t="s">
        <v>1606</v>
      </c>
      <c r="F195" s="3252" t="s">
        <v>1470</v>
      </c>
      <c r="G195" s="3246" t="s">
        <v>1484</v>
      </c>
      <c r="H195" s="3241">
        <v>40000</v>
      </c>
      <c r="I195" s="3246" t="s">
        <v>1473</v>
      </c>
      <c r="J195" s="3246" t="s">
        <v>1616</v>
      </c>
      <c r="K195" s="3252" t="s">
        <v>1587</v>
      </c>
      <c r="L195" s="3254"/>
      <c r="M195" s="3256"/>
    </row>
    <row r="196" spans="1:13" ht="13.5" customHeight="1">
      <c r="A196" s="3245" t="s">
        <v>2016</v>
      </c>
      <c r="B196" s="3252" t="s">
        <v>2017</v>
      </c>
      <c r="C196" s="3252" t="s">
        <v>2018</v>
      </c>
      <c r="D196" s="3252" t="s">
        <v>1740</v>
      </c>
      <c r="E196" s="3253" t="s">
        <v>1606</v>
      </c>
      <c r="F196" s="3252" t="s">
        <v>1470</v>
      </c>
      <c r="G196" s="3252" t="s">
        <v>1472</v>
      </c>
      <c r="H196" s="3241">
        <v>300000</v>
      </c>
      <c r="I196" s="3246" t="s">
        <v>1473</v>
      </c>
      <c r="J196" s="3246" t="s">
        <v>1516</v>
      </c>
      <c r="K196" s="3252" t="s">
        <v>1671</v>
      </c>
      <c r="L196" s="3254"/>
    </row>
    <row r="197" spans="1:13" ht="13.5" customHeight="1">
      <c r="A197" s="3245" t="s">
        <v>2019</v>
      </c>
      <c r="B197" s="3252" t="s">
        <v>2020</v>
      </c>
      <c r="C197" s="3252" t="s">
        <v>2021</v>
      </c>
      <c r="D197" s="3252" t="s">
        <v>1595</v>
      </c>
      <c r="E197" s="3253" t="s">
        <v>1514</v>
      </c>
      <c r="F197" s="3252" t="s">
        <v>1551</v>
      </c>
      <c r="G197" s="3252" t="s">
        <v>1597</v>
      </c>
      <c r="H197" s="3241">
        <v>300000</v>
      </c>
      <c r="I197" s="3246" t="s">
        <v>1473</v>
      </c>
      <c r="J197" s="3246" t="s">
        <v>1616</v>
      </c>
      <c r="K197" s="3252" t="s">
        <v>1599</v>
      </c>
      <c r="L197" s="3254"/>
    </row>
    <row r="198" spans="1:13" ht="13.5" customHeight="1">
      <c r="A198" s="3245" t="s">
        <v>2022</v>
      </c>
      <c r="B198" s="3252" t="s">
        <v>2020</v>
      </c>
      <c r="C198" s="3252" t="s">
        <v>2021</v>
      </c>
      <c r="D198" s="3252" t="s">
        <v>1477</v>
      </c>
      <c r="E198" s="3253" t="s">
        <v>1606</v>
      </c>
      <c r="F198" s="3252" t="s">
        <v>1470</v>
      </c>
      <c r="G198" s="3246" t="s">
        <v>1484</v>
      </c>
      <c r="H198" s="3241">
        <v>2797000</v>
      </c>
      <c r="I198" s="3246" t="s">
        <v>1473</v>
      </c>
      <c r="J198" s="3246" t="s">
        <v>1516</v>
      </c>
      <c r="K198" s="3252" t="s">
        <v>1517</v>
      </c>
      <c r="L198" s="3254"/>
    </row>
    <row r="199" spans="1:13" ht="13.5" customHeight="1">
      <c r="A199" s="3245" t="s">
        <v>2023</v>
      </c>
      <c r="B199" s="3252" t="s">
        <v>2020</v>
      </c>
      <c r="C199" s="3252" t="s">
        <v>2021</v>
      </c>
      <c r="D199" s="3252" t="s">
        <v>1692</v>
      </c>
      <c r="E199" s="3253" t="s">
        <v>1514</v>
      </c>
      <c r="F199" s="3252" t="s">
        <v>1551</v>
      </c>
      <c r="G199" s="3252" t="s">
        <v>1515</v>
      </c>
      <c r="H199" s="3241">
        <v>2858000</v>
      </c>
      <c r="I199" s="3246" t="s">
        <v>1473</v>
      </c>
      <c r="J199" s="3246" t="s">
        <v>1616</v>
      </c>
      <c r="K199" s="3252" t="s">
        <v>1517</v>
      </c>
      <c r="L199" s="3254"/>
    </row>
    <row r="200" spans="1:13" ht="13.5" customHeight="1">
      <c r="A200" s="3245" t="s">
        <v>2024</v>
      </c>
      <c r="B200" s="3252" t="s">
        <v>2025</v>
      </c>
      <c r="C200" s="3252" t="s">
        <v>2026</v>
      </c>
      <c r="D200" s="3252" t="s">
        <v>1477</v>
      </c>
      <c r="E200" s="3253" t="s">
        <v>1606</v>
      </c>
      <c r="F200" s="3252" t="s">
        <v>1470</v>
      </c>
      <c r="G200" s="3246" t="s">
        <v>1484</v>
      </c>
      <c r="H200" s="3241">
        <v>10000</v>
      </c>
      <c r="I200" s="3246" t="s">
        <v>1473</v>
      </c>
      <c r="J200" s="3246" t="s">
        <v>1516</v>
      </c>
      <c r="K200" s="3252" t="s">
        <v>1485</v>
      </c>
      <c r="L200" s="3254"/>
    </row>
    <row r="201" spans="1:13" ht="13.5" customHeight="1">
      <c r="A201" s="3245" t="s">
        <v>2027</v>
      </c>
      <c r="B201" s="3252" t="s">
        <v>2028</v>
      </c>
      <c r="C201" s="3252" t="s">
        <v>2029</v>
      </c>
      <c r="D201" s="3246" t="s">
        <v>1812</v>
      </c>
      <c r="E201" s="3253" t="s">
        <v>1470</v>
      </c>
      <c r="F201" s="3252" t="s">
        <v>1571</v>
      </c>
      <c r="G201" s="3246" t="s">
        <v>1484</v>
      </c>
      <c r="H201" s="3241">
        <v>100000</v>
      </c>
      <c r="I201" s="3246" t="s">
        <v>1598</v>
      </c>
      <c r="J201" s="3246" t="s">
        <v>1616</v>
      </c>
      <c r="K201" s="3246" t="s">
        <v>1490</v>
      </c>
      <c r="L201" s="3254"/>
    </row>
    <row r="202" spans="1:13" ht="13.5" customHeight="1">
      <c r="A202" s="3245" t="s">
        <v>2030</v>
      </c>
      <c r="B202" s="3252" t="s">
        <v>2031</v>
      </c>
      <c r="C202" s="3252" t="s">
        <v>2032</v>
      </c>
      <c r="D202" s="3252" t="s">
        <v>1498</v>
      </c>
      <c r="E202" s="3253" t="s">
        <v>1606</v>
      </c>
      <c r="F202" s="3252" t="s">
        <v>1470</v>
      </c>
      <c r="G202" s="3252" t="s">
        <v>1460</v>
      </c>
      <c r="H202" s="3241">
        <v>3000000</v>
      </c>
      <c r="I202" s="3246" t="s">
        <v>1473</v>
      </c>
      <c r="J202" s="3246" t="s">
        <v>1516</v>
      </c>
      <c r="K202" s="3252" t="s">
        <v>2033</v>
      </c>
      <c r="L202" s="3254"/>
    </row>
    <row r="203" spans="1:13" ht="13.5" customHeight="1">
      <c r="A203" s="3245" t="s">
        <v>2034</v>
      </c>
      <c r="B203" s="3252" t="s">
        <v>2035</v>
      </c>
      <c r="C203" s="3252" t="s">
        <v>2036</v>
      </c>
      <c r="D203" s="3252" t="s">
        <v>1477</v>
      </c>
      <c r="E203" s="3253" t="s">
        <v>1606</v>
      </c>
      <c r="F203" s="3252" t="s">
        <v>1470</v>
      </c>
      <c r="G203" s="3246" t="s">
        <v>1484</v>
      </c>
      <c r="H203" s="3241">
        <v>50000</v>
      </c>
      <c r="I203" s="3246" t="s">
        <v>1473</v>
      </c>
      <c r="J203" s="3246" t="s">
        <v>1616</v>
      </c>
      <c r="K203" s="3252" t="s">
        <v>1500</v>
      </c>
      <c r="L203" s="3254"/>
      <c r="M203" s="3256"/>
    </row>
    <row r="204" spans="1:13" ht="13.5" customHeight="1">
      <c r="A204" s="3245" t="s">
        <v>2037</v>
      </c>
      <c r="B204" s="3252" t="s">
        <v>2038</v>
      </c>
      <c r="C204" s="3252" t="s">
        <v>2039</v>
      </c>
      <c r="D204" s="3252" t="s">
        <v>1477</v>
      </c>
      <c r="E204" s="3253" t="s">
        <v>1606</v>
      </c>
      <c r="F204" s="3252" t="s">
        <v>1470</v>
      </c>
      <c r="G204" s="3246" t="s">
        <v>1484</v>
      </c>
      <c r="H204" s="3241">
        <v>390000</v>
      </c>
      <c r="I204" s="3246" t="s">
        <v>1473</v>
      </c>
      <c r="J204" s="3246" t="s">
        <v>1516</v>
      </c>
      <c r="K204" s="3252" t="s">
        <v>2040</v>
      </c>
      <c r="L204" s="3254"/>
    </row>
    <row r="205" spans="1:13" ht="13.5" customHeight="1">
      <c r="A205" s="3245" t="s">
        <v>2041</v>
      </c>
      <c r="B205" s="3252" t="s">
        <v>2038</v>
      </c>
      <c r="C205" s="3252" t="s">
        <v>2039</v>
      </c>
      <c r="D205" s="3257" t="s">
        <v>1692</v>
      </c>
      <c r="E205" s="3253" t="s">
        <v>1514</v>
      </c>
      <c r="F205" s="3252" t="s">
        <v>1551</v>
      </c>
      <c r="G205" s="3257" t="s">
        <v>1515</v>
      </c>
      <c r="H205" s="3241">
        <v>150000</v>
      </c>
      <c r="I205" s="3246" t="s">
        <v>1473</v>
      </c>
      <c r="J205" s="3246" t="s">
        <v>1616</v>
      </c>
      <c r="K205" s="3252" t="s">
        <v>2042</v>
      </c>
      <c r="L205" s="3254"/>
    </row>
    <row r="206" spans="1:13" ht="13.5" customHeight="1">
      <c r="A206" s="3245" t="s">
        <v>2043</v>
      </c>
      <c r="B206" s="3252" t="s">
        <v>2044</v>
      </c>
      <c r="C206" s="3252" t="s">
        <v>2045</v>
      </c>
      <c r="D206" s="3252" t="s">
        <v>1477</v>
      </c>
      <c r="E206" s="3253" t="s">
        <v>1606</v>
      </c>
      <c r="F206" s="3252" t="s">
        <v>1470</v>
      </c>
      <c r="G206" s="3246" t="s">
        <v>1484</v>
      </c>
      <c r="H206" s="3241">
        <v>250000</v>
      </c>
      <c r="I206" s="3246" t="s">
        <v>1473</v>
      </c>
      <c r="J206" s="3246" t="s">
        <v>1516</v>
      </c>
      <c r="K206" s="3252" t="s">
        <v>1559</v>
      </c>
      <c r="L206" s="3254"/>
      <c r="M206" s="3256"/>
    </row>
    <row r="207" spans="1:13" ht="13.5" customHeight="1">
      <c r="A207" s="3245" t="s">
        <v>2046</v>
      </c>
      <c r="B207" s="3252" t="s">
        <v>2044</v>
      </c>
      <c r="C207" s="3252" t="s">
        <v>2045</v>
      </c>
      <c r="D207" s="3252" t="s">
        <v>1477</v>
      </c>
      <c r="E207" s="3253" t="s">
        <v>1606</v>
      </c>
      <c r="F207" s="3252" t="s">
        <v>1470</v>
      </c>
      <c r="G207" s="3246" t="s">
        <v>1484</v>
      </c>
      <c r="H207" s="3241">
        <v>250000</v>
      </c>
      <c r="I207" s="3246" t="s">
        <v>1473</v>
      </c>
      <c r="J207" s="3246" t="s">
        <v>1616</v>
      </c>
      <c r="K207" s="3252" t="s">
        <v>2000</v>
      </c>
      <c r="L207" s="3254"/>
    </row>
    <row r="208" spans="1:13" ht="13.5" customHeight="1">
      <c r="A208" s="3245" t="s">
        <v>2047</v>
      </c>
      <c r="B208" s="3252" t="s">
        <v>2048</v>
      </c>
      <c r="C208" s="3252" t="s">
        <v>2049</v>
      </c>
      <c r="D208" s="3252" t="s">
        <v>1477</v>
      </c>
      <c r="E208" s="3253" t="s">
        <v>1606</v>
      </c>
      <c r="F208" s="3252" t="s">
        <v>1470</v>
      </c>
      <c r="G208" s="3246" t="s">
        <v>1484</v>
      </c>
      <c r="H208" s="3241">
        <v>40000</v>
      </c>
      <c r="I208" s="3246" t="s">
        <v>1473</v>
      </c>
      <c r="J208" s="3246" t="s">
        <v>1516</v>
      </c>
      <c r="K208" s="3252" t="s">
        <v>1793</v>
      </c>
      <c r="L208" s="3254"/>
    </row>
    <row r="209" spans="1:14" ht="13.5" customHeight="1">
      <c r="A209" s="3245" t="s">
        <v>2050</v>
      </c>
      <c r="B209" s="3252" t="s">
        <v>2051</v>
      </c>
      <c r="C209" s="3252" t="s">
        <v>2052</v>
      </c>
      <c r="D209" s="3252" t="s">
        <v>1477</v>
      </c>
      <c r="E209" s="3253" t="s">
        <v>1606</v>
      </c>
      <c r="F209" s="3252" t="s">
        <v>1470</v>
      </c>
      <c r="G209" s="3246" t="s">
        <v>1484</v>
      </c>
      <c r="H209" s="3241">
        <v>90000</v>
      </c>
      <c r="I209" s="3246" t="s">
        <v>1473</v>
      </c>
      <c r="J209" s="3246" t="s">
        <v>1616</v>
      </c>
      <c r="K209" s="3252" t="s">
        <v>2053</v>
      </c>
      <c r="L209" s="3254"/>
    </row>
    <row r="210" spans="1:14" ht="13.5" customHeight="1">
      <c r="A210" s="3245" t="s">
        <v>2054</v>
      </c>
      <c r="B210" s="3252" t="s">
        <v>2055</v>
      </c>
      <c r="C210" s="3252" t="s">
        <v>2056</v>
      </c>
      <c r="D210" s="3252" t="s">
        <v>1477</v>
      </c>
      <c r="E210" s="3253" t="s">
        <v>1606</v>
      </c>
      <c r="F210" s="3252" t="s">
        <v>1470</v>
      </c>
      <c r="G210" s="3246" t="s">
        <v>1484</v>
      </c>
      <c r="H210" s="3241">
        <v>20000</v>
      </c>
      <c r="I210" s="3246" t="s">
        <v>1473</v>
      </c>
      <c r="J210" s="3246" t="s">
        <v>1516</v>
      </c>
      <c r="K210" s="3252" t="s">
        <v>1534</v>
      </c>
      <c r="L210" s="3254"/>
    </row>
    <row r="211" spans="1:14" ht="13.5" customHeight="1">
      <c r="A211" s="3245" t="s">
        <v>2057</v>
      </c>
      <c r="B211" s="3252" t="s">
        <v>2058</v>
      </c>
      <c r="C211" s="3252" t="s">
        <v>2059</v>
      </c>
      <c r="D211" s="3252" t="s">
        <v>1477</v>
      </c>
      <c r="E211" s="3253" t="s">
        <v>1606</v>
      </c>
      <c r="F211" s="3252" t="s">
        <v>1470</v>
      </c>
      <c r="G211" s="3246" t="s">
        <v>1484</v>
      </c>
      <c r="H211" s="3241">
        <v>1248000</v>
      </c>
      <c r="I211" s="3246" t="s">
        <v>1473</v>
      </c>
      <c r="J211" s="3246" t="s">
        <v>1616</v>
      </c>
      <c r="K211" s="3252" t="s">
        <v>1517</v>
      </c>
      <c r="L211" s="3254"/>
    </row>
    <row r="212" spans="1:14" ht="13.5" customHeight="1">
      <c r="A212" s="3245" t="s">
        <v>2060</v>
      </c>
      <c r="B212" s="3252" t="s">
        <v>2058</v>
      </c>
      <c r="C212" s="3252" t="s">
        <v>2059</v>
      </c>
      <c r="D212" s="3257" t="s">
        <v>1692</v>
      </c>
      <c r="E212" s="3253" t="s">
        <v>1514</v>
      </c>
      <c r="F212" s="3252" t="s">
        <v>1551</v>
      </c>
      <c r="G212" s="3257" t="s">
        <v>1515</v>
      </c>
      <c r="H212" s="3241">
        <v>985000</v>
      </c>
      <c r="I212" s="3246" t="s">
        <v>1473</v>
      </c>
      <c r="J212" s="3246" t="s">
        <v>1516</v>
      </c>
      <c r="K212" s="3252" t="s">
        <v>2040</v>
      </c>
      <c r="L212" s="3254"/>
    </row>
    <row r="213" spans="1:14" ht="13.5" customHeight="1">
      <c r="A213" s="3245" t="s">
        <v>2061</v>
      </c>
      <c r="B213" s="3252" t="s">
        <v>2062</v>
      </c>
      <c r="C213" s="3252" t="s">
        <v>2063</v>
      </c>
      <c r="D213" s="3252" t="s">
        <v>2064</v>
      </c>
      <c r="E213" s="3253" t="s">
        <v>1606</v>
      </c>
      <c r="F213" s="3252" t="s">
        <v>1470</v>
      </c>
      <c r="G213" s="3252" t="s">
        <v>2065</v>
      </c>
      <c r="H213" s="3241">
        <v>22010</v>
      </c>
      <c r="I213" s="3246" t="s">
        <v>1473</v>
      </c>
      <c r="J213" s="3246" t="s">
        <v>1616</v>
      </c>
      <c r="K213" s="3252" t="s">
        <v>2066</v>
      </c>
      <c r="L213" s="3254"/>
      <c r="M213" s="3256"/>
    </row>
    <row r="214" spans="1:14" ht="13.5" customHeight="1">
      <c r="A214" s="3245" t="s">
        <v>2067</v>
      </c>
      <c r="B214" s="3252" t="s">
        <v>2068</v>
      </c>
      <c r="C214" s="3252" t="s">
        <v>2068</v>
      </c>
      <c r="D214" s="3252" t="s">
        <v>2069</v>
      </c>
      <c r="E214" s="3253" t="s">
        <v>1470</v>
      </c>
      <c r="F214" s="3252" t="s">
        <v>1470</v>
      </c>
      <c r="G214" s="3252" t="s">
        <v>2070</v>
      </c>
      <c r="H214" s="3241">
        <v>24560</v>
      </c>
      <c r="I214" s="3246" t="s">
        <v>1489</v>
      </c>
      <c r="J214" s="3246" t="s">
        <v>1516</v>
      </c>
      <c r="K214" s="3252" t="s">
        <v>2071</v>
      </c>
      <c r="L214" s="3254"/>
    </row>
    <row r="215" spans="1:14" ht="13.5" customHeight="1">
      <c r="A215" s="3245" t="s">
        <v>2072</v>
      </c>
      <c r="B215" s="3252" t="s">
        <v>2073</v>
      </c>
      <c r="C215" s="3252" t="s">
        <v>2068</v>
      </c>
      <c r="D215" s="3252" t="s">
        <v>2444</v>
      </c>
      <c r="E215" s="3253" t="s">
        <v>2074</v>
      </c>
      <c r="F215" s="3252" t="s">
        <v>2075</v>
      </c>
      <c r="G215" s="3252" t="s">
        <v>2444</v>
      </c>
      <c r="H215" s="3241">
        <v>70000</v>
      </c>
      <c r="I215" s="3246" t="s">
        <v>1473</v>
      </c>
      <c r="J215" s="3246" t="s">
        <v>1463</v>
      </c>
      <c r="K215" s="3252" t="s">
        <v>2004</v>
      </c>
      <c r="L215" s="3254"/>
    </row>
    <row r="216" spans="1:14" ht="13.5" customHeight="1">
      <c r="A216" s="3245" t="s">
        <v>2076</v>
      </c>
      <c r="B216" s="3252" t="s">
        <v>2077</v>
      </c>
      <c r="C216" s="3252" t="s">
        <v>2078</v>
      </c>
      <c r="D216" s="3252" t="s">
        <v>2079</v>
      </c>
      <c r="E216" s="3253" t="s">
        <v>2074</v>
      </c>
      <c r="F216" s="3252" t="s">
        <v>2075</v>
      </c>
      <c r="G216" s="3252" t="s">
        <v>1460</v>
      </c>
      <c r="H216" s="3241">
        <v>1000</v>
      </c>
      <c r="I216" s="3246" t="s">
        <v>1473</v>
      </c>
      <c r="J216" s="3246" t="s">
        <v>1463</v>
      </c>
      <c r="K216" s="3252" t="s">
        <v>1882</v>
      </c>
      <c r="L216" s="3254"/>
    </row>
    <row r="217" spans="1:14" ht="13.5" customHeight="1">
      <c r="A217" s="3245" t="s">
        <v>2080</v>
      </c>
      <c r="B217" s="3252" t="s">
        <v>2081</v>
      </c>
      <c r="C217" s="3252" t="s">
        <v>2081</v>
      </c>
      <c r="D217" s="3252" t="s">
        <v>1488</v>
      </c>
      <c r="E217" s="3253" t="s">
        <v>1606</v>
      </c>
      <c r="F217" s="3252" t="s">
        <v>1606</v>
      </c>
      <c r="G217" s="3246" t="s">
        <v>1488</v>
      </c>
      <c r="H217" s="3241">
        <v>980000</v>
      </c>
      <c r="I217" s="3246" t="s">
        <v>1510</v>
      </c>
      <c r="J217" s="3246" t="s">
        <v>1499</v>
      </c>
      <c r="K217" s="3252" t="s">
        <v>1517</v>
      </c>
      <c r="L217" s="3254"/>
    </row>
    <row r="218" spans="1:14" ht="13.5" customHeight="1">
      <c r="A218" s="3245" t="s">
        <v>2082</v>
      </c>
      <c r="B218" s="3252" t="s">
        <v>2083</v>
      </c>
      <c r="C218" s="3252" t="s">
        <v>2083</v>
      </c>
      <c r="D218" s="3257" t="s">
        <v>1515</v>
      </c>
      <c r="E218" s="3253" t="s">
        <v>1596</v>
      </c>
      <c r="F218" s="3252" t="s">
        <v>1596</v>
      </c>
      <c r="G218" s="3257" t="s">
        <v>1515</v>
      </c>
      <c r="H218" s="3241">
        <v>420000</v>
      </c>
      <c r="I218" s="3246" t="s">
        <v>1473</v>
      </c>
      <c r="J218" s="3246" t="s">
        <v>1463</v>
      </c>
      <c r="K218" s="3252" t="s">
        <v>1511</v>
      </c>
      <c r="L218" s="3254"/>
    </row>
    <row r="219" spans="1:14" ht="13.5" customHeight="1">
      <c r="A219" s="3245" t="s">
        <v>2084</v>
      </c>
      <c r="B219" s="3252" t="s">
        <v>2085</v>
      </c>
      <c r="C219" s="3252" t="s">
        <v>2085</v>
      </c>
      <c r="D219" s="3252" t="s">
        <v>1477</v>
      </c>
      <c r="E219" s="3253" t="s">
        <v>1606</v>
      </c>
      <c r="F219" s="3252" t="s">
        <v>1571</v>
      </c>
      <c r="G219" s="3246" t="s">
        <v>1484</v>
      </c>
      <c r="H219" s="3241">
        <v>10000</v>
      </c>
      <c r="I219" s="3246" t="s">
        <v>1489</v>
      </c>
      <c r="J219" s="3246" t="s">
        <v>1499</v>
      </c>
      <c r="K219" s="3252" t="s">
        <v>1554</v>
      </c>
      <c r="L219" s="3254"/>
    </row>
    <row r="220" spans="1:14" ht="13.5" customHeight="1">
      <c r="A220" s="3245" t="s">
        <v>2086</v>
      </c>
      <c r="B220" s="3246" t="s">
        <v>2087</v>
      </c>
      <c r="C220" s="3246" t="s">
        <v>2087</v>
      </c>
      <c r="D220" s="3246" t="s">
        <v>1866</v>
      </c>
      <c r="E220" s="3246" t="s">
        <v>1825</v>
      </c>
      <c r="F220" s="3257" t="s">
        <v>1825</v>
      </c>
      <c r="G220" s="3247" t="s">
        <v>2088</v>
      </c>
      <c r="H220" s="3241">
        <v>4500000</v>
      </c>
      <c r="I220" s="3246" t="s">
        <v>1489</v>
      </c>
      <c r="J220" s="3246" t="s">
        <v>2089</v>
      </c>
      <c r="K220" s="3246" t="s">
        <v>1866</v>
      </c>
      <c r="L220" s="3254"/>
      <c r="M220" s="3256"/>
      <c r="N220" s="3244">
        <v>1</v>
      </c>
    </row>
    <row r="221" spans="1:14" ht="13.5" customHeight="1">
      <c r="A221" s="3245" t="s">
        <v>2090</v>
      </c>
      <c r="B221" s="3252" t="s">
        <v>2091</v>
      </c>
      <c r="C221" s="3252" t="s">
        <v>2091</v>
      </c>
      <c r="D221" s="3252" t="s">
        <v>1477</v>
      </c>
      <c r="E221" s="3253" t="s">
        <v>1470</v>
      </c>
      <c r="F221" s="3252" t="s">
        <v>1470</v>
      </c>
      <c r="G221" s="3246" t="s">
        <v>1477</v>
      </c>
      <c r="H221" s="3241">
        <v>100000</v>
      </c>
      <c r="I221" s="3246" t="s">
        <v>1489</v>
      </c>
      <c r="J221" s="3246" t="s">
        <v>1516</v>
      </c>
      <c r="K221" s="3252" t="s">
        <v>1583</v>
      </c>
      <c r="L221" s="3254"/>
    </row>
    <row r="222" spans="1:14" ht="13.5" customHeight="1">
      <c r="A222" s="3245" t="s">
        <v>2092</v>
      </c>
      <c r="B222" s="3252" t="s">
        <v>2093</v>
      </c>
      <c r="C222" s="3252" t="s">
        <v>2094</v>
      </c>
      <c r="D222" s="3252" t="s">
        <v>1719</v>
      </c>
      <c r="E222" s="3253" t="s">
        <v>2075</v>
      </c>
      <c r="F222" s="3252" t="s">
        <v>2095</v>
      </c>
      <c r="G222" s="3246" t="s">
        <v>1484</v>
      </c>
      <c r="H222" s="3241">
        <v>40000</v>
      </c>
      <c r="I222" s="3246" t="s">
        <v>1473</v>
      </c>
      <c r="J222" s="3246" t="s">
        <v>1463</v>
      </c>
      <c r="K222" s="3252" t="s">
        <v>2096</v>
      </c>
      <c r="L222" s="3254"/>
      <c r="M222" s="3256"/>
    </row>
    <row r="223" spans="1:14" ht="13.5" customHeight="1">
      <c r="A223" s="3245" t="s">
        <v>2097</v>
      </c>
      <c r="B223" s="3252" t="s">
        <v>2093</v>
      </c>
      <c r="C223" s="3252" t="s">
        <v>2093</v>
      </c>
      <c r="D223" s="3252" t="s">
        <v>1477</v>
      </c>
      <c r="E223" s="3253" t="s">
        <v>1470</v>
      </c>
      <c r="F223" s="3252" t="s">
        <v>1470</v>
      </c>
      <c r="G223" s="3246" t="s">
        <v>1477</v>
      </c>
      <c r="H223" s="3241">
        <v>20000</v>
      </c>
      <c r="I223" s="3246" t="s">
        <v>1489</v>
      </c>
      <c r="J223" s="3246" t="s">
        <v>1516</v>
      </c>
      <c r="K223" s="3252" t="s">
        <v>1727</v>
      </c>
      <c r="L223" s="3254"/>
    </row>
    <row r="224" spans="1:14" ht="13.5" customHeight="1">
      <c r="A224" s="3245" t="s">
        <v>2098</v>
      </c>
      <c r="B224" s="3252" t="s">
        <v>2099</v>
      </c>
      <c r="C224" s="3252" t="s">
        <v>2099</v>
      </c>
      <c r="D224" s="3252" t="s">
        <v>1477</v>
      </c>
      <c r="E224" s="3253" t="s">
        <v>1470</v>
      </c>
      <c r="F224" s="3252" t="s">
        <v>1470</v>
      </c>
      <c r="G224" s="3246" t="s">
        <v>1477</v>
      </c>
      <c r="H224" s="3241">
        <v>200000</v>
      </c>
      <c r="I224" s="3246" t="s">
        <v>1489</v>
      </c>
      <c r="J224" s="3246" t="s">
        <v>1516</v>
      </c>
      <c r="K224" s="3252" t="s">
        <v>1545</v>
      </c>
      <c r="L224" s="3254"/>
    </row>
    <row r="225" spans="1:13" ht="13.5" customHeight="1">
      <c r="A225" s="3245" t="s">
        <v>2100</v>
      </c>
      <c r="B225" s="3252" t="s">
        <v>2099</v>
      </c>
      <c r="C225" s="3252" t="s">
        <v>2101</v>
      </c>
      <c r="D225" s="3252" t="s">
        <v>2102</v>
      </c>
      <c r="E225" s="3253" t="s">
        <v>2103</v>
      </c>
      <c r="F225" s="3252" t="s">
        <v>2104</v>
      </c>
      <c r="G225" s="3252" t="s">
        <v>1597</v>
      </c>
      <c r="H225" s="3241">
        <v>300000</v>
      </c>
      <c r="I225" s="3246" t="s">
        <v>1473</v>
      </c>
      <c r="J225" s="3246" t="s">
        <v>1463</v>
      </c>
      <c r="K225" s="3252" t="s">
        <v>1599</v>
      </c>
      <c r="L225" s="3254"/>
    </row>
    <row r="226" spans="1:13" ht="13.5" customHeight="1">
      <c r="A226" s="3245" t="s">
        <v>2105</v>
      </c>
      <c r="B226" s="3252" t="s">
        <v>2106</v>
      </c>
      <c r="C226" s="3252" t="s">
        <v>2106</v>
      </c>
      <c r="D226" s="3252" t="s">
        <v>1477</v>
      </c>
      <c r="E226" s="3253" t="s">
        <v>1470</v>
      </c>
      <c r="F226" s="3252" t="s">
        <v>1470</v>
      </c>
      <c r="G226" s="3246" t="s">
        <v>1477</v>
      </c>
      <c r="H226" s="3241">
        <v>2897000</v>
      </c>
      <c r="I226" s="3246" t="s">
        <v>1489</v>
      </c>
      <c r="J226" s="3246" t="s">
        <v>1516</v>
      </c>
      <c r="K226" s="3252" t="s">
        <v>1517</v>
      </c>
      <c r="L226" s="3254"/>
    </row>
    <row r="227" spans="1:13" ht="13.5" customHeight="1">
      <c r="A227" s="3245" t="s">
        <v>2107</v>
      </c>
      <c r="B227" s="3252" t="s">
        <v>2106</v>
      </c>
      <c r="C227" s="3252" t="s">
        <v>2106</v>
      </c>
      <c r="D227" s="3257" t="s">
        <v>1692</v>
      </c>
      <c r="E227" s="3253" t="s">
        <v>1551</v>
      </c>
      <c r="F227" s="3252" t="s">
        <v>1551</v>
      </c>
      <c r="G227" s="3257" t="s">
        <v>1692</v>
      </c>
      <c r="H227" s="3241">
        <v>2828000</v>
      </c>
      <c r="I227" s="3246" t="s">
        <v>1489</v>
      </c>
      <c r="J227" s="3246" t="s">
        <v>1516</v>
      </c>
      <c r="K227" s="3252" t="s">
        <v>2108</v>
      </c>
      <c r="L227" s="3254"/>
    </row>
    <row r="228" spans="1:13" ht="13.5" customHeight="1">
      <c r="A228" s="3245" t="s">
        <v>2109</v>
      </c>
      <c r="B228" s="3252" t="s">
        <v>2110</v>
      </c>
      <c r="C228" s="3252" t="s">
        <v>2111</v>
      </c>
      <c r="D228" s="3252" t="s">
        <v>1719</v>
      </c>
      <c r="E228" s="3253" t="s">
        <v>2075</v>
      </c>
      <c r="F228" s="3252" t="s">
        <v>2095</v>
      </c>
      <c r="G228" s="3246" t="s">
        <v>1484</v>
      </c>
      <c r="H228" s="3241">
        <v>100000</v>
      </c>
      <c r="I228" s="3246" t="s">
        <v>1473</v>
      </c>
      <c r="J228" s="3246" t="s">
        <v>1463</v>
      </c>
      <c r="K228" s="3252" t="s">
        <v>1545</v>
      </c>
      <c r="L228" s="3254"/>
    </row>
    <row r="229" spans="1:13" ht="13.5" customHeight="1">
      <c r="A229" s="3245" t="s">
        <v>2112</v>
      </c>
      <c r="B229" s="3252" t="s">
        <v>2110</v>
      </c>
      <c r="C229" s="3252" t="s">
        <v>2110</v>
      </c>
      <c r="D229" s="3252" t="s">
        <v>1477</v>
      </c>
      <c r="E229" s="3253" t="s">
        <v>1470</v>
      </c>
      <c r="F229" s="3252" t="s">
        <v>1470</v>
      </c>
      <c r="G229" s="3246" t="s">
        <v>1477</v>
      </c>
      <c r="H229" s="3241">
        <v>10000</v>
      </c>
      <c r="I229" s="3246" t="s">
        <v>1489</v>
      </c>
      <c r="J229" s="3246" t="s">
        <v>1516</v>
      </c>
      <c r="K229" s="3252" t="s">
        <v>1485</v>
      </c>
      <c r="L229" s="3254"/>
    </row>
    <row r="230" spans="1:13" ht="13.5" customHeight="1">
      <c r="A230" s="3245" t="s">
        <v>2113</v>
      </c>
      <c r="B230" s="3252" t="s">
        <v>2114</v>
      </c>
      <c r="C230" s="3252" t="s">
        <v>2114</v>
      </c>
      <c r="D230" s="3252" t="s">
        <v>1740</v>
      </c>
      <c r="E230" s="3253" t="s">
        <v>1470</v>
      </c>
      <c r="F230" s="3252" t="s">
        <v>1470</v>
      </c>
      <c r="G230" s="3252" t="s">
        <v>1740</v>
      </c>
      <c r="H230" s="3241">
        <v>300000</v>
      </c>
      <c r="I230" s="3246" t="s">
        <v>1489</v>
      </c>
      <c r="J230" s="3246" t="s">
        <v>1516</v>
      </c>
      <c r="K230" s="3252" t="s">
        <v>1671</v>
      </c>
      <c r="L230" s="3254"/>
    </row>
    <row r="231" spans="1:13" ht="13.5" customHeight="1">
      <c r="A231" s="3245" t="s">
        <v>2115</v>
      </c>
      <c r="B231" s="3252" t="s">
        <v>2116</v>
      </c>
      <c r="C231" s="3252" t="s">
        <v>2117</v>
      </c>
      <c r="D231" s="3246" t="s">
        <v>2118</v>
      </c>
      <c r="E231" s="3253" t="s">
        <v>2075</v>
      </c>
      <c r="F231" s="3252" t="s">
        <v>2095</v>
      </c>
      <c r="G231" s="3246" t="s">
        <v>1484</v>
      </c>
      <c r="H231" s="3241">
        <v>100000</v>
      </c>
      <c r="I231" s="3246" t="s">
        <v>1473</v>
      </c>
      <c r="J231" s="3246" t="s">
        <v>1463</v>
      </c>
      <c r="K231" s="3246" t="s">
        <v>1681</v>
      </c>
      <c r="L231" s="3254"/>
    </row>
    <row r="232" spans="1:13" ht="13.5" customHeight="1">
      <c r="A232" s="3245" t="s">
        <v>2119</v>
      </c>
      <c r="B232" s="3252" t="s">
        <v>2120</v>
      </c>
      <c r="C232" s="3252" t="s">
        <v>2120</v>
      </c>
      <c r="D232" s="3253" t="s">
        <v>1477</v>
      </c>
      <c r="E232" s="3253" t="s">
        <v>1470</v>
      </c>
      <c r="F232" s="3252" t="s">
        <v>1470</v>
      </c>
      <c r="G232" s="3246" t="s">
        <v>1477</v>
      </c>
      <c r="H232" s="3241">
        <v>50000</v>
      </c>
      <c r="I232" s="3246" t="s">
        <v>1489</v>
      </c>
      <c r="J232" s="3246" t="s">
        <v>1516</v>
      </c>
      <c r="K232" s="3252" t="s">
        <v>1500</v>
      </c>
      <c r="L232" s="3254"/>
      <c r="M232" s="3256"/>
    </row>
    <row r="233" spans="1:13" ht="13.5" customHeight="1">
      <c r="A233" s="3245" t="s">
        <v>2121</v>
      </c>
      <c r="B233" s="3252" t="s">
        <v>2120</v>
      </c>
      <c r="C233" s="3252" t="s">
        <v>2120</v>
      </c>
      <c r="D233" s="3253" t="s">
        <v>1477</v>
      </c>
      <c r="E233" s="3253" t="s">
        <v>1470</v>
      </c>
      <c r="F233" s="3252" t="s">
        <v>1470</v>
      </c>
      <c r="G233" s="3246" t="s">
        <v>1477</v>
      </c>
      <c r="H233" s="3241">
        <v>200000</v>
      </c>
      <c r="I233" s="3246" t="s">
        <v>1489</v>
      </c>
      <c r="J233" s="3246" t="s">
        <v>1516</v>
      </c>
      <c r="K233" s="3252" t="s">
        <v>2122</v>
      </c>
      <c r="L233" s="3254"/>
    </row>
    <row r="234" spans="1:13" ht="13.5" customHeight="1">
      <c r="A234" s="3245" t="s">
        <v>2123</v>
      </c>
      <c r="B234" s="3252" t="s">
        <v>2124</v>
      </c>
      <c r="C234" s="3252" t="s">
        <v>2125</v>
      </c>
      <c r="D234" s="3253" t="s">
        <v>1719</v>
      </c>
      <c r="E234" s="3253" t="s">
        <v>2075</v>
      </c>
      <c r="F234" s="3252" t="s">
        <v>2095</v>
      </c>
      <c r="G234" s="3246" t="s">
        <v>1484</v>
      </c>
      <c r="H234" s="3241">
        <v>-40500</v>
      </c>
      <c r="I234" s="3246" t="s">
        <v>1473</v>
      </c>
      <c r="J234" s="3246" t="s">
        <v>1463</v>
      </c>
      <c r="K234" s="3252" t="s">
        <v>2126</v>
      </c>
      <c r="L234" s="3254"/>
    </row>
    <row r="235" spans="1:13" ht="13.5" customHeight="1">
      <c r="A235" s="3245" t="s">
        <v>2127</v>
      </c>
      <c r="B235" s="3252" t="s">
        <v>2128</v>
      </c>
      <c r="C235" s="3252" t="s">
        <v>2128</v>
      </c>
      <c r="D235" s="3253" t="s">
        <v>1477</v>
      </c>
      <c r="E235" s="3253" t="s">
        <v>1470</v>
      </c>
      <c r="F235" s="3252" t="s">
        <v>1470</v>
      </c>
      <c r="G235" s="3246" t="s">
        <v>1477</v>
      </c>
      <c r="H235" s="3241">
        <v>295000</v>
      </c>
      <c r="I235" s="3246" t="s">
        <v>1489</v>
      </c>
      <c r="J235" s="3246" t="s">
        <v>1516</v>
      </c>
      <c r="K235" s="3252" t="s">
        <v>1517</v>
      </c>
      <c r="L235" s="3254"/>
    </row>
    <row r="236" spans="1:13" ht="13.5" customHeight="1">
      <c r="A236" s="3245" t="s">
        <v>2129</v>
      </c>
      <c r="B236" s="3252" t="s">
        <v>2128</v>
      </c>
      <c r="C236" s="3252" t="s">
        <v>2128</v>
      </c>
      <c r="D236" s="3253" t="s">
        <v>1692</v>
      </c>
      <c r="E236" s="3253" t="s">
        <v>1551</v>
      </c>
      <c r="F236" s="3252" t="s">
        <v>1551</v>
      </c>
      <c r="G236" s="3253" t="s">
        <v>1692</v>
      </c>
      <c r="H236" s="3241">
        <v>80000</v>
      </c>
      <c r="I236" s="3246" t="s">
        <v>1489</v>
      </c>
      <c r="J236" s="3246" t="s">
        <v>1516</v>
      </c>
      <c r="K236" s="3252" t="s">
        <v>2108</v>
      </c>
      <c r="L236" s="3254"/>
    </row>
    <row r="237" spans="1:13" ht="13.5" customHeight="1">
      <c r="A237" s="3245" t="s">
        <v>2130</v>
      </c>
      <c r="B237" s="3252" t="s">
        <v>2131</v>
      </c>
      <c r="C237" s="3252" t="s">
        <v>2132</v>
      </c>
      <c r="D237" s="3252" t="s">
        <v>2133</v>
      </c>
      <c r="E237" s="3253" t="s">
        <v>2075</v>
      </c>
      <c r="F237" s="3252" t="s">
        <v>2095</v>
      </c>
      <c r="G237" s="3246" t="s">
        <v>1484</v>
      </c>
      <c r="H237" s="3241">
        <v>300000</v>
      </c>
      <c r="I237" s="3246" t="s">
        <v>1473</v>
      </c>
      <c r="J237" s="3246" t="s">
        <v>1463</v>
      </c>
      <c r="K237" s="3252" t="s">
        <v>2134</v>
      </c>
      <c r="L237" s="3254"/>
    </row>
    <row r="238" spans="1:13" s="3244" customFormat="1" ht="13.5" customHeight="1">
      <c r="A238" s="3245" t="s">
        <v>2135</v>
      </c>
      <c r="B238" s="3252" t="s">
        <v>2136</v>
      </c>
      <c r="C238" s="3252" t="s">
        <v>2136</v>
      </c>
      <c r="D238" s="3253" t="s">
        <v>1719</v>
      </c>
      <c r="E238" s="3253" t="s">
        <v>2074</v>
      </c>
      <c r="F238" s="3252" t="s">
        <v>2074</v>
      </c>
      <c r="G238" s="3246" t="s">
        <v>1719</v>
      </c>
      <c r="H238" s="3241">
        <v>20000</v>
      </c>
      <c r="I238" s="3246" t="s">
        <v>2137</v>
      </c>
      <c r="J238" s="3246" t="s">
        <v>2138</v>
      </c>
      <c r="K238" s="3252" t="s">
        <v>1534</v>
      </c>
      <c r="L238" s="3254"/>
    </row>
    <row r="239" spans="1:13" s="3244" customFormat="1" ht="13.5" customHeight="1">
      <c r="A239" s="3245" t="s">
        <v>2139</v>
      </c>
      <c r="B239" s="3252" t="s">
        <v>2140</v>
      </c>
      <c r="C239" s="3252" t="s">
        <v>2140</v>
      </c>
      <c r="D239" s="3253" t="s">
        <v>1484</v>
      </c>
      <c r="E239" s="3253" t="s">
        <v>1571</v>
      </c>
      <c r="F239" s="3252" t="s">
        <v>1571</v>
      </c>
      <c r="G239" s="3246" t="s">
        <v>1484</v>
      </c>
      <c r="H239" s="3241">
        <v>1313000</v>
      </c>
      <c r="I239" s="3246" t="s">
        <v>1473</v>
      </c>
      <c r="J239" s="3246" t="s">
        <v>1463</v>
      </c>
      <c r="K239" s="3252" t="s">
        <v>1517</v>
      </c>
      <c r="L239" s="3254"/>
    </row>
    <row r="240" spans="1:13" s="3244" customFormat="1" ht="13.5" customHeight="1">
      <c r="A240" s="3245" t="s">
        <v>2141</v>
      </c>
      <c r="B240" s="3252" t="s">
        <v>2142</v>
      </c>
      <c r="C240" s="3252" t="s">
        <v>2143</v>
      </c>
      <c r="D240" s="3253" t="s">
        <v>1692</v>
      </c>
      <c r="E240" s="3253" t="s">
        <v>1596</v>
      </c>
      <c r="F240" s="3252" t="s">
        <v>1596</v>
      </c>
      <c r="G240" s="3253" t="s">
        <v>1692</v>
      </c>
      <c r="H240" s="3241">
        <v>705000</v>
      </c>
      <c r="I240" s="3246" t="s">
        <v>1510</v>
      </c>
      <c r="J240" s="3246" t="s">
        <v>1516</v>
      </c>
      <c r="K240" s="3252" t="s">
        <v>1517</v>
      </c>
      <c r="L240" s="3254"/>
    </row>
    <row r="241" spans="1:13" s="3244" customFormat="1" ht="13.5" customHeight="1">
      <c r="A241" s="3245" t="s">
        <v>2144</v>
      </c>
      <c r="B241" s="3252" t="s">
        <v>2145</v>
      </c>
      <c r="C241" s="3252" t="s">
        <v>2145</v>
      </c>
      <c r="D241" s="3252" t="s">
        <v>2444</v>
      </c>
      <c r="E241" s="3253" t="s">
        <v>2074</v>
      </c>
      <c r="F241" s="3252" t="s">
        <v>2074</v>
      </c>
      <c r="G241" s="3252" t="s">
        <v>2444</v>
      </c>
      <c r="H241" s="3241">
        <v>70000</v>
      </c>
      <c r="I241" s="3246" t="s">
        <v>2137</v>
      </c>
      <c r="J241" s="3246" t="s">
        <v>2138</v>
      </c>
      <c r="K241" s="3252" t="s">
        <v>2004</v>
      </c>
      <c r="L241" s="3254"/>
    </row>
    <row r="242" spans="1:13" s="3244" customFormat="1" ht="13.5" customHeight="1">
      <c r="A242" s="3245" t="s">
        <v>2147</v>
      </c>
      <c r="B242" s="3252" t="s">
        <v>2148</v>
      </c>
      <c r="C242" s="3252" t="s">
        <v>2148</v>
      </c>
      <c r="D242" s="3253" t="s">
        <v>1719</v>
      </c>
      <c r="E242" s="3253" t="s">
        <v>2074</v>
      </c>
      <c r="F242" s="3252" t="s">
        <v>2074</v>
      </c>
      <c r="G242" s="3246" t="s">
        <v>1719</v>
      </c>
      <c r="H242" s="3241">
        <v>960000</v>
      </c>
      <c r="I242" s="3246" t="s">
        <v>2137</v>
      </c>
      <c r="J242" s="3246" t="s">
        <v>2138</v>
      </c>
      <c r="K242" s="3252" t="s">
        <v>1517</v>
      </c>
      <c r="L242" s="3254"/>
    </row>
    <row r="243" spans="1:13" s="3244" customFormat="1" ht="13.5" customHeight="1">
      <c r="A243" s="3245" t="s">
        <v>2149</v>
      </c>
      <c r="B243" s="3252" t="s">
        <v>2150</v>
      </c>
      <c r="C243" s="3252" t="s">
        <v>2151</v>
      </c>
      <c r="D243" s="3253" t="s">
        <v>1692</v>
      </c>
      <c r="E243" s="3253" t="s">
        <v>1596</v>
      </c>
      <c r="F243" s="3252" t="s">
        <v>1596</v>
      </c>
      <c r="G243" s="3253" t="s">
        <v>1692</v>
      </c>
      <c r="H243" s="3241">
        <v>410000</v>
      </c>
      <c r="I243" s="3246" t="s">
        <v>1510</v>
      </c>
      <c r="J243" s="3246" t="s">
        <v>1516</v>
      </c>
      <c r="K243" s="3252" t="s">
        <v>1517</v>
      </c>
      <c r="L243" s="3254"/>
    </row>
    <row r="244" spans="1:13" s="3244" customFormat="1" ht="13.5" customHeight="1">
      <c r="A244" s="3245" t="s">
        <v>2152</v>
      </c>
      <c r="B244" s="3252" t="s">
        <v>2153</v>
      </c>
      <c r="C244" s="3252" t="s">
        <v>2153</v>
      </c>
      <c r="D244" s="3253" t="s">
        <v>1719</v>
      </c>
      <c r="E244" s="3253" t="s">
        <v>2074</v>
      </c>
      <c r="F244" s="3252" t="s">
        <v>2074</v>
      </c>
      <c r="G244" s="3246" t="s">
        <v>1719</v>
      </c>
      <c r="H244" s="3241">
        <v>20000</v>
      </c>
      <c r="I244" s="3246" t="s">
        <v>2137</v>
      </c>
      <c r="J244" s="3246" t="s">
        <v>2138</v>
      </c>
      <c r="K244" s="3252" t="s">
        <v>1727</v>
      </c>
      <c r="L244" s="3254"/>
    </row>
    <row r="245" spans="1:13" s="3244" customFormat="1" ht="13.5" customHeight="1">
      <c r="A245" s="3245" t="s">
        <v>2154</v>
      </c>
      <c r="B245" s="3252" t="s">
        <v>2155</v>
      </c>
      <c r="C245" s="3252" t="s">
        <v>2155</v>
      </c>
      <c r="D245" s="3253" t="s">
        <v>1719</v>
      </c>
      <c r="E245" s="3253" t="s">
        <v>2074</v>
      </c>
      <c r="F245" s="3252" t="s">
        <v>2074</v>
      </c>
      <c r="G245" s="3246" t="s">
        <v>1719</v>
      </c>
      <c r="H245" s="3241">
        <v>100000</v>
      </c>
      <c r="I245" s="3246" t="s">
        <v>2137</v>
      </c>
      <c r="J245" s="3246" t="s">
        <v>2138</v>
      </c>
      <c r="K245" s="3252" t="s">
        <v>1583</v>
      </c>
      <c r="L245" s="3254"/>
    </row>
    <row r="246" spans="1:13" s="3244" customFormat="1" ht="13.5" customHeight="1">
      <c r="A246" s="3245" t="s">
        <v>2156</v>
      </c>
      <c r="B246" s="3252" t="s">
        <v>2157</v>
      </c>
      <c r="C246" s="3252" t="s">
        <v>2158</v>
      </c>
      <c r="D246" s="3253" t="s">
        <v>1477</v>
      </c>
      <c r="E246" s="3253" t="s">
        <v>1571</v>
      </c>
      <c r="F246" s="3252" t="s">
        <v>1571</v>
      </c>
      <c r="G246" s="3246" t="s">
        <v>1477</v>
      </c>
      <c r="H246" s="3241">
        <v>100000</v>
      </c>
      <c r="I246" s="3246" t="s">
        <v>1510</v>
      </c>
      <c r="J246" s="3246" t="s">
        <v>1516</v>
      </c>
      <c r="K246" s="3252" t="s">
        <v>2159</v>
      </c>
      <c r="L246" s="3254"/>
    </row>
    <row r="247" spans="1:13" s="3244" customFormat="1" ht="13.5" customHeight="1">
      <c r="A247" s="3245" t="s">
        <v>2160</v>
      </c>
      <c r="B247" s="3252" t="s">
        <v>2161</v>
      </c>
      <c r="C247" s="3252" t="s">
        <v>2161</v>
      </c>
      <c r="D247" s="3253" t="s">
        <v>1719</v>
      </c>
      <c r="E247" s="3253" t="s">
        <v>2074</v>
      </c>
      <c r="F247" s="3252" t="s">
        <v>2074</v>
      </c>
      <c r="G247" s="3246" t="s">
        <v>1719</v>
      </c>
      <c r="H247" s="3241">
        <v>40000</v>
      </c>
      <c r="I247" s="3246" t="s">
        <v>2137</v>
      </c>
      <c r="J247" s="3246" t="s">
        <v>2138</v>
      </c>
      <c r="K247" s="3252" t="s">
        <v>1587</v>
      </c>
      <c r="L247" s="3254"/>
      <c r="M247" s="3256"/>
    </row>
    <row r="248" spans="1:13" s="3244" customFormat="1" ht="13.5" customHeight="1">
      <c r="A248" s="3245" t="s">
        <v>2162</v>
      </c>
      <c r="B248" s="3252" t="s">
        <v>2163</v>
      </c>
      <c r="C248" s="3252" t="s">
        <v>2163</v>
      </c>
      <c r="D248" s="3253" t="s">
        <v>1719</v>
      </c>
      <c r="E248" s="3253" t="s">
        <v>2074</v>
      </c>
      <c r="F248" s="3252" t="s">
        <v>2074</v>
      </c>
      <c r="G248" s="3246" t="s">
        <v>1719</v>
      </c>
      <c r="H248" s="3241">
        <v>10000</v>
      </c>
      <c r="I248" s="3246" t="s">
        <v>2137</v>
      </c>
      <c r="J248" s="3246" t="s">
        <v>2138</v>
      </c>
      <c r="K248" s="3252" t="s">
        <v>1554</v>
      </c>
      <c r="L248" s="3254"/>
    </row>
    <row r="249" spans="1:13" s="3244" customFormat="1" ht="13.5" customHeight="1">
      <c r="A249" s="3245" t="s">
        <v>2164</v>
      </c>
      <c r="B249" s="3252" t="s">
        <v>2165</v>
      </c>
      <c r="C249" s="3252" t="s">
        <v>2166</v>
      </c>
      <c r="D249" s="3253" t="s">
        <v>1597</v>
      </c>
      <c r="E249" s="3253" t="s">
        <v>1596</v>
      </c>
      <c r="F249" s="3252" t="s">
        <v>1551</v>
      </c>
      <c r="G249" s="3253" t="s">
        <v>2167</v>
      </c>
      <c r="H249" s="3241">
        <v>300000</v>
      </c>
      <c r="I249" s="3246" t="s">
        <v>1489</v>
      </c>
      <c r="J249" s="3246" t="s">
        <v>2168</v>
      </c>
      <c r="K249" s="3252" t="s">
        <v>1599</v>
      </c>
      <c r="L249" s="3254"/>
    </row>
    <row r="250" spans="1:13" s="3244" customFormat="1" ht="13.5" customHeight="1">
      <c r="A250" s="3245" t="s">
        <v>2169</v>
      </c>
      <c r="B250" s="3252" t="s">
        <v>2170</v>
      </c>
      <c r="C250" s="3252" t="s">
        <v>2170</v>
      </c>
      <c r="D250" s="3253" t="s">
        <v>1717</v>
      </c>
      <c r="E250" s="3253" t="s">
        <v>2171</v>
      </c>
      <c r="F250" s="3252" t="s">
        <v>2171</v>
      </c>
      <c r="G250" s="3253" t="s">
        <v>1717</v>
      </c>
      <c r="H250" s="3241">
        <v>2678000</v>
      </c>
      <c r="I250" s="3246" t="s">
        <v>2137</v>
      </c>
      <c r="J250" s="3246" t="s">
        <v>2138</v>
      </c>
      <c r="K250" s="3252" t="s">
        <v>1517</v>
      </c>
      <c r="L250" s="3254"/>
    </row>
    <row r="251" spans="1:13" s="3244" customFormat="1" ht="13.5" customHeight="1">
      <c r="A251" s="3245" t="s">
        <v>2172</v>
      </c>
      <c r="B251" s="3252" t="s">
        <v>2170</v>
      </c>
      <c r="C251" s="3252" t="s">
        <v>2170</v>
      </c>
      <c r="D251" s="3246" t="s">
        <v>2118</v>
      </c>
      <c r="E251" s="3253" t="s">
        <v>2074</v>
      </c>
      <c r="F251" s="3252" t="s">
        <v>2074</v>
      </c>
      <c r="G251" s="3246" t="s">
        <v>1719</v>
      </c>
      <c r="H251" s="3241">
        <v>100000</v>
      </c>
      <c r="I251" s="3246" t="s">
        <v>2137</v>
      </c>
      <c r="J251" s="3246" t="s">
        <v>2138</v>
      </c>
      <c r="K251" s="3246" t="s">
        <v>2173</v>
      </c>
      <c r="L251" s="3254"/>
    </row>
    <row r="252" spans="1:13" s="3244" customFormat="1" ht="13.5" customHeight="1">
      <c r="A252" s="3245" t="s">
        <v>2174</v>
      </c>
      <c r="B252" s="3252" t="s">
        <v>2175</v>
      </c>
      <c r="C252" s="3252" t="s">
        <v>2176</v>
      </c>
      <c r="D252" s="3253" t="s">
        <v>1477</v>
      </c>
      <c r="E252" s="3253" t="s">
        <v>1571</v>
      </c>
      <c r="F252" s="3252" t="s">
        <v>1571</v>
      </c>
      <c r="G252" s="3246" t="s">
        <v>1477</v>
      </c>
      <c r="H252" s="3241">
        <v>10000</v>
      </c>
      <c r="I252" s="3246" t="s">
        <v>1510</v>
      </c>
      <c r="J252" s="3246" t="s">
        <v>1516</v>
      </c>
      <c r="K252" s="3252" t="s">
        <v>1485</v>
      </c>
      <c r="L252" s="3254"/>
    </row>
    <row r="253" spans="1:13" s="3244" customFormat="1" ht="13.5" customHeight="1">
      <c r="A253" s="3245" t="s">
        <v>2177</v>
      </c>
      <c r="B253" s="3252" t="s">
        <v>2178</v>
      </c>
      <c r="C253" s="3252" t="s">
        <v>2178</v>
      </c>
      <c r="D253" s="3253" t="s">
        <v>2102</v>
      </c>
      <c r="E253" s="3253" t="s">
        <v>2171</v>
      </c>
      <c r="F253" s="3252" t="s">
        <v>2171</v>
      </c>
      <c r="G253" s="3253" t="s">
        <v>2102</v>
      </c>
      <c r="H253" s="3241">
        <v>300000</v>
      </c>
      <c r="I253" s="3246" t="s">
        <v>2137</v>
      </c>
      <c r="J253" s="3246" t="s">
        <v>2138</v>
      </c>
      <c r="K253" s="3252" t="s">
        <v>1599</v>
      </c>
      <c r="L253" s="3254"/>
    </row>
    <row r="254" spans="1:13" s="3244" customFormat="1" ht="13.5" customHeight="1">
      <c r="A254" s="3245" t="s">
        <v>2179</v>
      </c>
      <c r="B254" s="3252" t="s">
        <v>2178</v>
      </c>
      <c r="C254" s="3252" t="s">
        <v>2178</v>
      </c>
      <c r="D254" s="3253" t="s">
        <v>1719</v>
      </c>
      <c r="E254" s="3253" t="s">
        <v>2074</v>
      </c>
      <c r="F254" s="3252" t="s">
        <v>2074</v>
      </c>
      <c r="G254" s="3246" t="s">
        <v>1719</v>
      </c>
      <c r="H254" s="3241">
        <v>2977000</v>
      </c>
      <c r="I254" s="3246" t="s">
        <v>2137</v>
      </c>
      <c r="J254" s="3246" t="s">
        <v>2138</v>
      </c>
      <c r="K254" s="3252" t="s">
        <v>1517</v>
      </c>
      <c r="L254" s="3254"/>
    </row>
    <row r="255" spans="1:13" s="3244" customFormat="1" ht="13.5" customHeight="1">
      <c r="A255" s="3245" t="s">
        <v>2180</v>
      </c>
      <c r="B255" s="3252" t="s">
        <v>2181</v>
      </c>
      <c r="C255" s="3252" t="s">
        <v>2182</v>
      </c>
      <c r="D255" s="3253" t="s">
        <v>1477</v>
      </c>
      <c r="E255" s="3253" t="s">
        <v>1571</v>
      </c>
      <c r="F255" s="3252" t="s">
        <v>1571</v>
      </c>
      <c r="G255" s="3246" t="s">
        <v>1477</v>
      </c>
      <c r="H255" s="3241">
        <v>100000</v>
      </c>
      <c r="I255" s="3246" t="s">
        <v>1510</v>
      </c>
      <c r="J255" s="3246" t="s">
        <v>1516</v>
      </c>
      <c r="K255" s="3252" t="s">
        <v>1545</v>
      </c>
      <c r="L255" s="3254"/>
    </row>
    <row r="256" spans="1:13" s="3244" customFormat="1" ht="13.5" customHeight="1">
      <c r="A256" s="3245" t="s">
        <v>2183</v>
      </c>
      <c r="B256" s="3252" t="s">
        <v>2184</v>
      </c>
      <c r="C256" s="3252" t="s">
        <v>2184</v>
      </c>
      <c r="D256" s="3253" t="s">
        <v>1719</v>
      </c>
      <c r="E256" s="3253" t="s">
        <v>2074</v>
      </c>
      <c r="F256" s="3252" t="s">
        <v>2074</v>
      </c>
      <c r="G256" s="3246" t="s">
        <v>1719</v>
      </c>
      <c r="H256" s="3241">
        <v>50000</v>
      </c>
      <c r="I256" s="3246" t="s">
        <v>2137</v>
      </c>
      <c r="J256" s="3246" t="s">
        <v>2138</v>
      </c>
      <c r="K256" s="3252" t="s">
        <v>1500</v>
      </c>
      <c r="L256" s="3254"/>
      <c r="M256" s="3256"/>
    </row>
    <row r="257" spans="1:14" s="3244" customFormat="1" ht="13.5" customHeight="1">
      <c r="A257" s="3245" t="s">
        <v>2185</v>
      </c>
      <c r="B257" s="3252" t="s">
        <v>2184</v>
      </c>
      <c r="C257" s="3252" t="s">
        <v>2184</v>
      </c>
      <c r="D257" s="3253" t="s">
        <v>1719</v>
      </c>
      <c r="E257" s="3253" t="s">
        <v>2074</v>
      </c>
      <c r="F257" s="3252" t="s">
        <v>2074</v>
      </c>
      <c r="G257" s="3246" t="s">
        <v>1719</v>
      </c>
      <c r="H257" s="3241">
        <v>170000</v>
      </c>
      <c r="I257" s="3246" t="s">
        <v>2137</v>
      </c>
      <c r="J257" s="3246" t="s">
        <v>2138</v>
      </c>
      <c r="K257" s="3252" t="s">
        <v>1517</v>
      </c>
      <c r="L257" s="3254"/>
    </row>
    <row r="258" spans="1:14" s="3244" customFormat="1" ht="13.5" customHeight="1">
      <c r="A258" s="3245" t="s">
        <v>2186</v>
      </c>
      <c r="B258" s="3252" t="s">
        <v>2187</v>
      </c>
      <c r="C258" s="3252" t="s">
        <v>2188</v>
      </c>
      <c r="D258" s="3253" t="s">
        <v>1692</v>
      </c>
      <c r="E258" s="3253" t="s">
        <v>1596</v>
      </c>
      <c r="F258" s="3252" t="s">
        <v>1596</v>
      </c>
      <c r="G258" s="3253" t="s">
        <v>1692</v>
      </c>
      <c r="H258" s="3241">
        <v>310000</v>
      </c>
      <c r="I258" s="3246" t="s">
        <v>1510</v>
      </c>
      <c r="J258" s="3246" t="s">
        <v>1516</v>
      </c>
      <c r="K258" s="3252" t="s">
        <v>1517</v>
      </c>
      <c r="L258" s="3254"/>
    </row>
    <row r="259" spans="1:14" s="3244" customFormat="1" ht="13.5" customHeight="1">
      <c r="A259" s="3245" t="s">
        <v>2189</v>
      </c>
      <c r="B259" s="3252" t="s">
        <v>2190</v>
      </c>
      <c r="C259" s="3252" t="s">
        <v>2190</v>
      </c>
      <c r="D259" s="3253" t="s">
        <v>1719</v>
      </c>
      <c r="E259" s="3253" t="s">
        <v>2074</v>
      </c>
      <c r="F259" s="3252" t="s">
        <v>2074</v>
      </c>
      <c r="G259" s="3246" t="s">
        <v>1719</v>
      </c>
      <c r="H259" s="3241">
        <v>50000</v>
      </c>
      <c r="I259" s="3246" t="s">
        <v>2137</v>
      </c>
      <c r="J259" s="3246" t="s">
        <v>2138</v>
      </c>
      <c r="K259" s="3252" t="s">
        <v>2191</v>
      </c>
      <c r="L259" s="3254"/>
    </row>
    <row r="260" spans="1:14" s="3244" customFormat="1" ht="13.5" customHeight="1">
      <c r="A260" s="3245" t="s">
        <v>2192</v>
      </c>
      <c r="B260" s="3252" t="s">
        <v>2193</v>
      </c>
      <c r="C260" s="3252" t="s">
        <v>2193</v>
      </c>
      <c r="D260" s="3253" t="s">
        <v>2194</v>
      </c>
      <c r="E260" s="3253" t="s">
        <v>2195</v>
      </c>
      <c r="F260" s="3252" t="s">
        <v>2195</v>
      </c>
      <c r="G260" s="3246" t="s">
        <v>2196</v>
      </c>
      <c r="H260" s="3241">
        <v>1600</v>
      </c>
      <c r="I260" s="3246" t="s">
        <v>2137</v>
      </c>
      <c r="J260" s="3252" t="s">
        <v>1857</v>
      </c>
      <c r="K260" s="3253" t="s">
        <v>2197</v>
      </c>
      <c r="L260" s="3254"/>
      <c r="N260" s="3244">
        <v>2</v>
      </c>
    </row>
    <row r="261" spans="1:14" s="3244" customFormat="1" ht="13.5" customHeight="1">
      <c r="A261" s="3245" t="s">
        <v>2198</v>
      </c>
      <c r="B261" s="3252" t="s">
        <v>2199</v>
      </c>
      <c r="C261" s="3252" t="s">
        <v>2200</v>
      </c>
      <c r="D261" s="3253" t="s">
        <v>1498</v>
      </c>
      <c r="E261" s="3253" t="s">
        <v>1571</v>
      </c>
      <c r="F261" s="3252" t="s">
        <v>1571</v>
      </c>
      <c r="G261" s="3253" t="s">
        <v>1498</v>
      </c>
      <c r="H261" s="3241">
        <v>1000</v>
      </c>
      <c r="I261" s="3246" t="s">
        <v>1510</v>
      </c>
      <c r="J261" s="3246" t="s">
        <v>1516</v>
      </c>
      <c r="K261" s="3252" t="s">
        <v>1882</v>
      </c>
      <c r="L261" s="3254"/>
    </row>
    <row r="262" spans="1:14" s="3244" customFormat="1" ht="13.5" customHeight="1">
      <c r="A262" s="3245" t="s">
        <v>2201</v>
      </c>
      <c r="B262" s="3252" t="s">
        <v>2202</v>
      </c>
      <c r="C262" s="3252" t="s">
        <v>2202</v>
      </c>
      <c r="D262" s="3253" t="s">
        <v>2203</v>
      </c>
      <c r="E262" s="3253" t="s">
        <v>2095</v>
      </c>
      <c r="F262" s="3252" t="s">
        <v>2095</v>
      </c>
      <c r="G262" s="3246" t="s">
        <v>2203</v>
      </c>
      <c r="H262" s="3241">
        <v>1353000</v>
      </c>
      <c r="I262" s="3246" t="s">
        <v>2204</v>
      </c>
      <c r="J262" s="3246" t="s">
        <v>2168</v>
      </c>
      <c r="K262" s="3252" t="s">
        <v>1517</v>
      </c>
      <c r="L262" s="3254"/>
    </row>
    <row r="263" spans="1:14" s="3244" customFormat="1" ht="13.5" customHeight="1">
      <c r="A263" s="3245" t="s">
        <v>2205</v>
      </c>
      <c r="B263" s="3252" t="s">
        <v>2206</v>
      </c>
      <c r="C263" s="3252" t="s">
        <v>2206</v>
      </c>
      <c r="D263" s="3253" t="s">
        <v>2207</v>
      </c>
      <c r="E263" s="3253" t="s">
        <v>2104</v>
      </c>
      <c r="F263" s="3252" t="s">
        <v>2104</v>
      </c>
      <c r="G263" s="3253" t="s">
        <v>2207</v>
      </c>
      <c r="H263" s="3241">
        <v>690000</v>
      </c>
      <c r="I263" s="3246" t="s">
        <v>2204</v>
      </c>
      <c r="J263" s="3246" t="s">
        <v>2168</v>
      </c>
      <c r="K263" s="3252" t="s">
        <v>1517</v>
      </c>
      <c r="L263" s="3254"/>
    </row>
    <row r="264" spans="1:14" s="3244" customFormat="1" ht="13.5" customHeight="1">
      <c r="A264" s="3245" t="s">
        <v>2208</v>
      </c>
      <c r="B264" s="3252" t="s">
        <v>2206</v>
      </c>
      <c r="C264" s="3252" t="s">
        <v>2209</v>
      </c>
      <c r="D264" s="3253" t="s">
        <v>2210</v>
      </c>
      <c r="E264" s="3253" t="s">
        <v>1571</v>
      </c>
      <c r="F264" s="3252" t="s">
        <v>1571</v>
      </c>
      <c r="G264" s="3253" t="s">
        <v>1460</v>
      </c>
      <c r="H264" s="3241">
        <v>1000</v>
      </c>
      <c r="I264" s="3246" t="s">
        <v>1473</v>
      </c>
      <c r="J264" s="3246" t="s">
        <v>1499</v>
      </c>
      <c r="K264" s="3252" t="s">
        <v>1882</v>
      </c>
      <c r="L264" s="3254"/>
    </row>
    <row r="265" spans="1:14" s="3244" customFormat="1" ht="13.5" customHeight="1">
      <c r="A265" s="3245" t="s">
        <v>2211</v>
      </c>
      <c r="B265" s="3252" t="s">
        <v>2212</v>
      </c>
      <c r="C265" s="3252" t="s">
        <v>2212</v>
      </c>
      <c r="D265" s="3252" t="s">
        <v>2444</v>
      </c>
      <c r="E265" s="3253" t="s">
        <v>2095</v>
      </c>
      <c r="F265" s="3252" t="s">
        <v>2095</v>
      </c>
      <c r="G265" s="3252" t="s">
        <v>2444</v>
      </c>
      <c r="H265" s="3241">
        <v>70000</v>
      </c>
      <c r="I265" s="3246" t="s">
        <v>2204</v>
      </c>
      <c r="J265" s="3246" t="s">
        <v>2168</v>
      </c>
      <c r="K265" s="3252" t="s">
        <v>2004</v>
      </c>
      <c r="L265" s="3254"/>
    </row>
    <row r="266" spans="1:14" s="3244" customFormat="1" ht="13.5" customHeight="1">
      <c r="A266" s="3245" t="s">
        <v>2213</v>
      </c>
      <c r="B266" s="3252" t="s">
        <v>2214</v>
      </c>
      <c r="C266" s="3252" t="s">
        <v>2214</v>
      </c>
      <c r="D266" s="3253" t="s">
        <v>2203</v>
      </c>
      <c r="E266" s="3253" t="s">
        <v>2095</v>
      </c>
      <c r="F266" s="3252" t="s">
        <v>2095</v>
      </c>
      <c r="G266" s="3246" t="s">
        <v>2203</v>
      </c>
      <c r="H266" s="3241">
        <v>10000</v>
      </c>
      <c r="I266" s="3246" t="s">
        <v>2204</v>
      </c>
      <c r="J266" s="3246" t="s">
        <v>2168</v>
      </c>
      <c r="K266" s="3252" t="s">
        <v>1554</v>
      </c>
      <c r="L266" s="3254"/>
    </row>
    <row r="267" spans="1:14" s="3244" customFormat="1" ht="13.5" customHeight="1">
      <c r="A267" s="3245" t="s">
        <v>2215</v>
      </c>
      <c r="B267" s="3252" t="s">
        <v>2214</v>
      </c>
      <c r="C267" s="3252" t="s">
        <v>2216</v>
      </c>
      <c r="D267" s="3253" t="s">
        <v>2217</v>
      </c>
      <c r="E267" s="3253" t="s">
        <v>1571</v>
      </c>
      <c r="F267" s="3252" t="s">
        <v>1571</v>
      </c>
      <c r="G267" s="3246" t="s">
        <v>1484</v>
      </c>
      <c r="H267" s="3241">
        <v>900000</v>
      </c>
      <c r="I267" s="3246" t="s">
        <v>1473</v>
      </c>
      <c r="J267" s="3246" t="s">
        <v>1499</v>
      </c>
      <c r="K267" s="3252" t="s">
        <v>1517</v>
      </c>
      <c r="L267" s="3254"/>
    </row>
    <row r="268" spans="1:14" s="3244" customFormat="1" ht="13.5" customHeight="1">
      <c r="A268" s="3245" t="s">
        <v>2218</v>
      </c>
      <c r="B268" s="3252" t="s">
        <v>2219</v>
      </c>
      <c r="C268" s="3252" t="s">
        <v>2219</v>
      </c>
      <c r="D268" s="3253" t="s">
        <v>2207</v>
      </c>
      <c r="E268" s="3253" t="s">
        <v>2104</v>
      </c>
      <c r="F268" s="3252" t="s">
        <v>2104</v>
      </c>
      <c r="G268" s="3253" t="s">
        <v>2207</v>
      </c>
      <c r="H268" s="3241">
        <v>400000</v>
      </c>
      <c r="I268" s="3246" t="s">
        <v>2204</v>
      </c>
      <c r="J268" s="3246" t="s">
        <v>2168</v>
      </c>
      <c r="K268" s="3252" t="s">
        <v>1517</v>
      </c>
      <c r="L268" s="3254"/>
    </row>
    <row r="269" spans="1:14" s="3244" customFormat="1" ht="13.5" customHeight="1">
      <c r="A269" s="3245" t="s">
        <v>2220</v>
      </c>
      <c r="B269" s="3252" t="s">
        <v>2221</v>
      </c>
      <c r="C269" s="3252" t="s">
        <v>2221</v>
      </c>
      <c r="D269" s="3253" t="s">
        <v>2203</v>
      </c>
      <c r="E269" s="3253" t="s">
        <v>2095</v>
      </c>
      <c r="F269" s="3252" t="s">
        <v>2095</v>
      </c>
      <c r="G269" s="3246" t="s">
        <v>2203</v>
      </c>
      <c r="H269" s="3241">
        <v>40000</v>
      </c>
      <c r="I269" s="3246" t="s">
        <v>2204</v>
      </c>
      <c r="J269" s="3246" t="s">
        <v>2168</v>
      </c>
      <c r="K269" s="3252" t="s">
        <v>1587</v>
      </c>
      <c r="L269" s="3254"/>
      <c r="M269" s="3256"/>
    </row>
    <row r="270" spans="1:14" s="3244" customFormat="1" ht="13.5" customHeight="1">
      <c r="A270" s="3245" t="s">
        <v>2222</v>
      </c>
      <c r="B270" s="3252" t="s">
        <v>2221</v>
      </c>
      <c r="C270" s="3252" t="s">
        <v>2223</v>
      </c>
      <c r="D270" s="3253" t="s">
        <v>2217</v>
      </c>
      <c r="E270" s="3253" t="s">
        <v>1606</v>
      </c>
      <c r="F270" s="3252" t="s">
        <v>1571</v>
      </c>
      <c r="G270" s="3246" t="s">
        <v>1484</v>
      </c>
      <c r="H270" s="3241">
        <v>100000</v>
      </c>
      <c r="I270" s="3246" t="s">
        <v>1473</v>
      </c>
      <c r="J270" s="3246" t="s">
        <v>1499</v>
      </c>
      <c r="K270" s="3252" t="s">
        <v>1583</v>
      </c>
      <c r="L270" s="3254"/>
    </row>
    <row r="271" spans="1:14" s="3244" customFormat="1" ht="13.5" customHeight="1">
      <c r="A271" s="3245" t="s">
        <v>2224</v>
      </c>
      <c r="B271" s="3252" t="s">
        <v>2225</v>
      </c>
      <c r="C271" s="3252" t="s">
        <v>2225</v>
      </c>
      <c r="D271" s="3253" t="s">
        <v>2226</v>
      </c>
      <c r="E271" s="3253" t="s">
        <v>2104</v>
      </c>
      <c r="F271" s="3252" t="s">
        <v>2104</v>
      </c>
      <c r="G271" s="3253" t="s">
        <v>2226</v>
      </c>
      <c r="H271" s="3241">
        <v>300000</v>
      </c>
      <c r="I271" s="3246" t="s">
        <v>2204</v>
      </c>
      <c r="J271" s="3246" t="s">
        <v>2168</v>
      </c>
      <c r="K271" s="3252" t="s">
        <v>1599</v>
      </c>
      <c r="L271" s="3254"/>
    </row>
    <row r="272" spans="1:14" s="3244" customFormat="1" ht="13.5" customHeight="1">
      <c r="A272" s="3245" t="s">
        <v>2227</v>
      </c>
      <c r="B272" s="3252" t="s">
        <v>2228</v>
      </c>
      <c r="C272" s="3252" t="s">
        <v>2228</v>
      </c>
      <c r="D272" s="3252" t="s">
        <v>2229</v>
      </c>
      <c r="E272" s="3253" t="s">
        <v>1470</v>
      </c>
      <c r="F272" s="3252" t="s">
        <v>2095</v>
      </c>
      <c r="G272" s="3252" t="s">
        <v>2229</v>
      </c>
      <c r="H272" s="3241">
        <v>300000</v>
      </c>
      <c r="I272" s="3246" t="s">
        <v>2204</v>
      </c>
      <c r="J272" s="3246" t="s">
        <v>2168</v>
      </c>
      <c r="K272" s="3252" t="s">
        <v>2230</v>
      </c>
      <c r="L272" s="3254"/>
    </row>
    <row r="273" spans="1:13" s="3244" customFormat="1" ht="13.5" customHeight="1">
      <c r="A273" s="3245" t="s">
        <v>2231</v>
      </c>
      <c r="B273" s="3252" t="s">
        <v>2232</v>
      </c>
      <c r="C273" s="3252" t="s">
        <v>2233</v>
      </c>
      <c r="D273" s="3252" t="s">
        <v>2217</v>
      </c>
      <c r="E273" s="3252" t="s">
        <v>1469</v>
      </c>
      <c r="F273" s="3252" t="s">
        <v>1571</v>
      </c>
      <c r="G273" s="3252" t="s">
        <v>1484</v>
      </c>
      <c r="H273" s="3241">
        <v>10000</v>
      </c>
      <c r="I273" s="3246" t="s">
        <v>1473</v>
      </c>
      <c r="J273" s="3246" t="s">
        <v>1499</v>
      </c>
      <c r="K273" s="3252" t="s">
        <v>2234</v>
      </c>
      <c r="L273" s="3254"/>
    </row>
    <row r="274" spans="1:13" s="3244" customFormat="1" ht="13.5" customHeight="1">
      <c r="A274" s="3245" t="s">
        <v>2235</v>
      </c>
      <c r="B274" s="3252" t="s">
        <v>2232</v>
      </c>
      <c r="C274" s="3252" t="s">
        <v>2232</v>
      </c>
      <c r="D274" s="3252" t="s">
        <v>2229</v>
      </c>
      <c r="E274" s="3253" t="s">
        <v>1470</v>
      </c>
      <c r="F274" s="3252" t="s">
        <v>2095</v>
      </c>
      <c r="G274" s="3252" t="s">
        <v>2229</v>
      </c>
      <c r="H274" s="3241">
        <v>300000</v>
      </c>
      <c r="I274" s="3246" t="s">
        <v>2204</v>
      </c>
      <c r="J274" s="3246" t="s">
        <v>2168</v>
      </c>
      <c r="K274" s="3252" t="s">
        <v>2230</v>
      </c>
      <c r="L274" s="3254"/>
    </row>
    <row r="275" spans="1:13" s="3244" customFormat="1" ht="13.5" customHeight="1">
      <c r="A275" s="3245" t="s">
        <v>2236</v>
      </c>
      <c r="B275" s="3252" t="s">
        <v>2237</v>
      </c>
      <c r="C275" s="3252" t="s">
        <v>2237</v>
      </c>
      <c r="D275" s="3246" t="s">
        <v>2238</v>
      </c>
      <c r="E275" s="3253" t="s">
        <v>2095</v>
      </c>
      <c r="F275" s="3252" t="s">
        <v>2095</v>
      </c>
      <c r="G275" s="3246" t="s">
        <v>2203</v>
      </c>
      <c r="H275" s="3241">
        <v>100000</v>
      </c>
      <c r="I275" s="3246" t="s">
        <v>2204</v>
      </c>
      <c r="J275" s="3246" t="s">
        <v>2168</v>
      </c>
      <c r="K275" s="3246" t="s">
        <v>2239</v>
      </c>
      <c r="L275" s="3254"/>
    </row>
    <row r="276" spans="1:13" s="3244" customFormat="1" ht="13.5" customHeight="1">
      <c r="A276" s="3245" t="s">
        <v>2240</v>
      </c>
      <c r="B276" s="3252" t="s">
        <v>2241</v>
      </c>
      <c r="C276" s="3252" t="s">
        <v>2242</v>
      </c>
      <c r="D276" s="3252" t="s">
        <v>1517</v>
      </c>
      <c r="E276" s="3253" t="s">
        <v>2103</v>
      </c>
      <c r="F276" s="3252" t="s">
        <v>1514</v>
      </c>
      <c r="G276" s="3252" t="s">
        <v>1515</v>
      </c>
      <c r="H276" s="3241">
        <v>2758000</v>
      </c>
      <c r="I276" s="3246" t="s">
        <v>1473</v>
      </c>
      <c r="J276" s="3246" t="s">
        <v>1463</v>
      </c>
      <c r="K276" s="3252" t="s">
        <v>1517</v>
      </c>
      <c r="L276" s="3254"/>
    </row>
    <row r="277" spans="1:13" s="3244" customFormat="1" ht="13.5" customHeight="1">
      <c r="A277" s="3245" t="s">
        <v>2243</v>
      </c>
      <c r="B277" s="3252" t="s">
        <v>2241</v>
      </c>
      <c r="C277" s="3252" t="s">
        <v>2241</v>
      </c>
      <c r="D277" s="3252" t="s">
        <v>1517</v>
      </c>
      <c r="E277" s="3253" t="s">
        <v>2095</v>
      </c>
      <c r="F277" s="3252" t="s">
        <v>2095</v>
      </c>
      <c r="G277" s="3246" t="s">
        <v>2203</v>
      </c>
      <c r="H277" s="3241">
        <v>2837000</v>
      </c>
      <c r="I277" s="3246" t="s">
        <v>2204</v>
      </c>
      <c r="J277" s="3246" t="s">
        <v>2168</v>
      </c>
      <c r="K277" s="3252" t="s">
        <v>1517</v>
      </c>
      <c r="L277" s="3254"/>
    </row>
    <row r="278" spans="1:13" s="3244" customFormat="1" ht="13.5" customHeight="1">
      <c r="A278" s="3245" t="s">
        <v>2244</v>
      </c>
      <c r="B278" s="3252" t="s">
        <v>2245</v>
      </c>
      <c r="C278" s="3252" t="s">
        <v>2245</v>
      </c>
      <c r="D278" s="3253" t="s">
        <v>2079</v>
      </c>
      <c r="E278" s="3253" t="s">
        <v>2095</v>
      </c>
      <c r="F278" s="3252" t="s">
        <v>2095</v>
      </c>
      <c r="G278" s="3246" t="s">
        <v>2203</v>
      </c>
      <c r="H278" s="3241">
        <v>135000</v>
      </c>
      <c r="I278" s="3246" t="s">
        <v>2204</v>
      </c>
      <c r="J278" s="3246" t="s">
        <v>2168</v>
      </c>
      <c r="K278" s="3252" t="s">
        <v>2122</v>
      </c>
      <c r="L278" s="3254"/>
    </row>
    <row r="279" spans="1:13" s="3244" customFormat="1" ht="13.5" customHeight="1">
      <c r="A279" s="3245" t="s">
        <v>2246</v>
      </c>
      <c r="B279" s="3252" t="s">
        <v>2247</v>
      </c>
      <c r="C279" s="3252" t="s">
        <v>2248</v>
      </c>
      <c r="D279" s="3253" t="s">
        <v>2217</v>
      </c>
      <c r="E279" s="3253" t="s">
        <v>1606</v>
      </c>
      <c r="F279" s="3252" t="s">
        <v>1571</v>
      </c>
      <c r="G279" s="3246" t="s">
        <v>1484</v>
      </c>
      <c r="H279" s="3241">
        <v>50000</v>
      </c>
      <c r="I279" s="3246" t="s">
        <v>1473</v>
      </c>
      <c r="J279" s="3246" t="s">
        <v>1499</v>
      </c>
      <c r="K279" s="3252" t="s">
        <v>1500</v>
      </c>
      <c r="L279" s="3254"/>
      <c r="M279" s="3256"/>
    </row>
    <row r="280" spans="1:13" s="3244" customFormat="1" ht="13.5" customHeight="1">
      <c r="A280" s="3245" t="s">
        <v>2249</v>
      </c>
      <c r="B280" s="3252" t="s">
        <v>2250</v>
      </c>
      <c r="C280" s="3252" t="s">
        <v>2250</v>
      </c>
      <c r="D280" s="3253" t="s">
        <v>2251</v>
      </c>
      <c r="E280" s="3253" t="s">
        <v>2095</v>
      </c>
      <c r="F280" s="3252" t="s">
        <v>2095</v>
      </c>
      <c r="G280" s="3252" t="s">
        <v>2251</v>
      </c>
      <c r="H280" s="3241">
        <v>28280</v>
      </c>
      <c r="I280" s="3246" t="s">
        <v>2204</v>
      </c>
      <c r="J280" s="3246" t="s">
        <v>2168</v>
      </c>
      <c r="K280" s="3253" t="s">
        <v>2252</v>
      </c>
      <c r="L280" s="3254"/>
    </row>
    <row r="281" spans="1:13" s="3244" customFormat="1" ht="13.5" customHeight="1">
      <c r="A281" s="3245" t="s">
        <v>2253</v>
      </c>
      <c r="B281" s="3252" t="s">
        <v>2254</v>
      </c>
      <c r="C281" s="3252" t="s">
        <v>2254</v>
      </c>
      <c r="D281" s="3252" t="s">
        <v>1517</v>
      </c>
      <c r="E281" s="3253" t="s">
        <v>2104</v>
      </c>
      <c r="F281" s="3252" t="s">
        <v>2104</v>
      </c>
      <c r="G281" s="3252" t="s">
        <v>2207</v>
      </c>
      <c r="H281" s="3241">
        <v>75000</v>
      </c>
      <c r="I281" s="3246" t="s">
        <v>2204</v>
      </c>
      <c r="J281" s="3246" t="s">
        <v>2168</v>
      </c>
      <c r="K281" s="3252" t="s">
        <v>1517</v>
      </c>
      <c r="L281" s="3254"/>
    </row>
    <row r="282" spans="1:13" s="3244" customFormat="1" ht="13.5" customHeight="1">
      <c r="A282" s="3245" t="s">
        <v>2255</v>
      </c>
      <c r="B282" s="3252" t="s">
        <v>2254</v>
      </c>
      <c r="C282" s="3252" t="s">
        <v>2256</v>
      </c>
      <c r="D282" s="3252" t="s">
        <v>1517</v>
      </c>
      <c r="E282" s="3253" t="s">
        <v>2075</v>
      </c>
      <c r="F282" s="3252" t="s">
        <v>1606</v>
      </c>
      <c r="G282" s="3246" t="s">
        <v>1484</v>
      </c>
      <c r="H282" s="3241">
        <v>325000</v>
      </c>
      <c r="I282" s="3246" t="s">
        <v>1473</v>
      </c>
      <c r="J282" s="3246" t="s">
        <v>1463</v>
      </c>
      <c r="K282" s="3252" t="s">
        <v>1517</v>
      </c>
      <c r="L282" s="3254"/>
    </row>
    <row r="283" spans="1:13" s="3244" customFormat="1" ht="13.5" customHeight="1">
      <c r="A283" s="3245" t="s">
        <v>2257</v>
      </c>
      <c r="B283" s="3252" t="s">
        <v>2258</v>
      </c>
      <c r="C283" s="3252" t="s">
        <v>2258</v>
      </c>
      <c r="D283" s="3253" t="s">
        <v>2079</v>
      </c>
      <c r="E283" s="3253" t="s">
        <v>2095</v>
      </c>
      <c r="F283" s="3252" t="s">
        <v>2095</v>
      </c>
      <c r="G283" s="3252" t="s">
        <v>2079</v>
      </c>
      <c r="H283" s="3241">
        <v>20000</v>
      </c>
      <c r="I283" s="3246" t="s">
        <v>2204</v>
      </c>
      <c r="J283" s="3246" t="s">
        <v>2168</v>
      </c>
      <c r="K283" s="3252" t="s">
        <v>2259</v>
      </c>
      <c r="L283" s="3254"/>
    </row>
    <row r="284" spans="1:13" s="3244" customFormat="1" ht="13.5" customHeight="1">
      <c r="A284" s="3245" t="s">
        <v>2260</v>
      </c>
      <c r="B284" s="3252" t="s">
        <v>2261</v>
      </c>
      <c r="C284" s="3252" t="s">
        <v>2261</v>
      </c>
      <c r="D284" s="3252" t="s">
        <v>1517</v>
      </c>
      <c r="E284" s="3253" t="s">
        <v>2104</v>
      </c>
      <c r="F284" s="3252" t="s">
        <v>2104</v>
      </c>
      <c r="G284" s="3252" t="s">
        <v>2207</v>
      </c>
      <c r="H284" s="3241">
        <v>730000</v>
      </c>
      <c r="I284" s="3246" t="s">
        <v>2204</v>
      </c>
      <c r="J284" s="3246" t="s">
        <v>2168</v>
      </c>
      <c r="K284" s="3252" t="s">
        <v>1517</v>
      </c>
      <c r="L284" s="3254"/>
    </row>
    <row r="285" spans="1:13" s="3244" customFormat="1" ht="13.5" customHeight="1">
      <c r="A285" s="3245" t="s">
        <v>2262</v>
      </c>
      <c r="B285" s="3252" t="s">
        <v>2261</v>
      </c>
      <c r="C285" s="3252" t="s">
        <v>2263</v>
      </c>
      <c r="D285" s="3252" t="s">
        <v>1517</v>
      </c>
      <c r="E285" s="3253" t="s">
        <v>2075</v>
      </c>
      <c r="F285" s="3252" t="s">
        <v>1606</v>
      </c>
      <c r="G285" s="3246" t="s">
        <v>1484</v>
      </c>
      <c r="H285" s="3241">
        <v>1338000</v>
      </c>
      <c r="I285" s="3246" t="s">
        <v>1473</v>
      </c>
      <c r="J285" s="3246" t="s">
        <v>1463</v>
      </c>
      <c r="K285" s="3252" t="s">
        <v>2040</v>
      </c>
      <c r="L285" s="3254"/>
    </row>
    <row r="286" spans="1:13" s="3244" customFormat="1" ht="13.5" customHeight="1">
      <c r="A286" s="3245" t="s">
        <v>2264</v>
      </c>
      <c r="B286" s="3252" t="s">
        <v>2265</v>
      </c>
      <c r="C286" s="3252" t="s">
        <v>2265</v>
      </c>
      <c r="D286" s="3253" t="s">
        <v>2079</v>
      </c>
      <c r="E286" s="3253" t="s">
        <v>2095</v>
      </c>
      <c r="F286" s="3252" t="s">
        <v>2095</v>
      </c>
      <c r="G286" s="3252" t="s">
        <v>2079</v>
      </c>
      <c r="H286" s="3241">
        <v>1000</v>
      </c>
      <c r="I286" s="3246" t="s">
        <v>2204</v>
      </c>
      <c r="J286" s="3246" t="s">
        <v>2168</v>
      </c>
      <c r="K286" s="3252" t="s">
        <v>1882</v>
      </c>
      <c r="L286" s="3254"/>
    </row>
    <row r="287" spans="1:13" s="3244" customFormat="1" ht="13.5" customHeight="1">
      <c r="A287" s="3245" t="s">
        <v>2266</v>
      </c>
      <c r="B287" s="3252" t="s">
        <v>2267</v>
      </c>
      <c r="C287" s="3252" t="s">
        <v>2267</v>
      </c>
      <c r="D287" s="3252" t="s">
        <v>1517</v>
      </c>
      <c r="E287" s="3253" t="s">
        <v>2104</v>
      </c>
      <c r="F287" s="3252" t="s">
        <v>2104</v>
      </c>
      <c r="G287" s="3252" t="s">
        <v>2207</v>
      </c>
      <c r="H287" s="3241">
        <v>560000</v>
      </c>
      <c r="I287" s="3246" t="s">
        <v>2204</v>
      </c>
      <c r="J287" s="3246" t="s">
        <v>2168</v>
      </c>
      <c r="K287" s="3252" t="s">
        <v>1517</v>
      </c>
      <c r="L287" s="3254"/>
    </row>
    <row r="288" spans="1:13" s="3244" customFormat="1" ht="13.5" customHeight="1">
      <c r="A288" s="3245" t="s">
        <v>2268</v>
      </c>
      <c r="B288" s="3252" t="s">
        <v>2267</v>
      </c>
      <c r="C288" s="3252" t="s">
        <v>2269</v>
      </c>
      <c r="D288" s="3252" t="s">
        <v>1517</v>
      </c>
      <c r="E288" s="3253" t="s">
        <v>2075</v>
      </c>
      <c r="F288" s="3252" t="s">
        <v>1606</v>
      </c>
      <c r="G288" s="3246" t="s">
        <v>1484</v>
      </c>
      <c r="H288" s="3241">
        <v>795000</v>
      </c>
      <c r="I288" s="3246" t="s">
        <v>1473</v>
      </c>
      <c r="J288" s="3246" t="s">
        <v>1463</v>
      </c>
      <c r="K288" s="3252" t="s">
        <v>1517</v>
      </c>
      <c r="L288" s="3254"/>
    </row>
    <row r="289" spans="1:13" s="3244" customFormat="1" ht="13.5" customHeight="1">
      <c r="A289" s="3245" t="s">
        <v>2270</v>
      </c>
      <c r="B289" s="3252" t="s">
        <v>2271</v>
      </c>
      <c r="C289" s="3252" t="s">
        <v>2271</v>
      </c>
      <c r="D289" s="3253" t="s">
        <v>2203</v>
      </c>
      <c r="E289" s="3253" t="s">
        <v>2095</v>
      </c>
      <c r="F289" s="3252" t="s">
        <v>2095</v>
      </c>
      <c r="G289" s="3246" t="s">
        <v>2203</v>
      </c>
      <c r="H289" s="3241">
        <v>100000</v>
      </c>
      <c r="I289" s="3246" t="s">
        <v>2204</v>
      </c>
      <c r="J289" s="3246" t="s">
        <v>2168</v>
      </c>
      <c r="K289" s="3252" t="s">
        <v>1583</v>
      </c>
      <c r="L289" s="3254"/>
    </row>
    <row r="290" spans="1:13" s="3244" customFormat="1" ht="13.5" customHeight="1">
      <c r="A290" s="3245" t="s">
        <v>2272</v>
      </c>
      <c r="B290" s="3252" t="s">
        <v>2273</v>
      </c>
      <c r="C290" s="3252" t="s">
        <v>2273</v>
      </c>
      <c r="D290" s="3253" t="s">
        <v>2203</v>
      </c>
      <c r="E290" s="3253" t="s">
        <v>2095</v>
      </c>
      <c r="F290" s="3252" t="s">
        <v>2095</v>
      </c>
      <c r="G290" s="3246" t="s">
        <v>2203</v>
      </c>
      <c r="H290" s="3241">
        <v>40000</v>
      </c>
      <c r="I290" s="3246" t="s">
        <v>2204</v>
      </c>
      <c r="J290" s="3246" t="s">
        <v>2168</v>
      </c>
      <c r="K290" s="3252" t="s">
        <v>1587</v>
      </c>
      <c r="L290" s="3254"/>
      <c r="M290" s="3256"/>
    </row>
    <row r="291" spans="1:13" s="3244" customFormat="1" ht="13.5" customHeight="1">
      <c r="A291" s="3245" t="s">
        <v>2274</v>
      </c>
      <c r="B291" s="3252" t="s">
        <v>2273</v>
      </c>
      <c r="C291" s="3252" t="s">
        <v>2275</v>
      </c>
      <c r="D291" s="3253" t="s">
        <v>2217</v>
      </c>
      <c r="E291" s="3253" t="s">
        <v>1606</v>
      </c>
      <c r="F291" s="3252" t="s">
        <v>1571</v>
      </c>
      <c r="G291" s="3246" t="s">
        <v>1484</v>
      </c>
      <c r="H291" s="3241">
        <v>10000</v>
      </c>
      <c r="I291" s="3246" t="s">
        <v>1473</v>
      </c>
      <c r="J291" s="3246" t="s">
        <v>1499</v>
      </c>
      <c r="K291" s="3252" t="s">
        <v>1554</v>
      </c>
      <c r="L291" s="3254"/>
    </row>
    <row r="292" spans="1:13" s="3244" customFormat="1" ht="13.5" customHeight="1">
      <c r="A292" s="3245" t="s">
        <v>2276</v>
      </c>
      <c r="B292" s="3252" t="s">
        <v>2273</v>
      </c>
      <c r="C292" s="3252" t="s">
        <v>2273</v>
      </c>
      <c r="D292" s="3253" t="s">
        <v>2079</v>
      </c>
      <c r="E292" s="3253" t="s">
        <v>2095</v>
      </c>
      <c r="F292" s="3252" t="s">
        <v>2095</v>
      </c>
      <c r="G292" s="3252" t="s">
        <v>2079</v>
      </c>
      <c r="H292" s="3241">
        <v>20000</v>
      </c>
      <c r="I292" s="3246" t="s">
        <v>2204</v>
      </c>
      <c r="J292" s="3246" t="s">
        <v>2168</v>
      </c>
      <c r="K292" s="3252" t="s">
        <v>1727</v>
      </c>
      <c r="L292" s="3254"/>
    </row>
    <row r="293" spans="1:13" s="3244" customFormat="1" ht="13.5" customHeight="1">
      <c r="A293" s="3245" t="s">
        <v>2277</v>
      </c>
      <c r="B293" s="3252" t="s">
        <v>2273</v>
      </c>
      <c r="C293" s="3252" t="s">
        <v>2273</v>
      </c>
      <c r="D293" s="3253" t="s">
        <v>2079</v>
      </c>
      <c r="E293" s="3253" t="s">
        <v>2095</v>
      </c>
      <c r="F293" s="3252" t="s">
        <v>2095</v>
      </c>
      <c r="G293" s="3252" t="s">
        <v>2079</v>
      </c>
      <c r="H293" s="3241">
        <v>30000</v>
      </c>
      <c r="I293" s="3246" t="s">
        <v>2204</v>
      </c>
      <c r="J293" s="3246" t="s">
        <v>2168</v>
      </c>
      <c r="K293" s="3252" t="s">
        <v>2278</v>
      </c>
      <c r="L293" s="3254"/>
    </row>
    <row r="294" spans="1:13" s="3244" customFormat="1" ht="13.5" customHeight="1">
      <c r="A294" s="3245" t="s">
        <v>2279</v>
      </c>
      <c r="B294" s="3252" t="s">
        <v>2280</v>
      </c>
      <c r="C294" s="3252" t="s">
        <v>2281</v>
      </c>
      <c r="D294" s="3253" t="s">
        <v>2282</v>
      </c>
      <c r="E294" s="3253" t="s">
        <v>1514</v>
      </c>
      <c r="F294" s="3252" t="s">
        <v>1596</v>
      </c>
      <c r="G294" s="3252" t="s">
        <v>1597</v>
      </c>
      <c r="H294" s="3241">
        <v>300000</v>
      </c>
      <c r="I294" s="3246" t="s">
        <v>1473</v>
      </c>
      <c r="J294" s="3246" t="s">
        <v>1499</v>
      </c>
      <c r="K294" s="3252" t="s">
        <v>1599</v>
      </c>
      <c r="L294" s="3254"/>
    </row>
    <row r="295" spans="1:13" s="3244" customFormat="1" ht="13.5" customHeight="1">
      <c r="A295" s="3245" t="s">
        <v>2283</v>
      </c>
      <c r="B295" s="3252" t="s">
        <v>2284</v>
      </c>
      <c r="C295" s="3252" t="s">
        <v>2284</v>
      </c>
      <c r="D295" s="3253" t="s">
        <v>2203</v>
      </c>
      <c r="E295" s="3253" t="s">
        <v>2095</v>
      </c>
      <c r="F295" s="3252" t="s">
        <v>2095</v>
      </c>
      <c r="G295" s="3246" t="s">
        <v>2203</v>
      </c>
      <c r="H295" s="3241">
        <v>10000</v>
      </c>
      <c r="I295" s="3246" t="s">
        <v>2204</v>
      </c>
      <c r="J295" s="3246" t="s">
        <v>2168</v>
      </c>
      <c r="K295" s="3252" t="s">
        <v>1485</v>
      </c>
      <c r="L295" s="3254"/>
    </row>
    <row r="296" spans="1:13" s="3244" customFormat="1" ht="13.5" customHeight="1">
      <c r="A296" s="3245" t="s">
        <v>2285</v>
      </c>
      <c r="B296" s="3252" t="s">
        <v>2284</v>
      </c>
      <c r="C296" s="3252" t="s">
        <v>2284</v>
      </c>
      <c r="D296" s="3252" t="s">
        <v>1517</v>
      </c>
      <c r="E296" s="3253" t="s">
        <v>2104</v>
      </c>
      <c r="F296" s="3252" t="s">
        <v>2104</v>
      </c>
      <c r="G296" s="3252" t="s">
        <v>2207</v>
      </c>
      <c r="H296" s="3241">
        <v>2508000</v>
      </c>
      <c r="I296" s="3246" t="s">
        <v>2204</v>
      </c>
      <c r="J296" s="3246" t="s">
        <v>2168</v>
      </c>
      <c r="K296" s="3252" t="s">
        <v>1517</v>
      </c>
      <c r="L296" s="3254"/>
    </row>
    <row r="297" spans="1:13" s="3244" customFormat="1" ht="13.5" customHeight="1">
      <c r="A297" s="3245" t="s">
        <v>2286</v>
      </c>
      <c r="B297" s="3252" t="s">
        <v>2284</v>
      </c>
      <c r="C297" s="3252" t="s">
        <v>2287</v>
      </c>
      <c r="D297" s="3252" t="s">
        <v>1517</v>
      </c>
      <c r="E297" s="3253" t="s">
        <v>2075</v>
      </c>
      <c r="F297" s="3252" t="s">
        <v>1606</v>
      </c>
      <c r="G297" s="3246" t="s">
        <v>1484</v>
      </c>
      <c r="H297" s="3241">
        <v>2982000</v>
      </c>
      <c r="I297" s="3246" t="s">
        <v>1473</v>
      </c>
      <c r="J297" s="3246" t="s">
        <v>1463</v>
      </c>
      <c r="K297" s="3252" t="s">
        <v>1517</v>
      </c>
      <c r="L297" s="3254"/>
    </row>
    <row r="298" spans="1:13" s="3244" customFormat="1" ht="13.5" customHeight="1">
      <c r="A298" s="3245" t="s">
        <v>2288</v>
      </c>
      <c r="B298" s="3252" t="s">
        <v>2289</v>
      </c>
      <c r="C298" s="3252" t="s">
        <v>2289</v>
      </c>
      <c r="D298" s="3252" t="s">
        <v>2229</v>
      </c>
      <c r="E298" s="3253" t="s">
        <v>2095</v>
      </c>
      <c r="F298" s="3252" t="s">
        <v>2095</v>
      </c>
      <c r="G298" s="3252" t="s">
        <v>2229</v>
      </c>
      <c r="H298" s="3241">
        <v>300000</v>
      </c>
      <c r="I298" s="3246" t="s">
        <v>2204</v>
      </c>
      <c r="J298" s="3246" t="s">
        <v>2168</v>
      </c>
      <c r="K298" s="3252" t="s">
        <v>1671</v>
      </c>
      <c r="L298" s="3254"/>
    </row>
    <row r="299" spans="1:13" s="3244" customFormat="1" ht="13.5" customHeight="1">
      <c r="A299" s="3245" t="s">
        <v>2290</v>
      </c>
      <c r="B299" s="3252" t="s">
        <v>2291</v>
      </c>
      <c r="C299" s="3252" t="s">
        <v>2291</v>
      </c>
      <c r="D299" s="3252" t="s">
        <v>2079</v>
      </c>
      <c r="E299" s="3253" t="s">
        <v>2095</v>
      </c>
      <c r="F299" s="3252" t="s">
        <v>2095</v>
      </c>
      <c r="G299" s="3252" t="s">
        <v>2079</v>
      </c>
      <c r="H299" s="3241">
        <v>600000</v>
      </c>
      <c r="I299" s="3246" t="s">
        <v>2204</v>
      </c>
      <c r="J299" s="3246" t="s">
        <v>2168</v>
      </c>
      <c r="K299" s="3252" t="s">
        <v>2292</v>
      </c>
      <c r="L299" s="3254"/>
    </row>
    <row r="300" spans="1:13" s="3244" customFormat="1" ht="13.5" customHeight="1">
      <c r="A300" s="3245" t="s">
        <v>2293</v>
      </c>
      <c r="B300" s="3252" t="s">
        <v>2291</v>
      </c>
      <c r="C300" s="3252" t="s">
        <v>2294</v>
      </c>
      <c r="D300" s="3252" t="s">
        <v>2210</v>
      </c>
      <c r="E300" s="3253" t="s">
        <v>1606</v>
      </c>
      <c r="F300" s="3252" t="s">
        <v>1571</v>
      </c>
      <c r="G300" s="3252" t="s">
        <v>1460</v>
      </c>
      <c r="H300" s="3241">
        <v>30000</v>
      </c>
      <c r="I300" s="3246" t="s">
        <v>1473</v>
      </c>
      <c r="J300" s="3246" t="s">
        <v>1499</v>
      </c>
      <c r="K300" s="3252" t="s">
        <v>2295</v>
      </c>
      <c r="L300" s="3254"/>
    </row>
    <row r="301" spans="1:13" s="3244" customFormat="1" ht="13.5" customHeight="1">
      <c r="A301" s="3245" t="s">
        <v>2296</v>
      </c>
      <c r="B301" s="3252" t="s">
        <v>2297</v>
      </c>
      <c r="C301" s="3252" t="s">
        <v>2297</v>
      </c>
      <c r="D301" s="3252" t="s">
        <v>2003</v>
      </c>
      <c r="E301" s="3253" t="s">
        <v>2074</v>
      </c>
      <c r="F301" s="3252" t="s">
        <v>2074</v>
      </c>
      <c r="G301" s="3252" t="s">
        <v>2003</v>
      </c>
      <c r="H301" s="3241">
        <v>100000</v>
      </c>
      <c r="I301" s="3246" t="s">
        <v>2137</v>
      </c>
      <c r="J301" s="3246" t="s">
        <v>2138</v>
      </c>
      <c r="K301" s="3252" t="s">
        <v>2443</v>
      </c>
      <c r="L301" s="3254"/>
    </row>
    <row r="302" spans="1:13" s="3244" customFormat="1" ht="13.5" customHeight="1">
      <c r="A302" s="3245" t="s">
        <v>2298</v>
      </c>
      <c r="B302" s="3252" t="s">
        <v>2299</v>
      </c>
      <c r="C302" s="3252" t="s">
        <v>2299</v>
      </c>
      <c r="D302" s="3246" t="s">
        <v>1487</v>
      </c>
      <c r="E302" s="3253" t="s">
        <v>1571</v>
      </c>
      <c r="F302" s="3252" t="s">
        <v>1571</v>
      </c>
      <c r="G302" s="3246" t="s">
        <v>1484</v>
      </c>
      <c r="H302" s="3241">
        <v>100000</v>
      </c>
      <c r="I302" s="3246" t="s">
        <v>1473</v>
      </c>
      <c r="J302" s="3246" t="s">
        <v>1463</v>
      </c>
      <c r="K302" s="3246" t="s">
        <v>1490</v>
      </c>
      <c r="L302" s="3254"/>
    </row>
    <row r="303" spans="1:13" s="3244" customFormat="1" ht="13.5" customHeight="1">
      <c r="A303" s="3245" t="s">
        <v>2300</v>
      </c>
      <c r="B303" s="3252" t="s">
        <v>2301</v>
      </c>
      <c r="C303" s="3252" t="s">
        <v>2302</v>
      </c>
      <c r="D303" s="3252" t="s">
        <v>1484</v>
      </c>
      <c r="E303" s="3253" t="s">
        <v>1571</v>
      </c>
      <c r="F303" s="3252" t="s">
        <v>1470</v>
      </c>
      <c r="G303" s="3246" t="s">
        <v>1488</v>
      </c>
      <c r="H303" s="3241">
        <v>50000</v>
      </c>
      <c r="I303" s="3246" t="s">
        <v>1489</v>
      </c>
      <c r="J303" s="3246" t="s">
        <v>2168</v>
      </c>
      <c r="K303" s="3252" t="s">
        <v>1500</v>
      </c>
      <c r="L303" s="3254"/>
      <c r="M303" s="3256"/>
    </row>
    <row r="304" spans="1:13" s="3244" customFormat="1" ht="13.5" customHeight="1">
      <c r="A304" s="3245" t="s">
        <v>2303</v>
      </c>
      <c r="B304" s="3252" t="s">
        <v>2304</v>
      </c>
      <c r="C304" s="3252" t="s">
        <v>2304</v>
      </c>
      <c r="D304" s="3252" t="s">
        <v>2003</v>
      </c>
      <c r="E304" s="3253" t="s">
        <v>2074</v>
      </c>
      <c r="F304" s="3252" t="s">
        <v>2074</v>
      </c>
      <c r="G304" s="3252" t="s">
        <v>2003</v>
      </c>
      <c r="H304" s="3241">
        <v>20000</v>
      </c>
      <c r="I304" s="3246" t="s">
        <v>2137</v>
      </c>
      <c r="J304" s="3246" t="s">
        <v>2138</v>
      </c>
      <c r="K304" s="3252" t="s">
        <v>2278</v>
      </c>
      <c r="L304" s="3254"/>
    </row>
    <row r="305" spans="1:14" s="3244" customFormat="1" ht="13.5" customHeight="1">
      <c r="A305" s="3245" t="s">
        <v>2305</v>
      </c>
      <c r="B305" s="3252" t="s">
        <v>2304</v>
      </c>
      <c r="C305" s="3252" t="s">
        <v>2304</v>
      </c>
      <c r="D305" s="3252" t="s">
        <v>1717</v>
      </c>
      <c r="E305" s="3253" t="s">
        <v>2171</v>
      </c>
      <c r="F305" s="3252" t="s">
        <v>2171</v>
      </c>
      <c r="G305" s="3252" t="s">
        <v>1717</v>
      </c>
      <c r="H305" s="3241">
        <v>145000</v>
      </c>
      <c r="I305" s="3246" t="s">
        <v>2137</v>
      </c>
      <c r="J305" s="3246" t="s">
        <v>2138</v>
      </c>
      <c r="K305" s="3252" t="s">
        <v>1517</v>
      </c>
      <c r="L305" s="3254"/>
    </row>
    <row r="306" spans="1:14" s="3244" customFormat="1" ht="13.5" customHeight="1">
      <c r="A306" s="3245" t="s">
        <v>2306</v>
      </c>
      <c r="B306" s="3252" t="s">
        <v>2307</v>
      </c>
      <c r="C306" s="3252" t="s">
        <v>2308</v>
      </c>
      <c r="D306" s="3252" t="s">
        <v>1484</v>
      </c>
      <c r="E306" s="3253" t="s">
        <v>1571</v>
      </c>
      <c r="F306" s="3252" t="s">
        <v>1470</v>
      </c>
      <c r="G306" s="3246" t="s">
        <v>1488</v>
      </c>
      <c r="H306" s="3241">
        <v>115000</v>
      </c>
      <c r="I306" s="3246" t="s">
        <v>1489</v>
      </c>
      <c r="J306" s="3246" t="s">
        <v>2168</v>
      </c>
      <c r="K306" s="3252" t="s">
        <v>1517</v>
      </c>
      <c r="L306" s="3254"/>
    </row>
    <row r="307" spans="1:14" s="3244" customFormat="1" ht="13.5" customHeight="1">
      <c r="A307" s="3245" t="s">
        <v>2309</v>
      </c>
      <c r="B307" s="3252" t="s">
        <v>2310</v>
      </c>
      <c r="C307" s="3252" t="s">
        <v>2310</v>
      </c>
      <c r="D307" s="3252" t="s">
        <v>2311</v>
      </c>
      <c r="E307" s="3253" t="s">
        <v>2074</v>
      </c>
      <c r="F307" s="3252" t="s">
        <v>2074</v>
      </c>
      <c r="G307" s="3252" t="s">
        <v>2312</v>
      </c>
      <c r="H307" s="3241">
        <v>90860</v>
      </c>
      <c r="I307" s="3246" t="s">
        <v>2137</v>
      </c>
      <c r="J307" s="3246" t="s">
        <v>2138</v>
      </c>
      <c r="K307" s="3252" t="s">
        <v>2311</v>
      </c>
      <c r="L307" s="3254"/>
    </row>
    <row r="308" spans="1:14" s="3244" customFormat="1" ht="13.5" customHeight="1">
      <c r="A308" s="3245" t="s">
        <v>2313</v>
      </c>
      <c r="B308" s="3252" t="s">
        <v>2314</v>
      </c>
      <c r="C308" s="3252" t="s">
        <v>2314</v>
      </c>
      <c r="D308" s="3252" t="s">
        <v>2315</v>
      </c>
      <c r="E308" s="3253" t="s">
        <v>2074</v>
      </c>
      <c r="F308" s="3252" t="s">
        <v>2074</v>
      </c>
      <c r="G308" s="3252" t="s">
        <v>2003</v>
      </c>
      <c r="H308" s="3241">
        <v>20000</v>
      </c>
      <c r="I308" s="3246" t="s">
        <v>2137</v>
      </c>
      <c r="J308" s="3246" t="s">
        <v>2138</v>
      </c>
      <c r="K308" s="3252" t="s">
        <v>2315</v>
      </c>
      <c r="L308" s="3254"/>
    </row>
    <row r="309" spans="1:14" s="3244" customFormat="1" ht="13.5" customHeight="1">
      <c r="A309" s="3245" t="s">
        <v>2316</v>
      </c>
      <c r="B309" s="3252" t="s">
        <v>2317</v>
      </c>
      <c r="C309" s="3252" t="s">
        <v>2318</v>
      </c>
      <c r="D309" s="3252" t="s">
        <v>2319</v>
      </c>
      <c r="E309" s="3253" t="s">
        <v>2320</v>
      </c>
      <c r="F309" s="3252" t="s">
        <v>1914</v>
      </c>
      <c r="G309" s="3252" t="s">
        <v>1915</v>
      </c>
      <c r="H309" s="3241">
        <v>4191</v>
      </c>
      <c r="I309" s="3246" t="s">
        <v>1489</v>
      </c>
      <c r="J309" s="3252" t="s">
        <v>1857</v>
      </c>
      <c r="K309" s="3252" t="s">
        <v>2321</v>
      </c>
      <c r="L309" s="3254"/>
      <c r="N309" s="3244">
        <v>2</v>
      </c>
    </row>
    <row r="310" spans="1:14" s="3244" customFormat="1" ht="13.5" customHeight="1">
      <c r="A310" s="3245" t="s">
        <v>2322</v>
      </c>
      <c r="B310" s="3252" t="s">
        <v>2323</v>
      </c>
      <c r="C310" s="3252" t="s">
        <v>2323</v>
      </c>
      <c r="D310" s="3252" t="s">
        <v>2324</v>
      </c>
      <c r="E310" s="3253" t="s">
        <v>2195</v>
      </c>
      <c r="F310" s="3252" t="s">
        <v>2195</v>
      </c>
      <c r="G310" s="3252" t="s">
        <v>2196</v>
      </c>
      <c r="H310" s="3241">
        <v>3424</v>
      </c>
      <c r="I310" s="3246" t="s">
        <v>2137</v>
      </c>
      <c r="J310" s="3246" t="s">
        <v>2138</v>
      </c>
      <c r="K310" s="3252" t="s">
        <v>2325</v>
      </c>
      <c r="L310" s="3254"/>
    </row>
    <row r="311" spans="1:14" s="3244" customFormat="1" ht="13.5" customHeight="1">
      <c r="A311" s="3245" t="s">
        <v>2326</v>
      </c>
      <c r="B311" s="3252" t="s">
        <v>2327</v>
      </c>
      <c r="C311" s="3252" t="s">
        <v>2327</v>
      </c>
      <c r="D311" s="3252" t="s">
        <v>1717</v>
      </c>
      <c r="E311" s="3253" t="s">
        <v>2171</v>
      </c>
      <c r="F311" s="3252" t="s">
        <v>2171</v>
      </c>
      <c r="G311" s="3252" t="s">
        <v>1717</v>
      </c>
      <c r="H311" s="3241">
        <v>725000</v>
      </c>
      <c r="I311" s="3246" t="s">
        <v>2137</v>
      </c>
      <c r="J311" s="3246" t="s">
        <v>2138</v>
      </c>
      <c r="K311" s="3252" t="s">
        <v>1517</v>
      </c>
      <c r="L311" s="3254"/>
    </row>
    <row r="312" spans="1:14" ht="13.5" customHeight="1">
      <c r="A312" s="3245" t="s">
        <v>2328</v>
      </c>
      <c r="B312" s="3252" t="s">
        <v>2329</v>
      </c>
      <c r="C312" s="3252" t="s">
        <v>2330</v>
      </c>
      <c r="D312" s="3252" t="s">
        <v>1484</v>
      </c>
      <c r="E312" s="3253" t="s">
        <v>1571</v>
      </c>
      <c r="F312" s="3252" t="s">
        <v>1470</v>
      </c>
      <c r="G312" s="3246" t="s">
        <v>1488</v>
      </c>
      <c r="H312" s="3241">
        <v>1368000</v>
      </c>
      <c r="I312" s="3246" t="s">
        <v>1489</v>
      </c>
      <c r="J312" s="3246" t="s">
        <v>2168</v>
      </c>
      <c r="K312" s="3252" t="s">
        <v>1517</v>
      </c>
      <c r="L312" s="3254"/>
    </row>
    <row r="313" spans="1:14" ht="13.5" customHeight="1">
      <c r="A313" s="3245" t="s">
        <v>2331</v>
      </c>
      <c r="B313" s="3252" t="s">
        <v>2327</v>
      </c>
      <c r="C313" s="3252" t="s">
        <v>2327</v>
      </c>
      <c r="D313" s="3252" t="s">
        <v>2332</v>
      </c>
      <c r="E313" s="3253" t="s">
        <v>2074</v>
      </c>
      <c r="F313" s="3252" t="s">
        <v>2074</v>
      </c>
      <c r="G313" s="3252" t="s">
        <v>2312</v>
      </c>
      <c r="H313" s="3241">
        <v>49050</v>
      </c>
      <c r="I313" s="3246" t="s">
        <v>2137</v>
      </c>
      <c r="J313" s="3246" t="s">
        <v>2138</v>
      </c>
      <c r="K313" s="3252" t="s">
        <v>2332</v>
      </c>
      <c r="L313" s="3254"/>
    </row>
    <row r="314" spans="1:14" ht="13.5" customHeight="1">
      <c r="A314" s="3245" t="s">
        <v>2333</v>
      </c>
      <c r="B314" s="3252" t="s">
        <v>2327</v>
      </c>
      <c r="C314" s="3252" t="s">
        <v>2327</v>
      </c>
      <c r="D314" s="3252" t="s">
        <v>2332</v>
      </c>
      <c r="E314" s="3253" t="s">
        <v>2074</v>
      </c>
      <c r="F314" s="3252" t="s">
        <v>2074</v>
      </c>
      <c r="G314" s="3252" t="s">
        <v>2312</v>
      </c>
      <c r="H314" s="3241">
        <v>29000</v>
      </c>
      <c r="I314" s="3246" t="s">
        <v>2137</v>
      </c>
      <c r="J314" s="3246" t="s">
        <v>2138</v>
      </c>
      <c r="K314" s="3252" t="s">
        <v>2332</v>
      </c>
      <c r="L314" s="3254"/>
    </row>
    <row r="315" spans="1:14" ht="13.5" customHeight="1">
      <c r="A315" s="3245" t="s">
        <v>2334</v>
      </c>
      <c r="B315" s="3252" t="s">
        <v>2329</v>
      </c>
      <c r="C315" s="3252" t="s">
        <v>2330</v>
      </c>
      <c r="D315" s="3252" t="s">
        <v>2335</v>
      </c>
      <c r="E315" s="3253" t="s">
        <v>1571</v>
      </c>
      <c r="F315" s="3252" t="s">
        <v>1470</v>
      </c>
      <c r="G315" s="3252" t="s">
        <v>1494</v>
      </c>
      <c r="H315" s="3241">
        <v>200000</v>
      </c>
      <c r="I315" s="3246" t="s">
        <v>1489</v>
      </c>
      <c r="J315" s="3246" t="s">
        <v>2168</v>
      </c>
      <c r="K315" s="3252" t="s">
        <v>2336</v>
      </c>
      <c r="L315" s="3254"/>
    </row>
    <row r="316" spans="1:14" ht="13.5" customHeight="1">
      <c r="A316" s="3245" t="s">
        <v>2337</v>
      </c>
      <c r="B316" s="3252" t="s">
        <v>2338</v>
      </c>
      <c r="C316" s="3252" t="s">
        <v>2338</v>
      </c>
      <c r="D316" s="3252" t="s">
        <v>2339</v>
      </c>
      <c r="E316" s="3253" t="s">
        <v>2074</v>
      </c>
      <c r="F316" s="3252" t="s">
        <v>2074</v>
      </c>
      <c r="G316" s="3252" t="s">
        <v>2003</v>
      </c>
      <c r="H316" s="3241">
        <v>6000000</v>
      </c>
      <c r="I316" s="3246" t="s">
        <v>2137</v>
      </c>
      <c r="J316" s="3246" t="s">
        <v>2138</v>
      </c>
      <c r="K316" s="3252" t="s">
        <v>2339</v>
      </c>
      <c r="L316" s="3254"/>
    </row>
    <row r="317" spans="1:14" ht="13.5" customHeight="1">
      <c r="A317" s="3245" t="s">
        <v>2340</v>
      </c>
      <c r="B317" s="3252" t="s">
        <v>2338</v>
      </c>
      <c r="C317" s="3252" t="s">
        <v>2338</v>
      </c>
      <c r="D317" s="3252" t="s">
        <v>1654</v>
      </c>
      <c r="E317" s="3253" t="s">
        <v>2074</v>
      </c>
      <c r="F317" s="3252" t="s">
        <v>2074</v>
      </c>
      <c r="G317" s="3252" t="s">
        <v>2003</v>
      </c>
      <c r="H317" s="3241">
        <v>1000</v>
      </c>
      <c r="I317" s="3246" t="s">
        <v>2137</v>
      </c>
      <c r="J317" s="3246" t="s">
        <v>2138</v>
      </c>
      <c r="K317" s="3252" t="s">
        <v>1882</v>
      </c>
      <c r="L317" s="3254"/>
    </row>
    <row r="318" spans="1:14" ht="13.5" customHeight="1">
      <c r="A318" s="3245" t="s">
        <v>2341</v>
      </c>
      <c r="B318" s="3252" t="s">
        <v>2342</v>
      </c>
      <c r="C318" s="3252" t="s">
        <v>2343</v>
      </c>
      <c r="D318" s="3252" t="s">
        <v>2444</v>
      </c>
      <c r="E318" s="3253" t="s">
        <v>1571</v>
      </c>
      <c r="F318" s="3252" t="s">
        <v>1571</v>
      </c>
      <c r="G318" s="3252" t="s">
        <v>2444</v>
      </c>
      <c r="H318" s="3241">
        <v>125000</v>
      </c>
      <c r="I318" s="3246" t="s">
        <v>1510</v>
      </c>
      <c r="J318" s="3246" t="s">
        <v>1516</v>
      </c>
      <c r="K318" s="3252" t="s">
        <v>2344</v>
      </c>
      <c r="L318" s="3254"/>
    </row>
    <row r="319" spans="1:14" ht="13.5" customHeight="1">
      <c r="A319" s="3245" t="s">
        <v>2345</v>
      </c>
      <c r="B319" s="3252" t="s">
        <v>2346</v>
      </c>
      <c r="C319" s="3252" t="s">
        <v>2346</v>
      </c>
      <c r="D319" s="3252" t="s">
        <v>2347</v>
      </c>
      <c r="E319" s="3253" t="s">
        <v>2074</v>
      </c>
      <c r="F319" s="3252" t="s">
        <v>2074</v>
      </c>
      <c r="G319" s="3246" t="s">
        <v>1719</v>
      </c>
      <c r="H319" s="3241">
        <v>10000</v>
      </c>
      <c r="I319" s="3246" t="s">
        <v>2137</v>
      </c>
      <c r="J319" s="3246" t="s">
        <v>2138</v>
      </c>
      <c r="K319" s="3252" t="s">
        <v>1554</v>
      </c>
      <c r="L319" s="3254"/>
    </row>
    <row r="320" spans="1:14" ht="13.5" customHeight="1">
      <c r="A320" s="3245" t="s">
        <v>2348</v>
      </c>
      <c r="B320" s="3252" t="s">
        <v>2346</v>
      </c>
      <c r="C320" s="3252" t="s">
        <v>2346</v>
      </c>
      <c r="D320" s="3252" t="s">
        <v>1583</v>
      </c>
      <c r="E320" s="3253" t="s">
        <v>2074</v>
      </c>
      <c r="F320" s="3252" t="s">
        <v>2074</v>
      </c>
      <c r="G320" s="3246" t="s">
        <v>1719</v>
      </c>
      <c r="H320" s="3241">
        <v>100000</v>
      </c>
      <c r="I320" s="3246" t="s">
        <v>2137</v>
      </c>
      <c r="J320" s="3246" t="s">
        <v>2138</v>
      </c>
      <c r="K320" s="3252" t="s">
        <v>1583</v>
      </c>
      <c r="L320" s="3254"/>
    </row>
    <row r="321" spans="1:13" ht="13.5" customHeight="1">
      <c r="A321" s="3245" t="s">
        <v>2349</v>
      </c>
      <c r="B321" s="3252" t="s">
        <v>2350</v>
      </c>
      <c r="C321" s="3252" t="s">
        <v>2351</v>
      </c>
      <c r="D321" s="3252" t="s">
        <v>2352</v>
      </c>
      <c r="E321" s="3253" t="s">
        <v>1571</v>
      </c>
      <c r="F321" s="3252" t="s">
        <v>1571</v>
      </c>
      <c r="G321" s="3252" t="s">
        <v>2070</v>
      </c>
      <c r="H321" s="3241">
        <v>104030</v>
      </c>
      <c r="I321" s="3246" t="s">
        <v>1510</v>
      </c>
      <c r="J321" s="3246" t="s">
        <v>1516</v>
      </c>
      <c r="K321" s="3252" t="s">
        <v>2353</v>
      </c>
      <c r="L321" s="3254"/>
    </row>
    <row r="322" spans="1:13" ht="13.5" customHeight="1">
      <c r="A322" s="3245" t="s">
        <v>2354</v>
      </c>
      <c r="B322" s="3252" t="s">
        <v>2346</v>
      </c>
      <c r="C322" s="3252" t="s">
        <v>2346</v>
      </c>
      <c r="D322" s="3252" t="s">
        <v>2003</v>
      </c>
      <c r="E322" s="3253" t="s">
        <v>2074</v>
      </c>
      <c r="F322" s="3252" t="s">
        <v>2074</v>
      </c>
      <c r="G322" s="3252" t="s">
        <v>2003</v>
      </c>
      <c r="H322" s="3241">
        <v>300000</v>
      </c>
      <c r="I322" s="3246" t="s">
        <v>2137</v>
      </c>
      <c r="J322" s="3246" t="s">
        <v>2138</v>
      </c>
      <c r="K322" s="3252" t="s">
        <v>1545</v>
      </c>
      <c r="L322" s="3254"/>
    </row>
    <row r="323" spans="1:13" ht="13.5" customHeight="1">
      <c r="A323" s="3245" t="s">
        <v>2355</v>
      </c>
      <c r="B323" s="3252" t="s">
        <v>2346</v>
      </c>
      <c r="C323" s="3252" t="s">
        <v>2346</v>
      </c>
      <c r="D323" s="3252" t="s">
        <v>1717</v>
      </c>
      <c r="E323" s="3253" t="s">
        <v>2171</v>
      </c>
      <c r="F323" s="3252" t="s">
        <v>2171</v>
      </c>
      <c r="G323" s="3252" t="s">
        <v>1717</v>
      </c>
      <c r="H323" s="3241">
        <v>370000</v>
      </c>
      <c r="I323" s="3246" t="s">
        <v>2137</v>
      </c>
      <c r="J323" s="3246" t="s">
        <v>2138</v>
      </c>
      <c r="K323" s="3252" t="s">
        <v>1517</v>
      </c>
      <c r="L323" s="3254"/>
    </row>
    <row r="324" spans="1:13" ht="13.5" customHeight="1">
      <c r="A324" s="3245" t="s">
        <v>2356</v>
      </c>
      <c r="B324" s="3252" t="s">
        <v>2350</v>
      </c>
      <c r="C324" s="3252" t="s">
        <v>2351</v>
      </c>
      <c r="D324" s="3252" t="s">
        <v>1484</v>
      </c>
      <c r="E324" s="3253" t="s">
        <v>1571</v>
      </c>
      <c r="F324" s="3252" t="s">
        <v>1470</v>
      </c>
      <c r="G324" s="3246" t="s">
        <v>1488</v>
      </c>
      <c r="H324" s="3241">
        <v>780000</v>
      </c>
      <c r="I324" s="3246" t="s">
        <v>1489</v>
      </c>
      <c r="J324" s="3246" t="s">
        <v>2168</v>
      </c>
      <c r="K324" s="3252" t="s">
        <v>1517</v>
      </c>
      <c r="L324" s="3254"/>
    </row>
    <row r="325" spans="1:13" ht="13.5" customHeight="1">
      <c r="A325" s="3245" t="s">
        <v>2357</v>
      </c>
      <c r="B325" s="3252" t="s">
        <v>2358</v>
      </c>
      <c r="C325" s="3252" t="s">
        <v>2358</v>
      </c>
      <c r="D325" s="3252" t="s">
        <v>1719</v>
      </c>
      <c r="E325" s="3253" t="s">
        <v>2074</v>
      </c>
      <c r="F325" s="3252" t="s">
        <v>2074</v>
      </c>
      <c r="G325" s="3246" t="s">
        <v>1719</v>
      </c>
      <c r="H325" s="3241">
        <v>40000</v>
      </c>
      <c r="I325" s="3246" t="s">
        <v>2137</v>
      </c>
      <c r="J325" s="3246" t="s">
        <v>2138</v>
      </c>
      <c r="K325" s="3252" t="s">
        <v>1587</v>
      </c>
      <c r="L325" s="3254"/>
      <c r="M325" s="3256"/>
    </row>
    <row r="326" spans="1:13" ht="13.5" customHeight="1">
      <c r="A326" s="3245" t="s">
        <v>2359</v>
      </c>
      <c r="B326" s="3252" t="s">
        <v>2360</v>
      </c>
      <c r="C326" s="3252" t="s">
        <v>2360</v>
      </c>
      <c r="D326" s="3252" t="s">
        <v>1719</v>
      </c>
      <c r="E326" s="3253" t="s">
        <v>2074</v>
      </c>
      <c r="F326" s="3252" t="s">
        <v>2074</v>
      </c>
      <c r="G326" s="3246" t="s">
        <v>1719</v>
      </c>
      <c r="H326" s="3241">
        <v>20000</v>
      </c>
      <c r="I326" s="3246" t="s">
        <v>2137</v>
      </c>
      <c r="J326" s="3246" t="s">
        <v>2138</v>
      </c>
      <c r="K326" s="3252" t="s">
        <v>1727</v>
      </c>
      <c r="L326" s="3254"/>
    </row>
    <row r="327" spans="1:13" ht="13.5" customHeight="1">
      <c r="A327" s="3245" t="s">
        <v>2361</v>
      </c>
      <c r="B327" s="3252" t="s">
        <v>2362</v>
      </c>
      <c r="C327" s="3252" t="s">
        <v>2363</v>
      </c>
      <c r="D327" s="3252" t="s">
        <v>2364</v>
      </c>
      <c r="E327" s="3253" t="s">
        <v>1571</v>
      </c>
      <c r="F327" s="3252" t="s">
        <v>1470</v>
      </c>
      <c r="G327" s="3252" t="s">
        <v>2365</v>
      </c>
      <c r="H327" s="3241">
        <v>79210</v>
      </c>
      <c r="I327" s="3246" t="s">
        <v>1489</v>
      </c>
      <c r="J327" s="3246" t="s">
        <v>2168</v>
      </c>
      <c r="K327" s="3252" t="s">
        <v>2366</v>
      </c>
      <c r="L327" s="3254"/>
    </row>
    <row r="328" spans="1:13" ht="13.5" customHeight="1">
      <c r="A328" s="3245" t="s">
        <v>2367</v>
      </c>
      <c r="B328" s="3252" t="s">
        <v>2368</v>
      </c>
      <c r="C328" s="3252" t="s">
        <v>2368</v>
      </c>
      <c r="D328" s="3252" t="s">
        <v>2369</v>
      </c>
      <c r="E328" s="3253" t="s">
        <v>2074</v>
      </c>
      <c r="F328" s="3252" t="s">
        <v>2074</v>
      </c>
      <c r="G328" s="3252" t="s">
        <v>2312</v>
      </c>
      <c r="H328" s="3241">
        <v>70410</v>
      </c>
      <c r="I328" s="3246" t="s">
        <v>2137</v>
      </c>
      <c r="J328" s="3246" t="s">
        <v>2138</v>
      </c>
      <c r="K328" s="3252" t="s">
        <v>2370</v>
      </c>
      <c r="L328" s="3254"/>
    </row>
    <row r="329" spans="1:13" ht="13.5" customHeight="1">
      <c r="A329" s="3245" t="s">
        <v>2371</v>
      </c>
      <c r="B329" s="3252" t="s">
        <v>2368</v>
      </c>
      <c r="C329" s="3252" t="s">
        <v>2368</v>
      </c>
      <c r="D329" s="3252" t="s">
        <v>2372</v>
      </c>
      <c r="E329" s="3253" t="s">
        <v>2074</v>
      </c>
      <c r="F329" s="3252" t="s">
        <v>2074</v>
      </c>
      <c r="G329" s="3252" t="s">
        <v>2312</v>
      </c>
      <c r="H329" s="3241">
        <v>51000</v>
      </c>
      <c r="I329" s="3246" t="s">
        <v>2137</v>
      </c>
      <c r="J329" s="3246" t="s">
        <v>2138</v>
      </c>
      <c r="K329" s="3252" t="s">
        <v>2373</v>
      </c>
      <c r="L329" s="3254"/>
    </row>
    <row r="330" spans="1:13" ht="13.5" customHeight="1">
      <c r="A330" s="3245" t="s">
        <v>2374</v>
      </c>
      <c r="B330" s="3252" t="s">
        <v>2362</v>
      </c>
      <c r="C330" s="3252" t="s">
        <v>2363</v>
      </c>
      <c r="D330" s="3252" t="s">
        <v>2375</v>
      </c>
      <c r="E330" s="3253" t="s">
        <v>1571</v>
      </c>
      <c r="F330" s="3252" t="s">
        <v>1470</v>
      </c>
      <c r="G330" s="3252" t="s">
        <v>2365</v>
      </c>
      <c r="H330" s="3241">
        <v>59430</v>
      </c>
      <c r="I330" s="3246" t="s">
        <v>1489</v>
      </c>
      <c r="J330" s="3246" t="s">
        <v>2168</v>
      </c>
      <c r="K330" s="3252" t="s">
        <v>2376</v>
      </c>
      <c r="L330" s="3254"/>
    </row>
    <row r="331" spans="1:13" ht="13.5" customHeight="1">
      <c r="A331" s="3245" t="s">
        <v>2377</v>
      </c>
      <c r="B331" s="3252" t="s">
        <v>2378</v>
      </c>
      <c r="C331" s="3252" t="s">
        <v>2378</v>
      </c>
      <c r="D331" s="3252" t="s">
        <v>2379</v>
      </c>
      <c r="E331" s="3253" t="s">
        <v>2074</v>
      </c>
      <c r="F331" s="3252" t="s">
        <v>2074</v>
      </c>
      <c r="G331" s="3252" t="s">
        <v>2312</v>
      </c>
      <c r="H331" s="3241">
        <v>107760</v>
      </c>
      <c r="I331" s="3246" t="s">
        <v>2137</v>
      </c>
      <c r="J331" s="3246" t="s">
        <v>2138</v>
      </c>
      <c r="K331" s="3252" t="s">
        <v>2380</v>
      </c>
      <c r="L331" s="3254"/>
      <c r="M331" s="3256"/>
    </row>
    <row r="332" spans="1:13" ht="13.5" customHeight="1">
      <c r="A332" s="3245" t="s">
        <v>2381</v>
      </c>
      <c r="B332" s="3252" t="s">
        <v>2382</v>
      </c>
      <c r="C332" s="3252" t="s">
        <v>2382</v>
      </c>
      <c r="D332" s="3252" t="s">
        <v>2383</v>
      </c>
      <c r="E332" s="3253" t="s">
        <v>2074</v>
      </c>
      <c r="F332" s="3252" t="s">
        <v>2074</v>
      </c>
      <c r="G332" s="3252" t="s">
        <v>2146</v>
      </c>
      <c r="H332" s="3241">
        <v>1000000</v>
      </c>
      <c r="I332" s="3246" t="s">
        <v>2137</v>
      </c>
      <c r="J332" s="3246" t="s">
        <v>2138</v>
      </c>
      <c r="K332" s="3252" t="s">
        <v>2384</v>
      </c>
      <c r="L332" s="3254"/>
      <c r="M332" s="3256"/>
    </row>
    <row r="333" spans="1:13" ht="13.5" customHeight="1">
      <c r="A333" s="3245" t="s">
        <v>2385</v>
      </c>
      <c r="B333" s="3252" t="s">
        <v>2386</v>
      </c>
      <c r="C333" s="3252" t="s">
        <v>2387</v>
      </c>
      <c r="D333" s="3252" t="s">
        <v>1484</v>
      </c>
      <c r="E333" s="3252" t="s">
        <v>1571</v>
      </c>
      <c r="F333" s="3252" t="s">
        <v>1571</v>
      </c>
      <c r="G333" s="3246" t="s">
        <v>1484</v>
      </c>
      <c r="H333" s="3241">
        <v>10000</v>
      </c>
      <c r="I333" s="3246" t="s">
        <v>1510</v>
      </c>
      <c r="J333" s="3246" t="s">
        <v>1516</v>
      </c>
      <c r="K333" s="3252" t="s">
        <v>2388</v>
      </c>
      <c r="L333" s="3254"/>
    </row>
    <row r="334" spans="1:13" ht="13.5" customHeight="1">
      <c r="A334" s="3245" t="s">
        <v>2389</v>
      </c>
      <c r="B334" s="3252" t="s">
        <v>2386</v>
      </c>
      <c r="C334" s="3252" t="s">
        <v>2386</v>
      </c>
      <c r="D334" s="3252" t="s">
        <v>2390</v>
      </c>
      <c r="E334" s="3253" t="s">
        <v>2074</v>
      </c>
      <c r="F334" s="3252" t="s">
        <v>2074</v>
      </c>
      <c r="G334" s="3252" t="s">
        <v>2312</v>
      </c>
      <c r="H334" s="3241">
        <v>38710</v>
      </c>
      <c r="I334" s="3246" t="s">
        <v>2137</v>
      </c>
      <c r="J334" s="3246" t="s">
        <v>2138</v>
      </c>
      <c r="K334" s="3252" t="s">
        <v>2391</v>
      </c>
      <c r="L334" s="3254"/>
    </row>
    <row r="335" spans="1:13" ht="13.5" customHeight="1">
      <c r="A335" s="3245" t="s">
        <v>2392</v>
      </c>
      <c r="B335" s="3252" t="s">
        <v>2386</v>
      </c>
      <c r="C335" s="3252" t="s">
        <v>2386</v>
      </c>
      <c r="D335" s="3252" t="s">
        <v>2102</v>
      </c>
      <c r="E335" s="3252" t="s">
        <v>2171</v>
      </c>
      <c r="F335" s="3252" t="s">
        <v>2171</v>
      </c>
      <c r="G335" s="3252" t="s">
        <v>2102</v>
      </c>
      <c r="H335" s="3241">
        <v>300000</v>
      </c>
      <c r="I335" s="3246" t="s">
        <v>2137</v>
      </c>
      <c r="J335" s="3246" t="s">
        <v>2138</v>
      </c>
      <c r="K335" s="3252" t="s">
        <v>1599</v>
      </c>
      <c r="L335" s="3254"/>
    </row>
    <row r="336" spans="1:13" ht="13.5" customHeight="1">
      <c r="A336" s="3245" t="s">
        <v>2393</v>
      </c>
      <c r="B336" s="3252" t="s">
        <v>2386</v>
      </c>
      <c r="C336" s="3252" t="s">
        <v>2387</v>
      </c>
      <c r="D336" s="3252" t="s">
        <v>1515</v>
      </c>
      <c r="E336" s="3253" t="s">
        <v>1596</v>
      </c>
      <c r="F336" s="3252" t="s">
        <v>1596</v>
      </c>
      <c r="G336" s="3252" t="s">
        <v>1515</v>
      </c>
      <c r="H336" s="3241">
        <v>2588000</v>
      </c>
      <c r="I336" s="3246" t="s">
        <v>1510</v>
      </c>
      <c r="J336" s="3246" t="s">
        <v>1516</v>
      </c>
      <c r="K336" s="3252" t="s">
        <v>1517</v>
      </c>
      <c r="L336" s="3254"/>
    </row>
    <row r="337" spans="1:17" ht="13.5" customHeight="1">
      <c r="A337" s="3245" t="s">
        <v>2394</v>
      </c>
      <c r="B337" s="3252" t="s">
        <v>2386</v>
      </c>
      <c r="C337" s="3252" t="s">
        <v>2386</v>
      </c>
      <c r="D337" s="3252" t="s">
        <v>1719</v>
      </c>
      <c r="E337" s="3253" t="s">
        <v>2074</v>
      </c>
      <c r="F337" s="3252" t="s">
        <v>2074</v>
      </c>
      <c r="G337" s="3246" t="s">
        <v>1719</v>
      </c>
      <c r="H337" s="3241">
        <v>3017000</v>
      </c>
      <c r="I337" s="3246" t="s">
        <v>2137</v>
      </c>
      <c r="J337" s="3246" t="s">
        <v>2138</v>
      </c>
      <c r="K337" s="3252" t="s">
        <v>1517</v>
      </c>
      <c r="L337" s="3254"/>
    </row>
    <row r="338" spans="1:17" ht="13.5" customHeight="1">
      <c r="A338" s="3245" t="s">
        <v>2395</v>
      </c>
      <c r="B338" s="3252" t="s">
        <v>2386</v>
      </c>
      <c r="C338" s="3252" t="s">
        <v>2386</v>
      </c>
      <c r="D338" s="3252" t="s">
        <v>2102</v>
      </c>
      <c r="E338" s="3252" t="s">
        <v>2171</v>
      </c>
      <c r="F338" s="3252" t="s">
        <v>2171</v>
      </c>
      <c r="G338" s="3252" t="s">
        <v>2102</v>
      </c>
      <c r="H338" s="3241">
        <v>300000</v>
      </c>
      <c r="I338" s="3246" t="s">
        <v>2137</v>
      </c>
      <c r="J338" s="3246" t="s">
        <v>2138</v>
      </c>
      <c r="K338" s="3252" t="s">
        <v>1599</v>
      </c>
      <c r="L338" s="3254"/>
    </row>
    <row r="339" spans="1:17" ht="13.5" customHeight="1">
      <c r="A339" s="3245" t="s">
        <v>2396</v>
      </c>
      <c r="B339" s="3246" t="s">
        <v>2397</v>
      </c>
      <c r="C339" s="3246" t="s">
        <v>2398</v>
      </c>
      <c r="D339" s="3252" t="s">
        <v>1879</v>
      </c>
      <c r="E339" s="3252" t="s">
        <v>2320</v>
      </c>
      <c r="F339" s="3252" t="s">
        <v>2320</v>
      </c>
      <c r="G339" s="3252" t="s">
        <v>1921</v>
      </c>
      <c r="H339" s="3241">
        <v>24</v>
      </c>
      <c r="I339" s="3246" t="s">
        <v>1510</v>
      </c>
      <c r="J339" s="3258" t="s">
        <v>2399</v>
      </c>
      <c r="K339" s="3252" t="s">
        <v>2400</v>
      </c>
      <c r="L339" s="3260"/>
      <c r="M339" s="3256"/>
      <c r="N339" s="3244">
        <v>1</v>
      </c>
    </row>
    <row r="340" spans="1:17" ht="13.5" customHeight="1">
      <c r="A340" s="3245" t="s">
        <v>2401</v>
      </c>
      <c r="B340" s="3246" t="s">
        <v>2397</v>
      </c>
      <c r="C340" s="3246" t="s">
        <v>2397</v>
      </c>
      <c r="D340" s="3252" t="s">
        <v>2402</v>
      </c>
      <c r="E340" s="3252" t="s">
        <v>2195</v>
      </c>
      <c r="F340" s="3252" t="s">
        <v>2195</v>
      </c>
      <c r="G340" s="3252" t="s">
        <v>2196</v>
      </c>
      <c r="H340" s="3241">
        <v>614</v>
      </c>
      <c r="I340" s="3246" t="s">
        <v>2137</v>
      </c>
      <c r="J340" s="3258" t="s">
        <v>2403</v>
      </c>
      <c r="K340" s="3252" t="s">
        <v>2402</v>
      </c>
      <c r="L340" s="3260"/>
      <c r="M340" s="3256"/>
      <c r="N340" s="3244">
        <v>1</v>
      </c>
    </row>
    <row r="341" spans="1:17">
      <c r="A341" s="3261"/>
      <c r="B341" s="3261"/>
      <c r="C341" s="3261"/>
      <c r="D341" s="3261"/>
      <c r="E341" s="3261"/>
      <c r="F341" s="3261"/>
      <c r="G341" s="3261"/>
      <c r="H341" s="3262">
        <f>SUM(H2:H340)</f>
        <v>195695214</v>
      </c>
      <c r="I341" s="3261"/>
      <c r="J341" s="3261"/>
      <c r="K341" s="3261"/>
    </row>
    <row r="342" spans="1:17">
      <c r="A342" s="3261"/>
      <c r="B342" s="3261"/>
      <c r="C342" s="3261"/>
      <c r="D342" s="3261"/>
      <c r="E342" s="3261"/>
      <c r="F342" s="3261"/>
      <c r="G342" s="3261"/>
      <c r="H342" s="3262">
        <v>12099250</v>
      </c>
      <c r="I342" s="3261"/>
      <c r="J342" s="3261"/>
      <c r="K342" s="3261"/>
    </row>
    <row r="343" spans="1:17">
      <c r="A343" s="3261"/>
      <c r="B343" s="3261"/>
      <c r="C343" s="3261"/>
      <c r="D343" s="3261"/>
      <c r="E343" s="3261"/>
      <c r="F343" s="3261"/>
      <c r="G343" s="3261"/>
      <c r="H343" s="3262">
        <f>H342+H341</f>
        <v>207794464</v>
      </c>
      <c r="I343" s="3261"/>
      <c r="J343" s="3261"/>
      <c r="K343" s="3261">
        <v>205384155</v>
      </c>
    </row>
    <row r="344" spans="1:17">
      <c r="A344" s="3261"/>
      <c r="B344" s="3261"/>
      <c r="C344" s="3261"/>
      <c r="D344" s="3261"/>
      <c r="E344" s="3261"/>
      <c r="F344" s="3261"/>
      <c r="G344" s="3261"/>
      <c r="H344" s="3262">
        <f>SUBTOTAL(9,H2:H343)</f>
        <v>611284142</v>
      </c>
      <c r="I344" s="3261"/>
      <c r="J344" s="3261"/>
      <c r="K344" s="3261"/>
    </row>
    <row r="345" spans="1:17" hidden="1">
      <c r="A345" s="3261"/>
      <c r="B345" s="3261"/>
      <c r="C345" s="3261"/>
      <c r="D345" s="3261"/>
      <c r="E345" s="3261"/>
      <c r="F345" s="3261"/>
      <c r="G345" s="3261"/>
      <c r="H345" s="3262"/>
      <c r="I345" s="3261"/>
      <c r="J345" s="3261"/>
      <c r="K345" s="3264"/>
    </row>
    <row r="346" spans="1:17" hidden="1"/>
    <row r="347" spans="1:17" hidden="1">
      <c r="A347" s="3265" t="s">
        <v>2404</v>
      </c>
      <c r="D347" s="3266">
        <v>12</v>
      </c>
      <c r="E347" s="3265" t="s">
        <v>2405</v>
      </c>
      <c r="F347" s="3265" t="s">
        <v>2406</v>
      </c>
      <c r="G347" s="3265" t="s">
        <v>2407</v>
      </c>
      <c r="H347" s="3267">
        <v>9108000</v>
      </c>
      <c r="I347" s="3267">
        <v>144925</v>
      </c>
      <c r="J347" s="3265" t="s">
        <v>2408</v>
      </c>
      <c r="K347" s="3268">
        <v>0.57999999999999996</v>
      </c>
      <c r="L347" s="3269"/>
      <c r="M347" s="3270"/>
      <c r="N347" s="3270"/>
      <c r="Q347" s="3271">
        <f>H347-I347</f>
        <v>8963075</v>
      </c>
    </row>
    <row r="348" spans="1:17" hidden="1">
      <c r="A348" s="3244">
        <v>4512</v>
      </c>
      <c r="D348" s="3266">
        <v>12.11</v>
      </c>
      <c r="E348" s="3265" t="s">
        <v>2405</v>
      </c>
      <c r="F348" s="3265" t="s">
        <v>2409</v>
      </c>
      <c r="G348" s="3265" t="s">
        <v>2410</v>
      </c>
      <c r="H348" s="3267">
        <v>9313000</v>
      </c>
      <c r="I348" s="3267">
        <v>142010</v>
      </c>
      <c r="J348" s="3265" t="s">
        <v>2411</v>
      </c>
      <c r="K348" s="3268">
        <v>0.59</v>
      </c>
      <c r="L348" s="3269"/>
      <c r="M348" s="3270"/>
      <c r="N348" s="3270"/>
      <c r="Q348" s="3271">
        <f t="shared" ref="Q348:Q358" si="0">H348-I348</f>
        <v>9170990</v>
      </c>
    </row>
    <row r="349" spans="1:17" hidden="1">
      <c r="A349" s="3244">
        <v>4005468</v>
      </c>
      <c r="D349" s="3266">
        <v>12.1</v>
      </c>
      <c r="E349" s="3265" t="s">
        <v>2405</v>
      </c>
      <c r="F349" s="3265" t="s">
        <v>2412</v>
      </c>
      <c r="G349" s="3265" t="s">
        <v>2413</v>
      </c>
      <c r="H349" s="3267">
        <v>9418000</v>
      </c>
      <c r="I349" s="3267">
        <v>143990</v>
      </c>
      <c r="J349" s="3265" t="s">
        <v>2414</v>
      </c>
      <c r="K349" s="3268">
        <v>0.62</v>
      </c>
      <c r="L349" s="3269"/>
      <c r="M349" s="3270"/>
      <c r="N349" s="3270"/>
      <c r="Q349" s="3271">
        <f t="shared" si="0"/>
        <v>9274010</v>
      </c>
    </row>
    <row r="350" spans="1:17" hidden="1">
      <c r="A350" s="3244">
        <v>8055195</v>
      </c>
      <c r="D350" s="3266">
        <v>12.09</v>
      </c>
      <c r="E350" s="3265" t="s">
        <v>2405</v>
      </c>
      <c r="F350" s="3265" t="s">
        <v>2415</v>
      </c>
      <c r="G350" s="3265" t="s">
        <v>2416</v>
      </c>
      <c r="H350" s="3267">
        <v>9418000</v>
      </c>
      <c r="I350" s="3267">
        <v>148500</v>
      </c>
      <c r="J350" s="3265" t="s">
        <v>2417</v>
      </c>
      <c r="K350" s="3268">
        <v>0.61</v>
      </c>
      <c r="L350" s="3269"/>
      <c r="M350" s="3270"/>
      <c r="N350" s="3270"/>
      <c r="Q350" s="3271">
        <f t="shared" si="0"/>
        <v>9269500</v>
      </c>
    </row>
    <row r="351" spans="1:17" hidden="1">
      <c r="A351" s="3244">
        <v>29827</v>
      </c>
      <c r="D351" s="3266">
        <v>12.08</v>
      </c>
      <c r="E351" s="3265" t="s">
        <v>2405</v>
      </c>
      <c r="F351" s="3265" t="s">
        <v>2418</v>
      </c>
      <c r="G351" s="3265" t="s">
        <v>2419</v>
      </c>
      <c r="H351" s="3267">
        <v>9898000</v>
      </c>
      <c r="I351" s="3267">
        <v>143550</v>
      </c>
      <c r="J351" s="3265" t="s">
        <v>2420</v>
      </c>
      <c r="K351" s="3268">
        <v>0.65</v>
      </c>
      <c r="L351" s="3269"/>
      <c r="M351" s="3270"/>
      <c r="N351" s="3270"/>
      <c r="Q351" s="3271">
        <f t="shared" si="0"/>
        <v>9754450</v>
      </c>
    </row>
    <row r="352" spans="1:17" hidden="1">
      <c r="A352" s="3244">
        <v>4248</v>
      </c>
      <c r="D352" s="3266">
        <v>12.07</v>
      </c>
      <c r="E352" s="3265" t="s">
        <v>2405</v>
      </c>
      <c r="F352" s="3265" t="s">
        <v>2421</v>
      </c>
      <c r="G352" s="3265" t="s">
        <v>2422</v>
      </c>
      <c r="H352" s="3267">
        <v>10216000</v>
      </c>
      <c r="I352" s="3267">
        <v>147510</v>
      </c>
      <c r="J352" s="3265" t="s">
        <v>2423</v>
      </c>
      <c r="K352" s="3268">
        <v>0.67</v>
      </c>
      <c r="L352" s="3269"/>
      <c r="M352" s="3270"/>
      <c r="N352" s="3270"/>
      <c r="Q352" s="3271">
        <f t="shared" si="0"/>
        <v>10068490</v>
      </c>
    </row>
    <row r="353" spans="1:17" hidden="1">
      <c r="A353" s="3272">
        <f>SUM(A348:A352)</f>
        <v>12099250</v>
      </c>
      <c r="D353" s="3266">
        <v>12.06</v>
      </c>
      <c r="E353" s="3265" t="s">
        <v>2405</v>
      </c>
      <c r="F353" s="3265" t="s">
        <v>2424</v>
      </c>
      <c r="G353" s="3265" t="s">
        <v>2425</v>
      </c>
      <c r="H353" s="3267">
        <v>10380000</v>
      </c>
      <c r="I353" s="3267">
        <v>147565</v>
      </c>
      <c r="J353" s="3265" t="s">
        <v>2426</v>
      </c>
      <c r="K353" s="3268">
        <v>0.68</v>
      </c>
      <c r="L353" s="3269"/>
      <c r="M353" s="3270"/>
      <c r="N353" s="3270"/>
      <c r="Q353" s="3271">
        <f t="shared" si="0"/>
        <v>10232435</v>
      </c>
    </row>
    <row r="354" spans="1:17" hidden="1">
      <c r="D354" s="3266">
        <v>12.05</v>
      </c>
      <c r="E354" s="3265" t="s">
        <v>2405</v>
      </c>
      <c r="F354" s="3265" t="s">
        <v>2427</v>
      </c>
      <c r="G354" s="3265" t="s">
        <v>2428</v>
      </c>
      <c r="H354" s="3267">
        <v>9828000</v>
      </c>
      <c r="I354" s="3267">
        <v>145365</v>
      </c>
      <c r="J354" s="3265" t="s">
        <v>2429</v>
      </c>
      <c r="K354" s="3268">
        <v>0.66</v>
      </c>
      <c r="L354" s="3269"/>
      <c r="M354" s="3270"/>
      <c r="N354" s="3270"/>
      <c r="Q354" s="3271">
        <f t="shared" si="0"/>
        <v>9682635</v>
      </c>
    </row>
    <row r="355" spans="1:17" hidden="1">
      <c r="D355" s="3266">
        <v>12.04</v>
      </c>
      <c r="E355" s="3265" t="s">
        <v>2405</v>
      </c>
      <c r="F355" s="3265" t="s">
        <v>2430</v>
      </c>
      <c r="G355" s="3265" t="s">
        <v>2431</v>
      </c>
      <c r="H355" s="3267">
        <v>9658000</v>
      </c>
      <c r="I355" s="3267">
        <v>144210</v>
      </c>
      <c r="J355" s="3265" t="s">
        <v>2432</v>
      </c>
      <c r="K355" s="3268">
        <v>0.68</v>
      </c>
      <c r="L355" s="3269"/>
      <c r="M355" s="3270"/>
      <c r="N355" s="3270"/>
      <c r="Q355" s="3271">
        <f t="shared" si="0"/>
        <v>9513790</v>
      </c>
    </row>
    <row r="356" spans="1:17" hidden="1">
      <c r="D356" s="3273">
        <v>12.03</v>
      </c>
      <c r="E356" s="3261" t="s">
        <v>2405</v>
      </c>
      <c r="F356" s="3261" t="s">
        <v>2433</v>
      </c>
      <c r="G356" s="3261" t="s">
        <v>2434</v>
      </c>
      <c r="H356" s="3274">
        <v>9831000</v>
      </c>
      <c r="I356" s="3274">
        <v>144485</v>
      </c>
      <c r="J356" s="3261" t="s">
        <v>2435</v>
      </c>
      <c r="K356" s="3275">
        <v>0.69</v>
      </c>
      <c r="L356" s="3269"/>
      <c r="M356" s="3270"/>
      <c r="Q356" s="3271">
        <f t="shared" si="0"/>
        <v>9686515</v>
      </c>
    </row>
    <row r="357" spans="1:17" hidden="1">
      <c r="D357" s="3266">
        <v>2</v>
      </c>
      <c r="E357" s="3265" t="s">
        <v>2405</v>
      </c>
      <c r="F357" s="3265" t="s">
        <v>2436</v>
      </c>
      <c r="G357" s="3265" t="s">
        <v>2437</v>
      </c>
      <c r="H357" s="3267">
        <v>9334000</v>
      </c>
      <c r="I357" s="3267">
        <v>145310</v>
      </c>
      <c r="J357" s="3265" t="s">
        <v>2438</v>
      </c>
      <c r="K357" s="3268">
        <v>0.71</v>
      </c>
      <c r="L357" s="3269"/>
      <c r="M357" s="3270"/>
      <c r="N357" s="3270"/>
      <c r="Q357" s="3271">
        <f t="shared" si="0"/>
        <v>9188690</v>
      </c>
    </row>
    <row r="358" spans="1:17" hidden="1">
      <c r="D358" s="3266">
        <v>12.01</v>
      </c>
      <c r="E358" s="3265" t="s">
        <v>2405</v>
      </c>
      <c r="F358" s="3265" t="s">
        <v>2439</v>
      </c>
      <c r="G358" s="3265" t="s">
        <v>2440</v>
      </c>
      <c r="H358" s="3267">
        <v>9336000</v>
      </c>
      <c r="I358" s="3267">
        <v>141185</v>
      </c>
      <c r="J358" s="3265" t="s">
        <v>2441</v>
      </c>
      <c r="K358" s="3268">
        <v>0.72</v>
      </c>
      <c r="L358" s="3269"/>
      <c r="M358" s="3270"/>
      <c r="N358" s="3270"/>
      <c r="Q358" s="3271">
        <f t="shared" si="0"/>
        <v>9194815</v>
      </c>
    </row>
    <row r="359" spans="1:17" hidden="1">
      <c r="D359" s="3261"/>
      <c r="E359" s="3261"/>
      <c r="F359" s="3261"/>
      <c r="G359" s="3261"/>
      <c r="H359" s="3262">
        <f>SUBTOTAL(9,H347:H358)</f>
        <v>0</v>
      </c>
      <c r="I359" s="3261">
        <f>SUBTOTAL(9,I347:I358)</f>
        <v>0</v>
      </c>
      <c r="J359" s="3261"/>
      <c r="K359" s="3264">
        <f>H359-I359</f>
        <v>0</v>
      </c>
      <c r="O359" s="3244">
        <v>113999890</v>
      </c>
      <c r="P359" s="3276">
        <f>K359-O359</f>
        <v>-113999890</v>
      </c>
      <c r="Q359" s="3259">
        <f>SUBTOTAL(9,Q347:Q358)</f>
        <v>0</v>
      </c>
    </row>
    <row r="360" spans="1:17" hidden="1">
      <c r="D360" s="3261"/>
      <c r="E360" s="3261"/>
      <c r="F360" s="3261"/>
      <c r="G360" s="3261"/>
      <c r="H360" s="3262"/>
      <c r="I360" s="3261">
        <v>1738110</v>
      </c>
      <c r="J360" s="3261"/>
      <c r="K360" s="3264">
        <f>H359-I360</f>
        <v>-1738110</v>
      </c>
    </row>
    <row r="361" spans="1:17" hidden="1">
      <c r="H361" s="3277">
        <f>SUBTOTAL(9,H87:H360)</f>
        <v>692334432</v>
      </c>
    </row>
    <row r="362" spans="1:17" hidden="1"/>
    <row r="363" spans="1:17" hidden="1"/>
    <row r="364" spans="1:17" hidden="1"/>
    <row r="365" spans="1:17" hidden="1"/>
    <row r="366" spans="1:17" hidden="1"/>
    <row r="367" spans="1:17" hidden="1"/>
  </sheetData>
  <autoFilter ref="A1:K343"/>
  <phoneticPr fontId="5" type="noConversion"/>
  <hyperlinks>
    <hyperlink ref="D348" r:id="rId1" display="http://www.bankcms.co.kr/com/account/accMgr.do?cmd=month_sub&amp;fee_year=12&amp;fee_month=11&amp;gtype=02&amp;ptype=01&amp;fname=1211"/>
    <hyperlink ref="D349" r:id="rId2" display="http://www.bankcms.co.kr/com/account/accMgr.do?cmd=month_sub&amp;fee_year=12&amp;fee_month=10&amp;gtype=02&amp;ptype=01&amp;fname=1210"/>
    <hyperlink ref="D350" r:id="rId3" display="http://www.bankcms.co.kr/com/account/accMgr.do?cmd=month_sub&amp;fee_year=12&amp;fee_month=09&amp;gtype=02&amp;ptype=01&amp;fname=1209"/>
    <hyperlink ref="D351" r:id="rId4" display="http://www.bankcms.co.kr/com/account/accMgr.do?cmd=month_sub&amp;fee_year=12&amp;fee_month=08&amp;gtype=02&amp;ptype=01&amp;fname=1208"/>
    <hyperlink ref="D352" r:id="rId5" display="http://www.bankcms.co.kr/com/account/accMgr.do?cmd=month_sub&amp;fee_year=12&amp;fee_month=07&amp;gtype=02&amp;ptype=01&amp;fname=1207"/>
    <hyperlink ref="D353" r:id="rId6" display="http://www.bankcms.co.kr/com/account/accMgr.do?cmd=month_sub&amp;fee_year=12&amp;fee_month=06&amp;gtype=02&amp;ptype=01&amp;fname=1206"/>
    <hyperlink ref="D354" r:id="rId7" display="http://www.bankcms.co.kr/com/account/accMgr.do?cmd=month_sub&amp;fee_year=12&amp;fee_month=05&amp;gtype=02&amp;ptype=01&amp;fname=1205"/>
    <hyperlink ref="D355" r:id="rId8" display="http://www.bankcms.co.kr/com/account/accMgr.do?cmd=month_sub&amp;fee_year=12&amp;fee_month=04&amp;gtype=02&amp;ptype=01&amp;fname=1204"/>
    <hyperlink ref="D356" r:id="rId9" display="http://www.bankcms.co.kr/com/account/accMgr.do?cmd=month_sub&amp;fee_year=12&amp;fee_month=03&amp;gtype=02&amp;ptype=01&amp;fname=1203"/>
    <hyperlink ref="D357" r:id="rId10" display="http://www.bankcms.co.kr/com/account/accMgr.do?cmd=month_sub&amp;fee_year=12&amp;fee_month=02&amp;gtype=02&amp;ptype=01&amp;fname=1202"/>
    <hyperlink ref="D358" r:id="rId11" display="http://www.bankcms.co.kr/com/account/accMgr.do?cmd=month_sub&amp;fee_year=12&amp;fee_month=01&amp;gtype=02&amp;ptype=01&amp;fname=1201"/>
    <hyperlink ref="D347" r:id="rId12" display="http://www.bankcms.co.kr/com/account/accMgr.do?cmd=month_sub&amp;fee_year=12&amp;fee_month=12&amp;gtype=02&amp;ptype=01&amp;fname=1212"/>
  </hyperlinks>
  <pageMargins left="0.23622047244094491" right="0.23622047244094491" top="0.74803149606299213" bottom="0.15748031496062992" header="0.31496062992125984" footer="0.31496062992125984"/>
  <pageSetup paperSize="9" scale="82" fitToHeight="0" orientation="portrait" r:id="rId13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941"/>
  <sheetViews>
    <sheetView topLeftCell="C25" zoomScale="130" zoomScaleNormal="130" workbookViewId="0">
      <selection activeCell="H69" sqref="H69:K69"/>
    </sheetView>
  </sheetViews>
  <sheetFormatPr defaultRowHeight="16.5"/>
  <cols>
    <col min="1" max="1" width="6.88671875" style="3357" customWidth="1"/>
    <col min="2" max="2" width="8.21875" style="3357" customWidth="1"/>
    <col min="3" max="3" width="7.33203125" style="3357" customWidth="1"/>
    <col min="4" max="4" width="19.5546875" style="3357" customWidth="1"/>
    <col min="5" max="6" width="5.21875" style="3357" customWidth="1"/>
    <col min="7" max="7" width="11.21875" style="3357" customWidth="1"/>
    <col min="8" max="8" width="2.88671875" style="3357" customWidth="1"/>
    <col min="9" max="9" width="12.88671875" style="3357" customWidth="1"/>
    <col min="10" max="10" width="4.5546875" style="3357" customWidth="1"/>
    <col min="11" max="11" width="7.33203125" style="3361" customWidth="1"/>
    <col min="12" max="13" width="3.5546875" style="3357" customWidth="1"/>
    <col min="14" max="14" width="13" style="3357" customWidth="1"/>
    <col min="15" max="16" width="2.6640625" style="3357" customWidth="1"/>
    <col min="17" max="17" width="20.109375" style="3357" customWidth="1"/>
    <col min="18" max="18" width="27.21875" style="3360" customWidth="1"/>
    <col min="19" max="19" width="0" style="3298" hidden="1" customWidth="1"/>
    <col min="20" max="127" width="0" style="3259" hidden="1" customWidth="1"/>
    <col min="128" max="16384" width="8.88671875" style="3259"/>
  </cols>
  <sheetData>
    <row r="1" spans="1:18">
      <c r="A1" s="3294" t="s">
        <v>2452</v>
      </c>
      <c r="B1" s="3294" t="s">
        <v>2453</v>
      </c>
      <c r="C1" s="3294" t="s">
        <v>2454</v>
      </c>
      <c r="D1" s="3295" t="s">
        <v>2455</v>
      </c>
      <c r="E1" s="3295" t="s">
        <v>2456</v>
      </c>
      <c r="F1" s="3295" t="s">
        <v>2457</v>
      </c>
      <c r="G1" s="3295" t="s">
        <v>2458</v>
      </c>
      <c r="H1" s="3295" t="s">
        <v>2459</v>
      </c>
      <c r="I1" s="3295" t="s">
        <v>2460</v>
      </c>
      <c r="J1" s="3295" t="s">
        <v>2461</v>
      </c>
      <c r="K1" s="3296" t="s">
        <v>2462</v>
      </c>
      <c r="L1" s="3294" t="s">
        <v>2463</v>
      </c>
      <c r="M1" s="3294" t="s">
        <v>2464</v>
      </c>
      <c r="N1" s="3295" t="s">
        <v>2465</v>
      </c>
      <c r="O1" s="3294" t="s">
        <v>2466</v>
      </c>
      <c r="P1" s="3294" t="s">
        <v>2467</v>
      </c>
      <c r="Q1" s="3295" t="s">
        <v>2468</v>
      </c>
      <c r="R1" s="3297" t="s">
        <v>2469</v>
      </c>
    </row>
    <row r="2" spans="1:18" s="3298" customFormat="1" ht="12" customHeight="1">
      <c r="A2" s="3299" t="s">
        <v>2470</v>
      </c>
      <c r="B2" s="3299" t="s">
        <v>2471</v>
      </c>
      <c r="C2" s="3299" t="s">
        <v>2471</v>
      </c>
      <c r="D2" s="3300" t="s">
        <v>2472</v>
      </c>
      <c r="E2" s="3299" t="s">
        <v>2473</v>
      </c>
      <c r="F2" s="3299" t="s">
        <v>2474</v>
      </c>
      <c r="G2" s="3299" t="s">
        <v>5011</v>
      </c>
      <c r="H2" s="3299"/>
      <c r="I2" s="3299" t="s">
        <v>2476</v>
      </c>
      <c r="J2" s="3294" t="s">
        <v>2477</v>
      </c>
      <c r="K2" s="3301">
        <v>32720</v>
      </c>
      <c r="L2" s="3294" t="s">
        <v>2478</v>
      </c>
      <c r="M2" s="3299" t="s">
        <v>2479</v>
      </c>
      <c r="N2" s="3299" t="s">
        <v>2480</v>
      </c>
      <c r="O2" s="3294"/>
      <c r="P2" s="3294"/>
      <c r="Q2" s="3299" t="s">
        <v>2481</v>
      </c>
      <c r="R2" s="3302" t="s">
        <v>2482</v>
      </c>
    </row>
    <row r="3" spans="1:18" s="3298" customFormat="1" ht="12" customHeight="1">
      <c r="A3" s="3299" t="s">
        <v>2483</v>
      </c>
      <c r="B3" s="3299" t="s">
        <v>2484</v>
      </c>
      <c r="C3" s="3299" t="s">
        <v>2484</v>
      </c>
      <c r="D3" s="3300" t="s">
        <v>2485</v>
      </c>
      <c r="E3" s="3299" t="s">
        <v>2486</v>
      </c>
      <c r="F3" s="3299" t="s">
        <v>2487</v>
      </c>
      <c r="G3" s="3299" t="s">
        <v>5011</v>
      </c>
      <c r="H3" s="3299"/>
      <c r="I3" s="3299" t="s">
        <v>2489</v>
      </c>
      <c r="J3" s="3294" t="s">
        <v>2477</v>
      </c>
      <c r="K3" s="3301">
        <v>79000</v>
      </c>
      <c r="L3" s="3294" t="s">
        <v>2478</v>
      </c>
      <c r="M3" s="3299" t="s">
        <v>2479</v>
      </c>
      <c r="N3" s="3299" t="s">
        <v>2480</v>
      </c>
      <c r="O3" s="3294"/>
      <c r="P3" s="3294"/>
      <c r="Q3" s="3299" t="s">
        <v>2490</v>
      </c>
      <c r="R3" s="3302" t="s">
        <v>2491</v>
      </c>
    </row>
    <row r="4" spans="1:18" s="3298" customFormat="1" ht="12" customHeight="1">
      <c r="A4" s="3299" t="s">
        <v>2492</v>
      </c>
      <c r="B4" s="3299" t="s">
        <v>2493</v>
      </c>
      <c r="C4" s="3299" t="s">
        <v>2493</v>
      </c>
      <c r="D4" s="3299" t="s">
        <v>2494</v>
      </c>
      <c r="E4" s="3299" t="s">
        <v>2495</v>
      </c>
      <c r="F4" s="3299" t="s">
        <v>2496</v>
      </c>
      <c r="G4" s="3299" t="s">
        <v>2497</v>
      </c>
      <c r="H4" s="3299"/>
      <c r="I4" s="3299" t="s">
        <v>2489</v>
      </c>
      <c r="J4" s="3294" t="s">
        <v>2477</v>
      </c>
      <c r="K4" s="3301">
        <v>1664300</v>
      </c>
      <c r="L4" s="3294" t="s">
        <v>2478</v>
      </c>
      <c r="M4" s="3299" t="s">
        <v>2498</v>
      </c>
      <c r="N4" s="3299" t="s">
        <v>2499</v>
      </c>
      <c r="O4" s="3294"/>
      <c r="P4" s="3294"/>
      <c r="Q4" s="3299" t="s">
        <v>2500</v>
      </c>
      <c r="R4" s="3303" t="s">
        <v>2501</v>
      </c>
    </row>
    <row r="5" spans="1:18" s="3298" customFormat="1" ht="12" customHeight="1">
      <c r="A5" s="3299" t="s">
        <v>2502</v>
      </c>
      <c r="B5" s="3299" t="s">
        <v>2503</v>
      </c>
      <c r="C5" s="3299" t="s">
        <v>2503</v>
      </c>
      <c r="D5" s="3299" t="s">
        <v>2504</v>
      </c>
      <c r="E5" s="3299" t="s">
        <v>2495</v>
      </c>
      <c r="F5" s="3299" t="s">
        <v>2496</v>
      </c>
      <c r="G5" s="3299" t="s">
        <v>2505</v>
      </c>
      <c r="H5" s="3299"/>
      <c r="I5" s="3299" t="s">
        <v>2489</v>
      </c>
      <c r="J5" s="3294" t="s">
        <v>2477</v>
      </c>
      <c r="K5" s="3301">
        <v>600000</v>
      </c>
      <c r="L5" s="3294" t="s">
        <v>2478</v>
      </c>
      <c r="M5" s="3299" t="s">
        <v>2498</v>
      </c>
      <c r="N5" s="3299" t="s">
        <v>2499</v>
      </c>
      <c r="O5" s="3294"/>
      <c r="P5" s="3294"/>
      <c r="Q5" s="3299" t="s">
        <v>2500</v>
      </c>
      <c r="R5" s="3303" t="s">
        <v>2506</v>
      </c>
    </row>
    <row r="6" spans="1:18" s="3298" customFormat="1" ht="12" customHeight="1">
      <c r="A6" s="3299" t="s">
        <v>2507</v>
      </c>
      <c r="B6" s="3299" t="s">
        <v>2503</v>
      </c>
      <c r="C6" s="3299" t="s">
        <v>2503</v>
      </c>
      <c r="D6" s="3299" t="s">
        <v>2508</v>
      </c>
      <c r="E6" s="3299" t="s">
        <v>2495</v>
      </c>
      <c r="F6" s="3299" t="s">
        <v>2496</v>
      </c>
      <c r="G6" s="3299" t="s">
        <v>2497</v>
      </c>
      <c r="H6" s="3299"/>
      <c r="I6" s="3299" t="s">
        <v>2489</v>
      </c>
      <c r="J6" s="3294" t="s">
        <v>2477</v>
      </c>
      <c r="K6" s="3301">
        <v>1267580</v>
      </c>
      <c r="L6" s="3294" t="s">
        <v>2478</v>
      </c>
      <c r="M6" s="3299" t="s">
        <v>2498</v>
      </c>
      <c r="N6" s="3299" t="s">
        <v>2499</v>
      </c>
      <c r="O6" s="3294"/>
      <c r="P6" s="3294"/>
      <c r="Q6" s="3299" t="s">
        <v>2509</v>
      </c>
      <c r="R6" s="3303" t="s">
        <v>2510</v>
      </c>
    </row>
    <row r="7" spans="1:18" s="3298" customFormat="1" ht="12" customHeight="1">
      <c r="A7" s="3299" t="s">
        <v>2511</v>
      </c>
      <c r="B7" s="3299" t="s">
        <v>2503</v>
      </c>
      <c r="C7" s="3299" t="s">
        <v>2503</v>
      </c>
      <c r="D7" s="3299" t="s">
        <v>2512</v>
      </c>
      <c r="E7" s="3299" t="s">
        <v>2495</v>
      </c>
      <c r="F7" s="3299" t="s">
        <v>2496</v>
      </c>
      <c r="G7" s="3299" t="s">
        <v>2505</v>
      </c>
      <c r="H7" s="3299"/>
      <c r="I7" s="3299" t="s">
        <v>2489</v>
      </c>
      <c r="J7" s="3294" t="s">
        <v>2477</v>
      </c>
      <c r="K7" s="3301">
        <v>600000</v>
      </c>
      <c r="L7" s="3294" t="s">
        <v>2478</v>
      </c>
      <c r="M7" s="3299" t="s">
        <v>2498</v>
      </c>
      <c r="N7" s="3299" t="s">
        <v>2499</v>
      </c>
      <c r="O7" s="3294"/>
      <c r="P7" s="3294"/>
      <c r="Q7" s="3299" t="s">
        <v>2509</v>
      </c>
      <c r="R7" s="3303" t="s">
        <v>2513</v>
      </c>
    </row>
    <row r="8" spans="1:18" s="3298" customFormat="1" ht="12" customHeight="1">
      <c r="A8" s="3299" t="s">
        <v>2514</v>
      </c>
      <c r="B8" s="3299" t="s">
        <v>2503</v>
      </c>
      <c r="C8" s="3299" t="s">
        <v>2503</v>
      </c>
      <c r="D8" s="3299" t="s">
        <v>2515</v>
      </c>
      <c r="E8" s="3299" t="s">
        <v>2495</v>
      </c>
      <c r="F8" s="3299" t="s">
        <v>2496</v>
      </c>
      <c r="G8" s="3299" t="s">
        <v>2497</v>
      </c>
      <c r="H8" s="3299"/>
      <c r="I8" s="3299" t="s">
        <v>2489</v>
      </c>
      <c r="J8" s="3294" t="s">
        <v>2477</v>
      </c>
      <c r="K8" s="3301">
        <v>1483940</v>
      </c>
      <c r="L8" s="3294" t="s">
        <v>2478</v>
      </c>
      <c r="M8" s="3299" t="s">
        <v>2498</v>
      </c>
      <c r="N8" s="3299" t="s">
        <v>2499</v>
      </c>
      <c r="O8" s="3294"/>
      <c r="P8" s="3294"/>
      <c r="Q8" s="3299" t="s">
        <v>2516</v>
      </c>
      <c r="R8" s="3303" t="s">
        <v>2517</v>
      </c>
    </row>
    <row r="9" spans="1:18" s="3298" customFormat="1" ht="12" customHeight="1">
      <c r="A9" s="3299" t="s">
        <v>2518</v>
      </c>
      <c r="B9" s="3299" t="s">
        <v>2503</v>
      </c>
      <c r="C9" s="3299" t="s">
        <v>2503</v>
      </c>
      <c r="D9" s="3299" t="s">
        <v>2519</v>
      </c>
      <c r="E9" s="3299" t="s">
        <v>2495</v>
      </c>
      <c r="F9" s="3299" t="s">
        <v>2496</v>
      </c>
      <c r="G9" s="3299" t="s">
        <v>2505</v>
      </c>
      <c r="H9" s="3299"/>
      <c r="I9" s="3299" t="s">
        <v>2489</v>
      </c>
      <c r="J9" s="3294" t="s">
        <v>2477</v>
      </c>
      <c r="K9" s="3301">
        <v>600000</v>
      </c>
      <c r="L9" s="3294" t="s">
        <v>2478</v>
      </c>
      <c r="M9" s="3299" t="s">
        <v>2498</v>
      </c>
      <c r="N9" s="3299" t="s">
        <v>2499</v>
      </c>
      <c r="O9" s="3294"/>
      <c r="P9" s="3294"/>
      <c r="Q9" s="3299" t="s">
        <v>2516</v>
      </c>
      <c r="R9" s="3303" t="s">
        <v>2520</v>
      </c>
    </row>
    <row r="10" spans="1:18" s="3298" customFormat="1" ht="12" customHeight="1">
      <c r="A10" s="3299" t="s">
        <v>2521</v>
      </c>
      <c r="B10" s="3299" t="s">
        <v>2503</v>
      </c>
      <c r="C10" s="3299" t="s">
        <v>2503</v>
      </c>
      <c r="D10" s="3299" t="s">
        <v>2488</v>
      </c>
      <c r="E10" s="3299" t="s">
        <v>2486</v>
      </c>
      <c r="F10" s="3299" t="s">
        <v>2487</v>
      </c>
      <c r="G10" s="3299" t="s">
        <v>2488</v>
      </c>
      <c r="H10" s="3299"/>
      <c r="I10" s="3299" t="s">
        <v>2522</v>
      </c>
      <c r="J10" s="3294" t="s">
        <v>2477</v>
      </c>
      <c r="K10" s="3301">
        <v>8500</v>
      </c>
      <c r="L10" s="3294" t="s">
        <v>2478</v>
      </c>
      <c r="M10" s="3299" t="s">
        <v>2479</v>
      </c>
      <c r="N10" s="3299" t="s">
        <v>2480</v>
      </c>
      <c r="O10" s="3294"/>
      <c r="P10" s="3294"/>
      <c r="Q10" s="3299" t="s">
        <v>2523</v>
      </c>
      <c r="R10" s="3304" t="s">
        <v>2524</v>
      </c>
    </row>
    <row r="11" spans="1:18" s="3298" customFormat="1" ht="12" customHeight="1">
      <c r="A11" s="3299" t="s">
        <v>2525</v>
      </c>
      <c r="B11" s="3299" t="s">
        <v>2503</v>
      </c>
      <c r="C11" s="3299" t="s">
        <v>2503</v>
      </c>
      <c r="D11" s="3299" t="s">
        <v>2526</v>
      </c>
      <c r="E11" s="3299" t="s">
        <v>2486</v>
      </c>
      <c r="F11" s="3299" t="s">
        <v>2487</v>
      </c>
      <c r="G11" s="3299" t="s">
        <v>2527</v>
      </c>
      <c r="H11" s="3299"/>
      <c r="I11" s="3305" t="s">
        <v>2528</v>
      </c>
      <c r="J11" s="3294" t="s">
        <v>2477</v>
      </c>
      <c r="K11" s="3301">
        <v>24300</v>
      </c>
      <c r="L11" s="3294" t="s">
        <v>2478</v>
      </c>
      <c r="M11" s="3299" t="s">
        <v>2479</v>
      </c>
      <c r="N11" s="3299" t="s">
        <v>2480</v>
      </c>
      <c r="O11" s="3294"/>
      <c r="P11" s="3294"/>
      <c r="Q11" s="3299" t="s">
        <v>2529</v>
      </c>
      <c r="R11" s="3304" t="s">
        <v>2526</v>
      </c>
    </row>
    <row r="12" spans="1:18" s="3298" customFormat="1" ht="12" customHeight="1">
      <c r="A12" s="3299" t="s">
        <v>2530</v>
      </c>
      <c r="B12" s="3299" t="s">
        <v>2503</v>
      </c>
      <c r="C12" s="3299" t="s">
        <v>2503</v>
      </c>
      <c r="D12" s="3299" t="s">
        <v>2531</v>
      </c>
      <c r="E12" s="3299" t="s">
        <v>2495</v>
      </c>
      <c r="F12" s="3299" t="s">
        <v>2532</v>
      </c>
      <c r="G12" s="3299" t="s">
        <v>2533</v>
      </c>
      <c r="H12" s="3299"/>
      <c r="I12" s="3299" t="s">
        <v>2489</v>
      </c>
      <c r="J12" s="3294" t="s">
        <v>2477</v>
      </c>
      <c r="K12" s="3301">
        <v>92010</v>
      </c>
      <c r="L12" s="3294" t="s">
        <v>2478</v>
      </c>
      <c r="M12" s="3299" t="s">
        <v>2498</v>
      </c>
      <c r="N12" s="3299" t="s">
        <v>2534</v>
      </c>
      <c r="O12" s="3294"/>
      <c r="P12" s="3294"/>
      <c r="Q12" s="3299" t="s">
        <v>2535</v>
      </c>
      <c r="R12" s="3306" t="s">
        <v>2536</v>
      </c>
    </row>
    <row r="13" spans="1:18" s="3298" customFormat="1" ht="12" customHeight="1">
      <c r="A13" s="3299" t="s">
        <v>2537</v>
      </c>
      <c r="B13" s="3299" t="s">
        <v>2503</v>
      </c>
      <c r="C13" s="3299" t="s">
        <v>2503</v>
      </c>
      <c r="D13" s="3299" t="s">
        <v>2538</v>
      </c>
      <c r="E13" s="3299" t="s">
        <v>2486</v>
      </c>
      <c r="F13" s="3299" t="s">
        <v>2487</v>
      </c>
      <c r="G13" s="3299" t="s">
        <v>5013</v>
      </c>
      <c r="H13" s="3299"/>
      <c r="I13" s="3299" t="s">
        <v>2489</v>
      </c>
      <c r="J13" s="3294" t="s">
        <v>2477</v>
      </c>
      <c r="K13" s="3301">
        <v>100300</v>
      </c>
      <c r="L13" s="3294" t="s">
        <v>2478</v>
      </c>
      <c r="M13" s="3299" t="s">
        <v>2498</v>
      </c>
      <c r="N13" s="3299" t="s">
        <v>2499</v>
      </c>
      <c r="O13" s="3294"/>
      <c r="P13" s="3294"/>
      <c r="Q13" s="3299" t="s">
        <v>2539</v>
      </c>
      <c r="R13" s="3304" t="s">
        <v>2540</v>
      </c>
    </row>
    <row r="14" spans="1:18" s="3298" customFormat="1" ht="12" customHeight="1">
      <c r="A14" s="3299" t="s">
        <v>2541</v>
      </c>
      <c r="B14" s="3299" t="s">
        <v>2542</v>
      </c>
      <c r="C14" s="3299" t="s">
        <v>2542</v>
      </c>
      <c r="D14" s="3299" t="s">
        <v>2488</v>
      </c>
      <c r="E14" s="3299" t="s">
        <v>2486</v>
      </c>
      <c r="F14" s="3299" t="s">
        <v>2487</v>
      </c>
      <c r="G14" s="3299" t="s">
        <v>2488</v>
      </c>
      <c r="H14" s="3299"/>
      <c r="I14" s="3299" t="s">
        <v>2522</v>
      </c>
      <c r="J14" s="3294" t="s">
        <v>2477</v>
      </c>
      <c r="K14" s="3301">
        <v>9300</v>
      </c>
      <c r="L14" s="3294" t="s">
        <v>2478</v>
      </c>
      <c r="M14" s="3299" t="s">
        <v>2479</v>
      </c>
      <c r="N14" s="3299" t="s">
        <v>2480</v>
      </c>
      <c r="O14" s="3294"/>
      <c r="P14" s="3294"/>
      <c r="Q14" s="3299" t="s">
        <v>2481</v>
      </c>
      <c r="R14" s="3304" t="s">
        <v>2543</v>
      </c>
    </row>
    <row r="15" spans="1:18" s="3298" customFormat="1" ht="12" customHeight="1">
      <c r="A15" s="3299" t="s">
        <v>2544</v>
      </c>
      <c r="B15" s="3299" t="s">
        <v>2542</v>
      </c>
      <c r="C15" s="3299" t="s">
        <v>2542</v>
      </c>
      <c r="D15" s="3299" t="s">
        <v>2545</v>
      </c>
      <c r="E15" s="3299" t="s">
        <v>2486</v>
      </c>
      <c r="F15" s="3299" t="s">
        <v>2487</v>
      </c>
      <c r="G15" s="3299" t="s">
        <v>2527</v>
      </c>
      <c r="H15" s="3299"/>
      <c r="I15" s="3299" t="s">
        <v>2546</v>
      </c>
      <c r="J15" s="3294" t="s">
        <v>2477</v>
      </c>
      <c r="K15" s="3301">
        <v>195750</v>
      </c>
      <c r="L15" s="3294" t="s">
        <v>2478</v>
      </c>
      <c r="M15" s="3299" t="s">
        <v>2479</v>
      </c>
      <c r="N15" s="3299" t="s">
        <v>2480</v>
      </c>
      <c r="O15" s="3294"/>
      <c r="P15" s="3294"/>
      <c r="Q15" s="3299" t="s">
        <v>2547</v>
      </c>
      <c r="R15" s="3304" t="s">
        <v>2545</v>
      </c>
    </row>
    <row r="16" spans="1:18" s="3298" customFormat="1" ht="12" customHeight="1">
      <c r="A16" s="3299" t="s">
        <v>2548</v>
      </c>
      <c r="B16" s="3299" t="s">
        <v>2542</v>
      </c>
      <c r="C16" s="3299" t="s">
        <v>2542</v>
      </c>
      <c r="D16" s="3299" t="s">
        <v>2549</v>
      </c>
      <c r="E16" s="3299" t="s">
        <v>2495</v>
      </c>
      <c r="F16" s="3299" t="s">
        <v>2532</v>
      </c>
      <c r="G16" s="3299" t="s">
        <v>2550</v>
      </c>
      <c r="H16" s="3299"/>
      <c r="I16" s="3299" t="s">
        <v>2489</v>
      </c>
      <c r="J16" s="3294" t="s">
        <v>2477</v>
      </c>
      <c r="K16" s="3301">
        <v>44000</v>
      </c>
      <c r="L16" s="3294" t="s">
        <v>2478</v>
      </c>
      <c r="M16" s="3299" t="s">
        <v>2498</v>
      </c>
      <c r="N16" s="3299" t="s">
        <v>2551</v>
      </c>
      <c r="O16" s="3294"/>
      <c r="P16" s="3294"/>
      <c r="Q16" s="3299" t="s">
        <v>2552</v>
      </c>
      <c r="R16" s="3304" t="s">
        <v>2553</v>
      </c>
    </row>
    <row r="17" spans="1:18" s="3298" customFormat="1" ht="12" customHeight="1">
      <c r="A17" s="3299" t="s">
        <v>2554</v>
      </c>
      <c r="B17" s="3299" t="s">
        <v>2542</v>
      </c>
      <c r="C17" s="3299" t="s">
        <v>2542</v>
      </c>
      <c r="D17" s="3299" t="s">
        <v>2488</v>
      </c>
      <c r="E17" s="3299" t="s">
        <v>2486</v>
      </c>
      <c r="F17" s="3299" t="s">
        <v>2487</v>
      </c>
      <c r="G17" s="3299" t="s">
        <v>2488</v>
      </c>
      <c r="H17" s="3299"/>
      <c r="I17" s="3299" t="s">
        <v>2522</v>
      </c>
      <c r="J17" s="3294" t="s">
        <v>2477</v>
      </c>
      <c r="K17" s="3301">
        <v>104500</v>
      </c>
      <c r="L17" s="3294" t="s">
        <v>2478</v>
      </c>
      <c r="M17" s="3299" t="s">
        <v>2479</v>
      </c>
      <c r="N17" s="3299" t="s">
        <v>2480</v>
      </c>
      <c r="O17" s="3294"/>
      <c r="P17" s="3294"/>
      <c r="Q17" s="3299" t="s">
        <v>2555</v>
      </c>
      <c r="R17" s="3304" t="s">
        <v>2556</v>
      </c>
    </row>
    <row r="18" spans="1:18" s="3298" customFormat="1" ht="12" customHeight="1">
      <c r="A18" s="3299" t="s">
        <v>2557</v>
      </c>
      <c r="B18" s="3299" t="s">
        <v>2542</v>
      </c>
      <c r="C18" s="3299" t="s">
        <v>2542</v>
      </c>
      <c r="D18" s="3299" t="s">
        <v>2558</v>
      </c>
      <c r="E18" s="3299" t="s">
        <v>2486</v>
      </c>
      <c r="F18" s="3299" t="s">
        <v>2487</v>
      </c>
      <c r="G18" s="3299" t="s">
        <v>2559</v>
      </c>
      <c r="H18" s="3299"/>
      <c r="I18" s="3299" t="s">
        <v>2522</v>
      </c>
      <c r="J18" s="3294" t="s">
        <v>2477</v>
      </c>
      <c r="K18" s="3301">
        <v>28490</v>
      </c>
      <c r="L18" s="3294" t="s">
        <v>2478</v>
      </c>
      <c r="M18" s="3299" t="s">
        <v>2498</v>
      </c>
      <c r="N18" s="3299" t="s">
        <v>2560</v>
      </c>
      <c r="O18" s="3294"/>
      <c r="P18" s="3294"/>
      <c r="Q18" s="3299" t="s">
        <v>2561</v>
      </c>
      <c r="R18" s="3304" t="s">
        <v>2562</v>
      </c>
    </row>
    <row r="19" spans="1:18" s="3298" customFormat="1" ht="12" customHeight="1">
      <c r="A19" s="3299" t="s">
        <v>2563</v>
      </c>
      <c r="B19" s="3299" t="s">
        <v>2564</v>
      </c>
      <c r="C19" s="3299" t="s">
        <v>2564</v>
      </c>
      <c r="D19" s="3299" t="s">
        <v>2488</v>
      </c>
      <c r="E19" s="3299" t="s">
        <v>2486</v>
      </c>
      <c r="F19" s="3299" t="s">
        <v>2487</v>
      </c>
      <c r="G19" s="3299" t="s">
        <v>2488</v>
      </c>
      <c r="H19" s="3299"/>
      <c r="I19" s="3299" t="s">
        <v>2522</v>
      </c>
      <c r="J19" s="3294" t="s">
        <v>2477</v>
      </c>
      <c r="K19" s="3301">
        <v>26000</v>
      </c>
      <c r="L19" s="3294" t="s">
        <v>2478</v>
      </c>
      <c r="M19" s="3299" t="s">
        <v>2479</v>
      </c>
      <c r="N19" s="3299" t="s">
        <v>2480</v>
      </c>
      <c r="O19" s="3294"/>
      <c r="P19" s="3294"/>
      <c r="Q19" s="3299" t="s">
        <v>2565</v>
      </c>
      <c r="R19" s="3304" t="s">
        <v>2566</v>
      </c>
    </row>
    <row r="20" spans="1:18" s="3298" customFormat="1" ht="12" customHeight="1">
      <c r="A20" s="3299" t="s">
        <v>2567</v>
      </c>
      <c r="B20" s="3299" t="s">
        <v>2564</v>
      </c>
      <c r="C20" s="3299" t="s">
        <v>2564</v>
      </c>
      <c r="D20" s="3299" t="s">
        <v>2568</v>
      </c>
      <c r="E20" s="3299" t="s">
        <v>2495</v>
      </c>
      <c r="F20" s="3299" t="s">
        <v>2532</v>
      </c>
      <c r="G20" s="3299" t="s">
        <v>2569</v>
      </c>
      <c r="H20" s="3299"/>
      <c r="I20" s="3299" t="s">
        <v>2489</v>
      </c>
      <c r="J20" s="3294" t="s">
        <v>2477</v>
      </c>
      <c r="K20" s="3301">
        <v>720300</v>
      </c>
      <c r="L20" s="3294" t="s">
        <v>2478</v>
      </c>
      <c r="M20" s="3299" t="s">
        <v>2498</v>
      </c>
      <c r="N20" s="3299" t="s">
        <v>2499</v>
      </c>
      <c r="O20" s="3294"/>
      <c r="P20" s="3294"/>
      <c r="Q20" s="3299" t="s">
        <v>2570</v>
      </c>
      <c r="R20" s="3304" t="s">
        <v>2571</v>
      </c>
    </row>
    <row r="21" spans="1:18" s="3298" customFormat="1" ht="12" customHeight="1">
      <c r="A21" s="3299" t="s">
        <v>2572</v>
      </c>
      <c r="B21" s="3299" t="s">
        <v>2573</v>
      </c>
      <c r="C21" s="3299" t="s">
        <v>2573</v>
      </c>
      <c r="D21" s="3299" t="s">
        <v>2488</v>
      </c>
      <c r="E21" s="3299" t="s">
        <v>2486</v>
      </c>
      <c r="F21" s="3299" t="s">
        <v>2487</v>
      </c>
      <c r="G21" s="3299" t="s">
        <v>2488</v>
      </c>
      <c r="H21" s="3299"/>
      <c r="I21" s="3299" t="s">
        <v>2522</v>
      </c>
      <c r="J21" s="3294" t="s">
        <v>2477</v>
      </c>
      <c r="K21" s="3301">
        <v>27000</v>
      </c>
      <c r="L21" s="3294" t="s">
        <v>2478</v>
      </c>
      <c r="M21" s="3299" t="s">
        <v>2479</v>
      </c>
      <c r="N21" s="3299" t="s">
        <v>2480</v>
      </c>
      <c r="O21" s="3294"/>
      <c r="P21" s="3294"/>
      <c r="Q21" s="3299" t="s">
        <v>2574</v>
      </c>
      <c r="R21" s="3304" t="s">
        <v>2575</v>
      </c>
    </row>
    <row r="22" spans="1:18" s="3298" customFormat="1" ht="12" customHeight="1">
      <c r="A22" s="3299" t="s">
        <v>2576</v>
      </c>
      <c r="B22" s="3299" t="s">
        <v>2573</v>
      </c>
      <c r="C22" s="3299" t="s">
        <v>2573</v>
      </c>
      <c r="D22" s="3299" t="s">
        <v>2577</v>
      </c>
      <c r="E22" s="3299" t="s">
        <v>2495</v>
      </c>
      <c r="F22" s="3299" t="s">
        <v>2532</v>
      </c>
      <c r="G22" s="3299" t="s">
        <v>2578</v>
      </c>
      <c r="H22" s="3299"/>
      <c r="I22" s="3299" t="s">
        <v>2489</v>
      </c>
      <c r="J22" s="3294" t="s">
        <v>2477</v>
      </c>
      <c r="K22" s="3301">
        <v>1860</v>
      </c>
      <c r="L22" s="3294" t="s">
        <v>2478</v>
      </c>
      <c r="M22" s="3299" t="s">
        <v>2479</v>
      </c>
      <c r="N22" s="3299" t="s">
        <v>2480</v>
      </c>
      <c r="O22" s="3294"/>
      <c r="P22" s="3294"/>
      <c r="Q22" s="3299" t="s">
        <v>2579</v>
      </c>
      <c r="R22" s="3304" t="s">
        <v>2580</v>
      </c>
    </row>
    <row r="23" spans="1:18" s="3298" customFormat="1" ht="12" customHeight="1">
      <c r="A23" s="3299" t="s">
        <v>2581</v>
      </c>
      <c r="B23" s="3299" t="s">
        <v>2573</v>
      </c>
      <c r="C23" s="3299" t="s">
        <v>2573</v>
      </c>
      <c r="D23" s="3299" t="s">
        <v>2577</v>
      </c>
      <c r="E23" s="3299" t="s">
        <v>2495</v>
      </c>
      <c r="F23" s="3299" t="s">
        <v>2532</v>
      </c>
      <c r="G23" s="3299" t="s">
        <v>2578</v>
      </c>
      <c r="H23" s="3299"/>
      <c r="I23" s="3299" t="s">
        <v>2489</v>
      </c>
      <c r="J23" s="3294" t="s">
        <v>2477</v>
      </c>
      <c r="K23" s="3301">
        <v>3840</v>
      </c>
      <c r="L23" s="3294" t="s">
        <v>2478</v>
      </c>
      <c r="M23" s="3299" t="s">
        <v>2479</v>
      </c>
      <c r="N23" s="3299" t="s">
        <v>2480</v>
      </c>
      <c r="O23" s="3294"/>
      <c r="P23" s="3294"/>
      <c r="Q23" s="3299" t="s">
        <v>2582</v>
      </c>
      <c r="R23" s="3304" t="s">
        <v>2583</v>
      </c>
    </row>
    <row r="24" spans="1:18" s="3298" customFormat="1" ht="12" customHeight="1">
      <c r="A24" s="3299" t="s">
        <v>2584</v>
      </c>
      <c r="B24" s="3299" t="s">
        <v>2585</v>
      </c>
      <c r="C24" s="3299" t="s">
        <v>2585</v>
      </c>
      <c r="D24" s="3299" t="s">
        <v>2488</v>
      </c>
      <c r="E24" s="3299" t="s">
        <v>2486</v>
      </c>
      <c r="F24" s="3299" t="s">
        <v>2487</v>
      </c>
      <c r="G24" s="3299" t="s">
        <v>2488</v>
      </c>
      <c r="H24" s="3299"/>
      <c r="I24" s="3299" t="s">
        <v>2522</v>
      </c>
      <c r="J24" s="3294" t="s">
        <v>2477</v>
      </c>
      <c r="K24" s="3301">
        <v>12000</v>
      </c>
      <c r="L24" s="3294" t="s">
        <v>2478</v>
      </c>
      <c r="M24" s="3299" t="s">
        <v>2479</v>
      </c>
      <c r="N24" s="3299" t="s">
        <v>2480</v>
      </c>
      <c r="O24" s="3294"/>
      <c r="P24" s="3294"/>
      <c r="Q24" s="3299" t="s">
        <v>2586</v>
      </c>
      <c r="R24" s="3304" t="s">
        <v>2587</v>
      </c>
    </row>
    <row r="25" spans="1:18" s="3298" customFormat="1" ht="12" customHeight="1">
      <c r="A25" s="3299" t="s">
        <v>2588</v>
      </c>
      <c r="B25" s="3299" t="s">
        <v>2585</v>
      </c>
      <c r="C25" s="3299" t="s">
        <v>2585</v>
      </c>
      <c r="D25" s="3299" t="s">
        <v>2589</v>
      </c>
      <c r="E25" s="3299" t="s">
        <v>2486</v>
      </c>
      <c r="F25" s="3299" t="s">
        <v>2487</v>
      </c>
      <c r="G25" s="3299" t="s">
        <v>2559</v>
      </c>
      <c r="H25" s="3299"/>
      <c r="I25" s="3299" t="s">
        <v>2522</v>
      </c>
      <c r="J25" s="3294" t="s">
        <v>2477</v>
      </c>
      <c r="K25" s="3301">
        <v>7600</v>
      </c>
      <c r="L25" s="3294" t="s">
        <v>2478</v>
      </c>
      <c r="M25" s="3299" t="s">
        <v>2479</v>
      </c>
      <c r="N25" s="3299" t="s">
        <v>2480</v>
      </c>
      <c r="O25" s="3294"/>
      <c r="P25" s="3294"/>
      <c r="Q25" s="3299" t="s">
        <v>2590</v>
      </c>
      <c r="R25" s="3304" t="s">
        <v>2591</v>
      </c>
    </row>
    <row r="26" spans="1:18" s="3298" customFormat="1" ht="12" customHeight="1">
      <c r="A26" s="3299" t="s">
        <v>2592</v>
      </c>
      <c r="B26" s="3299" t="s">
        <v>2585</v>
      </c>
      <c r="C26" s="3299" t="s">
        <v>2585</v>
      </c>
      <c r="D26" s="3299" t="s">
        <v>2589</v>
      </c>
      <c r="E26" s="3299" t="s">
        <v>2486</v>
      </c>
      <c r="F26" s="3299" t="s">
        <v>2487</v>
      </c>
      <c r="G26" s="3299" t="s">
        <v>2559</v>
      </c>
      <c r="H26" s="3299"/>
      <c r="I26" s="3299" t="s">
        <v>2522</v>
      </c>
      <c r="J26" s="3294" t="s">
        <v>2477</v>
      </c>
      <c r="K26" s="3301">
        <v>85000</v>
      </c>
      <c r="L26" s="3294" t="s">
        <v>2478</v>
      </c>
      <c r="M26" s="3299" t="s">
        <v>2479</v>
      </c>
      <c r="N26" s="3299" t="s">
        <v>2480</v>
      </c>
      <c r="O26" s="3294"/>
      <c r="P26" s="3294"/>
      <c r="Q26" s="3299" t="s">
        <v>2593</v>
      </c>
      <c r="R26" s="3304" t="s">
        <v>2594</v>
      </c>
    </row>
    <row r="27" spans="1:18" s="3298" customFormat="1" ht="12" customHeight="1">
      <c r="A27" s="3299" t="s">
        <v>2595</v>
      </c>
      <c r="B27" s="3299" t="s">
        <v>2585</v>
      </c>
      <c r="C27" s="3299" t="s">
        <v>2585</v>
      </c>
      <c r="D27" s="3299" t="s">
        <v>2596</v>
      </c>
      <c r="E27" s="3299" t="s">
        <v>2495</v>
      </c>
      <c r="F27" s="3299" t="s">
        <v>2532</v>
      </c>
      <c r="G27" s="3299" t="s">
        <v>2550</v>
      </c>
      <c r="H27" s="3299"/>
      <c r="I27" s="3299" t="s">
        <v>2489</v>
      </c>
      <c r="J27" s="3294" t="s">
        <v>2477</v>
      </c>
      <c r="K27" s="3301">
        <v>33440</v>
      </c>
      <c r="L27" s="3294" t="s">
        <v>2478</v>
      </c>
      <c r="M27" s="3299" t="s">
        <v>2498</v>
      </c>
      <c r="N27" s="3299" t="s">
        <v>2499</v>
      </c>
      <c r="O27" s="3294"/>
      <c r="P27" s="3294"/>
      <c r="Q27" s="3299" t="s">
        <v>2597</v>
      </c>
      <c r="R27" s="3304" t="s">
        <v>2598</v>
      </c>
    </row>
    <row r="28" spans="1:18" s="3298" customFormat="1" ht="12" customHeight="1">
      <c r="A28" s="3299" t="s">
        <v>2599</v>
      </c>
      <c r="B28" s="3299" t="s">
        <v>2585</v>
      </c>
      <c r="C28" s="3299" t="s">
        <v>2585</v>
      </c>
      <c r="D28" s="3299" t="s">
        <v>2488</v>
      </c>
      <c r="E28" s="3299" t="s">
        <v>2486</v>
      </c>
      <c r="F28" s="3299" t="s">
        <v>2487</v>
      </c>
      <c r="G28" s="3299" t="s">
        <v>2488</v>
      </c>
      <c r="H28" s="3299"/>
      <c r="I28" s="3299" t="s">
        <v>2522</v>
      </c>
      <c r="J28" s="3294" t="s">
        <v>2477</v>
      </c>
      <c r="K28" s="3301">
        <v>15000</v>
      </c>
      <c r="L28" s="3294" t="s">
        <v>2478</v>
      </c>
      <c r="M28" s="3299" t="s">
        <v>2479</v>
      </c>
      <c r="N28" s="3299" t="s">
        <v>2480</v>
      </c>
      <c r="O28" s="3294"/>
      <c r="P28" s="3294"/>
      <c r="Q28" s="3299" t="s">
        <v>2600</v>
      </c>
      <c r="R28" s="3304" t="s">
        <v>2601</v>
      </c>
    </row>
    <row r="29" spans="1:18" s="3298" customFormat="1" ht="12" customHeight="1">
      <c r="A29" s="3299" t="s">
        <v>2602</v>
      </c>
      <c r="B29" s="3299" t="s">
        <v>2585</v>
      </c>
      <c r="C29" s="3299" t="s">
        <v>2585</v>
      </c>
      <c r="D29" s="3299" t="s">
        <v>2603</v>
      </c>
      <c r="E29" s="3299" t="s">
        <v>2486</v>
      </c>
      <c r="F29" s="3299" t="s">
        <v>2487</v>
      </c>
      <c r="G29" s="3299" t="s">
        <v>2604</v>
      </c>
      <c r="H29" s="3299"/>
      <c r="I29" s="3299" t="s">
        <v>2522</v>
      </c>
      <c r="J29" s="3294" t="s">
        <v>2477</v>
      </c>
      <c r="K29" s="3301">
        <v>60000</v>
      </c>
      <c r="L29" s="3294" t="s">
        <v>2478</v>
      </c>
      <c r="M29" s="3299" t="s">
        <v>2479</v>
      </c>
      <c r="N29" s="3299" t="s">
        <v>2480</v>
      </c>
      <c r="O29" s="3294"/>
      <c r="P29" s="3294"/>
      <c r="Q29" s="3299" t="s">
        <v>2605</v>
      </c>
      <c r="R29" s="3304" t="s">
        <v>2606</v>
      </c>
    </row>
    <row r="30" spans="1:18" s="3298" customFormat="1" ht="12" customHeight="1">
      <c r="A30" s="3299" t="s">
        <v>2607</v>
      </c>
      <c r="B30" s="3299" t="s">
        <v>2585</v>
      </c>
      <c r="C30" s="3299" t="s">
        <v>2585</v>
      </c>
      <c r="D30" s="3299" t="s">
        <v>2488</v>
      </c>
      <c r="E30" s="3299" t="s">
        <v>2486</v>
      </c>
      <c r="F30" s="3299" t="s">
        <v>2487</v>
      </c>
      <c r="G30" s="3299" t="s">
        <v>5011</v>
      </c>
      <c r="H30" s="3299"/>
      <c r="I30" s="3299" t="s">
        <v>2608</v>
      </c>
      <c r="J30" s="3294" t="s">
        <v>2477</v>
      </c>
      <c r="K30" s="3301">
        <v>44500</v>
      </c>
      <c r="L30" s="3294" t="s">
        <v>2478</v>
      </c>
      <c r="M30" s="3299" t="s">
        <v>2479</v>
      </c>
      <c r="N30" s="3299" t="s">
        <v>2480</v>
      </c>
      <c r="O30" s="3294"/>
      <c r="P30" s="3294"/>
      <c r="Q30" s="3299" t="s">
        <v>2523</v>
      </c>
      <c r="R30" s="3304" t="s">
        <v>2609</v>
      </c>
    </row>
    <row r="31" spans="1:18" s="3298" customFormat="1" ht="12" customHeight="1">
      <c r="A31" s="3299" t="s">
        <v>2610</v>
      </c>
      <c r="B31" s="3299" t="s">
        <v>2585</v>
      </c>
      <c r="C31" s="3299" t="s">
        <v>2585</v>
      </c>
      <c r="D31" s="3299" t="s">
        <v>2488</v>
      </c>
      <c r="E31" s="3299" t="s">
        <v>2486</v>
      </c>
      <c r="F31" s="3299" t="s">
        <v>2487</v>
      </c>
      <c r="G31" s="3299" t="s">
        <v>5011</v>
      </c>
      <c r="H31" s="3299"/>
      <c r="I31" s="3299" t="s">
        <v>2608</v>
      </c>
      <c r="J31" s="3294" t="s">
        <v>2477</v>
      </c>
      <c r="K31" s="3301">
        <v>18000</v>
      </c>
      <c r="L31" s="3294" t="s">
        <v>2478</v>
      </c>
      <c r="M31" s="3299" t="s">
        <v>2479</v>
      </c>
      <c r="N31" s="3299" t="s">
        <v>2480</v>
      </c>
      <c r="O31" s="3294"/>
      <c r="P31" s="3294"/>
      <c r="Q31" s="3299" t="s">
        <v>2611</v>
      </c>
      <c r="R31" s="3304" t="s">
        <v>2612</v>
      </c>
    </row>
    <row r="32" spans="1:18" s="3298" customFormat="1" ht="12" customHeight="1">
      <c r="A32" s="3299" t="s">
        <v>2613</v>
      </c>
      <c r="B32" s="3299" t="s">
        <v>2585</v>
      </c>
      <c r="C32" s="3299" t="s">
        <v>2585</v>
      </c>
      <c r="D32" s="3299" t="s">
        <v>2488</v>
      </c>
      <c r="E32" s="3299" t="s">
        <v>2486</v>
      </c>
      <c r="F32" s="3299" t="s">
        <v>2487</v>
      </c>
      <c r="G32" s="3299" t="s">
        <v>5011</v>
      </c>
      <c r="H32" s="3299"/>
      <c r="I32" s="3299" t="s">
        <v>2608</v>
      </c>
      <c r="J32" s="3294" t="s">
        <v>2477</v>
      </c>
      <c r="K32" s="3301">
        <v>60000</v>
      </c>
      <c r="L32" s="3294" t="s">
        <v>2478</v>
      </c>
      <c r="M32" s="3299" t="s">
        <v>2479</v>
      </c>
      <c r="N32" s="3299" t="s">
        <v>2480</v>
      </c>
      <c r="O32" s="3294"/>
      <c r="P32" s="3294"/>
      <c r="Q32" s="3299" t="s">
        <v>2614</v>
      </c>
      <c r="R32" s="3304" t="s">
        <v>2615</v>
      </c>
    </row>
    <row r="33" spans="1:18" s="3298" customFormat="1" ht="12" customHeight="1">
      <c r="A33" s="3299" t="s">
        <v>2616</v>
      </c>
      <c r="B33" s="3299" t="s">
        <v>2617</v>
      </c>
      <c r="C33" s="3299" t="s">
        <v>2617</v>
      </c>
      <c r="D33" s="3299" t="s">
        <v>2488</v>
      </c>
      <c r="E33" s="3299" t="s">
        <v>2486</v>
      </c>
      <c r="F33" s="3299" t="s">
        <v>2487</v>
      </c>
      <c r="G33" s="3299" t="s">
        <v>5011</v>
      </c>
      <c r="H33" s="3299"/>
      <c r="I33" s="3299" t="s">
        <v>2608</v>
      </c>
      <c r="J33" s="3294" t="s">
        <v>2477</v>
      </c>
      <c r="K33" s="3301">
        <v>30800</v>
      </c>
      <c r="L33" s="3294" t="s">
        <v>2478</v>
      </c>
      <c r="M33" s="3299" t="s">
        <v>2498</v>
      </c>
      <c r="N33" s="3299" t="s">
        <v>2618</v>
      </c>
      <c r="O33" s="3294"/>
      <c r="P33" s="3294"/>
      <c r="Q33" s="3299" t="s">
        <v>2509</v>
      </c>
      <c r="R33" s="3304" t="s">
        <v>2619</v>
      </c>
    </row>
    <row r="34" spans="1:18" s="3298" customFormat="1" ht="12" customHeight="1">
      <c r="A34" s="3299" t="s">
        <v>2620</v>
      </c>
      <c r="B34" s="3299" t="s">
        <v>2621</v>
      </c>
      <c r="C34" s="3299" t="s">
        <v>2621</v>
      </c>
      <c r="D34" s="3299" t="s">
        <v>2622</v>
      </c>
      <c r="E34" s="3299" t="s">
        <v>2486</v>
      </c>
      <c r="F34" s="3299" t="s">
        <v>2487</v>
      </c>
      <c r="G34" s="3299" t="s">
        <v>2527</v>
      </c>
      <c r="H34" s="3299"/>
      <c r="I34" s="3299" t="s">
        <v>2489</v>
      </c>
      <c r="J34" s="3294" t="s">
        <v>2477</v>
      </c>
      <c r="K34" s="3301">
        <v>31800</v>
      </c>
      <c r="L34" s="3294" t="s">
        <v>2478</v>
      </c>
      <c r="M34" s="3299" t="s">
        <v>2479</v>
      </c>
      <c r="N34" s="3299" t="s">
        <v>2480</v>
      </c>
      <c r="O34" s="3294"/>
      <c r="P34" s="3294"/>
      <c r="Q34" s="3299" t="s">
        <v>2611</v>
      </c>
      <c r="R34" s="3304" t="s">
        <v>2623</v>
      </c>
    </row>
    <row r="35" spans="1:18" s="3298" customFormat="1" ht="12" customHeight="1">
      <c r="A35" s="3299" t="s">
        <v>2624</v>
      </c>
      <c r="B35" s="3299" t="s">
        <v>2621</v>
      </c>
      <c r="C35" s="3299" t="s">
        <v>2621</v>
      </c>
      <c r="D35" s="3299" t="s">
        <v>2625</v>
      </c>
      <c r="E35" s="3299" t="s">
        <v>2486</v>
      </c>
      <c r="F35" s="3299" t="s">
        <v>2487</v>
      </c>
      <c r="G35" s="3299" t="s">
        <v>2527</v>
      </c>
      <c r="H35" s="3299"/>
      <c r="I35" s="3299" t="s">
        <v>2489</v>
      </c>
      <c r="J35" s="3294" t="s">
        <v>2477</v>
      </c>
      <c r="K35" s="3301">
        <v>107000</v>
      </c>
      <c r="L35" s="3294" t="s">
        <v>2478</v>
      </c>
      <c r="M35" s="3299" t="s">
        <v>2479</v>
      </c>
      <c r="N35" s="3299" t="s">
        <v>2480</v>
      </c>
      <c r="O35" s="3294"/>
      <c r="P35" s="3294"/>
      <c r="Q35" s="3299" t="s">
        <v>2626</v>
      </c>
      <c r="R35" s="3304" t="s">
        <v>2627</v>
      </c>
    </row>
    <row r="36" spans="1:18" s="3298" customFormat="1" ht="12" customHeight="1">
      <c r="A36" s="3299" t="s">
        <v>2628</v>
      </c>
      <c r="B36" s="3299" t="s">
        <v>2629</v>
      </c>
      <c r="C36" s="3299" t="s">
        <v>2629</v>
      </c>
      <c r="D36" s="3299" t="s">
        <v>2488</v>
      </c>
      <c r="E36" s="3299" t="s">
        <v>2486</v>
      </c>
      <c r="F36" s="3299" t="s">
        <v>2487</v>
      </c>
      <c r="G36" s="3299" t="s">
        <v>2488</v>
      </c>
      <c r="H36" s="3299"/>
      <c r="I36" s="3299" t="s">
        <v>2522</v>
      </c>
      <c r="J36" s="3294" t="s">
        <v>2477</v>
      </c>
      <c r="K36" s="3301">
        <v>17000</v>
      </c>
      <c r="L36" s="3294" t="s">
        <v>2478</v>
      </c>
      <c r="M36" s="3299" t="s">
        <v>2479</v>
      </c>
      <c r="N36" s="3299" t="s">
        <v>2480</v>
      </c>
      <c r="O36" s="3294"/>
      <c r="P36" s="3294"/>
      <c r="Q36" s="3299" t="s">
        <v>2630</v>
      </c>
      <c r="R36" s="3304" t="s">
        <v>2631</v>
      </c>
    </row>
    <row r="37" spans="1:18" s="3298" customFormat="1" ht="12" customHeight="1">
      <c r="A37" s="3299" t="s">
        <v>2632</v>
      </c>
      <c r="B37" s="3299" t="s">
        <v>2629</v>
      </c>
      <c r="C37" s="3299" t="s">
        <v>2629</v>
      </c>
      <c r="D37" s="3299" t="s">
        <v>2633</v>
      </c>
      <c r="E37" s="3299" t="s">
        <v>2495</v>
      </c>
      <c r="F37" s="3299" t="s">
        <v>2532</v>
      </c>
      <c r="G37" s="3299" t="s">
        <v>2634</v>
      </c>
      <c r="H37" s="3299"/>
      <c r="I37" s="3299" t="s">
        <v>2489</v>
      </c>
      <c r="J37" s="3294" t="s">
        <v>2477</v>
      </c>
      <c r="K37" s="3301">
        <v>36000</v>
      </c>
      <c r="L37" s="3294" t="s">
        <v>2478</v>
      </c>
      <c r="M37" s="3299" t="s">
        <v>2479</v>
      </c>
      <c r="N37" s="3299" t="s">
        <v>2480</v>
      </c>
      <c r="O37" s="3294"/>
      <c r="P37" s="3294"/>
      <c r="Q37" s="3299" t="s">
        <v>2635</v>
      </c>
      <c r="R37" s="3304" t="s">
        <v>2636</v>
      </c>
    </row>
    <row r="38" spans="1:18" s="3298" customFormat="1" ht="12" customHeight="1">
      <c r="A38" s="3299" t="s">
        <v>2637</v>
      </c>
      <c r="B38" s="3299" t="s">
        <v>2629</v>
      </c>
      <c r="C38" s="3299" t="s">
        <v>2629</v>
      </c>
      <c r="D38" s="3299" t="s">
        <v>2638</v>
      </c>
      <c r="E38" s="3299" t="s">
        <v>2486</v>
      </c>
      <c r="F38" s="3299" t="s">
        <v>2487</v>
      </c>
      <c r="G38" s="3299" t="s">
        <v>2527</v>
      </c>
      <c r="H38" s="3299"/>
      <c r="I38" s="3305" t="s">
        <v>2528</v>
      </c>
      <c r="J38" s="3294" t="s">
        <v>2477</v>
      </c>
      <c r="K38" s="3301">
        <v>43000</v>
      </c>
      <c r="L38" s="3294" t="s">
        <v>2478</v>
      </c>
      <c r="M38" s="3299" t="s">
        <v>2479</v>
      </c>
      <c r="N38" s="3299" t="s">
        <v>2480</v>
      </c>
      <c r="O38" s="3294"/>
      <c r="P38" s="3294"/>
      <c r="Q38" s="3299" t="s">
        <v>2639</v>
      </c>
      <c r="R38" s="3304" t="s">
        <v>2640</v>
      </c>
    </row>
    <row r="39" spans="1:18" s="3298" customFormat="1" ht="12" customHeight="1">
      <c r="A39" s="3299" t="s">
        <v>2641</v>
      </c>
      <c r="B39" s="3299" t="s">
        <v>2629</v>
      </c>
      <c r="C39" s="3299" t="s">
        <v>2629</v>
      </c>
      <c r="D39" s="3299" t="s">
        <v>2642</v>
      </c>
      <c r="E39" s="3299" t="s">
        <v>2486</v>
      </c>
      <c r="F39" s="3299" t="s">
        <v>2487</v>
      </c>
      <c r="G39" s="3299" t="s">
        <v>2527</v>
      </c>
      <c r="H39" s="3299"/>
      <c r="I39" s="3305" t="s">
        <v>2528</v>
      </c>
      <c r="J39" s="3294" t="s">
        <v>2477</v>
      </c>
      <c r="K39" s="3301">
        <v>25080</v>
      </c>
      <c r="L39" s="3294" t="s">
        <v>2478</v>
      </c>
      <c r="M39" s="3299" t="s">
        <v>2479</v>
      </c>
      <c r="N39" s="3299" t="s">
        <v>2480</v>
      </c>
      <c r="O39" s="3294"/>
      <c r="P39" s="3294"/>
      <c r="Q39" s="3299" t="s">
        <v>2643</v>
      </c>
      <c r="R39" s="3304" t="s">
        <v>2644</v>
      </c>
    </row>
    <row r="40" spans="1:18" s="3298" customFormat="1" ht="12" customHeight="1">
      <c r="A40" s="3299" t="s">
        <v>2645</v>
      </c>
      <c r="B40" s="3299" t="s">
        <v>2629</v>
      </c>
      <c r="C40" s="3299" t="s">
        <v>2629</v>
      </c>
      <c r="D40" s="3299" t="s">
        <v>2638</v>
      </c>
      <c r="E40" s="3299" t="s">
        <v>2486</v>
      </c>
      <c r="F40" s="3299" t="s">
        <v>2487</v>
      </c>
      <c r="G40" s="3299" t="s">
        <v>2527</v>
      </c>
      <c r="H40" s="3299"/>
      <c r="I40" s="3305" t="s">
        <v>2528</v>
      </c>
      <c r="J40" s="3294" t="s">
        <v>2477</v>
      </c>
      <c r="K40" s="3301">
        <v>19000</v>
      </c>
      <c r="L40" s="3294" t="s">
        <v>2478</v>
      </c>
      <c r="M40" s="3299" t="s">
        <v>2479</v>
      </c>
      <c r="N40" s="3299" t="s">
        <v>2480</v>
      </c>
      <c r="O40" s="3294"/>
      <c r="P40" s="3294"/>
      <c r="Q40" s="3299" t="s">
        <v>2646</v>
      </c>
      <c r="R40" s="3304" t="s">
        <v>2647</v>
      </c>
    </row>
    <row r="41" spans="1:18" s="3298" customFormat="1" ht="12" customHeight="1">
      <c r="A41" s="3299" t="s">
        <v>2648</v>
      </c>
      <c r="B41" s="3299" t="s">
        <v>2629</v>
      </c>
      <c r="C41" s="3299" t="s">
        <v>2629</v>
      </c>
      <c r="D41" s="3299" t="s">
        <v>2649</v>
      </c>
      <c r="E41" s="3299" t="s">
        <v>2495</v>
      </c>
      <c r="F41" s="3299" t="s">
        <v>2496</v>
      </c>
      <c r="G41" s="3299" t="s">
        <v>2650</v>
      </c>
      <c r="H41" s="3299"/>
      <c r="I41" s="3299" t="s">
        <v>2489</v>
      </c>
      <c r="J41" s="3294" t="s">
        <v>2477</v>
      </c>
      <c r="K41" s="3301">
        <v>45800</v>
      </c>
      <c r="L41" s="3294" t="s">
        <v>2478</v>
      </c>
      <c r="M41" s="3299" t="s">
        <v>2498</v>
      </c>
      <c r="N41" s="3299" t="s">
        <v>2534</v>
      </c>
      <c r="O41" s="3294"/>
      <c r="P41" s="3294"/>
      <c r="Q41" s="3299" t="s">
        <v>2651</v>
      </c>
      <c r="R41" s="3303" t="s">
        <v>2652</v>
      </c>
    </row>
    <row r="42" spans="1:18" s="3298" customFormat="1" ht="12" customHeight="1">
      <c r="A42" s="3299" t="s">
        <v>2653</v>
      </c>
      <c r="B42" s="3299" t="s">
        <v>2629</v>
      </c>
      <c r="C42" s="3299" t="s">
        <v>2629</v>
      </c>
      <c r="D42" s="3299" t="s">
        <v>2654</v>
      </c>
      <c r="E42" s="3299" t="s">
        <v>2495</v>
      </c>
      <c r="F42" s="3299" t="s">
        <v>2496</v>
      </c>
      <c r="G42" s="3299" t="s">
        <v>2650</v>
      </c>
      <c r="H42" s="3299"/>
      <c r="I42" s="3299" t="s">
        <v>2489</v>
      </c>
      <c r="J42" s="3294" t="s">
        <v>2477</v>
      </c>
      <c r="K42" s="3301">
        <v>565720</v>
      </c>
      <c r="L42" s="3294" t="s">
        <v>2478</v>
      </c>
      <c r="M42" s="3299" t="s">
        <v>2498</v>
      </c>
      <c r="N42" s="3299" t="s">
        <v>2534</v>
      </c>
      <c r="O42" s="3294"/>
      <c r="P42" s="3294"/>
      <c r="Q42" s="3299" t="s">
        <v>2655</v>
      </c>
      <c r="R42" s="3303" t="s">
        <v>2656</v>
      </c>
    </row>
    <row r="43" spans="1:18" s="3298" customFormat="1" ht="12" customHeight="1">
      <c r="A43" s="3299" t="s">
        <v>2657</v>
      </c>
      <c r="B43" s="3299" t="s">
        <v>2629</v>
      </c>
      <c r="C43" s="3299" t="s">
        <v>2629</v>
      </c>
      <c r="D43" s="3299" t="s">
        <v>2658</v>
      </c>
      <c r="E43" s="3299" t="s">
        <v>2495</v>
      </c>
      <c r="F43" s="3299" t="s">
        <v>2496</v>
      </c>
      <c r="G43" s="3299" t="s">
        <v>2650</v>
      </c>
      <c r="H43" s="3299"/>
      <c r="I43" s="3299" t="s">
        <v>2489</v>
      </c>
      <c r="J43" s="3294" t="s">
        <v>2477</v>
      </c>
      <c r="K43" s="3301">
        <v>382100</v>
      </c>
      <c r="L43" s="3294" t="s">
        <v>2478</v>
      </c>
      <c r="M43" s="3299" t="s">
        <v>2498</v>
      </c>
      <c r="N43" s="3299" t="s">
        <v>2534</v>
      </c>
      <c r="O43" s="3294"/>
      <c r="P43" s="3294"/>
      <c r="Q43" s="3299" t="s">
        <v>2659</v>
      </c>
      <c r="R43" s="3303" t="s">
        <v>2660</v>
      </c>
    </row>
    <row r="44" spans="1:18" s="3298" customFormat="1" ht="12" customHeight="1">
      <c r="A44" s="3299" t="s">
        <v>2661</v>
      </c>
      <c r="B44" s="3299" t="s">
        <v>2629</v>
      </c>
      <c r="C44" s="3299" t="s">
        <v>2629</v>
      </c>
      <c r="D44" s="3299" t="s">
        <v>2662</v>
      </c>
      <c r="E44" s="3299" t="s">
        <v>2495</v>
      </c>
      <c r="F44" s="3299" t="s">
        <v>2496</v>
      </c>
      <c r="G44" s="3299" t="s">
        <v>2650</v>
      </c>
      <c r="H44" s="3299"/>
      <c r="I44" s="3299" t="s">
        <v>2489</v>
      </c>
      <c r="J44" s="3294" t="s">
        <v>2477</v>
      </c>
      <c r="K44" s="3301">
        <v>81560</v>
      </c>
      <c r="L44" s="3294" t="s">
        <v>2478</v>
      </c>
      <c r="M44" s="3299" t="s">
        <v>2498</v>
      </c>
      <c r="N44" s="3299" t="s">
        <v>2534</v>
      </c>
      <c r="O44" s="3294"/>
      <c r="P44" s="3294"/>
      <c r="Q44" s="3299" t="s">
        <v>2663</v>
      </c>
      <c r="R44" s="3303" t="s">
        <v>2664</v>
      </c>
    </row>
    <row r="45" spans="1:18" s="3298" customFormat="1" ht="12" customHeight="1">
      <c r="A45" s="3299" t="s">
        <v>2665</v>
      </c>
      <c r="B45" s="3299" t="s">
        <v>2666</v>
      </c>
      <c r="C45" s="3299" t="s">
        <v>2666</v>
      </c>
      <c r="D45" s="3299" t="s">
        <v>2667</v>
      </c>
      <c r="E45" s="3299" t="s">
        <v>2486</v>
      </c>
      <c r="F45" s="3299" t="s">
        <v>2487</v>
      </c>
      <c r="G45" s="3299" t="s">
        <v>2527</v>
      </c>
      <c r="H45" s="3299"/>
      <c r="I45" s="3305" t="s">
        <v>2528</v>
      </c>
      <c r="J45" s="3294" t="s">
        <v>2477</v>
      </c>
      <c r="K45" s="3301">
        <v>19320</v>
      </c>
      <c r="L45" s="3294" t="s">
        <v>2478</v>
      </c>
      <c r="M45" s="3299" t="s">
        <v>2479</v>
      </c>
      <c r="N45" s="3299" t="s">
        <v>2480</v>
      </c>
      <c r="O45" s="3294"/>
      <c r="P45" s="3294"/>
      <c r="Q45" s="3299" t="s">
        <v>2481</v>
      </c>
      <c r="R45" s="3304" t="s">
        <v>2668</v>
      </c>
    </row>
    <row r="46" spans="1:18" s="3298" customFormat="1" ht="12" customHeight="1">
      <c r="A46" s="3299" t="s">
        <v>2669</v>
      </c>
      <c r="B46" s="3299" t="s">
        <v>2666</v>
      </c>
      <c r="C46" s="3299" t="s">
        <v>2666</v>
      </c>
      <c r="D46" s="3299" t="s">
        <v>2670</v>
      </c>
      <c r="E46" s="3299" t="s">
        <v>2486</v>
      </c>
      <c r="F46" s="3299" t="s">
        <v>2487</v>
      </c>
      <c r="G46" s="3299" t="s">
        <v>2527</v>
      </c>
      <c r="H46" s="3299"/>
      <c r="I46" s="3305" t="s">
        <v>2528</v>
      </c>
      <c r="J46" s="3294" t="s">
        <v>2477</v>
      </c>
      <c r="K46" s="3301">
        <v>12000</v>
      </c>
      <c r="L46" s="3294" t="s">
        <v>2478</v>
      </c>
      <c r="M46" s="3299" t="s">
        <v>2479</v>
      </c>
      <c r="N46" s="3299" t="s">
        <v>2480</v>
      </c>
      <c r="O46" s="3294"/>
      <c r="P46" s="3294"/>
      <c r="Q46" s="3299" t="s">
        <v>2565</v>
      </c>
      <c r="R46" s="3304" t="s">
        <v>2671</v>
      </c>
    </row>
    <row r="47" spans="1:18" s="3298" customFormat="1" ht="12" customHeight="1">
      <c r="A47" s="3299" t="s">
        <v>2672</v>
      </c>
      <c r="B47" s="3299" t="s">
        <v>2666</v>
      </c>
      <c r="C47" s="3299" t="s">
        <v>2666</v>
      </c>
      <c r="D47" s="3299" t="s">
        <v>2670</v>
      </c>
      <c r="E47" s="3299" t="s">
        <v>2486</v>
      </c>
      <c r="F47" s="3299" t="s">
        <v>2487</v>
      </c>
      <c r="G47" s="3299" t="s">
        <v>2527</v>
      </c>
      <c r="H47" s="3299"/>
      <c r="I47" s="3305" t="s">
        <v>2528</v>
      </c>
      <c r="J47" s="3294" t="s">
        <v>2477</v>
      </c>
      <c r="K47" s="3301">
        <v>42000</v>
      </c>
      <c r="L47" s="3294" t="s">
        <v>2478</v>
      </c>
      <c r="M47" s="3299" t="s">
        <v>2479</v>
      </c>
      <c r="N47" s="3299" t="s">
        <v>2480</v>
      </c>
      <c r="O47" s="3294"/>
      <c r="P47" s="3294"/>
      <c r="Q47" s="3299" t="s">
        <v>2673</v>
      </c>
      <c r="R47" s="3304" t="s">
        <v>2674</v>
      </c>
    </row>
    <row r="48" spans="1:18" s="3298" customFormat="1" ht="12" customHeight="1">
      <c r="A48" s="3299" t="s">
        <v>2675</v>
      </c>
      <c r="B48" s="3299" t="s">
        <v>2666</v>
      </c>
      <c r="C48" s="3299" t="s">
        <v>2666</v>
      </c>
      <c r="D48" s="3299" t="s">
        <v>2670</v>
      </c>
      <c r="E48" s="3299" t="s">
        <v>2486</v>
      </c>
      <c r="F48" s="3299" t="s">
        <v>2487</v>
      </c>
      <c r="G48" s="3299" t="s">
        <v>2527</v>
      </c>
      <c r="H48" s="3299"/>
      <c r="I48" s="3305" t="s">
        <v>2528</v>
      </c>
      <c r="J48" s="3294" t="s">
        <v>2477</v>
      </c>
      <c r="K48" s="3301">
        <v>40000</v>
      </c>
      <c r="L48" s="3294" t="s">
        <v>2478</v>
      </c>
      <c r="M48" s="3299" t="s">
        <v>2479</v>
      </c>
      <c r="N48" s="3299" t="s">
        <v>2480</v>
      </c>
      <c r="O48" s="3294"/>
      <c r="P48" s="3294"/>
      <c r="Q48" s="3299" t="s">
        <v>2676</v>
      </c>
      <c r="R48" s="3304" t="s">
        <v>2677</v>
      </c>
    </row>
    <row r="49" spans="1:18" s="3298" customFormat="1" ht="12" customHeight="1">
      <c r="A49" s="3299" t="s">
        <v>2678</v>
      </c>
      <c r="B49" s="3299" t="s">
        <v>2679</v>
      </c>
      <c r="C49" s="3299" t="s">
        <v>2679</v>
      </c>
      <c r="D49" s="3299" t="s">
        <v>2488</v>
      </c>
      <c r="E49" s="3299" t="s">
        <v>2486</v>
      </c>
      <c r="F49" s="3299" t="s">
        <v>2487</v>
      </c>
      <c r="G49" s="3299" t="s">
        <v>2488</v>
      </c>
      <c r="H49" s="3299"/>
      <c r="I49" s="3299" t="s">
        <v>2546</v>
      </c>
      <c r="J49" s="3294" t="s">
        <v>2477</v>
      </c>
      <c r="K49" s="3301">
        <v>13500</v>
      </c>
      <c r="L49" s="3294" t="s">
        <v>2478</v>
      </c>
      <c r="M49" s="3299" t="s">
        <v>2479</v>
      </c>
      <c r="N49" s="3299" t="s">
        <v>2480</v>
      </c>
      <c r="O49" s="3294"/>
      <c r="P49" s="3294"/>
      <c r="Q49" s="3299" t="s">
        <v>2523</v>
      </c>
      <c r="R49" s="3304" t="s">
        <v>2680</v>
      </c>
    </row>
    <row r="50" spans="1:18" s="3298" customFormat="1" ht="12" customHeight="1">
      <c r="A50" s="3299" t="s">
        <v>2681</v>
      </c>
      <c r="B50" s="3299" t="s">
        <v>2679</v>
      </c>
      <c r="C50" s="3299" t="s">
        <v>2679</v>
      </c>
      <c r="D50" s="3299" t="s">
        <v>2577</v>
      </c>
      <c r="E50" s="3299" t="s">
        <v>2495</v>
      </c>
      <c r="F50" s="3299" t="s">
        <v>2532</v>
      </c>
      <c r="G50" s="3299" t="s">
        <v>2578</v>
      </c>
      <c r="H50" s="3299"/>
      <c r="I50" s="3299" t="s">
        <v>2489</v>
      </c>
      <c r="J50" s="3294" t="s">
        <v>2477</v>
      </c>
      <c r="K50" s="3301">
        <v>2310</v>
      </c>
      <c r="L50" s="3294" t="s">
        <v>2478</v>
      </c>
      <c r="M50" s="3299" t="s">
        <v>2479</v>
      </c>
      <c r="N50" s="3299" t="s">
        <v>2480</v>
      </c>
      <c r="O50" s="3294"/>
      <c r="P50" s="3294"/>
      <c r="Q50" s="3299" t="s">
        <v>2582</v>
      </c>
      <c r="R50" s="3304" t="s">
        <v>2682</v>
      </c>
    </row>
    <row r="51" spans="1:18" s="3298" customFormat="1" ht="12" customHeight="1">
      <c r="A51" s="3299" t="s">
        <v>2683</v>
      </c>
      <c r="B51" s="3299" t="s">
        <v>2684</v>
      </c>
      <c r="C51" s="3299" t="s">
        <v>2684</v>
      </c>
      <c r="D51" s="3299" t="s">
        <v>2488</v>
      </c>
      <c r="E51" s="3299" t="s">
        <v>2486</v>
      </c>
      <c r="F51" s="3299" t="s">
        <v>2487</v>
      </c>
      <c r="G51" s="3299" t="s">
        <v>2488</v>
      </c>
      <c r="H51" s="3299"/>
      <c r="I51" s="3299" t="s">
        <v>2546</v>
      </c>
      <c r="J51" s="3294" t="s">
        <v>2477</v>
      </c>
      <c r="K51" s="3301">
        <v>18000</v>
      </c>
      <c r="L51" s="3294" t="s">
        <v>2478</v>
      </c>
      <c r="M51" s="3299" t="s">
        <v>2479</v>
      </c>
      <c r="N51" s="3299" t="s">
        <v>2480</v>
      </c>
      <c r="O51" s="3294"/>
      <c r="P51" s="3294"/>
      <c r="Q51" s="3299" t="s">
        <v>2685</v>
      </c>
      <c r="R51" s="3304" t="s">
        <v>2686</v>
      </c>
    </row>
    <row r="52" spans="1:18" s="3298" customFormat="1" ht="12" customHeight="1">
      <c r="A52" s="3299" t="s">
        <v>2687</v>
      </c>
      <c r="B52" s="3299" t="s">
        <v>2684</v>
      </c>
      <c r="C52" s="3299" t="s">
        <v>2684</v>
      </c>
      <c r="D52" s="3299" t="s">
        <v>2577</v>
      </c>
      <c r="E52" s="3299" t="s">
        <v>2495</v>
      </c>
      <c r="F52" s="3299" t="s">
        <v>2532</v>
      </c>
      <c r="G52" s="3299" t="s">
        <v>2578</v>
      </c>
      <c r="H52" s="3299"/>
      <c r="I52" s="3299" t="s">
        <v>2489</v>
      </c>
      <c r="J52" s="3294" t="s">
        <v>2477</v>
      </c>
      <c r="K52" s="3301">
        <v>2430</v>
      </c>
      <c r="L52" s="3294" t="s">
        <v>2478</v>
      </c>
      <c r="M52" s="3299" t="s">
        <v>2479</v>
      </c>
      <c r="N52" s="3299" t="s">
        <v>2480</v>
      </c>
      <c r="O52" s="3294"/>
      <c r="P52" s="3294"/>
      <c r="Q52" s="3299" t="s">
        <v>2582</v>
      </c>
      <c r="R52" s="3304" t="s">
        <v>2688</v>
      </c>
    </row>
    <row r="53" spans="1:18" s="3298" customFormat="1" ht="12" customHeight="1">
      <c r="A53" s="3299" t="s">
        <v>2689</v>
      </c>
      <c r="B53" s="3299" t="s">
        <v>2684</v>
      </c>
      <c r="C53" s="3299" t="s">
        <v>2684</v>
      </c>
      <c r="D53" s="3299" t="s">
        <v>2589</v>
      </c>
      <c r="E53" s="3299" t="s">
        <v>2486</v>
      </c>
      <c r="F53" s="3299" t="s">
        <v>2487</v>
      </c>
      <c r="G53" s="3299" t="s">
        <v>2559</v>
      </c>
      <c r="H53" s="3299"/>
      <c r="I53" s="3299" t="s">
        <v>2522</v>
      </c>
      <c r="J53" s="3294" t="s">
        <v>2477</v>
      </c>
      <c r="K53" s="3301">
        <v>13250</v>
      </c>
      <c r="L53" s="3294" t="s">
        <v>2478</v>
      </c>
      <c r="M53" s="3299" t="s">
        <v>2479</v>
      </c>
      <c r="N53" s="3299" t="s">
        <v>2480</v>
      </c>
      <c r="O53" s="3294"/>
      <c r="P53" s="3294"/>
      <c r="Q53" s="3299" t="s">
        <v>2590</v>
      </c>
      <c r="R53" s="3304" t="s">
        <v>2690</v>
      </c>
    </row>
    <row r="54" spans="1:18" s="3298" customFormat="1" ht="12" customHeight="1">
      <c r="A54" s="3299" t="s">
        <v>2691</v>
      </c>
      <c r="B54" s="3299" t="s">
        <v>2684</v>
      </c>
      <c r="C54" s="3299" t="s">
        <v>2684</v>
      </c>
      <c r="D54" s="3299" t="s">
        <v>2589</v>
      </c>
      <c r="E54" s="3299" t="s">
        <v>2486</v>
      </c>
      <c r="F54" s="3299" t="s">
        <v>2487</v>
      </c>
      <c r="G54" s="3299" t="s">
        <v>2559</v>
      </c>
      <c r="H54" s="3299"/>
      <c r="I54" s="3299" t="s">
        <v>2522</v>
      </c>
      <c r="J54" s="3294" t="s">
        <v>2477</v>
      </c>
      <c r="K54" s="3301">
        <v>65400</v>
      </c>
      <c r="L54" s="3294" t="s">
        <v>2478</v>
      </c>
      <c r="M54" s="3299" t="s">
        <v>2479</v>
      </c>
      <c r="N54" s="3299" t="s">
        <v>2480</v>
      </c>
      <c r="O54" s="3294"/>
      <c r="P54" s="3294"/>
      <c r="Q54" s="3299" t="s">
        <v>2590</v>
      </c>
      <c r="R54" s="3304" t="s">
        <v>2692</v>
      </c>
    </row>
    <row r="55" spans="1:18" s="3298" customFormat="1" ht="12" customHeight="1">
      <c r="A55" s="3299" t="s">
        <v>2693</v>
      </c>
      <c r="B55" s="3299" t="s">
        <v>2684</v>
      </c>
      <c r="C55" s="3299" t="s">
        <v>2684</v>
      </c>
      <c r="D55" s="3299" t="s">
        <v>2694</v>
      </c>
      <c r="E55" s="3299" t="s">
        <v>2495</v>
      </c>
      <c r="F55" s="3299" t="s">
        <v>2496</v>
      </c>
      <c r="G55" s="3299" t="s">
        <v>2695</v>
      </c>
      <c r="H55" s="3299"/>
      <c r="I55" s="3299" t="s">
        <v>2489</v>
      </c>
      <c r="J55" s="3294" t="s">
        <v>2477</v>
      </c>
      <c r="K55" s="3301">
        <v>50000</v>
      </c>
      <c r="L55" s="3294" t="s">
        <v>2478</v>
      </c>
      <c r="M55" s="3299" t="s">
        <v>2479</v>
      </c>
      <c r="N55" s="3299" t="s">
        <v>2480</v>
      </c>
      <c r="O55" s="3294"/>
      <c r="P55" s="3294"/>
      <c r="Q55" s="3299" t="s">
        <v>2696</v>
      </c>
      <c r="R55" s="3304" t="s">
        <v>2697</v>
      </c>
    </row>
    <row r="56" spans="1:18" s="3298" customFormat="1" ht="12" customHeight="1">
      <c r="A56" s="3299" t="s">
        <v>2698</v>
      </c>
      <c r="B56" s="3299" t="s">
        <v>2684</v>
      </c>
      <c r="C56" s="3299" t="s">
        <v>2684</v>
      </c>
      <c r="D56" s="3299" t="s">
        <v>2694</v>
      </c>
      <c r="E56" s="3299" t="s">
        <v>2495</v>
      </c>
      <c r="F56" s="3299" t="s">
        <v>2496</v>
      </c>
      <c r="G56" s="3299" t="s">
        <v>2695</v>
      </c>
      <c r="H56" s="3299"/>
      <c r="I56" s="3299" t="s">
        <v>2489</v>
      </c>
      <c r="J56" s="3294" t="s">
        <v>2477</v>
      </c>
      <c r="K56" s="3301">
        <v>59000</v>
      </c>
      <c r="L56" s="3294" t="s">
        <v>2478</v>
      </c>
      <c r="M56" s="3299" t="s">
        <v>2479</v>
      </c>
      <c r="N56" s="3299" t="s">
        <v>2480</v>
      </c>
      <c r="O56" s="3294"/>
      <c r="P56" s="3294"/>
      <c r="Q56" s="3299" t="s">
        <v>2699</v>
      </c>
      <c r="R56" s="3304" t="s">
        <v>2700</v>
      </c>
    </row>
    <row r="57" spans="1:18" s="3298" customFormat="1" ht="12" customHeight="1">
      <c r="A57" s="3299" t="s">
        <v>2701</v>
      </c>
      <c r="B57" s="3299" t="s">
        <v>2684</v>
      </c>
      <c r="C57" s="3299" t="s">
        <v>2684</v>
      </c>
      <c r="D57" s="3299" t="s">
        <v>2694</v>
      </c>
      <c r="E57" s="3299" t="s">
        <v>2495</v>
      </c>
      <c r="F57" s="3299" t="s">
        <v>2496</v>
      </c>
      <c r="G57" s="3299" t="s">
        <v>2695</v>
      </c>
      <c r="H57" s="3299"/>
      <c r="I57" s="3299" t="s">
        <v>2489</v>
      </c>
      <c r="J57" s="3294" t="s">
        <v>2477</v>
      </c>
      <c r="K57" s="3301">
        <v>59000</v>
      </c>
      <c r="L57" s="3294" t="s">
        <v>2478</v>
      </c>
      <c r="M57" s="3299" t="s">
        <v>2479</v>
      </c>
      <c r="N57" s="3299" t="s">
        <v>2480</v>
      </c>
      <c r="O57" s="3294"/>
      <c r="P57" s="3294"/>
      <c r="Q57" s="3299" t="s">
        <v>2699</v>
      </c>
      <c r="R57" s="3304" t="s">
        <v>2700</v>
      </c>
    </row>
    <row r="58" spans="1:18" s="3298" customFormat="1" ht="12" customHeight="1">
      <c r="A58" s="3299" t="s">
        <v>2702</v>
      </c>
      <c r="B58" s="3299" t="s">
        <v>2703</v>
      </c>
      <c r="C58" s="3299" t="s">
        <v>2703</v>
      </c>
      <c r="D58" s="3299" t="s">
        <v>2488</v>
      </c>
      <c r="E58" s="3299" t="s">
        <v>2486</v>
      </c>
      <c r="F58" s="3299" t="s">
        <v>2487</v>
      </c>
      <c r="G58" s="3299" t="s">
        <v>2488</v>
      </c>
      <c r="H58" s="3299"/>
      <c r="I58" s="3299" t="s">
        <v>2546</v>
      </c>
      <c r="J58" s="3294" t="s">
        <v>2477</v>
      </c>
      <c r="K58" s="3301">
        <v>21000</v>
      </c>
      <c r="L58" s="3294" t="s">
        <v>2478</v>
      </c>
      <c r="M58" s="3299" t="s">
        <v>2479</v>
      </c>
      <c r="N58" s="3299" t="s">
        <v>2480</v>
      </c>
      <c r="O58" s="3294"/>
      <c r="P58" s="3294"/>
      <c r="Q58" s="3299" t="s">
        <v>2704</v>
      </c>
      <c r="R58" s="3304" t="s">
        <v>2705</v>
      </c>
    </row>
    <row r="59" spans="1:18" s="3298" customFormat="1" ht="12" customHeight="1">
      <c r="A59" s="3299" t="s">
        <v>2706</v>
      </c>
      <c r="B59" s="3299" t="s">
        <v>2703</v>
      </c>
      <c r="C59" s="3299" t="s">
        <v>2703</v>
      </c>
      <c r="D59" s="3299" t="s">
        <v>2488</v>
      </c>
      <c r="E59" s="3299" t="s">
        <v>2486</v>
      </c>
      <c r="F59" s="3299" t="s">
        <v>2487</v>
      </c>
      <c r="G59" s="3299" t="s">
        <v>2488</v>
      </c>
      <c r="H59" s="3299"/>
      <c r="I59" s="3299" t="s">
        <v>2546</v>
      </c>
      <c r="J59" s="3294" t="s">
        <v>2477</v>
      </c>
      <c r="K59" s="3301">
        <v>28000</v>
      </c>
      <c r="L59" s="3294" t="s">
        <v>2478</v>
      </c>
      <c r="M59" s="3299" t="s">
        <v>2479</v>
      </c>
      <c r="N59" s="3299" t="s">
        <v>2480</v>
      </c>
      <c r="O59" s="3294"/>
      <c r="P59" s="3294"/>
      <c r="Q59" s="3299" t="s">
        <v>2707</v>
      </c>
      <c r="R59" s="3304" t="s">
        <v>2708</v>
      </c>
    </row>
    <row r="60" spans="1:18" s="3298" customFormat="1" ht="12" customHeight="1">
      <c r="A60" s="3299" t="s">
        <v>2709</v>
      </c>
      <c r="B60" s="3299" t="s">
        <v>2703</v>
      </c>
      <c r="C60" s="3299" t="s">
        <v>2703</v>
      </c>
      <c r="D60" s="3299" t="s">
        <v>2577</v>
      </c>
      <c r="E60" s="3299" t="s">
        <v>2495</v>
      </c>
      <c r="F60" s="3299" t="s">
        <v>2532</v>
      </c>
      <c r="G60" s="3299" t="s">
        <v>2578</v>
      </c>
      <c r="H60" s="3299"/>
      <c r="I60" s="3299" t="s">
        <v>2489</v>
      </c>
      <c r="J60" s="3294" t="s">
        <v>2477</v>
      </c>
      <c r="K60" s="3301">
        <v>23490</v>
      </c>
      <c r="L60" s="3294" t="s">
        <v>2478</v>
      </c>
      <c r="M60" s="3299" t="s">
        <v>2479</v>
      </c>
      <c r="N60" s="3299" t="s">
        <v>2480</v>
      </c>
      <c r="O60" s="3294"/>
      <c r="P60" s="3294"/>
      <c r="Q60" s="3299" t="s">
        <v>2582</v>
      </c>
      <c r="R60" s="3304" t="s">
        <v>2710</v>
      </c>
    </row>
    <row r="61" spans="1:18" s="3298" customFormat="1" ht="12" customHeight="1">
      <c r="A61" s="3299" t="s">
        <v>2711</v>
      </c>
      <c r="B61" s="3299" t="s">
        <v>2703</v>
      </c>
      <c r="C61" s="3299" t="s">
        <v>2703</v>
      </c>
      <c r="D61" s="3299" t="s">
        <v>2694</v>
      </c>
      <c r="E61" s="3299" t="s">
        <v>2495</v>
      </c>
      <c r="F61" s="3299" t="s">
        <v>2496</v>
      </c>
      <c r="G61" s="3299" t="s">
        <v>2695</v>
      </c>
      <c r="H61" s="3299"/>
      <c r="I61" s="3299" t="s">
        <v>2489</v>
      </c>
      <c r="J61" s="3294" t="s">
        <v>2477</v>
      </c>
      <c r="K61" s="3301">
        <v>59000</v>
      </c>
      <c r="L61" s="3294" t="s">
        <v>2478</v>
      </c>
      <c r="M61" s="3299" t="s">
        <v>2479</v>
      </c>
      <c r="N61" s="3299" t="s">
        <v>2480</v>
      </c>
      <c r="O61" s="3294"/>
      <c r="P61" s="3294"/>
      <c r="Q61" s="3299" t="s">
        <v>2699</v>
      </c>
      <c r="R61" s="3304" t="s">
        <v>2700</v>
      </c>
    </row>
    <row r="62" spans="1:18" s="3298" customFormat="1" ht="12" customHeight="1">
      <c r="A62" s="3299" t="s">
        <v>2712</v>
      </c>
      <c r="B62" s="3299" t="s">
        <v>2713</v>
      </c>
      <c r="C62" s="3299" t="s">
        <v>2713</v>
      </c>
      <c r="D62" s="3299" t="s">
        <v>2545</v>
      </c>
      <c r="E62" s="3299" t="s">
        <v>2486</v>
      </c>
      <c r="F62" s="3299" t="s">
        <v>2487</v>
      </c>
      <c r="G62" s="3299" t="s">
        <v>2527</v>
      </c>
      <c r="H62" s="3299"/>
      <c r="I62" s="3299" t="s">
        <v>2546</v>
      </c>
      <c r="J62" s="3294" t="s">
        <v>2477</v>
      </c>
      <c r="K62" s="3301">
        <v>120000</v>
      </c>
      <c r="L62" s="3294" t="s">
        <v>2478</v>
      </c>
      <c r="M62" s="3299" t="s">
        <v>2479</v>
      </c>
      <c r="N62" s="3299" t="s">
        <v>2480</v>
      </c>
      <c r="O62" s="3294"/>
      <c r="P62" s="3294"/>
      <c r="Q62" s="3299" t="s">
        <v>2714</v>
      </c>
      <c r="R62" s="3304" t="s">
        <v>2715</v>
      </c>
    </row>
    <row r="63" spans="1:18" s="3298" customFormat="1" ht="12" customHeight="1">
      <c r="A63" s="3299" t="s">
        <v>2716</v>
      </c>
      <c r="B63" s="3299" t="s">
        <v>2713</v>
      </c>
      <c r="C63" s="3299" t="s">
        <v>2713</v>
      </c>
      <c r="D63" s="3299" t="s">
        <v>2488</v>
      </c>
      <c r="E63" s="3299" t="s">
        <v>2486</v>
      </c>
      <c r="F63" s="3299" t="s">
        <v>2487</v>
      </c>
      <c r="G63" s="3299" t="s">
        <v>2488</v>
      </c>
      <c r="H63" s="3299"/>
      <c r="I63" s="3299" t="s">
        <v>2546</v>
      </c>
      <c r="J63" s="3294" t="s">
        <v>2477</v>
      </c>
      <c r="K63" s="3301">
        <v>14000</v>
      </c>
      <c r="L63" s="3294" t="s">
        <v>2478</v>
      </c>
      <c r="M63" s="3299" t="s">
        <v>2479</v>
      </c>
      <c r="N63" s="3299" t="s">
        <v>2480</v>
      </c>
      <c r="O63" s="3294"/>
      <c r="P63" s="3294"/>
      <c r="Q63" s="3299" t="s">
        <v>2717</v>
      </c>
      <c r="R63" s="3304" t="s">
        <v>2718</v>
      </c>
    </row>
    <row r="64" spans="1:18" s="3298" customFormat="1" ht="12" customHeight="1">
      <c r="A64" s="3299" t="s">
        <v>2719</v>
      </c>
      <c r="B64" s="3299" t="s">
        <v>2713</v>
      </c>
      <c r="C64" s="3299" t="s">
        <v>2713</v>
      </c>
      <c r="D64" s="3299" t="s">
        <v>2720</v>
      </c>
      <c r="E64" s="3299" t="s">
        <v>2495</v>
      </c>
      <c r="F64" s="3299" t="s">
        <v>2532</v>
      </c>
      <c r="G64" s="3299" t="s">
        <v>2721</v>
      </c>
      <c r="H64" s="3299"/>
      <c r="I64" s="3299" t="s">
        <v>5015</v>
      </c>
      <c r="J64" s="3294" t="s">
        <v>2477</v>
      </c>
      <c r="K64" s="3301">
        <v>50000</v>
      </c>
      <c r="L64" s="3294" t="s">
        <v>2478</v>
      </c>
      <c r="M64" s="3299" t="s">
        <v>2479</v>
      </c>
      <c r="N64" s="3299" t="s">
        <v>2480</v>
      </c>
      <c r="O64" s="3294"/>
      <c r="P64" s="3294"/>
      <c r="Q64" s="3299" t="s">
        <v>2722</v>
      </c>
      <c r="R64" s="3304" t="s">
        <v>2723</v>
      </c>
    </row>
    <row r="65" spans="1:18" s="3298" customFormat="1" ht="12" customHeight="1">
      <c r="A65" s="3299" t="s">
        <v>2724</v>
      </c>
      <c r="B65" s="3299" t="s">
        <v>2713</v>
      </c>
      <c r="C65" s="3299" t="s">
        <v>2713</v>
      </c>
      <c r="D65" s="3299" t="s">
        <v>2488</v>
      </c>
      <c r="E65" s="3299" t="s">
        <v>2486</v>
      </c>
      <c r="F65" s="3299" t="s">
        <v>2487</v>
      </c>
      <c r="G65" s="3299" t="s">
        <v>2488</v>
      </c>
      <c r="H65" s="3299"/>
      <c r="I65" s="3299" t="s">
        <v>2546</v>
      </c>
      <c r="J65" s="3294" t="s">
        <v>2477</v>
      </c>
      <c r="K65" s="3301">
        <v>15140</v>
      </c>
      <c r="L65" s="3294" t="s">
        <v>2478</v>
      </c>
      <c r="M65" s="3299" t="s">
        <v>2479</v>
      </c>
      <c r="N65" s="3299" t="s">
        <v>2480</v>
      </c>
      <c r="O65" s="3294"/>
      <c r="P65" s="3294"/>
      <c r="Q65" s="3299" t="s">
        <v>2725</v>
      </c>
      <c r="R65" s="3304" t="s">
        <v>2726</v>
      </c>
    </row>
    <row r="66" spans="1:18" s="3298" customFormat="1" ht="12" customHeight="1">
      <c r="A66" s="3299" t="s">
        <v>2727</v>
      </c>
      <c r="B66" s="3299" t="s">
        <v>2713</v>
      </c>
      <c r="C66" s="3299" t="s">
        <v>2713</v>
      </c>
      <c r="D66" s="3299" t="s">
        <v>2488</v>
      </c>
      <c r="E66" s="3299" t="s">
        <v>2486</v>
      </c>
      <c r="F66" s="3299" t="s">
        <v>2487</v>
      </c>
      <c r="G66" s="3299" t="s">
        <v>2488</v>
      </c>
      <c r="H66" s="3299"/>
      <c r="I66" s="3299" t="s">
        <v>2546</v>
      </c>
      <c r="J66" s="3294" t="s">
        <v>2477</v>
      </c>
      <c r="K66" s="3301">
        <v>71610</v>
      </c>
      <c r="L66" s="3294" t="s">
        <v>2478</v>
      </c>
      <c r="M66" s="3299" t="s">
        <v>2498</v>
      </c>
      <c r="N66" s="3299" t="s">
        <v>2728</v>
      </c>
      <c r="O66" s="3294"/>
      <c r="P66" s="3294"/>
      <c r="Q66" s="3299" t="s">
        <v>2729</v>
      </c>
      <c r="R66" s="3304" t="s">
        <v>2730</v>
      </c>
    </row>
    <row r="67" spans="1:18" s="3298" customFormat="1" ht="12" customHeight="1">
      <c r="A67" s="3299" t="s">
        <v>2731</v>
      </c>
      <c r="B67" s="3299" t="s">
        <v>2713</v>
      </c>
      <c r="C67" s="3299" t="s">
        <v>2713</v>
      </c>
      <c r="D67" s="3299" t="s">
        <v>2732</v>
      </c>
      <c r="E67" s="3299" t="s">
        <v>2486</v>
      </c>
      <c r="F67" s="3299" t="s">
        <v>2487</v>
      </c>
      <c r="G67" s="3299" t="s">
        <v>2559</v>
      </c>
      <c r="H67" s="3299"/>
      <c r="I67" s="3299" t="s">
        <v>2522</v>
      </c>
      <c r="J67" s="3294" t="s">
        <v>2477</v>
      </c>
      <c r="K67" s="3301">
        <v>190000</v>
      </c>
      <c r="L67" s="3294" t="s">
        <v>2478</v>
      </c>
      <c r="M67" s="3299" t="s">
        <v>2479</v>
      </c>
      <c r="N67" s="3299" t="s">
        <v>2480</v>
      </c>
      <c r="O67" s="3294"/>
      <c r="P67" s="3294"/>
      <c r="Q67" s="3299" t="s">
        <v>2733</v>
      </c>
      <c r="R67" s="3304" t="s">
        <v>2734</v>
      </c>
    </row>
    <row r="68" spans="1:18" s="3298" customFormat="1" ht="12" customHeight="1">
      <c r="A68" s="3299" t="s">
        <v>2735</v>
      </c>
      <c r="B68" s="3299" t="s">
        <v>2736</v>
      </c>
      <c r="C68" s="3299" t="s">
        <v>2736</v>
      </c>
      <c r="D68" s="3299" t="s">
        <v>2737</v>
      </c>
      <c r="E68" s="3299" t="s">
        <v>2495</v>
      </c>
      <c r="F68" s="3299" t="s">
        <v>2496</v>
      </c>
      <c r="G68" s="3299" t="s">
        <v>2695</v>
      </c>
      <c r="H68" s="3299"/>
      <c r="I68" s="3299" t="s">
        <v>2489</v>
      </c>
      <c r="J68" s="3294" t="s">
        <v>2477</v>
      </c>
      <c r="K68" s="3301">
        <v>550000</v>
      </c>
      <c r="L68" s="3294" t="s">
        <v>2478</v>
      </c>
      <c r="M68" s="3299" t="s">
        <v>2498</v>
      </c>
      <c r="N68" s="3299" t="s">
        <v>2499</v>
      </c>
      <c r="O68" s="3294"/>
      <c r="P68" s="3294"/>
      <c r="Q68" s="3299" t="s">
        <v>2738</v>
      </c>
      <c r="R68" s="3304" t="s">
        <v>2739</v>
      </c>
    </row>
    <row r="69" spans="1:18" s="3298" customFormat="1" ht="12" customHeight="1">
      <c r="A69" s="3299" t="s">
        <v>2740</v>
      </c>
      <c r="B69" s="3299" t="s">
        <v>2741</v>
      </c>
      <c r="C69" s="3299" t="s">
        <v>2741</v>
      </c>
      <c r="D69" s="3299" t="s">
        <v>2475</v>
      </c>
      <c r="E69" s="3299" t="s">
        <v>2742</v>
      </c>
      <c r="F69" s="3299" t="s">
        <v>2743</v>
      </c>
      <c r="G69" s="3299" t="s">
        <v>2475</v>
      </c>
      <c r="H69" s="3299"/>
      <c r="I69" s="3299" t="s">
        <v>2744</v>
      </c>
      <c r="J69" s="3294" t="s">
        <v>2745</v>
      </c>
      <c r="K69" s="3301">
        <v>28000</v>
      </c>
      <c r="L69" s="3294" t="s">
        <v>2746</v>
      </c>
      <c r="M69" s="3299" t="s">
        <v>2747</v>
      </c>
      <c r="N69" s="3299" t="s">
        <v>2748</v>
      </c>
      <c r="O69" s="3294"/>
      <c r="P69" s="3294"/>
      <c r="Q69" s="3299" t="s">
        <v>2749</v>
      </c>
      <c r="R69" s="3304" t="s">
        <v>2750</v>
      </c>
    </row>
    <row r="70" spans="1:18" s="3298" customFormat="1" ht="12" customHeight="1">
      <c r="A70" s="3299" t="s">
        <v>2751</v>
      </c>
      <c r="B70" s="3299" t="s">
        <v>2741</v>
      </c>
      <c r="C70" s="3299" t="s">
        <v>2741</v>
      </c>
      <c r="D70" s="3299" t="s">
        <v>2752</v>
      </c>
      <c r="E70" s="3299" t="s">
        <v>2753</v>
      </c>
      <c r="F70" s="3299" t="s">
        <v>2754</v>
      </c>
      <c r="G70" s="3299" t="s">
        <v>2755</v>
      </c>
      <c r="H70" s="3299"/>
      <c r="I70" s="3299" t="s">
        <v>2476</v>
      </c>
      <c r="J70" s="3294" t="s">
        <v>2745</v>
      </c>
      <c r="K70" s="3301">
        <v>16290</v>
      </c>
      <c r="L70" s="3294" t="s">
        <v>2746</v>
      </c>
      <c r="M70" s="3299" t="s">
        <v>2747</v>
      </c>
      <c r="N70" s="3299" t="s">
        <v>2748</v>
      </c>
      <c r="O70" s="3294"/>
      <c r="P70" s="3294"/>
      <c r="Q70" s="3299" t="s">
        <v>2582</v>
      </c>
      <c r="R70" s="3304" t="s">
        <v>2756</v>
      </c>
    </row>
    <row r="71" spans="1:18" s="3298" customFormat="1" ht="12" customHeight="1">
      <c r="A71" s="3299" t="s">
        <v>2757</v>
      </c>
      <c r="B71" s="3299" t="s">
        <v>2758</v>
      </c>
      <c r="C71" s="3299" t="s">
        <v>2758</v>
      </c>
      <c r="D71" s="3299" t="s">
        <v>2759</v>
      </c>
      <c r="E71" s="3299" t="s">
        <v>2742</v>
      </c>
      <c r="F71" s="3299" t="s">
        <v>2743</v>
      </c>
      <c r="G71" s="3299" t="s">
        <v>2760</v>
      </c>
      <c r="H71" s="3299"/>
      <c r="I71" s="3299" t="s">
        <v>2744</v>
      </c>
      <c r="J71" s="3294" t="s">
        <v>2745</v>
      </c>
      <c r="K71" s="3301">
        <v>623770</v>
      </c>
      <c r="L71" s="3294" t="s">
        <v>2746</v>
      </c>
      <c r="M71" s="3299" t="s">
        <v>2747</v>
      </c>
      <c r="N71" s="3299" t="s">
        <v>2748</v>
      </c>
      <c r="O71" s="3294"/>
      <c r="P71" s="3294"/>
      <c r="Q71" s="3299" t="s">
        <v>2761</v>
      </c>
      <c r="R71" s="3304" t="s">
        <v>2762</v>
      </c>
    </row>
    <row r="72" spans="1:18" s="3298" customFormat="1" ht="12" customHeight="1">
      <c r="A72" s="3299" t="s">
        <v>2763</v>
      </c>
      <c r="B72" s="3299" t="s">
        <v>2758</v>
      </c>
      <c r="C72" s="3299" t="s">
        <v>2758</v>
      </c>
      <c r="D72" s="3299" t="s">
        <v>2759</v>
      </c>
      <c r="E72" s="3299" t="s">
        <v>2742</v>
      </c>
      <c r="F72" s="3299" t="s">
        <v>2743</v>
      </c>
      <c r="G72" s="3299" t="s">
        <v>2760</v>
      </c>
      <c r="H72" s="3299"/>
      <c r="I72" s="3299" t="s">
        <v>2744</v>
      </c>
      <c r="J72" s="3294" t="s">
        <v>2745</v>
      </c>
      <c r="K72" s="3301">
        <v>16560</v>
      </c>
      <c r="L72" s="3294" t="s">
        <v>2746</v>
      </c>
      <c r="M72" s="3299" t="s">
        <v>2747</v>
      </c>
      <c r="N72" s="3299" t="s">
        <v>2748</v>
      </c>
      <c r="O72" s="3294"/>
      <c r="P72" s="3294"/>
      <c r="Q72" s="3299" t="s">
        <v>2764</v>
      </c>
      <c r="R72" s="3304" t="s">
        <v>2765</v>
      </c>
    </row>
    <row r="73" spans="1:18" s="3298" customFormat="1" ht="12" customHeight="1">
      <c r="A73" s="3299" t="s">
        <v>2766</v>
      </c>
      <c r="B73" s="3299" t="s">
        <v>2767</v>
      </c>
      <c r="C73" s="3299" t="s">
        <v>2767</v>
      </c>
      <c r="D73" s="3299" t="s">
        <v>2475</v>
      </c>
      <c r="E73" s="3299" t="s">
        <v>2742</v>
      </c>
      <c r="F73" s="3299" t="s">
        <v>2743</v>
      </c>
      <c r="G73" s="3299" t="s">
        <v>2475</v>
      </c>
      <c r="H73" s="3299"/>
      <c r="I73" s="3299" t="s">
        <v>2744</v>
      </c>
      <c r="J73" s="3294" t="s">
        <v>2745</v>
      </c>
      <c r="K73" s="3301">
        <v>20000</v>
      </c>
      <c r="L73" s="3294" t="s">
        <v>2746</v>
      </c>
      <c r="M73" s="3299" t="s">
        <v>2747</v>
      </c>
      <c r="N73" s="3299" t="s">
        <v>2748</v>
      </c>
      <c r="O73" s="3294"/>
      <c r="P73" s="3294"/>
      <c r="Q73" s="3299" t="s">
        <v>2768</v>
      </c>
      <c r="R73" s="3304" t="s">
        <v>2769</v>
      </c>
    </row>
    <row r="74" spans="1:18" s="3298" customFormat="1" ht="12" customHeight="1">
      <c r="A74" s="3299" t="s">
        <v>2770</v>
      </c>
      <c r="B74" s="3299" t="s">
        <v>2771</v>
      </c>
      <c r="C74" s="3299" t="s">
        <v>2771</v>
      </c>
      <c r="D74" s="3299" t="s">
        <v>2772</v>
      </c>
      <c r="E74" s="3299" t="s">
        <v>2495</v>
      </c>
      <c r="F74" s="3299" t="s">
        <v>2532</v>
      </c>
      <c r="G74" s="3299" t="s">
        <v>2578</v>
      </c>
      <c r="H74" s="3299"/>
      <c r="I74" s="3299" t="s">
        <v>2489</v>
      </c>
      <c r="J74" s="3294" t="s">
        <v>2477</v>
      </c>
      <c r="K74" s="3301">
        <v>38330</v>
      </c>
      <c r="L74" s="3294" t="s">
        <v>2478</v>
      </c>
      <c r="M74" s="3299" t="s">
        <v>2498</v>
      </c>
      <c r="N74" s="3299" t="s">
        <v>2534</v>
      </c>
      <c r="O74" s="3294"/>
      <c r="P74" s="3294"/>
      <c r="Q74" s="3299" t="s">
        <v>2773</v>
      </c>
      <c r="R74" s="3304" t="s">
        <v>2774</v>
      </c>
    </row>
    <row r="75" spans="1:18" s="3298" customFormat="1" ht="12" customHeight="1">
      <c r="A75" s="3299" t="s">
        <v>2775</v>
      </c>
      <c r="B75" s="3299" t="s">
        <v>2771</v>
      </c>
      <c r="C75" s="3299" t="s">
        <v>2771</v>
      </c>
      <c r="D75" s="3307" t="s">
        <v>2776</v>
      </c>
      <c r="E75" s="3299" t="s">
        <v>2495</v>
      </c>
      <c r="F75" s="3299" t="s">
        <v>2532</v>
      </c>
      <c r="G75" s="3299" t="s">
        <v>2578</v>
      </c>
      <c r="H75" s="3299"/>
      <c r="I75" s="3299" t="s">
        <v>2489</v>
      </c>
      <c r="J75" s="3294" t="s">
        <v>2477</v>
      </c>
      <c r="K75" s="3301">
        <v>76340</v>
      </c>
      <c r="L75" s="3294" t="s">
        <v>2478</v>
      </c>
      <c r="M75" s="3299" t="s">
        <v>2498</v>
      </c>
      <c r="N75" s="3299" t="s">
        <v>2534</v>
      </c>
      <c r="O75" s="3294"/>
      <c r="P75" s="3294"/>
      <c r="Q75" s="3299" t="s">
        <v>2777</v>
      </c>
      <c r="R75" s="3304" t="s">
        <v>2778</v>
      </c>
    </row>
    <row r="76" spans="1:18" s="3298" customFormat="1" ht="12" customHeight="1">
      <c r="A76" s="3299" t="s">
        <v>2779</v>
      </c>
      <c r="B76" s="3299" t="s">
        <v>2771</v>
      </c>
      <c r="C76" s="3299" t="s">
        <v>2771</v>
      </c>
      <c r="D76" s="3299" t="s">
        <v>2780</v>
      </c>
      <c r="E76" s="3299" t="s">
        <v>2495</v>
      </c>
      <c r="F76" s="3299" t="s">
        <v>2532</v>
      </c>
      <c r="G76" s="3299" t="s">
        <v>2781</v>
      </c>
      <c r="H76" s="3299"/>
      <c r="I76" s="3299" t="s">
        <v>2489</v>
      </c>
      <c r="J76" s="3294" t="s">
        <v>2477</v>
      </c>
      <c r="K76" s="3301">
        <v>33900</v>
      </c>
      <c r="L76" s="3294" t="s">
        <v>2478</v>
      </c>
      <c r="M76" s="3299" t="s">
        <v>2498</v>
      </c>
      <c r="N76" s="3299" t="s">
        <v>2551</v>
      </c>
      <c r="O76" s="3294"/>
      <c r="P76" s="3294"/>
      <c r="Q76" s="3299" t="s">
        <v>2782</v>
      </c>
      <c r="R76" s="3304" t="s">
        <v>2783</v>
      </c>
    </row>
    <row r="77" spans="1:18" s="3298" customFormat="1" ht="12" customHeight="1">
      <c r="A77" s="3299" t="s">
        <v>2784</v>
      </c>
      <c r="B77" s="3299" t="s">
        <v>2785</v>
      </c>
      <c r="C77" s="3299" t="s">
        <v>2785</v>
      </c>
      <c r="D77" s="3299" t="s">
        <v>2488</v>
      </c>
      <c r="E77" s="3299" t="s">
        <v>2486</v>
      </c>
      <c r="F77" s="3299" t="s">
        <v>2487</v>
      </c>
      <c r="G77" s="3299" t="s">
        <v>2488</v>
      </c>
      <c r="H77" s="3299"/>
      <c r="I77" s="3299" t="s">
        <v>2546</v>
      </c>
      <c r="J77" s="3294" t="s">
        <v>2477</v>
      </c>
      <c r="K77" s="3301">
        <v>9500</v>
      </c>
      <c r="L77" s="3294" t="s">
        <v>2478</v>
      </c>
      <c r="M77" s="3299" t="s">
        <v>2479</v>
      </c>
      <c r="N77" s="3299" t="s">
        <v>2480</v>
      </c>
      <c r="O77" s="3294"/>
      <c r="P77" s="3294"/>
      <c r="Q77" s="3299" t="s">
        <v>2786</v>
      </c>
      <c r="R77" s="3304" t="s">
        <v>2787</v>
      </c>
    </row>
    <row r="78" spans="1:18" s="3298" customFormat="1" ht="12" customHeight="1">
      <c r="A78" s="3299" t="s">
        <v>2788</v>
      </c>
      <c r="B78" s="3299" t="s">
        <v>2785</v>
      </c>
      <c r="C78" s="3299" t="s">
        <v>2785</v>
      </c>
      <c r="D78" s="3299" t="s">
        <v>2488</v>
      </c>
      <c r="E78" s="3299" t="s">
        <v>2486</v>
      </c>
      <c r="F78" s="3299" t="s">
        <v>2487</v>
      </c>
      <c r="G78" s="3299" t="s">
        <v>2488</v>
      </c>
      <c r="H78" s="3299"/>
      <c r="I78" s="3299" t="s">
        <v>2546</v>
      </c>
      <c r="J78" s="3294" t="s">
        <v>2477</v>
      </c>
      <c r="K78" s="3301">
        <v>31000</v>
      </c>
      <c r="L78" s="3294" t="s">
        <v>2478</v>
      </c>
      <c r="M78" s="3299" t="s">
        <v>2479</v>
      </c>
      <c r="N78" s="3299" t="s">
        <v>2480</v>
      </c>
      <c r="O78" s="3294"/>
      <c r="P78" s="3294"/>
      <c r="Q78" s="3299" t="s">
        <v>2789</v>
      </c>
      <c r="R78" s="3304" t="s">
        <v>2790</v>
      </c>
    </row>
    <row r="79" spans="1:18" s="3298" customFormat="1" ht="12" customHeight="1">
      <c r="A79" s="3299" t="s">
        <v>2791</v>
      </c>
      <c r="B79" s="3299" t="s">
        <v>2792</v>
      </c>
      <c r="C79" s="3299" t="s">
        <v>2792</v>
      </c>
      <c r="D79" s="3299" t="s">
        <v>2488</v>
      </c>
      <c r="E79" s="3299" t="s">
        <v>2486</v>
      </c>
      <c r="F79" s="3299" t="s">
        <v>2487</v>
      </c>
      <c r="G79" s="3299" t="s">
        <v>2488</v>
      </c>
      <c r="H79" s="3299"/>
      <c r="I79" s="3299" t="s">
        <v>2546</v>
      </c>
      <c r="J79" s="3294" t="s">
        <v>2477</v>
      </c>
      <c r="K79" s="3301">
        <v>7000</v>
      </c>
      <c r="L79" s="3294" t="s">
        <v>2478</v>
      </c>
      <c r="M79" s="3299" t="s">
        <v>2479</v>
      </c>
      <c r="N79" s="3299" t="s">
        <v>2480</v>
      </c>
      <c r="O79" s="3294"/>
      <c r="P79" s="3294"/>
      <c r="Q79" s="3299" t="s">
        <v>2793</v>
      </c>
      <c r="R79" s="3304" t="s">
        <v>2794</v>
      </c>
    </row>
    <row r="80" spans="1:18" s="3298" customFormat="1" ht="12" customHeight="1">
      <c r="A80" s="3299" t="s">
        <v>2795</v>
      </c>
      <c r="B80" s="3299" t="s">
        <v>2792</v>
      </c>
      <c r="C80" s="3299" t="s">
        <v>2792</v>
      </c>
      <c r="D80" s="3299" t="s">
        <v>2796</v>
      </c>
      <c r="E80" s="3299" t="s">
        <v>2486</v>
      </c>
      <c r="F80" s="3299" t="s">
        <v>2487</v>
      </c>
      <c r="G80" s="3299" t="s">
        <v>2559</v>
      </c>
      <c r="H80" s="3299"/>
      <c r="I80" s="3299" t="s">
        <v>2522</v>
      </c>
      <c r="J80" s="3294" t="s">
        <v>2477</v>
      </c>
      <c r="K80" s="3301">
        <v>16560</v>
      </c>
      <c r="L80" s="3294" t="s">
        <v>2478</v>
      </c>
      <c r="M80" s="3299" t="s">
        <v>2479</v>
      </c>
      <c r="N80" s="3299" t="s">
        <v>2480</v>
      </c>
      <c r="O80" s="3294"/>
      <c r="P80" s="3294"/>
      <c r="Q80" s="3299" t="s">
        <v>2764</v>
      </c>
      <c r="R80" s="3304" t="s">
        <v>2797</v>
      </c>
    </row>
    <row r="81" spans="1:18" s="3298" customFormat="1" ht="12" customHeight="1">
      <c r="A81" s="3299" t="s">
        <v>2798</v>
      </c>
      <c r="B81" s="3299" t="s">
        <v>2792</v>
      </c>
      <c r="C81" s="3299" t="s">
        <v>2792</v>
      </c>
      <c r="D81" s="3299" t="s">
        <v>2799</v>
      </c>
      <c r="E81" s="3299" t="s">
        <v>2495</v>
      </c>
      <c r="F81" s="3299" t="s">
        <v>2496</v>
      </c>
      <c r="G81" s="3299" t="s">
        <v>2650</v>
      </c>
      <c r="H81" s="3299"/>
      <c r="I81" s="3299" t="s">
        <v>2489</v>
      </c>
      <c r="J81" s="3294" t="s">
        <v>2477</v>
      </c>
      <c r="K81" s="3301">
        <v>812740</v>
      </c>
      <c r="L81" s="3294" t="s">
        <v>2478</v>
      </c>
      <c r="M81" s="3299" t="s">
        <v>2498</v>
      </c>
      <c r="N81" s="3299" t="s">
        <v>2728</v>
      </c>
      <c r="O81" s="3294"/>
      <c r="P81" s="3294"/>
      <c r="Q81" s="3299" t="s">
        <v>2800</v>
      </c>
      <c r="R81" s="3303" t="s">
        <v>2801</v>
      </c>
    </row>
    <row r="82" spans="1:18" s="3298" customFormat="1" ht="12" customHeight="1">
      <c r="A82" s="3299" t="s">
        <v>2802</v>
      </c>
      <c r="B82" s="3299" t="s">
        <v>2792</v>
      </c>
      <c r="C82" s="3299" t="s">
        <v>2792</v>
      </c>
      <c r="D82" s="3299" t="s">
        <v>2803</v>
      </c>
      <c r="E82" s="3299" t="s">
        <v>2495</v>
      </c>
      <c r="F82" s="3299" t="s">
        <v>2532</v>
      </c>
      <c r="G82" s="3299" t="s">
        <v>2533</v>
      </c>
      <c r="H82" s="3299"/>
      <c r="I82" s="3299" t="s">
        <v>2489</v>
      </c>
      <c r="J82" s="3294" t="s">
        <v>2477</v>
      </c>
      <c r="K82" s="3301">
        <v>138150</v>
      </c>
      <c r="L82" s="3294" t="s">
        <v>2478</v>
      </c>
      <c r="M82" s="3299" t="s">
        <v>2498</v>
      </c>
      <c r="N82" s="3299" t="s">
        <v>2534</v>
      </c>
      <c r="O82" s="3294"/>
      <c r="P82" s="3294"/>
      <c r="Q82" s="3299" t="s">
        <v>2804</v>
      </c>
      <c r="R82" s="3306" t="s">
        <v>2805</v>
      </c>
    </row>
    <row r="83" spans="1:18" s="3298" customFormat="1" ht="12" customHeight="1">
      <c r="A83" s="3299" t="s">
        <v>2806</v>
      </c>
      <c r="B83" s="3299" t="s">
        <v>2792</v>
      </c>
      <c r="C83" s="3299" t="s">
        <v>2792</v>
      </c>
      <c r="D83" s="3299" t="s">
        <v>2577</v>
      </c>
      <c r="E83" s="3299" t="s">
        <v>2495</v>
      </c>
      <c r="F83" s="3299" t="s">
        <v>2532</v>
      </c>
      <c r="G83" s="3299" t="s">
        <v>2578</v>
      </c>
      <c r="H83" s="3299"/>
      <c r="I83" s="3299" t="s">
        <v>2489</v>
      </c>
      <c r="J83" s="3294" t="s">
        <v>2477</v>
      </c>
      <c r="K83" s="3301">
        <v>2670</v>
      </c>
      <c r="L83" s="3294" t="s">
        <v>2478</v>
      </c>
      <c r="M83" s="3299" t="s">
        <v>2479</v>
      </c>
      <c r="N83" s="3299" t="s">
        <v>2480</v>
      </c>
      <c r="O83" s="3294"/>
      <c r="P83" s="3294"/>
      <c r="Q83" s="3299" t="s">
        <v>2582</v>
      </c>
      <c r="R83" s="3304" t="s">
        <v>2807</v>
      </c>
    </row>
    <row r="84" spans="1:18" s="3298" customFormat="1" ht="12" customHeight="1">
      <c r="A84" s="3299" t="s">
        <v>2808</v>
      </c>
      <c r="B84" s="3299" t="s">
        <v>2809</v>
      </c>
      <c r="C84" s="3299" t="s">
        <v>2809</v>
      </c>
      <c r="D84" s="3299" t="s">
        <v>2720</v>
      </c>
      <c r="E84" s="3299" t="s">
        <v>2495</v>
      </c>
      <c r="F84" s="3299" t="s">
        <v>2532</v>
      </c>
      <c r="G84" s="3299" t="s">
        <v>2721</v>
      </c>
      <c r="H84" s="3299"/>
      <c r="I84" s="3299" t="s">
        <v>5015</v>
      </c>
      <c r="J84" s="3294" t="s">
        <v>2477</v>
      </c>
      <c r="K84" s="3301">
        <v>30000</v>
      </c>
      <c r="L84" s="3294" t="s">
        <v>2478</v>
      </c>
      <c r="M84" s="3299" t="s">
        <v>2479</v>
      </c>
      <c r="N84" s="3299" t="s">
        <v>2480</v>
      </c>
      <c r="O84" s="3294"/>
      <c r="P84" s="3294"/>
      <c r="Q84" s="3299" t="s">
        <v>2810</v>
      </c>
      <c r="R84" s="3304" t="s">
        <v>2811</v>
      </c>
    </row>
    <row r="85" spans="1:18" s="3298" customFormat="1" ht="12" customHeight="1">
      <c r="A85" s="3299" t="s">
        <v>2812</v>
      </c>
      <c r="B85" s="3299" t="s">
        <v>2813</v>
      </c>
      <c r="C85" s="3299" t="s">
        <v>2813</v>
      </c>
      <c r="D85" s="3299" t="s">
        <v>2814</v>
      </c>
      <c r="E85" s="3299" t="s">
        <v>2495</v>
      </c>
      <c r="F85" s="3299" t="s">
        <v>2496</v>
      </c>
      <c r="G85" s="3299" t="s">
        <v>2815</v>
      </c>
      <c r="H85" s="3299"/>
      <c r="I85" s="3299" t="s">
        <v>2489</v>
      </c>
      <c r="J85" s="3294" t="s">
        <v>2477</v>
      </c>
      <c r="K85" s="3301">
        <v>644000</v>
      </c>
      <c r="L85" s="3294" t="s">
        <v>2478</v>
      </c>
      <c r="M85" s="3299" t="s">
        <v>2498</v>
      </c>
      <c r="N85" s="3299" t="s">
        <v>2816</v>
      </c>
      <c r="O85" s="3294"/>
      <c r="P85" s="3294"/>
      <c r="Q85" s="3299" t="s">
        <v>2817</v>
      </c>
      <c r="R85" s="3303" t="s">
        <v>2818</v>
      </c>
    </row>
    <row r="86" spans="1:18" s="3298" customFormat="1" ht="12" customHeight="1">
      <c r="A86" s="3299" t="s">
        <v>2819</v>
      </c>
      <c r="B86" s="3299" t="s">
        <v>2820</v>
      </c>
      <c r="C86" s="3299" t="s">
        <v>2820</v>
      </c>
      <c r="D86" s="3299" t="s">
        <v>2821</v>
      </c>
      <c r="E86" s="3299" t="s">
        <v>2495</v>
      </c>
      <c r="F86" s="3299" t="s">
        <v>2532</v>
      </c>
      <c r="G86" s="3299" t="s">
        <v>2721</v>
      </c>
      <c r="H86" s="3299"/>
      <c r="I86" s="3299" t="s">
        <v>5015</v>
      </c>
      <c r="J86" s="3294" t="s">
        <v>2477</v>
      </c>
      <c r="K86" s="3301">
        <v>21300</v>
      </c>
      <c r="L86" s="3294" t="s">
        <v>2478</v>
      </c>
      <c r="M86" s="3299" t="s">
        <v>2479</v>
      </c>
      <c r="N86" s="3299" t="s">
        <v>2480</v>
      </c>
      <c r="O86" s="3294"/>
      <c r="P86" s="3294"/>
      <c r="Q86" s="3299" t="s">
        <v>2822</v>
      </c>
      <c r="R86" s="3304" t="s">
        <v>2823</v>
      </c>
    </row>
    <row r="87" spans="1:18" s="3298" customFormat="1" ht="12" customHeight="1">
      <c r="A87" s="3299" t="s">
        <v>2824</v>
      </c>
      <c r="B87" s="3299" t="s">
        <v>2820</v>
      </c>
      <c r="C87" s="3299" t="s">
        <v>2820</v>
      </c>
      <c r="D87" s="3299" t="s">
        <v>2825</v>
      </c>
      <c r="E87" s="3299" t="s">
        <v>2486</v>
      </c>
      <c r="F87" s="3299" t="s">
        <v>2487</v>
      </c>
      <c r="G87" s="3299" t="s">
        <v>2559</v>
      </c>
      <c r="H87" s="3299"/>
      <c r="I87" s="3299" t="s">
        <v>2522</v>
      </c>
      <c r="J87" s="3294" t="s">
        <v>2477</v>
      </c>
      <c r="K87" s="3301">
        <v>126200</v>
      </c>
      <c r="L87" s="3294" t="s">
        <v>2478</v>
      </c>
      <c r="M87" s="3299" t="s">
        <v>2479</v>
      </c>
      <c r="N87" s="3299" t="s">
        <v>2480</v>
      </c>
      <c r="O87" s="3294"/>
      <c r="P87" s="3294"/>
      <c r="Q87" s="3299" t="s">
        <v>1540</v>
      </c>
      <c r="R87" s="3304" t="s">
        <v>2826</v>
      </c>
    </row>
    <row r="88" spans="1:18" s="3298" customFormat="1" ht="12" customHeight="1">
      <c r="A88" s="3299" t="s">
        <v>2827</v>
      </c>
      <c r="B88" s="3299" t="s">
        <v>2820</v>
      </c>
      <c r="C88" s="3299" t="s">
        <v>2820</v>
      </c>
      <c r="D88" s="3299" t="s">
        <v>2828</v>
      </c>
      <c r="E88" s="3299" t="s">
        <v>2486</v>
      </c>
      <c r="F88" s="3299" t="s">
        <v>2487</v>
      </c>
      <c r="G88" s="3299" t="s">
        <v>2559</v>
      </c>
      <c r="H88" s="3299"/>
      <c r="I88" s="3299" t="s">
        <v>2522</v>
      </c>
      <c r="J88" s="3294" t="s">
        <v>2477</v>
      </c>
      <c r="K88" s="3301">
        <v>2200</v>
      </c>
      <c r="L88" s="3294" t="s">
        <v>2478</v>
      </c>
      <c r="M88" s="3299" t="s">
        <v>2479</v>
      </c>
      <c r="N88" s="3299" t="s">
        <v>2480</v>
      </c>
      <c r="O88" s="3294"/>
      <c r="P88" s="3294"/>
      <c r="Q88" s="3299" t="s">
        <v>2829</v>
      </c>
      <c r="R88" s="3304" t="s">
        <v>2830</v>
      </c>
    </row>
    <row r="89" spans="1:18" s="3298" customFormat="1" ht="12" customHeight="1">
      <c r="A89" s="3299" t="s">
        <v>2831</v>
      </c>
      <c r="B89" s="3299" t="s">
        <v>2820</v>
      </c>
      <c r="C89" s="3299" t="s">
        <v>2820</v>
      </c>
      <c r="D89" s="3299" t="s">
        <v>2832</v>
      </c>
      <c r="E89" s="3299" t="s">
        <v>2495</v>
      </c>
      <c r="F89" s="3299" t="s">
        <v>2532</v>
      </c>
      <c r="G89" s="3299" t="s">
        <v>2533</v>
      </c>
      <c r="H89" s="3299"/>
      <c r="I89" s="3299" t="s">
        <v>2489</v>
      </c>
      <c r="J89" s="3294" t="s">
        <v>2477</v>
      </c>
      <c r="K89" s="3301">
        <v>123590</v>
      </c>
      <c r="L89" s="3294" t="s">
        <v>2478</v>
      </c>
      <c r="M89" s="3299" t="s">
        <v>2498</v>
      </c>
      <c r="N89" s="3299" t="s">
        <v>2534</v>
      </c>
      <c r="O89" s="3294"/>
      <c r="P89" s="3294"/>
      <c r="Q89" s="3299" t="s">
        <v>2833</v>
      </c>
      <c r="R89" s="3306" t="s">
        <v>2834</v>
      </c>
    </row>
    <row r="90" spans="1:18" s="3298" customFormat="1" ht="12" customHeight="1">
      <c r="A90" s="3299" t="s">
        <v>2835</v>
      </c>
      <c r="B90" s="3299" t="s">
        <v>2836</v>
      </c>
      <c r="C90" s="3299" t="s">
        <v>2836</v>
      </c>
      <c r="D90" s="3299" t="s">
        <v>2837</v>
      </c>
      <c r="E90" s="3299" t="s">
        <v>2495</v>
      </c>
      <c r="F90" s="3299" t="s">
        <v>2496</v>
      </c>
      <c r="G90" s="3299" t="s">
        <v>2497</v>
      </c>
      <c r="H90" s="3299"/>
      <c r="I90" s="3299" t="s">
        <v>2489</v>
      </c>
      <c r="J90" s="3294" t="s">
        <v>2477</v>
      </c>
      <c r="K90" s="3301">
        <v>1267580</v>
      </c>
      <c r="L90" s="3294" t="s">
        <v>2478</v>
      </c>
      <c r="M90" s="3299" t="s">
        <v>2498</v>
      </c>
      <c r="N90" s="3299" t="s">
        <v>2499</v>
      </c>
      <c r="O90" s="3294"/>
      <c r="P90" s="3294"/>
      <c r="Q90" s="3299" t="s">
        <v>2509</v>
      </c>
      <c r="R90" s="3303" t="s">
        <v>2838</v>
      </c>
    </row>
    <row r="91" spans="1:18" s="3298" customFormat="1" ht="12" customHeight="1">
      <c r="A91" s="3299" t="s">
        <v>2839</v>
      </c>
      <c r="B91" s="3299" t="s">
        <v>2836</v>
      </c>
      <c r="C91" s="3299" t="s">
        <v>2836</v>
      </c>
      <c r="D91" s="3299" t="s">
        <v>2840</v>
      </c>
      <c r="E91" s="3299" t="s">
        <v>2495</v>
      </c>
      <c r="F91" s="3299" t="s">
        <v>2496</v>
      </c>
      <c r="G91" s="3299" t="s">
        <v>2497</v>
      </c>
      <c r="H91" s="3299"/>
      <c r="I91" s="3299" t="s">
        <v>2489</v>
      </c>
      <c r="J91" s="3294" t="s">
        <v>2477</v>
      </c>
      <c r="K91" s="3301">
        <v>1483940</v>
      </c>
      <c r="L91" s="3294" t="s">
        <v>2478</v>
      </c>
      <c r="M91" s="3299" t="s">
        <v>2498</v>
      </c>
      <c r="N91" s="3299" t="s">
        <v>2499</v>
      </c>
      <c r="O91" s="3294"/>
      <c r="P91" s="3294"/>
      <c r="Q91" s="3299" t="s">
        <v>2516</v>
      </c>
      <c r="R91" s="3303" t="s">
        <v>2841</v>
      </c>
    </row>
    <row r="92" spans="1:18" s="3298" customFormat="1" ht="12" customHeight="1">
      <c r="A92" s="3299" t="s">
        <v>2842</v>
      </c>
      <c r="B92" s="3299" t="s">
        <v>2836</v>
      </c>
      <c r="C92" s="3299" t="s">
        <v>2836</v>
      </c>
      <c r="D92" s="3299" t="s">
        <v>2843</v>
      </c>
      <c r="E92" s="3299" t="s">
        <v>2495</v>
      </c>
      <c r="F92" s="3299" t="s">
        <v>2496</v>
      </c>
      <c r="G92" s="3299" t="s">
        <v>2497</v>
      </c>
      <c r="H92" s="3299"/>
      <c r="I92" s="3299" t="s">
        <v>2489</v>
      </c>
      <c r="J92" s="3294" t="s">
        <v>2477</v>
      </c>
      <c r="K92" s="3301">
        <v>1664300</v>
      </c>
      <c r="L92" s="3294" t="s">
        <v>2478</v>
      </c>
      <c r="M92" s="3299" t="s">
        <v>2498</v>
      </c>
      <c r="N92" s="3299" t="s">
        <v>2499</v>
      </c>
      <c r="O92" s="3294"/>
      <c r="P92" s="3294"/>
      <c r="Q92" s="3299" t="s">
        <v>2500</v>
      </c>
      <c r="R92" s="3303" t="s">
        <v>2844</v>
      </c>
    </row>
    <row r="93" spans="1:18" s="3298" customFormat="1" ht="12" customHeight="1">
      <c r="A93" s="3299" t="s">
        <v>2845</v>
      </c>
      <c r="B93" s="3299" t="s">
        <v>2846</v>
      </c>
      <c r="C93" s="3299" t="s">
        <v>2846</v>
      </c>
      <c r="D93" s="3299" t="s">
        <v>2634</v>
      </c>
      <c r="E93" s="3299" t="s">
        <v>2495</v>
      </c>
      <c r="F93" s="3299" t="s">
        <v>2532</v>
      </c>
      <c r="G93" s="3299" t="s">
        <v>2634</v>
      </c>
      <c r="H93" s="3299"/>
      <c r="I93" s="3299" t="s">
        <v>2489</v>
      </c>
      <c r="J93" s="3294" t="s">
        <v>2477</v>
      </c>
      <c r="K93" s="3301">
        <v>21580</v>
      </c>
      <c r="L93" s="3294" t="s">
        <v>2478</v>
      </c>
      <c r="M93" s="3299" t="s">
        <v>2479</v>
      </c>
      <c r="N93" s="3299" t="s">
        <v>2480</v>
      </c>
      <c r="O93" s="3294"/>
      <c r="P93" s="3294"/>
      <c r="Q93" s="3299" t="s">
        <v>2822</v>
      </c>
      <c r="R93" s="3304" t="s">
        <v>2847</v>
      </c>
    </row>
    <row r="94" spans="1:18" s="3298" customFormat="1" ht="12" customHeight="1">
      <c r="A94" s="3299" t="s">
        <v>2848</v>
      </c>
      <c r="B94" s="3299" t="s">
        <v>2846</v>
      </c>
      <c r="C94" s="3299" t="s">
        <v>2846</v>
      </c>
      <c r="D94" s="3299" t="s">
        <v>2825</v>
      </c>
      <c r="E94" s="3299" t="s">
        <v>2486</v>
      </c>
      <c r="F94" s="3299" t="s">
        <v>2487</v>
      </c>
      <c r="G94" s="3299" t="s">
        <v>2559</v>
      </c>
      <c r="H94" s="3299"/>
      <c r="I94" s="3299" t="s">
        <v>2522</v>
      </c>
      <c r="J94" s="3294" t="s">
        <v>2477</v>
      </c>
      <c r="K94" s="3301">
        <v>3700</v>
      </c>
      <c r="L94" s="3294" t="s">
        <v>2478</v>
      </c>
      <c r="M94" s="3299" t="s">
        <v>2479</v>
      </c>
      <c r="N94" s="3299" t="s">
        <v>2480</v>
      </c>
      <c r="O94" s="3294"/>
      <c r="P94" s="3294"/>
      <c r="Q94" s="3299" t="s">
        <v>1540</v>
      </c>
      <c r="R94" s="3304" t="s">
        <v>2849</v>
      </c>
    </row>
    <row r="95" spans="1:18" s="3298" customFormat="1" ht="12" customHeight="1">
      <c r="A95" s="3299" t="s">
        <v>2850</v>
      </c>
      <c r="B95" s="3299" t="s">
        <v>2846</v>
      </c>
      <c r="C95" s="3299" t="s">
        <v>2846</v>
      </c>
      <c r="D95" s="3299" t="s">
        <v>2828</v>
      </c>
      <c r="E95" s="3299" t="s">
        <v>2486</v>
      </c>
      <c r="F95" s="3299" t="s">
        <v>2487</v>
      </c>
      <c r="G95" s="3299" t="s">
        <v>2559</v>
      </c>
      <c r="H95" s="3299"/>
      <c r="I95" s="3299" t="s">
        <v>2522</v>
      </c>
      <c r="J95" s="3294" t="s">
        <v>2477</v>
      </c>
      <c r="K95" s="3301">
        <v>12800</v>
      </c>
      <c r="L95" s="3294" t="s">
        <v>2478</v>
      </c>
      <c r="M95" s="3299" t="s">
        <v>2479</v>
      </c>
      <c r="N95" s="3299" t="s">
        <v>2480</v>
      </c>
      <c r="O95" s="3294"/>
      <c r="P95" s="3294"/>
      <c r="Q95" s="3299" t="s">
        <v>2829</v>
      </c>
      <c r="R95" s="3304" t="s">
        <v>2851</v>
      </c>
    </row>
    <row r="96" spans="1:18" s="3298" customFormat="1" ht="12" customHeight="1">
      <c r="A96" s="3299" t="s">
        <v>2852</v>
      </c>
      <c r="B96" s="3299" t="s">
        <v>2846</v>
      </c>
      <c r="C96" s="3299" t="s">
        <v>2846</v>
      </c>
      <c r="D96" s="3299" t="s">
        <v>2538</v>
      </c>
      <c r="E96" s="3299" t="s">
        <v>2486</v>
      </c>
      <c r="F96" s="3299" t="s">
        <v>2487</v>
      </c>
      <c r="G96" s="3299" t="s">
        <v>5013</v>
      </c>
      <c r="H96" s="3299"/>
      <c r="I96" s="3299" t="s">
        <v>2489</v>
      </c>
      <c r="J96" s="3294" t="s">
        <v>2477</v>
      </c>
      <c r="K96" s="3301">
        <v>100300</v>
      </c>
      <c r="L96" s="3294" t="s">
        <v>2478</v>
      </c>
      <c r="M96" s="3299" t="s">
        <v>2498</v>
      </c>
      <c r="N96" s="3299" t="s">
        <v>2499</v>
      </c>
      <c r="O96" s="3294"/>
      <c r="P96" s="3294"/>
      <c r="Q96" s="3299" t="s">
        <v>2539</v>
      </c>
      <c r="R96" s="3304" t="s">
        <v>2853</v>
      </c>
    </row>
    <row r="97" spans="1:18" s="3298" customFormat="1" ht="12" customHeight="1">
      <c r="A97" s="3299" t="s">
        <v>2854</v>
      </c>
      <c r="B97" s="3299" t="s">
        <v>2855</v>
      </c>
      <c r="C97" s="3299" t="s">
        <v>2855</v>
      </c>
      <c r="D97" s="3299" t="s">
        <v>2856</v>
      </c>
      <c r="E97" s="3299" t="s">
        <v>2495</v>
      </c>
      <c r="F97" s="3299" t="s">
        <v>2532</v>
      </c>
      <c r="G97" s="3299" t="s">
        <v>2550</v>
      </c>
      <c r="H97" s="3299"/>
      <c r="I97" s="3299" t="s">
        <v>2489</v>
      </c>
      <c r="J97" s="3294" t="s">
        <v>2477</v>
      </c>
      <c r="K97" s="3301">
        <v>44000</v>
      </c>
      <c r="L97" s="3294" t="s">
        <v>2478</v>
      </c>
      <c r="M97" s="3299" t="s">
        <v>2498</v>
      </c>
      <c r="N97" s="3299" t="s">
        <v>2551</v>
      </c>
      <c r="O97" s="3294"/>
      <c r="P97" s="3294"/>
      <c r="Q97" s="3299" t="s">
        <v>2857</v>
      </c>
      <c r="R97" s="3304" t="s">
        <v>2553</v>
      </c>
    </row>
    <row r="98" spans="1:18" s="3298" customFormat="1" ht="12" customHeight="1">
      <c r="A98" s="3299" t="s">
        <v>2858</v>
      </c>
      <c r="B98" s="3299" t="s">
        <v>2855</v>
      </c>
      <c r="C98" s="3299" t="s">
        <v>2855</v>
      </c>
      <c r="D98" s="3299" t="s">
        <v>2859</v>
      </c>
      <c r="E98" s="3299" t="s">
        <v>2495</v>
      </c>
      <c r="F98" s="3299" t="s">
        <v>2532</v>
      </c>
      <c r="G98" s="3299" t="s">
        <v>2569</v>
      </c>
      <c r="H98" s="3299"/>
      <c r="I98" s="3299" t="s">
        <v>2489</v>
      </c>
      <c r="J98" s="3294" t="s">
        <v>2477</v>
      </c>
      <c r="K98" s="3301">
        <v>720300</v>
      </c>
      <c r="L98" s="3294" t="s">
        <v>2478</v>
      </c>
      <c r="M98" s="3299" t="s">
        <v>2498</v>
      </c>
      <c r="N98" s="3299" t="s">
        <v>2499</v>
      </c>
      <c r="O98" s="3294"/>
      <c r="P98" s="3294"/>
      <c r="Q98" s="3299" t="s">
        <v>2570</v>
      </c>
      <c r="R98" s="3304" t="s">
        <v>2860</v>
      </c>
    </row>
    <row r="99" spans="1:18" s="3298" customFormat="1" ht="12" customHeight="1">
      <c r="A99" s="3299" t="s">
        <v>2861</v>
      </c>
      <c r="B99" s="3299" t="s">
        <v>2862</v>
      </c>
      <c r="C99" s="3299" t="s">
        <v>2862</v>
      </c>
      <c r="D99" s="3299" t="s">
        <v>2828</v>
      </c>
      <c r="E99" s="3299" t="s">
        <v>2486</v>
      </c>
      <c r="F99" s="3299" t="s">
        <v>2487</v>
      </c>
      <c r="G99" s="3299" t="s">
        <v>2559</v>
      </c>
      <c r="H99" s="3299"/>
      <c r="I99" s="3299" t="s">
        <v>2522</v>
      </c>
      <c r="J99" s="3294" t="s">
        <v>2477</v>
      </c>
      <c r="K99" s="3301">
        <v>5000</v>
      </c>
      <c r="L99" s="3294" t="s">
        <v>2478</v>
      </c>
      <c r="M99" s="3299" t="s">
        <v>2479</v>
      </c>
      <c r="N99" s="3299" t="s">
        <v>2480</v>
      </c>
      <c r="O99" s="3294"/>
      <c r="P99" s="3294"/>
      <c r="Q99" s="3299" t="s">
        <v>2863</v>
      </c>
      <c r="R99" s="3304" t="s">
        <v>2864</v>
      </c>
    </row>
    <row r="100" spans="1:18" s="3298" customFormat="1" ht="12" customHeight="1">
      <c r="A100" s="3299" t="s">
        <v>2865</v>
      </c>
      <c r="B100" s="3299" t="s">
        <v>2862</v>
      </c>
      <c r="C100" s="3299" t="s">
        <v>2862</v>
      </c>
      <c r="D100" s="3299" t="s">
        <v>2720</v>
      </c>
      <c r="E100" s="3299" t="s">
        <v>2495</v>
      </c>
      <c r="F100" s="3299" t="s">
        <v>2532</v>
      </c>
      <c r="G100" s="3299" t="s">
        <v>2721</v>
      </c>
      <c r="H100" s="3299"/>
      <c r="I100" s="3299" t="s">
        <v>5015</v>
      </c>
      <c r="J100" s="3294" t="s">
        <v>2477</v>
      </c>
      <c r="K100" s="3301">
        <v>40000</v>
      </c>
      <c r="L100" s="3294" t="s">
        <v>2478</v>
      </c>
      <c r="M100" s="3299" t="s">
        <v>2479</v>
      </c>
      <c r="N100" s="3299" t="s">
        <v>2480</v>
      </c>
      <c r="O100" s="3294"/>
      <c r="P100" s="3294"/>
      <c r="Q100" s="3299" t="s">
        <v>2722</v>
      </c>
      <c r="R100" s="3304" t="s">
        <v>2866</v>
      </c>
    </row>
    <row r="101" spans="1:18" s="3298" customFormat="1" ht="12" customHeight="1">
      <c r="A101" s="3299" t="s">
        <v>2867</v>
      </c>
      <c r="B101" s="3299" t="s">
        <v>2868</v>
      </c>
      <c r="C101" s="3299" t="s">
        <v>2868</v>
      </c>
      <c r="D101" s="3299" t="s">
        <v>2869</v>
      </c>
      <c r="E101" s="3299" t="s">
        <v>2486</v>
      </c>
      <c r="F101" s="3299" t="s">
        <v>2487</v>
      </c>
      <c r="G101" s="3299" t="s">
        <v>2559</v>
      </c>
      <c r="H101" s="3299"/>
      <c r="I101" s="3299" t="s">
        <v>2522</v>
      </c>
      <c r="J101" s="3294" t="s">
        <v>2477</v>
      </c>
      <c r="K101" s="3301">
        <v>60300</v>
      </c>
      <c r="L101" s="3294" t="s">
        <v>2478</v>
      </c>
      <c r="M101" s="3299" t="s">
        <v>2479</v>
      </c>
      <c r="N101" s="3299" t="s">
        <v>2480</v>
      </c>
      <c r="O101" s="3294"/>
      <c r="P101" s="3294"/>
      <c r="Q101" s="3299" t="s">
        <v>1540</v>
      </c>
      <c r="R101" s="3304" t="s">
        <v>2870</v>
      </c>
    </row>
    <row r="102" spans="1:18" s="3298" customFormat="1" ht="12" customHeight="1">
      <c r="A102" s="3299" t="s">
        <v>2871</v>
      </c>
      <c r="B102" s="3299" t="s">
        <v>2868</v>
      </c>
      <c r="C102" s="3299" t="s">
        <v>2868</v>
      </c>
      <c r="D102" s="3299" t="s">
        <v>2872</v>
      </c>
      <c r="E102" s="3299" t="s">
        <v>2486</v>
      </c>
      <c r="F102" s="3299" t="s">
        <v>2487</v>
      </c>
      <c r="G102" s="3299" t="s">
        <v>2559</v>
      </c>
      <c r="H102" s="3299"/>
      <c r="I102" s="3299" t="s">
        <v>2522</v>
      </c>
      <c r="J102" s="3294" t="s">
        <v>2477</v>
      </c>
      <c r="K102" s="3301">
        <v>32600</v>
      </c>
      <c r="L102" s="3294" t="s">
        <v>2478</v>
      </c>
      <c r="M102" s="3299" t="s">
        <v>2479</v>
      </c>
      <c r="N102" s="3299" t="s">
        <v>2480</v>
      </c>
      <c r="O102" s="3294"/>
      <c r="P102" s="3294"/>
      <c r="Q102" s="3299" t="s">
        <v>2829</v>
      </c>
      <c r="R102" s="3304" t="s">
        <v>2873</v>
      </c>
    </row>
    <row r="103" spans="1:18" s="3298" customFormat="1" ht="12" customHeight="1">
      <c r="A103" s="3299" t="s">
        <v>2874</v>
      </c>
      <c r="B103" s="3299" t="s">
        <v>2868</v>
      </c>
      <c r="C103" s="3299" t="s">
        <v>2868</v>
      </c>
      <c r="D103" s="3308" t="s">
        <v>2875</v>
      </c>
      <c r="E103" s="3299" t="s">
        <v>2495</v>
      </c>
      <c r="F103" s="3299" t="s">
        <v>2532</v>
      </c>
      <c r="G103" s="3299" t="s">
        <v>2876</v>
      </c>
      <c r="H103" s="3299"/>
      <c r="I103" s="3299" t="s">
        <v>2489</v>
      </c>
      <c r="J103" s="3294" t="s">
        <v>2477</v>
      </c>
      <c r="K103" s="3301">
        <v>50000</v>
      </c>
      <c r="L103" s="3294" t="s">
        <v>2478</v>
      </c>
      <c r="M103" s="3299" t="s">
        <v>2479</v>
      </c>
      <c r="N103" s="3299" t="s">
        <v>2480</v>
      </c>
      <c r="O103" s="3294"/>
      <c r="P103" s="3294"/>
      <c r="Q103" s="3299" t="s">
        <v>2877</v>
      </c>
      <c r="R103" s="3304" t="s">
        <v>2878</v>
      </c>
    </row>
    <row r="104" spans="1:18" s="3298" customFormat="1" ht="12" customHeight="1">
      <c r="A104" s="3299" t="s">
        <v>2879</v>
      </c>
      <c r="B104" s="3299" t="s">
        <v>2880</v>
      </c>
      <c r="C104" s="3299" t="s">
        <v>2880</v>
      </c>
      <c r="D104" s="3299" t="s">
        <v>2488</v>
      </c>
      <c r="E104" s="3299" t="s">
        <v>2486</v>
      </c>
      <c r="F104" s="3299" t="s">
        <v>2487</v>
      </c>
      <c r="G104" s="3299" t="s">
        <v>2488</v>
      </c>
      <c r="H104" s="3299"/>
      <c r="I104" s="3299" t="s">
        <v>2522</v>
      </c>
      <c r="J104" s="3294" t="s">
        <v>2477</v>
      </c>
      <c r="K104" s="3301">
        <v>4500</v>
      </c>
      <c r="L104" s="3294" t="s">
        <v>2478</v>
      </c>
      <c r="M104" s="3299" t="s">
        <v>2479</v>
      </c>
      <c r="N104" s="3299" t="s">
        <v>2480</v>
      </c>
      <c r="O104" s="3294"/>
      <c r="P104" s="3294"/>
      <c r="Q104" s="3299" t="s">
        <v>2786</v>
      </c>
      <c r="R104" s="3304" t="s">
        <v>2881</v>
      </c>
    </row>
    <row r="105" spans="1:18" s="3298" customFormat="1" ht="12" customHeight="1">
      <c r="A105" s="3299" t="s">
        <v>2882</v>
      </c>
      <c r="B105" s="3299" t="s">
        <v>2880</v>
      </c>
      <c r="C105" s="3299" t="s">
        <v>2880</v>
      </c>
      <c r="D105" s="3299" t="s">
        <v>2828</v>
      </c>
      <c r="E105" s="3299" t="s">
        <v>2486</v>
      </c>
      <c r="F105" s="3299" t="s">
        <v>2487</v>
      </c>
      <c r="G105" s="3299" t="s">
        <v>2559</v>
      </c>
      <c r="H105" s="3299"/>
      <c r="I105" s="3299" t="s">
        <v>2522</v>
      </c>
      <c r="J105" s="3294" t="s">
        <v>2477</v>
      </c>
      <c r="K105" s="3301">
        <v>2200</v>
      </c>
      <c r="L105" s="3294" t="s">
        <v>2478</v>
      </c>
      <c r="M105" s="3299" t="s">
        <v>2498</v>
      </c>
      <c r="N105" s="3299" t="s">
        <v>2618</v>
      </c>
      <c r="O105" s="3294"/>
      <c r="P105" s="3294"/>
      <c r="Q105" s="3299" t="s">
        <v>2883</v>
      </c>
      <c r="R105" s="3304" t="s">
        <v>2884</v>
      </c>
    </row>
    <row r="106" spans="1:18" s="3298" customFormat="1" ht="12" customHeight="1">
      <c r="A106" s="3299" t="s">
        <v>2885</v>
      </c>
      <c r="B106" s="3299" t="s">
        <v>2886</v>
      </c>
      <c r="C106" s="3299" t="s">
        <v>2886</v>
      </c>
      <c r="D106" s="3299" t="s">
        <v>2577</v>
      </c>
      <c r="E106" s="3299" t="s">
        <v>2495</v>
      </c>
      <c r="F106" s="3299" t="s">
        <v>2532</v>
      </c>
      <c r="G106" s="3299" t="s">
        <v>2578</v>
      </c>
      <c r="H106" s="3299"/>
      <c r="I106" s="3299" t="s">
        <v>2489</v>
      </c>
      <c r="J106" s="3294" t="s">
        <v>2477</v>
      </c>
      <c r="K106" s="3301">
        <v>3270</v>
      </c>
      <c r="L106" s="3294" t="s">
        <v>2478</v>
      </c>
      <c r="M106" s="3299" t="s">
        <v>2479</v>
      </c>
      <c r="N106" s="3299" t="s">
        <v>2480</v>
      </c>
      <c r="O106" s="3294"/>
      <c r="P106" s="3294"/>
      <c r="Q106" s="3299" t="s">
        <v>2582</v>
      </c>
      <c r="R106" s="3304" t="s">
        <v>2887</v>
      </c>
    </row>
    <row r="107" spans="1:18" s="3298" customFormat="1" ht="12" customHeight="1">
      <c r="A107" s="3299" t="s">
        <v>2888</v>
      </c>
      <c r="B107" s="3299" t="s">
        <v>2886</v>
      </c>
      <c r="C107" s="3299" t="s">
        <v>2886</v>
      </c>
      <c r="D107" s="3299" t="s">
        <v>2488</v>
      </c>
      <c r="E107" s="3299" t="s">
        <v>2486</v>
      </c>
      <c r="F107" s="3299" t="s">
        <v>2487</v>
      </c>
      <c r="G107" s="3299" t="s">
        <v>2488</v>
      </c>
      <c r="H107" s="3299"/>
      <c r="I107" s="3299" t="s">
        <v>2522</v>
      </c>
      <c r="J107" s="3294" t="s">
        <v>2477</v>
      </c>
      <c r="K107" s="3301">
        <v>18000</v>
      </c>
      <c r="L107" s="3294" t="s">
        <v>2478</v>
      </c>
      <c r="M107" s="3299" t="s">
        <v>2479</v>
      </c>
      <c r="N107" s="3299" t="s">
        <v>2480</v>
      </c>
      <c r="O107" s="3294"/>
      <c r="P107" s="3294"/>
      <c r="Q107" s="3299" t="s">
        <v>2889</v>
      </c>
      <c r="R107" s="3304" t="s">
        <v>2890</v>
      </c>
    </row>
    <row r="108" spans="1:18" s="3298" customFormat="1" ht="12" customHeight="1">
      <c r="A108" s="3299" t="s">
        <v>2891</v>
      </c>
      <c r="B108" s="3299" t="s">
        <v>2892</v>
      </c>
      <c r="C108" s="3299" t="s">
        <v>2892</v>
      </c>
      <c r="D108" s="3299" t="s">
        <v>2488</v>
      </c>
      <c r="E108" s="3299" t="s">
        <v>2486</v>
      </c>
      <c r="F108" s="3299" t="s">
        <v>2487</v>
      </c>
      <c r="G108" s="3299" t="s">
        <v>2488</v>
      </c>
      <c r="H108" s="3299"/>
      <c r="I108" s="3299" t="s">
        <v>2522</v>
      </c>
      <c r="J108" s="3294" t="s">
        <v>2477</v>
      </c>
      <c r="K108" s="3301">
        <v>12000</v>
      </c>
      <c r="L108" s="3294" t="s">
        <v>2478</v>
      </c>
      <c r="M108" s="3299" t="s">
        <v>2479</v>
      </c>
      <c r="N108" s="3299" t="s">
        <v>2480</v>
      </c>
      <c r="O108" s="3294"/>
      <c r="P108" s="3294"/>
      <c r="Q108" s="3299" t="s">
        <v>2893</v>
      </c>
      <c r="R108" s="3304" t="s">
        <v>2894</v>
      </c>
    </row>
    <row r="109" spans="1:18" s="3298" customFormat="1" ht="12" customHeight="1">
      <c r="A109" s="3299" t="s">
        <v>2895</v>
      </c>
      <c r="B109" s="3299" t="s">
        <v>2892</v>
      </c>
      <c r="C109" s="3299" t="s">
        <v>2892</v>
      </c>
      <c r="D109" s="3299" t="s">
        <v>2488</v>
      </c>
      <c r="E109" s="3299" t="s">
        <v>2486</v>
      </c>
      <c r="F109" s="3299" t="s">
        <v>2487</v>
      </c>
      <c r="G109" s="3299" t="s">
        <v>2488</v>
      </c>
      <c r="H109" s="3299"/>
      <c r="I109" s="3299" t="s">
        <v>2489</v>
      </c>
      <c r="J109" s="3294" t="s">
        <v>2477</v>
      </c>
      <c r="K109" s="3301">
        <v>61050</v>
      </c>
      <c r="L109" s="3294" t="s">
        <v>2478</v>
      </c>
      <c r="M109" s="3299" t="s">
        <v>2498</v>
      </c>
      <c r="N109" s="3299" t="s">
        <v>2499</v>
      </c>
      <c r="O109" s="3294"/>
      <c r="P109" s="3294"/>
      <c r="Q109" s="3299" t="s">
        <v>2516</v>
      </c>
      <c r="R109" s="3304" t="s">
        <v>2896</v>
      </c>
    </row>
    <row r="110" spans="1:18" s="3298" customFormat="1" ht="12" customHeight="1">
      <c r="A110" s="3299" t="s">
        <v>2897</v>
      </c>
      <c r="B110" s="3299" t="s">
        <v>2892</v>
      </c>
      <c r="C110" s="3299" t="s">
        <v>2892</v>
      </c>
      <c r="D110" s="3299" t="s">
        <v>2898</v>
      </c>
      <c r="E110" s="3299" t="s">
        <v>2495</v>
      </c>
      <c r="F110" s="3299" t="s">
        <v>2496</v>
      </c>
      <c r="G110" s="3299" t="s">
        <v>2650</v>
      </c>
      <c r="H110" s="3299"/>
      <c r="I110" s="3299" t="s">
        <v>2489</v>
      </c>
      <c r="J110" s="3294" t="s">
        <v>2477</v>
      </c>
      <c r="K110" s="3301">
        <v>393000</v>
      </c>
      <c r="L110" s="3294" t="s">
        <v>2478</v>
      </c>
      <c r="M110" s="3299" t="s">
        <v>2498</v>
      </c>
      <c r="N110" s="3299" t="s">
        <v>2534</v>
      </c>
      <c r="O110" s="3294"/>
      <c r="P110" s="3294"/>
      <c r="Q110" s="3299" t="s">
        <v>2899</v>
      </c>
      <c r="R110" s="3303" t="s">
        <v>2900</v>
      </c>
    </row>
    <row r="111" spans="1:18" s="3298" customFormat="1" ht="12" customHeight="1">
      <c r="A111" s="3299" t="s">
        <v>2901</v>
      </c>
      <c r="B111" s="3299" t="s">
        <v>2892</v>
      </c>
      <c r="C111" s="3299" t="s">
        <v>2892</v>
      </c>
      <c r="D111" s="3299" t="s">
        <v>2902</v>
      </c>
      <c r="E111" s="3299" t="s">
        <v>2495</v>
      </c>
      <c r="F111" s="3299" t="s">
        <v>2496</v>
      </c>
      <c r="G111" s="3299" t="s">
        <v>2650</v>
      </c>
      <c r="H111" s="3299"/>
      <c r="I111" s="3299" t="s">
        <v>2489</v>
      </c>
      <c r="J111" s="3294" t="s">
        <v>2477</v>
      </c>
      <c r="K111" s="3301">
        <v>81560</v>
      </c>
      <c r="L111" s="3294" t="s">
        <v>2478</v>
      </c>
      <c r="M111" s="3299" t="s">
        <v>2498</v>
      </c>
      <c r="N111" s="3299" t="s">
        <v>2534</v>
      </c>
      <c r="O111" s="3294"/>
      <c r="P111" s="3294"/>
      <c r="Q111" s="3299" t="s">
        <v>2903</v>
      </c>
      <c r="R111" s="3303" t="s">
        <v>2904</v>
      </c>
    </row>
    <row r="112" spans="1:18" s="3298" customFormat="1" ht="12" customHeight="1">
      <c r="A112" s="3299" t="s">
        <v>2905</v>
      </c>
      <c r="B112" s="3299" t="s">
        <v>2892</v>
      </c>
      <c r="C112" s="3299" t="s">
        <v>2892</v>
      </c>
      <c r="D112" s="3299" t="s">
        <v>2488</v>
      </c>
      <c r="E112" s="3299" t="s">
        <v>2486</v>
      </c>
      <c r="F112" s="3299" t="s">
        <v>2487</v>
      </c>
      <c r="G112" s="3299" t="s">
        <v>2488</v>
      </c>
      <c r="H112" s="3299"/>
      <c r="I112" s="3299" t="s">
        <v>2546</v>
      </c>
      <c r="J112" s="3294" t="s">
        <v>2477</v>
      </c>
      <c r="K112" s="3301">
        <v>31000</v>
      </c>
      <c r="L112" s="3294" t="s">
        <v>2478</v>
      </c>
      <c r="M112" s="3299" t="s">
        <v>2479</v>
      </c>
      <c r="N112" s="3299" t="s">
        <v>2480</v>
      </c>
      <c r="O112" s="3294"/>
      <c r="P112" s="3294"/>
      <c r="Q112" s="3299" t="s">
        <v>2906</v>
      </c>
      <c r="R112" s="3304" t="s">
        <v>2907</v>
      </c>
    </row>
    <row r="113" spans="1:18" s="3298" customFormat="1" ht="12" customHeight="1">
      <c r="A113" s="3299" t="s">
        <v>2908</v>
      </c>
      <c r="B113" s="3299" t="s">
        <v>2892</v>
      </c>
      <c r="C113" s="3299" t="s">
        <v>2892</v>
      </c>
      <c r="D113" s="3299" t="s">
        <v>2909</v>
      </c>
      <c r="E113" s="3299" t="s">
        <v>2495</v>
      </c>
      <c r="F113" s="3299" t="s">
        <v>2496</v>
      </c>
      <c r="G113" s="3299" t="s">
        <v>2650</v>
      </c>
      <c r="H113" s="3299"/>
      <c r="I113" s="3299" t="s">
        <v>2489</v>
      </c>
      <c r="J113" s="3294" t="s">
        <v>2477</v>
      </c>
      <c r="K113" s="3301">
        <v>45800</v>
      </c>
      <c r="L113" s="3294" t="s">
        <v>2478</v>
      </c>
      <c r="M113" s="3299" t="s">
        <v>2498</v>
      </c>
      <c r="N113" s="3299" t="s">
        <v>2534</v>
      </c>
      <c r="O113" s="3294"/>
      <c r="P113" s="3294"/>
      <c r="Q113" s="3299" t="s">
        <v>2910</v>
      </c>
      <c r="R113" s="3303" t="s">
        <v>2911</v>
      </c>
    </row>
    <row r="114" spans="1:18" s="3298" customFormat="1" ht="12" customHeight="1">
      <c r="A114" s="3299" t="s">
        <v>2912</v>
      </c>
      <c r="B114" s="3299" t="s">
        <v>2892</v>
      </c>
      <c r="C114" s="3299" t="s">
        <v>2892</v>
      </c>
      <c r="D114" s="3299" t="s">
        <v>2913</v>
      </c>
      <c r="E114" s="3299" t="s">
        <v>2495</v>
      </c>
      <c r="F114" s="3299" t="s">
        <v>2496</v>
      </c>
      <c r="G114" s="3299" t="s">
        <v>2650</v>
      </c>
      <c r="H114" s="3299"/>
      <c r="I114" s="3299" t="s">
        <v>2489</v>
      </c>
      <c r="J114" s="3294" t="s">
        <v>2477</v>
      </c>
      <c r="K114" s="3301">
        <v>565720</v>
      </c>
      <c r="L114" s="3294" t="s">
        <v>2478</v>
      </c>
      <c r="M114" s="3299" t="s">
        <v>2498</v>
      </c>
      <c r="N114" s="3299" t="s">
        <v>2534</v>
      </c>
      <c r="O114" s="3294"/>
      <c r="P114" s="3294"/>
      <c r="Q114" s="3299" t="s">
        <v>2914</v>
      </c>
      <c r="R114" s="3303" t="s">
        <v>2915</v>
      </c>
    </row>
    <row r="115" spans="1:18" s="3298" customFormat="1" ht="12" customHeight="1">
      <c r="A115" s="3299" t="s">
        <v>2916</v>
      </c>
      <c r="B115" s="3299" t="s">
        <v>2917</v>
      </c>
      <c r="C115" s="3299" t="s">
        <v>2917</v>
      </c>
      <c r="D115" s="3299" t="s">
        <v>2488</v>
      </c>
      <c r="E115" s="3299" t="s">
        <v>2486</v>
      </c>
      <c r="F115" s="3299" t="s">
        <v>2487</v>
      </c>
      <c r="G115" s="3299" t="s">
        <v>2488</v>
      </c>
      <c r="H115" s="3299"/>
      <c r="I115" s="3299" t="s">
        <v>2546</v>
      </c>
      <c r="J115" s="3294" t="s">
        <v>2477</v>
      </c>
      <c r="K115" s="3301">
        <v>48500</v>
      </c>
      <c r="L115" s="3294" t="s">
        <v>2478</v>
      </c>
      <c r="M115" s="3299" t="s">
        <v>2479</v>
      </c>
      <c r="N115" s="3299" t="s">
        <v>2480</v>
      </c>
      <c r="O115" s="3294"/>
      <c r="P115" s="3294"/>
      <c r="Q115" s="3299" t="s">
        <v>2574</v>
      </c>
      <c r="R115" s="3304" t="s">
        <v>2918</v>
      </c>
    </row>
    <row r="116" spans="1:18" s="3298" customFormat="1" ht="12" customHeight="1">
      <c r="A116" s="3299" t="s">
        <v>2919</v>
      </c>
      <c r="B116" s="3299" t="s">
        <v>2917</v>
      </c>
      <c r="C116" s="3299" t="s">
        <v>2920</v>
      </c>
      <c r="D116" s="3299" t="s">
        <v>2488</v>
      </c>
      <c r="E116" s="3299" t="s">
        <v>2486</v>
      </c>
      <c r="F116" s="3299" t="s">
        <v>2487</v>
      </c>
      <c r="G116" s="3299" t="s">
        <v>2488</v>
      </c>
      <c r="H116" s="3299"/>
      <c r="I116" s="3299" t="s">
        <v>2546</v>
      </c>
      <c r="J116" s="3294" t="s">
        <v>2477</v>
      </c>
      <c r="K116" s="3301">
        <v>48000</v>
      </c>
      <c r="L116" s="3294" t="s">
        <v>2478</v>
      </c>
      <c r="M116" s="3299" t="s">
        <v>2479</v>
      </c>
      <c r="N116" s="3299" t="s">
        <v>2480</v>
      </c>
      <c r="O116" s="3294"/>
      <c r="P116" s="3294"/>
      <c r="Q116" s="3299" t="s">
        <v>2921</v>
      </c>
      <c r="R116" s="3304" t="s">
        <v>2922</v>
      </c>
    </row>
    <row r="117" spans="1:18" s="3298" customFormat="1" ht="12" customHeight="1">
      <c r="A117" s="3299" t="s">
        <v>2923</v>
      </c>
      <c r="B117" s="3299" t="s">
        <v>2924</v>
      </c>
      <c r="C117" s="3299" t="s">
        <v>2924</v>
      </c>
      <c r="D117" s="3299" t="s">
        <v>2523</v>
      </c>
      <c r="E117" s="3299" t="s">
        <v>2486</v>
      </c>
      <c r="F117" s="3299" t="s">
        <v>2487</v>
      </c>
      <c r="G117" s="3299" t="s">
        <v>2488</v>
      </c>
      <c r="H117" s="3299"/>
      <c r="I117" s="3299" t="s">
        <v>2546</v>
      </c>
      <c r="J117" s="3294" t="s">
        <v>2477</v>
      </c>
      <c r="K117" s="3301">
        <v>10000</v>
      </c>
      <c r="L117" s="3294" t="s">
        <v>2478</v>
      </c>
      <c r="M117" s="3299" t="s">
        <v>2479</v>
      </c>
      <c r="N117" s="3299" t="s">
        <v>2480</v>
      </c>
      <c r="O117" s="3294"/>
      <c r="P117" s="3294"/>
      <c r="Q117" s="3299" t="s">
        <v>2523</v>
      </c>
      <c r="R117" s="3304" t="s">
        <v>2925</v>
      </c>
    </row>
    <row r="118" spans="1:18" s="3298" customFormat="1" ht="12" customHeight="1">
      <c r="A118" s="3299" t="s">
        <v>2926</v>
      </c>
      <c r="B118" s="3299" t="s">
        <v>2927</v>
      </c>
      <c r="C118" s="3299" t="s">
        <v>2927</v>
      </c>
      <c r="D118" s="3299" t="s">
        <v>2869</v>
      </c>
      <c r="E118" s="3299" t="s">
        <v>2486</v>
      </c>
      <c r="F118" s="3299" t="s">
        <v>2487</v>
      </c>
      <c r="G118" s="3299" t="s">
        <v>2559</v>
      </c>
      <c r="H118" s="3299"/>
      <c r="I118" s="3299" t="s">
        <v>2522</v>
      </c>
      <c r="J118" s="3294" t="s">
        <v>2477</v>
      </c>
      <c r="K118" s="3301">
        <v>18100</v>
      </c>
      <c r="L118" s="3294" t="s">
        <v>2478</v>
      </c>
      <c r="M118" s="3299" t="s">
        <v>2479</v>
      </c>
      <c r="N118" s="3299" t="s">
        <v>2480</v>
      </c>
      <c r="O118" s="3294"/>
      <c r="P118" s="3294"/>
      <c r="Q118" s="3299" t="s">
        <v>2928</v>
      </c>
      <c r="R118" s="3304" t="s">
        <v>2929</v>
      </c>
    </row>
    <row r="119" spans="1:18" s="3298" customFormat="1" ht="12" customHeight="1">
      <c r="A119" s="3299" t="s">
        <v>2930</v>
      </c>
      <c r="B119" s="3299" t="s">
        <v>2927</v>
      </c>
      <c r="C119" s="3299" t="s">
        <v>2927</v>
      </c>
      <c r="D119" s="3299" t="s">
        <v>2869</v>
      </c>
      <c r="E119" s="3299" t="s">
        <v>2486</v>
      </c>
      <c r="F119" s="3299" t="s">
        <v>2487</v>
      </c>
      <c r="G119" s="3299" t="s">
        <v>2559</v>
      </c>
      <c r="H119" s="3299"/>
      <c r="I119" s="3299" t="s">
        <v>2522</v>
      </c>
      <c r="J119" s="3294" t="s">
        <v>2477</v>
      </c>
      <c r="K119" s="3301">
        <v>5200</v>
      </c>
      <c r="L119" s="3294" t="s">
        <v>2478</v>
      </c>
      <c r="M119" s="3299" t="s">
        <v>2479</v>
      </c>
      <c r="N119" s="3299" t="s">
        <v>2480</v>
      </c>
      <c r="O119" s="3294"/>
      <c r="P119" s="3294"/>
      <c r="Q119" s="3299" t="s">
        <v>2928</v>
      </c>
      <c r="R119" s="3304" t="s">
        <v>2931</v>
      </c>
    </row>
    <row r="120" spans="1:18" s="3298" customFormat="1" ht="12" customHeight="1">
      <c r="A120" s="3299" t="s">
        <v>2932</v>
      </c>
      <c r="B120" s="3299" t="s">
        <v>2927</v>
      </c>
      <c r="C120" s="3299" t="s">
        <v>2927</v>
      </c>
      <c r="D120" s="3299" t="s">
        <v>2577</v>
      </c>
      <c r="E120" s="3299" t="s">
        <v>2495</v>
      </c>
      <c r="F120" s="3299" t="s">
        <v>2532</v>
      </c>
      <c r="G120" s="3299" t="s">
        <v>2578</v>
      </c>
      <c r="H120" s="3299"/>
      <c r="I120" s="3299" t="s">
        <v>2489</v>
      </c>
      <c r="J120" s="3294" t="s">
        <v>2477</v>
      </c>
      <c r="K120" s="3301">
        <v>46500</v>
      </c>
      <c r="L120" s="3294" t="s">
        <v>2478</v>
      </c>
      <c r="M120" s="3299" t="s">
        <v>2479</v>
      </c>
      <c r="N120" s="3299" t="s">
        <v>2480</v>
      </c>
      <c r="O120" s="3294"/>
      <c r="P120" s="3294"/>
      <c r="Q120" s="3299" t="s">
        <v>2582</v>
      </c>
      <c r="R120" s="3304" t="s">
        <v>2933</v>
      </c>
    </row>
    <row r="121" spans="1:18" s="3298" customFormat="1" ht="12" customHeight="1">
      <c r="A121" s="3299" t="s">
        <v>2934</v>
      </c>
      <c r="B121" s="3299" t="s">
        <v>2935</v>
      </c>
      <c r="C121" s="3299" t="s">
        <v>2935</v>
      </c>
      <c r="D121" s="3299" t="s">
        <v>2488</v>
      </c>
      <c r="E121" s="3299" t="s">
        <v>2486</v>
      </c>
      <c r="F121" s="3299" t="s">
        <v>2487</v>
      </c>
      <c r="G121" s="3299" t="s">
        <v>2488</v>
      </c>
      <c r="H121" s="3299"/>
      <c r="I121" s="3299" t="s">
        <v>2546</v>
      </c>
      <c r="J121" s="3294" t="s">
        <v>2477</v>
      </c>
      <c r="K121" s="3301">
        <v>33000</v>
      </c>
      <c r="L121" s="3294" t="s">
        <v>2478</v>
      </c>
      <c r="M121" s="3299" t="s">
        <v>2479</v>
      </c>
      <c r="N121" s="3299" t="s">
        <v>2480</v>
      </c>
      <c r="O121" s="3294"/>
      <c r="P121" s="3294"/>
      <c r="Q121" s="3299" t="s">
        <v>2936</v>
      </c>
      <c r="R121" s="3304" t="s">
        <v>2937</v>
      </c>
    </row>
    <row r="122" spans="1:18" s="3298" customFormat="1" ht="12" customHeight="1">
      <c r="A122" s="3299" t="s">
        <v>2938</v>
      </c>
      <c r="B122" s="3299" t="s">
        <v>2935</v>
      </c>
      <c r="C122" s="3299" t="s">
        <v>2935</v>
      </c>
      <c r="D122" s="3299" t="s">
        <v>2939</v>
      </c>
      <c r="E122" s="3299" t="s">
        <v>2486</v>
      </c>
      <c r="F122" s="3299" t="s">
        <v>2487</v>
      </c>
      <c r="G122" s="3299" t="s">
        <v>2940</v>
      </c>
      <c r="H122" s="3299"/>
      <c r="I122" s="3299" t="s">
        <v>2522</v>
      </c>
      <c r="J122" s="3294" t="s">
        <v>2477</v>
      </c>
      <c r="K122" s="3301">
        <v>150000</v>
      </c>
      <c r="L122" s="3294" t="s">
        <v>2478</v>
      </c>
      <c r="M122" s="3299" t="s">
        <v>2498</v>
      </c>
      <c r="N122" s="3299" t="s">
        <v>2499</v>
      </c>
      <c r="O122" s="3294"/>
      <c r="P122" s="3294"/>
      <c r="Q122" s="3299" t="s">
        <v>2941</v>
      </c>
      <c r="R122" s="3304" t="s">
        <v>2942</v>
      </c>
    </row>
    <row r="123" spans="1:18" s="3298" customFormat="1" ht="12" customHeight="1">
      <c r="A123" s="3299" t="s">
        <v>2943</v>
      </c>
      <c r="B123" s="3299" t="s">
        <v>2944</v>
      </c>
      <c r="C123" s="3299" t="s">
        <v>2944</v>
      </c>
      <c r="D123" s="3299" t="s">
        <v>2488</v>
      </c>
      <c r="E123" s="3299" t="s">
        <v>2486</v>
      </c>
      <c r="F123" s="3299" t="s">
        <v>2487</v>
      </c>
      <c r="G123" s="3299" t="s">
        <v>2488</v>
      </c>
      <c r="H123" s="3299"/>
      <c r="I123" s="3299" t="s">
        <v>2546</v>
      </c>
      <c r="J123" s="3294" t="s">
        <v>2477</v>
      </c>
      <c r="K123" s="3301">
        <v>10000</v>
      </c>
      <c r="L123" s="3294" t="s">
        <v>2478</v>
      </c>
      <c r="M123" s="3299" t="s">
        <v>2479</v>
      </c>
      <c r="N123" s="3299" t="s">
        <v>2480</v>
      </c>
      <c r="O123" s="3294"/>
      <c r="P123" s="3294"/>
      <c r="Q123" s="3299" t="s">
        <v>2945</v>
      </c>
      <c r="R123" s="3304" t="s">
        <v>2946</v>
      </c>
    </row>
    <row r="124" spans="1:18" s="3298" customFormat="1" ht="12" customHeight="1">
      <c r="A124" s="3299" t="s">
        <v>2947</v>
      </c>
      <c r="B124" s="3299" t="s">
        <v>2944</v>
      </c>
      <c r="C124" s="3299" t="s">
        <v>2944</v>
      </c>
      <c r="D124" s="3299" t="s">
        <v>2488</v>
      </c>
      <c r="E124" s="3299" t="s">
        <v>2486</v>
      </c>
      <c r="F124" s="3299" t="s">
        <v>2487</v>
      </c>
      <c r="G124" s="3299" t="s">
        <v>5012</v>
      </c>
      <c r="H124" s="3299"/>
      <c r="I124" s="3299" t="s">
        <v>2489</v>
      </c>
      <c r="J124" s="3294" t="s">
        <v>2477</v>
      </c>
      <c r="K124" s="3301">
        <v>23040</v>
      </c>
      <c r="L124" s="3294" t="s">
        <v>2478</v>
      </c>
      <c r="M124" s="3299" t="s">
        <v>2479</v>
      </c>
      <c r="N124" s="3299" t="s">
        <v>2480</v>
      </c>
      <c r="O124" s="3294"/>
      <c r="P124" s="3294"/>
      <c r="Q124" s="3299" t="s">
        <v>2948</v>
      </c>
      <c r="R124" s="3304" t="s">
        <v>2949</v>
      </c>
    </row>
    <row r="125" spans="1:18" s="3298" customFormat="1" ht="12" customHeight="1">
      <c r="A125" s="3299" t="s">
        <v>2950</v>
      </c>
      <c r="B125" s="3299" t="s">
        <v>2951</v>
      </c>
      <c r="C125" s="3299" t="s">
        <v>2951</v>
      </c>
      <c r="D125" s="3299" t="s">
        <v>2796</v>
      </c>
      <c r="E125" s="3299" t="s">
        <v>2486</v>
      </c>
      <c r="F125" s="3299" t="s">
        <v>2487</v>
      </c>
      <c r="G125" s="3299" t="s">
        <v>2559</v>
      </c>
      <c r="H125" s="3299"/>
      <c r="I125" s="3299" t="s">
        <v>2546</v>
      </c>
      <c r="J125" s="3294" t="s">
        <v>2477</v>
      </c>
      <c r="K125" s="3301">
        <v>16560</v>
      </c>
      <c r="L125" s="3294" t="s">
        <v>2478</v>
      </c>
      <c r="M125" s="3299" t="s">
        <v>2479</v>
      </c>
      <c r="N125" s="3299" t="s">
        <v>2480</v>
      </c>
      <c r="O125" s="3294"/>
      <c r="P125" s="3294"/>
      <c r="Q125" s="3299" t="s">
        <v>2764</v>
      </c>
      <c r="R125" s="3304" t="s">
        <v>2797</v>
      </c>
    </row>
    <row r="126" spans="1:18" s="3298" customFormat="1" ht="12" customHeight="1">
      <c r="A126" s="3299" t="s">
        <v>2952</v>
      </c>
      <c r="B126" s="3299" t="s">
        <v>2951</v>
      </c>
      <c r="C126" s="3299" t="s">
        <v>2951</v>
      </c>
      <c r="D126" s="3299" t="s">
        <v>2953</v>
      </c>
      <c r="E126" s="3299" t="s">
        <v>2486</v>
      </c>
      <c r="F126" s="3299" t="s">
        <v>2487</v>
      </c>
      <c r="G126" s="3299" t="s">
        <v>2559</v>
      </c>
      <c r="H126" s="3299"/>
      <c r="I126" s="3299" t="s">
        <v>2546</v>
      </c>
      <c r="J126" s="3294" t="s">
        <v>2477</v>
      </c>
      <c r="K126" s="3301">
        <v>10400</v>
      </c>
      <c r="L126" s="3294" t="s">
        <v>2478</v>
      </c>
      <c r="M126" s="3299" t="s">
        <v>2479</v>
      </c>
      <c r="N126" s="3299" t="s">
        <v>2480</v>
      </c>
      <c r="O126" s="3294"/>
      <c r="P126" s="3294"/>
      <c r="Q126" s="3299" t="s">
        <v>2954</v>
      </c>
      <c r="R126" s="3304" t="s">
        <v>2955</v>
      </c>
    </row>
    <row r="127" spans="1:18" s="3298" customFormat="1" ht="12" customHeight="1">
      <c r="A127" s="3299" t="s">
        <v>2956</v>
      </c>
      <c r="B127" s="3299" t="s">
        <v>2951</v>
      </c>
      <c r="C127" s="3299" t="s">
        <v>2951</v>
      </c>
      <c r="D127" s="3299" t="s">
        <v>2488</v>
      </c>
      <c r="E127" s="3299" t="s">
        <v>2486</v>
      </c>
      <c r="F127" s="3299" t="s">
        <v>2487</v>
      </c>
      <c r="G127" s="3299" t="s">
        <v>2488</v>
      </c>
      <c r="H127" s="3299"/>
      <c r="I127" s="3299" t="s">
        <v>2522</v>
      </c>
      <c r="J127" s="3294" t="s">
        <v>2477</v>
      </c>
      <c r="K127" s="3301">
        <v>12000</v>
      </c>
      <c r="L127" s="3294" t="s">
        <v>2478</v>
      </c>
      <c r="M127" s="3299" t="s">
        <v>2479</v>
      </c>
      <c r="N127" s="3299" t="s">
        <v>2480</v>
      </c>
      <c r="O127" s="3294"/>
      <c r="P127" s="3294"/>
      <c r="Q127" s="3299" t="s">
        <v>2957</v>
      </c>
      <c r="R127" s="3304" t="s">
        <v>2958</v>
      </c>
    </row>
    <row r="128" spans="1:18" s="3298" customFormat="1" ht="12" customHeight="1">
      <c r="A128" s="3299" t="s">
        <v>2959</v>
      </c>
      <c r="B128" s="3299" t="s">
        <v>2960</v>
      </c>
      <c r="C128" s="3299" t="s">
        <v>2960</v>
      </c>
      <c r="D128" s="3299" t="s">
        <v>2488</v>
      </c>
      <c r="E128" s="3299" t="s">
        <v>2486</v>
      </c>
      <c r="F128" s="3299" t="s">
        <v>2487</v>
      </c>
      <c r="G128" s="3299" t="s">
        <v>2488</v>
      </c>
      <c r="H128" s="3299"/>
      <c r="I128" s="3299" t="s">
        <v>2522</v>
      </c>
      <c r="J128" s="3294" t="s">
        <v>2477</v>
      </c>
      <c r="K128" s="3301">
        <v>8000</v>
      </c>
      <c r="L128" s="3294" t="s">
        <v>2478</v>
      </c>
      <c r="M128" s="3299" t="s">
        <v>2479</v>
      </c>
      <c r="N128" s="3299" t="s">
        <v>2480</v>
      </c>
      <c r="O128" s="3294"/>
      <c r="P128" s="3294"/>
      <c r="Q128" s="3299" t="s">
        <v>2961</v>
      </c>
      <c r="R128" s="3304" t="s">
        <v>2962</v>
      </c>
    </row>
    <row r="129" spans="1:18" s="3298" customFormat="1" ht="12" customHeight="1">
      <c r="A129" s="3299" t="s">
        <v>2963</v>
      </c>
      <c r="B129" s="3299" t="s">
        <v>2964</v>
      </c>
      <c r="C129" s="3299" t="s">
        <v>2964</v>
      </c>
      <c r="D129" s="3299" t="s">
        <v>2488</v>
      </c>
      <c r="E129" s="3299" t="s">
        <v>2486</v>
      </c>
      <c r="F129" s="3299" t="s">
        <v>2487</v>
      </c>
      <c r="G129" s="3299" t="s">
        <v>2488</v>
      </c>
      <c r="H129" s="3299"/>
      <c r="I129" s="3299" t="s">
        <v>2522</v>
      </c>
      <c r="J129" s="3294" t="s">
        <v>2477</v>
      </c>
      <c r="K129" s="3301">
        <v>9500</v>
      </c>
      <c r="L129" s="3294" t="s">
        <v>2478</v>
      </c>
      <c r="M129" s="3299" t="s">
        <v>2479</v>
      </c>
      <c r="N129" s="3299" t="s">
        <v>2480</v>
      </c>
      <c r="O129" s="3294"/>
      <c r="P129" s="3294"/>
      <c r="Q129" s="3299" t="s">
        <v>2523</v>
      </c>
      <c r="R129" s="3304" t="s">
        <v>2787</v>
      </c>
    </row>
    <row r="130" spans="1:18" s="3298" customFormat="1" ht="12" customHeight="1">
      <c r="A130" s="3299" t="s">
        <v>2965</v>
      </c>
      <c r="B130" s="3299" t="s">
        <v>2966</v>
      </c>
      <c r="C130" s="3299" t="s">
        <v>2966</v>
      </c>
      <c r="D130" s="3299" t="s">
        <v>2488</v>
      </c>
      <c r="E130" s="3299" t="s">
        <v>2486</v>
      </c>
      <c r="F130" s="3299" t="s">
        <v>2487</v>
      </c>
      <c r="G130" s="3299" t="s">
        <v>2488</v>
      </c>
      <c r="H130" s="3299"/>
      <c r="I130" s="3299" t="s">
        <v>2522</v>
      </c>
      <c r="J130" s="3294" t="s">
        <v>2477</v>
      </c>
      <c r="K130" s="3301">
        <v>8050</v>
      </c>
      <c r="L130" s="3294" t="s">
        <v>2478</v>
      </c>
      <c r="M130" s="3299" t="s">
        <v>2479</v>
      </c>
      <c r="N130" s="3299" t="s">
        <v>2480</v>
      </c>
      <c r="O130" s="3294"/>
      <c r="P130" s="3294"/>
      <c r="Q130" s="3299" t="s">
        <v>2481</v>
      </c>
      <c r="R130" s="3304" t="s">
        <v>2967</v>
      </c>
    </row>
    <row r="131" spans="1:18" s="3298" customFormat="1" ht="12" customHeight="1">
      <c r="A131" s="3299" t="s">
        <v>2968</v>
      </c>
      <c r="B131" s="3299" t="s">
        <v>2969</v>
      </c>
      <c r="C131" s="3299" t="s">
        <v>2969</v>
      </c>
      <c r="D131" s="3299" t="s">
        <v>2488</v>
      </c>
      <c r="E131" s="3299" t="s">
        <v>2486</v>
      </c>
      <c r="F131" s="3299" t="s">
        <v>2487</v>
      </c>
      <c r="G131" s="3299" t="s">
        <v>2488</v>
      </c>
      <c r="H131" s="3299"/>
      <c r="I131" s="3299" t="s">
        <v>2522</v>
      </c>
      <c r="J131" s="3294" t="s">
        <v>2477</v>
      </c>
      <c r="K131" s="3301">
        <v>12000</v>
      </c>
      <c r="L131" s="3294" t="s">
        <v>2478</v>
      </c>
      <c r="M131" s="3299" t="s">
        <v>2479</v>
      </c>
      <c r="N131" s="3299" t="s">
        <v>2480</v>
      </c>
      <c r="O131" s="3294"/>
      <c r="P131" s="3294"/>
      <c r="Q131" s="3299" t="s">
        <v>2643</v>
      </c>
      <c r="R131" s="3304" t="s">
        <v>2970</v>
      </c>
    </row>
    <row r="132" spans="1:18" s="3298" customFormat="1" ht="12" customHeight="1">
      <c r="A132" s="3299" t="s">
        <v>2971</v>
      </c>
      <c r="B132" s="3299" t="s">
        <v>2972</v>
      </c>
      <c r="C132" s="3299" t="s">
        <v>2972</v>
      </c>
      <c r="D132" s="3299" t="s">
        <v>2488</v>
      </c>
      <c r="E132" s="3299" t="s">
        <v>2486</v>
      </c>
      <c r="F132" s="3299" t="s">
        <v>2487</v>
      </c>
      <c r="G132" s="3299" t="s">
        <v>2488</v>
      </c>
      <c r="H132" s="3299"/>
      <c r="I132" s="3299" t="s">
        <v>2522</v>
      </c>
      <c r="J132" s="3294" t="s">
        <v>2477</v>
      </c>
      <c r="K132" s="3301">
        <v>18980</v>
      </c>
      <c r="L132" s="3294" t="s">
        <v>2478</v>
      </c>
      <c r="M132" s="3299" t="s">
        <v>2479</v>
      </c>
      <c r="N132" s="3299" t="s">
        <v>2480</v>
      </c>
      <c r="O132" s="3294"/>
      <c r="P132" s="3294"/>
      <c r="Q132" s="3299" t="s">
        <v>2973</v>
      </c>
      <c r="R132" s="3304" t="s">
        <v>2974</v>
      </c>
    </row>
    <row r="133" spans="1:18" s="3298" customFormat="1" ht="12" customHeight="1">
      <c r="A133" s="3299" t="s">
        <v>2975</v>
      </c>
      <c r="B133" s="3299" t="s">
        <v>2976</v>
      </c>
      <c r="C133" s="3299" t="s">
        <v>2976</v>
      </c>
      <c r="D133" s="3299" t="s">
        <v>2488</v>
      </c>
      <c r="E133" s="3299" t="s">
        <v>2486</v>
      </c>
      <c r="F133" s="3299" t="s">
        <v>2487</v>
      </c>
      <c r="G133" s="3299" t="s">
        <v>2488</v>
      </c>
      <c r="H133" s="3299"/>
      <c r="I133" s="3299" t="s">
        <v>2522</v>
      </c>
      <c r="J133" s="3294" t="s">
        <v>2477</v>
      </c>
      <c r="K133" s="3301">
        <v>14000</v>
      </c>
      <c r="L133" s="3294" t="s">
        <v>2478</v>
      </c>
      <c r="M133" s="3299" t="s">
        <v>2479</v>
      </c>
      <c r="N133" s="3299" t="s">
        <v>2480</v>
      </c>
      <c r="O133" s="3294"/>
      <c r="P133" s="3294"/>
      <c r="Q133" s="3299" t="s">
        <v>2977</v>
      </c>
      <c r="R133" s="3304" t="s">
        <v>2978</v>
      </c>
    </row>
    <row r="134" spans="1:18" s="3298" customFormat="1" ht="12" customHeight="1">
      <c r="A134" s="3299" t="s">
        <v>2979</v>
      </c>
      <c r="B134" s="3299" t="s">
        <v>2976</v>
      </c>
      <c r="C134" s="3299" t="s">
        <v>2976</v>
      </c>
      <c r="D134" s="3299" t="s">
        <v>2980</v>
      </c>
      <c r="E134" s="3299" t="s">
        <v>2486</v>
      </c>
      <c r="F134" s="3299" t="s">
        <v>2487</v>
      </c>
      <c r="G134" s="3299" t="s">
        <v>2981</v>
      </c>
      <c r="H134" s="3299"/>
      <c r="I134" s="3299" t="s">
        <v>2546</v>
      </c>
      <c r="J134" s="3294" t="s">
        <v>2477</v>
      </c>
      <c r="K134" s="3301">
        <v>63000</v>
      </c>
      <c r="L134" s="3294" t="s">
        <v>2478</v>
      </c>
      <c r="M134" s="3299" t="s">
        <v>2498</v>
      </c>
      <c r="N134" s="3299" t="s">
        <v>2982</v>
      </c>
      <c r="O134" s="3294"/>
      <c r="P134" s="3294"/>
      <c r="Q134" s="3299" t="s">
        <v>2983</v>
      </c>
      <c r="R134" s="3304" t="s">
        <v>2984</v>
      </c>
    </row>
    <row r="135" spans="1:18" s="3298" customFormat="1" ht="12" customHeight="1">
      <c r="A135" s="3299" t="s">
        <v>2985</v>
      </c>
      <c r="B135" s="3299" t="s">
        <v>2986</v>
      </c>
      <c r="C135" s="3299" t="s">
        <v>2986</v>
      </c>
      <c r="D135" s="3299" t="s">
        <v>2634</v>
      </c>
      <c r="E135" s="3299" t="s">
        <v>2495</v>
      </c>
      <c r="F135" s="3299" t="s">
        <v>2532</v>
      </c>
      <c r="G135" s="3299" t="s">
        <v>2634</v>
      </c>
      <c r="H135" s="3299"/>
      <c r="I135" s="3299" t="s">
        <v>2489</v>
      </c>
      <c r="J135" s="3294" t="s">
        <v>2477</v>
      </c>
      <c r="K135" s="3301">
        <v>33500</v>
      </c>
      <c r="L135" s="3294" t="s">
        <v>2478</v>
      </c>
      <c r="M135" s="3299" t="s">
        <v>2479</v>
      </c>
      <c r="N135" s="3299" t="s">
        <v>2480</v>
      </c>
      <c r="O135" s="3294"/>
      <c r="P135" s="3294"/>
      <c r="Q135" s="3299" t="s">
        <v>2987</v>
      </c>
      <c r="R135" s="3304" t="s">
        <v>2988</v>
      </c>
    </row>
    <row r="136" spans="1:18" s="3298" customFormat="1" ht="12" customHeight="1">
      <c r="A136" s="3299" t="s">
        <v>2989</v>
      </c>
      <c r="B136" s="3299" t="s">
        <v>2986</v>
      </c>
      <c r="C136" s="3299" t="s">
        <v>2986</v>
      </c>
      <c r="D136" s="3299" t="s">
        <v>2488</v>
      </c>
      <c r="E136" s="3299" t="s">
        <v>2486</v>
      </c>
      <c r="F136" s="3299" t="s">
        <v>2487</v>
      </c>
      <c r="G136" s="3299" t="s">
        <v>2488</v>
      </c>
      <c r="H136" s="3299"/>
      <c r="I136" s="3299" t="s">
        <v>2522</v>
      </c>
      <c r="J136" s="3294" t="s">
        <v>2477</v>
      </c>
      <c r="K136" s="3301">
        <v>13000</v>
      </c>
      <c r="L136" s="3294" t="s">
        <v>2478</v>
      </c>
      <c r="M136" s="3299" t="s">
        <v>2479</v>
      </c>
      <c r="N136" s="3299" t="s">
        <v>2480</v>
      </c>
      <c r="O136" s="3294"/>
      <c r="P136" s="3294"/>
      <c r="Q136" s="3299" t="s">
        <v>2990</v>
      </c>
      <c r="R136" s="3304" t="s">
        <v>2991</v>
      </c>
    </row>
    <row r="137" spans="1:18" s="3298" customFormat="1" ht="12" customHeight="1">
      <c r="A137" s="3299" t="s">
        <v>2992</v>
      </c>
      <c r="B137" s="3299" t="s">
        <v>2986</v>
      </c>
      <c r="C137" s="3299" t="s">
        <v>2986</v>
      </c>
      <c r="D137" s="3299" t="s">
        <v>2780</v>
      </c>
      <c r="E137" s="3299" t="s">
        <v>2495</v>
      </c>
      <c r="F137" s="3299" t="s">
        <v>2532</v>
      </c>
      <c r="G137" s="3299" t="s">
        <v>2781</v>
      </c>
      <c r="H137" s="3299"/>
      <c r="I137" s="3299" t="s">
        <v>2489</v>
      </c>
      <c r="J137" s="3294" t="s">
        <v>2477</v>
      </c>
      <c r="K137" s="3301">
        <v>33900</v>
      </c>
      <c r="L137" s="3294" t="s">
        <v>2478</v>
      </c>
      <c r="M137" s="3299" t="s">
        <v>2498</v>
      </c>
      <c r="N137" s="3299" t="s">
        <v>2551</v>
      </c>
      <c r="O137" s="3294"/>
      <c r="P137" s="3294"/>
      <c r="Q137" s="3299" t="s">
        <v>2993</v>
      </c>
      <c r="R137" s="3304" t="s">
        <v>2783</v>
      </c>
    </row>
    <row r="138" spans="1:18" s="3298" customFormat="1" ht="12" customHeight="1">
      <c r="A138" s="3299" t="s">
        <v>2994</v>
      </c>
      <c r="B138" s="3299" t="s">
        <v>2986</v>
      </c>
      <c r="C138" s="3299" t="s">
        <v>2986</v>
      </c>
      <c r="D138" s="3299" t="s">
        <v>2995</v>
      </c>
      <c r="E138" s="3299" t="s">
        <v>2495</v>
      </c>
      <c r="F138" s="3299" t="s">
        <v>2532</v>
      </c>
      <c r="G138" s="3299" t="s">
        <v>2578</v>
      </c>
      <c r="H138" s="3299"/>
      <c r="I138" s="3299" t="s">
        <v>2489</v>
      </c>
      <c r="J138" s="3294" t="s">
        <v>2477</v>
      </c>
      <c r="K138" s="3301">
        <v>38620</v>
      </c>
      <c r="L138" s="3294" t="s">
        <v>2478</v>
      </c>
      <c r="M138" s="3299" t="s">
        <v>2498</v>
      </c>
      <c r="N138" s="3299" t="s">
        <v>2534</v>
      </c>
      <c r="O138" s="3294"/>
      <c r="P138" s="3294"/>
      <c r="Q138" s="3299" t="s">
        <v>2996</v>
      </c>
      <c r="R138" s="3304" t="s">
        <v>2997</v>
      </c>
    </row>
    <row r="139" spans="1:18" s="3298" customFormat="1" ht="12" customHeight="1">
      <c r="A139" s="3299" t="s">
        <v>2998</v>
      </c>
      <c r="B139" s="3299" t="s">
        <v>2986</v>
      </c>
      <c r="C139" s="3299" t="s">
        <v>2986</v>
      </c>
      <c r="D139" s="3307" t="s">
        <v>2776</v>
      </c>
      <c r="E139" s="3299" t="s">
        <v>2495</v>
      </c>
      <c r="F139" s="3299" t="s">
        <v>2532</v>
      </c>
      <c r="G139" s="3299" t="s">
        <v>2578</v>
      </c>
      <c r="H139" s="3299"/>
      <c r="I139" s="3299" t="s">
        <v>2489</v>
      </c>
      <c r="J139" s="3294" t="s">
        <v>2477</v>
      </c>
      <c r="K139" s="3301">
        <v>66100</v>
      </c>
      <c r="L139" s="3294" t="s">
        <v>2478</v>
      </c>
      <c r="M139" s="3299" t="s">
        <v>2498</v>
      </c>
      <c r="N139" s="3299" t="s">
        <v>2534</v>
      </c>
      <c r="O139" s="3294"/>
      <c r="P139" s="3294"/>
      <c r="Q139" s="3299" t="s">
        <v>2999</v>
      </c>
      <c r="R139" s="3304" t="s">
        <v>3000</v>
      </c>
    </row>
    <row r="140" spans="1:18" s="3298" customFormat="1" ht="12" customHeight="1">
      <c r="A140" s="3299" t="s">
        <v>3001</v>
      </c>
      <c r="B140" s="3299" t="s">
        <v>3002</v>
      </c>
      <c r="C140" s="3299" t="s">
        <v>3002</v>
      </c>
      <c r="D140" s="3299" t="s">
        <v>3003</v>
      </c>
      <c r="E140" s="3299" t="s">
        <v>2495</v>
      </c>
      <c r="F140" s="3299" t="s">
        <v>2532</v>
      </c>
      <c r="G140" s="3299" t="s">
        <v>2550</v>
      </c>
      <c r="H140" s="3299"/>
      <c r="I140" s="3299" t="s">
        <v>2489</v>
      </c>
      <c r="J140" s="3294" t="s">
        <v>2477</v>
      </c>
      <c r="K140" s="3301">
        <v>4400</v>
      </c>
      <c r="L140" s="3294" t="s">
        <v>2478</v>
      </c>
      <c r="M140" s="3299" t="s">
        <v>2498</v>
      </c>
      <c r="N140" s="3299" t="s">
        <v>3004</v>
      </c>
      <c r="O140" s="3294"/>
      <c r="P140" s="3294"/>
      <c r="Q140" s="3299" t="s">
        <v>3005</v>
      </c>
      <c r="R140" s="3304" t="s">
        <v>3006</v>
      </c>
    </row>
    <row r="141" spans="1:18" s="3298" customFormat="1" ht="12" customHeight="1">
      <c r="A141" s="3299" t="s">
        <v>3007</v>
      </c>
      <c r="B141" s="3299" t="s">
        <v>3008</v>
      </c>
      <c r="C141" s="3299" t="s">
        <v>3008</v>
      </c>
      <c r="D141" s="3299" t="s">
        <v>2475</v>
      </c>
      <c r="E141" s="3299" t="s">
        <v>2742</v>
      </c>
      <c r="F141" s="3299" t="s">
        <v>2743</v>
      </c>
      <c r="G141" s="3299" t="s">
        <v>2475</v>
      </c>
      <c r="H141" s="3299"/>
      <c r="I141" s="3299" t="s">
        <v>3009</v>
      </c>
      <c r="J141" s="3294" t="s">
        <v>2745</v>
      </c>
      <c r="K141" s="3301">
        <v>20000</v>
      </c>
      <c r="L141" s="3294" t="s">
        <v>2746</v>
      </c>
      <c r="M141" s="3299" t="s">
        <v>2747</v>
      </c>
      <c r="N141" s="3299" t="s">
        <v>2748</v>
      </c>
      <c r="O141" s="3294"/>
      <c r="P141" s="3294"/>
      <c r="Q141" s="3299" t="s">
        <v>2768</v>
      </c>
      <c r="R141" s="3304" t="s">
        <v>3010</v>
      </c>
    </row>
    <row r="142" spans="1:18" s="3298" customFormat="1" ht="12" customHeight="1">
      <c r="A142" s="3299" t="s">
        <v>3011</v>
      </c>
      <c r="B142" s="3299" t="s">
        <v>3008</v>
      </c>
      <c r="C142" s="3299" t="s">
        <v>3008</v>
      </c>
      <c r="D142" s="3299" t="s">
        <v>3012</v>
      </c>
      <c r="E142" s="3299" t="s">
        <v>2753</v>
      </c>
      <c r="F142" s="3299" t="s">
        <v>2754</v>
      </c>
      <c r="G142" s="3299" t="s">
        <v>3013</v>
      </c>
      <c r="H142" s="3299"/>
      <c r="I142" s="3299" t="s">
        <v>2476</v>
      </c>
      <c r="J142" s="3294" t="s">
        <v>2745</v>
      </c>
      <c r="K142" s="3301">
        <v>101870</v>
      </c>
      <c r="L142" s="3294" t="s">
        <v>2746</v>
      </c>
      <c r="M142" s="3299" t="s">
        <v>3014</v>
      </c>
      <c r="N142" s="3299" t="s">
        <v>3015</v>
      </c>
      <c r="O142" s="3294"/>
      <c r="P142" s="3294"/>
      <c r="Q142" s="3299" t="s">
        <v>3016</v>
      </c>
      <c r="R142" s="3306" t="s">
        <v>3017</v>
      </c>
    </row>
    <row r="143" spans="1:18" s="3298" customFormat="1" ht="12" customHeight="1">
      <c r="A143" s="3299" t="s">
        <v>3018</v>
      </c>
      <c r="B143" s="3299" t="s">
        <v>3019</v>
      </c>
      <c r="C143" s="3299" t="s">
        <v>3019</v>
      </c>
      <c r="D143" s="3299" t="s">
        <v>3020</v>
      </c>
      <c r="E143" s="3299" t="s">
        <v>2753</v>
      </c>
      <c r="F143" s="3299" t="s">
        <v>2754</v>
      </c>
      <c r="G143" s="3299" t="s">
        <v>3021</v>
      </c>
      <c r="H143" s="3299"/>
      <c r="I143" s="3299" t="s">
        <v>2476</v>
      </c>
      <c r="J143" s="3294" t="s">
        <v>2745</v>
      </c>
      <c r="K143" s="3301">
        <v>33000</v>
      </c>
      <c r="L143" s="3294" t="s">
        <v>2746</v>
      </c>
      <c r="M143" s="3299" t="s">
        <v>3014</v>
      </c>
      <c r="N143" s="3299" t="s">
        <v>3022</v>
      </c>
      <c r="O143" s="3294"/>
      <c r="P143" s="3294"/>
      <c r="Q143" s="3299" t="s">
        <v>3023</v>
      </c>
      <c r="R143" s="3304" t="s">
        <v>3024</v>
      </c>
    </row>
    <row r="144" spans="1:18" s="3298" customFormat="1" ht="12" customHeight="1">
      <c r="A144" s="3299" t="s">
        <v>3025</v>
      </c>
      <c r="B144" s="3299" t="s">
        <v>3026</v>
      </c>
      <c r="C144" s="3299" t="s">
        <v>3026</v>
      </c>
      <c r="D144" s="3299" t="s">
        <v>3020</v>
      </c>
      <c r="E144" s="3299" t="s">
        <v>2753</v>
      </c>
      <c r="F144" s="3299" t="s">
        <v>2754</v>
      </c>
      <c r="G144" s="3299" t="s">
        <v>3021</v>
      </c>
      <c r="H144" s="3299"/>
      <c r="I144" s="3299" t="s">
        <v>2476</v>
      </c>
      <c r="J144" s="3294" t="s">
        <v>2745</v>
      </c>
      <c r="K144" s="3301">
        <v>30690</v>
      </c>
      <c r="L144" s="3294" t="s">
        <v>2746</v>
      </c>
      <c r="M144" s="3299" t="s">
        <v>3014</v>
      </c>
      <c r="N144" s="3299" t="s">
        <v>3022</v>
      </c>
      <c r="O144" s="3294"/>
      <c r="P144" s="3294"/>
      <c r="Q144" s="3299" t="s">
        <v>3023</v>
      </c>
      <c r="R144" s="3304" t="s">
        <v>3027</v>
      </c>
    </row>
    <row r="145" spans="1:18" s="3309" customFormat="1" ht="12" customHeight="1">
      <c r="A145" s="3299" t="s">
        <v>3025</v>
      </c>
      <c r="B145" s="3299" t="s">
        <v>3026</v>
      </c>
      <c r="C145" s="3299" t="s">
        <v>3026</v>
      </c>
      <c r="D145" s="3299" t="s">
        <v>3020</v>
      </c>
      <c r="E145" s="3299" t="s">
        <v>2753</v>
      </c>
      <c r="F145" s="3299" t="s">
        <v>2754</v>
      </c>
      <c r="G145" s="3299" t="s">
        <v>3021</v>
      </c>
      <c r="H145" s="3299"/>
      <c r="I145" s="3299" t="s">
        <v>2476</v>
      </c>
      <c r="J145" s="3294" t="s">
        <v>2745</v>
      </c>
      <c r="K145" s="3301">
        <v>140690</v>
      </c>
      <c r="L145" s="3294" t="s">
        <v>2746</v>
      </c>
      <c r="M145" s="3299" t="s">
        <v>3014</v>
      </c>
      <c r="N145" s="3299" t="s">
        <v>3022</v>
      </c>
      <c r="O145" s="3294"/>
      <c r="P145" s="3294"/>
      <c r="Q145" s="3299" t="s">
        <v>3028</v>
      </c>
      <c r="R145" s="3304" t="s">
        <v>3027</v>
      </c>
    </row>
    <row r="146" spans="1:18" s="3298" customFormat="1" ht="12" customHeight="1">
      <c r="A146" s="3299" t="s">
        <v>3029</v>
      </c>
      <c r="B146" s="3299" t="s">
        <v>3030</v>
      </c>
      <c r="C146" s="3299" t="s">
        <v>3030</v>
      </c>
      <c r="D146" s="3299" t="s">
        <v>3020</v>
      </c>
      <c r="E146" s="3299" t="s">
        <v>2495</v>
      </c>
      <c r="F146" s="3299" t="s">
        <v>2532</v>
      </c>
      <c r="G146" s="3299" t="s">
        <v>2550</v>
      </c>
      <c r="H146" s="3299"/>
      <c r="I146" s="3299" t="s">
        <v>2489</v>
      </c>
      <c r="J146" s="3294" t="s">
        <v>2477</v>
      </c>
      <c r="K146" s="3301">
        <v>33000</v>
      </c>
      <c r="L146" s="3294" t="s">
        <v>2478</v>
      </c>
      <c r="M146" s="3299" t="s">
        <v>2498</v>
      </c>
      <c r="N146" s="3299" t="s">
        <v>2551</v>
      </c>
      <c r="O146" s="3294"/>
      <c r="P146" s="3294"/>
      <c r="Q146" s="3299" t="s">
        <v>3031</v>
      </c>
      <c r="R146" s="3304" t="s">
        <v>3032</v>
      </c>
    </row>
    <row r="147" spans="1:18" s="3298" customFormat="1" ht="12" customHeight="1">
      <c r="A147" s="3299" t="s">
        <v>3033</v>
      </c>
      <c r="B147" s="3299" t="s">
        <v>3034</v>
      </c>
      <c r="C147" s="3299" t="s">
        <v>3034</v>
      </c>
      <c r="D147" s="3299" t="s">
        <v>3020</v>
      </c>
      <c r="E147" s="3299" t="s">
        <v>2495</v>
      </c>
      <c r="F147" s="3299" t="s">
        <v>2532</v>
      </c>
      <c r="G147" s="3299" t="s">
        <v>2550</v>
      </c>
      <c r="H147" s="3299"/>
      <c r="I147" s="3299" t="s">
        <v>2489</v>
      </c>
      <c r="J147" s="3294" t="s">
        <v>2477</v>
      </c>
      <c r="K147" s="3301">
        <v>30778</v>
      </c>
      <c r="L147" s="3294" t="s">
        <v>2478</v>
      </c>
      <c r="M147" s="3299" t="s">
        <v>2498</v>
      </c>
      <c r="N147" s="3299" t="s">
        <v>2551</v>
      </c>
      <c r="O147" s="3294"/>
      <c r="P147" s="3294"/>
      <c r="Q147" s="3299" t="s">
        <v>3031</v>
      </c>
      <c r="R147" s="3304" t="s">
        <v>3035</v>
      </c>
    </row>
    <row r="148" spans="1:18" s="3298" customFormat="1" ht="12" customHeight="1">
      <c r="A148" s="3299" t="s">
        <v>3036</v>
      </c>
      <c r="B148" s="3299" t="s">
        <v>3034</v>
      </c>
      <c r="C148" s="3299" t="s">
        <v>3034</v>
      </c>
      <c r="D148" s="3299" t="s">
        <v>3020</v>
      </c>
      <c r="E148" s="3299" t="s">
        <v>2495</v>
      </c>
      <c r="F148" s="3299" t="s">
        <v>2532</v>
      </c>
      <c r="G148" s="3299" t="s">
        <v>2550</v>
      </c>
      <c r="H148" s="3299"/>
      <c r="I148" s="3299" t="s">
        <v>2489</v>
      </c>
      <c r="J148" s="3294" t="s">
        <v>2477</v>
      </c>
      <c r="K148" s="3301">
        <v>145310</v>
      </c>
      <c r="L148" s="3294" t="s">
        <v>2478</v>
      </c>
      <c r="M148" s="3299" t="s">
        <v>2498</v>
      </c>
      <c r="N148" s="3299" t="s">
        <v>2551</v>
      </c>
      <c r="O148" s="3294"/>
      <c r="P148" s="3294"/>
      <c r="Q148" s="3299" t="s">
        <v>3037</v>
      </c>
      <c r="R148" s="3304" t="s">
        <v>3038</v>
      </c>
    </row>
    <row r="149" spans="1:18" s="3298" customFormat="1" ht="12" customHeight="1">
      <c r="A149" s="3299" t="s">
        <v>3039</v>
      </c>
      <c r="B149" s="3299" t="s">
        <v>3040</v>
      </c>
      <c r="C149" s="3299" t="s">
        <v>3040</v>
      </c>
      <c r="D149" s="3299" t="s">
        <v>3041</v>
      </c>
      <c r="E149" s="3299" t="s">
        <v>2495</v>
      </c>
      <c r="F149" s="3299" t="s">
        <v>2532</v>
      </c>
      <c r="G149" s="3299" t="s">
        <v>2550</v>
      </c>
      <c r="H149" s="3299"/>
      <c r="I149" s="3299" t="s">
        <v>5015</v>
      </c>
      <c r="J149" s="3294" t="s">
        <v>3042</v>
      </c>
      <c r="K149" s="3301">
        <v>29827</v>
      </c>
      <c r="L149" s="3294" t="s">
        <v>2478</v>
      </c>
      <c r="M149" s="3299" t="s">
        <v>2498</v>
      </c>
      <c r="N149" s="3299" t="s">
        <v>1230</v>
      </c>
      <c r="O149" s="3294"/>
      <c r="P149" s="3294"/>
      <c r="Q149" s="3299" t="s">
        <v>3043</v>
      </c>
      <c r="R149" s="3304" t="s">
        <v>3044</v>
      </c>
    </row>
    <row r="150" spans="1:18" s="3298" customFormat="1" ht="12" customHeight="1">
      <c r="A150" s="3299" t="s">
        <v>3045</v>
      </c>
      <c r="B150" s="3299" t="s">
        <v>3046</v>
      </c>
      <c r="C150" s="3299" t="s">
        <v>3046</v>
      </c>
      <c r="D150" s="3299" t="s">
        <v>3047</v>
      </c>
      <c r="E150" s="3299" t="s">
        <v>2495</v>
      </c>
      <c r="F150" s="3299" t="s">
        <v>2532</v>
      </c>
      <c r="G150" s="3299" t="s">
        <v>2550</v>
      </c>
      <c r="H150" s="3299"/>
      <c r="I150" s="3299" t="s">
        <v>5015</v>
      </c>
      <c r="J150" s="3294" t="s">
        <v>3048</v>
      </c>
      <c r="K150" s="3301">
        <v>4247</v>
      </c>
      <c r="L150" s="3294" t="s">
        <v>2478</v>
      </c>
      <c r="M150" s="3299" t="s">
        <v>2498</v>
      </c>
      <c r="N150" s="3299" t="s">
        <v>2499</v>
      </c>
      <c r="O150" s="3294"/>
      <c r="P150" s="3294"/>
      <c r="Q150" s="3299" t="s">
        <v>3047</v>
      </c>
      <c r="R150" s="3304" t="s">
        <v>3049</v>
      </c>
    </row>
    <row r="151" spans="1:18" s="3298" customFormat="1" ht="12" customHeight="1">
      <c r="A151" s="3299" t="s">
        <v>3050</v>
      </c>
      <c r="B151" s="3299" t="s">
        <v>3051</v>
      </c>
      <c r="C151" s="3299" t="s">
        <v>3051</v>
      </c>
      <c r="D151" s="3299" t="s">
        <v>3052</v>
      </c>
      <c r="E151" s="3299" t="s">
        <v>2495</v>
      </c>
      <c r="F151" s="3299" t="s">
        <v>2532</v>
      </c>
      <c r="G151" s="3299" t="s">
        <v>2550</v>
      </c>
      <c r="H151" s="3299"/>
      <c r="I151" s="3299" t="s">
        <v>2489</v>
      </c>
      <c r="J151" s="3294" t="s">
        <v>3053</v>
      </c>
      <c r="K151" s="3310">
        <v>400</v>
      </c>
      <c r="L151" s="3294" t="s">
        <v>2478</v>
      </c>
      <c r="M151" s="3299" t="s">
        <v>2498</v>
      </c>
      <c r="N151" s="3294" t="s">
        <v>3054</v>
      </c>
      <c r="O151" s="3294"/>
      <c r="P151" s="3294"/>
      <c r="Q151" s="3299" t="s">
        <v>3055</v>
      </c>
      <c r="R151" s="3304" t="s">
        <v>3056</v>
      </c>
    </row>
    <row r="152" spans="1:18" s="3298" customFormat="1" ht="12" customHeight="1">
      <c r="A152" s="3299" t="s">
        <v>3057</v>
      </c>
      <c r="B152" s="3299" t="s">
        <v>3058</v>
      </c>
      <c r="C152" s="3299" t="s">
        <v>3058</v>
      </c>
      <c r="D152" s="3299" t="s">
        <v>3052</v>
      </c>
      <c r="E152" s="3299" t="s">
        <v>2495</v>
      </c>
      <c r="F152" s="3299" t="s">
        <v>2532</v>
      </c>
      <c r="G152" s="3299" t="s">
        <v>2550</v>
      </c>
      <c r="H152" s="3299"/>
      <c r="I152" s="3299" t="s">
        <v>2489</v>
      </c>
      <c r="J152" s="3294" t="s">
        <v>3053</v>
      </c>
      <c r="K152" s="3310">
        <v>400</v>
      </c>
      <c r="L152" s="3294" t="s">
        <v>2478</v>
      </c>
      <c r="M152" s="3299" t="s">
        <v>2498</v>
      </c>
      <c r="N152" s="3294" t="s">
        <v>3054</v>
      </c>
      <c r="O152" s="3294"/>
      <c r="P152" s="3294"/>
      <c r="Q152" s="3299" t="s">
        <v>3055</v>
      </c>
      <c r="R152" s="3304" t="s">
        <v>3056</v>
      </c>
    </row>
    <row r="153" spans="1:18" s="3298" customFormat="1" ht="12" customHeight="1">
      <c r="A153" s="3299" t="s">
        <v>3059</v>
      </c>
      <c r="B153" s="3299" t="s">
        <v>3060</v>
      </c>
      <c r="C153" s="3299" t="s">
        <v>3060</v>
      </c>
      <c r="D153" s="3299" t="s">
        <v>3061</v>
      </c>
      <c r="E153" s="3299" t="s">
        <v>2486</v>
      </c>
      <c r="F153" s="3299" t="s">
        <v>2487</v>
      </c>
      <c r="G153" s="3299" t="s">
        <v>2488</v>
      </c>
      <c r="H153" s="3299"/>
      <c r="I153" s="3299" t="s">
        <v>2522</v>
      </c>
      <c r="J153" s="3294" t="s">
        <v>3048</v>
      </c>
      <c r="K153" s="3301">
        <v>-21000</v>
      </c>
      <c r="L153" s="3294" t="s">
        <v>2478</v>
      </c>
      <c r="M153" s="3299" t="s">
        <v>2498</v>
      </c>
      <c r="N153" s="3299" t="s">
        <v>3062</v>
      </c>
      <c r="O153" s="3294"/>
      <c r="P153" s="3294"/>
      <c r="Q153" s="3299" t="s">
        <v>3063</v>
      </c>
      <c r="R153" s="3304" t="s">
        <v>3064</v>
      </c>
    </row>
    <row r="154" spans="1:18" s="3314" customFormat="1" ht="12" customHeight="1">
      <c r="A154" s="3299" t="s">
        <v>3065</v>
      </c>
      <c r="B154" s="3311" t="s">
        <v>3066</v>
      </c>
      <c r="C154" s="3311" t="s">
        <v>3066</v>
      </c>
      <c r="D154" s="3312" t="s">
        <v>3067</v>
      </c>
      <c r="E154" s="3311" t="s">
        <v>2495</v>
      </c>
      <c r="F154" s="3311" t="s">
        <v>2496</v>
      </c>
      <c r="G154" s="3311" t="s">
        <v>2497</v>
      </c>
      <c r="H154" s="3311"/>
      <c r="I154" s="3311" t="s">
        <v>2489</v>
      </c>
      <c r="J154" s="3311" t="s">
        <v>3068</v>
      </c>
      <c r="K154" s="3313">
        <v>1867580</v>
      </c>
      <c r="L154" s="3311" t="s">
        <v>3069</v>
      </c>
      <c r="M154" s="3299" t="s">
        <v>2498</v>
      </c>
      <c r="N154" s="3311" t="s">
        <v>2499</v>
      </c>
      <c r="O154" s="3311"/>
      <c r="P154" s="3311"/>
      <c r="Q154" s="3311" t="s">
        <v>2509</v>
      </c>
      <c r="R154" s="3303" t="s">
        <v>3070</v>
      </c>
    </row>
    <row r="155" spans="1:18" s="3314" customFormat="1" ht="12" customHeight="1">
      <c r="A155" s="3299" t="s">
        <v>3071</v>
      </c>
      <c r="B155" s="3311" t="s">
        <v>3066</v>
      </c>
      <c r="C155" s="3311" t="s">
        <v>3066</v>
      </c>
      <c r="D155" s="3312" t="s">
        <v>3067</v>
      </c>
      <c r="E155" s="3311" t="s">
        <v>2495</v>
      </c>
      <c r="F155" s="3311" t="s">
        <v>2496</v>
      </c>
      <c r="G155" s="3311" t="s">
        <v>2497</v>
      </c>
      <c r="H155" s="3311"/>
      <c r="I155" s="3311" t="s">
        <v>2489</v>
      </c>
      <c r="J155" s="3311" t="s">
        <v>3068</v>
      </c>
      <c r="K155" s="3313">
        <v>2083940</v>
      </c>
      <c r="L155" s="3311" t="s">
        <v>3069</v>
      </c>
      <c r="M155" s="3299" t="s">
        <v>2498</v>
      </c>
      <c r="N155" s="3311" t="s">
        <v>2499</v>
      </c>
      <c r="O155" s="3311"/>
      <c r="P155" s="3311"/>
      <c r="Q155" s="3311" t="s">
        <v>2516</v>
      </c>
      <c r="R155" s="3303" t="s">
        <v>3072</v>
      </c>
    </row>
    <row r="156" spans="1:18" s="3314" customFormat="1" ht="12" customHeight="1">
      <c r="A156" s="3299" t="s">
        <v>3073</v>
      </c>
      <c r="B156" s="3311" t="s">
        <v>3074</v>
      </c>
      <c r="C156" s="3311" t="s">
        <v>3074</v>
      </c>
      <c r="D156" s="3299" t="s">
        <v>3075</v>
      </c>
      <c r="E156" s="3311" t="s">
        <v>2742</v>
      </c>
      <c r="F156" s="3311" t="s">
        <v>2743</v>
      </c>
      <c r="G156" s="3299" t="s">
        <v>5013</v>
      </c>
      <c r="H156" s="3311"/>
      <c r="I156" s="3311" t="s">
        <v>2476</v>
      </c>
      <c r="J156" s="3311" t="s">
        <v>3076</v>
      </c>
      <c r="K156" s="3313">
        <v>100300</v>
      </c>
      <c r="L156" s="3311" t="s">
        <v>3077</v>
      </c>
      <c r="M156" s="3299" t="s">
        <v>3014</v>
      </c>
      <c r="N156" s="3311" t="s">
        <v>3078</v>
      </c>
      <c r="O156" s="3311"/>
      <c r="P156" s="3311"/>
      <c r="Q156" s="3299" t="s">
        <v>3079</v>
      </c>
      <c r="R156" s="3304" t="s">
        <v>3080</v>
      </c>
    </row>
    <row r="157" spans="1:18" s="3314" customFormat="1" ht="12" customHeight="1">
      <c r="A157" s="3299" t="s">
        <v>3081</v>
      </c>
      <c r="B157" s="3311" t="s">
        <v>3082</v>
      </c>
      <c r="C157" s="3311" t="s">
        <v>3082</v>
      </c>
      <c r="D157" s="3312" t="s">
        <v>3083</v>
      </c>
      <c r="E157" s="3311" t="s">
        <v>2495</v>
      </c>
      <c r="F157" s="3311" t="s">
        <v>2532</v>
      </c>
      <c r="G157" s="3311" t="s">
        <v>2550</v>
      </c>
      <c r="H157" s="3311"/>
      <c r="I157" s="3311" t="s">
        <v>2489</v>
      </c>
      <c r="J157" s="3311" t="s">
        <v>3068</v>
      </c>
      <c r="K157" s="3313">
        <v>44000</v>
      </c>
      <c r="L157" s="3311" t="s">
        <v>3069</v>
      </c>
      <c r="M157" s="3299" t="s">
        <v>2498</v>
      </c>
      <c r="N157" s="3311" t="s">
        <v>2551</v>
      </c>
      <c r="O157" s="3311"/>
      <c r="P157" s="3311"/>
      <c r="Q157" s="3299" t="s">
        <v>2552</v>
      </c>
      <c r="R157" s="3304" t="s">
        <v>3084</v>
      </c>
    </row>
    <row r="158" spans="1:18" s="3314" customFormat="1" ht="12" customHeight="1">
      <c r="A158" s="3299" t="s">
        <v>3085</v>
      </c>
      <c r="B158" s="3311" t="s">
        <v>3082</v>
      </c>
      <c r="C158" s="3311" t="s">
        <v>3082</v>
      </c>
      <c r="D158" s="3312" t="s">
        <v>3086</v>
      </c>
      <c r="E158" s="3311" t="s">
        <v>2486</v>
      </c>
      <c r="F158" s="3311" t="s">
        <v>2487</v>
      </c>
      <c r="G158" s="3311" t="s">
        <v>2488</v>
      </c>
      <c r="H158" s="3311"/>
      <c r="I158" s="3299" t="s">
        <v>2522</v>
      </c>
      <c r="J158" s="3311" t="s">
        <v>3068</v>
      </c>
      <c r="K158" s="3313">
        <v>21000</v>
      </c>
      <c r="L158" s="3311" t="s">
        <v>3069</v>
      </c>
      <c r="M158" s="3311" t="s">
        <v>2479</v>
      </c>
      <c r="N158" s="3311" t="s">
        <v>2480</v>
      </c>
      <c r="O158" s="3311"/>
      <c r="P158" s="3311"/>
      <c r="Q158" s="3311" t="s">
        <v>2977</v>
      </c>
      <c r="R158" s="3304" t="s">
        <v>3087</v>
      </c>
    </row>
    <row r="159" spans="1:18" s="3314" customFormat="1" ht="12" customHeight="1">
      <c r="A159" s="3299" t="s">
        <v>3088</v>
      </c>
      <c r="B159" s="3311" t="s">
        <v>3082</v>
      </c>
      <c r="C159" s="3311" t="s">
        <v>3082</v>
      </c>
      <c r="D159" s="3312" t="s">
        <v>3089</v>
      </c>
      <c r="E159" s="3311" t="s">
        <v>2486</v>
      </c>
      <c r="F159" s="3311" t="s">
        <v>2487</v>
      </c>
      <c r="G159" s="3311" t="s">
        <v>3090</v>
      </c>
      <c r="H159" s="3311"/>
      <c r="I159" s="3299" t="s">
        <v>2546</v>
      </c>
      <c r="J159" s="3311" t="s">
        <v>3068</v>
      </c>
      <c r="K159" s="3313">
        <v>151000</v>
      </c>
      <c r="L159" s="3311" t="s">
        <v>3069</v>
      </c>
      <c r="M159" s="3299" t="s">
        <v>2498</v>
      </c>
      <c r="N159" s="3311" t="s">
        <v>2618</v>
      </c>
      <c r="O159" s="3311"/>
      <c r="P159" s="3311"/>
      <c r="Q159" s="3311" t="s">
        <v>3091</v>
      </c>
      <c r="R159" s="3304" t="s">
        <v>3092</v>
      </c>
    </row>
    <row r="160" spans="1:18" s="3314" customFormat="1" ht="12" customHeight="1">
      <c r="A160" s="3299" t="s">
        <v>3093</v>
      </c>
      <c r="B160" s="3311" t="s">
        <v>3082</v>
      </c>
      <c r="C160" s="3311" t="s">
        <v>3082</v>
      </c>
      <c r="D160" s="3312" t="s">
        <v>3094</v>
      </c>
      <c r="E160" s="3311" t="s">
        <v>2486</v>
      </c>
      <c r="F160" s="3311" t="s">
        <v>2487</v>
      </c>
      <c r="G160" s="3311" t="s">
        <v>2488</v>
      </c>
      <c r="H160" s="3311"/>
      <c r="I160" s="3299" t="s">
        <v>2522</v>
      </c>
      <c r="J160" s="3311" t="s">
        <v>3068</v>
      </c>
      <c r="K160" s="3313">
        <v>615705</v>
      </c>
      <c r="L160" s="3311" t="s">
        <v>3069</v>
      </c>
      <c r="M160" s="3299" t="s">
        <v>2498</v>
      </c>
      <c r="N160" s="3311" t="s">
        <v>3095</v>
      </c>
      <c r="O160" s="3311"/>
      <c r="P160" s="3311"/>
      <c r="Q160" s="3311" t="s">
        <v>3096</v>
      </c>
      <c r="R160" s="3304" t="s">
        <v>3097</v>
      </c>
    </row>
    <row r="161" spans="1:20" s="3314" customFormat="1" ht="12" customHeight="1">
      <c r="A161" s="3299" t="s">
        <v>3098</v>
      </c>
      <c r="B161" s="3311" t="s">
        <v>3082</v>
      </c>
      <c r="C161" s="3311" t="s">
        <v>3082</v>
      </c>
      <c r="D161" s="3312" t="s">
        <v>3099</v>
      </c>
      <c r="E161" s="3311" t="s">
        <v>2486</v>
      </c>
      <c r="F161" s="3311" t="s">
        <v>2487</v>
      </c>
      <c r="G161" s="3299" t="s">
        <v>2981</v>
      </c>
      <c r="H161" s="3311"/>
      <c r="I161" s="3299" t="s">
        <v>2522</v>
      </c>
      <c r="J161" s="3311" t="s">
        <v>3068</v>
      </c>
      <c r="K161" s="3313">
        <v>1700000</v>
      </c>
      <c r="L161" s="3311" t="s">
        <v>3069</v>
      </c>
      <c r="M161" s="3299" t="s">
        <v>2498</v>
      </c>
      <c r="N161" s="3311" t="s">
        <v>2499</v>
      </c>
      <c r="O161" s="3311"/>
      <c r="P161" s="3311"/>
      <c r="Q161" s="3311" t="s">
        <v>3100</v>
      </c>
      <c r="R161" s="3304" t="s">
        <v>3101</v>
      </c>
    </row>
    <row r="162" spans="1:20" s="3314" customFormat="1" ht="12" customHeight="1">
      <c r="A162" s="3299" t="s">
        <v>3102</v>
      </c>
      <c r="B162" s="3311" t="s">
        <v>3103</v>
      </c>
      <c r="C162" s="3311" t="s">
        <v>3103</v>
      </c>
      <c r="D162" s="3312" t="s">
        <v>3086</v>
      </c>
      <c r="E162" s="3311" t="s">
        <v>2486</v>
      </c>
      <c r="F162" s="3311" t="s">
        <v>2487</v>
      </c>
      <c r="G162" s="3311" t="s">
        <v>2488</v>
      </c>
      <c r="H162" s="3311"/>
      <c r="I162" s="3299" t="s">
        <v>2522</v>
      </c>
      <c r="J162" s="3311" t="s">
        <v>3068</v>
      </c>
      <c r="K162" s="3313">
        <v>8800</v>
      </c>
      <c r="L162" s="3311" t="s">
        <v>3069</v>
      </c>
      <c r="M162" s="3311" t="s">
        <v>2479</v>
      </c>
      <c r="N162" s="3311" t="s">
        <v>2480</v>
      </c>
      <c r="O162" s="3311"/>
      <c r="P162" s="3311"/>
      <c r="Q162" s="3311" t="s">
        <v>3104</v>
      </c>
      <c r="R162" s="3304" t="s">
        <v>3105</v>
      </c>
    </row>
    <row r="163" spans="1:20" s="3314" customFormat="1" ht="12" customHeight="1">
      <c r="A163" s="3299" t="s">
        <v>3106</v>
      </c>
      <c r="B163" s="3311" t="s">
        <v>3103</v>
      </c>
      <c r="C163" s="3311" t="s">
        <v>3103</v>
      </c>
      <c r="D163" s="3312" t="s">
        <v>3086</v>
      </c>
      <c r="E163" s="3311" t="s">
        <v>2486</v>
      </c>
      <c r="F163" s="3311" t="s">
        <v>2487</v>
      </c>
      <c r="G163" s="3311" t="s">
        <v>2488</v>
      </c>
      <c r="H163" s="3311"/>
      <c r="I163" s="3299" t="s">
        <v>2522</v>
      </c>
      <c r="J163" s="3311" t="s">
        <v>3068</v>
      </c>
      <c r="K163" s="3313">
        <v>1200</v>
      </c>
      <c r="L163" s="3311" t="s">
        <v>3069</v>
      </c>
      <c r="M163" s="3311" t="s">
        <v>2479</v>
      </c>
      <c r="N163" s="3311" t="s">
        <v>2480</v>
      </c>
      <c r="O163" s="3311"/>
      <c r="P163" s="3311"/>
      <c r="Q163" s="3311" t="s">
        <v>3107</v>
      </c>
      <c r="R163" s="3304" t="s">
        <v>3108</v>
      </c>
    </row>
    <row r="164" spans="1:20" s="3314" customFormat="1" ht="12" customHeight="1">
      <c r="A164" s="3299" t="s">
        <v>3109</v>
      </c>
      <c r="B164" s="3311" t="s">
        <v>3103</v>
      </c>
      <c r="C164" s="3311" t="s">
        <v>3103</v>
      </c>
      <c r="D164" s="3312" t="s">
        <v>3086</v>
      </c>
      <c r="E164" s="3311" t="s">
        <v>2486</v>
      </c>
      <c r="F164" s="3311" t="s">
        <v>2487</v>
      </c>
      <c r="G164" s="3311" t="s">
        <v>2488</v>
      </c>
      <c r="H164" s="3311"/>
      <c r="I164" s="3299" t="s">
        <v>2522</v>
      </c>
      <c r="J164" s="3311" t="s">
        <v>3068</v>
      </c>
      <c r="K164" s="3313">
        <v>16000</v>
      </c>
      <c r="L164" s="3311" t="s">
        <v>3069</v>
      </c>
      <c r="M164" s="3311" t="s">
        <v>2479</v>
      </c>
      <c r="N164" s="3311" t="s">
        <v>2480</v>
      </c>
      <c r="O164" s="3311"/>
      <c r="P164" s="3311"/>
      <c r="Q164" s="3311" t="s">
        <v>3110</v>
      </c>
      <c r="R164" s="3304" t="s">
        <v>3111</v>
      </c>
    </row>
    <row r="165" spans="1:20" s="3314" customFormat="1" ht="12" customHeight="1">
      <c r="A165" s="3299" t="s">
        <v>3112</v>
      </c>
      <c r="B165" s="3311" t="s">
        <v>3103</v>
      </c>
      <c r="C165" s="3311" t="s">
        <v>3103</v>
      </c>
      <c r="D165" s="3312" t="s">
        <v>3113</v>
      </c>
      <c r="E165" s="3311" t="s">
        <v>2486</v>
      </c>
      <c r="F165" s="3311" t="s">
        <v>2487</v>
      </c>
      <c r="G165" s="3311" t="s">
        <v>2559</v>
      </c>
      <c r="H165" s="3311"/>
      <c r="I165" s="3299" t="s">
        <v>2546</v>
      </c>
      <c r="J165" s="3311" t="s">
        <v>3068</v>
      </c>
      <c r="K165" s="3313">
        <v>20200</v>
      </c>
      <c r="L165" s="3311" t="s">
        <v>3069</v>
      </c>
      <c r="M165" s="3311" t="s">
        <v>2479</v>
      </c>
      <c r="N165" s="3311" t="s">
        <v>2480</v>
      </c>
      <c r="O165" s="3311"/>
      <c r="P165" s="3311"/>
      <c r="Q165" s="3311" t="s">
        <v>3114</v>
      </c>
      <c r="R165" s="3304" t="s">
        <v>3115</v>
      </c>
    </row>
    <row r="166" spans="1:20" s="3314" customFormat="1" ht="12" customHeight="1">
      <c r="A166" s="3299" t="s">
        <v>3116</v>
      </c>
      <c r="B166" s="3311" t="s">
        <v>3103</v>
      </c>
      <c r="C166" s="3311" t="s">
        <v>3103</v>
      </c>
      <c r="D166" s="3312" t="s">
        <v>3117</v>
      </c>
      <c r="E166" s="3311" t="s">
        <v>2495</v>
      </c>
      <c r="F166" s="3311" t="s">
        <v>2532</v>
      </c>
      <c r="G166" s="3311" t="s">
        <v>2569</v>
      </c>
      <c r="H166" s="3311"/>
      <c r="I166" s="3311" t="s">
        <v>2489</v>
      </c>
      <c r="J166" s="3311" t="s">
        <v>3068</v>
      </c>
      <c r="K166" s="3313">
        <v>720300</v>
      </c>
      <c r="L166" s="3311" t="s">
        <v>3069</v>
      </c>
      <c r="M166" s="3299" t="s">
        <v>2498</v>
      </c>
      <c r="N166" s="3311" t="s">
        <v>2499</v>
      </c>
      <c r="O166" s="3311"/>
      <c r="P166" s="3311"/>
      <c r="Q166" s="3299" t="s">
        <v>2570</v>
      </c>
      <c r="R166" s="3304" t="s">
        <v>2571</v>
      </c>
      <c r="S166" s="3315"/>
    </row>
    <row r="167" spans="1:20" s="3314" customFormat="1" ht="12" customHeight="1">
      <c r="A167" s="3299" t="s">
        <v>3118</v>
      </c>
      <c r="B167" s="3311" t="s">
        <v>3119</v>
      </c>
      <c r="C167" s="3311" t="s">
        <v>3119</v>
      </c>
      <c r="D167" s="3312" t="s">
        <v>3120</v>
      </c>
      <c r="E167" s="3311" t="s">
        <v>2486</v>
      </c>
      <c r="F167" s="3311" t="s">
        <v>2487</v>
      </c>
      <c r="G167" s="3311" t="s">
        <v>2488</v>
      </c>
      <c r="H167" s="3311"/>
      <c r="I167" s="3311" t="s">
        <v>2489</v>
      </c>
      <c r="J167" s="3311" t="s">
        <v>3068</v>
      </c>
      <c r="K167" s="3313">
        <v>39500</v>
      </c>
      <c r="L167" s="3311" t="s">
        <v>3069</v>
      </c>
      <c r="M167" s="3311" t="s">
        <v>2479</v>
      </c>
      <c r="N167" s="3311" t="s">
        <v>2480</v>
      </c>
      <c r="O167" s="3311"/>
      <c r="P167" s="3311"/>
      <c r="Q167" s="3311" t="s">
        <v>2481</v>
      </c>
      <c r="R167" s="3304" t="s">
        <v>3121</v>
      </c>
    </row>
    <row r="168" spans="1:20" s="3314" customFormat="1" ht="12" customHeight="1">
      <c r="A168" s="3299" t="s">
        <v>3122</v>
      </c>
      <c r="B168" s="3311" t="s">
        <v>3119</v>
      </c>
      <c r="C168" s="3311" t="s">
        <v>3119</v>
      </c>
      <c r="D168" s="3312" t="s">
        <v>3123</v>
      </c>
      <c r="E168" s="3311" t="s">
        <v>2486</v>
      </c>
      <c r="F168" s="3311" t="s">
        <v>2487</v>
      </c>
      <c r="G168" s="3311" t="s">
        <v>2488</v>
      </c>
      <c r="H168" s="3311"/>
      <c r="I168" s="3311" t="s">
        <v>2489</v>
      </c>
      <c r="J168" s="3311" t="s">
        <v>3068</v>
      </c>
      <c r="K168" s="3313">
        <v>25000</v>
      </c>
      <c r="L168" s="3311" t="s">
        <v>3069</v>
      </c>
      <c r="M168" s="3311" t="s">
        <v>2479</v>
      </c>
      <c r="N168" s="3311" t="s">
        <v>2480</v>
      </c>
      <c r="O168" s="3311"/>
      <c r="P168" s="3311"/>
      <c r="Q168" s="3311" t="s">
        <v>3124</v>
      </c>
      <c r="R168" s="3304" t="s">
        <v>3125</v>
      </c>
    </row>
    <row r="169" spans="1:20" s="3314" customFormat="1" ht="12" customHeight="1">
      <c r="A169" s="3299" t="s">
        <v>3126</v>
      </c>
      <c r="B169" s="3311" t="s">
        <v>3119</v>
      </c>
      <c r="C169" s="3311" t="s">
        <v>3119</v>
      </c>
      <c r="D169" s="3312" t="s">
        <v>3086</v>
      </c>
      <c r="E169" s="3311" t="s">
        <v>2486</v>
      </c>
      <c r="F169" s="3311" t="s">
        <v>2487</v>
      </c>
      <c r="G169" s="3311" t="s">
        <v>2488</v>
      </c>
      <c r="H169" s="3311"/>
      <c r="I169" s="3299" t="s">
        <v>2522</v>
      </c>
      <c r="J169" s="3311" t="s">
        <v>3068</v>
      </c>
      <c r="K169" s="3313">
        <v>77000</v>
      </c>
      <c r="L169" s="3311" t="s">
        <v>3069</v>
      </c>
      <c r="M169" s="3311" t="s">
        <v>2479</v>
      </c>
      <c r="N169" s="3311" t="s">
        <v>2480</v>
      </c>
      <c r="O169" s="3311"/>
      <c r="P169" s="3311"/>
      <c r="Q169" s="3311" t="s">
        <v>3127</v>
      </c>
      <c r="R169" s="3304" t="s">
        <v>3128</v>
      </c>
    </row>
    <row r="170" spans="1:20" s="3314" customFormat="1" ht="12" customHeight="1">
      <c r="A170" s="3299" t="s">
        <v>3129</v>
      </c>
      <c r="B170" s="3311" t="s">
        <v>3130</v>
      </c>
      <c r="C170" s="3311" t="s">
        <v>3130</v>
      </c>
      <c r="D170" s="3312" t="s">
        <v>3086</v>
      </c>
      <c r="E170" s="3311" t="s">
        <v>2486</v>
      </c>
      <c r="F170" s="3311" t="s">
        <v>2487</v>
      </c>
      <c r="G170" s="3311" t="s">
        <v>2488</v>
      </c>
      <c r="H170" s="3311"/>
      <c r="I170" s="3299" t="s">
        <v>2522</v>
      </c>
      <c r="J170" s="3311" t="s">
        <v>3068</v>
      </c>
      <c r="K170" s="3313">
        <v>19500</v>
      </c>
      <c r="L170" s="3311" t="s">
        <v>3069</v>
      </c>
      <c r="M170" s="3311" t="s">
        <v>2479</v>
      </c>
      <c r="N170" s="3311" t="s">
        <v>2480</v>
      </c>
      <c r="O170" s="3311"/>
      <c r="P170" s="3311"/>
      <c r="Q170" s="3311" t="s">
        <v>2639</v>
      </c>
      <c r="R170" s="3304" t="s">
        <v>3131</v>
      </c>
    </row>
    <row r="171" spans="1:20" s="3314" customFormat="1" ht="12" customHeight="1">
      <c r="A171" s="3299" t="s">
        <v>3132</v>
      </c>
      <c r="B171" s="3311" t="s">
        <v>1696</v>
      </c>
      <c r="C171" s="3311" t="s">
        <v>1696</v>
      </c>
      <c r="D171" s="3312" t="s">
        <v>3086</v>
      </c>
      <c r="E171" s="3311" t="s">
        <v>2486</v>
      </c>
      <c r="F171" s="3311" t="s">
        <v>2487</v>
      </c>
      <c r="G171" s="3311" t="s">
        <v>2488</v>
      </c>
      <c r="H171" s="3311"/>
      <c r="I171" s="3299" t="s">
        <v>2522</v>
      </c>
      <c r="J171" s="3311" t="s">
        <v>3068</v>
      </c>
      <c r="K171" s="3313">
        <v>18000</v>
      </c>
      <c r="L171" s="3311" t="s">
        <v>3069</v>
      </c>
      <c r="M171" s="3311" t="s">
        <v>2479</v>
      </c>
      <c r="N171" s="3311" t="s">
        <v>2480</v>
      </c>
      <c r="O171" s="3311"/>
      <c r="P171" s="3311"/>
      <c r="Q171" s="3311" t="s">
        <v>2893</v>
      </c>
      <c r="R171" s="3304" t="s">
        <v>3133</v>
      </c>
    </row>
    <row r="172" spans="1:20" s="3314" customFormat="1" ht="12" customHeight="1">
      <c r="A172" s="3299" t="s">
        <v>3134</v>
      </c>
      <c r="B172" s="3311" t="s">
        <v>3135</v>
      </c>
      <c r="C172" s="3311" t="s">
        <v>3135</v>
      </c>
      <c r="D172" s="3312" t="s">
        <v>3136</v>
      </c>
      <c r="E172" s="3311" t="s">
        <v>2495</v>
      </c>
      <c r="F172" s="3311" t="s">
        <v>2532</v>
      </c>
      <c r="G172" s="3311" t="s">
        <v>2578</v>
      </c>
      <c r="H172" s="3311"/>
      <c r="I172" s="3299" t="s">
        <v>2489</v>
      </c>
      <c r="J172" s="3311" t="s">
        <v>3068</v>
      </c>
      <c r="K172" s="3313">
        <v>5580</v>
      </c>
      <c r="L172" s="3311" t="s">
        <v>3069</v>
      </c>
      <c r="M172" s="3311" t="s">
        <v>2479</v>
      </c>
      <c r="N172" s="3311" t="s">
        <v>2480</v>
      </c>
      <c r="O172" s="3311"/>
      <c r="P172" s="3311"/>
      <c r="Q172" s="3311" t="s">
        <v>2579</v>
      </c>
      <c r="R172" s="3304" t="s">
        <v>3137</v>
      </c>
    </row>
    <row r="173" spans="1:20" s="3314" customFormat="1" ht="12" customHeight="1">
      <c r="A173" s="3299" t="s">
        <v>3138</v>
      </c>
      <c r="B173" s="3311" t="s">
        <v>3139</v>
      </c>
      <c r="C173" s="3311" t="s">
        <v>3139</v>
      </c>
      <c r="D173" s="3312" t="s">
        <v>3086</v>
      </c>
      <c r="E173" s="3311" t="s">
        <v>2486</v>
      </c>
      <c r="F173" s="3311" t="s">
        <v>2487</v>
      </c>
      <c r="G173" s="3311" t="s">
        <v>2488</v>
      </c>
      <c r="H173" s="3311"/>
      <c r="I173" s="3299" t="s">
        <v>2522</v>
      </c>
      <c r="J173" s="3311" t="s">
        <v>3068</v>
      </c>
      <c r="K173" s="3313">
        <v>30550</v>
      </c>
      <c r="L173" s="3311" t="s">
        <v>3069</v>
      </c>
      <c r="M173" s="3311" t="s">
        <v>2479</v>
      </c>
      <c r="N173" s="3311" t="s">
        <v>2480</v>
      </c>
      <c r="O173" s="3311"/>
      <c r="P173" s="3311"/>
      <c r="Q173" s="3311" t="s">
        <v>3140</v>
      </c>
      <c r="R173" s="3304" t="s">
        <v>3141</v>
      </c>
    </row>
    <row r="174" spans="1:20" s="3314" customFormat="1" ht="12" customHeight="1">
      <c r="A174" s="3299" t="s">
        <v>3142</v>
      </c>
      <c r="B174" s="3311" t="s">
        <v>3139</v>
      </c>
      <c r="C174" s="3311" t="s">
        <v>3139</v>
      </c>
      <c r="D174" s="3312" t="s">
        <v>3086</v>
      </c>
      <c r="E174" s="3311" t="s">
        <v>2486</v>
      </c>
      <c r="F174" s="3311" t="s">
        <v>2487</v>
      </c>
      <c r="G174" s="3311" t="s">
        <v>2488</v>
      </c>
      <c r="H174" s="3311"/>
      <c r="I174" s="3299" t="s">
        <v>2522</v>
      </c>
      <c r="J174" s="3311" t="s">
        <v>3068</v>
      </c>
      <c r="K174" s="3313">
        <v>82000</v>
      </c>
      <c r="L174" s="3311" t="s">
        <v>3069</v>
      </c>
      <c r="M174" s="3311" t="s">
        <v>2479</v>
      </c>
      <c r="N174" s="3311" t="s">
        <v>2480</v>
      </c>
      <c r="O174" s="3311"/>
      <c r="P174" s="3311"/>
      <c r="Q174" s="3311" t="s">
        <v>3143</v>
      </c>
      <c r="R174" s="3304" t="s">
        <v>3144</v>
      </c>
    </row>
    <row r="175" spans="1:20" s="3314" customFormat="1" ht="12" customHeight="1">
      <c r="A175" s="3299" t="s">
        <v>3145</v>
      </c>
      <c r="B175" s="3311" t="s">
        <v>3146</v>
      </c>
      <c r="C175" s="3311" t="s">
        <v>3146</v>
      </c>
      <c r="D175" s="3312" t="s">
        <v>3086</v>
      </c>
      <c r="E175" s="3311" t="s">
        <v>2486</v>
      </c>
      <c r="F175" s="3311" t="s">
        <v>2487</v>
      </c>
      <c r="G175" s="3311" t="s">
        <v>2488</v>
      </c>
      <c r="H175" s="3311"/>
      <c r="I175" s="3299" t="s">
        <v>2522</v>
      </c>
      <c r="J175" s="3311" t="s">
        <v>3068</v>
      </c>
      <c r="K175" s="3313">
        <v>21000</v>
      </c>
      <c r="L175" s="3311" t="s">
        <v>3069</v>
      </c>
      <c r="M175" s="3311" t="s">
        <v>2479</v>
      </c>
      <c r="N175" s="3311" t="s">
        <v>2480</v>
      </c>
      <c r="O175" s="3311"/>
      <c r="P175" s="3311"/>
      <c r="Q175" s="3311" t="s">
        <v>2717</v>
      </c>
      <c r="R175" s="3304" t="s">
        <v>3147</v>
      </c>
    </row>
    <row r="176" spans="1:20" s="3314" customFormat="1" ht="12" customHeight="1">
      <c r="A176" s="3299" t="s">
        <v>3148</v>
      </c>
      <c r="B176" s="3311" t="s">
        <v>3146</v>
      </c>
      <c r="C176" s="3311" t="s">
        <v>3146</v>
      </c>
      <c r="D176" s="3312" t="s">
        <v>3149</v>
      </c>
      <c r="E176" s="3311" t="s">
        <v>2495</v>
      </c>
      <c r="F176" s="3311" t="s">
        <v>2496</v>
      </c>
      <c r="G176" s="3311" t="s">
        <v>2650</v>
      </c>
      <c r="H176" s="3311"/>
      <c r="I176" s="3311" t="s">
        <v>2489</v>
      </c>
      <c r="J176" s="3311" t="s">
        <v>3068</v>
      </c>
      <c r="K176" s="3313">
        <v>393000</v>
      </c>
      <c r="L176" s="3311" t="s">
        <v>3069</v>
      </c>
      <c r="M176" s="3299" t="s">
        <v>2498</v>
      </c>
      <c r="N176" s="3299" t="s">
        <v>2534</v>
      </c>
      <c r="O176" s="3311"/>
      <c r="P176" s="3311"/>
      <c r="Q176" s="3299" t="s">
        <v>2659</v>
      </c>
      <c r="R176" s="3303" t="s">
        <v>3150</v>
      </c>
      <c r="S176" s="3316"/>
      <c r="T176" s="3317"/>
    </row>
    <row r="177" spans="1:20" s="3314" customFormat="1" ht="12" customHeight="1">
      <c r="A177" s="3299" t="s">
        <v>3151</v>
      </c>
      <c r="B177" s="3311" t="s">
        <v>3146</v>
      </c>
      <c r="C177" s="3311" t="s">
        <v>3146</v>
      </c>
      <c r="D177" s="3312" t="s">
        <v>3152</v>
      </c>
      <c r="E177" s="3311" t="s">
        <v>2495</v>
      </c>
      <c r="F177" s="3311" t="s">
        <v>2496</v>
      </c>
      <c r="G177" s="3311" t="s">
        <v>2650</v>
      </c>
      <c r="H177" s="3311"/>
      <c r="I177" s="3311" t="s">
        <v>2489</v>
      </c>
      <c r="J177" s="3311" t="s">
        <v>3068</v>
      </c>
      <c r="K177" s="3313">
        <v>565720</v>
      </c>
      <c r="L177" s="3311" t="s">
        <v>3069</v>
      </c>
      <c r="M177" s="3299" t="s">
        <v>2498</v>
      </c>
      <c r="N177" s="3299" t="s">
        <v>2534</v>
      </c>
      <c r="O177" s="3311"/>
      <c r="P177" s="3311"/>
      <c r="Q177" s="3299" t="s">
        <v>2655</v>
      </c>
      <c r="R177" s="3303" t="s">
        <v>3153</v>
      </c>
      <c r="S177" s="3316"/>
      <c r="T177" s="3317"/>
    </row>
    <row r="178" spans="1:20" s="3314" customFormat="1" ht="12" customHeight="1">
      <c r="A178" s="3299" t="s">
        <v>3154</v>
      </c>
      <c r="B178" s="3311" t="s">
        <v>3146</v>
      </c>
      <c r="C178" s="3311" t="s">
        <v>3146</v>
      </c>
      <c r="D178" s="3312" t="s">
        <v>3155</v>
      </c>
      <c r="E178" s="3311" t="s">
        <v>2495</v>
      </c>
      <c r="F178" s="3311" t="s">
        <v>2496</v>
      </c>
      <c r="G178" s="3311" t="s">
        <v>2650</v>
      </c>
      <c r="H178" s="3311"/>
      <c r="I178" s="3311" t="s">
        <v>2489</v>
      </c>
      <c r="J178" s="3311" t="s">
        <v>3068</v>
      </c>
      <c r="K178" s="3313">
        <v>81560</v>
      </c>
      <c r="L178" s="3311" t="s">
        <v>3069</v>
      </c>
      <c r="M178" s="3299" t="s">
        <v>2498</v>
      </c>
      <c r="N178" s="3299" t="s">
        <v>2534</v>
      </c>
      <c r="O178" s="3311"/>
      <c r="P178" s="3311"/>
      <c r="Q178" s="3299" t="s">
        <v>2663</v>
      </c>
      <c r="R178" s="3303" t="s">
        <v>3156</v>
      </c>
      <c r="S178" s="3316"/>
      <c r="T178" s="3317"/>
    </row>
    <row r="179" spans="1:20" s="3314" customFormat="1" ht="12" customHeight="1">
      <c r="A179" s="3299" t="s">
        <v>3157</v>
      </c>
      <c r="B179" s="3311" t="s">
        <v>3146</v>
      </c>
      <c r="C179" s="3311" t="s">
        <v>3146</v>
      </c>
      <c r="D179" s="3312" t="s">
        <v>3158</v>
      </c>
      <c r="E179" s="3311" t="s">
        <v>2495</v>
      </c>
      <c r="F179" s="3311" t="s">
        <v>2496</v>
      </c>
      <c r="G179" s="3311" t="s">
        <v>2650</v>
      </c>
      <c r="H179" s="3311"/>
      <c r="I179" s="3311" t="s">
        <v>2489</v>
      </c>
      <c r="J179" s="3311" t="s">
        <v>3068</v>
      </c>
      <c r="K179" s="3313">
        <v>45800</v>
      </c>
      <c r="L179" s="3311" t="s">
        <v>3069</v>
      </c>
      <c r="M179" s="3299" t="s">
        <v>2498</v>
      </c>
      <c r="N179" s="3299" t="s">
        <v>2534</v>
      </c>
      <c r="O179" s="3311"/>
      <c r="P179" s="3311"/>
      <c r="Q179" s="3299" t="s">
        <v>2651</v>
      </c>
      <c r="R179" s="3303" t="s">
        <v>3159</v>
      </c>
      <c r="S179" s="3316"/>
      <c r="T179" s="3317"/>
    </row>
    <row r="180" spans="1:20" s="3318" customFormat="1" ht="12" customHeight="1">
      <c r="A180" s="3299" t="s">
        <v>3160</v>
      </c>
      <c r="B180" s="3311" t="s">
        <v>3161</v>
      </c>
      <c r="C180" s="3311" t="s">
        <v>3161</v>
      </c>
      <c r="D180" s="3312" t="s">
        <v>3162</v>
      </c>
      <c r="E180" s="3311" t="s">
        <v>2495</v>
      </c>
      <c r="F180" s="3311" t="s">
        <v>2532</v>
      </c>
      <c r="G180" s="3311" t="s">
        <v>5017</v>
      </c>
      <c r="H180" s="3311"/>
      <c r="I180" s="3311" t="s">
        <v>2489</v>
      </c>
      <c r="J180" s="3311" t="s">
        <v>3068</v>
      </c>
      <c r="K180" s="3313">
        <v>55000</v>
      </c>
      <c r="L180" s="3311" t="s">
        <v>3069</v>
      </c>
      <c r="M180" s="3299" t="s">
        <v>2498</v>
      </c>
      <c r="N180" s="3311" t="s">
        <v>2618</v>
      </c>
      <c r="O180" s="3311"/>
      <c r="P180" s="3311"/>
      <c r="Q180" s="3311" t="s">
        <v>3163</v>
      </c>
      <c r="R180" s="3303" t="s">
        <v>3164</v>
      </c>
    </row>
    <row r="181" spans="1:20" s="3314" customFormat="1" ht="12" customHeight="1">
      <c r="A181" s="3299" t="s">
        <v>3165</v>
      </c>
      <c r="B181" s="3311" t="s">
        <v>3161</v>
      </c>
      <c r="C181" s="3311" t="s">
        <v>3161</v>
      </c>
      <c r="D181" s="3312" t="s">
        <v>3086</v>
      </c>
      <c r="E181" s="3311" t="s">
        <v>2486</v>
      </c>
      <c r="F181" s="3311" t="s">
        <v>2487</v>
      </c>
      <c r="G181" s="3311" t="s">
        <v>2488</v>
      </c>
      <c r="H181" s="3311"/>
      <c r="I181" s="3299" t="s">
        <v>2522</v>
      </c>
      <c r="J181" s="3311" t="s">
        <v>3068</v>
      </c>
      <c r="K181" s="3313">
        <v>19000</v>
      </c>
      <c r="L181" s="3311" t="s">
        <v>3069</v>
      </c>
      <c r="M181" s="3311" t="s">
        <v>2479</v>
      </c>
      <c r="N181" s="3311" t="s">
        <v>2480</v>
      </c>
      <c r="O181" s="3311"/>
      <c r="P181" s="3311"/>
      <c r="Q181" s="3311" t="s">
        <v>3166</v>
      </c>
      <c r="R181" s="3304" t="s">
        <v>3167</v>
      </c>
    </row>
    <row r="182" spans="1:20" s="3314" customFormat="1" ht="12" customHeight="1">
      <c r="A182" s="3299" t="s">
        <v>3168</v>
      </c>
      <c r="B182" s="3311" t="s">
        <v>3169</v>
      </c>
      <c r="C182" s="3311" t="s">
        <v>3169</v>
      </c>
      <c r="D182" s="3312" t="s">
        <v>3086</v>
      </c>
      <c r="E182" s="3311" t="s">
        <v>2486</v>
      </c>
      <c r="F182" s="3311" t="s">
        <v>2487</v>
      </c>
      <c r="G182" s="3311" t="s">
        <v>2488</v>
      </c>
      <c r="H182" s="3311"/>
      <c r="I182" s="3299" t="s">
        <v>2522</v>
      </c>
      <c r="J182" s="3311" t="s">
        <v>3068</v>
      </c>
      <c r="K182" s="3313">
        <v>25600</v>
      </c>
      <c r="L182" s="3311" t="s">
        <v>3069</v>
      </c>
      <c r="M182" s="3311" t="s">
        <v>2479</v>
      </c>
      <c r="N182" s="3311" t="s">
        <v>2480</v>
      </c>
      <c r="O182" s="3311"/>
      <c r="P182" s="3311"/>
      <c r="Q182" s="3311" t="s">
        <v>3104</v>
      </c>
      <c r="R182" s="3304" t="s">
        <v>3170</v>
      </c>
    </row>
    <row r="183" spans="1:20" s="3314" customFormat="1" ht="12" customHeight="1">
      <c r="A183" s="3299" t="s">
        <v>3171</v>
      </c>
      <c r="B183" s="3311" t="s">
        <v>3172</v>
      </c>
      <c r="C183" s="3311" t="s">
        <v>3172</v>
      </c>
      <c r="D183" s="3312" t="s">
        <v>3173</v>
      </c>
      <c r="E183" s="3311" t="s">
        <v>2495</v>
      </c>
      <c r="F183" s="3311" t="s">
        <v>2496</v>
      </c>
      <c r="G183" s="3299" t="s">
        <v>2815</v>
      </c>
      <c r="H183" s="3311"/>
      <c r="I183" s="3311" t="s">
        <v>2489</v>
      </c>
      <c r="J183" s="3311" t="s">
        <v>3068</v>
      </c>
      <c r="K183" s="3313">
        <v>1196000</v>
      </c>
      <c r="L183" s="3311" t="s">
        <v>3069</v>
      </c>
      <c r="M183" s="3299" t="s">
        <v>2498</v>
      </c>
      <c r="N183" s="3311" t="s">
        <v>2499</v>
      </c>
      <c r="O183" s="3311"/>
      <c r="P183" s="3311"/>
      <c r="Q183" s="3311" t="s">
        <v>2817</v>
      </c>
      <c r="R183" s="3303" t="s">
        <v>3174</v>
      </c>
    </row>
    <row r="184" spans="1:20" s="3314" customFormat="1" ht="12" customHeight="1">
      <c r="A184" s="3299" t="s">
        <v>3175</v>
      </c>
      <c r="B184" s="3311" t="s">
        <v>3172</v>
      </c>
      <c r="C184" s="3311" t="s">
        <v>3172</v>
      </c>
      <c r="D184" s="3312" t="s">
        <v>3086</v>
      </c>
      <c r="E184" s="3311" t="s">
        <v>2486</v>
      </c>
      <c r="F184" s="3311" t="s">
        <v>2487</v>
      </c>
      <c r="G184" s="3311" t="s">
        <v>2488</v>
      </c>
      <c r="H184" s="3311"/>
      <c r="I184" s="3299" t="s">
        <v>2546</v>
      </c>
      <c r="J184" s="3311" t="s">
        <v>3068</v>
      </c>
      <c r="K184" s="3313">
        <v>33000</v>
      </c>
      <c r="L184" s="3311" t="s">
        <v>3069</v>
      </c>
      <c r="M184" s="3299" t="s">
        <v>2498</v>
      </c>
      <c r="N184" s="3311" t="s">
        <v>2618</v>
      </c>
      <c r="O184" s="3311"/>
      <c r="P184" s="3311"/>
      <c r="Q184" s="3311" t="s">
        <v>2516</v>
      </c>
      <c r="R184" s="3304" t="s">
        <v>3176</v>
      </c>
    </row>
    <row r="185" spans="1:20" s="3314" customFormat="1" ht="12" customHeight="1">
      <c r="A185" s="3299" t="s">
        <v>3177</v>
      </c>
      <c r="B185" s="3311" t="s">
        <v>3178</v>
      </c>
      <c r="C185" s="3311" t="s">
        <v>3178</v>
      </c>
      <c r="D185" s="3312" t="s">
        <v>3086</v>
      </c>
      <c r="E185" s="3311" t="s">
        <v>2486</v>
      </c>
      <c r="F185" s="3311" t="s">
        <v>2487</v>
      </c>
      <c r="G185" s="3311" t="s">
        <v>2488</v>
      </c>
      <c r="H185" s="3311"/>
      <c r="I185" s="3299" t="s">
        <v>2546</v>
      </c>
      <c r="J185" s="3311" t="s">
        <v>3068</v>
      </c>
      <c r="K185" s="3313">
        <v>19500</v>
      </c>
      <c r="L185" s="3311" t="s">
        <v>3069</v>
      </c>
      <c r="M185" s="3311" t="s">
        <v>2479</v>
      </c>
      <c r="N185" s="3311" t="s">
        <v>2480</v>
      </c>
      <c r="O185" s="3311"/>
      <c r="P185" s="3311"/>
      <c r="Q185" s="3311" t="s">
        <v>2717</v>
      </c>
      <c r="R185" s="3304" t="s">
        <v>3131</v>
      </c>
    </row>
    <row r="186" spans="1:20" s="3314" customFormat="1" ht="12" customHeight="1">
      <c r="A186" s="3299" t="s">
        <v>3179</v>
      </c>
      <c r="B186" s="3311" t="s">
        <v>3178</v>
      </c>
      <c r="C186" s="3311" t="s">
        <v>3178</v>
      </c>
      <c r="D186" s="3312" t="s">
        <v>3086</v>
      </c>
      <c r="E186" s="3311" t="s">
        <v>2486</v>
      </c>
      <c r="F186" s="3311" t="s">
        <v>2487</v>
      </c>
      <c r="G186" s="3311" t="s">
        <v>2488</v>
      </c>
      <c r="H186" s="3311"/>
      <c r="I186" s="3299" t="s">
        <v>2546</v>
      </c>
      <c r="J186" s="3311" t="s">
        <v>3068</v>
      </c>
      <c r="K186" s="3313">
        <v>29700</v>
      </c>
      <c r="L186" s="3311" t="s">
        <v>3069</v>
      </c>
      <c r="M186" s="3311" t="s">
        <v>2479</v>
      </c>
      <c r="N186" s="3311" t="s">
        <v>2480</v>
      </c>
      <c r="O186" s="3311"/>
      <c r="P186" s="3311"/>
      <c r="Q186" s="3311" t="s">
        <v>3180</v>
      </c>
      <c r="R186" s="3304" t="s">
        <v>3181</v>
      </c>
    </row>
    <row r="187" spans="1:20" s="3314" customFormat="1" ht="12" customHeight="1">
      <c r="A187" s="3299" t="s">
        <v>3182</v>
      </c>
      <c r="B187" s="3311" t="s">
        <v>3178</v>
      </c>
      <c r="C187" s="3311" t="s">
        <v>3178</v>
      </c>
      <c r="D187" s="3312" t="s">
        <v>3183</v>
      </c>
      <c r="E187" s="3311" t="s">
        <v>2486</v>
      </c>
      <c r="F187" s="3311" t="s">
        <v>2487</v>
      </c>
      <c r="G187" s="3311" t="s">
        <v>2559</v>
      </c>
      <c r="H187" s="3311"/>
      <c r="I187" s="3299" t="s">
        <v>2522</v>
      </c>
      <c r="J187" s="3311" t="s">
        <v>3068</v>
      </c>
      <c r="K187" s="3313">
        <v>119100</v>
      </c>
      <c r="L187" s="3311" t="s">
        <v>3069</v>
      </c>
      <c r="M187" s="3299" t="s">
        <v>2498</v>
      </c>
      <c r="N187" s="3311" t="s">
        <v>3184</v>
      </c>
      <c r="O187" s="3311"/>
      <c r="P187" s="3311"/>
      <c r="Q187" s="3311" t="s">
        <v>3185</v>
      </c>
      <c r="R187" s="3304" t="s">
        <v>3186</v>
      </c>
    </row>
    <row r="188" spans="1:20" s="3314" customFormat="1" ht="12" customHeight="1">
      <c r="A188" s="3299" t="s">
        <v>3187</v>
      </c>
      <c r="B188" s="3311" t="s">
        <v>3188</v>
      </c>
      <c r="C188" s="3311" t="s">
        <v>3188</v>
      </c>
      <c r="D188" s="3312" t="s">
        <v>3189</v>
      </c>
      <c r="E188" s="3311" t="s">
        <v>2495</v>
      </c>
      <c r="F188" s="3311" t="s">
        <v>2532</v>
      </c>
      <c r="G188" s="3299" t="s">
        <v>2721</v>
      </c>
      <c r="H188" s="3311"/>
      <c r="I188" s="3311" t="s">
        <v>2489</v>
      </c>
      <c r="J188" s="3311" t="s">
        <v>3068</v>
      </c>
      <c r="K188" s="3313">
        <v>40000</v>
      </c>
      <c r="L188" s="3311" t="s">
        <v>3069</v>
      </c>
      <c r="M188" s="3311" t="s">
        <v>2479</v>
      </c>
      <c r="N188" s="3311" t="s">
        <v>2480</v>
      </c>
      <c r="O188" s="3311"/>
      <c r="P188" s="3311"/>
      <c r="Q188" s="3311" t="s">
        <v>3190</v>
      </c>
      <c r="R188" s="3304" t="s">
        <v>3191</v>
      </c>
    </row>
    <row r="189" spans="1:20" s="3314" customFormat="1" ht="12" customHeight="1">
      <c r="A189" s="3299" t="s">
        <v>3192</v>
      </c>
      <c r="B189" s="3311" t="s">
        <v>3188</v>
      </c>
      <c r="C189" s="3311" t="s">
        <v>3188</v>
      </c>
      <c r="D189" s="3312" t="s">
        <v>3193</v>
      </c>
      <c r="E189" s="3311" t="s">
        <v>2495</v>
      </c>
      <c r="F189" s="3311" t="s">
        <v>2532</v>
      </c>
      <c r="G189" s="3311" t="s">
        <v>2634</v>
      </c>
      <c r="H189" s="3311"/>
      <c r="I189" s="3311" t="s">
        <v>2489</v>
      </c>
      <c r="J189" s="3311" t="s">
        <v>3068</v>
      </c>
      <c r="K189" s="3313">
        <v>101800</v>
      </c>
      <c r="L189" s="3311" t="s">
        <v>3069</v>
      </c>
      <c r="M189" s="3311" t="s">
        <v>2479</v>
      </c>
      <c r="N189" s="3311" t="s">
        <v>2480</v>
      </c>
      <c r="O189" s="3311"/>
      <c r="P189" s="3311"/>
      <c r="Q189" s="3311" t="s">
        <v>3194</v>
      </c>
      <c r="R189" s="3304" t="s">
        <v>3195</v>
      </c>
    </row>
    <row r="190" spans="1:20" s="3314" customFormat="1" ht="12" customHeight="1">
      <c r="A190" s="3299" t="s">
        <v>3196</v>
      </c>
      <c r="B190" s="3311" t="s">
        <v>3197</v>
      </c>
      <c r="C190" s="3311" t="s">
        <v>3197</v>
      </c>
      <c r="D190" s="3312" t="s">
        <v>3198</v>
      </c>
      <c r="E190" s="3311" t="s">
        <v>2486</v>
      </c>
      <c r="F190" s="3311" t="s">
        <v>2487</v>
      </c>
      <c r="G190" s="3299" t="s">
        <v>5013</v>
      </c>
      <c r="H190" s="3311"/>
      <c r="I190" s="3311" t="s">
        <v>2489</v>
      </c>
      <c r="J190" s="3311" t="s">
        <v>3068</v>
      </c>
      <c r="K190" s="3313">
        <v>120000</v>
      </c>
      <c r="L190" s="3311" t="s">
        <v>3069</v>
      </c>
      <c r="M190" s="3299" t="s">
        <v>2498</v>
      </c>
      <c r="N190" s="3311" t="s">
        <v>2499</v>
      </c>
      <c r="O190" s="3311"/>
      <c r="P190" s="3311"/>
      <c r="Q190" s="3299" t="s">
        <v>2539</v>
      </c>
      <c r="R190" s="3304" t="s">
        <v>3199</v>
      </c>
    </row>
    <row r="191" spans="1:20" s="3314" customFormat="1" ht="12" customHeight="1">
      <c r="A191" s="3299" t="s">
        <v>3200</v>
      </c>
      <c r="B191" s="3311" t="s">
        <v>3197</v>
      </c>
      <c r="C191" s="3311" t="s">
        <v>3197</v>
      </c>
      <c r="D191" s="3312" t="s">
        <v>3086</v>
      </c>
      <c r="E191" s="3311" t="s">
        <v>2486</v>
      </c>
      <c r="F191" s="3311" t="s">
        <v>2487</v>
      </c>
      <c r="G191" s="3311" t="s">
        <v>2488</v>
      </c>
      <c r="H191" s="3311"/>
      <c r="I191" s="3299" t="s">
        <v>2546</v>
      </c>
      <c r="J191" s="3311" t="s">
        <v>3068</v>
      </c>
      <c r="K191" s="3313">
        <v>19500</v>
      </c>
      <c r="L191" s="3311" t="s">
        <v>3069</v>
      </c>
      <c r="M191" s="3311" t="s">
        <v>2479</v>
      </c>
      <c r="N191" s="3311" t="s">
        <v>2480</v>
      </c>
      <c r="O191" s="3311"/>
      <c r="P191" s="3311"/>
      <c r="Q191" s="3311" t="s">
        <v>2717</v>
      </c>
      <c r="R191" s="3304" t="s">
        <v>3131</v>
      </c>
    </row>
    <row r="192" spans="1:20" s="3314" customFormat="1" ht="12" customHeight="1">
      <c r="A192" s="3299" t="s">
        <v>3201</v>
      </c>
      <c r="B192" s="3311" t="s">
        <v>3197</v>
      </c>
      <c r="C192" s="3311" t="s">
        <v>3197</v>
      </c>
      <c r="D192" s="3312" t="s">
        <v>3086</v>
      </c>
      <c r="E192" s="3311" t="s">
        <v>2486</v>
      </c>
      <c r="F192" s="3311" t="s">
        <v>2487</v>
      </c>
      <c r="G192" s="3311" t="s">
        <v>2488</v>
      </c>
      <c r="H192" s="3311"/>
      <c r="I192" s="3299" t="s">
        <v>2546</v>
      </c>
      <c r="J192" s="3311" t="s">
        <v>3068</v>
      </c>
      <c r="K192" s="3313">
        <v>9800</v>
      </c>
      <c r="L192" s="3311" t="s">
        <v>3069</v>
      </c>
      <c r="M192" s="3311" t="s">
        <v>2479</v>
      </c>
      <c r="N192" s="3311" t="s">
        <v>2480</v>
      </c>
      <c r="O192" s="3311"/>
      <c r="P192" s="3311"/>
      <c r="Q192" s="3311" t="s">
        <v>2643</v>
      </c>
      <c r="R192" s="3304" t="s">
        <v>3202</v>
      </c>
    </row>
    <row r="193" spans="1:19" s="3314" customFormat="1" ht="12" customHeight="1">
      <c r="A193" s="3299" t="s">
        <v>3203</v>
      </c>
      <c r="B193" s="3311" t="s">
        <v>3197</v>
      </c>
      <c r="C193" s="3311" t="s">
        <v>3197</v>
      </c>
      <c r="D193" s="3312" t="s">
        <v>3204</v>
      </c>
      <c r="E193" s="3311" t="s">
        <v>2486</v>
      </c>
      <c r="F193" s="3311" t="s">
        <v>2487</v>
      </c>
      <c r="G193" s="3311" t="s">
        <v>2940</v>
      </c>
      <c r="H193" s="3311"/>
      <c r="I193" s="3299" t="s">
        <v>2522</v>
      </c>
      <c r="J193" s="3311" t="s">
        <v>3068</v>
      </c>
      <c r="K193" s="3313">
        <v>70300</v>
      </c>
      <c r="L193" s="3311" t="s">
        <v>3069</v>
      </c>
      <c r="M193" s="3299" t="s">
        <v>2498</v>
      </c>
      <c r="N193" s="3311" t="s">
        <v>2499</v>
      </c>
      <c r="O193" s="3311"/>
      <c r="P193" s="3311"/>
      <c r="Q193" s="3311" t="s">
        <v>3205</v>
      </c>
      <c r="R193" s="3304" t="s">
        <v>3206</v>
      </c>
    </row>
    <row r="194" spans="1:19" s="3314" customFormat="1" ht="12" customHeight="1">
      <c r="A194" s="3299" t="s">
        <v>3207</v>
      </c>
      <c r="B194" s="3311" t="s">
        <v>3208</v>
      </c>
      <c r="C194" s="3311" t="s">
        <v>3208</v>
      </c>
      <c r="D194" s="3312" t="s">
        <v>3086</v>
      </c>
      <c r="E194" s="3311" t="s">
        <v>2486</v>
      </c>
      <c r="F194" s="3311" t="s">
        <v>2487</v>
      </c>
      <c r="G194" s="3311" t="s">
        <v>2488</v>
      </c>
      <c r="H194" s="3311"/>
      <c r="I194" s="3299" t="s">
        <v>2546</v>
      </c>
      <c r="J194" s="3311" t="s">
        <v>3068</v>
      </c>
      <c r="K194" s="3313">
        <v>13000</v>
      </c>
      <c r="L194" s="3311" t="s">
        <v>3069</v>
      </c>
      <c r="M194" s="3311" t="s">
        <v>2479</v>
      </c>
      <c r="N194" s="3311" t="s">
        <v>2480</v>
      </c>
      <c r="O194" s="3311"/>
      <c r="P194" s="3311"/>
      <c r="Q194" s="3311" t="s">
        <v>3209</v>
      </c>
      <c r="R194" s="3304" t="s">
        <v>3210</v>
      </c>
    </row>
    <row r="195" spans="1:19" s="3314" customFormat="1" ht="12" customHeight="1">
      <c r="A195" s="3299" t="s">
        <v>3211</v>
      </c>
      <c r="B195" s="3311" t="s">
        <v>1715</v>
      </c>
      <c r="C195" s="3311" t="s">
        <v>1715</v>
      </c>
      <c r="D195" s="3312" t="s">
        <v>3086</v>
      </c>
      <c r="E195" s="3311" t="s">
        <v>2486</v>
      </c>
      <c r="F195" s="3311" t="s">
        <v>2487</v>
      </c>
      <c r="G195" s="3311" t="s">
        <v>2488</v>
      </c>
      <c r="H195" s="3311"/>
      <c r="I195" s="3299" t="s">
        <v>2546</v>
      </c>
      <c r="J195" s="3311" t="s">
        <v>3068</v>
      </c>
      <c r="K195" s="3313">
        <v>45000</v>
      </c>
      <c r="L195" s="3311" t="s">
        <v>3069</v>
      </c>
      <c r="M195" s="3311" t="s">
        <v>2479</v>
      </c>
      <c r="N195" s="3311" t="s">
        <v>2480</v>
      </c>
      <c r="O195" s="3311"/>
      <c r="P195" s="3311"/>
      <c r="Q195" s="3311" t="s">
        <v>3212</v>
      </c>
      <c r="R195" s="3304" t="s">
        <v>3210</v>
      </c>
    </row>
    <row r="196" spans="1:19" s="3314" customFormat="1" ht="12" customHeight="1">
      <c r="A196" s="3299" t="s">
        <v>3213</v>
      </c>
      <c r="B196" s="3311" t="s">
        <v>1715</v>
      </c>
      <c r="C196" s="3311" t="s">
        <v>1715</v>
      </c>
      <c r="D196" s="3312" t="s">
        <v>3086</v>
      </c>
      <c r="E196" s="3311" t="s">
        <v>2486</v>
      </c>
      <c r="F196" s="3311" t="s">
        <v>2487</v>
      </c>
      <c r="G196" s="3311" t="s">
        <v>2488</v>
      </c>
      <c r="H196" s="3311"/>
      <c r="I196" s="3299" t="s">
        <v>2546</v>
      </c>
      <c r="J196" s="3311" t="s">
        <v>3068</v>
      </c>
      <c r="K196" s="3313">
        <v>22500</v>
      </c>
      <c r="L196" s="3311" t="s">
        <v>3069</v>
      </c>
      <c r="M196" s="3311" t="s">
        <v>2479</v>
      </c>
      <c r="N196" s="3311" t="s">
        <v>2480</v>
      </c>
      <c r="O196" s="3311"/>
      <c r="P196" s="3311"/>
      <c r="Q196" s="3311" t="s">
        <v>2611</v>
      </c>
      <c r="R196" s="3304" t="s">
        <v>3214</v>
      </c>
    </row>
    <row r="197" spans="1:19" s="3314" customFormat="1" ht="12" customHeight="1">
      <c r="A197" s="3299" t="s">
        <v>3215</v>
      </c>
      <c r="B197" s="3311" t="s">
        <v>3216</v>
      </c>
      <c r="C197" s="3311" t="s">
        <v>3216</v>
      </c>
      <c r="D197" s="3312" t="s">
        <v>3086</v>
      </c>
      <c r="E197" s="3311" t="s">
        <v>2486</v>
      </c>
      <c r="F197" s="3311" t="s">
        <v>2487</v>
      </c>
      <c r="G197" s="3311" t="s">
        <v>2488</v>
      </c>
      <c r="H197" s="3311"/>
      <c r="I197" s="3299" t="s">
        <v>2546</v>
      </c>
      <c r="J197" s="3311" t="s">
        <v>3068</v>
      </c>
      <c r="K197" s="3313">
        <v>27900</v>
      </c>
      <c r="L197" s="3311" t="s">
        <v>3069</v>
      </c>
      <c r="M197" s="3311" t="s">
        <v>2479</v>
      </c>
      <c r="N197" s="3311" t="s">
        <v>2480</v>
      </c>
      <c r="O197" s="3311"/>
      <c r="P197" s="3311"/>
      <c r="Q197" s="3311" t="s">
        <v>2643</v>
      </c>
      <c r="R197" s="3304" t="s">
        <v>3217</v>
      </c>
    </row>
    <row r="198" spans="1:19" s="3314" customFormat="1" ht="12" customHeight="1">
      <c r="A198" s="3299" t="s">
        <v>3218</v>
      </c>
      <c r="B198" s="3311" t="s">
        <v>3216</v>
      </c>
      <c r="C198" s="3311" t="s">
        <v>3216</v>
      </c>
      <c r="D198" s="3312" t="s">
        <v>3086</v>
      </c>
      <c r="E198" s="3311" t="s">
        <v>2486</v>
      </c>
      <c r="F198" s="3311" t="s">
        <v>2487</v>
      </c>
      <c r="G198" s="3311" t="s">
        <v>2488</v>
      </c>
      <c r="H198" s="3311"/>
      <c r="I198" s="3299" t="s">
        <v>2546</v>
      </c>
      <c r="J198" s="3311" t="s">
        <v>3068</v>
      </c>
      <c r="K198" s="3313">
        <v>21000</v>
      </c>
      <c r="L198" s="3311" t="s">
        <v>3069</v>
      </c>
      <c r="M198" s="3311" t="s">
        <v>2479</v>
      </c>
      <c r="N198" s="3311" t="s">
        <v>2480</v>
      </c>
      <c r="O198" s="3311"/>
      <c r="P198" s="3311"/>
      <c r="Q198" s="3311" t="s">
        <v>2717</v>
      </c>
      <c r="R198" s="3304" t="s">
        <v>3147</v>
      </c>
    </row>
    <row r="199" spans="1:19" s="3314" customFormat="1" ht="12" customHeight="1">
      <c r="A199" s="3299" t="s">
        <v>3219</v>
      </c>
      <c r="B199" s="3311" t="s">
        <v>3216</v>
      </c>
      <c r="C199" s="3311" t="s">
        <v>3216</v>
      </c>
      <c r="D199" s="3312" t="s">
        <v>3086</v>
      </c>
      <c r="E199" s="3311" t="s">
        <v>2486</v>
      </c>
      <c r="F199" s="3311" t="s">
        <v>2487</v>
      </c>
      <c r="G199" s="3311" t="s">
        <v>2488</v>
      </c>
      <c r="H199" s="3311"/>
      <c r="I199" s="3299" t="s">
        <v>2546</v>
      </c>
      <c r="J199" s="3311" t="s">
        <v>3068</v>
      </c>
      <c r="K199" s="3313">
        <v>53290</v>
      </c>
      <c r="L199" s="3311" t="s">
        <v>3069</v>
      </c>
      <c r="M199" s="3311" t="s">
        <v>2479</v>
      </c>
      <c r="N199" s="3311" t="s">
        <v>2480</v>
      </c>
      <c r="O199" s="3311"/>
      <c r="P199" s="3311"/>
      <c r="Q199" s="3311" t="s">
        <v>3220</v>
      </c>
      <c r="R199" s="3304" t="s">
        <v>3221</v>
      </c>
    </row>
    <row r="200" spans="1:19" s="3314" customFormat="1" ht="12" customHeight="1">
      <c r="A200" s="3299" t="s">
        <v>3222</v>
      </c>
      <c r="B200" s="3311" t="s">
        <v>3223</v>
      </c>
      <c r="C200" s="3311" t="s">
        <v>3223</v>
      </c>
      <c r="D200" s="3312" t="s">
        <v>3086</v>
      </c>
      <c r="E200" s="3311" t="s">
        <v>2486</v>
      </c>
      <c r="F200" s="3311" t="s">
        <v>2487</v>
      </c>
      <c r="G200" s="3311" t="s">
        <v>2488</v>
      </c>
      <c r="H200" s="3311"/>
      <c r="I200" s="3299" t="s">
        <v>2546</v>
      </c>
      <c r="J200" s="3311" t="s">
        <v>3068</v>
      </c>
      <c r="K200" s="3313">
        <v>23270</v>
      </c>
      <c r="L200" s="3311" t="s">
        <v>3069</v>
      </c>
      <c r="M200" s="3311" t="s">
        <v>2479</v>
      </c>
      <c r="N200" s="3311" t="s">
        <v>2480</v>
      </c>
      <c r="O200" s="3311"/>
      <c r="P200" s="3311"/>
      <c r="Q200" s="3311" t="s">
        <v>2481</v>
      </c>
      <c r="R200" s="3304" t="s">
        <v>3224</v>
      </c>
    </row>
    <row r="201" spans="1:19" s="3314" customFormat="1" ht="12" customHeight="1">
      <c r="A201" s="3299" t="s">
        <v>3225</v>
      </c>
      <c r="B201" s="3311" t="s">
        <v>3223</v>
      </c>
      <c r="C201" s="3311" t="s">
        <v>3223</v>
      </c>
      <c r="D201" s="3312" t="s">
        <v>3086</v>
      </c>
      <c r="E201" s="3311" t="s">
        <v>2486</v>
      </c>
      <c r="F201" s="3311" t="s">
        <v>2487</v>
      </c>
      <c r="G201" s="3311" t="s">
        <v>2488</v>
      </c>
      <c r="H201" s="3311"/>
      <c r="I201" s="3299" t="s">
        <v>2546</v>
      </c>
      <c r="J201" s="3311" t="s">
        <v>3068</v>
      </c>
      <c r="K201" s="3313">
        <v>6000</v>
      </c>
      <c r="L201" s="3311" t="s">
        <v>3069</v>
      </c>
      <c r="M201" s="3311" t="s">
        <v>2479</v>
      </c>
      <c r="N201" s="3311" t="s">
        <v>2480</v>
      </c>
      <c r="O201" s="3311"/>
      <c r="P201" s="3311"/>
      <c r="Q201" s="3299" t="s">
        <v>2523</v>
      </c>
      <c r="R201" s="3304" t="s">
        <v>3226</v>
      </c>
    </row>
    <row r="202" spans="1:19" s="3314" customFormat="1" ht="12" customHeight="1">
      <c r="A202" s="3299" t="s">
        <v>3227</v>
      </c>
      <c r="B202" s="3311" t="s">
        <v>3223</v>
      </c>
      <c r="C202" s="3311" t="s">
        <v>3223</v>
      </c>
      <c r="D202" s="3299" t="s">
        <v>2780</v>
      </c>
      <c r="E202" s="3311" t="s">
        <v>2495</v>
      </c>
      <c r="F202" s="3311" t="s">
        <v>2532</v>
      </c>
      <c r="G202" s="3311" t="s">
        <v>2781</v>
      </c>
      <c r="H202" s="3311"/>
      <c r="I202" s="3311" t="s">
        <v>2489</v>
      </c>
      <c r="J202" s="3294" t="s">
        <v>2477</v>
      </c>
      <c r="K202" s="3313">
        <v>33900</v>
      </c>
      <c r="L202" s="3311" t="s">
        <v>3069</v>
      </c>
      <c r="M202" s="3299" t="s">
        <v>2498</v>
      </c>
      <c r="N202" s="3311" t="s">
        <v>2551</v>
      </c>
      <c r="O202" s="3311"/>
      <c r="P202" s="3311"/>
      <c r="Q202" s="3311" t="s">
        <v>3228</v>
      </c>
      <c r="R202" s="3304" t="s">
        <v>2783</v>
      </c>
    </row>
    <row r="203" spans="1:19" s="3314" customFormat="1" ht="12" customHeight="1">
      <c r="A203" s="3299" t="s">
        <v>3229</v>
      </c>
      <c r="B203" s="3311" t="s">
        <v>3223</v>
      </c>
      <c r="C203" s="3311" t="s">
        <v>3223</v>
      </c>
      <c r="D203" s="3312" t="s">
        <v>3230</v>
      </c>
      <c r="E203" s="3311" t="s">
        <v>2495</v>
      </c>
      <c r="F203" s="3311" t="s">
        <v>2532</v>
      </c>
      <c r="G203" s="3311" t="s">
        <v>2578</v>
      </c>
      <c r="H203" s="3311"/>
      <c r="I203" s="3299" t="s">
        <v>2489</v>
      </c>
      <c r="J203" s="3311" t="s">
        <v>3068</v>
      </c>
      <c r="K203" s="3313">
        <v>38410</v>
      </c>
      <c r="L203" s="3311" t="s">
        <v>3069</v>
      </c>
      <c r="M203" s="3299" t="s">
        <v>2498</v>
      </c>
      <c r="N203" s="3311" t="s">
        <v>2728</v>
      </c>
      <c r="O203" s="3311"/>
      <c r="P203" s="3311"/>
      <c r="Q203" s="3311" t="s">
        <v>2996</v>
      </c>
      <c r="R203" s="3304" t="s">
        <v>2997</v>
      </c>
      <c r="S203" s="3315"/>
    </row>
    <row r="204" spans="1:19" s="3314" customFormat="1" ht="12" customHeight="1">
      <c r="A204" s="3299" t="s">
        <v>3231</v>
      </c>
      <c r="B204" s="3311" t="s">
        <v>3223</v>
      </c>
      <c r="C204" s="3311" t="s">
        <v>3223</v>
      </c>
      <c r="D204" s="3307" t="s">
        <v>2776</v>
      </c>
      <c r="E204" s="3311" t="s">
        <v>2495</v>
      </c>
      <c r="F204" s="3311" t="s">
        <v>2532</v>
      </c>
      <c r="G204" s="3311" t="s">
        <v>2578</v>
      </c>
      <c r="H204" s="3311"/>
      <c r="I204" s="3299" t="s">
        <v>2489</v>
      </c>
      <c r="J204" s="3311" t="s">
        <v>3068</v>
      </c>
      <c r="K204" s="3313">
        <v>64510</v>
      </c>
      <c r="L204" s="3311" t="s">
        <v>3069</v>
      </c>
      <c r="M204" s="3299" t="s">
        <v>2498</v>
      </c>
      <c r="N204" s="3311" t="s">
        <v>2728</v>
      </c>
      <c r="O204" s="3311"/>
      <c r="P204" s="3311"/>
      <c r="Q204" s="3311" t="s">
        <v>3232</v>
      </c>
      <c r="R204" s="3304" t="s">
        <v>3000</v>
      </c>
      <c r="S204" s="3315"/>
    </row>
    <row r="205" spans="1:19" s="3314" customFormat="1" ht="12" customHeight="1">
      <c r="A205" s="3299" t="s">
        <v>3233</v>
      </c>
      <c r="B205" s="3311" t="s">
        <v>1729</v>
      </c>
      <c r="C205" s="3311" t="s">
        <v>1729</v>
      </c>
      <c r="D205" s="3312" t="s">
        <v>3086</v>
      </c>
      <c r="E205" s="3311" t="s">
        <v>2486</v>
      </c>
      <c r="F205" s="3311" t="s">
        <v>2487</v>
      </c>
      <c r="G205" s="3311" t="s">
        <v>2488</v>
      </c>
      <c r="H205" s="3311"/>
      <c r="I205" s="3299" t="s">
        <v>2546</v>
      </c>
      <c r="J205" s="3311" t="s">
        <v>3068</v>
      </c>
      <c r="K205" s="3313">
        <v>15000</v>
      </c>
      <c r="L205" s="3311" t="s">
        <v>3069</v>
      </c>
      <c r="M205" s="3311" t="s">
        <v>2479</v>
      </c>
      <c r="N205" s="3311" t="s">
        <v>2480</v>
      </c>
      <c r="O205" s="3311"/>
      <c r="P205" s="3311"/>
      <c r="Q205" s="3311" t="s">
        <v>2977</v>
      </c>
      <c r="R205" s="3304" t="s">
        <v>3234</v>
      </c>
      <c r="S205" s="3315" t="s">
        <v>3235</v>
      </c>
    </row>
    <row r="206" spans="1:19" s="3314" customFormat="1" ht="12" customHeight="1">
      <c r="A206" s="3299" t="s">
        <v>3236</v>
      </c>
      <c r="B206" s="3311" t="s">
        <v>1729</v>
      </c>
      <c r="C206" s="3311" t="s">
        <v>1729</v>
      </c>
      <c r="D206" s="3312" t="s">
        <v>3086</v>
      </c>
      <c r="E206" s="3311" t="s">
        <v>2486</v>
      </c>
      <c r="F206" s="3311" t="s">
        <v>2487</v>
      </c>
      <c r="G206" s="3311" t="s">
        <v>2488</v>
      </c>
      <c r="H206" s="3311"/>
      <c r="I206" s="3299" t="s">
        <v>2546</v>
      </c>
      <c r="J206" s="3311" t="s">
        <v>3068</v>
      </c>
      <c r="K206" s="3313">
        <v>37880</v>
      </c>
      <c r="L206" s="3311" t="s">
        <v>3069</v>
      </c>
      <c r="M206" s="3311" t="s">
        <v>2479</v>
      </c>
      <c r="N206" s="3311" t="s">
        <v>2480</v>
      </c>
      <c r="O206" s="3311"/>
      <c r="P206" s="3311"/>
      <c r="Q206" s="3311" t="s">
        <v>2973</v>
      </c>
      <c r="R206" s="3304" t="s">
        <v>3237</v>
      </c>
    </row>
    <row r="207" spans="1:19" s="3314" customFormat="1" ht="12" customHeight="1">
      <c r="A207" s="3299" t="s">
        <v>3238</v>
      </c>
      <c r="B207" s="3311" t="s">
        <v>1729</v>
      </c>
      <c r="C207" s="3311" t="s">
        <v>1729</v>
      </c>
      <c r="D207" s="3312" t="s">
        <v>3239</v>
      </c>
      <c r="E207" s="3311" t="s">
        <v>2486</v>
      </c>
      <c r="F207" s="3311" t="s">
        <v>2487</v>
      </c>
      <c r="G207" s="3311" t="s">
        <v>2488</v>
      </c>
      <c r="H207" s="3311"/>
      <c r="I207" s="3311" t="s">
        <v>2489</v>
      </c>
      <c r="J207" s="3311" t="s">
        <v>3068</v>
      </c>
      <c r="K207" s="3313">
        <v>50000</v>
      </c>
      <c r="L207" s="3311" t="s">
        <v>3069</v>
      </c>
      <c r="M207" s="3311" t="s">
        <v>2479</v>
      </c>
      <c r="N207" s="3311" t="s">
        <v>2480</v>
      </c>
      <c r="O207" s="3311"/>
      <c r="P207" s="3311"/>
      <c r="Q207" s="3311" t="s">
        <v>3240</v>
      </c>
      <c r="R207" s="3304" t="s">
        <v>3241</v>
      </c>
    </row>
    <row r="208" spans="1:19" s="3314" customFormat="1" ht="12" customHeight="1">
      <c r="A208" s="3299" t="s">
        <v>3242</v>
      </c>
      <c r="B208" s="3311" t="s">
        <v>3243</v>
      </c>
      <c r="C208" s="3311" t="s">
        <v>3243</v>
      </c>
      <c r="D208" s="3312" t="s">
        <v>3086</v>
      </c>
      <c r="E208" s="3311" t="s">
        <v>2486</v>
      </c>
      <c r="F208" s="3311" t="s">
        <v>2487</v>
      </c>
      <c r="G208" s="3311" t="s">
        <v>2488</v>
      </c>
      <c r="H208" s="3311"/>
      <c r="I208" s="3299" t="s">
        <v>2546</v>
      </c>
      <c r="J208" s="3311" t="s">
        <v>3068</v>
      </c>
      <c r="K208" s="3313">
        <v>39600</v>
      </c>
      <c r="L208" s="3311" t="s">
        <v>3069</v>
      </c>
      <c r="M208" s="3311" t="s">
        <v>2479</v>
      </c>
      <c r="N208" s="3311" t="s">
        <v>2480</v>
      </c>
      <c r="O208" s="3311"/>
      <c r="P208" s="3311"/>
      <c r="Q208" s="3311" t="s">
        <v>3244</v>
      </c>
      <c r="R208" s="3304" t="s">
        <v>3245</v>
      </c>
    </row>
    <row r="209" spans="1:16383" s="3314" customFormat="1" ht="12" customHeight="1">
      <c r="A209" s="3299" t="s">
        <v>3246</v>
      </c>
      <c r="B209" s="3311" t="s">
        <v>3243</v>
      </c>
      <c r="C209" s="3311" t="s">
        <v>3243</v>
      </c>
      <c r="D209" s="3312" t="s">
        <v>3086</v>
      </c>
      <c r="E209" s="3311" t="s">
        <v>2486</v>
      </c>
      <c r="F209" s="3311" t="s">
        <v>2487</v>
      </c>
      <c r="G209" s="3311" t="s">
        <v>2488</v>
      </c>
      <c r="H209" s="3311"/>
      <c r="I209" s="3299" t="s">
        <v>2546</v>
      </c>
      <c r="J209" s="3311" t="s">
        <v>3068</v>
      </c>
      <c r="K209" s="3313">
        <v>23000</v>
      </c>
      <c r="L209" s="3311" t="s">
        <v>3069</v>
      </c>
      <c r="M209" s="3311" t="s">
        <v>2479</v>
      </c>
      <c r="N209" s="3311" t="s">
        <v>2480</v>
      </c>
      <c r="O209" s="3311"/>
      <c r="P209" s="3311"/>
      <c r="Q209" s="3311" t="s">
        <v>3247</v>
      </c>
      <c r="R209" s="3304" t="s">
        <v>3248</v>
      </c>
    </row>
    <row r="210" spans="1:16383" s="3314" customFormat="1" ht="12" customHeight="1">
      <c r="A210" s="3299" t="s">
        <v>3249</v>
      </c>
      <c r="B210" s="3311" t="s">
        <v>3243</v>
      </c>
      <c r="C210" s="3311" t="s">
        <v>3243</v>
      </c>
      <c r="D210" s="3312" t="s">
        <v>3136</v>
      </c>
      <c r="E210" s="3311" t="s">
        <v>2495</v>
      </c>
      <c r="F210" s="3311" t="s">
        <v>2532</v>
      </c>
      <c r="G210" s="3311" t="s">
        <v>2578</v>
      </c>
      <c r="H210" s="3311"/>
      <c r="I210" s="3299" t="s">
        <v>2489</v>
      </c>
      <c r="J210" s="3311" t="s">
        <v>3068</v>
      </c>
      <c r="K210" s="3313">
        <v>13740</v>
      </c>
      <c r="L210" s="3311" t="s">
        <v>3069</v>
      </c>
      <c r="M210" s="3311" t="s">
        <v>2479</v>
      </c>
      <c r="N210" s="3311" t="s">
        <v>2480</v>
      </c>
      <c r="O210" s="3311"/>
      <c r="P210" s="3311"/>
      <c r="Q210" s="3311" t="s">
        <v>2582</v>
      </c>
      <c r="R210" s="3304" t="s">
        <v>3250</v>
      </c>
    </row>
    <row r="211" spans="1:16383" s="3314" customFormat="1" ht="12" customHeight="1">
      <c r="A211" s="3299" t="s">
        <v>3251</v>
      </c>
      <c r="B211" s="3311" t="s">
        <v>3252</v>
      </c>
      <c r="C211" s="3311" t="s">
        <v>3252</v>
      </c>
      <c r="D211" s="3312" t="s">
        <v>3086</v>
      </c>
      <c r="E211" s="3311" t="s">
        <v>2486</v>
      </c>
      <c r="F211" s="3311" t="s">
        <v>2487</v>
      </c>
      <c r="G211" s="3311" t="s">
        <v>2488</v>
      </c>
      <c r="H211" s="3311"/>
      <c r="I211" s="3299" t="s">
        <v>2546</v>
      </c>
      <c r="J211" s="3311" t="s">
        <v>3068</v>
      </c>
      <c r="K211" s="3313">
        <v>29000</v>
      </c>
      <c r="L211" s="3311" t="s">
        <v>3069</v>
      </c>
      <c r="M211" s="3311" t="s">
        <v>2479</v>
      </c>
      <c r="N211" s="3311" t="s">
        <v>2480</v>
      </c>
      <c r="O211" s="3311"/>
      <c r="P211" s="3311"/>
      <c r="Q211" s="3311" t="s">
        <v>2717</v>
      </c>
      <c r="R211" s="3304" t="s">
        <v>3253</v>
      </c>
    </row>
    <row r="212" spans="1:16383" s="3314" customFormat="1" ht="12" customHeight="1">
      <c r="A212" s="3299" t="s">
        <v>3254</v>
      </c>
      <c r="B212" s="3311" t="s">
        <v>3252</v>
      </c>
      <c r="C212" s="3311" t="s">
        <v>3252</v>
      </c>
      <c r="D212" s="3312" t="s">
        <v>3086</v>
      </c>
      <c r="E212" s="3311" t="s">
        <v>2486</v>
      </c>
      <c r="F212" s="3311" t="s">
        <v>2487</v>
      </c>
      <c r="G212" s="3311" t="s">
        <v>2488</v>
      </c>
      <c r="H212" s="3311"/>
      <c r="I212" s="3299" t="s">
        <v>2546</v>
      </c>
      <c r="J212" s="3311" t="s">
        <v>3068</v>
      </c>
      <c r="K212" s="3313">
        <v>4500</v>
      </c>
      <c r="L212" s="3311" t="s">
        <v>3069</v>
      </c>
      <c r="M212" s="3311" t="s">
        <v>2479</v>
      </c>
      <c r="N212" s="3311" t="s">
        <v>2480</v>
      </c>
      <c r="O212" s="3311"/>
      <c r="P212" s="3311"/>
      <c r="Q212" s="3311" t="s">
        <v>2973</v>
      </c>
      <c r="R212" s="3304" t="s">
        <v>3255</v>
      </c>
    </row>
    <row r="213" spans="1:16383" s="3314" customFormat="1" ht="12" customHeight="1">
      <c r="A213" s="3299" t="s">
        <v>3256</v>
      </c>
      <c r="B213" s="3311" t="s">
        <v>3252</v>
      </c>
      <c r="C213" s="3311" t="s">
        <v>3252</v>
      </c>
      <c r="D213" s="3312" t="s">
        <v>3257</v>
      </c>
      <c r="E213" s="3311" t="s">
        <v>2486</v>
      </c>
      <c r="F213" s="3311" t="s">
        <v>2487</v>
      </c>
      <c r="G213" s="3311" t="s">
        <v>3090</v>
      </c>
      <c r="H213" s="3311"/>
      <c r="I213" s="3299" t="s">
        <v>2546</v>
      </c>
      <c r="J213" s="3311" t="s">
        <v>3068</v>
      </c>
      <c r="K213" s="3313">
        <v>835200</v>
      </c>
      <c r="L213" s="3311" t="s">
        <v>3069</v>
      </c>
      <c r="M213" s="3299" t="s">
        <v>2498</v>
      </c>
      <c r="N213" s="3311" t="s">
        <v>3258</v>
      </c>
      <c r="O213" s="3311"/>
      <c r="P213" s="3311"/>
      <c r="Q213" s="3311" t="s">
        <v>3259</v>
      </c>
      <c r="R213" s="3304" t="s">
        <v>3260</v>
      </c>
    </row>
    <row r="214" spans="1:16383" s="3314" customFormat="1" ht="12" customHeight="1">
      <c r="A214" s="3299" t="s">
        <v>3261</v>
      </c>
      <c r="B214" s="3311" t="s">
        <v>3252</v>
      </c>
      <c r="C214" s="3311" t="s">
        <v>3252</v>
      </c>
      <c r="D214" s="3312" t="s">
        <v>3136</v>
      </c>
      <c r="E214" s="3311" t="s">
        <v>2495</v>
      </c>
      <c r="F214" s="3311" t="s">
        <v>2532</v>
      </c>
      <c r="G214" s="3311" t="s">
        <v>2578</v>
      </c>
      <c r="H214" s="3311"/>
      <c r="I214" s="3299" t="s">
        <v>2489</v>
      </c>
      <c r="J214" s="3311" t="s">
        <v>3068</v>
      </c>
      <c r="K214" s="3313">
        <v>3900</v>
      </c>
      <c r="L214" s="3311" t="s">
        <v>3069</v>
      </c>
      <c r="M214" s="3311" t="s">
        <v>2479</v>
      </c>
      <c r="N214" s="3311" t="s">
        <v>2480</v>
      </c>
      <c r="O214" s="3311"/>
      <c r="P214" s="3311"/>
      <c r="Q214" s="3311" t="s">
        <v>2582</v>
      </c>
      <c r="R214" s="3304" t="s">
        <v>3262</v>
      </c>
    </row>
    <row r="215" spans="1:16383" s="3314" customFormat="1" ht="12" customHeight="1">
      <c r="A215" s="3299" t="s">
        <v>3263</v>
      </c>
      <c r="B215" s="3311" t="s">
        <v>3252</v>
      </c>
      <c r="C215" s="3311" t="s">
        <v>3252</v>
      </c>
      <c r="D215" s="3312" t="s">
        <v>3264</v>
      </c>
      <c r="E215" s="3311" t="s">
        <v>2495</v>
      </c>
      <c r="F215" s="3311" t="s">
        <v>2532</v>
      </c>
      <c r="G215" s="3311" t="s">
        <v>2634</v>
      </c>
      <c r="H215" s="3311"/>
      <c r="I215" s="3311" t="s">
        <v>2489</v>
      </c>
      <c r="J215" s="3311" t="s">
        <v>3068</v>
      </c>
      <c r="K215" s="3313">
        <v>53500</v>
      </c>
      <c r="L215" s="3311" t="s">
        <v>3069</v>
      </c>
      <c r="M215" s="3311" t="s">
        <v>2479</v>
      </c>
      <c r="N215" s="3311" t="s">
        <v>2480</v>
      </c>
      <c r="O215" s="3311"/>
      <c r="P215" s="3311"/>
      <c r="Q215" s="3311" t="s">
        <v>3265</v>
      </c>
      <c r="R215" s="3304" t="s">
        <v>3266</v>
      </c>
    </row>
    <row r="216" spans="1:16383" s="3314" customFormat="1" ht="12" customHeight="1">
      <c r="A216" s="3299" t="s">
        <v>3267</v>
      </c>
      <c r="B216" s="3311" t="s">
        <v>1734</v>
      </c>
      <c r="C216" s="3311" t="s">
        <v>1734</v>
      </c>
      <c r="D216" s="3312" t="s">
        <v>3086</v>
      </c>
      <c r="E216" s="3311" t="s">
        <v>2486</v>
      </c>
      <c r="F216" s="3311" t="s">
        <v>2487</v>
      </c>
      <c r="G216" s="3311" t="s">
        <v>2488</v>
      </c>
      <c r="H216" s="3311"/>
      <c r="I216" s="3299" t="s">
        <v>2546</v>
      </c>
      <c r="J216" s="3311" t="s">
        <v>3068</v>
      </c>
      <c r="K216" s="3313">
        <v>12000</v>
      </c>
      <c r="L216" s="3311" t="s">
        <v>3069</v>
      </c>
      <c r="M216" s="3311" t="s">
        <v>2479</v>
      </c>
      <c r="N216" s="3311" t="s">
        <v>2480</v>
      </c>
      <c r="O216" s="3311"/>
      <c r="P216" s="3311"/>
      <c r="Q216" s="3311" t="s">
        <v>3268</v>
      </c>
      <c r="R216" s="3304" t="s">
        <v>3269</v>
      </c>
    </row>
    <row r="217" spans="1:16383" s="3314" customFormat="1" ht="12" customHeight="1">
      <c r="A217" s="3299" t="s">
        <v>3270</v>
      </c>
      <c r="B217" s="3311" t="s">
        <v>1734</v>
      </c>
      <c r="C217" s="3311" t="s">
        <v>1734</v>
      </c>
      <c r="D217" s="3312" t="s">
        <v>3271</v>
      </c>
      <c r="E217" s="3311" t="s">
        <v>2495</v>
      </c>
      <c r="F217" s="3311" t="s">
        <v>2532</v>
      </c>
      <c r="G217" s="3311" t="s">
        <v>2634</v>
      </c>
      <c r="H217" s="3311"/>
      <c r="I217" s="3311" t="s">
        <v>2489</v>
      </c>
      <c r="J217" s="3311" t="s">
        <v>3068</v>
      </c>
      <c r="K217" s="3313">
        <v>160000</v>
      </c>
      <c r="L217" s="3311" t="s">
        <v>3069</v>
      </c>
      <c r="M217" s="3311" t="s">
        <v>2479</v>
      </c>
      <c r="N217" s="3311" t="s">
        <v>2480</v>
      </c>
      <c r="O217" s="3311"/>
      <c r="P217" s="3311"/>
      <c r="Q217" s="3311" t="s">
        <v>3272</v>
      </c>
      <c r="R217" s="3304" t="s">
        <v>3273</v>
      </c>
    </row>
    <row r="218" spans="1:16383" s="3314" customFormat="1" ht="12" customHeight="1">
      <c r="A218" s="3299" t="s">
        <v>3274</v>
      </c>
      <c r="B218" s="3311" t="s">
        <v>1734</v>
      </c>
      <c r="C218" s="3311" t="s">
        <v>1734</v>
      </c>
      <c r="D218" s="3312" t="s">
        <v>3275</v>
      </c>
      <c r="E218" s="3311" t="s">
        <v>2495</v>
      </c>
      <c r="F218" s="3311" t="s">
        <v>2532</v>
      </c>
      <c r="G218" s="3311" t="s">
        <v>3276</v>
      </c>
      <c r="H218" s="3311"/>
      <c r="I218" s="3311" t="s">
        <v>2489</v>
      </c>
      <c r="J218" s="3311" t="s">
        <v>3068</v>
      </c>
      <c r="K218" s="3313">
        <v>1280000</v>
      </c>
      <c r="L218" s="3311" t="s">
        <v>3069</v>
      </c>
      <c r="M218" s="3299" t="s">
        <v>2498</v>
      </c>
      <c r="N218" s="3311" t="s">
        <v>2499</v>
      </c>
      <c r="O218" s="3311"/>
      <c r="P218" s="3311"/>
      <c r="Q218" s="3311" t="s">
        <v>3277</v>
      </c>
      <c r="R218" s="3304" t="s">
        <v>3278</v>
      </c>
      <c r="S218" s="3318"/>
      <c r="T218" s="3318"/>
      <c r="U218" s="3318"/>
      <c r="V218" s="3318"/>
      <c r="W218" s="3318"/>
      <c r="X218" s="3318"/>
      <c r="Y218" s="3318"/>
      <c r="Z218" s="3318"/>
      <c r="AA218" s="3318"/>
      <c r="AB218" s="3318"/>
      <c r="AC218" s="3318"/>
      <c r="AD218" s="3318"/>
      <c r="AE218" s="3318"/>
      <c r="AF218" s="3318"/>
      <c r="AG218" s="3318"/>
      <c r="AH218" s="3318"/>
      <c r="AI218" s="3318"/>
      <c r="AJ218" s="3318"/>
      <c r="AK218" s="3318"/>
      <c r="AL218" s="3318"/>
      <c r="AM218" s="3318"/>
      <c r="AN218" s="3318"/>
      <c r="AO218" s="3318"/>
      <c r="AP218" s="3318"/>
      <c r="AQ218" s="3318"/>
      <c r="AR218" s="3318"/>
      <c r="AS218" s="3318"/>
      <c r="AT218" s="3318"/>
      <c r="AU218" s="3318"/>
      <c r="AV218" s="3318"/>
      <c r="AW218" s="3318"/>
      <c r="AX218" s="3318"/>
      <c r="AY218" s="3318"/>
      <c r="AZ218" s="3318"/>
      <c r="BA218" s="3318"/>
      <c r="BB218" s="3318"/>
      <c r="BC218" s="3318"/>
      <c r="BD218" s="3318"/>
      <c r="BE218" s="3318"/>
      <c r="BF218" s="3318"/>
      <c r="BG218" s="3318"/>
      <c r="BH218" s="3318"/>
      <c r="BI218" s="3318"/>
      <c r="BJ218" s="3318"/>
      <c r="BK218" s="3318"/>
      <c r="BL218" s="3318"/>
      <c r="BM218" s="3318"/>
      <c r="BN218" s="3318"/>
      <c r="BO218" s="3318"/>
      <c r="BP218" s="3318"/>
      <c r="BQ218" s="3318"/>
      <c r="BR218" s="3318"/>
      <c r="BS218" s="3318"/>
      <c r="BT218" s="3318"/>
      <c r="BU218" s="3318"/>
      <c r="BV218" s="3318"/>
      <c r="BW218" s="3318"/>
      <c r="BX218" s="3318"/>
      <c r="BY218" s="3318"/>
      <c r="BZ218" s="3318"/>
      <c r="CA218" s="3318"/>
      <c r="CB218" s="3318"/>
      <c r="CC218" s="3318"/>
      <c r="CD218" s="3318"/>
      <c r="CE218" s="3318"/>
      <c r="CF218" s="3318"/>
      <c r="CG218" s="3318"/>
      <c r="CH218" s="3318"/>
      <c r="CI218" s="3318"/>
      <c r="CJ218" s="3318"/>
      <c r="CK218" s="3318"/>
      <c r="CL218" s="3318"/>
      <c r="CM218" s="3318"/>
      <c r="CN218" s="3318"/>
      <c r="CO218" s="3318"/>
      <c r="CP218" s="3318"/>
      <c r="CQ218" s="3318"/>
      <c r="CR218" s="3318"/>
      <c r="CS218" s="3318"/>
      <c r="CT218" s="3318"/>
      <c r="CU218" s="3318"/>
      <c r="CV218" s="3318"/>
      <c r="CW218" s="3318"/>
      <c r="CX218" s="3318"/>
      <c r="CY218" s="3318"/>
      <c r="CZ218" s="3318"/>
      <c r="DA218" s="3318"/>
      <c r="DB218" s="3318"/>
      <c r="DC218" s="3318"/>
      <c r="DD218" s="3318"/>
      <c r="DE218" s="3318"/>
      <c r="DF218" s="3318"/>
      <c r="DG218" s="3318"/>
      <c r="DH218" s="3318"/>
      <c r="DI218" s="3318"/>
      <c r="DJ218" s="3318"/>
      <c r="DK218" s="3318"/>
      <c r="DL218" s="3318"/>
      <c r="DM218" s="3318"/>
      <c r="DN218" s="3318"/>
      <c r="DO218" s="3318"/>
      <c r="DP218" s="3318"/>
      <c r="DQ218" s="3318"/>
      <c r="DR218" s="3318"/>
      <c r="DS218" s="3318"/>
      <c r="DT218" s="3318"/>
      <c r="DU218" s="3318"/>
      <c r="DV218" s="3318"/>
      <c r="DW218" s="3318"/>
      <c r="DX218" s="3318"/>
      <c r="DY218" s="3318"/>
      <c r="DZ218" s="3318"/>
      <c r="EA218" s="3318"/>
      <c r="EB218" s="3318"/>
      <c r="EC218" s="3318"/>
      <c r="ED218" s="3318"/>
      <c r="EE218" s="3318"/>
      <c r="EF218" s="3318"/>
      <c r="EG218" s="3318"/>
      <c r="EH218" s="3318"/>
      <c r="EI218" s="3318"/>
      <c r="EJ218" s="3318"/>
      <c r="EK218" s="3318"/>
      <c r="EL218" s="3318"/>
      <c r="EM218" s="3318"/>
      <c r="EN218" s="3318"/>
      <c r="EO218" s="3318"/>
      <c r="EP218" s="3318"/>
      <c r="EQ218" s="3318"/>
      <c r="ER218" s="3318"/>
      <c r="ES218" s="3318"/>
      <c r="ET218" s="3318"/>
      <c r="EU218" s="3318"/>
      <c r="EV218" s="3318"/>
      <c r="EW218" s="3318"/>
      <c r="EX218" s="3318"/>
      <c r="EY218" s="3318"/>
      <c r="EZ218" s="3318"/>
      <c r="FA218" s="3318"/>
      <c r="FB218" s="3318"/>
      <c r="FC218" s="3318"/>
      <c r="FD218" s="3318"/>
      <c r="FE218" s="3318"/>
      <c r="FF218" s="3318"/>
      <c r="FG218" s="3318"/>
      <c r="FH218" s="3318"/>
      <c r="FI218" s="3318"/>
      <c r="FJ218" s="3318"/>
      <c r="FK218" s="3318"/>
      <c r="FL218" s="3318"/>
      <c r="FM218" s="3318"/>
      <c r="FN218" s="3318"/>
      <c r="FO218" s="3318"/>
      <c r="FP218" s="3318"/>
      <c r="FQ218" s="3318"/>
      <c r="FR218" s="3318"/>
      <c r="FS218" s="3318"/>
      <c r="FT218" s="3318"/>
      <c r="FU218" s="3318"/>
      <c r="FV218" s="3318"/>
      <c r="FW218" s="3318"/>
      <c r="FX218" s="3318"/>
      <c r="FY218" s="3318"/>
      <c r="FZ218" s="3318"/>
      <c r="GA218" s="3318"/>
      <c r="GB218" s="3318"/>
      <c r="GC218" s="3318"/>
      <c r="GD218" s="3318"/>
      <c r="GE218" s="3318"/>
      <c r="GF218" s="3318"/>
      <c r="GG218" s="3318"/>
      <c r="GH218" s="3318"/>
      <c r="GI218" s="3318"/>
      <c r="GJ218" s="3318"/>
      <c r="GK218" s="3318"/>
      <c r="GL218" s="3318"/>
      <c r="GM218" s="3318"/>
      <c r="GN218" s="3318"/>
      <c r="GO218" s="3318"/>
      <c r="GP218" s="3318"/>
      <c r="GQ218" s="3318"/>
      <c r="GR218" s="3318"/>
      <c r="GS218" s="3318"/>
      <c r="GT218" s="3318"/>
      <c r="GU218" s="3318"/>
      <c r="GV218" s="3318"/>
      <c r="GW218" s="3318"/>
      <c r="GX218" s="3318"/>
      <c r="GY218" s="3318"/>
      <c r="GZ218" s="3318"/>
      <c r="HA218" s="3318"/>
      <c r="HB218" s="3318"/>
      <c r="HC218" s="3318"/>
      <c r="HD218" s="3318"/>
      <c r="HE218" s="3318"/>
      <c r="HF218" s="3318"/>
      <c r="HG218" s="3318"/>
      <c r="HH218" s="3318"/>
      <c r="HI218" s="3318"/>
      <c r="HJ218" s="3318"/>
      <c r="HK218" s="3318"/>
      <c r="HL218" s="3318"/>
      <c r="HM218" s="3318"/>
      <c r="HN218" s="3318"/>
      <c r="HO218" s="3318"/>
      <c r="HP218" s="3318"/>
      <c r="HQ218" s="3318"/>
      <c r="HR218" s="3318"/>
      <c r="HS218" s="3318"/>
      <c r="HT218" s="3318"/>
      <c r="HU218" s="3318"/>
      <c r="HV218" s="3318"/>
      <c r="HW218" s="3318"/>
      <c r="HX218" s="3318"/>
      <c r="HY218" s="3318"/>
      <c r="HZ218" s="3318"/>
      <c r="IA218" s="3318"/>
      <c r="IB218" s="3318"/>
      <c r="IC218" s="3318"/>
      <c r="ID218" s="3318"/>
      <c r="IE218" s="3318"/>
      <c r="IF218" s="3318"/>
      <c r="IG218" s="3318"/>
      <c r="IH218" s="3318"/>
      <c r="II218" s="3318"/>
      <c r="IJ218" s="3318"/>
      <c r="IK218" s="3318"/>
      <c r="IL218" s="3318"/>
      <c r="IM218" s="3318"/>
      <c r="IN218" s="3318"/>
      <c r="IO218" s="3318"/>
      <c r="IP218" s="3318"/>
      <c r="IQ218" s="3318"/>
      <c r="IR218" s="3318"/>
      <c r="IS218" s="3318"/>
      <c r="IT218" s="3318"/>
      <c r="IU218" s="3318"/>
      <c r="IV218" s="3318"/>
      <c r="IW218" s="3318"/>
      <c r="IX218" s="3318"/>
      <c r="IZ218" s="3318"/>
      <c r="JA218" s="3318"/>
      <c r="JB218" s="3318"/>
      <c r="JC218" s="3318"/>
      <c r="JE218" s="3318"/>
      <c r="JF218" s="3318"/>
      <c r="JG218" s="3318"/>
      <c r="JH218" s="3318"/>
      <c r="JI218" s="3318"/>
      <c r="JJ218" s="3318"/>
      <c r="JK218" s="3318"/>
      <c r="JM218" s="3318"/>
      <c r="JN218" s="3318"/>
      <c r="JO218" s="3318"/>
      <c r="JP218" s="3318"/>
      <c r="JQ218" s="3318"/>
      <c r="JR218" s="3318"/>
      <c r="JS218" s="3318"/>
      <c r="JT218" s="3318"/>
      <c r="JU218" s="3318"/>
      <c r="JV218" s="3318"/>
      <c r="JW218" s="3318"/>
      <c r="JX218" s="3318"/>
      <c r="JY218" s="3318"/>
      <c r="JZ218" s="3318"/>
      <c r="KA218" s="3318"/>
      <c r="KB218" s="3318"/>
      <c r="KC218" s="3318"/>
      <c r="KD218" s="3318"/>
      <c r="KE218" s="3318"/>
      <c r="KF218" s="3318"/>
      <c r="KG218" s="3318"/>
      <c r="KH218" s="3318"/>
      <c r="KI218" s="3318"/>
      <c r="KJ218" s="3318"/>
      <c r="KK218" s="3318"/>
      <c r="KL218" s="3318"/>
      <c r="KM218" s="3318"/>
      <c r="KN218" s="3318"/>
      <c r="KO218" s="3318"/>
      <c r="KP218" s="3318"/>
      <c r="KQ218" s="3318"/>
      <c r="KR218" s="3318"/>
      <c r="KS218" s="3318"/>
      <c r="KT218" s="3318"/>
      <c r="KU218" s="3318"/>
      <c r="KV218" s="3318"/>
      <c r="KW218" s="3318"/>
      <c r="KX218" s="3318"/>
      <c r="KY218" s="3318"/>
      <c r="KZ218" s="3318"/>
      <c r="LA218" s="3318"/>
      <c r="LB218" s="3318"/>
      <c r="LC218" s="3318"/>
      <c r="LD218" s="3318"/>
      <c r="LE218" s="3318"/>
      <c r="LF218" s="3318"/>
      <c r="LG218" s="3318"/>
      <c r="LH218" s="3318"/>
      <c r="LI218" s="3318"/>
      <c r="LJ218" s="3318"/>
      <c r="LK218" s="3318"/>
      <c r="LL218" s="3318"/>
      <c r="LM218" s="3318"/>
      <c r="LN218" s="3318"/>
      <c r="LO218" s="3318"/>
      <c r="LP218" s="3318"/>
      <c r="LQ218" s="3318"/>
      <c r="LR218" s="3318"/>
      <c r="LS218" s="3318"/>
      <c r="LT218" s="3318"/>
      <c r="LU218" s="3318"/>
      <c r="LV218" s="3318"/>
      <c r="LW218" s="3318"/>
      <c r="LX218" s="3318"/>
      <c r="LY218" s="3318"/>
      <c r="LZ218" s="3318"/>
      <c r="MA218" s="3318"/>
      <c r="MB218" s="3318"/>
      <c r="MC218" s="3318"/>
      <c r="MD218" s="3318"/>
      <c r="ME218" s="3318"/>
      <c r="MF218" s="3318"/>
      <c r="MG218" s="3318"/>
      <c r="MH218" s="3318"/>
      <c r="MI218" s="3318"/>
      <c r="MJ218" s="3318"/>
      <c r="MK218" s="3318"/>
      <c r="ML218" s="3318"/>
      <c r="MM218" s="3318"/>
      <c r="MN218" s="3318"/>
      <c r="MO218" s="3318"/>
      <c r="MP218" s="3318"/>
      <c r="MQ218" s="3318"/>
      <c r="MR218" s="3318"/>
      <c r="MS218" s="3318"/>
      <c r="MT218" s="3318"/>
      <c r="MU218" s="3318"/>
      <c r="MV218" s="3318"/>
      <c r="MW218" s="3318"/>
      <c r="MX218" s="3318"/>
      <c r="MY218" s="3318"/>
      <c r="MZ218" s="3318"/>
      <c r="NA218" s="3318"/>
      <c r="NB218" s="3318"/>
      <c r="NC218" s="3318"/>
      <c r="ND218" s="3318"/>
      <c r="NE218" s="3318"/>
      <c r="NF218" s="3318"/>
      <c r="NG218" s="3318"/>
      <c r="NH218" s="3318"/>
      <c r="NI218" s="3318"/>
      <c r="NJ218" s="3318"/>
      <c r="NK218" s="3318"/>
      <c r="NL218" s="3318"/>
      <c r="NM218" s="3318"/>
      <c r="NN218" s="3318"/>
      <c r="NO218" s="3318"/>
      <c r="NP218" s="3318"/>
      <c r="NQ218" s="3318"/>
      <c r="NR218" s="3318"/>
      <c r="NS218" s="3318"/>
      <c r="NT218" s="3318"/>
      <c r="NU218" s="3318"/>
      <c r="NV218" s="3318"/>
      <c r="NW218" s="3318"/>
      <c r="NX218" s="3318"/>
      <c r="NY218" s="3318"/>
      <c r="NZ218" s="3318"/>
      <c r="OA218" s="3318"/>
      <c r="OB218" s="3318"/>
      <c r="OC218" s="3318"/>
      <c r="OD218" s="3318"/>
      <c r="OE218" s="3318"/>
      <c r="OF218" s="3318"/>
      <c r="OG218" s="3318"/>
      <c r="OH218" s="3318"/>
      <c r="OI218" s="3318"/>
      <c r="OJ218" s="3318"/>
      <c r="OK218" s="3318"/>
      <c r="OL218" s="3318"/>
      <c r="OM218" s="3318"/>
      <c r="ON218" s="3318"/>
      <c r="OO218" s="3318"/>
      <c r="OP218" s="3318"/>
      <c r="OQ218" s="3318"/>
      <c r="OR218" s="3318"/>
      <c r="OS218" s="3318"/>
      <c r="OT218" s="3318"/>
      <c r="OU218" s="3318"/>
      <c r="OV218" s="3318"/>
      <c r="OW218" s="3318"/>
      <c r="OX218" s="3318"/>
      <c r="OY218" s="3318"/>
      <c r="OZ218" s="3318"/>
      <c r="PA218" s="3318"/>
      <c r="PB218" s="3318"/>
      <c r="PC218" s="3318"/>
      <c r="PD218" s="3318"/>
      <c r="PE218" s="3318"/>
      <c r="PF218" s="3318"/>
      <c r="PG218" s="3318"/>
      <c r="PH218" s="3318"/>
      <c r="PI218" s="3318"/>
      <c r="PJ218" s="3318"/>
      <c r="PK218" s="3318"/>
      <c r="PL218" s="3318"/>
      <c r="PM218" s="3318"/>
      <c r="PN218" s="3318"/>
      <c r="PO218" s="3318"/>
      <c r="PP218" s="3318"/>
      <c r="PQ218" s="3318"/>
      <c r="PR218" s="3318"/>
      <c r="PS218" s="3318"/>
      <c r="PT218" s="3318"/>
      <c r="PU218" s="3318"/>
      <c r="PV218" s="3318"/>
      <c r="PW218" s="3318"/>
      <c r="PX218" s="3318"/>
      <c r="PY218" s="3318"/>
      <c r="PZ218" s="3318"/>
      <c r="QA218" s="3318"/>
      <c r="QB218" s="3318"/>
      <c r="QC218" s="3318"/>
      <c r="QD218" s="3318"/>
      <c r="QE218" s="3318"/>
      <c r="QF218" s="3318"/>
      <c r="QG218" s="3318"/>
      <c r="QH218" s="3318"/>
      <c r="QI218" s="3318"/>
      <c r="QJ218" s="3318"/>
      <c r="QK218" s="3318"/>
      <c r="QL218" s="3318"/>
      <c r="QM218" s="3318"/>
      <c r="QN218" s="3318"/>
      <c r="QO218" s="3318"/>
      <c r="QP218" s="3318"/>
      <c r="QQ218" s="3318"/>
      <c r="QR218" s="3318"/>
      <c r="QS218" s="3318"/>
      <c r="QT218" s="3318"/>
      <c r="QU218" s="3318"/>
      <c r="QV218" s="3318"/>
      <c r="QW218" s="3318"/>
      <c r="QX218" s="3318"/>
      <c r="QY218" s="3318"/>
      <c r="QZ218" s="3318"/>
      <c r="RA218" s="3318"/>
      <c r="RB218" s="3318"/>
      <c r="RC218" s="3318"/>
      <c r="RD218" s="3318"/>
      <c r="RE218" s="3318"/>
      <c r="RF218" s="3318"/>
      <c r="RG218" s="3318"/>
      <c r="RH218" s="3318"/>
      <c r="RI218" s="3318"/>
      <c r="RJ218" s="3318"/>
      <c r="RK218" s="3318"/>
      <c r="RL218" s="3318"/>
      <c r="RM218" s="3318"/>
      <c r="RN218" s="3318"/>
      <c r="RO218" s="3318"/>
      <c r="RP218" s="3318"/>
      <c r="RQ218" s="3318"/>
      <c r="RR218" s="3318"/>
      <c r="RS218" s="3318"/>
      <c r="RT218" s="3318"/>
      <c r="RU218" s="3318"/>
      <c r="RV218" s="3318"/>
      <c r="RW218" s="3318"/>
      <c r="RX218" s="3318"/>
      <c r="RY218" s="3318"/>
      <c r="RZ218" s="3318"/>
      <c r="SA218" s="3318"/>
      <c r="SB218" s="3318"/>
      <c r="SC218" s="3318"/>
      <c r="SD218" s="3318"/>
      <c r="SE218" s="3318"/>
      <c r="SF218" s="3318"/>
      <c r="SG218" s="3318"/>
      <c r="SH218" s="3318"/>
      <c r="SI218" s="3318"/>
      <c r="SJ218" s="3318"/>
      <c r="SK218" s="3318"/>
      <c r="SL218" s="3318"/>
      <c r="SM218" s="3318"/>
      <c r="SN218" s="3318"/>
      <c r="SO218" s="3318"/>
      <c r="SP218" s="3318"/>
      <c r="SQ218" s="3318"/>
      <c r="SR218" s="3318"/>
      <c r="SS218" s="3318"/>
      <c r="ST218" s="3318"/>
      <c r="SV218" s="3318"/>
      <c r="SW218" s="3318"/>
      <c r="SX218" s="3318"/>
      <c r="SY218" s="3318"/>
      <c r="TA218" s="3318"/>
      <c r="TB218" s="3318"/>
      <c r="TC218" s="3318"/>
      <c r="TD218" s="3318"/>
      <c r="TE218" s="3318"/>
      <c r="TF218" s="3318"/>
      <c r="TG218" s="3318"/>
      <c r="TI218" s="3318"/>
      <c r="TJ218" s="3318"/>
      <c r="TK218" s="3318"/>
      <c r="TL218" s="3318"/>
      <c r="TM218" s="3318"/>
      <c r="TN218" s="3318"/>
      <c r="TO218" s="3318"/>
      <c r="TP218" s="3318"/>
      <c r="TQ218" s="3318"/>
      <c r="TR218" s="3318"/>
      <c r="TS218" s="3318"/>
      <c r="TT218" s="3318"/>
      <c r="TU218" s="3318"/>
      <c r="TV218" s="3318"/>
      <c r="TW218" s="3318"/>
      <c r="TX218" s="3318"/>
      <c r="TY218" s="3318"/>
      <c r="TZ218" s="3318"/>
      <c r="UA218" s="3318"/>
      <c r="UB218" s="3318"/>
      <c r="UC218" s="3318"/>
      <c r="UD218" s="3318"/>
      <c r="UE218" s="3318"/>
      <c r="UF218" s="3318"/>
      <c r="UG218" s="3318"/>
      <c r="UH218" s="3318"/>
      <c r="UI218" s="3318"/>
      <c r="UJ218" s="3318"/>
      <c r="UK218" s="3318"/>
      <c r="UL218" s="3318"/>
      <c r="UM218" s="3318"/>
      <c r="UN218" s="3318"/>
      <c r="UO218" s="3318"/>
      <c r="UP218" s="3318"/>
      <c r="UQ218" s="3318"/>
      <c r="UR218" s="3318"/>
      <c r="US218" s="3318"/>
      <c r="UT218" s="3318"/>
      <c r="UU218" s="3318"/>
      <c r="UV218" s="3318"/>
      <c r="UW218" s="3318"/>
      <c r="UX218" s="3318"/>
      <c r="UY218" s="3318"/>
      <c r="UZ218" s="3318"/>
      <c r="VA218" s="3318"/>
      <c r="VB218" s="3318"/>
      <c r="VC218" s="3318"/>
      <c r="VD218" s="3318"/>
      <c r="VE218" s="3318"/>
      <c r="VF218" s="3318"/>
      <c r="VG218" s="3318"/>
      <c r="VH218" s="3318"/>
      <c r="VI218" s="3318"/>
      <c r="VJ218" s="3318"/>
      <c r="VK218" s="3318"/>
      <c r="VL218" s="3318"/>
      <c r="VM218" s="3318"/>
      <c r="VN218" s="3318"/>
      <c r="VO218" s="3318"/>
      <c r="VP218" s="3318"/>
      <c r="VQ218" s="3318"/>
      <c r="VR218" s="3318"/>
      <c r="VS218" s="3318"/>
      <c r="VT218" s="3318"/>
      <c r="VU218" s="3318"/>
      <c r="VV218" s="3318"/>
      <c r="VW218" s="3318"/>
      <c r="VX218" s="3318"/>
      <c r="VY218" s="3318"/>
      <c r="VZ218" s="3318"/>
      <c r="WA218" s="3318"/>
      <c r="WB218" s="3318"/>
      <c r="WC218" s="3318"/>
      <c r="WD218" s="3318"/>
      <c r="WE218" s="3318"/>
      <c r="WF218" s="3318"/>
      <c r="WG218" s="3318"/>
      <c r="WH218" s="3318"/>
      <c r="WI218" s="3318"/>
      <c r="WJ218" s="3318"/>
      <c r="WK218" s="3318"/>
      <c r="WL218" s="3318"/>
      <c r="WM218" s="3318"/>
      <c r="WN218" s="3318"/>
      <c r="WO218" s="3318"/>
      <c r="WP218" s="3318"/>
      <c r="WQ218" s="3318"/>
      <c r="WR218" s="3318"/>
      <c r="WS218" s="3318"/>
      <c r="WT218" s="3318"/>
      <c r="WU218" s="3318"/>
      <c r="WV218" s="3318"/>
      <c r="WW218" s="3318"/>
      <c r="WX218" s="3318"/>
      <c r="WY218" s="3318"/>
      <c r="WZ218" s="3318"/>
      <c r="XA218" s="3318"/>
      <c r="XB218" s="3318"/>
      <c r="XC218" s="3318"/>
      <c r="XD218" s="3318"/>
      <c r="XE218" s="3318"/>
      <c r="XF218" s="3318"/>
      <c r="XG218" s="3318"/>
      <c r="XH218" s="3318"/>
      <c r="XI218" s="3318"/>
      <c r="XJ218" s="3318"/>
      <c r="XK218" s="3318"/>
      <c r="XL218" s="3318"/>
      <c r="XM218" s="3318"/>
      <c r="XN218" s="3318"/>
      <c r="XO218" s="3318"/>
      <c r="XP218" s="3318"/>
      <c r="XQ218" s="3318"/>
      <c r="XR218" s="3318"/>
      <c r="XS218" s="3318"/>
      <c r="XT218" s="3318"/>
      <c r="XU218" s="3318"/>
      <c r="XV218" s="3318"/>
      <c r="XW218" s="3318"/>
      <c r="XX218" s="3318"/>
      <c r="XY218" s="3318"/>
      <c r="XZ218" s="3318"/>
      <c r="YA218" s="3318"/>
      <c r="YB218" s="3318"/>
      <c r="YC218" s="3318"/>
      <c r="YD218" s="3318"/>
      <c r="YE218" s="3318"/>
      <c r="YF218" s="3318"/>
      <c r="YG218" s="3318"/>
      <c r="YH218" s="3318"/>
      <c r="YI218" s="3318"/>
      <c r="YJ218" s="3318"/>
      <c r="YK218" s="3318"/>
      <c r="YL218" s="3318"/>
      <c r="YM218" s="3318"/>
      <c r="YN218" s="3318"/>
      <c r="YO218" s="3318"/>
      <c r="YP218" s="3318"/>
      <c r="YQ218" s="3318"/>
      <c r="YR218" s="3318"/>
      <c r="YS218" s="3318"/>
      <c r="YT218" s="3318"/>
      <c r="YU218" s="3318"/>
      <c r="YV218" s="3318"/>
      <c r="YW218" s="3318"/>
      <c r="YX218" s="3318"/>
      <c r="YY218" s="3318"/>
      <c r="YZ218" s="3318"/>
      <c r="ZA218" s="3318"/>
      <c r="ZB218" s="3318"/>
      <c r="ZC218" s="3318"/>
      <c r="ZD218" s="3318"/>
      <c r="ZE218" s="3318"/>
      <c r="ZF218" s="3318"/>
      <c r="ZG218" s="3318"/>
      <c r="ZH218" s="3318"/>
      <c r="ZI218" s="3318"/>
      <c r="ZJ218" s="3318"/>
      <c r="ZK218" s="3318"/>
      <c r="ZL218" s="3318"/>
      <c r="ZM218" s="3318"/>
      <c r="ZN218" s="3318"/>
      <c r="ZO218" s="3318"/>
      <c r="ZP218" s="3318"/>
      <c r="ZQ218" s="3318"/>
      <c r="ZR218" s="3318"/>
      <c r="ZS218" s="3318"/>
      <c r="ZT218" s="3318"/>
      <c r="ZU218" s="3318"/>
      <c r="ZV218" s="3318"/>
      <c r="ZW218" s="3318"/>
      <c r="ZX218" s="3318"/>
      <c r="ZY218" s="3318"/>
      <c r="ZZ218" s="3318"/>
      <c r="AAA218" s="3318"/>
      <c r="AAB218" s="3318"/>
      <c r="AAC218" s="3318"/>
      <c r="AAD218" s="3318"/>
      <c r="AAE218" s="3318"/>
      <c r="AAF218" s="3318"/>
      <c r="AAG218" s="3318"/>
      <c r="AAH218" s="3318"/>
      <c r="AAI218" s="3318"/>
      <c r="AAJ218" s="3318"/>
      <c r="AAK218" s="3318"/>
      <c r="AAL218" s="3318"/>
      <c r="AAM218" s="3318"/>
      <c r="AAN218" s="3318"/>
      <c r="AAO218" s="3318"/>
      <c r="AAP218" s="3318"/>
      <c r="AAQ218" s="3318"/>
      <c r="AAR218" s="3318"/>
      <c r="AAS218" s="3318"/>
      <c r="AAT218" s="3318"/>
      <c r="AAU218" s="3318"/>
      <c r="AAV218" s="3318"/>
      <c r="AAW218" s="3318"/>
      <c r="AAX218" s="3318"/>
      <c r="AAY218" s="3318"/>
      <c r="AAZ218" s="3318"/>
      <c r="ABA218" s="3318"/>
      <c r="ABB218" s="3318"/>
      <c r="ABC218" s="3318"/>
      <c r="ABD218" s="3318"/>
      <c r="ABE218" s="3318"/>
      <c r="ABF218" s="3318"/>
      <c r="ABG218" s="3318"/>
      <c r="ABH218" s="3318"/>
      <c r="ABI218" s="3318"/>
      <c r="ABJ218" s="3318"/>
      <c r="ABK218" s="3318"/>
      <c r="ABL218" s="3318"/>
      <c r="ABM218" s="3318"/>
      <c r="ABN218" s="3318"/>
      <c r="ABO218" s="3318"/>
      <c r="ABP218" s="3318"/>
      <c r="ABQ218" s="3318"/>
      <c r="ABR218" s="3318"/>
      <c r="ABS218" s="3318"/>
      <c r="ABT218" s="3318"/>
      <c r="ABU218" s="3318"/>
      <c r="ABV218" s="3318"/>
      <c r="ABW218" s="3318"/>
      <c r="ABX218" s="3318"/>
      <c r="ABY218" s="3318"/>
      <c r="ABZ218" s="3318"/>
      <c r="ACA218" s="3318"/>
      <c r="ACB218" s="3318"/>
      <c r="ACC218" s="3318"/>
      <c r="ACD218" s="3318"/>
      <c r="ACE218" s="3318"/>
      <c r="ACF218" s="3318"/>
      <c r="ACG218" s="3318"/>
      <c r="ACH218" s="3318"/>
      <c r="ACI218" s="3318"/>
      <c r="ACJ218" s="3318"/>
      <c r="ACK218" s="3318"/>
      <c r="ACL218" s="3318"/>
      <c r="ACM218" s="3318"/>
      <c r="ACN218" s="3318"/>
      <c r="ACO218" s="3318"/>
      <c r="ACP218" s="3318"/>
      <c r="ACR218" s="3318"/>
      <c r="ACS218" s="3318"/>
      <c r="ACT218" s="3318"/>
      <c r="ACU218" s="3318"/>
      <c r="ACW218" s="3318"/>
      <c r="ACX218" s="3318"/>
      <c r="ACY218" s="3318"/>
      <c r="ACZ218" s="3318"/>
      <c r="ADA218" s="3318"/>
      <c r="ADB218" s="3318"/>
      <c r="ADC218" s="3318"/>
      <c r="ADE218" s="3318"/>
      <c r="ADF218" s="3318"/>
      <c r="ADG218" s="3318"/>
      <c r="ADH218" s="3318"/>
      <c r="ADI218" s="3318"/>
      <c r="ADJ218" s="3318"/>
      <c r="ADK218" s="3318"/>
      <c r="ADL218" s="3318"/>
      <c r="ADM218" s="3318"/>
      <c r="ADN218" s="3318"/>
      <c r="ADO218" s="3318"/>
      <c r="ADP218" s="3318"/>
      <c r="ADQ218" s="3318"/>
      <c r="ADR218" s="3318"/>
      <c r="ADS218" s="3318"/>
      <c r="ADT218" s="3318"/>
      <c r="ADU218" s="3318"/>
      <c r="ADV218" s="3318"/>
      <c r="ADW218" s="3318"/>
      <c r="ADX218" s="3318"/>
      <c r="ADY218" s="3318"/>
      <c r="ADZ218" s="3318"/>
      <c r="AEA218" s="3318"/>
      <c r="AEB218" s="3318"/>
      <c r="AEC218" s="3318"/>
      <c r="AED218" s="3318"/>
      <c r="AEE218" s="3318"/>
      <c r="AEF218" s="3318"/>
      <c r="AEG218" s="3318"/>
      <c r="AEH218" s="3318"/>
      <c r="AEI218" s="3318"/>
      <c r="AEJ218" s="3318"/>
      <c r="AEK218" s="3318"/>
      <c r="AEL218" s="3318"/>
      <c r="AEM218" s="3318"/>
      <c r="AEN218" s="3318"/>
      <c r="AEO218" s="3318"/>
      <c r="AEP218" s="3318"/>
      <c r="AEQ218" s="3318"/>
      <c r="AER218" s="3318"/>
      <c r="AES218" s="3318"/>
      <c r="AET218" s="3318"/>
      <c r="AEU218" s="3318"/>
      <c r="AEV218" s="3318"/>
      <c r="AEW218" s="3318"/>
      <c r="AEX218" s="3318"/>
      <c r="AEY218" s="3318"/>
      <c r="AEZ218" s="3318"/>
      <c r="AFA218" s="3318"/>
      <c r="AFB218" s="3318"/>
      <c r="AFC218" s="3318"/>
      <c r="AFD218" s="3318"/>
      <c r="AFE218" s="3318"/>
      <c r="AFF218" s="3318"/>
      <c r="AFG218" s="3318"/>
      <c r="AFH218" s="3318"/>
      <c r="AFI218" s="3318"/>
      <c r="AFJ218" s="3318"/>
      <c r="AFK218" s="3318"/>
      <c r="AFL218" s="3318"/>
      <c r="AFM218" s="3318"/>
      <c r="AFN218" s="3318"/>
      <c r="AFO218" s="3318"/>
      <c r="AFP218" s="3318"/>
      <c r="AFQ218" s="3318"/>
      <c r="AFR218" s="3318"/>
      <c r="AFS218" s="3318"/>
      <c r="AFT218" s="3318"/>
      <c r="AFU218" s="3318"/>
      <c r="AFV218" s="3318"/>
      <c r="AFW218" s="3318"/>
      <c r="AFX218" s="3318"/>
      <c r="AFY218" s="3318"/>
      <c r="AFZ218" s="3318"/>
      <c r="AGA218" s="3318"/>
      <c r="AGB218" s="3318"/>
      <c r="AGC218" s="3318"/>
      <c r="AGD218" s="3318"/>
      <c r="AGE218" s="3318"/>
      <c r="AGF218" s="3318"/>
      <c r="AGG218" s="3318"/>
      <c r="AGH218" s="3318"/>
      <c r="AGI218" s="3318"/>
      <c r="AGJ218" s="3318"/>
      <c r="AGK218" s="3318"/>
      <c r="AGL218" s="3318"/>
      <c r="AGM218" s="3318"/>
      <c r="AGN218" s="3318"/>
      <c r="AGO218" s="3318"/>
      <c r="AGP218" s="3318"/>
      <c r="AGQ218" s="3318"/>
      <c r="AGR218" s="3318"/>
      <c r="AGS218" s="3318"/>
      <c r="AGT218" s="3318"/>
      <c r="AGU218" s="3318"/>
      <c r="AGV218" s="3318"/>
      <c r="AGW218" s="3318"/>
      <c r="AGX218" s="3318"/>
      <c r="AGY218" s="3318"/>
      <c r="AGZ218" s="3318"/>
      <c r="AHA218" s="3318"/>
      <c r="AHB218" s="3318"/>
      <c r="AHC218" s="3318"/>
      <c r="AHD218" s="3318"/>
      <c r="AHE218" s="3318"/>
      <c r="AHF218" s="3318"/>
      <c r="AHG218" s="3318"/>
      <c r="AHH218" s="3318"/>
      <c r="AHI218" s="3318"/>
      <c r="AHJ218" s="3318"/>
      <c r="AHK218" s="3318"/>
      <c r="AHL218" s="3318"/>
      <c r="AHM218" s="3318"/>
      <c r="AHN218" s="3318"/>
      <c r="AHO218" s="3318"/>
      <c r="AHP218" s="3318"/>
      <c r="AHQ218" s="3318"/>
      <c r="AHR218" s="3318"/>
      <c r="AHS218" s="3318"/>
      <c r="AHT218" s="3318"/>
      <c r="AHU218" s="3318"/>
      <c r="AHV218" s="3318"/>
      <c r="AHW218" s="3318"/>
      <c r="AHX218" s="3318"/>
      <c r="AHY218" s="3318"/>
      <c r="AHZ218" s="3318"/>
      <c r="AIA218" s="3318"/>
      <c r="AIB218" s="3318"/>
      <c r="AIC218" s="3318"/>
      <c r="AID218" s="3318"/>
      <c r="AIE218" s="3318"/>
      <c r="AIF218" s="3318"/>
      <c r="AIG218" s="3318"/>
      <c r="AIH218" s="3318"/>
      <c r="AII218" s="3318"/>
      <c r="AIJ218" s="3318"/>
      <c r="AIK218" s="3318"/>
      <c r="AIL218" s="3318"/>
      <c r="AIM218" s="3318"/>
      <c r="AIN218" s="3318"/>
      <c r="AIO218" s="3318"/>
      <c r="AIP218" s="3318"/>
      <c r="AIQ218" s="3318"/>
      <c r="AIR218" s="3318"/>
      <c r="AIS218" s="3318"/>
      <c r="AIT218" s="3318"/>
      <c r="AIU218" s="3318"/>
      <c r="AIV218" s="3318"/>
      <c r="AIW218" s="3318"/>
      <c r="AIX218" s="3318"/>
      <c r="AIY218" s="3318"/>
      <c r="AIZ218" s="3318"/>
      <c r="AJA218" s="3318"/>
      <c r="AJB218" s="3318"/>
      <c r="AJC218" s="3318"/>
      <c r="AJD218" s="3318"/>
      <c r="AJE218" s="3318"/>
      <c r="AJF218" s="3318"/>
      <c r="AJG218" s="3318"/>
      <c r="AJH218" s="3318"/>
      <c r="AJI218" s="3318"/>
      <c r="AJJ218" s="3318"/>
      <c r="AJK218" s="3318"/>
      <c r="AJL218" s="3318"/>
      <c r="AJM218" s="3318"/>
      <c r="AJN218" s="3318"/>
      <c r="AJO218" s="3318"/>
      <c r="AJP218" s="3318"/>
      <c r="AJQ218" s="3318"/>
      <c r="AJR218" s="3318"/>
      <c r="AJS218" s="3318"/>
      <c r="AJT218" s="3318"/>
      <c r="AJU218" s="3318"/>
      <c r="AJV218" s="3318"/>
      <c r="AJW218" s="3318"/>
      <c r="AJX218" s="3318"/>
      <c r="AJY218" s="3318"/>
      <c r="AJZ218" s="3318"/>
      <c r="AKA218" s="3318"/>
      <c r="AKB218" s="3318"/>
      <c r="AKC218" s="3318"/>
      <c r="AKD218" s="3318"/>
      <c r="AKE218" s="3318"/>
      <c r="AKF218" s="3318"/>
      <c r="AKG218" s="3318"/>
      <c r="AKH218" s="3318"/>
      <c r="AKI218" s="3318"/>
      <c r="AKJ218" s="3318"/>
      <c r="AKK218" s="3318"/>
      <c r="AKL218" s="3318"/>
      <c r="AKM218" s="3318"/>
      <c r="AKN218" s="3318"/>
      <c r="AKO218" s="3318"/>
      <c r="AKP218" s="3318"/>
      <c r="AKQ218" s="3318"/>
      <c r="AKR218" s="3318"/>
      <c r="AKS218" s="3318"/>
      <c r="AKT218" s="3318"/>
      <c r="AKU218" s="3318"/>
      <c r="AKV218" s="3318"/>
      <c r="AKW218" s="3318"/>
      <c r="AKX218" s="3318"/>
      <c r="AKY218" s="3318"/>
      <c r="AKZ218" s="3318"/>
      <c r="ALA218" s="3318"/>
      <c r="ALB218" s="3318"/>
      <c r="ALC218" s="3318"/>
      <c r="ALD218" s="3318"/>
      <c r="ALE218" s="3318"/>
      <c r="ALF218" s="3318"/>
      <c r="ALG218" s="3318"/>
      <c r="ALH218" s="3318"/>
      <c r="ALI218" s="3318"/>
      <c r="ALJ218" s="3318"/>
      <c r="ALK218" s="3318"/>
      <c r="ALL218" s="3318"/>
      <c r="ALM218" s="3318"/>
      <c r="ALN218" s="3318"/>
      <c r="ALO218" s="3318"/>
      <c r="ALP218" s="3318"/>
      <c r="ALQ218" s="3318"/>
      <c r="ALR218" s="3318"/>
      <c r="ALS218" s="3318"/>
      <c r="ALT218" s="3318"/>
      <c r="ALU218" s="3318"/>
      <c r="ALV218" s="3318"/>
      <c r="ALW218" s="3318"/>
      <c r="ALX218" s="3318"/>
      <c r="ALY218" s="3318"/>
      <c r="ALZ218" s="3318"/>
      <c r="AMA218" s="3318"/>
      <c r="AMB218" s="3318"/>
      <c r="AMC218" s="3318"/>
      <c r="AMD218" s="3318"/>
      <c r="AME218" s="3318"/>
      <c r="AMF218" s="3318"/>
      <c r="AMG218" s="3318"/>
      <c r="AMH218" s="3318"/>
      <c r="AMI218" s="3318"/>
      <c r="AMJ218" s="3318"/>
      <c r="AMK218" s="3318"/>
      <c r="AML218" s="3318"/>
      <c r="AMN218" s="3318"/>
      <c r="AMO218" s="3318"/>
      <c r="AMP218" s="3318"/>
      <c r="AMQ218" s="3318"/>
      <c r="AMS218" s="3318"/>
      <c r="AMT218" s="3318"/>
      <c r="AMU218" s="3318"/>
      <c r="AMV218" s="3318"/>
      <c r="AMW218" s="3318"/>
      <c r="AMX218" s="3318"/>
      <c r="AMY218" s="3318"/>
      <c r="ANA218" s="3318"/>
      <c r="ANB218" s="3318"/>
      <c r="ANC218" s="3318"/>
      <c r="AND218" s="3318"/>
      <c r="ANE218" s="3318"/>
      <c r="ANF218" s="3318"/>
      <c r="ANG218" s="3318"/>
      <c r="ANH218" s="3318"/>
      <c r="ANI218" s="3318"/>
      <c r="ANJ218" s="3318"/>
      <c r="ANK218" s="3318"/>
      <c r="ANL218" s="3318"/>
      <c r="ANM218" s="3318"/>
      <c r="ANN218" s="3318"/>
      <c r="ANO218" s="3318"/>
      <c r="ANP218" s="3318"/>
      <c r="ANQ218" s="3318"/>
      <c r="ANR218" s="3318"/>
      <c r="ANS218" s="3318"/>
      <c r="ANT218" s="3318"/>
      <c r="ANU218" s="3318"/>
      <c r="ANV218" s="3318"/>
      <c r="ANW218" s="3318"/>
      <c r="ANX218" s="3318"/>
      <c r="ANY218" s="3318"/>
      <c r="ANZ218" s="3318"/>
      <c r="AOA218" s="3318"/>
      <c r="AOB218" s="3318"/>
      <c r="AOC218" s="3318"/>
      <c r="AOD218" s="3318"/>
      <c r="AOE218" s="3318"/>
      <c r="AOF218" s="3318"/>
      <c r="AOG218" s="3318"/>
      <c r="AOH218" s="3318"/>
      <c r="AOI218" s="3318"/>
      <c r="AOJ218" s="3318"/>
      <c r="AOK218" s="3318"/>
      <c r="AOL218" s="3318"/>
      <c r="AOM218" s="3318"/>
      <c r="AON218" s="3318"/>
      <c r="AOO218" s="3318"/>
      <c r="AOP218" s="3318"/>
      <c r="AOQ218" s="3318"/>
      <c r="AOR218" s="3318"/>
      <c r="AOS218" s="3318"/>
      <c r="AOT218" s="3318"/>
      <c r="AOU218" s="3318"/>
      <c r="AOV218" s="3318"/>
      <c r="AOW218" s="3318"/>
      <c r="AOX218" s="3318"/>
      <c r="AOY218" s="3318"/>
      <c r="AOZ218" s="3318"/>
      <c r="APA218" s="3318"/>
      <c r="APB218" s="3318"/>
      <c r="APC218" s="3318"/>
      <c r="APD218" s="3318"/>
      <c r="APE218" s="3318"/>
      <c r="APF218" s="3318"/>
      <c r="APG218" s="3318"/>
      <c r="APH218" s="3318"/>
      <c r="API218" s="3318"/>
      <c r="APJ218" s="3318"/>
      <c r="APK218" s="3318"/>
      <c r="APL218" s="3318"/>
      <c r="APM218" s="3318"/>
      <c r="APN218" s="3318"/>
      <c r="APO218" s="3318"/>
      <c r="APP218" s="3318"/>
      <c r="APQ218" s="3318"/>
      <c r="APR218" s="3318"/>
      <c r="APS218" s="3318"/>
      <c r="APT218" s="3318"/>
      <c r="APU218" s="3318"/>
      <c r="APV218" s="3318"/>
      <c r="APW218" s="3318"/>
      <c r="APX218" s="3318"/>
      <c r="APY218" s="3318"/>
      <c r="APZ218" s="3318"/>
      <c r="AQA218" s="3318"/>
      <c r="AQB218" s="3318"/>
      <c r="AQC218" s="3318"/>
      <c r="AQD218" s="3318"/>
      <c r="AQE218" s="3318"/>
      <c r="AQF218" s="3318"/>
      <c r="AQG218" s="3318"/>
      <c r="AQH218" s="3318"/>
      <c r="AQI218" s="3318"/>
      <c r="AQJ218" s="3318"/>
      <c r="AQK218" s="3318"/>
      <c r="AQL218" s="3318"/>
      <c r="AQM218" s="3318"/>
      <c r="AQN218" s="3318"/>
      <c r="AQO218" s="3318"/>
      <c r="AQP218" s="3318"/>
      <c r="AQQ218" s="3318"/>
      <c r="AQR218" s="3318"/>
      <c r="AQS218" s="3318"/>
      <c r="AQT218" s="3318"/>
      <c r="AQU218" s="3318"/>
      <c r="AQV218" s="3318"/>
      <c r="AQW218" s="3318"/>
      <c r="AQX218" s="3318"/>
      <c r="AQY218" s="3318"/>
      <c r="AQZ218" s="3318"/>
      <c r="ARA218" s="3318"/>
      <c r="ARB218" s="3318"/>
      <c r="ARC218" s="3318"/>
      <c r="ARD218" s="3318"/>
      <c r="ARE218" s="3318"/>
      <c r="ARF218" s="3318"/>
      <c r="ARG218" s="3318"/>
      <c r="ARH218" s="3318"/>
      <c r="ARI218" s="3318"/>
      <c r="ARJ218" s="3318"/>
      <c r="ARK218" s="3318"/>
      <c r="ARL218" s="3318"/>
      <c r="ARM218" s="3318"/>
      <c r="ARN218" s="3318"/>
      <c r="ARO218" s="3318"/>
      <c r="ARP218" s="3318"/>
      <c r="ARQ218" s="3318"/>
      <c r="ARR218" s="3318"/>
      <c r="ARS218" s="3318"/>
      <c r="ART218" s="3318"/>
      <c r="ARU218" s="3318"/>
      <c r="ARV218" s="3318"/>
      <c r="ARW218" s="3318"/>
      <c r="ARX218" s="3318"/>
      <c r="ARY218" s="3318"/>
      <c r="ARZ218" s="3318"/>
      <c r="ASA218" s="3318"/>
      <c r="ASB218" s="3318"/>
      <c r="ASC218" s="3318"/>
      <c r="ASD218" s="3318"/>
      <c r="ASE218" s="3318"/>
      <c r="ASF218" s="3318"/>
      <c r="ASG218" s="3318"/>
      <c r="ASH218" s="3318"/>
      <c r="ASI218" s="3318"/>
      <c r="ASJ218" s="3318"/>
      <c r="ASK218" s="3318"/>
      <c r="ASL218" s="3318"/>
      <c r="ASM218" s="3318"/>
      <c r="ASN218" s="3318"/>
      <c r="ASO218" s="3318"/>
      <c r="ASP218" s="3318"/>
      <c r="ASQ218" s="3318"/>
      <c r="ASR218" s="3318"/>
      <c r="ASS218" s="3318"/>
      <c r="AST218" s="3318"/>
      <c r="ASU218" s="3318"/>
      <c r="ASV218" s="3318"/>
      <c r="ASW218" s="3318"/>
      <c r="ASX218" s="3318"/>
      <c r="ASY218" s="3318"/>
      <c r="ASZ218" s="3318"/>
      <c r="ATA218" s="3318"/>
      <c r="ATB218" s="3318"/>
      <c r="ATC218" s="3318"/>
      <c r="ATD218" s="3318"/>
      <c r="ATE218" s="3318"/>
      <c r="ATF218" s="3318"/>
      <c r="ATG218" s="3318"/>
      <c r="ATH218" s="3318"/>
      <c r="ATI218" s="3318"/>
      <c r="ATJ218" s="3318"/>
      <c r="ATK218" s="3318"/>
      <c r="ATL218" s="3318"/>
      <c r="ATM218" s="3318"/>
      <c r="ATN218" s="3318"/>
      <c r="ATO218" s="3318"/>
      <c r="ATP218" s="3318"/>
      <c r="ATQ218" s="3318"/>
      <c r="ATR218" s="3318"/>
      <c r="ATS218" s="3318"/>
      <c r="ATT218" s="3318"/>
      <c r="ATU218" s="3318"/>
      <c r="ATV218" s="3318"/>
      <c r="ATW218" s="3318"/>
      <c r="ATX218" s="3318"/>
      <c r="ATY218" s="3318"/>
      <c r="ATZ218" s="3318"/>
      <c r="AUA218" s="3318"/>
      <c r="AUB218" s="3318"/>
      <c r="AUC218" s="3318"/>
      <c r="AUD218" s="3318"/>
      <c r="AUE218" s="3318"/>
      <c r="AUF218" s="3318"/>
      <c r="AUG218" s="3318"/>
      <c r="AUH218" s="3318"/>
      <c r="AUI218" s="3318"/>
      <c r="AUJ218" s="3318"/>
      <c r="AUK218" s="3318"/>
      <c r="AUL218" s="3318"/>
      <c r="AUM218" s="3318"/>
      <c r="AUN218" s="3318"/>
      <c r="AUO218" s="3318"/>
      <c r="AUP218" s="3318"/>
      <c r="AUQ218" s="3318"/>
      <c r="AUR218" s="3318"/>
      <c r="AUS218" s="3318"/>
      <c r="AUT218" s="3318"/>
      <c r="AUU218" s="3318"/>
      <c r="AUV218" s="3318"/>
      <c r="AUW218" s="3318"/>
      <c r="AUX218" s="3318"/>
      <c r="AUY218" s="3318"/>
      <c r="AUZ218" s="3318"/>
      <c r="AVA218" s="3318"/>
      <c r="AVB218" s="3318"/>
      <c r="AVC218" s="3318"/>
      <c r="AVD218" s="3318"/>
      <c r="AVE218" s="3318"/>
      <c r="AVF218" s="3318"/>
      <c r="AVG218" s="3318"/>
      <c r="AVH218" s="3318"/>
      <c r="AVI218" s="3318"/>
      <c r="AVJ218" s="3318"/>
      <c r="AVK218" s="3318"/>
      <c r="AVL218" s="3318"/>
      <c r="AVM218" s="3318"/>
      <c r="AVN218" s="3318"/>
      <c r="AVO218" s="3318"/>
      <c r="AVP218" s="3318"/>
      <c r="AVQ218" s="3318"/>
      <c r="AVR218" s="3318"/>
      <c r="AVS218" s="3318"/>
      <c r="AVT218" s="3318"/>
      <c r="AVU218" s="3318"/>
      <c r="AVV218" s="3318"/>
      <c r="AVW218" s="3318"/>
      <c r="AVX218" s="3318"/>
      <c r="AVY218" s="3318"/>
      <c r="AVZ218" s="3318"/>
      <c r="AWA218" s="3318"/>
      <c r="AWB218" s="3318"/>
      <c r="AWC218" s="3318"/>
      <c r="AWD218" s="3318"/>
      <c r="AWE218" s="3318"/>
      <c r="AWF218" s="3318"/>
      <c r="AWG218" s="3318"/>
      <c r="AWH218" s="3318"/>
      <c r="AWJ218" s="3318"/>
      <c r="AWK218" s="3318"/>
      <c r="AWL218" s="3318"/>
      <c r="AWM218" s="3318"/>
      <c r="AWO218" s="3318"/>
      <c r="AWP218" s="3318"/>
      <c r="AWQ218" s="3318"/>
      <c r="AWR218" s="3318"/>
      <c r="AWS218" s="3318"/>
      <c r="AWT218" s="3318"/>
      <c r="AWU218" s="3318"/>
      <c r="AWW218" s="3318"/>
      <c r="AWX218" s="3318"/>
      <c r="AWY218" s="3318"/>
      <c r="AWZ218" s="3318"/>
      <c r="AXA218" s="3318"/>
      <c r="AXB218" s="3318"/>
      <c r="AXC218" s="3318"/>
      <c r="AXD218" s="3318"/>
      <c r="AXE218" s="3318"/>
      <c r="AXF218" s="3318"/>
      <c r="AXG218" s="3318"/>
      <c r="AXH218" s="3318"/>
      <c r="AXI218" s="3318"/>
      <c r="AXJ218" s="3318"/>
      <c r="AXK218" s="3318"/>
      <c r="AXL218" s="3318"/>
      <c r="AXM218" s="3318"/>
      <c r="AXN218" s="3318"/>
      <c r="AXO218" s="3318"/>
      <c r="AXP218" s="3318"/>
      <c r="AXQ218" s="3318"/>
      <c r="AXR218" s="3318"/>
      <c r="AXS218" s="3318"/>
      <c r="AXT218" s="3318"/>
      <c r="AXU218" s="3318"/>
      <c r="AXV218" s="3318"/>
      <c r="AXW218" s="3318"/>
      <c r="AXX218" s="3318"/>
      <c r="AXY218" s="3318"/>
      <c r="AXZ218" s="3318"/>
      <c r="AYA218" s="3318"/>
      <c r="AYB218" s="3318"/>
      <c r="AYC218" s="3318"/>
      <c r="AYD218" s="3318"/>
      <c r="AYE218" s="3318"/>
      <c r="AYF218" s="3318"/>
      <c r="AYG218" s="3318"/>
      <c r="AYH218" s="3318"/>
      <c r="AYI218" s="3318"/>
      <c r="AYJ218" s="3318"/>
      <c r="AYK218" s="3318"/>
      <c r="AYL218" s="3318"/>
      <c r="AYM218" s="3318"/>
      <c r="AYN218" s="3318"/>
      <c r="AYO218" s="3318"/>
      <c r="AYP218" s="3318"/>
      <c r="AYQ218" s="3318"/>
      <c r="AYR218" s="3318"/>
      <c r="AYS218" s="3318"/>
      <c r="AYT218" s="3318"/>
      <c r="AYU218" s="3318"/>
      <c r="AYV218" s="3318"/>
      <c r="AYW218" s="3318"/>
      <c r="AYX218" s="3318"/>
      <c r="AYY218" s="3318"/>
      <c r="AYZ218" s="3318"/>
      <c r="AZA218" s="3318"/>
      <c r="AZB218" s="3318"/>
      <c r="AZC218" s="3318"/>
      <c r="AZD218" s="3318"/>
      <c r="AZE218" s="3318"/>
      <c r="AZF218" s="3318"/>
      <c r="AZG218" s="3318"/>
      <c r="AZH218" s="3318"/>
      <c r="AZI218" s="3318"/>
      <c r="AZJ218" s="3318"/>
      <c r="AZK218" s="3318"/>
      <c r="AZL218" s="3318"/>
      <c r="AZM218" s="3318"/>
      <c r="AZN218" s="3318"/>
      <c r="AZO218" s="3318"/>
      <c r="AZP218" s="3318"/>
      <c r="AZQ218" s="3318"/>
      <c r="AZR218" s="3318"/>
      <c r="AZS218" s="3318"/>
      <c r="AZT218" s="3318"/>
      <c r="AZU218" s="3318"/>
      <c r="AZV218" s="3318"/>
      <c r="AZW218" s="3318"/>
      <c r="AZX218" s="3318"/>
      <c r="AZY218" s="3318"/>
      <c r="AZZ218" s="3318"/>
      <c r="BAA218" s="3318"/>
      <c r="BAB218" s="3318"/>
      <c r="BAC218" s="3318"/>
      <c r="BAD218" s="3318"/>
      <c r="BAE218" s="3318"/>
      <c r="BAF218" s="3318"/>
      <c r="BAG218" s="3318"/>
      <c r="BAH218" s="3318"/>
      <c r="BAI218" s="3318"/>
      <c r="BAJ218" s="3318"/>
      <c r="BAK218" s="3318"/>
      <c r="BAL218" s="3318"/>
      <c r="BAM218" s="3318"/>
      <c r="BAN218" s="3318"/>
      <c r="BAO218" s="3318"/>
      <c r="BAP218" s="3318"/>
      <c r="BAQ218" s="3318"/>
      <c r="BAR218" s="3318"/>
      <c r="BAS218" s="3318"/>
      <c r="BAT218" s="3318"/>
      <c r="BAU218" s="3318"/>
      <c r="BAV218" s="3318"/>
      <c r="BAW218" s="3318"/>
      <c r="BAX218" s="3318"/>
      <c r="BAY218" s="3318"/>
      <c r="BAZ218" s="3318"/>
      <c r="BBA218" s="3318"/>
      <c r="BBB218" s="3318"/>
      <c r="BBC218" s="3318"/>
      <c r="BBD218" s="3318"/>
      <c r="BBE218" s="3318"/>
      <c r="BBF218" s="3318"/>
      <c r="BBG218" s="3318"/>
      <c r="BBH218" s="3318"/>
      <c r="BBI218" s="3318"/>
      <c r="BBJ218" s="3318"/>
      <c r="BBK218" s="3318"/>
      <c r="BBL218" s="3318"/>
      <c r="BBM218" s="3318"/>
      <c r="BBN218" s="3318"/>
      <c r="BBO218" s="3318"/>
      <c r="BBP218" s="3318"/>
      <c r="BBQ218" s="3318"/>
      <c r="BBR218" s="3318"/>
      <c r="BBS218" s="3318"/>
      <c r="BBT218" s="3318"/>
      <c r="BBU218" s="3318"/>
      <c r="BBV218" s="3318"/>
      <c r="BBW218" s="3318"/>
      <c r="BBX218" s="3318"/>
      <c r="BBY218" s="3318"/>
      <c r="BBZ218" s="3318"/>
      <c r="BCA218" s="3318"/>
      <c r="BCB218" s="3318"/>
      <c r="BCC218" s="3318"/>
      <c r="BCD218" s="3318"/>
      <c r="BCE218" s="3318"/>
      <c r="BCF218" s="3318"/>
      <c r="BCG218" s="3318"/>
      <c r="BCH218" s="3318"/>
      <c r="BCI218" s="3318"/>
      <c r="BCJ218" s="3318"/>
      <c r="BCK218" s="3318"/>
      <c r="BCL218" s="3318"/>
      <c r="BCM218" s="3318"/>
      <c r="BCN218" s="3318"/>
      <c r="BCO218" s="3318"/>
      <c r="BCP218" s="3318"/>
      <c r="BCQ218" s="3318"/>
      <c r="BCR218" s="3318"/>
      <c r="BCS218" s="3318"/>
      <c r="BCT218" s="3318"/>
      <c r="BCU218" s="3318"/>
      <c r="BCV218" s="3318"/>
      <c r="BCW218" s="3318"/>
      <c r="BCX218" s="3318"/>
      <c r="BCY218" s="3318"/>
      <c r="BCZ218" s="3318"/>
      <c r="BDA218" s="3318"/>
      <c r="BDB218" s="3318"/>
      <c r="BDC218" s="3318"/>
      <c r="BDD218" s="3318"/>
      <c r="BDE218" s="3318"/>
      <c r="BDF218" s="3318"/>
      <c r="BDG218" s="3318"/>
      <c r="BDH218" s="3318"/>
      <c r="BDI218" s="3318"/>
      <c r="BDJ218" s="3318"/>
      <c r="BDK218" s="3318"/>
      <c r="BDL218" s="3318"/>
      <c r="BDM218" s="3318"/>
      <c r="BDN218" s="3318"/>
      <c r="BDO218" s="3318"/>
      <c r="BDP218" s="3318"/>
      <c r="BDQ218" s="3318"/>
      <c r="BDR218" s="3318"/>
      <c r="BDS218" s="3318"/>
      <c r="BDT218" s="3318"/>
      <c r="BDU218" s="3318"/>
      <c r="BDV218" s="3318"/>
      <c r="BDW218" s="3318"/>
      <c r="BDX218" s="3318"/>
      <c r="BDY218" s="3318"/>
      <c r="BDZ218" s="3318"/>
      <c r="BEA218" s="3318"/>
      <c r="BEB218" s="3318"/>
      <c r="BEC218" s="3318"/>
      <c r="BED218" s="3318"/>
      <c r="BEE218" s="3318"/>
      <c r="BEF218" s="3318"/>
      <c r="BEG218" s="3318"/>
      <c r="BEH218" s="3318"/>
      <c r="BEI218" s="3318"/>
      <c r="BEJ218" s="3318"/>
      <c r="BEK218" s="3318"/>
      <c r="BEL218" s="3318"/>
      <c r="BEM218" s="3318"/>
      <c r="BEN218" s="3318"/>
      <c r="BEO218" s="3318"/>
      <c r="BEP218" s="3318"/>
      <c r="BEQ218" s="3318"/>
      <c r="BER218" s="3318"/>
      <c r="BES218" s="3318"/>
      <c r="BET218" s="3318"/>
      <c r="BEU218" s="3318"/>
      <c r="BEV218" s="3318"/>
      <c r="BEW218" s="3318"/>
      <c r="BEX218" s="3318"/>
      <c r="BEY218" s="3318"/>
      <c r="BEZ218" s="3318"/>
      <c r="BFA218" s="3318"/>
      <c r="BFB218" s="3318"/>
      <c r="BFC218" s="3318"/>
      <c r="BFD218" s="3318"/>
      <c r="BFE218" s="3318"/>
      <c r="BFF218" s="3318"/>
      <c r="BFG218" s="3318"/>
      <c r="BFH218" s="3318"/>
      <c r="BFI218" s="3318"/>
      <c r="BFJ218" s="3318"/>
      <c r="BFK218" s="3318"/>
      <c r="BFL218" s="3318"/>
      <c r="BFM218" s="3318"/>
      <c r="BFN218" s="3318"/>
      <c r="BFO218" s="3318"/>
      <c r="BFP218" s="3318"/>
      <c r="BFQ218" s="3318"/>
      <c r="BFR218" s="3318"/>
      <c r="BFS218" s="3318"/>
      <c r="BFT218" s="3318"/>
      <c r="BFU218" s="3318"/>
      <c r="BFV218" s="3318"/>
      <c r="BFW218" s="3318"/>
      <c r="BFX218" s="3318"/>
      <c r="BFY218" s="3318"/>
      <c r="BFZ218" s="3318"/>
      <c r="BGA218" s="3318"/>
      <c r="BGB218" s="3318"/>
      <c r="BGC218" s="3318"/>
      <c r="BGD218" s="3318"/>
      <c r="BGF218" s="3318"/>
      <c r="BGG218" s="3318"/>
      <c r="BGH218" s="3318"/>
      <c r="BGI218" s="3318"/>
      <c r="BGK218" s="3318"/>
      <c r="BGL218" s="3318"/>
      <c r="BGM218" s="3318"/>
      <c r="BGN218" s="3318"/>
      <c r="BGO218" s="3318"/>
      <c r="BGP218" s="3318"/>
      <c r="BGQ218" s="3318"/>
      <c r="BGS218" s="3318"/>
      <c r="BGT218" s="3318"/>
      <c r="BGU218" s="3318"/>
      <c r="BGV218" s="3318"/>
      <c r="BGW218" s="3318"/>
      <c r="BGX218" s="3318"/>
      <c r="BGY218" s="3318"/>
      <c r="BGZ218" s="3318"/>
      <c r="BHA218" s="3318"/>
      <c r="BHB218" s="3318"/>
      <c r="BHC218" s="3318"/>
      <c r="BHD218" s="3318"/>
      <c r="BHE218" s="3318"/>
      <c r="BHF218" s="3318"/>
      <c r="BHG218" s="3318"/>
      <c r="BHH218" s="3318"/>
      <c r="BHI218" s="3318"/>
      <c r="BHJ218" s="3318"/>
      <c r="BHK218" s="3318"/>
      <c r="BHL218" s="3318"/>
      <c r="BHM218" s="3318"/>
      <c r="BHN218" s="3318"/>
      <c r="BHO218" s="3318"/>
      <c r="BHP218" s="3318"/>
      <c r="BHQ218" s="3318"/>
      <c r="BHR218" s="3318"/>
      <c r="BHS218" s="3318"/>
      <c r="BHT218" s="3318"/>
      <c r="BHU218" s="3318"/>
      <c r="BHV218" s="3318"/>
      <c r="BHW218" s="3318"/>
      <c r="BHX218" s="3318"/>
      <c r="BHY218" s="3318"/>
      <c r="BHZ218" s="3318"/>
      <c r="BIA218" s="3318"/>
      <c r="BIB218" s="3318"/>
      <c r="BIC218" s="3318"/>
      <c r="BID218" s="3318"/>
      <c r="BIE218" s="3318"/>
      <c r="BIF218" s="3318"/>
      <c r="BIG218" s="3318"/>
      <c r="BIH218" s="3318"/>
      <c r="BII218" s="3318"/>
      <c r="BIJ218" s="3318"/>
      <c r="BIK218" s="3318"/>
      <c r="BIL218" s="3318"/>
      <c r="BIM218" s="3318"/>
      <c r="BIN218" s="3318"/>
      <c r="BIO218" s="3318"/>
      <c r="BIP218" s="3318"/>
      <c r="BIQ218" s="3318"/>
      <c r="BIR218" s="3318"/>
      <c r="BIS218" s="3318"/>
      <c r="BIT218" s="3318"/>
      <c r="BIU218" s="3318"/>
      <c r="BIV218" s="3318"/>
      <c r="BIW218" s="3318"/>
      <c r="BIX218" s="3318"/>
      <c r="BIY218" s="3318"/>
      <c r="BIZ218" s="3318"/>
      <c r="BJA218" s="3318"/>
      <c r="BJB218" s="3318"/>
      <c r="BJC218" s="3318"/>
      <c r="BJD218" s="3318"/>
      <c r="BJE218" s="3318"/>
      <c r="BJF218" s="3318"/>
      <c r="BJG218" s="3318"/>
      <c r="BJH218" s="3318"/>
      <c r="BJI218" s="3318"/>
      <c r="BJJ218" s="3318"/>
      <c r="BJK218" s="3318"/>
      <c r="BJL218" s="3318"/>
      <c r="BJM218" s="3318"/>
      <c r="BJN218" s="3318"/>
      <c r="BJO218" s="3318"/>
      <c r="BJP218" s="3318"/>
      <c r="BJQ218" s="3318"/>
      <c r="BJR218" s="3318"/>
      <c r="BJS218" s="3318"/>
      <c r="BJT218" s="3318"/>
      <c r="BJU218" s="3318"/>
      <c r="BJV218" s="3318"/>
      <c r="BJW218" s="3318"/>
      <c r="BJX218" s="3318"/>
      <c r="BJY218" s="3318"/>
      <c r="BJZ218" s="3318"/>
      <c r="BKA218" s="3318"/>
      <c r="BKB218" s="3318"/>
      <c r="BKC218" s="3318"/>
      <c r="BKD218" s="3318"/>
      <c r="BKE218" s="3318"/>
      <c r="BKF218" s="3318"/>
      <c r="BKG218" s="3318"/>
      <c r="BKH218" s="3318"/>
      <c r="BKI218" s="3318"/>
      <c r="BKJ218" s="3318"/>
      <c r="BKK218" s="3318"/>
      <c r="BKL218" s="3318"/>
      <c r="BKM218" s="3318"/>
      <c r="BKN218" s="3318"/>
      <c r="BKO218" s="3318"/>
      <c r="BKP218" s="3318"/>
      <c r="BKQ218" s="3318"/>
      <c r="BKR218" s="3318"/>
      <c r="BKS218" s="3318"/>
      <c r="BKT218" s="3318"/>
      <c r="BKU218" s="3318"/>
      <c r="BKV218" s="3318"/>
      <c r="BKW218" s="3318"/>
      <c r="BKX218" s="3318"/>
      <c r="BKY218" s="3318"/>
      <c r="BKZ218" s="3318"/>
      <c r="BLA218" s="3318"/>
      <c r="BLB218" s="3318"/>
      <c r="BLC218" s="3318"/>
      <c r="BLD218" s="3318"/>
      <c r="BLE218" s="3318"/>
      <c r="BLF218" s="3318"/>
      <c r="BLG218" s="3318"/>
      <c r="BLH218" s="3318"/>
      <c r="BLI218" s="3318"/>
      <c r="BLJ218" s="3318"/>
      <c r="BLK218" s="3318"/>
      <c r="BLL218" s="3318"/>
      <c r="BLM218" s="3318"/>
      <c r="BLN218" s="3318"/>
      <c r="BLO218" s="3318"/>
      <c r="BLP218" s="3318"/>
      <c r="BLQ218" s="3318"/>
      <c r="BLR218" s="3318"/>
      <c r="BLS218" s="3318"/>
      <c r="BLT218" s="3318"/>
      <c r="BLU218" s="3318"/>
      <c r="BLV218" s="3318"/>
      <c r="BLW218" s="3318"/>
      <c r="BLX218" s="3318"/>
      <c r="BLY218" s="3318"/>
      <c r="BLZ218" s="3318"/>
      <c r="BMA218" s="3318"/>
      <c r="BMB218" s="3318"/>
      <c r="BMC218" s="3318"/>
      <c r="BMD218" s="3318"/>
      <c r="BME218" s="3318"/>
      <c r="BMF218" s="3318"/>
      <c r="BMG218" s="3318"/>
      <c r="BMH218" s="3318"/>
      <c r="BMI218" s="3318"/>
      <c r="BMJ218" s="3318"/>
      <c r="BMK218" s="3318"/>
      <c r="BML218" s="3318"/>
      <c r="BMM218" s="3318"/>
      <c r="BMN218" s="3318"/>
      <c r="BMO218" s="3318"/>
      <c r="BMP218" s="3318"/>
      <c r="BMQ218" s="3318"/>
      <c r="BMR218" s="3318"/>
      <c r="BMS218" s="3318"/>
      <c r="BMT218" s="3318"/>
      <c r="BMU218" s="3318"/>
      <c r="BMV218" s="3318"/>
      <c r="BMW218" s="3318"/>
      <c r="BMX218" s="3318"/>
      <c r="BMY218" s="3318"/>
      <c r="BMZ218" s="3318"/>
      <c r="BNA218" s="3318"/>
      <c r="BNB218" s="3318"/>
      <c r="BNC218" s="3318"/>
      <c r="BND218" s="3318"/>
      <c r="BNE218" s="3318"/>
      <c r="BNF218" s="3318"/>
      <c r="BNG218" s="3318"/>
      <c r="BNH218" s="3318"/>
      <c r="BNI218" s="3318"/>
      <c r="BNJ218" s="3318"/>
      <c r="BNK218" s="3318"/>
      <c r="BNL218" s="3318"/>
      <c r="BNM218" s="3318"/>
      <c r="BNN218" s="3318"/>
      <c r="BNO218" s="3318"/>
      <c r="BNP218" s="3318"/>
      <c r="BNQ218" s="3318"/>
      <c r="BNR218" s="3318"/>
      <c r="BNS218" s="3318"/>
      <c r="BNT218" s="3318"/>
      <c r="BNU218" s="3318"/>
      <c r="BNV218" s="3318"/>
      <c r="BNW218" s="3318"/>
      <c r="BNX218" s="3318"/>
      <c r="BNY218" s="3318"/>
      <c r="BNZ218" s="3318"/>
      <c r="BOA218" s="3318"/>
      <c r="BOB218" s="3318"/>
      <c r="BOC218" s="3318"/>
      <c r="BOD218" s="3318"/>
      <c r="BOE218" s="3318"/>
      <c r="BOF218" s="3318"/>
      <c r="BOG218" s="3318"/>
      <c r="BOH218" s="3318"/>
      <c r="BOI218" s="3318"/>
      <c r="BOJ218" s="3318"/>
      <c r="BOK218" s="3318"/>
      <c r="BOL218" s="3318"/>
      <c r="BOM218" s="3318"/>
      <c r="BON218" s="3318"/>
      <c r="BOO218" s="3318"/>
      <c r="BOP218" s="3318"/>
      <c r="BOQ218" s="3318"/>
      <c r="BOR218" s="3318"/>
      <c r="BOS218" s="3318"/>
      <c r="BOT218" s="3318"/>
      <c r="BOU218" s="3318"/>
      <c r="BOV218" s="3318"/>
      <c r="BOW218" s="3318"/>
      <c r="BOX218" s="3318"/>
      <c r="BOY218" s="3318"/>
      <c r="BOZ218" s="3318"/>
      <c r="BPA218" s="3318"/>
      <c r="BPB218" s="3318"/>
      <c r="BPC218" s="3318"/>
      <c r="BPD218" s="3318"/>
      <c r="BPE218" s="3318"/>
      <c r="BPF218" s="3318"/>
      <c r="BPG218" s="3318"/>
      <c r="BPH218" s="3318"/>
      <c r="BPI218" s="3318"/>
      <c r="BPJ218" s="3318"/>
      <c r="BPK218" s="3318"/>
      <c r="BPL218" s="3318"/>
      <c r="BPM218" s="3318"/>
      <c r="BPN218" s="3318"/>
      <c r="BPO218" s="3318"/>
      <c r="BPP218" s="3318"/>
      <c r="BPQ218" s="3318"/>
      <c r="BPR218" s="3318"/>
      <c r="BPS218" s="3318"/>
      <c r="BPT218" s="3318"/>
      <c r="BPU218" s="3318"/>
      <c r="BPV218" s="3318"/>
      <c r="BPW218" s="3318"/>
      <c r="BPX218" s="3318"/>
      <c r="BPY218" s="3318"/>
      <c r="BPZ218" s="3318"/>
      <c r="BQB218" s="3318"/>
      <c r="BQC218" s="3318"/>
      <c r="BQD218" s="3318"/>
      <c r="BQE218" s="3318"/>
      <c r="BQG218" s="3318"/>
      <c r="BQH218" s="3318"/>
      <c r="BQI218" s="3318"/>
      <c r="BQJ218" s="3318"/>
      <c r="BQK218" s="3318"/>
      <c r="BQL218" s="3318"/>
      <c r="BQM218" s="3318"/>
      <c r="BQO218" s="3318"/>
      <c r="BQP218" s="3318"/>
      <c r="BQQ218" s="3318"/>
      <c r="BQR218" s="3318"/>
      <c r="BQS218" s="3318"/>
      <c r="BQT218" s="3318"/>
      <c r="BQU218" s="3318"/>
      <c r="BQV218" s="3318"/>
      <c r="BQW218" s="3318"/>
      <c r="BQX218" s="3318"/>
      <c r="BQY218" s="3318"/>
      <c r="BQZ218" s="3318"/>
      <c r="BRA218" s="3318"/>
      <c r="BRB218" s="3318"/>
      <c r="BRC218" s="3318"/>
      <c r="BRD218" s="3318"/>
      <c r="BRE218" s="3318"/>
      <c r="BRF218" s="3318"/>
      <c r="BRG218" s="3318"/>
      <c r="BRH218" s="3318"/>
      <c r="BRI218" s="3318"/>
      <c r="BRJ218" s="3318"/>
      <c r="BRK218" s="3318"/>
      <c r="BRL218" s="3318"/>
      <c r="BRM218" s="3318"/>
      <c r="BRN218" s="3318"/>
      <c r="BRO218" s="3318"/>
      <c r="BRP218" s="3318"/>
      <c r="BRQ218" s="3318"/>
      <c r="BRR218" s="3318"/>
      <c r="BRS218" s="3318"/>
      <c r="BRT218" s="3318"/>
      <c r="BRU218" s="3318"/>
      <c r="BRV218" s="3318"/>
      <c r="BRW218" s="3318"/>
      <c r="BRX218" s="3318"/>
      <c r="BRY218" s="3318"/>
      <c r="BRZ218" s="3318"/>
      <c r="BSA218" s="3318"/>
      <c r="BSB218" s="3318"/>
      <c r="BSC218" s="3318"/>
      <c r="BSD218" s="3318"/>
      <c r="BSE218" s="3318"/>
      <c r="BSF218" s="3318"/>
      <c r="BSG218" s="3318"/>
      <c r="BSH218" s="3318"/>
      <c r="BSI218" s="3318"/>
      <c r="BSJ218" s="3318"/>
      <c r="BSK218" s="3318"/>
      <c r="BSL218" s="3318"/>
      <c r="BSM218" s="3318"/>
      <c r="BSN218" s="3318"/>
      <c r="BSO218" s="3318"/>
      <c r="BSP218" s="3318"/>
      <c r="BSQ218" s="3318"/>
      <c r="BSR218" s="3318"/>
      <c r="BSS218" s="3318"/>
      <c r="BST218" s="3318"/>
      <c r="BSU218" s="3318"/>
      <c r="BSV218" s="3318"/>
      <c r="BSW218" s="3318"/>
      <c r="BSX218" s="3318"/>
      <c r="BSY218" s="3318"/>
      <c r="BSZ218" s="3318"/>
      <c r="BTA218" s="3318"/>
      <c r="BTB218" s="3318"/>
      <c r="BTC218" s="3318"/>
      <c r="BTD218" s="3318"/>
      <c r="BTE218" s="3318"/>
      <c r="BTF218" s="3318"/>
      <c r="BTG218" s="3318"/>
      <c r="BTH218" s="3318"/>
      <c r="BTI218" s="3318"/>
      <c r="BTJ218" s="3318"/>
      <c r="BTK218" s="3318"/>
      <c r="BTL218" s="3318"/>
      <c r="BTM218" s="3318"/>
      <c r="BTN218" s="3318"/>
      <c r="BTO218" s="3318"/>
      <c r="BTP218" s="3318"/>
      <c r="BTQ218" s="3318"/>
      <c r="BTR218" s="3318"/>
      <c r="BTS218" s="3318"/>
      <c r="BTT218" s="3318"/>
      <c r="BTU218" s="3318"/>
      <c r="BTV218" s="3318"/>
      <c r="BTW218" s="3318"/>
      <c r="BTX218" s="3318"/>
      <c r="BTY218" s="3318"/>
      <c r="BTZ218" s="3318"/>
      <c r="BUA218" s="3318"/>
      <c r="BUB218" s="3318"/>
      <c r="BUC218" s="3318"/>
      <c r="BUD218" s="3318"/>
      <c r="BUE218" s="3318"/>
      <c r="BUF218" s="3318"/>
      <c r="BUG218" s="3318"/>
      <c r="BUH218" s="3318"/>
      <c r="BUI218" s="3318"/>
      <c r="BUJ218" s="3318"/>
      <c r="BUK218" s="3318"/>
      <c r="BUL218" s="3318"/>
      <c r="BUM218" s="3318"/>
      <c r="BUN218" s="3318"/>
      <c r="BUO218" s="3318"/>
      <c r="BUP218" s="3318"/>
      <c r="BUQ218" s="3318"/>
      <c r="BUR218" s="3318"/>
      <c r="BUS218" s="3318"/>
      <c r="BUT218" s="3318"/>
      <c r="BUU218" s="3318"/>
      <c r="BUV218" s="3318"/>
      <c r="BUW218" s="3318"/>
      <c r="BUX218" s="3318"/>
      <c r="BUY218" s="3318"/>
      <c r="BUZ218" s="3318"/>
      <c r="BVA218" s="3318"/>
      <c r="BVB218" s="3318"/>
      <c r="BVC218" s="3318"/>
      <c r="BVD218" s="3318"/>
      <c r="BVE218" s="3318"/>
      <c r="BVF218" s="3318"/>
      <c r="BVG218" s="3318"/>
      <c r="BVH218" s="3318"/>
      <c r="BVI218" s="3318"/>
      <c r="BVJ218" s="3318"/>
      <c r="BVK218" s="3318"/>
      <c r="BVL218" s="3318"/>
      <c r="BVM218" s="3318"/>
      <c r="BVN218" s="3318"/>
      <c r="BVO218" s="3318"/>
      <c r="BVP218" s="3318"/>
      <c r="BVQ218" s="3318"/>
      <c r="BVR218" s="3318"/>
      <c r="BVS218" s="3318"/>
      <c r="BVT218" s="3318"/>
      <c r="BVU218" s="3318"/>
      <c r="BVV218" s="3318"/>
      <c r="BVW218" s="3318"/>
      <c r="BVX218" s="3318"/>
      <c r="BVY218" s="3318"/>
      <c r="BVZ218" s="3318"/>
      <c r="BWA218" s="3318"/>
      <c r="BWB218" s="3318"/>
      <c r="BWC218" s="3318"/>
      <c r="BWD218" s="3318"/>
      <c r="BWE218" s="3318"/>
      <c r="BWF218" s="3318"/>
      <c r="BWG218" s="3318"/>
      <c r="BWH218" s="3318"/>
      <c r="BWI218" s="3318"/>
      <c r="BWJ218" s="3318"/>
      <c r="BWK218" s="3318"/>
      <c r="BWL218" s="3318"/>
      <c r="BWM218" s="3318"/>
      <c r="BWN218" s="3318"/>
      <c r="BWO218" s="3318"/>
      <c r="BWP218" s="3318"/>
      <c r="BWQ218" s="3318"/>
      <c r="BWR218" s="3318"/>
      <c r="BWS218" s="3318"/>
      <c r="BWT218" s="3318"/>
      <c r="BWU218" s="3318"/>
      <c r="BWV218" s="3318"/>
      <c r="BWW218" s="3318"/>
      <c r="BWX218" s="3318"/>
      <c r="BWY218" s="3318"/>
      <c r="BWZ218" s="3318"/>
      <c r="BXA218" s="3318"/>
      <c r="BXB218" s="3318"/>
      <c r="BXC218" s="3318"/>
      <c r="BXD218" s="3318"/>
      <c r="BXE218" s="3318"/>
      <c r="BXF218" s="3318"/>
      <c r="BXG218" s="3318"/>
      <c r="BXH218" s="3318"/>
      <c r="BXI218" s="3318"/>
      <c r="BXJ218" s="3318"/>
      <c r="BXK218" s="3318"/>
      <c r="BXL218" s="3318"/>
      <c r="BXM218" s="3318"/>
      <c r="BXN218" s="3318"/>
      <c r="BXO218" s="3318"/>
      <c r="BXP218" s="3318"/>
      <c r="BXQ218" s="3318"/>
      <c r="BXR218" s="3318"/>
      <c r="BXS218" s="3318"/>
      <c r="BXT218" s="3318"/>
      <c r="BXU218" s="3318"/>
      <c r="BXV218" s="3318"/>
      <c r="BXW218" s="3318"/>
      <c r="BXX218" s="3318"/>
      <c r="BXY218" s="3318"/>
      <c r="BXZ218" s="3318"/>
      <c r="BYA218" s="3318"/>
      <c r="BYB218" s="3318"/>
      <c r="BYC218" s="3318"/>
      <c r="BYD218" s="3318"/>
      <c r="BYE218" s="3318"/>
      <c r="BYF218" s="3318"/>
      <c r="BYG218" s="3318"/>
      <c r="BYH218" s="3318"/>
      <c r="BYI218" s="3318"/>
      <c r="BYJ218" s="3318"/>
      <c r="BYK218" s="3318"/>
      <c r="BYL218" s="3318"/>
      <c r="BYM218" s="3318"/>
      <c r="BYN218" s="3318"/>
      <c r="BYO218" s="3318"/>
      <c r="BYP218" s="3318"/>
      <c r="BYQ218" s="3318"/>
      <c r="BYR218" s="3318"/>
      <c r="BYS218" s="3318"/>
      <c r="BYT218" s="3318"/>
      <c r="BYU218" s="3318"/>
      <c r="BYV218" s="3318"/>
      <c r="BYW218" s="3318"/>
      <c r="BYX218" s="3318"/>
      <c r="BYY218" s="3318"/>
      <c r="BYZ218" s="3318"/>
      <c r="BZA218" s="3318"/>
      <c r="BZB218" s="3318"/>
      <c r="BZC218" s="3318"/>
      <c r="BZD218" s="3318"/>
      <c r="BZE218" s="3318"/>
      <c r="BZF218" s="3318"/>
      <c r="BZG218" s="3318"/>
      <c r="BZH218" s="3318"/>
      <c r="BZI218" s="3318"/>
      <c r="BZJ218" s="3318"/>
      <c r="BZK218" s="3318"/>
      <c r="BZL218" s="3318"/>
      <c r="BZM218" s="3318"/>
      <c r="BZN218" s="3318"/>
      <c r="BZO218" s="3318"/>
      <c r="BZP218" s="3318"/>
      <c r="BZQ218" s="3318"/>
      <c r="BZR218" s="3318"/>
      <c r="BZS218" s="3318"/>
      <c r="BZT218" s="3318"/>
      <c r="BZU218" s="3318"/>
      <c r="BZV218" s="3318"/>
      <c r="BZX218" s="3318"/>
      <c r="BZY218" s="3318"/>
      <c r="BZZ218" s="3318"/>
      <c r="CAA218" s="3318"/>
      <c r="CAC218" s="3318"/>
      <c r="CAD218" s="3318"/>
      <c r="CAE218" s="3318"/>
      <c r="CAF218" s="3318"/>
      <c r="CAG218" s="3318"/>
      <c r="CAH218" s="3318"/>
      <c r="CAI218" s="3318"/>
      <c r="CAK218" s="3318"/>
      <c r="CAL218" s="3318"/>
      <c r="CAM218" s="3318"/>
      <c r="CAN218" s="3318"/>
      <c r="CAO218" s="3318"/>
      <c r="CAP218" s="3318"/>
      <c r="CAQ218" s="3318"/>
      <c r="CAR218" s="3318"/>
      <c r="CAS218" s="3318"/>
      <c r="CAT218" s="3318"/>
      <c r="CAU218" s="3318"/>
      <c r="CAV218" s="3318"/>
      <c r="CAW218" s="3318"/>
      <c r="CAX218" s="3318"/>
      <c r="CAY218" s="3318"/>
      <c r="CAZ218" s="3318"/>
      <c r="CBA218" s="3318"/>
      <c r="CBB218" s="3318"/>
      <c r="CBC218" s="3318"/>
      <c r="CBD218" s="3318"/>
      <c r="CBE218" s="3318"/>
      <c r="CBF218" s="3318"/>
      <c r="CBG218" s="3318"/>
      <c r="CBH218" s="3318"/>
      <c r="CBI218" s="3318"/>
      <c r="CBJ218" s="3318"/>
      <c r="CBK218" s="3318"/>
      <c r="CBL218" s="3318"/>
      <c r="CBM218" s="3318"/>
      <c r="CBN218" s="3318"/>
      <c r="CBO218" s="3318"/>
      <c r="CBP218" s="3318"/>
      <c r="CBQ218" s="3318"/>
      <c r="CBR218" s="3318"/>
      <c r="CBS218" s="3318"/>
      <c r="CBT218" s="3318"/>
      <c r="CBU218" s="3318"/>
      <c r="CBV218" s="3318"/>
      <c r="CBW218" s="3318"/>
      <c r="CBX218" s="3318"/>
      <c r="CBY218" s="3318"/>
      <c r="CBZ218" s="3318"/>
      <c r="CCA218" s="3318"/>
      <c r="CCB218" s="3318"/>
      <c r="CCC218" s="3318"/>
      <c r="CCD218" s="3318"/>
      <c r="CCE218" s="3318"/>
      <c r="CCF218" s="3318"/>
      <c r="CCG218" s="3318"/>
      <c r="CCH218" s="3318"/>
      <c r="CCI218" s="3318"/>
      <c r="CCJ218" s="3318"/>
      <c r="CCK218" s="3318"/>
      <c r="CCL218" s="3318"/>
      <c r="CCM218" s="3318"/>
      <c r="CCN218" s="3318"/>
      <c r="CCO218" s="3318"/>
      <c r="CCP218" s="3318"/>
      <c r="CCQ218" s="3318"/>
      <c r="CCR218" s="3318"/>
      <c r="CCS218" s="3318"/>
      <c r="CCT218" s="3318"/>
      <c r="CCU218" s="3318"/>
      <c r="CCV218" s="3318"/>
      <c r="CCW218" s="3318"/>
      <c r="CCX218" s="3318"/>
      <c r="CCY218" s="3318"/>
      <c r="CCZ218" s="3318"/>
      <c r="CDA218" s="3318"/>
      <c r="CDB218" s="3318"/>
      <c r="CDC218" s="3318"/>
      <c r="CDD218" s="3318"/>
      <c r="CDE218" s="3318"/>
      <c r="CDF218" s="3318"/>
      <c r="CDG218" s="3318"/>
      <c r="CDH218" s="3318"/>
      <c r="CDI218" s="3318"/>
      <c r="CDJ218" s="3318"/>
      <c r="CDK218" s="3318"/>
      <c r="CDL218" s="3318"/>
      <c r="CDM218" s="3318"/>
      <c r="CDN218" s="3318"/>
      <c r="CDO218" s="3318"/>
      <c r="CDP218" s="3318"/>
      <c r="CDQ218" s="3318"/>
      <c r="CDR218" s="3318"/>
      <c r="CDS218" s="3318"/>
      <c r="CDT218" s="3318"/>
      <c r="CDU218" s="3318"/>
      <c r="CDV218" s="3318"/>
      <c r="CDW218" s="3318"/>
      <c r="CDX218" s="3318"/>
      <c r="CDY218" s="3318"/>
      <c r="CDZ218" s="3318"/>
      <c r="CEA218" s="3318"/>
      <c r="CEB218" s="3318"/>
      <c r="CEC218" s="3318"/>
      <c r="CED218" s="3318"/>
      <c r="CEE218" s="3318"/>
      <c r="CEF218" s="3318"/>
      <c r="CEG218" s="3318"/>
      <c r="CEH218" s="3318"/>
      <c r="CEI218" s="3318"/>
      <c r="CEJ218" s="3318"/>
      <c r="CEK218" s="3318"/>
      <c r="CEL218" s="3318"/>
      <c r="CEM218" s="3318"/>
      <c r="CEN218" s="3318"/>
      <c r="CEO218" s="3318"/>
      <c r="CEP218" s="3318"/>
      <c r="CEQ218" s="3318"/>
      <c r="CER218" s="3318"/>
      <c r="CES218" s="3318"/>
      <c r="CET218" s="3318"/>
      <c r="CEU218" s="3318"/>
      <c r="CEV218" s="3318"/>
      <c r="CEW218" s="3318"/>
      <c r="CEX218" s="3318"/>
      <c r="CEY218" s="3318"/>
      <c r="CEZ218" s="3318"/>
      <c r="CFA218" s="3318"/>
      <c r="CFB218" s="3318"/>
      <c r="CFC218" s="3318"/>
      <c r="CFD218" s="3318"/>
      <c r="CFE218" s="3318"/>
      <c r="CFF218" s="3318"/>
      <c r="CFG218" s="3318"/>
      <c r="CFH218" s="3318"/>
      <c r="CFI218" s="3318"/>
      <c r="CFJ218" s="3318"/>
      <c r="CFK218" s="3318"/>
      <c r="CFL218" s="3318"/>
      <c r="CFM218" s="3318"/>
      <c r="CFN218" s="3318"/>
      <c r="CFO218" s="3318"/>
      <c r="CFP218" s="3318"/>
      <c r="CFQ218" s="3318"/>
      <c r="CFR218" s="3318"/>
      <c r="CFS218" s="3318"/>
      <c r="CFT218" s="3318"/>
      <c r="CFU218" s="3318"/>
      <c r="CFV218" s="3318"/>
      <c r="CFW218" s="3318"/>
      <c r="CFX218" s="3318"/>
      <c r="CFY218" s="3318"/>
      <c r="CFZ218" s="3318"/>
      <c r="CGA218" s="3318"/>
      <c r="CGB218" s="3318"/>
      <c r="CGC218" s="3318"/>
      <c r="CGD218" s="3318"/>
      <c r="CGE218" s="3318"/>
      <c r="CGF218" s="3318"/>
      <c r="CGG218" s="3318"/>
      <c r="CGH218" s="3318"/>
      <c r="CGI218" s="3318"/>
      <c r="CGJ218" s="3318"/>
      <c r="CGK218" s="3318"/>
      <c r="CGL218" s="3318"/>
      <c r="CGM218" s="3318"/>
      <c r="CGN218" s="3318"/>
      <c r="CGO218" s="3318"/>
      <c r="CGP218" s="3318"/>
      <c r="CGQ218" s="3318"/>
      <c r="CGR218" s="3318"/>
      <c r="CGS218" s="3318"/>
      <c r="CGT218" s="3318"/>
      <c r="CGU218" s="3318"/>
      <c r="CGV218" s="3318"/>
      <c r="CGW218" s="3318"/>
      <c r="CGX218" s="3318"/>
      <c r="CGY218" s="3318"/>
      <c r="CGZ218" s="3318"/>
      <c r="CHA218" s="3318"/>
      <c r="CHB218" s="3318"/>
      <c r="CHC218" s="3318"/>
      <c r="CHD218" s="3318"/>
      <c r="CHE218" s="3318"/>
      <c r="CHF218" s="3318"/>
      <c r="CHG218" s="3318"/>
      <c r="CHH218" s="3318"/>
      <c r="CHI218" s="3318"/>
      <c r="CHJ218" s="3318"/>
      <c r="CHK218" s="3318"/>
      <c r="CHL218" s="3318"/>
      <c r="CHM218" s="3318"/>
      <c r="CHN218" s="3318"/>
      <c r="CHO218" s="3318"/>
      <c r="CHP218" s="3318"/>
      <c r="CHQ218" s="3318"/>
      <c r="CHR218" s="3318"/>
      <c r="CHS218" s="3318"/>
      <c r="CHT218" s="3318"/>
      <c r="CHU218" s="3318"/>
      <c r="CHV218" s="3318"/>
      <c r="CHW218" s="3318"/>
      <c r="CHX218" s="3318"/>
      <c r="CHY218" s="3318"/>
      <c r="CHZ218" s="3318"/>
      <c r="CIA218" s="3318"/>
      <c r="CIB218" s="3318"/>
      <c r="CIC218" s="3318"/>
      <c r="CID218" s="3318"/>
      <c r="CIE218" s="3318"/>
      <c r="CIF218" s="3318"/>
      <c r="CIG218" s="3318"/>
      <c r="CIH218" s="3318"/>
      <c r="CII218" s="3318"/>
      <c r="CIJ218" s="3318"/>
      <c r="CIK218" s="3318"/>
      <c r="CIL218" s="3318"/>
      <c r="CIM218" s="3318"/>
      <c r="CIN218" s="3318"/>
      <c r="CIO218" s="3318"/>
      <c r="CIP218" s="3318"/>
      <c r="CIQ218" s="3318"/>
      <c r="CIR218" s="3318"/>
      <c r="CIS218" s="3318"/>
      <c r="CIT218" s="3318"/>
      <c r="CIU218" s="3318"/>
      <c r="CIV218" s="3318"/>
      <c r="CIW218" s="3318"/>
      <c r="CIX218" s="3318"/>
      <c r="CIY218" s="3318"/>
      <c r="CIZ218" s="3318"/>
      <c r="CJA218" s="3318"/>
      <c r="CJB218" s="3318"/>
      <c r="CJC218" s="3318"/>
      <c r="CJD218" s="3318"/>
      <c r="CJE218" s="3318"/>
      <c r="CJF218" s="3318"/>
      <c r="CJG218" s="3318"/>
      <c r="CJH218" s="3318"/>
      <c r="CJI218" s="3318"/>
      <c r="CJJ218" s="3318"/>
      <c r="CJK218" s="3318"/>
      <c r="CJL218" s="3318"/>
      <c r="CJM218" s="3318"/>
      <c r="CJN218" s="3318"/>
      <c r="CJO218" s="3318"/>
      <c r="CJP218" s="3318"/>
      <c r="CJQ218" s="3318"/>
      <c r="CJR218" s="3318"/>
      <c r="CJT218" s="3318"/>
      <c r="CJU218" s="3318"/>
      <c r="CJV218" s="3318"/>
      <c r="CJW218" s="3318"/>
      <c r="CJY218" s="3318"/>
      <c r="CJZ218" s="3318"/>
      <c r="CKA218" s="3318"/>
      <c r="CKB218" s="3318"/>
      <c r="CKC218" s="3318"/>
      <c r="CKD218" s="3318"/>
      <c r="CKE218" s="3318"/>
      <c r="CKG218" s="3318"/>
      <c r="CKH218" s="3318"/>
      <c r="CKI218" s="3318"/>
      <c r="CKJ218" s="3318"/>
      <c r="CKK218" s="3318"/>
      <c r="CKL218" s="3318"/>
      <c r="CKM218" s="3318"/>
      <c r="CKN218" s="3318"/>
      <c r="CKO218" s="3318"/>
      <c r="CKP218" s="3318"/>
      <c r="CKQ218" s="3318"/>
      <c r="CKR218" s="3318"/>
      <c r="CKS218" s="3318"/>
      <c r="CKT218" s="3318"/>
      <c r="CKU218" s="3318"/>
      <c r="CKV218" s="3318"/>
      <c r="CKW218" s="3318"/>
      <c r="CKX218" s="3318"/>
      <c r="CKY218" s="3318"/>
      <c r="CKZ218" s="3318"/>
      <c r="CLA218" s="3318"/>
      <c r="CLB218" s="3318"/>
      <c r="CLC218" s="3318"/>
      <c r="CLD218" s="3318"/>
      <c r="CLE218" s="3318"/>
      <c r="CLF218" s="3318"/>
      <c r="CLG218" s="3318"/>
      <c r="CLH218" s="3318"/>
      <c r="CLI218" s="3318"/>
      <c r="CLJ218" s="3318"/>
      <c r="CLK218" s="3318"/>
      <c r="CLL218" s="3318"/>
      <c r="CLM218" s="3318"/>
      <c r="CLN218" s="3318"/>
      <c r="CLO218" s="3318"/>
      <c r="CLP218" s="3318"/>
      <c r="CLQ218" s="3318"/>
      <c r="CLR218" s="3318"/>
      <c r="CLS218" s="3318"/>
      <c r="CLT218" s="3318"/>
      <c r="CLU218" s="3318"/>
      <c r="CLV218" s="3318"/>
      <c r="CLW218" s="3318"/>
      <c r="CLX218" s="3318"/>
      <c r="CLY218" s="3318"/>
      <c r="CLZ218" s="3318"/>
      <c r="CMA218" s="3318"/>
      <c r="CMB218" s="3318"/>
      <c r="CMC218" s="3318"/>
      <c r="CMD218" s="3318"/>
      <c r="CME218" s="3318"/>
      <c r="CMF218" s="3318"/>
      <c r="CMG218" s="3318"/>
      <c r="CMH218" s="3318"/>
      <c r="CMI218" s="3318"/>
      <c r="CMJ218" s="3318"/>
      <c r="CMK218" s="3318"/>
      <c r="CML218" s="3318"/>
      <c r="CMM218" s="3318"/>
      <c r="CMN218" s="3318"/>
      <c r="CMO218" s="3318"/>
      <c r="CMP218" s="3318"/>
      <c r="CMQ218" s="3318"/>
      <c r="CMR218" s="3318"/>
      <c r="CMS218" s="3318"/>
      <c r="CMT218" s="3318"/>
      <c r="CMU218" s="3318"/>
      <c r="CMV218" s="3318"/>
      <c r="CMW218" s="3318"/>
      <c r="CMX218" s="3318"/>
      <c r="CMY218" s="3318"/>
      <c r="CMZ218" s="3318"/>
      <c r="CNA218" s="3318"/>
      <c r="CNB218" s="3318"/>
      <c r="CNC218" s="3318"/>
      <c r="CND218" s="3318"/>
      <c r="CNE218" s="3318"/>
      <c r="CNF218" s="3318"/>
      <c r="CNG218" s="3318"/>
      <c r="CNH218" s="3318"/>
      <c r="CNI218" s="3318"/>
      <c r="CNJ218" s="3318"/>
      <c r="CNK218" s="3318"/>
      <c r="CNL218" s="3318"/>
      <c r="CNM218" s="3318"/>
      <c r="CNN218" s="3318"/>
      <c r="CNO218" s="3318"/>
      <c r="CNP218" s="3318"/>
      <c r="CNQ218" s="3318"/>
      <c r="CNR218" s="3318"/>
      <c r="CNS218" s="3318"/>
      <c r="CNT218" s="3318"/>
      <c r="CNU218" s="3318"/>
      <c r="CNV218" s="3318"/>
      <c r="CNW218" s="3318"/>
      <c r="CNX218" s="3318"/>
      <c r="CNY218" s="3318"/>
      <c r="CNZ218" s="3318"/>
      <c r="COA218" s="3318"/>
      <c r="COB218" s="3318"/>
      <c r="COC218" s="3318"/>
      <c r="COD218" s="3318"/>
      <c r="COE218" s="3318"/>
      <c r="COF218" s="3318"/>
      <c r="COG218" s="3318"/>
      <c r="COH218" s="3318"/>
      <c r="COI218" s="3318"/>
      <c r="COJ218" s="3318"/>
      <c r="COK218" s="3318"/>
      <c r="COL218" s="3318"/>
      <c r="COM218" s="3318"/>
      <c r="CON218" s="3318"/>
      <c r="COO218" s="3318"/>
      <c r="COP218" s="3318"/>
      <c r="COQ218" s="3318"/>
      <c r="COR218" s="3318"/>
      <c r="COS218" s="3318"/>
      <c r="COT218" s="3318"/>
      <c r="COU218" s="3318"/>
      <c r="COV218" s="3318"/>
      <c r="COW218" s="3318"/>
      <c r="COX218" s="3318"/>
      <c r="COY218" s="3318"/>
      <c r="COZ218" s="3318"/>
      <c r="CPA218" s="3318"/>
      <c r="CPB218" s="3318"/>
      <c r="CPC218" s="3318"/>
      <c r="CPD218" s="3318"/>
      <c r="CPE218" s="3318"/>
      <c r="CPF218" s="3318"/>
      <c r="CPG218" s="3318"/>
      <c r="CPH218" s="3318"/>
      <c r="CPI218" s="3318"/>
      <c r="CPJ218" s="3318"/>
      <c r="CPK218" s="3318"/>
      <c r="CPL218" s="3318"/>
      <c r="CPM218" s="3318"/>
      <c r="CPN218" s="3318"/>
      <c r="CPO218" s="3318"/>
      <c r="CPP218" s="3318"/>
      <c r="CPQ218" s="3318"/>
      <c r="CPR218" s="3318"/>
      <c r="CPS218" s="3318"/>
      <c r="CPT218" s="3318"/>
      <c r="CPU218" s="3318"/>
      <c r="CPV218" s="3318"/>
      <c r="CPW218" s="3318"/>
      <c r="CPX218" s="3318"/>
      <c r="CPY218" s="3318"/>
      <c r="CPZ218" s="3318"/>
      <c r="CQA218" s="3318"/>
      <c r="CQB218" s="3318"/>
      <c r="CQC218" s="3318"/>
      <c r="CQD218" s="3318"/>
      <c r="CQE218" s="3318"/>
      <c r="CQF218" s="3318"/>
      <c r="CQG218" s="3318"/>
      <c r="CQH218" s="3318"/>
      <c r="CQI218" s="3318"/>
      <c r="CQJ218" s="3318"/>
      <c r="CQK218" s="3318"/>
      <c r="CQL218" s="3318"/>
      <c r="CQM218" s="3318"/>
      <c r="CQN218" s="3318"/>
      <c r="CQO218" s="3318"/>
      <c r="CQP218" s="3318"/>
      <c r="CQQ218" s="3318"/>
      <c r="CQR218" s="3318"/>
      <c r="CQS218" s="3318"/>
      <c r="CQT218" s="3318"/>
      <c r="CQU218" s="3318"/>
      <c r="CQV218" s="3318"/>
      <c r="CQW218" s="3318"/>
      <c r="CQX218" s="3318"/>
      <c r="CQY218" s="3318"/>
      <c r="CQZ218" s="3318"/>
      <c r="CRA218" s="3318"/>
      <c r="CRB218" s="3318"/>
      <c r="CRC218" s="3318"/>
      <c r="CRD218" s="3318"/>
      <c r="CRE218" s="3318"/>
      <c r="CRF218" s="3318"/>
      <c r="CRG218" s="3318"/>
      <c r="CRH218" s="3318"/>
      <c r="CRI218" s="3318"/>
      <c r="CRJ218" s="3318"/>
      <c r="CRK218" s="3318"/>
      <c r="CRL218" s="3318"/>
      <c r="CRM218" s="3318"/>
      <c r="CRN218" s="3318"/>
      <c r="CRO218" s="3318"/>
      <c r="CRP218" s="3318"/>
      <c r="CRQ218" s="3318"/>
      <c r="CRR218" s="3318"/>
      <c r="CRS218" s="3318"/>
      <c r="CRT218" s="3318"/>
      <c r="CRU218" s="3318"/>
      <c r="CRV218" s="3318"/>
      <c r="CRW218" s="3318"/>
      <c r="CRX218" s="3318"/>
      <c r="CRY218" s="3318"/>
      <c r="CRZ218" s="3318"/>
      <c r="CSA218" s="3318"/>
      <c r="CSB218" s="3318"/>
      <c r="CSC218" s="3318"/>
      <c r="CSD218" s="3318"/>
      <c r="CSE218" s="3318"/>
      <c r="CSF218" s="3318"/>
      <c r="CSG218" s="3318"/>
      <c r="CSH218" s="3318"/>
      <c r="CSI218" s="3318"/>
      <c r="CSJ218" s="3318"/>
      <c r="CSK218" s="3318"/>
      <c r="CSL218" s="3318"/>
      <c r="CSM218" s="3318"/>
      <c r="CSN218" s="3318"/>
      <c r="CSO218" s="3318"/>
      <c r="CSP218" s="3318"/>
      <c r="CSQ218" s="3318"/>
      <c r="CSR218" s="3318"/>
      <c r="CSS218" s="3318"/>
      <c r="CST218" s="3318"/>
      <c r="CSU218" s="3318"/>
      <c r="CSV218" s="3318"/>
      <c r="CSW218" s="3318"/>
      <c r="CSX218" s="3318"/>
      <c r="CSY218" s="3318"/>
      <c r="CSZ218" s="3318"/>
      <c r="CTA218" s="3318"/>
      <c r="CTB218" s="3318"/>
      <c r="CTC218" s="3318"/>
      <c r="CTD218" s="3318"/>
      <c r="CTE218" s="3318"/>
      <c r="CTF218" s="3318"/>
      <c r="CTG218" s="3318"/>
      <c r="CTH218" s="3318"/>
      <c r="CTI218" s="3318"/>
      <c r="CTJ218" s="3318"/>
      <c r="CTK218" s="3318"/>
      <c r="CTL218" s="3318"/>
      <c r="CTM218" s="3318"/>
      <c r="CTN218" s="3318"/>
      <c r="CTP218" s="3318"/>
      <c r="CTQ218" s="3318"/>
      <c r="CTR218" s="3318"/>
      <c r="CTS218" s="3318"/>
      <c r="CTU218" s="3318"/>
      <c r="CTV218" s="3318"/>
      <c r="CTW218" s="3318"/>
      <c r="CTX218" s="3318"/>
      <c r="CTY218" s="3318"/>
      <c r="CTZ218" s="3318"/>
      <c r="CUA218" s="3318"/>
      <c r="CUC218" s="3318"/>
      <c r="CUD218" s="3318"/>
      <c r="CUE218" s="3318"/>
      <c r="CUF218" s="3318"/>
      <c r="CUG218" s="3318"/>
      <c r="CUH218" s="3318"/>
      <c r="CUI218" s="3318"/>
      <c r="CUJ218" s="3318"/>
      <c r="CUK218" s="3318"/>
      <c r="CUL218" s="3318"/>
      <c r="CUM218" s="3318"/>
      <c r="CUN218" s="3318"/>
      <c r="CUO218" s="3318"/>
      <c r="CUP218" s="3318"/>
      <c r="CUQ218" s="3318"/>
      <c r="CUR218" s="3318"/>
      <c r="CUS218" s="3318"/>
      <c r="CUT218" s="3318"/>
      <c r="CUU218" s="3318"/>
      <c r="CUV218" s="3318"/>
      <c r="CUW218" s="3318"/>
      <c r="CUX218" s="3318"/>
      <c r="CUY218" s="3318"/>
      <c r="CUZ218" s="3318"/>
      <c r="CVA218" s="3318"/>
      <c r="CVB218" s="3318"/>
      <c r="CVC218" s="3318"/>
      <c r="CVD218" s="3318"/>
      <c r="CVE218" s="3318"/>
      <c r="CVF218" s="3318"/>
      <c r="CVG218" s="3318"/>
      <c r="CVH218" s="3318"/>
      <c r="CVI218" s="3318"/>
      <c r="CVJ218" s="3318"/>
      <c r="CVK218" s="3318"/>
      <c r="CVL218" s="3318"/>
      <c r="CVM218" s="3318"/>
      <c r="CVN218" s="3318"/>
      <c r="CVO218" s="3318"/>
      <c r="CVP218" s="3318"/>
      <c r="CVQ218" s="3318"/>
      <c r="CVR218" s="3318"/>
      <c r="CVS218" s="3318"/>
      <c r="CVT218" s="3318"/>
      <c r="CVU218" s="3318"/>
      <c r="CVV218" s="3318"/>
      <c r="CVW218" s="3318"/>
      <c r="CVX218" s="3318"/>
      <c r="CVY218" s="3318"/>
      <c r="CVZ218" s="3318"/>
      <c r="CWA218" s="3318"/>
      <c r="CWB218" s="3318"/>
      <c r="CWC218" s="3318"/>
      <c r="CWD218" s="3318"/>
      <c r="CWE218" s="3318"/>
      <c r="CWF218" s="3318"/>
      <c r="CWG218" s="3318"/>
      <c r="CWH218" s="3318"/>
      <c r="CWI218" s="3318"/>
      <c r="CWJ218" s="3318"/>
      <c r="CWK218" s="3318"/>
      <c r="CWL218" s="3318"/>
      <c r="CWM218" s="3318"/>
      <c r="CWN218" s="3318"/>
      <c r="CWO218" s="3318"/>
      <c r="CWP218" s="3318"/>
      <c r="CWQ218" s="3318"/>
      <c r="CWR218" s="3318"/>
      <c r="CWS218" s="3318"/>
      <c r="CWT218" s="3318"/>
      <c r="CWU218" s="3318"/>
      <c r="CWV218" s="3318"/>
      <c r="CWW218" s="3318"/>
      <c r="CWX218" s="3318"/>
      <c r="CWY218" s="3318"/>
      <c r="CWZ218" s="3318"/>
      <c r="CXA218" s="3318"/>
      <c r="CXB218" s="3318"/>
      <c r="CXC218" s="3318"/>
      <c r="CXD218" s="3318"/>
      <c r="CXE218" s="3318"/>
      <c r="CXF218" s="3318"/>
      <c r="CXG218" s="3318"/>
      <c r="CXH218" s="3318"/>
      <c r="CXI218" s="3318"/>
      <c r="CXJ218" s="3318"/>
      <c r="CXK218" s="3318"/>
      <c r="CXL218" s="3318"/>
      <c r="CXM218" s="3318"/>
      <c r="CXN218" s="3318"/>
      <c r="CXO218" s="3318"/>
      <c r="CXP218" s="3318"/>
      <c r="CXQ218" s="3318"/>
      <c r="CXR218" s="3318"/>
      <c r="CXS218" s="3318"/>
      <c r="CXT218" s="3318"/>
      <c r="CXU218" s="3318"/>
      <c r="CXV218" s="3318"/>
      <c r="CXW218" s="3318"/>
      <c r="CXX218" s="3318"/>
      <c r="CXY218" s="3318"/>
      <c r="CXZ218" s="3318"/>
      <c r="CYA218" s="3318"/>
      <c r="CYB218" s="3318"/>
      <c r="CYC218" s="3318"/>
      <c r="CYD218" s="3318"/>
      <c r="CYE218" s="3318"/>
      <c r="CYF218" s="3318"/>
      <c r="CYG218" s="3318"/>
      <c r="CYH218" s="3318"/>
      <c r="CYI218" s="3318"/>
      <c r="CYJ218" s="3318"/>
      <c r="CYK218" s="3318"/>
      <c r="CYL218" s="3318"/>
      <c r="CYM218" s="3318"/>
      <c r="CYN218" s="3318"/>
      <c r="CYO218" s="3318"/>
      <c r="CYP218" s="3318"/>
      <c r="CYQ218" s="3318"/>
      <c r="CYR218" s="3318"/>
      <c r="CYS218" s="3318"/>
      <c r="CYT218" s="3318"/>
      <c r="CYU218" s="3318"/>
      <c r="CYV218" s="3318"/>
      <c r="CYW218" s="3318"/>
      <c r="CYX218" s="3318"/>
      <c r="CYY218" s="3318"/>
      <c r="CYZ218" s="3318"/>
      <c r="CZA218" s="3318"/>
      <c r="CZB218" s="3318"/>
      <c r="CZC218" s="3318"/>
      <c r="CZD218" s="3318"/>
      <c r="CZE218" s="3318"/>
      <c r="CZF218" s="3318"/>
      <c r="CZG218" s="3318"/>
      <c r="CZH218" s="3318"/>
      <c r="CZI218" s="3318"/>
      <c r="CZJ218" s="3318"/>
      <c r="CZK218" s="3318"/>
      <c r="CZL218" s="3318"/>
      <c r="CZM218" s="3318"/>
      <c r="CZN218" s="3318"/>
      <c r="CZO218" s="3318"/>
      <c r="CZP218" s="3318"/>
      <c r="CZQ218" s="3318"/>
      <c r="CZR218" s="3318"/>
      <c r="CZS218" s="3318"/>
      <c r="CZT218" s="3318"/>
      <c r="CZU218" s="3318"/>
      <c r="CZV218" s="3318"/>
      <c r="CZW218" s="3318"/>
      <c r="CZX218" s="3318"/>
      <c r="CZY218" s="3318"/>
      <c r="CZZ218" s="3318"/>
      <c r="DAA218" s="3318"/>
      <c r="DAB218" s="3318"/>
      <c r="DAC218" s="3318"/>
      <c r="DAD218" s="3318"/>
      <c r="DAE218" s="3318"/>
      <c r="DAF218" s="3318"/>
      <c r="DAG218" s="3318"/>
      <c r="DAH218" s="3318"/>
      <c r="DAI218" s="3318"/>
      <c r="DAJ218" s="3318"/>
      <c r="DAK218" s="3318"/>
      <c r="DAL218" s="3318"/>
      <c r="DAM218" s="3318"/>
      <c r="DAN218" s="3318"/>
      <c r="DAO218" s="3318"/>
      <c r="DAP218" s="3318"/>
      <c r="DAQ218" s="3318"/>
      <c r="DAR218" s="3318"/>
      <c r="DAS218" s="3318"/>
      <c r="DAT218" s="3318"/>
      <c r="DAU218" s="3318"/>
      <c r="DAV218" s="3318"/>
      <c r="DAW218" s="3318"/>
      <c r="DAX218" s="3318"/>
      <c r="DAY218" s="3318"/>
      <c r="DAZ218" s="3318"/>
      <c r="DBA218" s="3318"/>
      <c r="DBB218" s="3318"/>
      <c r="DBC218" s="3318"/>
      <c r="DBD218" s="3318"/>
      <c r="DBE218" s="3318"/>
      <c r="DBF218" s="3318"/>
      <c r="DBG218" s="3318"/>
      <c r="DBH218" s="3318"/>
      <c r="DBI218" s="3318"/>
      <c r="DBJ218" s="3318"/>
      <c r="DBK218" s="3318"/>
      <c r="DBL218" s="3318"/>
      <c r="DBM218" s="3318"/>
      <c r="DBN218" s="3318"/>
      <c r="DBO218" s="3318"/>
      <c r="DBP218" s="3318"/>
      <c r="DBQ218" s="3318"/>
      <c r="DBR218" s="3318"/>
      <c r="DBS218" s="3318"/>
      <c r="DBT218" s="3318"/>
      <c r="DBU218" s="3318"/>
      <c r="DBV218" s="3318"/>
      <c r="DBW218" s="3318"/>
      <c r="DBX218" s="3318"/>
      <c r="DBY218" s="3318"/>
      <c r="DBZ218" s="3318"/>
      <c r="DCA218" s="3318"/>
      <c r="DCB218" s="3318"/>
      <c r="DCC218" s="3318"/>
      <c r="DCD218" s="3318"/>
      <c r="DCE218" s="3318"/>
      <c r="DCF218" s="3318"/>
      <c r="DCG218" s="3318"/>
      <c r="DCH218" s="3318"/>
      <c r="DCI218" s="3318"/>
      <c r="DCJ218" s="3318"/>
      <c r="DCK218" s="3318"/>
      <c r="DCL218" s="3318"/>
      <c r="DCM218" s="3318"/>
      <c r="DCN218" s="3318"/>
      <c r="DCO218" s="3318"/>
      <c r="DCP218" s="3318"/>
      <c r="DCQ218" s="3318"/>
      <c r="DCR218" s="3318"/>
      <c r="DCS218" s="3318"/>
      <c r="DCT218" s="3318"/>
      <c r="DCU218" s="3318"/>
      <c r="DCV218" s="3318"/>
      <c r="DCW218" s="3318"/>
      <c r="DCX218" s="3318"/>
      <c r="DCY218" s="3318"/>
      <c r="DCZ218" s="3318"/>
      <c r="DDA218" s="3318"/>
      <c r="DDB218" s="3318"/>
      <c r="DDC218" s="3318"/>
      <c r="DDD218" s="3318"/>
      <c r="DDE218" s="3318"/>
      <c r="DDF218" s="3318"/>
      <c r="DDG218" s="3318"/>
      <c r="DDH218" s="3318"/>
      <c r="DDI218" s="3318"/>
      <c r="DDJ218" s="3318"/>
      <c r="DDL218" s="3318"/>
      <c r="DDM218" s="3318"/>
      <c r="DDN218" s="3318"/>
      <c r="DDO218" s="3318"/>
      <c r="DDQ218" s="3318"/>
      <c r="DDR218" s="3318"/>
      <c r="DDS218" s="3318"/>
      <c r="DDT218" s="3318"/>
      <c r="DDU218" s="3318"/>
      <c r="DDV218" s="3318"/>
      <c r="DDW218" s="3318"/>
      <c r="DDY218" s="3318"/>
      <c r="DDZ218" s="3318"/>
      <c r="DEA218" s="3318"/>
      <c r="DEB218" s="3318"/>
      <c r="DEC218" s="3318"/>
      <c r="DED218" s="3318"/>
      <c r="DEE218" s="3318"/>
      <c r="DEF218" s="3318"/>
      <c r="DEG218" s="3318"/>
      <c r="DEH218" s="3318"/>
      <c r="DEI218" s="3318"/>
      <c r="DEJ218" s="3318"/>
      <c r="DEK218" s="3318"/>
      <c r="DEL218" s="3318"/>
      <c r="DEM218" s="3318"/>
      <c r="DEN218" s="3318"/>
      <c r="DEO218" s="3318"/>
      <c r="DEP218" s="3318"/>
      <c r="DEQ218" s="3318"/>
      <c r="DER218" s="3318"/>
      <c r="DES218" s="3318"/>
      <c r="DET218" s="3318"/>
      <c r="DEU218" s="3318"/>
      <c r="DEV218" s="3318"/>
      <c r="DEW218" s="3318"/>
      <c r="DEX218" s="3318"/>
      <c r="DEY218" s="3318"/>
      <c r="DEZ218" s="3318"/>
      <c r="DFA218" s="3318"/>
      <c r="DFB218" s="3318"/>
      <c r="DFC218" s="3318"/>
      <c r="DFD218" s="3318"/>
      <c r="DFE218" s="3318"/>
      <c r="DFF218" s="3318"/>
      <c r="DFG218" s="3318"/>
      <c r="DFH218" s="3318"/>
      <c r="DFI218" s="3318"/>
      <c r="DFJ218" s="3318"/>
      <c r="DFK218" s="3318"/>
      <c r="DFL218" s="3318"/>
      <c r="DFM218" s="3318"/>
      <c r="DFN218" s="3318"/>
      <c r="DFO218" s="3318"/>
      <c r="DFP218" s="3318"/>
      <c r="DFQ218" s="3318"/>
      <c r="DFR218" s="3318"/>
      <c r="DFS218" s="3318"/>
      <c r="DFT218" s="3318"/>
      <c r="DFU218" s="3318"/>
      <c r="DFV218" s="3318"/>
      <c r="DFW218" s="3318"/>
      <c r="DFX218" s="3318"/>
      <c r="DFY218" s="3318"/>
      <c r="DFZ218" s="3318"/>
      <c r="DGA218" s="3318"/>
      <c r="DGB218" s="3318"/>
      <c r="DGC218" s="3318"/>
      <c r="DGD218" s="3318"/>
      <c r="DGE218" s="3318"/>
      <c r="DGF218" s="3318"/>
      <c r="DGG218" s="3318"/>
      <c r="DGH218" s="3318"/>
      <c r="DGI218" s="3318"/>
      <c r="DGJ218" s="3318"/>
      <c r="DGK218" s="3318"/>
      <c r="DGL218" s="3318"/>
      <c r="DGM218" s="3318"/>
      <c r="DGN218" s="3318"/>
      <c r="DGO218" s="3318"/>
      <c r="DGP218" s="3318"/>
      <c r="DGQ218" s="3318"/>
      <c r="DGR218" s="3318"/>
      <c r="DGS218" s="3318"/>
      <c r="DGT218" s="3318"/>
      <c r="DGU218" s="3318"/>
      <c r="DGV218" s="3318"/>
      <c r="DGW218" s="3318"/>
      <c r="DGX218" s="3318"/>
      <c r="DGY218" s="3318"/>
      <c r="DGZ218" s="3318"/>
      <c r="DHA218" s="3318"/>
      <c r="DHB218" s="3318"/>
      <c r="DHC218" s="3318"/>
      <c r="DHD218" s="3318"/>
      <c r="DHE218" s="3318"/>
      <c r="DHF218" s="3318"/>
      <c r="DHG218" s="3318"/>
      <c r="DHH218" s="3318"/>
      <c r="DHI218" s="3318"/>
      <c r="DHJ218" s="3318"/>
      <c r="DHK218" s="3318"/>
      <c r="DHL218" s="3318"/>
      <c r="DHM218" s="3318"/>
      <c r="DHN218" s="3318"/>
      <c r="DHO218" s="3318"/>
      <c r="DHP218" s="3318"/>
      <c r="DHQ218" s="3318"/>
      <c r="DHR218" s="3318"/>
      <c r="DHS218" s="3318"/>
      <c r="DHT218" s="3318"/>
      <c r="DHU218" s="3318"/>
      <c r="DHV218" s="3318"/>
      <c r="DHW218" s="3318"/>
      <c r="DHX218" s="3318"/>
      <c r="DHY218" s="3318"/>
      <c r="DHZ218" s="3318"/>
      <c r="DIA218" s="3318"/>
      <c r="DIB218" s="3318"/>
      <c r="DIC218" s="3318"/>
      <c r="DID218" s="3318"/>
      <c r="DIE218" s="3318"/>
      <c r="DIF218" s="3318"/>
      <c r="DIG218" s="3318"/>
      <c r="DIH218" s="3318"/>
      <c r="DII218" s="3318"/>
      <c r="DIJ218" s="3318"/>
      <c r="DIK218" s="3318"/>
      <c r="DIL218" s="3318"/>
      <c r="DIM218" s="3318"/>
      <c r="DIN218" s="3318"/>
      <c r="DIO218" s="3318"/>
      <c r="DIP218" s="3318"/>
      <c r="DIQ218" s="3318"/>
      <c r="DIR218" s="3318"/>
      <c r="DIS218" s="3318"/>
      <c r="DIT218" s="3318"/>
      <c r="DIU218" s="3318"/>
      <c r="DIV218" s="3318"/>
      <c r="DIW218" s="3318"/>
      <c r="DIX218" s="3318"/>
      <c r="DIY218" s="3318"/>
      <c r="DIZ218" s="3318"/>
      <c r="DJA218" s="3318"/>
      <c r="DJB218" s="3318"/>
      <c r="DJC218" s="3318"/>
      <c r="DJD218" s="3318"/>
      <c r="DJE218" s="3318"/>
      <c r="DJF218" s="3318"/>
      <c r="DJG218" s="3318"/>
      <c r="DJH218" s="3318"/>
      <c r="DJI218" s="3318"/>
      <c r="DJJ218" s="3318"/>
      <c r="DJK218" s="3318"/>
      <c r="DJL218" s="3318"/>
      <c r="DJM218" s="3318"/>
      <c r="DJN218" s="3318"/>
      <c r="DJO218" s="3318"/>
      <c r="DJP218" s="3318"/>
      <c r="DJQ218" s="3318"/>
      <c r="DJR218" s="3318"/>
      <c r="DJS218" s="3318"/>
      <c r="DJT218" s="3318"/>
      <c r="DJU218" s="3318"/>
      <c r="DJV218" s="3318"/>
      <c r="DJW218" s="3318"/>
      <c r="DJX218" s="3318"/>
      <c r="DJY218" s="3318"/>
      <c r="DJZ218" s="3318"/>
      <c r="DKA218" s="3318"/>
      <c r="DKB218" s="3318"/>
      <c r="DKC218" s="3318"/>
      <c r="DKD218" s="3318"/>
      <c r="DKE218" s="3318"/>
      <c r="DKF218" s="3318"/>
      <c r="DKG218" s="3318"/>
      <c r="DKH218" s="3318"/>
      <c r="DKI218" s="3318"/>
      <c r="DKJ218" s="3318"/>
      <c r="DKK218" s="3318"/>
      <c r="DKL218" s="3318"/>
      <c r="DKM218" s="3318"/>
      <c r="DKN218" s="3318"/>
      <c r="DKO218" s="3318"/>
      <c r="DKP218" s="3318"/>
      <c r="DKQ218" s="3318"/>
      <c r="DKR218" s="3318"/>
      <c r="DKS218" s="3318"/>
      <c r="DKT218" s="3318"/>
      <c r="DKU218" s="3318"/>
      <c r="DKV218" s="3318"/>
      <c r="DKW218" s="3318"/>
      <c r="DKX218" s="3318"/>
      <c r="DKY218" s="3318"/>
      <c r="DKZ218" s="3318"/>
      <c r="DLA218" s="3318"/>
      <c r="DLB218" s="3318"/>
      <c r="DLC218" s="3318"/>
      <c r="DLD218" s="3318"/>
      <c r="DLE218" s="3318"/>
      <c r="DLF218" s="3318"/>
      <c r="DLG218" s="3318"/>
      <c r="DLH218" s="3318"/>
      <c r="DLI218" s="3318"/>
      <c r="DLJ218" s="3318"/>
      <c r="DLK218" s="3318"/>
      <c r="DLL218" s="3318"/>
      <c r="DLM218" s="3318"/>
      <c r="DLN218" s="3318"/>
      <c r="DLO218" s="3318"/>
      <c r="DLP218" s="3318"/>
      <c r="DLQ218" s="3318"/>
      <c r="DLR218" s="3318"/>
      <c r="DLS218" s="3318"/>
      <c r="DLT218" s="3318"/>
      <c r="DLU218" s="3318"/>
      <c r="DLV218" s="3318"/>
      <c r="DLW218" s="3318"/>
      <c r="DLX218" s="3318"/>
      <c r="DLY218" s="3318"/>
      <c r="DLZ218" s="3318"/>
      <c r="DMA218" s="3318"/>
      <c r="DMB218" s="3318"/>
      <c r="DMC218" s="3318"/>
      <c r="DMD218" s="3318"/>
      <c r="DME218" s="3318"/>
      <c r="DMF218" s="3318"/>
      <c r="DMG218" s="3318"/>
      <c r="DMH218" s="3318"/>
      <c r="DMI218" s="3318"/>
      <c r="DMJ218" s="3318"/>
      <c r="DMK218" s="3318"/>
      <c r="DML218" s="3318"/>
      <c r="DMM218" s="3318"/>
      <c r="DMN218" s="3318"/>
      <c r="DMO218" s="3318"/>
      <c r="DMP218" s="3318"/>
      <c r="DMQ218" s="3318"/>
      <c r="DMR218" s="3318"/>
      <c r="DMS218" s="3318"/>
      <c r="DMT218" s="3318"/>
      <c r="DMU218" s="3318"/>
      <c r="DMV218" s="3318"/>
      <c r="DMW218" s="3318"/>
      <c r="DMX218" s="3318"/>
      <c r="DMY218" s="3318"/>
      <c r="DMZ218" s="3318"/>
      <c r="DNA218" s="3318"/>
      <c r="DNB218" s="3318"/>
      <c r="DNC218" s="3318"/>
      <c r="DND218" s="3318"/>
      <c r="DNE218" s="3318"/>
      <c r="DNF218" s="3318"/>
      <c r="DNH218" s="3318"/>
      <c r="DNI218" s="3318"/>
      <c r="DNJ218" s="3318"/>
      <c r="DNK218" s="3318"/>
      <c r="DNM218" s="3318"/>
      <c r="DNN218" s="3318"/>
      <c r="DNO218" s="3318"/>
      <c r="DNP218" s="3318"/>
      <c r="DNQ218" s="3318"/>
      <c r="DNR218" s="3318"/>
      <c r="DNS218" s="3318"/>
      <c r="DNU218" s="3318"/>
      <c r="DNV218" s="3318"/>
      <c r="DNW218" s="3318"/>
      <c r="DNX218" s="3318"/>
      <c r="DNY218" s="3318"/>
      <c r="DNZ218" s="3318"/>
      <c r="DOA218" s="3318"/>
      <c r="DOB218" s="3318"/>
      <c r="DOC218" s="3318"/>
      <c r="DOD218" s="3318"/>
      <c r="DOE218" s="3318"/>
      <c r="DOF218" s="3318"/>
      <c r="DOG218" s="3318"/>
      <c r="DOH218" s="3318"/>
      <c r="DOI218" s="3318"/>
      <c r="DOJ218" s="3318"/>
      <c r="DOK218" s="3318"/>
      <c r="DOL218" s="3318"/>
      <c r="DOM218" s="3318"/>
      <c r="DON218" s="3318"/>
      <c r="DOO218" s="3318"/>
      <c r="DOP218" s="3318"/>
      <c r="DOQ218" s="3318"/>
      <c r="DOR218" s="3318"/>
      <c r="DOS218" s="3318"/>
      <c r="DOT218" s="3318"/>
      <c r="DOU218" s="3318"/>
      <c r="DOV218" s="3318"/>
      <c r="DOW218" s="3318"/>
      <c r="DOX218" s="3318"/>
      <c r="DOY218" s="3318"/>
      <c r="DOZ218" s="3318"/>
      <c r="DPA218" s="3318"/>
      <c r="DPB218" s="3318"/>
      <c r="DPC218" s="3318"/>
      <c r="DPD218" s="3318"/>
      <c r="DPE218" s="3318"/>
      <c r="DPF218" s="3318"/>
      <c r="DPG218" s="3318"/>
      <c r="DPH218" s="3318"/>
      <c r="DPI218" s="3318"/>
      <c r="DPJ218" s="3318"/>
      <c r="DPK218" s="3318"/>
      <c r="DPL218" s="3318"/>
      <c r="DPM218" s="3318"/>
      <c r="DPN218" s="3318"/>
      <c r="DPO218" s="3318"/>
      <c r="DPP218" s="3318"/>
      <c r="DPQ218" s="3318"/>
      <c r="DPR218" s="3318"/>
      <c r="DPS218" s="3318"/>
      <c r="DPT218" s="3318"/>
      <c r="DPU218" s="3318"/>
      <c r="DPV218" s="3318"/>
      <c r="DPW218" s="3318"/>
      <c r="DPX218" s="3318"/>
      <c r="DPY218" s="3318"/>
      <c r="DPZ218" s="3318"/>
      <c r="DQA218" s="3318"/>
      <c r="DQB218" s="3318"/>
      <c r="DQC218" s="3318"/>
      <c r="DQD218" s="3318"/>
      <c r="DQE218" s="3318"/>
      <c r="DQF218" s="3318"/>
      <c r="DQG218" s="3318"/>
      <c r="DQH218" s="3318"/>
      <c r="DQI218" s="3318"/>
      <c r="DQJ218" s="3318"/>
      <c r="DQK218" s="3318"/>
      <c r="DQL218" s="3318"/>
      <c r="DQM218" s="3318"/>
      <c r="DQN218" s="3318"/>
      <c r="DQO218" s="3318"/>
      <c r="DQP218" s="3318"/>
      <c r="DQQ218" s="3318"/>
      <c r="DQR218" s="3318"/>
      <c r="DQS218" s="3318"/>
      <c r="DQT218" s="3318"/>
      <c r="DQU218" s="3318"/>
      <c r="DQV218" s="3318"/>
      <c r="DQW218" s="3318"/>
      <c r="DQX218" s="3318"/>
      <c r="DQY218" s="3318"/>
      <c r="DQZ218" s="3318"/>
      <c r="DRA218" s="3318"/>
      <c r="DRB218" s="3318"/>
      <c r="DRC218" s="3318"/>
      <c r="DRD218" s="3318"/>
      <c r="DRE218" s="3318"/>
      <c r="DRF218" s="3318"/>
      <c r="DRG218" s="3318"/>
      <c r="DRH218" s="3318"/>
      <c r="DRI218" s="3318"/>
      <c r="DRJ218" s="3318"/>
      <c r="DRK218" s="3318"/>
      <c r="DRL218" s="3318"/>
      <c r="DRM218" s="3318"/>
      <c r="DRN218" s="3318"/>
      <c r="DRO218" s="3318"/>
      <c r="DRP218" s="3318"/>
      <c r="DRQ218" s="3318"/>
      <c r="DRR218" s="3318"/>
      <c r="DRS218" s="3318"/>
      <c r="DRT218" s="3318"/>
      <c r="DRU218" s="3318"/>
      <c r="DRV218" s="3318"/>
      <c r="DRW218" s="3318"/>
      <c r="DRX218" s="3318"/>
      <c r="DRY218" s="3318"/>
      <c r="DRZ218" s="3318"/>
      <c r="DSA218" s="3318"/>
      <c r="DSB218" s="3318"/>
      <c r="DSC218" s="3318"/>
      <c r="DSD218" s="3318"/>
      <c r="DSE218" s="3318"/>
      <c r="DSF218" s="3318"/>
      <c r="DSG218" s="3318"/>
      <c r="DSH218" s="3318"/>
      <c r="DSI218" s="3318"/>
      <c r="DSJ218" s="3318"/>
      <c r="DSK218" s="3318"/>
      <c r="DSL218" s="3318"/>
      <c r="DSM218" s="3318"/>
      <c r="DSN218" s="3318"/>
      <c r="DSO218" s="3318"/>
      <c r="DSP218" s="3318"/>
      <c r="DSQ218" s="3318"/>
      <c r="DSR218" s="3318"/>
      <c r="DSS218" s="3318"/>
      <c r="DST218" s="3318"/>
      <c r="DSU218" s="3318"/>
      <c r="DSV218" s="3318"/>
      <c r="DSW218" s="3318"/>
      <c r="DSX218" s="3318"/>
      <c r="DSY218" s="3318"/>
      <c r="DSZ218" s="3318"/>
      <c r="DTA218" s="3318"/>
      <c r="DTB218" s="3318"/>
      <c r="DTC218" s="3318"/>
      <c r="DTD218" s="3318"/>
      <c r="DTE218" s="3318"/>
      <c r="DTF218" s="3318"/>
      <c r="DTG218" s="3318"/>
      <c r="DTH218" s="3318"/>
      <c r="DTI218" s="3318"/>
      <c r="DTJ218" s="3318"/>
      <c r="DTK218" s="3318"/>
      <c r="DTL218" s="3318"/>
      <c r="DTM218" s="3318"/>
      <c r="DTN218" s="3318"/>
      <c r="DTO218" s="3318"/>
      <c r="DTP218" s="3318"/>
      <c r="DTQ218" s="3318"/>
      <c r="DTR218" s="3318"/>
      <c r="DTS218" s="3318"/>
      <c r="DTT218" s="3318"/>
      <c r="DTU218" s="3318"/>
      <c r="DTV218" s="3318"/>
      <c r="DTW218" s="3318"/>
      <c r="DTX218" s="3318"/>
      <c r="DTY218" s="3318"/>
      <c r="DTZ218" s="3318"/>
      <c r="DUA218" s="3318"/>
      <c r="DUB218" s="3318"/>
      <c r="DUC218" s="3318"/>
      <c r="DUD218" s="3318"/>
      <c r="DUE218" s="3318"/>
      <c r="DUF218" s="3318"/>
      <c r="DUG218" s="3318"/>
      <c r="DUH218" s="3318"/>
      <c r="DUI218" s="3318"/>
      <c r="DUJ218" s="3318"/>
      <c r="DUK218" s="3318"/>
      <c r="DUL218" s="3318"/>
      <c r="DUM218" s="3318"/>
      <c r="DUN218" s="3318"/>
      <c r="DUO218" s="3318"/>
      <c r="DUP218" s="3318"/>
      <c r="DUQ218" s="3318"/>
      <c r="DUR218" s="3318"/>
      <c r="DUS218" s="3318"/>
      <c r="DUT218" s="3318"/>
      <c r="DUU218" s="3318"/>
      <c r="DUV218" s="3318"/>
      <c r="DUW218" s="3318"/>
      <c r="DUX218" s="3318"/>
      <c r="DUY218" s="3318"/>
      <c r="DUZ218" s="3318"/>
      <c r="DVA218" s="3318"/>
      <c r="DVB218" s="3318"/>
      <c r="DVC218" s="3318"/>
      <c r="DVD218" s="3318"/>
      <c r="DVE218" s="3318"/>
      <c r="DVF218" s="3318"/>
      <c r="DVG218" s="3318"/>
      <c r="DVH218" s="3318"/>
      <c r="DVI218" s="3318"/>
      <c r="DVJ218" s="3318"/>
      <c r="DVK218" s="3318"/>
      <c r="DVL218" s="3318"/>
      <c r="DVM218" s="3318"/>
      <c r="DVN218" s="3318"/>
      <c r="DVO218" s="3318"/>
      <c r="DVP218" s="3318"/>
      <c r="DVQ218" s="3318"/>
      <c r="DVR218" s="3318"/>
      <c r="DVS218" s="3318"/>
      <c r="DVT218" s="3318"/>
      <c r="DVU218" s="3318"/>
      <c r="DVV218" s="3318"/>
      <c r="DVW218" s="3318"/>
      <c r="DVX218" s="3318"/>
      <c r="DVY218" s="3318"/>
      <c r="DVZ218" s="3318"/>
      <c r="DWA218" s="3318"/>
      <c r="DWB218" s="3318"/>
      <c r="DWC218" s="3318"/>
      <c r="DWD218" s="3318"/>
      <c r="DWE218" s="3318"/>
      <c r="DWF218" s="3318"/>
      <c r="DWG218" s="3318"/>
      <c r="DWH218" s="3318"/>
      <c r="DWI218" s="3318"/>
      <c r="DWJ218" s="3318"/>
      <c r="DWK218" s="3318"/>
      <c r="DWL218" s="3318"/>
      <c r="DWM218" s="3318"/>
      <c r="DWN218" s="3318"/>
      <c r="DWO218" s="3318"/>
      <c r="DWP218" s="3318"/>
      <c r="DWQ218" s="3318"/>
      <c r="DWR218" s="3318"/>
      <c r="DWS218" s="3318"/>
      <c r="DWT218" s="3318"/>
      <c r="DWU218" s="3318"/>
      <c r="DWV218" s="3318"/>
      <c r="DWW218" s="3318"/>
      <c r="DWX218" s="3318"/>
      <c r="DWY218" s="3318"/>
      <c r="DWZ218" s="3318"/>
      <c r="DXA218" s="3318"/>
      <c r="DXB218" s="3318"/>
      <c r="DXD218" s="3318"/>
      <c r="DXE218" s="3318"/>
      <c r="DXF218" s="3318"/>
      <c r="DXG218" s="3318"/>
      <c r="DXI218" s="3318"/>
      <c r="DXJ218" s="3318"/>
      <c r="DXK218" s="3318"/>
      <c r="DXL218" s="3318"/>
      <c r="DXM218" s="3318"/>
      <c r="DXN218" s="3318"/>
      <c r="DXO218" s="3318"/>
      <c r="DXQ218" s="3318"/>
      <c r="DXR218" s="3318"/>
      <c r="DXS218" s="3318"/>
      <c r="DXT218" s="3318"/>
      <c r="DXU218" s="3318"/>
      <c r="DXV218" s="3318"/>
      <c r="DXW218" s="3318"/>
      <c r="DXX218" s="3318"/>
      <c r="DXY218" s="3318"/>
      <c r="DXZ218" s="3318"/>
      <c r="DYA218" s="3318"/>
      <c r="DYB218" s="3318"/>
      <c r="DYC218" s="3318"/>
      <c r="DYD218" s="3318"/>
      <c r="DYE218" s="3318"/>
      <c r="DYF218" s="3318"/>
      <c r="DYG218" s="3318"/>
      <c r="DYH218" s="3318"/>
      <c r="DYI218" s="3318"/>
      <c r="DYJ218" s="3318"/>
      <c r="DYK218" s="3318"/>
      <c r="DYL218" s="3318"/>
      <c r="DYM218" s="3318"/>
      <c r="DYN218" s="3318"/>
      <c r="DYO218" s="3318"/>
      <c r="DYP218" s="3318"/>
      <c r="DYQ218" s="3318"/>
      <c r="DYR218" s="3318"/>
      <c r="DYS218" s="3318"/>
      <c r="DYT218" s="3318"/>
      <c r="DYU218" s="3318"/>
      <c r="DYV218" s="3318"/>
      <c r="DYW218" s="3318"/>
      <c r="DYX218" s="3318"/>
      <c r="DYY218" s="3318"/>
      <c r="DYZ218" s="3318"/>
      <c r="DZA218" s="3318"/>
      <c r="DZB218" s="3318"/>
      <c r="DZC218" s="3318"/>
      <c r="DZD218" s="3318"/>
      <c r="DZE218" s="3318"/>
      <c r="DZF218" s="3318"/>
      <c r="DZG218" s="3318"/>
      <c r="DZH218" s="3318"/>
      <c r="DZI218" s="3318"/>
      <c r="DZJ218" s="3318"/>
      <c r="DZK218" s="3318"/>
      <c r="DZL218" s="3318"/>
      <c r="DZM218" s="3318"/>
      <c r="DZN218" s="3318"/>
      <c r="DZO218" s="3318"/>
      <c r="DZP218" s="3318"/>
      <c r="DZQ218" s="3318"/>
      <c r="DZR218" s="3318"/>
      <c r="DZS218" s="3318"/>
      <c r="DZT218" s="3318"/>
      <c r="DZU218" s="3318"/>
      <c r="DZV218" s="3318"/>
      <c r="DZW218" s="3318"/>
      <c r="DZX218" s="3318"/>
      <c r="DZY218" s="3318"/>
      <c r="DZZ218" s="3318"/>
      <c r="EAA218" s="3318"/>
      <c r="EAB218" s="3318"/>
      <c r="EAC218" s="3318"/>
      <c r="EAD218" s="3318"/>
      <c r="EAE218" s="3318"/>
      <c r="EAF218" s="3318"/>
      <c r="EAG218" s="3318"/>
      <c r="EAH218" s="3318"/>
      <c r="EAI218" s="3318"/>
      <c r="EAJ218" s="3318"/>
      <c r="EAK218" s="3318"/>
      <c r="EAL218" s="3318"/>
      <c r="EAM218" s="3318"/>
      <c r="EAN218" s="3318"/>
      <c r="EAO218" s="3318"/>
      <c r="EAP218" s="3318"/>
      <c r="EAQ218" s="3318"/>
      <c r="EAR218" s="3318"/>
      <c r="EAS218" s="3318"/>
      <c r="EAT218" s="3318"/>
      <c r="EAU218" s="3318"/>
      <c r="EAV218" s="3318"/>
      <c r="EAW218" s="3318"/>
      <c r="EAX218" s="3318"/>
      <c r="EAY218" s="3318"/>
      <c r="EAZ218" s="3318"/>
      <c r="EBA218" s="3318"/>
      <c r="EBB218" s="3318"/>
      <c r="EBC218" s="3318"/>
      <c r="EBD218" s="3318"/>
      <c r="EBE218" s="3318"/>
      <c r="EBF218" s="3318"/>
      <c r="EBG218" s="3318"/>
      <c r="EBH218" s="3318"/>
      <c r="EBI218" s="3318"/>
      <c r="EBJ218" s="3318"/>
      <c r="EBK218" s="3318"/>
      <c r="EBL218" s="3318"/>
      <c r="EBM218" s="3318"/>
      <c r="EBN218" s="3318"/>
      <c r="EBO218" s="3318"/>
      <c r="EBP218" s="3318"/>
      <c r="EBQ218" s="3318"/>
      <c r="EBR218" s="3318"/>
      <c r="EBS218" s="3318"/>
      <c r="EBT218" s="3318"/>
      <c r="EBU218" s="3318"/>
      <c r="EBV218" s="3318"/>
      <c r="EBW218" s="3318"/>
      <c r="EBX218" s="3318"/>
      <c r="EBY218" s="3318"/>
      <c r="EBZ218" s="3318"/>
      <c r="ECA218" s="3318"/>
      <c r="ECB218" s="3318"/>
      <c r="ECC218" s="3318"/>
      <c r="ECD218" s="3318"/>
      <c r="ECE218" s="3318"/>
      <c r="ECF218" s="3318"/>
      <c r="ECG218" s="3318"/>
      <c r="ECH218" s="3318"/>
      <c r="ECI218" s="3318"/>
      <c r="ECJ218" s="3318"/>
      <c r="ECK218" s="3318"/>
      <c r="ECL218" s="3318"/>
      <c r="ECM218" s="3318"/>
      <c r="ECN218" s="3318"/>
      <c r="ECO218" s="3318"/>
      <c r="ECP218" s="3318"/>
      <c r="ECQ218" s="3318"/>
      <c r="ECR218" s="3318"/>
      <c r="ECS218" s="3318"/>
      <c r="ECT218" s="3318"/>
      <c r="ECU218" s="3318"/>
      <c r="ECV218" s="3318"/>
      <c r="ECW218" s="3318"/>
      <c r="ECX218" s="3318"/>
      <c r="ECY218" s="3318"/>
      <c r="ECZ218" s="3318"/>
      <c r="EDA218" s="3318"/>
      <c r="EDB218" s="3318"/>
      <c r="EDC218" s="3318"/>
      <c r="EDD218" s="3318"/>
      <c r="EDE218" s="3318"/>
      <c r="EDF218" s="3318"/>
      <c r="EDG218" s="3318"/>
      <c r="EDH218" s="3318"/>
      <c r="EDI218" s="3318"/>
      <c r="EDJ218" s="3318"/>
      <c r="EDK218" s="3318"/>
      <c r="EDL218" s="3318"/>
      <c r="EDM218" s="3318"/>
      <c r="EDN218" s="3318"/>
      <c r="EDO218" s="3318"/>
      <c r="EDP218" s="3318"/>
      <c r="EDQ218" s="3318"/>
      <c r="EDR218" s="3318"/>
      <c r="EDS218" s="3318"/>
      <c r="EDT218" s="3318"/>
      <c r="EDU218" s="3318"/>
      <c r="EDV218" s="3318"/>
      <c r="EDW218" s="3318"/>
      <c r="EDX218" s="3318"/>
      <c r="EDY218" s="3318"/>
      <c r="EDZ218" s="3318"/>
      <c r="EEA218" s="3318"/>
      <c r="EEB218" s="3318"/>
      <c r="EEC218" s="3318"/>
      <c r="EED218" s="3318"/>
      <c r="EEE218" s="3318"/>
      <c r="EEF218" s="3318"/>
      <c r="EEG218" s="3318"/>
      <c r="EEH218" s="3318"/>
      <c r="EEI218" s="3318"/>
      <c r="EEJ218" s="3318"/>
      <c r="EEK218" s="3318"/>
      <c r="EEL218" s="3318"/>
      <c r="EEM218" s="3318"/>
      <c r="EEN218" s="3318"/>
      <c r="EEO218" s="3318"/>
      <c r="EEP218" s="3318"/>
      <c r="EEQ218" s="3318"/>
      <c r="EER218" s="3318"/>
      <c r="EES218" s="3318"/>
      <c r="EET218" s="3318"/>
      <c r="EEU218" s="3318"/>
      <c r="EEV218" s="3318"/>
      <c r="EEW218" s="3318"/>
      <c r="EEX218" s="3318"/>
      <c r="EEY218" s="3318"/>
      <c r="EEZ218" s="3318"/>
      <c r="EFA218" s="3318"/>
      <c r="EFB218" s="3318"/>
      <c r="EFC218" s="3318"/>
      <c r="EFD218" s="3318"/>
      <c r="EFE218" s="3318"/>
      <c r="EFF218" s="3318"/>
      <c r="EFG218" s="3318"/>
      <c r="EFH218" s="3318"/>
      <c r="EFI218" s="3318"/>
      <c r="EFJ218" s="3318"/>
      <c r="EFK218" s="3318"/>
      <c r="EFL218" s="3318"/>
      <c r="EFM218" s="3318"/>
      <c r="EFN218" s="3318"/>
      <c r="EFO218" s="3318"/>
      <c r="EFP218" s="3318"/>
      <c r="EFQ218" s="3318"/>
      <c r="EFR218" s="3318"/>
      <c r="EFS218" s="3318"/>
      <c r="EFT218" s="3318"/>
      <c r="EFU218" s="3318"/>
      <c r="EFV218" s="3318"/>
      <c r="EFW218" s="3318"/>
      <c r="EFX218" s="3318"/>
      <c r="EFY218" s="3318"/>
      <c r="EFZ218" s="3318"/>
      <c r="EGA218" s="3318"/>
      <c r="EGB218" s="3318"/>
      <c r="EGC218" s="3318"/>
      <c r="EGD218" s="3318"/>
      <c r="EGE218" s="3318"/>
      <c r="EGF218" s="3318"/>
      <c r="EGG218" s="3318"/>
      <c r="EGH218" s="3318"/>
      <c r="EGI218" s="3318"/>
      <c r="EGJ218" s="3318"/>
      <c r="EGK218" s="3318"/>
      <c r="EGL218" s="3318"/>
      <c r="EGM218" s="3318"/>
      <c r="EGN218" s="3318"/>
      <c r="EGO218" s="3318"/>
      <c r="EGP218" s="3318"/>
      <c r="EGQ218" s="3318"/>
      <c r="EGR218" s="3318"/>
      <c r="EGS218" s="3318"/>
      <c r="EGT218" s="3318"/>
      <c r="EGU218" s="3318"/>
      <c r="EGV218" s="3318"/>
      <c r="EGW218" s="3318"/>
      <c r="EGX218" s="3318"/>
      <c r="EGZ218" s="3318"/>
      <c r="EHA218" s="3318"/>
      <c r="EHB218" s="3318"/>
      <c r="EHC218" s="3318"/>
      <c r="EHE218" s="3318"/>
      <c r="EHF218" s="3318"/>
      <c r="EHG218" s="3318"/>
      <c r="EHH218" s="3318"/>
      <c r="EHI218" s="3318"/>
      <c r="EHJ218" s="3318"/>
      <c r="EHK218" s="3318"/>
      <c r="EHM218" s="3318"/>
      <c r="EHN218" s="3318"/>
      <c r="EHO218" s="3318"/>
      <c r="EHP218" s="3318"/>
      <c r="EHQ218" s="3318"/>
      <c r="EHR218" s="3318"/>
      <c r="EHS218" s="3318"/>
      <c r="EHT218" s="3318"/>
      <c r="EHU218" s="3318"/>
      <c r="EHV218" s="3318"/>
      <c r="EHW218" s="3318"/>
      <c r="EHX218" s="3318"/>
      <c r="EHY218" s="3318"/>
      <c r="EHZ218" s="3318"/>
      <c r="EIA218" s="3318"/>
      <c r="EIB218" s="3318"/>
      <c r="EIC218" s="3318"/>
      <c r="EID218" s="3318"/>
      <c r="EIE218" s="3318"/>
      <c r="EIF218" s="3318"/>
      <c r="EIG218" s="3318"/>
      <c r="EIH218" s="3318"/>
      <c r="EII218" s="3318"/>
      <c r="EIJ218" s="3318"/>
      <c r="EIK218" s="3318"/>
      <c r="EIL218" s="3318"/>
      <c r="EIM218" s="3318"/>
      <c r="EIN218" s="3318"/>
      <c r="EIO218" s="3318"/>
      <c r="EIP218" s="3318"/>
      <c r="EIQ218" s="3318"/>
      <c r="EIR218" s="3318"/>
      <c r="EIS218" s="3318"/>
      <c r="EIT218" s="3318"/>
      <c r="EIU218" s="3318"/>
      <c r="EIV218" s="3318"/>
      <c r="EIW218" s="3318"/>
      <c r="EIX218" s="3318"/>
      <c r="EIY218" s="3318"/>
      <c r="EIZ218" s="3318"/>
      <c r="EJA218" s="3318"/>
      <c r="EJB218" s="3318"/>
      <c r="EJC218" s="3318"/>
      <c r="EJD218" s="3318"/>
      <c r="EJE218" s="3318"/>
      <c r="EJF218" s="3318"/>
      <c r="EJG218" s="3318"/>
      <c r="EJH218" s="3318"/>
      <c r="EJI218" s="3318"/>
      <c r="EJJ218" s="3318"/>
      <c r="EJK218" s="3318"/>
      <c r="EJL218" s="3318"/>
      <c r="EJM218" s="3318"/>
      <c r="EJN218" s="3318"/>
      <c r="EJO218" s="3318"/>
      <c r="EJP218" s="3318"/>
      <c r="EJQ218" s="3318"/>
      <c r="EJR218" s="3318"/>
      <c r="EJS218" s="3318"/>
      <c r="EJT218" s="3318"/>
      <c r="EJU218" s="3318"/>
      <c r="EJV218" s="3318"/>
      <c r="EJW218" s="3318"/>
      <c r="EJX218" s="3318"/>
      <c r="EJY218" s="3318"/>
      <c r="EJZ218" s="3318"/>
      <c r="EKA218" s="3318"/>
      <c r="EKB218" s="3318"/>
      <c r="EKC218" s="3318"/>
      <c r="EKD218" s="3318"/>
      <c r="EKE218" s="3318"/>
      <c r="EKF218" s="3318"/>
      <c r="EKG218" s="3318"/>
      <c r="EKH218" s="3318"/>
      <c r="EKI218" s="3318"/>
      <c r="EKJ218" s="3318"/>
      <c r="EKK218" s="3318"/>
      <c r="EKL218" s="3318"/>
      <c r="EKM218" s="3318"/>
      <c r="EKN218" s="3318"/>
      <c r="EKO218" s="3318"/>
      <c r="EKP218" s="3318"/>
      <c r="EKQ218" s="3318"/>
      <c r="EKR218" s="3318"/>
      <c r="EKS218" s="3318"/>
      <c r="EKT218" s="3318"/>
      <c r="EKU218" s="3318"/>
      <c r="EKV218" s="3318"/>
      <c r="EKW218" s="3318"/>
      <c r="EKX218" s="3318"/>
      <c r="EKY218" s="3318"/>
      <c r="EKZ218" s="3318"/>
      <c r="ELA218" s="3318"/>
      <c r="ELB218" s="3318"/>
      <c r="ELC218" s="3318"/>
      <c r="ELD218" s="3318"/>
      <c r="ELE218" s="3318"/>
      <c r="ELF218" s="3318"/>
      <c r="ELG218" s="3318"/>
      <c r="ELH218" s="3318"/>
      <c r="ELI218" s="3318"/>
      <c r="ELJ218" s="3318"/>
      <c r="ELK218" s="3318"/>
      <c r="ELL218" s="3318"/>
      <c r="ELM218" s="3318"/>
      <c r="ELN218" s="3318"/>
      <c r="ELO218" s="3318"/>
      <c r="ELP218" s="3318"/>
      <c r="ELQ218" s="3318"/>
      <c r="ELR218" s="3318"/>
      <c r="ELS218" s="3318"/>
      <c r="ELT218" s="3318"/>
      <c r="ELU218" s="3318"/>
      <c r="ELV218" s="3318"/>
      <c r="ELW218" s="3318"/>
      <c r="ELX218" s="3318"/>
      <c r="ELY218" s="3318"/>
      <c r="ELZ218" s="3318"/>
      <c r="EMA218" s="3318"/>
      <c r="EMB218" s="3318"/>
      <c r="EMC218" s="3318"/>
      <c r="EMD218" s="3318"/>
      <c r="EME218" s="3318"/>
      <c r="EMF218" s="3318"/>
      <c r="EMG218" s="3318"/>
      <c r="EMH218" s="3318"/>
      <c r="EMI218" s="3318"/>
      <c r="EMJ218" s="3318"/>
      <c r="EMK218" s="3318"/>
      <c r="EML218" s="3318"/>
      <c r="EMM218" s="3318"/>
      <c r="EMN218" s="3318"/>
      <c r="EMO218" s="3318"/>
      <c r="EMP218" s="3318"/>
      <c r="EMQ218" s="3318"/>
      <c r="EMR218" s="3318"/>
      <c r="EMS218" s="3318"/>
      <c r="EMT218" s="3318"/>
      <c r="EMU218" s="3318"/>
      <c r="EMV218" s="3318"/>
      <c r="EMW218" s="3318"/>
      <c r="EMX218" s="3318"/>
      <c r="EMY218" s="3318"/>
      <c r="EMZ218" s="3318"/>
      <c r="ENA218" s="3318"/>
      <c r="ENB218" s="3318"/>
      <c r="ENC218" s="3318"/>
      <c r="END218" s="3318"/>
      <c r="ENE218" s="3318"/>
      <c r="ENF218" s="3318"/>
      <c r="ENG218" s="3318"/>
      <c r="ENH218" s="3318"/>
      <c r="ENI218" s="3318"/>
      <c r="ENJ218" s="3318"/>
      <c r="ENK218" s="3318"/>
      <c r="ENL218" s="3318"/>
      <c r="ENM218" s="3318"/>
      <c r="ENN218" s="3318"/>
      <c r="ENO218" s="3318"/>
      <c r="ENP218" s="3318"/>
      <c r="ENQ218" s="3318"/>
      <c r="ENR218" s="3318"/>
      <c r="ENS218" s="3318"/>
      <c r="ENT218" s="3318"/>
      <c r="ENU218" s="3318"/>
      <c r="ENV218" s="3318"/>
      <c r="ENW218" s="3318"/>
      <c r="ENX218" s="3318"/>
      <c r="ENY218" s="3318"/>
      <c r="ENZ218" s="3318"/>
      <c r="EOA218" s="3318"/>
      <c r="EOB218" s="3318"/>
      <c r="EOC218" s="3318"/>
      <c r="EOD218" s="3318"/>
      <c r="EOE218" s="3318"/>
      <c r="EOF218" s="3318"/>
      <c r="EOG218" s="3318"/>
      <c r="EOH218" s="3318"/>
      <c r="EOI218" s="3318"/>
      <c r="EOJ218" s="3318"/>
      <c r="EOK218" s="3318"/>
      <c r="EOL218" s="3318"/>
      <c r="EOM218" s="3318"/>
      <c r="EON218" s="3318"/>
      <c r="EOO218" s="3318"/>
      <c r="EOP218" s="3318"/>
      <c r="EOQ218" s="3318"/>
      <c r="EOR218" s="3318"/>
      <c r="EOS218" s="3318"/>
      <c r="EOT218" s="3318"/>
      <c r="EOU218" s="3318"/>
      <c r="EOV218" s="3318"/>
      <c r="EOW218" s="3318"/>
      <c r="EOX218" s="3318"/>
      <c r="EOY218" s="3318"/>
      <c r="EOZ218" s="3318"/>
      <c r="EPA218" s="3318"/>
      <c r="EPB218" s="3318"/>
      <c r="EPC218" s="3318"/>
      <c r="EPD218" s="3318"/>
      <c r="EPE218" s="3318"/>
      <c r="EPF218" s="3318"/>
      <c r="EPG218" s="3318"/>
      <c r="EPH218" s="3318"/>
      <c r="EPI218" s="3318"/>
      <c r="EPJ218" s="3318"/>
      <c r="EPK218" s="3318"/>
      <c r="EPL218" s="3318"/>
      <c r="EPM218" s="3318"/>
      <c r="EPN218" s="3318"/>
      <c r="EPO218" s="3318"/>
      <c r="EPP218" s="3318"/>
      <c r="EPQ218" s="3318"/>
      <c r="EPR218" s="3318"/>
      <c r="EPS218" s="3318"/>
      <c r="EPT218" s="3318"/>
      <c r="EPU218" s="3318"/>
      <c r="EPV218" s="3318"/>
      <c r="EPW218" s="3318"/>
      <c r="EPX218" s="3318"/>
      <c r="EPY218" s="3318"/>
      <c r="EPZ218" s="3318"/>
      <c r="EQA218" s="3318"/>
      <c r="EQB218" s="3318"/>
      <c r="EQC218" s="3318"/>
      <c r="EQD218" s="3318"/>
      <c r="EQE218" s="3318"/>
      <c r="EQF218" s="3318"/>
      <c r="EQG218" s="3318"/>
      <c r="EQH218" s="3318"/>
      <c r="EQI218" s="3318"/>
      <c r="EQJ218" s="3318"/>
      <c r="EQK218" s="3318"/>
      <c r="EQL218" s="3318"/>
      <c r="EQM218" s="3318"/>
      <c r="EQN218" s="3318"/>
      <c r="EQO218" s="3318"/>
      <c r="EQP218" s="3318"/>
      <c r="EQQ218" s="3318"/>
      <c r="EQR218" s="3318"/>
      <c r="EQS218" s="3318"/>
      <c r="EQT218" s="3318"/>
      <c r="EQV218" s="3318"/>
      <c r="EQW218" s="3318"/>
      <c r="EQX218" s="3318"/>
      <c r="EQY218" s="3318"/>
      <c r="ERA218" s="3318"/>
      <c r="ERB218" s="3318"/>
      <c r="ERC218" s="3318"/>
      <c r="ERD218" s="3318"/>
      <c r="ERE218" s="3318"/>
      <c r="ERF218" s="3318"/>
      <c r="ERG218" s="3318"/>
      <c r="ERI218" s="3318"/>
      <c r="ERJ218" s="3318"/>
      <c r="ERK218" s="3318"/>
      <c r="ERL218" s="3318"/>
      <c r="ERM218" s="3318"/>
      <c r="ERN218" s="3318"/>
      <c r="ERO218" s="3318"/>
      <c r="ERP218" s="3318"/>
      <c r="ERQ218" s="3318"/>
      <c r="ERR218" s="3318"/>
      <c r="ERS218" s="3318"/>
      <c r="ERT218" s="3318"/>
      <c r="ERU218" s="3318"/>
      <c r="ERV218" s="3318"/>
      <c r="ERW218" s="3318"/>
      <c r="ERX218" s="3318"/>
      <c r="ERY218" s="3318"/>
      <c r="ERZ218" s="3318"/>
      <c r="ESA218" s="3318"/>
      <c r="ESB218" s="3318"/>
      <c r="ESC218" s="3318"/>
      <c r="ESD218" s="3318"/>
      <c r="ESE218" s="3318"/>
      <c r="ESF218" s="3318"/>
      <c r="ESG218" s="3318"/>
      <c r="ESH218" s="3318"/>
      <c r="ESI218" s="3318"/>
      <c r="ESJ218" s="3318"/>
      <c r="ESK218" s="3318"/>
      <c r="ESL218" s="3318"/>
      <c r="ESM218" s="3318"/>
      <c r="ESN218" s="3318"/>
      <c r="ESO218" s="3318"/>
      <c r="ESP218" s="3318"/>
      <c r="ESQ218" s="3318"/>
      <c r="ESR218" s="3318"/>
      <c r="ESS218" s="3318"/>
      <c r="EST218" s="3318"/>
      <c r="ESU218" s="3318"/>
      <c r="ESV218" s="3318"/>
      <c r="ESW218" s="3318"/>
      <c r="ESX218" s="3318"/>
      <c r="ESY218" s="3318"/>
      <c r="ESZ218" s="3318"/>
      <c r="ETA218" s="3318"/>
      <c r="ETB218" s="3318"/>
      <c r="ETC218" s="3318"/>
      <c r="ETD218" s="3318"/>
      <c r="ETE218" s="3318"/>
      <c r="ETF218" s="3318"/>
      <c r="ETG218" s="3318"/>
      <c r="ETH218" s="3318"/>
      <c r="ETI218" s="3318"/>
      <c r="ETJ218" s="3318"/>
      <c r="ETK218" s="3318"/>
      <c r="ETL218" s="3318"/>
      <c r="ETM218" s="3318"/>
      <c r="ETN218" s="3318"/>
      <c r="ETO218" s="3318"/>
      <c r="ETP218" s="3318"/>
      <c r="ETQ218" s="3318"/>
      <c r="ETR218" s="3318"/>
      <c r="ETS218" s="3318"/>
      <c r="ETT218" s="3318"/>
      <c r="ETU218" s="3318"/>
      <c r="ETV218" s="3318"/>
      <c r="ETW218" s="3318"/>
      <c r="ETX218" s="3318"/>
      <c r="ETY218" s="3318"/>
      <c r="ETZ218" s="3318"/>
      <c r="EUA218" s="3318"/>
      <c r="EUB218" s="3318"/>
      <c r="EUC218" s="3318"/>
      <c r="EUD218" s="3318"/>
      <c r="EUE218" s="3318"/>
      <c r="EUF218" s="3318"/>
      <c r="EUG218" s="3318"/>
      <c r="EUH218" s="3318"/>
      <c r="EUI218" s="3318"/>
      <c r="EUJ218" s="3318"/>
      <c r="EUK218" s="3318"/>
      <c r="EUL218" s="3318"/>
      <c r="EUM218" s="3318"/>
      <c r="EUN218" s="3318"/>
      <c r="EUO218" s="3318"/>
      <c r="EUP218" s="3318"/>
      <c r="EUQ218" s="3318"/>
      <c r="EUR218" s="3318"/>
      <c r="EUS218" s="3318"/>
      <c r="EUT218" s="3318"/>
      <c r="EUU218" s="3318"/>
      <c r="EUV218" s="3318"/>
      <c r="EUW218" s="3318"/>
      <c r="EUX218" s="3318"/>
      <c r="EUY218" s="3318"/>
      <c r="EUZ218" s="3318"/>
      <c r="EVA218" s="3318"/>
      <c r="EVB218" s="3318"/>
      <c r="EVC218" s="3318"/>
      <c r="EVD218" s="3318"/>
      <c r="EVE218" s="3318"/>
      <c r="EVF218" s="3318"/>
      <c r="EVG218" s="3318"/>
      <c r="EVH218" s="3318"/>
      <c r="EVI218" s="3318"/>
      <c r="EVJ218" s="3318"/>
      <c r="EVK218" s="3318"/>
      <c r="EVL218" s="3318"/>
      <c r="EVM218" s="3318"/>
      <c r="EVN218" s="3318"/>
      <c r="EVO218" s="3318"/>
      <c r="EVP218" s="3318"/>
      <c r="EVQ218" s="3318"/>
      <c r="EVR218" s="3318"/>
      <c r="EVS218" s="3318"/>
      <c r="EVT218" s="3318"/>
      <c r="EVU218" s="3318"/>
      <c r="EVV218" s="3318"/>
      <c r="EVW218" s="3318"/>
      <c r="EVX218" s="3318"/>
      <c r="EVY218" s="3318"/>
      <c r="EVZ218" s="3318"/>
      <c r="EWA218" s="3318"/>
      <c r="EWB218" s="3318"/>
      <c r="EWC218" s="3318"/>
      <c r="EWD218" s="3318"/>
      <c r="EWE218" s="3318"/>
      <c r="EWF218" s="3318"/>
      <c r="EWG218" s="3318"/>
      <c r="EWH218" s="3318"/>
      <c r="EWI218" s="3318"/>
      <c r="EWJ218" s="3318"/>
      <c r="EWK218" s="3318"/>
      <c r="EWL218" s="3318"/>
      <c r="EWM218" s="3318"/>
      <c r="EWN218" s="3318"/>
      <c r="EWO218" s="3318"/>
      <c r="EWP218" s="3318"/>
      <c r="EWQ218" s="3318"/>
      <c r="EWR218" s="3318"/>
      <c r="EWS218" s="3318"/>
      <c r="EWT218" s="3318"/>
      <c r="EWU218" s="3318"/>
      <c r="EWV218" s="3318"/>
      <c r="EWW218" s="3318"/>
      <c r="EWX218" s="3318"/>
      <c r="EWY218" s="3318"/>
      <c r="EWZ218" s="3318"/>
      <c r="EXA218" s="3318"/>
      <c r="EXB218" s="3318"/>
      <c r="EXC218" s="3318"/>
      <c r="EXD218" s="3318"/>
      <c r="EXE218" s="3318"/>
      <c r="EXF218" s="3318"/>
      <c r="EXG218" s="3318"/>
      <c r="EXH218" s="3318"/>
      <c r="EXI218" s="3318"/>
      <c r="EXJ218" s="3318"/>
      <c r="EXK218" s="3318"/>
      <c r="EXL218" s="3318"/>
      <c r="EXM218" s="3318"/>
      <c r="EXN218" s="3318"/>
      <c r="EXO218" s="3318"/>
      <c r="EXP218" s="3318"/>
      <c r="EXQ218" s="3318"/>
      <c r="EXR218" s="3318"/>
      <c r="EXS218" s="3318"/>
      <c r="EXT218" s="3318"/>
      <c r="EXU218" s="3318"/>
      <c r="EXV218" s="3318"/>
      <c r="EXW218" s="3318"/>
      <c r="EXX218" s="3318"/>
      <c r="EXY218" s="3318"/>
      <c r="EXZ218" s="3318"/>
      <c r="EYA218" s="3318"/>
      <c r="EYB218" s="3318"/>
      <c r="EYC218" s="3318"/>
      <c r="EYD218" s="3318"/>
      <c r="EYE218" s="3318"/>
      <c r="EYF218" s="3318"/>
      <c r="EYG218" s="3318"/>
      <c r="EYH218" s="3318"/>
      <c r="EYI218" s="3318"/>
      <c r="EYJ218" s="3318"/>
      <c r="EYK218" s="3318"/>
      <c r="EYL218" s="3318"/>
      <c r="EYM218" s="3318"/>
      <c r="EYN218" s="3318"/>
      <c r="EYO218" s="3318"/>
      <c r="EYP218" s="3318"/>
      <c r="EYQ218" s="3318"/>
      <c r="EYR218" s="3318"/>
      <c r="EYS218" s="3318"/>
      <c r="EYT218" s="3318"/>
      <c r="EYU218" s="3318"/>
      <c r="EYV218" s="3318"/>
      <c r="EYW218" s="3318"/>
      <c r="EYX218" s="3318"/>
      <c r="EYY218" s="3318"/>
      <c r="EYZ218" s="3318"/>
      <c r="EZA218" s="3318"/>
      <c r="EZB218" s="3318"/>
      <c r="EZC218" s="3318"/>
      <c r="EZD218" s="3318"/>
      <c r="EZE218" s="3318"/>
      <c r="EZF218" s="3318"/>
      <c r="EZG218" s="3318"/>
      <c r="EZH218" s="3318"/>
      <c r="EZI218" s="3318"/>
      <c r="EZJ218" s="3318"/>
      <c r="EZK218" s="3318"/>
      <c r="EZL218" s="3318"/>
      <c r="EZM218" s="3318"/>
      <c r="EZN218" s="3318"/>
      <c r="EZO218" s="3318"/>
      <c r="EZP218" s="3318"/>
      <c r="EZQ218" s="3318"/>
      <c r="EZR218" s="3318"/>
      <c r="EZS218" s="3318"/>
      <c r="EZT218" s="3318"/>
      <c r="EZU218" s="3318"/>
      <c r="EZV218" s="3318"/>
      <c r="EZW218" s="3318"/>
      <c r="EZX218" s="3318"/>
      <c r="EZY218" s="3318"/>
      <c r="EZZ218" s="3318"/>
      <c r="FAA218" s="3318"/>
      <c r="FAB218" s="3318"/>
      <c r="FAC218" s="3318"/>
      <c r="FAD218" s="3318"/>
      <c r="FAE218" s="3318"/>
      <c r="FAF218" s="3318"/>
      <c r="FAG218" s="3318"/>
      <c r="FAH218" s="3318"/>
      <c r="FAI218" s="3318"/>
      <c r="FAJ218" s="3318"/>
      <c r="FAK218" s="3318"/>
      <c r="FAL218" s="3318"/>
      <c r="FAM218" s="3318"/>
      <c r="FAN218" s="3318"/>
      <c r="FAO218" s="3318"/>
      <c r="FAP218" s="3318"/>
      <c r="FAR218" s="3318"/>
      <c r="FAS218" s="3318"/>
      <c r="FAT218" s="3318"/>
      <c r="FAU218" s="3318"/>
      <c r="FAW218" s="3318"/>
      <c r="FAX218" s="3318"/>
      <c r="FAY218" s="3318"/>
      <c r="FAZ218" s="3318"/>
      <c r="FBA218" s="3318"/>
      <c r="FBB218" s="3318"/>
      <c r="FBC218" s="3318"/>
      <c r="FBE218" s="3318"/>
      <c r="FBF218" s="3318"/>
      <c r="FBG218" s="3318"/>
      <c r="FBH218" s="3318"/>
      <c r="FBI218" s="3318"/>
      <c r="FBJ218" s="3318"/>
      <c r="FBK218" s="3318"/>
      <c r="FBL218" s="3318"/>
      <c r="FBM218" s="3318"/>
      <c r="FBN218" s="3318"/>
      <c r="FBO218" s="3318"/>
      <c r="FBP218" s="3318"/>
      <c r="FBQ218" s="3318"/>
      <c r="FBR218" s="3318"/>
      <c r="FBS218" s="3318"/>
      <c r="FBT218" s="3318"/>
      <c r="FBU218" s="3318"/>
      <c r="FBV218" s="3318"/>
      <c r="FBW218" s="3318"/>
      <c r="FBX218" s="3318"/>
      <c r="FBY218" s="3318"/>
      <c r="FBZ218" s="3318"/>
      <c r="FCA218" s="3318"/>
      <c r="FCB218" s="3318"/>
      <c r="FCC218" s="3318"/>
      <c r="FCD218" s="3318"/>
      <c r="FCE218" s="3318"/>
      <c r="FCF218" s="3318"/>
      <c r="FCG218" s="3318"/>
      <c r="FCH218" s="3318"/>
      <c r="FCI218" s="3318"/>
      <c r="FCJ218" s="3318"/>
      <c r="FCK218" s="3318"/>
      <c r="FCL218" s="3318"/>
      <c r="FCM218" s="3318"/>
      <c r="FCN218" s="3318"/>
      <c r="FCO218" s="3318"/>
      <c r="FCP218" s="3318"/>
      <c r="FCQ218" s="3318"/>
      <c r="FCR218" s="3318"/>
      <c r="FCS218" s="3318"/>
      <c r="FCT218" s="3318"/>
      <c r="FCU218" s="3318"/>
      <c r="FCV218" s="3318"/>
      <c r="FCW218" s="3318"/>
      <c r="FCX218" s="3318"/>
      <c r="FCY218" s="3318"/>
      <c r="FCZ218" s="3318"/>
      <c r="FDA218" s="3318"/>
      <c r="FDB218" s="3318"/>
      <c r="FDC218" s="3318"/>
      <c r="FDD218" s="3318"/>
      <c r="FDE218" s="3318"/>
      <c r="FDF218" s="3318"/>
      <c r="FDG218" s="3318"/>
      <c r="FDH218" s="3318"/>
      <c r="FDI218" s="3318"/>
      <c r="FDJ218" s="3318"/>
      <c r="FDK218" s="3318"/>
      <c r="FDL218" s="3318"/>
      <c r="FDM218" s="3318"/>
      <c r="FDN218" s="3318"/>
      <c r="FDO218" s="3318"/>
      <c r="FDP218" s="3318"/>
      <c r="FDQ218" s="3318"/>
      <c r="FDR218" s="3318"/>
      <c r="FDS218" s="3318"/>
      <c r="FDT218" s="3318"/>
      <c r="FDU218" s="3318"/>
      <c r="FDV218" s="3318"/>
      <c r="FDW218" s="3318"/>
      <c r="FDX218" s="3318"/>
      <c r="FDY218" s="3318"/>
      <c r="FDZ218" s="3318"/>
      <c r="FEA218" s="3318"/>
      <c r="FEB218" s="3318"/>
      <c r="FEC218" s="3318"/>
      <c r="FED218" s="3318"/>
      <c r="FEE218" s="3318"/>
      <c r="FEF218" s="3318"/>
      <c r="FEG218" s="3318"/>
      <c r="FEH218" s="3318"/>
      <c r="FEI218" s="3318"/>
      <c r="FEJ218" s="3318"/>
      <c r="FEK218" s="3318"/>
      <c r="FEL218" s="3318"/>
      <c r="FEM218" s="3318"/>
      <c r="FEN218" s="3318"/>
      <c r="FEO218" s="3318"/>
      <c r="FEP218" s="3318"/>
      <c r="FEQ218" s="3318"/>
      <c r="FER218" s="3318"/>
      <c r="FES218" s="3318"/>
      <c r="FET218" s="3318"/>
      <c r="FEU218" s="3318"/>
      <c r="FEV218" s="3318"/>
      <c r="FEW218" s="3318"/>
      <c r="FEX218" s="3318"/>
      <c r="FEY218" s="3318"/>
      <c r="FEZ218" s="3318"/>
      <c r="FFA218" s="3318"/>
      <c r="FFB218" s="3318"/>
      <c r="FFC218" s="3318"/>
      <c r="FFD218" s="3318"/>
      <c r="FFE218" s="3318"/>
      <c r="FFF218" s="3318"/>
      <c r="FFG218" s="3318"/>
      <c r="FFH218" s="3318"/>
      <c r="FFI218" s="3318"/>
      <c r="FFJ218" s="3318"/>
      <c r="FFK218" s="3318"/>
      <c r="FFL218" s="3318"/>
      <c r="FFM218" s="3318"/>
      <c r="FFN218" s="3318"/>
      <c r="FFO218" s="3318"/>
      <c r="FFP218" s="3318"/>
      <c r="FFQ218" s="3318"/>
      <c r="FFR218" s="3318"/>
      <c r="FFS218" s="3318"/>
      <c r="FFT218" s="3318"/>
      <c r="FFU218" s="3318"/>
      <c r="FFV218" s="3318"/>
      <c r="FFW218" s="3318"/>
      <c r="FFX218" s="3318"/>
      <c r="FFY218" s="3318"/>
      <c r="FFZ218" s="3318"/>
      <c r="FGA218" s="3318"/>
      <c r="FGB218" s="3318"/>
      <c r="FGC218" s="3318"/>
      <c r="FGD218" s="3318"/>
      <c r="FGE218" s="3318"/>
      <c r="FGF218" s="3318"/>
      <c r="FGG218" s="3318"/>
      <c r="FGH218" s="3318"/>
      <c r="FGI218" s="3318"/>
      <c r="FGJ218" s="3318"/>
      <c r="FGK218" s="3318"/>
      <c r="FGL218" s="3318"/>
      <c r="FGM218" s="3318"/>
      <c r="FGN218" s="3318"/>
      <c r="FGO218" s="3318"/>
      <c r="FGP218" s="3318"/>
      <c r="FGQ218" s="3318"/>
      <c r="FGR218" s="3318"/>
      <c r="FGS218" s="3318"/>
      <c r="FGT218" s="3318"/>
      <c r="FGU218" s="3318"/>
      <c r="FGV218" s="3318"/>
      <c r="FGW218" s="3318"/>
      <c r="FGX218" s="3318"/>
      <c r="FGY218" s="3318"/>
      <c r="FGZ218" s="3318"/>
      <c r="FHA218" s="3318"/>
      <c r="FHB218" s="3318"/>
      <c r="FHC218" s="3318"/>
      <c r="FHD218" s="3318"/>
      <c r="FHE218" s="3318"/>
      <c r="FHF218" s="3318"/>
      <c r="FHG218" s="3318"/>
      <c r="FHH218" s="3318"/>
      <c r="FHI218" s="3318"/>
      <c r="FHJ218" s="3318"/>
      <c r="FHK218" s="3318"/>
      <c r="FHL218" s="3318"/>
      <c r="FHM218" s="3318"/>
      <c r="FHN218" s="3318"/>
      <c r="FHO218" s="3318"/>
      <c r="FHP218" s="3318"/>
      <c r="FHQ218" s="3318"/>
      <c r="FHR218" s="3318"/>
      <c r="FHS218" s="3318"/>
      <c r="FHT218" s="3318"/>
      <c r="FHU218" s="3318"/>
      <c r="FHV218" s="3318"/>
      <c r="FHW218" s="3318"/>
      <c r="FHX218" s="3318"/>
      <c r="FHY218" s="3318"/>
      <c r="FHZ218" s="3318"/>
      <c r="FIA218" s="3318"/>
      <c r="FIB218" s="3318"/>
      <c r="FIC218" s="3318"/>
      <c r="FID218" s="3318"/>
      <c r="FIE218" s="3318"/>
      <c r="FIF218" s="3318"/>
      <c r="FIG218" s="3318"/>
      <c r="FIH218" s="3318"/>
      <c r="FII218" s="3318"/>
      <c r="FIJ218" s="3318"/>
      <c r="FIK218" s="3318"/>
      <c r="FIL218" s="3318"/>
      <c r="FIM218" s="3318"/>
      <c r="FIN218" s="3318"/>
      <c r="FIO218" s="3318"/>
      <c r="FIP218" s="3318"/>
      <c r="FIQ218" s="3318"/>
      <c r="FIR218" s="3318"/>
      <c r="FIS218" s="3318"/>
      <c r="FIT218" s="3318"/>
      <c r="FIU218" s="3318"/>
      <c r="FIV218" s="3318"/>
      <c r="FIW218" s="3318"/>
      <c r="FIX218" s="3318"/>
      <c r="FIY218" s="3318"/>
      <c r="FIZ218" s="3318"/>
      <c r="FJA218" s="3318"/>
      <c r="FJB218" s="3318"/>
      <c r="FJC218" s="3318"/>
      <c r="FJD218" s="3318"/>
      <c r="FJE218" s="3318"/>
      <c r="FJF218" s="3318"/>
      <c r="FJG218" s="3318"/>
      <c r="FJH218" s="3318"/>
      <c r="FJI218" s="3318"/>
      <c r="FJJ218" s="3318"/>
      <c r="FJK218" s="3318"/>
      <c r="FJL218" s="3318"/>
      <c r="FJM218" s="3318"/>
      <c r="FJN218" s="3318"/>
      <c r="FJO218" s="3318"/>
      <c r="FJP218" s="3318"/>
      <c r="FJQ218" s="3318"/>
      <c r="FJR218" s="3318"/>
      <c r="FJS218" s="3318"/>
      <c r="FJT218" s="3318"/>
      <c r="FJU218" s="3318"/>
      <c r="FJV218" s="3318"/>
      <c r="FJW218" s="3318"/>
      <c r="FJX218" s="3318"/>
      <c r="FJY218" s="3318"/>
      <c r="FJZ218" s="3318"/>
      <c r="FKA218" s="3318"/>
      <c r="FKB218" s="3318"/>
      <c r="FKC218" s="3318"/>
      <c r="FKD218" s="3318"/>
      <c r="FKE218" s="3318"/>
      <c r="FKF218" s="3318"/>
      <c r="FKG218" s="3318"/>
      <c r="FKH218" s="3318"/>
      <c r="FKI218" s="3318"/>
      <c r="FKJ218" s="3318"/>
      <c r="FKK218" s="3318"/>
      <c r="FKL218" s="3318"/>
      <c r="FKN218" s="3318"/>
      <c r="FKO218" s="3318"/>
      <c r="FKP218" s="3318"/>
      <c r="FKQ218" s="3318"/>
      <c r="FKS218" s="3318"/>
      <c r="FKT218" s="3318"/>
      <c r="FKU218" s="3318"/>
      <c r="FKV218" s="3318"/>
      <c r="FKW218" s="3318"/>
      <c r="FKX218" s="3318"/>
      <c r="FKY218" s="3318"/>
      <c r="FLA218" s="3318"/>
      <c r="FLB218" s="3318"/>
      <c r="FLC218" s="3318"/>
      <c r="FLD218" s="3318"/>
      <c r="FLE218" s="3318"/>
      <c r="FLF218" s="3318"/>
      <c r="FLG218" s="3318"/>
      <c r="FLH218" s="3318"/>
      <c r="FLI218" s="3318"/>
      <c r="FLJ218" s="3318"/>
      <c r="FLK218" s="3318"/>
      <c r="FLL218" s="3318"/>
      <c r="FLM218" s="3318"/>
      <c r="FLN218" s="3318"/>
      <c r="FLO218" s="3318"/>
      <c r="FLP218" s="3318"/>
      <c r="FLQ218" s="3318"/>
      <c r="FLR218" s="3318"/>
      <c r="FLS218" s="3318"/>
      <c r="FLT218" s="3318"/>
      <c r="FLU218" s="3318"/>
      <c r="FLV218" s="3318"/>
      <c r="FLW218" s="3318"/>
      <c r="FLX218" s="3318"/>
      <c r="FLY218" s="3318"/>
      <c r="FLZ218" s="3318"/>
      <c r="FMA218" s="3318"/>
      <c r="FMB218" s="3318"/>
      <c r="FMC218" s="3318"/>
      <c r="FMD218" s="3318"/>
      <c r="FME218" s="3318"/>
      <c r="FMF218" s="3318"/>
      <c r="FMG218" s="3318"/>
      <c r="FMH218" s="3318"/>
      <c r="FMI218" s="3318"/>
      <c r="FMJ218" s="3318"/>
      <c r="FMK218" s="3318"/>
      <c r="FML218" s="3318"/>
      <c r="FMM218" s="3318"/>
      <c r="FMN218" s="3318"/>
      <c r="FMO218" s="3318"/>
      <c r="FMP218" s="3318"/>
      <c r="FMQ218" s="3318"/>
      <c r="FMR218" s="3318"/>
      <c r="FMS218" s="3318"/>
      <c r="FMT218" s="3318"/>
      <c r="FMU218" s="3318"/>
      <c r="FMV218" s="3318"/>
      <c r="FMW218" s="3318"/>
      <c r="FMX218" s="3318"/>
      <c r="FMY218" s="3318"/>
      <c r="FMZ218" s="3318"/>
      <c r="FNA218" s="3318"/>
      <c r="FNB218" s="3318"/>
      <c r="FNC218" s="3318"/>
      <c r="FND218" s="3318"/>
      <c r="FNE218" s="3318"/>
      <c r="FNF218" s="3318"/>
      <c r="FNG218" s="3318"/>
      <c r="FNH218" s="3318"/>
      <c r="FNI218" s="3318"/>
      <c r="FNJ218" s="3318"/>
      <c r="FNK218" s="3318"/>
      <c r="FNL218" s="3318"/>
      <c r="FNM218" s="3318"/>
      <c r="FNN218" s="3318"/>
      <c r="FNO218" s="3318"/>
      <c r="FNP218" s="3318"/>
      <c r="FNQ218" s="3318"/>
      <c r="FNR218" s="3318"/>
      <c r="FNS218" s="3318"/>
      <c r="FNT218" s="3318"/>
      <c r="FNU218" s="3318"/>
      <c r="FNV218" s="3318"/>
      <c r="FNW218" s="3318"/>
      <c r="FNX218" s="3318"/>
      <c r="FNY218" s="3318"/>
      <c r="FNZ218" s="3318"/>
      <c r="FOA218" s="3318"/>
      <c r="FOB218" s="3318"/>
      <c r="FOC218" s="3318"/>
      <c r="FOD218" s="3318"/>
      <c r="FOE218" s="3318"/>
      <c r="FOF218" s="3318"/>
      <c r="FOG218" s="3318"/>
      <c r="FOH218" s="3318"/>
      <c r="FOI218" s="3318"/>
      <c r="FOJ218" s="3318"/>
      <c r="FOK218" s="3318"/>
      <c r="FOL218" s="3318"/>
      <c r="FOM218" s="3318"/>
      <c r="FON218" s="3318"/>
      <c r="FOO218" s="3318"/>
      <c r="FOP218" s="3318"/>
      <c r="FOQ218" s="3318"/>
      <c r="FOR218" s="3318"/>
      <c r="FOS218" s="3318"/>
      <c r="FOT218" s="3318"/>
      <c r="FOU218" s="3318"/>
      <c r="FOV218" s="3318"/>
      <c r="FOW218" s="3318"/>
      <c r="FOX218" s="3318"/>
      <c r="FOY218" s="3318"/>
      <c r="FOZ218" s="3318"/>
      <c r="FPA218" s="3318"/>
      <c r="FPB218" s="3318"/>
      <c r="FPC218" s="3318"/>
      <c r="FPD218" s="3318"/>
      <c r="FPE218" s="3318"/>
      <c r="FPF218" s="3318"/>
      <c r="FPG218" s="3318"/>
      <c r="FPH218" s="3318"/>
      <c r="FPI218" s="3318"/>
      <c r="FPJ218" s="3318"/>
      <c r="FPK218" s="3318"/>
      <c r="FPL218" s="3318"/>
      <c r="FPM218" s="3318"/>
      <c r="FPN218" s="3318"/>
      <c r="FPO218" s="3318"/>
      <c r="FPP218" s="3318"/>
      <c r="FPQ218" s="3318"/>
      <c r="FPR218" s="3318"/>
      <c r="FPS218" s="3318"/>
      <c r="FPT218" s="3318"/>
      <c r="FPU218" s="3318"/>
      <c r="FPV218" s="3318"/>
      <c r="FPW218" s="3318"/>
      <c r="FPX218" s="3318"/>
      <c r="FPY218" s="3318"/>
      <c r="FPZ218" s="3318"/>
      <c r="FQA218" s="3318"/>
      <c r="FQB218" s="3318"/>
      <c r="FQC218" s="3318"/>
      <c r="FQD218" s="3318"/>
      <c r="FQE218" s="3318"/>
      <c r="FQF218" s="3318"/>
      <c r="FQG218" s="3318"/>
      <c r="FQH218" s="3318"/>
      <c r="FQI218" s="3318"/>
      <c r="FQJ218" s="3318"/>
      <c r="FQK218" s="3318"/>
      <c r="FQL218" s="3318"/>
      <c r="FQM218" s="3318"/>
      <c r="FQN218" s="3318"/>
      <c r="FQO218" s="3318"/>
      <c r="FQP218" s="3318"/>
      <c r="FQQ218" s="3318"/>
      <c r="FQR218" s="3318"/>
      <c r="FQS218" s="3318"/>
      <c r="FQT218" s="3318"/>
      <c r="FQU218" s="3318"/>
      <c r="FQV218" s="3318"/>
      <c r="FQW218" s="3318"/>
      <c r="FQX218" s="3318"/>
      <c r="FQY218" s="3318"/>
      <c r="FQZ218" s="3318"/>
      <c r="FRA218" s="3318"/>
      <c r="FRB218" s="3318"/>
      <c r="FRC218" s="3318"/>
      <c r="FRD218" s="3318"/>
      <c r="FRE218" s="3318"/>
      <c r="FRF218" s="3318"/>
      <c r="FRG218" s="3318"/>
      <c r="FRH218" s="3318"/>
      <c r="FRI218" s="3318"/>
      <c r="FRJ218" s="3318"/>
      <c r="FRK218" s="3318"/>
      <c r="FRL218" s="3318"/>
      <c r="FRM218" s="3318"/>
      <c r="FRN218" s="3318"/>
      <c r="FRO218" s="3318"/>
      <c r="FRP218" s="3318"/>
      <c r="FRQ218" s="3318"/>
      <c r="FRR218" s="3318"/>
      <c r="FRS218" s="3318"/>
      <c r="FRT218" s="3318"/>
      <c r="FRU218" s="3318"/>
      <c r="FRV218" s="3318"/>
      <c r="FRW218" s="3318"/>
      <c r="FRX218" s="3318"/>
      <c r="FRY218" s="3318"/>
      <c r="FRZ218" s="3318"/>
      <c r="FSA218" s="3318"/>
      <c r="FSB218" s="3318"/>
      <c r="FSC218" s="3318"/>
      <c r="FSD218" s="3318"/>
      <c r="FSE218" s="3318"/>
      <c r="FSF218" s="3318"/>
      <c r="FSG218" s="3318"/>
      <c r="FSH218" s="3318"/>
      <c r="FSI218" s="3318"/>
      <c r="FSJ218" s="3318"/>
      <c r="FSK218" s="3318"/>
      <c r="FSL218" s="3318"/>
      <c r="FSM218" s="3318"/>
      <c r="FSN218" s="3318"/>
      <c r="FSO218" s="3318"/>
      <c r="FSP218" s="3318"/>
      <c r="FSQ218" s="3318"/>
      <c r="FSR218" s="3318"/>
      <c r="FSS218" s="3318"/>
      <c r="FST218" s="3318"/>
      <c r="FSU218" s="3318"/>
      <c r="FSV218" s="3318"/>
      <c r="FSW218" s="3318"/>
      <c r="FSX218" s="3318"/>
      <c r="FSY218" s="3318"/>
      <c r="FSZ218" s="3318"/>
      <c r="FTA218" s="3318"/>
      <c r="FTB218" s="3318"/>
      <c r="FTC218" s="3318"/>
      <c r="FTD218" s="3318"/>
      <c r="FTE218" s="3318"/>
      <c r="FTF218" s="3318"/>
      <c r="FTG218" s="3318"/>
      <c r="FTH218" s="3318"/>
      <c r="FTI218" s="3318"/>
      <c r="FTJ218" s="3318"/>
      <c r="FTK218" s="3318"/>
      <c r="FTL218" s="3318"/>
      <c r="FTM218" s="3318"/>
      <c r="FTN218" s="3318"/>
      <c r="FTO218" s="3318"/>
      <c r="FTP218" s="3318"/>
      <c r="FTQ218" s="3318"/>
      <c r="FTR218" s="3318"/>
      <c r="FTS218" s="3318"/>
      <c r="FTT218" s="3318"/>
      <c r="FTU218" s="3318"/>
      <c r="FTV218" s="3318"/>
      <c r="FTW218" s="3318"/>
      <c r="FTX218" s="3318"/>
      <c r="FTY218" s="3318"/>
      <c r="FTZ218" s="3318"/>
      <c r="FUA218" s="3318"/>
      <c r="FUB218" s="3318"/>
      <c r="FUC218" s="3318"/>
      <c r="FUD218" s="3318"/>
      <c r="FUE218" s="3318"/>
      <c r="FUF218" s="3318"/>
      <c r="FUG218" s="3318"/>
      <c r="FUH218" s="3318"/>
      <c r="FUJ218" s="3318"/>
      <c r="FUK218" s="3318"/>
      <c r="FUL218" s="3318"/>
      <c r="FUM218" s="3318"/>
      <c r="FUO218" s="3318"/>
      <c r="FUP218" s="3318"/>
      <c r="FUQ218" s="3318"/>
      <c r="FUR218" s="3318"/>
      <c r="FUS218" s="3318"/>
      <c r="FUT218" s="3318"/>
      <c r="FUU218" s="3318"/>
      <c r="FUW218" s="3318"/>
      <c r="FUX218" s="3318"/>
      <c r="FUY218" s="3318"/>
      <c r="FUZ218" s="3318"/>
      <c r="FVA218" s="3318"/>
      <c r="FVB218" s="3318"/>
      <c r="FVC218" s="3318"/>
      <c r="FVD218" s="3318"/>
      <c r="FVE218" s="3318"/>
      <c r="FVF218" s="3318"/>
      <c r="FVG218" s="3318"/>
      <c r="FVH218" s="3318"/>
      <c r="FVI218" s="3318"/>
      <c r="FVJ218" s="3318"/>
      <c r="FVK218" s="3318"/>
      <c r="FVL218" s="3318"/>
      <c r="FVM218" s="3318"/>
      <c r="FVN218" s="3318"/>
      <c r="FVO218" s="3318"/>
      <c r="FVP218" s="3318"/>
      <c r="FVQ218" s="3318"/>
      <c r="FVR218" s="3318"/>
      <c r="FVS218" s="3318"/>
      <c r="FVT218" s="3318"/>
      <c r="FVU218" s="3318"/>
      <c r="FVV218" s="3318"/>
      <c r="FVW218" s="3318"/>
      <c r="FVX218" s="3318"/>
      <c r="FVY218" s="3318"/>
      <c r="FVZ218" s="3318"/>
      <c r="FWA218" s="3318"/>
      <c r="FWB218" s="3318"/>
      <c r="FWC218" s="3318"/>
      <c r="FWD218" s="3318"/>
      <c r="FWE218" s="3318"/>
      <c r="FWF218" s="3318"/>
      <c r="FWG218" s="3318"/>
      <c r="FWH218" s="3318"/>
      <c r="FWI218" s="3318"/>
      <c r="FWJ218" s="3318"/>
      <c r="FWK218" s="3318"/>
      <c r="FWL218" s="3318"/>
      <c r="FWM218" s="3318"/>
      <c r="FWN218" s="3318"/>
      <c r="FWO218" s="3318"/>
      <c r="FWP218" s="3318"/>
      <c r="FWQ218" s="3318"/>
      <c r="FWR218" s="3318"/>
      <c r="FWS218" s="3318"/>
      <c r="FWT218" s="3318"/>
      <c r="FWU218" s="3318"/>
      <c r="FWV218" s="3318"/>
      <c r="FWW218" s="3318"/>
      <c r="FWX218" s="3318"/>
      <c r="FWY218" s="3318"/>
      <c r="FWZ218" s="3318"/>
      <c r="FXA218" s="3318"/>
      <c r="FXB218" s="3318"/>
      <c r="FXC218" s="3318"/>
      <c r="FXD218" s="3318"/>
      <c r="FXE218" s="3318"/>
      <c r="FXF218" s="3318"/>
      <c r="FXG218" s="3318"/>
      <c r="FXH218" s="3318"/>
      <c r="FXI218" s="3318"/>
      <c r="FXJ218" s="3318"/>
      <c r="FXK218" s="3318"/>
      <c r="FXL218" s="3318"/>
      <c r="FXM218" s="3318"/>
      <c r="FXN218" s="3318"/>
      <c r="FXO218" s="3318"/>
      <c r="FXP218" s="3318"/>
      <c r="FXQ218" s="3318"/>
      <c r="FXR218" s="3318"/>
      <c r="FXS218" s="3318"/>
      <c r="FXT218" s="3318"/>
      <c r="FXU218" s="3318"/>
      <c r="FXV218" s="3318"/>
      <c r="FXW218" s="3318"/>
      <c r="FXX218" s="3318"/>
      <c r="FXY218" s="3318"/>
      <c r="FXZ218" s="3318"/>
      <c r="FYA218" s="3318"/>
      <c r="FYB218" s="3318"/>
      <c r="FYC218" s="3318"/>
      <c r="FYD218" s="3318"/>
      <c r="FYE218" s="3318"/>
      <c r="FYF218" s="3318"/>
      <c r="FYG218" s="3318"/>
      <c r="FYH218" s="3318"/>
      <c r="FYI218" s="3318"/>
      <c r="FYJ218" s="3318"/>
      <c r="FYK218" s="3318"/>
      <c r="FYL218" s="3318"/>
      <c r="FYM218" s="3318"/>
      <c r="FYN218" s="3318"/>
      <c r="FYO218" s="3318"/>
      <c r="FYP218" s="3318"/>
      <c r="FYQ218" s="3318"/>
      <c r="FYR218" s="3318"/>
      <c r="FYS218" s="3318"/>
      <c r="FYT218" s="3318"/>
      <c r="FYU218" s="3318"/>
      <c r="FYV218" s="3318"/>
      <c r="FYW218" s="3318"/>
      <c r="FYX218" s="3318"/>
      <c r="FYY218" s="3318"/>
      <c r="FYZ218" s="3318"/>
      <c r="FZA218" s="3318"/>
      <c r="FZB218" s="3318"/>
      <c r="FZC218" s="3318"/>
      <c r="FZD218" s="3318"/>
      <c r="FZE218" s="3318"/>
      <c r="FZF218" s="3318"/>
      <c r="FZG218" s="3318"/>
      <c r="FZH218" s="3318"/>
      <c r="FZI218" s="3318"/>
      <c r="FZJ218" s="3318"/>
      <c r="FZK218" s="3318"/>
      <c r="FZL218" s="3318"/>
      <c r="FZM218" s="3318"/>
      <c r="FZN218" s="3318"/>
      <c r="FZO218" s="3318"/>
      <c r="FZP218" s="3318"/>
      <c r="FZQ218" s="3318"/>
      <c r="FZR218" s="3318"/>
      <c r="FZS218" s="3318"/>
      <c r="FZT218" s="3318"/>
      <c r="FZU218" s="3318"/>
      <c r="FZV218" s="3318"/>
      <c r="FZW218" s="3318"/>
      <c r="FZX218" s="3318"/>
      <c r="FZY218" s="3318"/>
      <c r="FZZ218" s="3318"/>
      <c r="GAA218" s="3318"/>
      <c r="GAB218" s="3318"/>
      <c r="GAC218" s="3318"/>
      <c r="GAD218" s="3318"/>
      <c r="GAE218" s="3318"/>
      <c r="GAF218" s="3318"/>
      <c r="GAG218" s="3318"/>
      <c r="GAH218" s="3318"/>
      <c r="GAI218" s="3318"/>
      <c r="GAJ218" s="3318"/>
      <c r="GAK218" s="3318"/>
      <c r="GAL218" s="3318"/>
      <c r="GAM218" s="3318"/>
      <c r="GAN218" s="3318"/>
      <c r="GAO218" s="3318"/>
      <c r="GAP218" s="3318"/>
      <c r="GAQ218" s="3318"/>
      <c r="GAR218" s="3318"/>
      <c r="GAS218" s="3318"/>
      <c r="GAT218" s="3318"/>
      <c r="GAU218" s="3318"/>
      <c r="GAV218" s="3318"/>
      <c r="GAW218" s="3318"/>
      <c r="GAX218" s="3318"/>
      <c r="GAY218" s="3318"/>
      <c r="GAZ218" s="3318"/>
      <c r="GBA218" s="3318"/>
      <c r="GBB218" s="3318"/>
      <c r="GBC218" s="3318"/>
      <c r="GBD218" s="3318"/>
      <c r="GBE218" s="3318"/>
      <c r="GBF218" s="3318"/>
      <c r="GBG218" s="3318"/>
      <c r="GBH218" s="3318"/>
      <c r="GBI218" s="3318"/>
      <c r="GBJ218" s="3318"/>
      <c r="GBK218" s="3318"/>
      <c r="GBL218" s="3318"/>
      <c r="GBM218" s="3318"/>
      <c r="GBN218" s="3318"/>
      <c r="GBO218" s="3318"/>
      <c r="GBP218" s="3318"/>
      <c r="GBQ218" s="3318"/>
      <c r="GBR218" s="3318"/>
      <c r="GBS218" s="3318"/>
      <c r="GBT218" s="3318"/>
      <c r="GBU218" s="3318"/>
      <c r="GBV218" s="3318"/>
      <c r="GBW218" s="3318"/>
      <c r="GBX218" s="3318"/>
      <c r="GBY218" s="3318"/>
      <c r="GBZ218" s="3318"/>
      <c r="GCA218" s="3318"/>
      <c r="GCB218" s="3318"/>
      <c r="GCC218" s="3318"/>
      <c r="GCD218" s="3318"/>
      <c r="GCE218" s="3318"/>
      <c r="GCF218" s="3318"/>
      <c r="GCG218" s="3318"/>
      <c r="GCH218" s="3318"/>
      <c r="GCI218" s="3318"/>
      <c r="GCJ218" s="3318"/>
      <c r="GCK218" s="3318"/>
      <c r="GCL218" s="3318"/>
      <c r="GCM218" s="3318"/>
      <c r="GCN218" s="3318"/>
      <c r="GCO218" s="3318"/>
      <c r="GCP218" s="3318"/>
      <c r="GCQ218" s="3318"/>
      <c r="GCR218" s="3318"/>
      <c r="GCS218" s="3318"/>
      <c r="GCT218" s="3318"/>
      <c r="GCU218" s="3318"/>
      <c r="GCV218" s="3318"/>
      <c r="GCW218" s="3318"/>
      <c r="GCX218" s="3318"/>
      <c r="GCY218" s="3318"/>
      <c r="GCZ218" s="3318"/>
      <c r="GDA218" s="3318"/>
      <c r="GDB218" s="3318"/>
      <c r="GDC218" s="3318"/>
      <c r="GDD218" s="3318"/>
      <c r="GDE218" s="3318"/>
      <c r="GDF218" s="3318"/>
      <c r="GDG218" s="3318"/>
      <c r="GDH218" s="3318"/>
      <c r="GDI218" s="3318"/>
      <c r="GDJ218" s="3318"/>
      <c r="GDK218" s="3318"/>
      <c r="GDL218" s="3318"/>
      <c r="GDM218" s="3318"/>
      <c r="GDN218" s="3318"/>
      <c r="GDO218" s="3318"/>
      <c r="GDP218" s="3318"/>
      <c r="GDQ218" s="3318"/>
      <c r="GDR218" s="3318"/>
      <c r="GDS218" s="3318"/>
      <c r="GDT218" s="3318"/>
      <c r="GDU218" s="3318"/>
      <c r="GDV218" s="3318"/>
      <c r="GDW218" s="3318"/>
      <c r="GDX218" s="3318"/>
      <c r="GDY218" s="3318"/>
      <c r="GDZ218" s="3318"/>
      <c r="GEA218" s="3318"/>
      <c r="GEB218" s="3318"/>
      <c r="GEC218" s="3318"/>
      <c r="GED218" s="3318"/>
      <c r="GEF218" s="3318"/>
      <c r="GEG218" s="3318"/>
      <c r="GEH218" s="3318"/>
      <c r="GEI218" s="3318"/>
      <c r="GEK218" s="3318"/>
      <c r="GEL218" s="3318"/>
      <c r="GEM218" s="3318"/>
      <c r="GEN218" s="3318"/>
      <c r="GEO218" s="3318"/>
      <c r="GEP218" s="3318"/>
      <c r="GEQ218" s="3318"/>
      <c r="GES218" s="3318"/>
      <c r="GET218" s="3318"/>
      <c r="GEU218" s="3318"/>
      <c r="GEV218" s="3318"/>
      <c r="GEW218" s="3318"/>
      <c r="GEX218" s="3318"/>
      <c r="GEY218" s="3318"/>
      <c r="GEZ218" s="3318"/>
      <c r="GFA218" s="3318"/>
      <c r="GFB218" s="3318"/>
      <c r="GFC218" s="3318"/>
      <c r="GFD218" s="3318"/>
      <c r="GFE218" s="3318"/>
      <c r="GFF218" s="3318"/>
      <c r="GFG218" s="3318"/>
      <c r="GFH218" s="3318"/>
      <c r="GFI218" s="3318"/>
      <c r="GFJ218" s="3318"/>
      <c r="GFK218" s="3318"/>
      <c r="GFL218" s="3318"/>
      <c r="GFM218" s="3318"/>
      <c r="GFN218" s="3318"/>
      <c r="GFO218" s="3318"/>
      <c r="GFP218" s="3318"/>
      <c r="GFQ218" s="3318"/>
      <c r="GFR218" s="3318"/>
      <c r="GFS218" s="3318"/>
      <c r="GFT218" s="3318"/>
      <c r="GFU218" s="3318"/>
      <c r="GFV218" s="3318"/>
      <c r="GFW218" s="3318"/>
      <c r="GFX218" s="3318"/>
      <c r="GFY218" s="3318"/>
      <c r="GFZ218" s="3318"/>
      <c r="GGA218" s="3318"/>
      <c r="GGB218" s="3318"/>
      <c r="GGC218" s="3318"/>
      <c r="GGD218" s="3318"/>
      <c r="GGE218" s="3318"/>
      <c r="GGF218" s="3318"/>
      <c r="GGG218" s="3318"/>
      <c r="GGH218" s="3318"/>
      <c r="GGI218" s="3318"/>
      <c r="GGJ218" s="3318"/>
      <c r="GGK218" s="3318"/>
      <c r="GGL218" s="3318"/>
      <c r="GGM218" s="3318"/>
      <c r="GGN218" s="3318"/>
      <c r="GGO218" s="3318"/>
      <c r="GGP218" s="3318"/>
      <c r="GGQ218" s="3318"/>
      <c r="GGR218" s="3318"/>
      <c r="GGS218" s="3318"/>
      <c r="GGT218" s="3318"/>
      <c r="GGU218" s="3318"/>
      <c r="GGV218" s="3318"/>
      <c r="GGW218" s="3318"/>
      <c r="GGX218" s="3318"/>
      <c r="GGY218" s="3318"/>
      <c r="GGZ218" s="3318"/>
      <c r="GHA218" s="3318"/>
      <c r="GHB218" s="3318"/>
      <c r="GHC218" s="3318"/>
      <c r="GHD218" s="3318"/>
      <c r="GHE218" s="3318"/>
      <c r="GHF218" s="3318"/>
      <c r="GHG218" s="3318"/>
      <c r="GHH218" s="3318"/>
      <c r="GHI218" s="3318"/>
      <c r="GHJ218" s="3318"/>
      <c r="GHK218" s="3318"/>
      <c r="GHL218" s="3318"/>
      <c r="GHM218" s="3318"/>
      <c r="GHN218" s="3318"/>
      <c r="GHO218" s="3318"/>
      <c r="GHP218" s="3318"/>
      <c r="GHQ218" s="3318"/>
      <c r="GHR218" s="3318"/>
      <c r="GHS218" s="3318"/>
      <c r="GHT218" s="3318"/>
      <c r="GHU218" s="3318"/>
      <c r="GHV218" s="3318"/>
      <c r="GHW218" s="3318"/>
      <c r="GHX218" s="3318"/>
      <c r="GHY218" s="3318"/>
      <c r="GHZ218" s="3318"/>
      <c r="GIA218" s="3318"/>
      <c r="GIB218" s="3318"/>
      <c r="GIC218" s="3318"/>
      <c r="GID218" s="3318"/>
      <c r="GIE218" s="3318"/>
      <c r="GIF218" s="3318"/>
      <c r="GIG218" s="3318"/>
      <c r="GIH218" s="3318"/>
      <c r="GII218" s="3318"/>
      <c r="GIJ218" s="3318"/>
      <c r="GIK218" s="3318"/>
      <c r="GIL218" s="3318"/>
      <c r="GIM218" s="3318"/>
      <c r="GIN218" s="3318"/>
      <c r="GIO218" s="3318"/>
      <c r="GIP218" s="3318"/>
      <c r="GIQ218" s="3318"/>
      <c r="GIR218" s="3318"/>
      <c r="GIS218" s="3318"/>
      <c r="GIT218" s="3318"/>
      <c r="GIU218" s="3318"/>
      <c r="GIV218" s="3318"/>
      <c r="GIW218" s="3318"/>
      <c r="GIX218" s="3318"/>
      <c r="GIY218" s="3318"/>
      <c r="GIZ218" s="3318"/>
      <c r="GJA218" s="3318"/>
      <c r="GJB218" s="3318"/>
      <c r="GJC218" s="3318"/>
      <c r="GJD218" s="3318"/>
      <c r="GJE218" s="3318"/>
      <c r="GJF218" s="3318"/>
      <c r="GJG218" s="3318"/>
      <c r="GJH218" s="3318"/>
      <c r="GJI218" s="3318"/>
      <c r="GJJ218" s="3318"/>
      <c r="GJK218" s="3318"/>
      <c r="GJL218" s="3318"/>
      <c r="GJM218" s="3318"/>
      <c r="GJN218" s="3318"/>
      <c r="GJO218" s="3318"/>
      <c r="GJP218" s="3318"/>
      <c r="GJQ218" s="3318"/>
      <c r="GJR218" s="3318"/>
      <c r="GJS218" s="3318"/>
      <c r="GJT218" s="3318"/>
      <c r="GJU218" s="3318"/>
      <c r="GJV218" s="3318"/>
      <c r="GJW218" s="3318"/>
      <c r="GJX218" s="3318"/>
      <c r="GJY218" s="3318"/>
      <c r="GJZ218" s="3318"/>
      <c r="GKA218" s="3318"/>
      <c r="GKB218" s="3318"/>
      <c r="GKC218" s="3318"/>
      <c r="GKD218" s="3318"/>
      <c r="GKE218" s="3318"/>
      <c r="GKF218" s="3318"/>
      <c r="GKG218" s="3318"/>
      <c r="GKH218" s="3318"/>
      <c r="GKI218" s="3318"/>
      <c r="GKJ218" s="3318"/>
      <c r="GKK218" s="3318"/>
      <c r="GKL218" s="3318"/>
      <c r="GKM218" s="3318"/>
      <c r="GKN218" s="3318"/>
      <c r="GKO218" s="3318"/>
      <c r="GKP218" s="3318"/>
      <c r="GKQ218" s="3318"/>
      <c r="GKR218" s="3318"/>
      <c r="GKS218" s="3318"/>
      <c r="GKT218" s="3318"/>
      <c r="GKU218" s="3318"/>
      <c r="GKV218" s="3318"/>
      <c r="GKW218" s="3318"/>
      <c r="GKX218" s="3318"/>
      <c r="GKY218" s="3318"/>
      <c r="GKZ218" s="3318"/>
      <c r="GLA218" s="3318"/>
      <c r="GLB218" s="3318"/>
      <c r="GLC218" s="3318"/>
      <c r="GLD218" s="3318"/>
      <c r="GLE218" s="3318"/>
      <c r="GLF218" s="3318"/>
      <c r="GLG218" s="3318"/>
      <c r="GLH218" s="3318"/>
      <c r="GLI218" s="3318"/>
      <c r="GLJ218" s="3318"/>
      <c r="GLK218" s="3318"/>
      <c r="GLL218" s="3318"/>
      <c r="GLM218" s="3318"/>
      <c r="GLN218" s="3318"/>
      <c r="GLO218" s="3318"/>
      <c r="GLP218" s="3318"/>
      <c r="GLQ218" s="3318"/>
      <c r="GLR218" s="3318"/>
      <c r="GLS218" s="3318"/>
      <c r="GLT218" s="3318"/>
      <c r="GLU218" s="3318"/>
      <c r="GLV218" s="3318"/>
      <c r="GLW218" s="3318"/>
      <c r="GLX218" s="3318"/>
      <c r="GLY218" s="3318"/>
      <c r="GLZ218" s="3318"/>
      <c r="GMA218" s="3318"/>
      <c r="GMB218" s="3318"/>
      <c r="GMC218" s="3318"/>
      <c r="GMD218" s="3318"/>
      <c r="GME218" s="3318"/>
      <c r="GMF218" s="3318"/>
      <c r="GMG218" s="3318"/>
      <c r="GMH218" s="3318"/>
      <c r="GMI218" s="3318"/>
      <c r="GMJ218" s="3318"/>
      <c r="GMK218" s="3318"/>
      <c r="GML218" s="3318"/>
      <c r="GMM218" s="3318"/>
      <c r="GMN218" s="3318"/>
      <c r="GMO218" s="3318"/>
      <c r="GMP218" s="3318"/>
      <c r="GMQ218" s="3318"/>
      <c r="GMR218" s="3318"/>
      <c r="GMS218" s="3318"/>
      <c r="GMT218" s="3318"/>
      <c r="GMU218" s="3318"/>
      <c r="GMV218" s="3318"/>
      <c r="GMW218" s="3318"/>
      <c r="GMX218" s="3318"/>
      <c r="GMY218" s="3318"/>
      <c r="GMZ218" s="3318"/>
      <c r="GNA218" s="3318"/>
      <c r="GNB218" s="3318"/>
      <c r="GNC218" s="3318"/>
      <c r="GND218" s="3318"/>
      <c r="GNE218" s="3318"/>
      <c r="GNF218" s="3318"/>
      <c r="GNG218" s="3318"/>
      <c r="GNH218" s="3318"/>
      <c r="GNI218" s="3318"/>
      <c r="GNJ218" s="3318"/>
      <c r="GNK218" s="3318"/>
      <c r="GNL218" s="3318"/>
      <c r="GNM218" s="3318"/>
      <c r="GNN218" s="3318"/>
      <c r="GNO218" s="3318"/>
      <c r="GNP218" s="3318"/>
      <c r="GNQ218" s="3318"/>
      <c r="GNR218" s="3318"/>
      <c r="GNS218" s="3318"/>
      <c r="GNT218" s="3318"/>
      <c r="GNU218" s="3318"/>
      <c r="GNV218" s="3318"/>
      <c r="GNW218" s="3318"/>
      <c r="GNX218" s="3318"/>
      <c r="GNY218" s="3318"/>
      <c r="GNZ218" s="3318"/>
      <c r="GOB218" s="3318"/>
      <c r="GOC218" s="3318"/>
      <c r="GOD218" s="3318"/>
      <c r="GOE218" s="3318"/>
      <c r="GOG218" s="3318"/>
      <c r="GOH218" s="3318"/>
      <c r="GOI218" s="3318"/>
      <c r="GOJ218" s="3318"/>
      <c r="GOK218" s="3318"/>
      <c r="GOL218" s="3318"/>
      <c r="GOM218" s="3318"/>
      <c r="GOO218" s="3318"/>
      <c r="GOP218" s="3318"/>
      <c r="GOQ218" s="3318"/>
      <c r="GOR218" s="3318"/>
      <c r="GOS218" s="3318"/>
      <c r="GOT218" s="3318"/>
      <c r="GOU218" s="3318"/>
      <c r="GOV218" s="3318"/>
      <c r="GOW218" s="3318"/>
      <c r="GOX218" s="3318"/>
      <c r="GOY218" s="3318"/>
      <c r="GOZ218" s="3318"/>
      <c r="GPA218" s="3318"/>
      <c r="GPB218" s="3318"/>
      <c r="GPC218" s="3318"/>
      <c r="GPD218" s="3318"/>
      <c r="GPE218" s="3318"/>
      <c r="GPF218" s="3318"/>
      <c r="GPG218" s="3318"/>
      <c r="GPH218" s="3318"/>
      <c r="GPI218" s="3318"/>
      <c r="GPJ218" s="3318"/>
      <c r="GPK218" s="3318"/>
      <c r="GPL218" s="3318"/>
      <c r="GPM218" s="3318"/>
      <c r="GPN218" s="3318"/>
      <c r="GPO218" s="3318"/>
      <c r="GPP218" s="3318"/>
      <c r="GPQ218" s="3318"/>
      <c r="GPR218" s="3318"/>
      <c r="GPS218" s="3318"/>
      <c r="GPT218" s="3318"/>
      <c r="GPU218" s="3318"/>
      <c r="GPV218" s="3318"/>
      <c r="GPW218" s="3318"/>
      <c r="GPX218" s="3318"/>
      <c r="GPY218" s="3318"/>
      <c r="GPZ218" s="3318"/>
      <c r="GQA218" s="3318"/>
      <c r="GQB218" s="3318"/>
      <c r="GQC218" s="3318"/>
      <c r="GQD218" s="3318"/>
      <c r="GQE218" s="3318"/>
      <c r="GQF218" s="3318"/>
      <c r="GQG218" s="3318"/>
      <c r="GQH218" s="3318"/>
      <c r="GQI218" s="3318"/>
      <c r="GQJ218" s="3318"/>
      <c r="GQK218" s="3318"/>
      <c r="GQL218" s="3318"/>
      <c r="GQM218" s="3318"/>
      <c r="GQN218" s="3318"/>
      <c r="GQO218" s="3318"/>
      <c r="GQP218" s="3318"/>
      <c r="GQQ218" s="3318"/>
      <c r="GQR218" s="3318"/>
      <c r="GQS218" s="3318"/>
      <c r="GQT218" s="3318"/>
      <c r="GQU218" s="3318"/>
      <c r="GQV218" s="3318"/>
      <c r="GQW218" s="3318"/>
      <c r="GQX218" s="3318"/>
      <c r="GQY218" s="3318"/>
      <c r="GQZ218" s="3318"/>
      <c r="GRA218" s="3318"/>
      <c r="GRB218" s="3318"/>
      <c r="GRC218" s="3318"/>
      <c r="GRD218" s="3318"/>
      <c r="GRE218" s="3318"/>
      <c r="GRF218" s="3318"/>
      <c r="GRG218" s="3318"/>
      <c r="GRH218" s="3318"/>
      <c r="GRI218" s="3318"/>
      <c r="GRJ218" s="3318"/>
      <c r="GRK218" s="3318"/>
      <c r="GRL218" s="3318"/>
      <c r="GRM218" s="3318"/>
      <c r="GRN218" s="3318"/>
      <c r="GRO218" s="3318"/>
      <c r="GRP218" s="3318"/>
      <c r="GRQ218" s="3318"/>
      <c r="GRR218" s="3318"/>
      <c r="GRS218" s="3318"/>
      <c r="GRT218" s="3318"/>
      <c r="GRU218" s="3318"/>
      <c r="GRV218" s="3318"/>
      <c r="GRW218" s="3318"/>
      <c r="GRX218" s="3318"/>
      <c r="GRY218" s="3318"/>
      <c r="GRZ218" s="3318"/>
      <c r="GSA218" s="3318"/>
      <c r="GSB218" s="3318"/>
      <c r="GSC218" s="3318"/>
      <c r="GSD218" s="3318"/>
      <c r="GSE218" s="3318"/>
      <c r="GSF218" s="3318"/>
      <c r="GSG218" s="3318"/>
      <c r="GSH218" s="3318"/>
      <c r="GSI218" s="3318"/>
      <c r="GSJ218" s="3318"/>
      <c r="GSK218" s="3318"/>
      <c r="GSL218" s="3318"/>
      <c r="GSM218" s="3318"/>
      <c r="GSN218" s="3318"/>
      <c r="GSO218" s="3318"/>
      <c r="GSP218" s="3318"/>
      <c r="GSQ218" s="3318"/>
      <c r="GSR218" s="3318"/>
      <c r="GSS218" s="3318"/>
      <c r="GST218" s="3318"/>
      <c r="GSU218" s="3318"/>
      <c r="GSV218" s="3318"/>
      <c r="GSW218" s="3318"/>
      <c r="GSX218" s="3318"/>
      <c r="GSY218" s="3318"/>
      <c r="GSZ218" s="3318"/>
      <c r="GTA218" s="3318"/>
      <c r="GTB218" s="3318"/>
      <c r="GTC218" s="3318"/>
      <c r="GTD218" s="3318"/>
      <c r="GTE218" s="3318"/>
      <c r="GTF218" s="3318"/>
      <c r="GTG218" s="3318"/>
      <c r="GTH218" s="3318"/>
      <c r="GTI218" s="3318"/>
      <c r="GTJ218" s="3318"/>
      <c r="GTK218" s="3318"/>
      <c r="GTL218" s="3318"/>
      <c r="GTM218" s="3318"/>
      <c r="GTN218" s="3318"/>
      <c r="GTO218" s="3318"/>
      <c r="GTP218" s="3318"/>
      <c r="GTQ218" s="3318"/>
      <c r="GTR218" s="3318"/>
      <c r="GTS218" s="3318"/>
      <c r="GTT218" s="3318"/>
      <c r="GTU218" s="3318"/>
      <c r="GTV218" s="3318"/>
      <c r="GTW218" s="3318"/>
      <c r="GTX218" s="3318"/>
      <c r="GTY218" s="3318"/>
      <c r="GTZ218" s="3318"/>
      <c r="GUA218" s="3318"/>
      <c r="GUB218" s="3318"/>
      <c r="GUC218" s="3318"/>
      <c r="GUD218" s="3318"/>
      <c r="GUE218" s="3318"/>
      <c r="GUF218" s="3318"/>
      <c r="GUG218" s="3318"/>
      <c r="GUH218" s="3318"/>
      <c r="GUI218" s="3318"/>
      <c r="GUJ218" s="3318"/>
      <c r="GUK218" s="3318"/>
      <c r="GUL218" s="3318"/>
      <c r="GUM218" s="3318"/>
      <c r="GUN218" s="3318"/>
      <c r="GUO218" s="3318"/>
      <c r="GUP218" s="3318"/>
      <c r="GUQ218" s="3318"/>
      <c r="GUR218" s="3318"/>
      <c r="GUS218" s="3318"/>
      <c r="GUT218" s="3318"/>
      <c r="GUU218" s="3318"/>
      <c r="GUV218" s="3318"/>
      <c r="GUW218" s="3318"/>
      <c r="GUX218" s="3318"/>
      <c r="GUY218" s="3318"/>
      <c r="GUZ218" s="3318"/>
      <c r="GVA218" s="3318"/>
      <c r="GVB218" s="3318"/>
      <c r="GVC218" s="3318"/>
      <c r="GVD218" s="3318"/>
      <c r="GVE218" s="3318"/>
      <c r="GVF218" s="3318"/>
      <c r="GVG218" s="3318"/>
      <c r="GVH218" s="3318"/>
      <c r="GVI218" s="3318"/>
      <c r="GVJ218" s="3318"/>
      <c r="GVK218" s="3318"/>
      <c r="GVL218" s="3318"/>
      <c r="GVM218" s="3318"/>
      <c r="GVN218" s="3318"/>
      <c r="GVO218" s="3318"/>
      <c r="GVP218" s="3318"/>
      <c r="GVQ218" s="3318"/>
      <c r="GVR218" s="3318"/>
      <c r="GVS218" s="3318"/>
      <c r="GVT218" s="3318"/>
      <c r="GVU218" s="3318"/>
      <c r="GVV218" s="3318"/>
      <c r="GVW218" s="3318"/>
      <c r="GVX218" s="3318"/>
      <c r="GVY218" s="3318"/>
      <c r="GVZ218" s="3318"/>
      <c r="GWA218" s="3318"/>
      <c r="GWB218" s="3318"/>
      <c r="GWC218" s="3318"/>
      <c r="GWD218" s="3318"/>
      <c r="GWE218" s="3318"/>
      <c r="GWF218" s="3318"/>
      <c r="GWG218" s="3318"/>
      <c r="GWH218" s="3318"/>
      <c r="GWI218" s="3318"/>
      <c r="GWJ218" s="3318"/>
      <c r="GWK218" s="3318"/>
      <c r="GWL218" s="3318"/>
      <c r="GWM218" s="3318"/>
      <c r="GWN218" s="3318"/>
      <c r="GWO218" s="3318"/>
      <c r="GWP218" s="3318"/>
      <c r="GWQ218" s="3318"/>
      <c r="GWR218" s="3318"/>
      <c r="GWS218" s="3318"/>
      <c r="GWT218" s="3318"/>
      <c r="GWU218" s="3318"/>
      <c r="GWV218" s="3318"/>
      <c r="GWW218" s="3318"/>
      <c r="GWX218" s="3318"/>
      <c r="GWY218" s="3318"/>
      <c r="GWZ218" s="3318"/>
      <c r="GXA218" s="3318"/>
      <c r="GXB218" s="3318"/>
      <c r="GXC218" s="3318"/>
      <c r="GXD218" s="3318"/>
      <c r="GXE218" s="3318"/>
      <c r="GXF218" s="3318"/>
      <c r="GXG218" s="3318"/>
      <c r="GXH218" s="3318"/>
      <c r="GXI218" s="3318"/>
      <c r="GXJ218" s="3318"/>
      <c r="GXK218" s="3318"/>
      <c r="GXL218" s="3318"/>
      <c r="GXM218" s="3318"/>
      <c r="GXN218" s="3318"/>
      <c r="GXO218" s="3318"/>
      <c r="GXP218" s="3318"/>
      <c r="GXQ218" s="3318"/>
      <c r="GXR218" s="3318"/>
      <c r="GXS218" s="3318"/>
      <c r="GXT218" s="3318"/>
      <c r="GXU218" s="3318"/>
      <c r="GXV218" s="3318"/>
      <c r="GXX218" s="3318"/>
      <c r="GXY218" s="3318"/>
      <c r="GXZ218" s="3318"/>
      <c r="GYA218" s="3318"/>
      <c r="GYC218" s="3318"/>
      <c r="GYD218" s="3318"/>
      <c r="GYE218" s="3318"/>
      <c r="GYF218" s="3318"/>
      <c r="GYG218" s="3318"/>
      <c r="GYH218" s="3318"/>
      <c r="GYI218" s="3318"/>
      <c r="GYK218" s="3318"/>
      <c r="GYL218" s="3318"/>
      <c r="GYM218" s="3318"/>
      <c r="GYN218" s="3318"/>
      <c r="GYO218" s="3318"/>
      <c r="GYP218" s="3318"/>
      <c r="GYQ218" s="3318"/>
      <c r="GYR218" s="3318"/>
      <c r="GYS218" s="3318"/>
      <c r="GYT218" s="3318"/>
      <c r="GYU218" s="3318"/>
      <c r="GYV218" s="3318"/>
      <c r="GYW218" s="3318"/>
      <c r="GYX218" s="3318"/>
      <c r="GYY218" s="3318"/>
      <c r="GYZ218" s="3318"/>
      <c r="GZA218" s="3318"/>
      <c r="GZB218" s="3318"/>
      <c r="GZC218" s="3318"/>
      <c r="GZD218" s="3318"/>
      <c r="GZE218" s="3318"/>
      <c r="GZF218" s="3318"/>
      <c r="GZG218" s="3318"/>
      <c r="GZH218" s="3318"/>
      <c r="GZI218" s="3318"/>
      <c r="GZJ218" s="3318"/>
      <c r="GZK218" s="3318"/>
      <c r="GZL218" s="3318"/>
      <c r="GZM218" s="3318"/>
      <c r="GZN218" s="3318"/>
      <c r="GZO218" s="3318"/>
      <c r="GZP218" s="3318"/>
      <c r="GZQ218" s="3318"/>
      <c r="GZR218" s="3318"/>
      <c r="GZS218" s="3318"/>
      <c r="GZT218" s="3318"/>
      <c r="GZU218" s="3318"/>
      <c r="GZV218" s="3318"/>
      <c r="GZW218" s="3318"/>
      <c r="GZX218" s="3318"/>
      <c r="GZY218" s="3318"/>
      <c r="GZZ218" s="3318"/>
      <c r="HAA218" s="3318"/>
      <c r="HAB218" s="3318"/>
      <c r="HAC218" s="3318"/>
      <c r="HAD218" s="3318"/>
      <c r="HAE218" s="3318"/>
      <c r="HAF218" s="3318"/>
      <c r="HAG218" s="3318"/>
      <c r="HAH218" s="3318"/>
      <c r="HAI218" s="3318"/>
      <c r="HAJ218" s="3318"/>
      <c r="HAK218" s="3318"/>
      <c r="HAL218" s="3318"/>
      <c r="HAM218" s="3318"/>
      <c r="HAN218" s="3318"/>
      <c r="HAO218" s="3318"/>
      <c r="HAP218" s="3318"/>
      <c r="HAQ218" s="3318"/>
      <c r="HAR218" s="3318"/>
      <c r="HAS218" s="3318"/>
      <c r="HAT218" s="3318"/>
      <c r="HAU218" s="3318"/>
      <c r="HAV218" s="3318"/>
      <c r="HAW218" s="3318"/>
      <c r="HAX218" s="3318"/>
      <c r="HAY218" s="3318"/>
      <c r="HAZ218" s="3318"/>
      <c r="HBA218" s="3318"/>
      <c r="HBB218" s="3318"/>
      <c r="HBC218" s="3318"/>
      <c r="HBD218" s="3318"/>
      <c r="HBE218" s="3318"/>
      <c r="HBF218" s="3318"/>
      <c r="HBG218" s="3318"/>
      <c r="HBH218" s="3318"/>
      <c r="HBI218" s="3318"/>
      <c r="HBJ218" s="3318"/>
      <c r="HBK218" s="3318"/>
      <c r="HBL218" s="3318"/>
      <c r="HBM218" s="3318"/>
      <c r="HBN218" s="3318"/>
      <c r="HBO218" s="3318"/>
      <c r="HBP218" s="3318"/>
      <c r="HBQ218" s="3318"/>
      <c r="HBR218" s="3318"/>
      <c r="HBS218" s="3318"/>
      <c r="HBT218" s="3318"/>
      <c r="HBU218" s="3318"/>
      <c r="HBV218" s="3318"/>
      <c r="HBW218" s="3318"/>
      <c r="HBX218" s="3318"/>
      <c r="HBY218" s="3318"/>
      <c r="HBZ218" s="3318"/>
      <c r="HCA218" s="3318"/>
      <c r="HCB218" s="3318"/>
      <c r="HCC218" s="3318"/>
      <c r="HCD218" s="3318"/>
      <c r="HCE218" s="3318"/>
      <c r="HCF218" s="3318"/>
      <c r="HCG218" s="3318"/>
      <c r="HCH218" s="3318"/>
      <c r="HCI218" s="3318"/>
      <c r="HCJ218" s="3318"/>
      <c r="HCK218" s="3318"/>
      <c r="HCL218" s="3318"/>
      <c r="HCM218" s="3318"/>
      <c r="HCN218" s="3318"/>
      <c r="HCO218" s="3318"/>
      <c r="HCP218" s="3318"/>
      <c r="HCQ218" s="3318"/>
      <c r="HCR218" s="3318"/>
      <c r="HCS218" s="3318"/>
      <c r="HCT218" s="3318"/>
      <c r="HCU218" s="3318"/>
      <c r="HCV218" s="3318"/>
      <c r="HCW218" s="3318"/>
      <c r="HCX218" s="3318"/>
      <c r="HCY218" s="3318"/>
      <c r="HCZ218" s="3318"/>
      <c r="HDA218" s="3318"/>
      <c r="HDB218" s="3318"/>
      <c r="HDC218" s="3318"/>
      <c r="HDD218" s="3318"/>
      <c r="HDE218" s="3318"/>
      <c r="HDF218" s="3318"/>
      <c r="HDG218" s="3318"/>
      <c r="HDH218" s="3318"/>
      <c r="HDI218" s="3318"/>
      <c r="HDJ218" s="3318"/>
      <c r="HDK218" s="3318"/>
      <c r="HDL218" s="3318"/>
      <c r="HDM218" s="3318"/>
      <c r="HDN218" s="3318"/>
      <c r="HDO218" s="3318"/>
      <c r="HDP218" s="3318"/>
      <c r="HDQ218" s="3318"/>
      <c r="HDR218" s="3318"/>
      <c r="HDS218" s="3318"/>
      <c r="HDT218" s="3318"/>
      <c r="HDU218" s="3318"/>
      <c r="HDV218" s="3318"/>
      <c r="HDW218" s="3318"/>
      <c r="HDX218" s="3318"/>
      <c r="HDY218" s="3318"/>
      <c r="HDZ218" s="3318"/>
      <c r="HEA218" s="3318"/>
      <c r="HEB218" s="3318"/>
      <c r="HEC218" s="3318"/>
      <c r="HED218" s="3318"/>
      <c r="HEE218" s="3318"/>
      <c r="HEF218" s="3318"/>
      <c r="HEG218" s="3318"/>
      <c r="HEH218" s="3318"/>
      <c r="HEI218" s="3318"/>
      <c r="HEJ218" s="3318"/>
      <c r="HEK218" s="3318"/>
      <c r="HEL218" s="3318"/>
      <c r="HEM218" s="3318"/>
      <c r="HEN218" s="3318"/>
      <c r="HEO218" s="3318"/>
      <c r="HEP218" s="3318"/>
      <c r="HEQ218" s="3318"/>
      <c r="HER218" s="3318"/>
      <c r="HES218" s="3318"/>
      <c r="HET218" s="3318"/>
      <c r="HEU218" s="3318"/>
      <c r="HEV218" s="3318"/>
      <c r="HEW218" s="3318"/>
      <c r="HEX218" s="3318"/>
      <c r="HEY218" s="3318"/>
      <c r="HEZ218" s="3318"/>
      <c r="HFA218" s="3318"/>
      <c r="HFB218" s="3318"/>
      <c r="HFC218" s="3318"/>
      <c r="HFD218" s="3318"/>
      <c r="HFE218" s="3318"/>
      <c r="HFF218" s="3318"/>
      <c r="HFG218" s="3318"/>
      <c r="HFH218" s="3318"/>
      <c r="HFI218" s="3318"/>
      <c r="HFJ218" s="3318"/>
      <c r="HFK218" s="3318"/>
      <c r="HFL218" s="3318"/>
      <c r="HFM218" s="3318"/>
      <c r="HFN218" s="3318"/>
      <c r="HFO218" s="3318"/>
      <c r="HFP218" s="3318"/>
      <c r="HFQ218" s="3318"/>
      <c r="HFR218" s="3318"/>
      <c r="HFS218" s="3318"/>
      <c r="HFT218" s="3318"/>
      <c r="HFU218" s="3318"/>
      <c r="HFV218" s="3318"/>
      <c r="HFW218" s="3318"/>
      <c r="HFX218" s="3318"/>
      <c r="HFY218" s="3318"/>
      <c r="HFZ218" s="3318"/>
      <c r="HGA218" s="3318"/>
      <c r="HGB218" s="3318"/>
      <c r="HGC218" s="3318"/>
      <c r="HGD218" s="3318"/>
      <c r="HGE218" s="3318"/>
      <c r="HGF218" s="3318"/>
      <c r="HGG218" s="3318"/>
      <c r="HGH218" s="3318"/>
      <c r="HGI218" s="3318"/>
      <c r="HGJ218" s="3318"/>
      <c r="HGK218" s="3318"/>
      <c r="HGL218" s="3318"/>
      <c r="HGM218" s="3318"/>
      <c r="HGN218" s="3318"/>
      <c r="HGO218" s="3318"/>
      <c r="HGP218" s="3318"/>
      <c r="HGQ218" s="3318"/>
      <c r="HGR218" s="3318"/>
      <c r="HGS218" s="3318"/>
      <c r="HGT218" s="3318"/>
      <c r="HGU218" s="3318"/>
      <c r="HGV218" s="3318"/>
      <c r="HGW218" s="3318"/>
      <c r="HGX218" s="3318"/>
      <c r="HGY218" s="3318"/>
      <c r="HGZ218" s="3318"/>
      <c r="HHA218" s="3318"/>
      <c r="HHB218" s="3318"/>
      <c r="HHC218" s="3318"/>
      <c r="HHD218" s="3318"/>
      <c r="HHE218" s="3318"/>
      <c r="HHF218" s="3318"/>
      <c r="HHG218" s="3318"/>
      <c r="HHH218" s="3318"/>
      <c r="HHI218" s="3318"/>
      <c r="HHJ218" s="3318"/>
      <c r="HHK218" s="3318"/>
      <c r="HHL218" s="3318"/>
      <c r="HHM218" s="3318"/>
      <c r="HHN218" s="3318"/>
      <c r="HHO218" s="3318"/>
      <c r="HHP218" s="3318"/>
      <c r="HHQ218" s="3318"/>
      <c r="HHR218" s="3318"/>
      <c r="HHT218" s="3318"/>
      <c r="HHU218" s="3318"/>
      <c r="HHV218" s="3318"/>
      <c r="HHW218" s="3318"/>
      <c r="HHY218" s="3318"/>
      <c r="HHZ218" s="3318"/>
      <c r="HIA218" s="3318"/>
      <c r="HIB218" s="3318"/>
      <c r="HIC218" s="3318"/>
      <c r="HID218" s="3318"/>
      <c r="HIE218" s="3318"/>
      <c r="HIG218" s="3318"/>
      <c r="HIH218" s="3318"/>
      <c r="HII218" s="3318"/>
      <c r="HIJ218" s="3318"/>
      <c r="HIK218" s="3318"/>
      <c r="HIL218" s="3318"/>
      <c r="HIM218" s="3318"/>
      <c r="HIN218" s="3318"/>
      <c r="HIO218" s="3318"/>
      <c r="HIP218" s="3318"/>
      <c r="HIQ218" s="3318"/>
      <c r="HIR218" s="3318"/>
      <c r="HIS218" s="3318"/>
      <c r="HIT218" s="3318"/>
      <c r="HIU218" s="3318"/>
      <c r="HIV218" s="3318"/>
      <c r="HIW218" s="3318"/>
      <c r="HIX218" s="3318"/>
      <c r="HIY218" s="3318"/>
      <c r="HIZ218" s="3318"/>
      <c r="HJA218" s="3318"/>
      <c r="HJB218" s="3318"/>
      <c r="HJC218" s="3318"/>
      <c r="HJD218" s="3318"/>
      <c r="HJE218" s="3318"/>
      <c r="HJF218" s="3318"/>
      <c r="HJG218" s="3318"/>
      <c r="HJH218" s="3318"/>
      <c r="HJI218" s="3318"/>
      <c r="HJJ218" s="3318"/>
      <c r="HJK218" s="3318"/>
      <c r="HJL218" s="3318"/>
      <c r="HJM218" s="3318"/>
      <c r="HJN218" s="3318"/>
      <c r="HJO218" s="3318"/>
      <c r="HJP218" s="3318"/>
      <c r="HJQ218" s="3318"/>
      <c r="HJR218" s="3318"/>
      <c r="HJS218" s="3318"/>
      <c r="HJT218" s="3318"/>
      <c r="HJU218" s="3318"/>
      <c r="HJV218" s="3318"/>
      <c r="HJW218" s="3318"/>
      <c r="HJX218" s="3318"/>
      <c r="HJY218" s="3318"/>
      <c r="HJZ218" s="3318"/>
      <c r="HKA218" s="3318"/>
      <c r="HKB218" s="3318"/>
      <c r="HKC218" s="3318"/>
      <c r="HKD218" s="3318"/>
      <c r="HKE218" s="3318"/>
      <c r="HKF218" s="3318"/>
      <c r="HKG218" s="3318"/>
      <c r="HKH218" s="3318"/>
      <c r="HKI218" s="3318"/>
      <c r="HKJ218" s="3318"/>
      <c r="HKK218" s="3318"/>
      <c r="HKL218" s="3318"/>
      <c r="HKM218" s="3318"/>
      <c r="HKN218" s="3318"/>
      <c r="HKO218" s="3318"/>
      <c r="HKP218" s="3318"/>
      <c r="HKQ218" s="3318"/>
      <c r="HKR218" s="3318"/>
      <c r="HKS218" s="3318"/>
      <c r="HKT218" s="3318"/>
      <c r="HKU218" s="3318"/>
      <c r="HKV218" s="3318"/>
      <c r="HKW218" s="3318"/>
      <c r="HKX218" s="3318"/>
      <c r="HKY218" s="3318"/>
      <c r="HKZ218" s="3318"/>
      <c r="HLA218" s="3318"/>
      <c r="HLB218" s="3318"/>
      <c r="HLC218" s="3318"/>
      <c r="HLD218" s="3318"/>
      <c r="HLE218" s="3318"/>
      <c r="HLF218" s="3318"/>
      <c r="HLG218" s="3318"/>
      <c r="HLH218" s="3318"/>
      <c r="HLI218" s="3318"/>
      <c r="HLJ218" s="3318"/>
      <c r="HLK218" s="3318"/>
      <c r="HLL218" s="3318"/>
      <c r="HLM218" s="3318"/>
      <c r="HLN218" s="3318"/>
      <c r="HLO218" s="3318"/>
      <c r="HLP218" s="3318"/>
      <c r="HLQ218" s="3318"/>
      <c r="HLR218" s="3318"/>
      <c r="HLS218" s="3318"/>
      <c r="HLT218" s="3318"/>
      <c r="HLU218" s="3318"/>
      <c r="HLV218" s="3318"/>
      <c r="HLW218" s="3318"/>
      <c r="HLX218" s="3318"/>
      <c r="HLY218" s="3318"/>
      <c r="HLZ218" s="3318"/>
      <c r="HMA218" s="3318"/>
      <c r="HMB218" s="3318"/>
      <c r="HMC218" s="3318"/>
      <c r="HMD218" s="3318"/>
      <c r="HME218" s="3318"/>
      <c r="HMF218" s="3318"/>
      <c r="HMG218" s="3318"/>
      <c r="HMH218" s="3318"/>
      <c r="HMI218" s="3318"/>
      <c r="HMJ218" s="3318"/>
      <c r="HMK218" s="3318"/>
      <c r="HML218" s="3318"/>
      <c r="HMM218" s="3318"/>
      <c r="HMN218" s="3318"/>
      <c r="HMO218" s="3318"/>
      <c r="HMP218" s="3318"/>
      <c r="HMQ218" s="3318"/>
      <c r="HMR218" s="3318"/>
      <c r="HMS218" s="3318"/>
      <c r="HMT218" s="3318"/>
      <c r="HMU218" s="3318"/>
      <c r="HMV218" s="3318"/>
      <c r="HMW218" s="3318"/>
      <c r="HMX218" s="3318"/>
      <c r="HMY218" s="3318"/>
      <c r="HMZ218" s="3318"/>
      <c r="HNA218" s="3318"/>
      <c r="HNB218" s="3318"/>
      <c r="HNC218" s="3318"/>
      <c r="HND218" s="3318"/>
      <c r="HNE218" s="3318"/>
      <c r="HNF218" s="3318"/>
      <c r="HNG218" s="3318"/>
      <c r="HNH218" s="3318"/>
      <c r="HNI218" s="3318"/>
      <c r="HNJ218" s="3318"/>
      <c r="HNK218" s="3318"/>
      <c r="HNL218" s="3318"/>
      <c r="HNM218" s="3318"/>
      <c r="HNN218" s="3318"/>
      <c r="HNO218" s="3318"/>
      <c r="HNP218" s="3318"/>
      <c r="HNQ218" s="3318"/>
      <c r="HNR218" s="3318"/>
      <c r="HNS218" s="3318"/>
      <c r="HNT218" s="3318"/>
      <c r="HNU218" s="3318"/>
      <c r="HNV218" s="3318"/>
      <c r="HNW218" s="3318"/>
      <c r="HNX218" s="3318"/>
      <c r="HNY218" s="3318"/>
      <c r="HNZ218" s="3318"/>
      <c r="HOA218" s="3318"/>
      <c r="HOB218" s="3318"/>
      <c r="HOC218" s="3318"/>
      <c r="HOD218" s="3318"/>
      <c r="HOE218" s="3318"/>
      <c r="HOF218" s="3318"/>
      <c r="HOG218" s="3318"/>
      <c r="HOH218" s="3318"/>
      <c r="HOI218" s="3318"/>
      <c r="HOJ218" s="3318"/>
      <c r="HOK218" s="3318"/>
      <c r="HOL218" s="3318"/>
      <c r="HOM218" s="3318"/>
      <c r="HON218" s="3318"/>
      <c r="HOO218" s="3318"/>
      <c r="HOP218" s="3318"/>
      <c r="HOQ218" s="3318"/>
      <c r="HOR218" s="3318"/>
      <c r="HOS218" s="3318"/>
      <c r="HOT218" s="3318"/>
      <c r="HOU218" s="3318"/>
      <c r="HOV218" s="3318"/>
      <c r="HOW218" s="3318"/>
      <c r="HOX218" s="3318"/>
      <c r="HOY218" s="3318"/>
      <c r="HOZ218" s="3318"/>
      <c r="HPA218" s="3318"/>
      <c r="HPB218" s="3318"/>
      <c r="HPC218" s="3318"/>
      <c r="HPD218" s="3318"/>
      <c r="HPE218" s="3318"/>
      <c r="HPF218" s="3318"/>
      <c r="HPG218" s="3318"/>
      <c r="HPH218" s="3318"/>
      <c r="HPI218" s="3318"/>
      <c r="HPJ218" s="3318"/>
      <c r="HPK218" s="3318"/>
      <c r="HPL218" s="3318"/>
      <c r="HPM218" s="3318"/>
      <c r="HPN218" s="3318"/>
      <c r="HPO218" s="3318"/>
      <c r="HPP218" s="3318"/>
      <c r="HPQ218" s="3318"/>
      <c r="HPR218" s="3318"/>
      <c r="HPS218" s="3318"/>
      <c r="HPT218" s="3318"/>
      <c r="HPU218" s="3318"/>
      <c r="HPV218" s="3318"/>
      <c r="HPW218" s="3318"/>
      <c r="HPX218" s="3318"/>
      <c r="HPY218" s="3318"/>
      <c r="HPZ218" s="3318"/>
      <c r="HQA218" s="3318"/>
      <c r="HQB218" s="3318"/>
      <c r="HQC218" s="3318"/>
      <c r="HQD218" s="3318"/>
      <c r="HQE218" s="3318"/>
      <c r="HQF218" s="3318"/>
      <c r="HQG218" s="3318"/>
      <c r="HQH218" s="3318"/>
      <c r="HQI218" s="3318"/>
      <c r="HQJ218" s="3318"/>
      <c r="HQK218" s="3318"/>
      <c r="HQL218" s="3318"/>
      <c r="HQM218" s="3318"/>
      <c r="HQN218" s="3318"/>
      <c r="HQO218" s="3318"/>
      <c r="HQP218" s="3318"/>
      <c r="HQQ218" s="3318"/>
      <c r="HQR218" s="3318"/>
      <c r="HQS218" s="3318"/>
      <c r="HQT218" s="3318"/>
      <c r="HQU218" s="3318"/>
      <c r="HQV218" s="3318"/>
      <c r="HQW218" s="3318"/>
      <c r="HQX218" s="3318"/>
      <c r="HQY218" s="3318"/>
      <c r="HQZ218" s="3318"/>
      <c r="HRA218" s="3318"/>
      <c r="HRB218" s="3318"/>
      <c r="HRC218" s="3318"/>
      <c r="HRD218" s="3318"/>
      <c r="HRE218" s="3318"/>
      <c r="HRF218" s="3318"/>
      <c r="HRG218" s="3318"/>
      <c r="HRH218" s="3318"/>
      <c r="HRI218" s="3318"/>
      <c r="HRJ218" s="3318"/>
      <c r="HRK218" s="3318"/>
      <c r="HRL218" s="3318"/>
      <c r="HRM218" s="3318"/>
      <c r="HRN218" s="3318"/>
      <c r="HRP218" s="3318"/>
      <c r="HRQ218" s="3318"/>
      <c r="HRR218" s="3318"/>
      <c r="HRS218" s="3318"/>
      <c r="HRU218" s="3318"/>
      <c r="HRV218" s="3318"/>
      <c r="HRW218" s="3318"/>
      <c r="HRX218" s="3318"/>
      <c r="HRY218" s="3318"/>
      <c r="HRZ218" s="3318"/>
      <c r="HSA218" s="3318"/>
      <c r="HSC218" s="3318"/>
      <c r="HSD218" s="3318"/>
      <c r="HSE218" s="3318"/>
      <c r="HSF218" s="3318"/>
      <c r="HSG218" s="3318"/>
      <c r="HSH218" s="3318"/>
      <c r="HSI218" s="3318"/>
      <c r="HSJ218" s="3318"/>
      <c r="HSK218" s="3318"/>
      <c r="HSL218" s="3318"/>
      <c r="HSM218" s="3318"/>
      <c r="HSN218" s="3318"/>
      <c r="HSO218" s="3318"/>
      <c r="HSP218" s="3318"/>
      <c r="HSQ218" s="3318"/>
      <c r="HSR218" s="3318"/>
      <c r="HSS218" s="3318"/>
      <c r="HST218" s="3318"/>
      <c r="HSU218" s="3318"/>
      <c r="HSV218" s="3318"/>
      <c r="HSW218" s="3318"/>
      <c r="HSX218" s="3318"/>
      <c r="HSY218" s="3318"/>
      <c r="HSZ218" s="3318"/>
      <c r="HTA218" s="3318"/>
      <c r="HTB218" s="3318"/>
      <c r="HTC218" s="3318"/>
      <c r="HTD218" s="3318"/>
      <c r="HTE218" s="3318"/>
      <c r="HTF218" s="3318"/>
      <c r="HTG218" s="3318"/>
      <c r="HTH218" s="3318"/>
      <c r="HTI218" s="3318"/>
      <c r="HTJ218" s="3318"/>
      <c r="HTK218" s="3318"/>
      <c r="HTL218" s="3318"/>
      <c r="HTM218" s="3318"/>
      <c r="HTN218" s="3318"/>
      <c r="HTO218" s="3318"/>
      <c r="HTP218" s="3318"/>
      <c r="HTQ218" s="3318"/>
      <c r="HTR218" s="3318"/>
      <c r="HTS218" s="3318"/>
      <c r="HTT218" s="3318"/>
      <c r="HTU218" s="3318"/>
      <c r="HTV218" s="3318"/>
      <c r="HTW218" s="3318"/>
      <c r="HTX218" s="3318"/>
      <c r="HTY218" s="3318"/>
      <c r="HTZ218" s="3318"/>
      <c r="HUA218" s="3318"/>
      <c r="HUB218" s="3318"/>
      <c r="HUC218" s="3318"/>
      <c r="HUD218" s="3318"/>
      <c r="HUE218" s="3318"/>
      <c r="HUF218" s="3318"/>
      <c r="HUG218" s="3318"/>
      <c r="HUH218" s="3318"/>
      <c r="HUI218" s="3318"/>
      <c r="HUJ218" s="3318"/>
      <c r="HUK218" s="3318"/>
      <c r="HUL218" s="3318"/>
      <c r="HUM218" s="3318"/>
      <c r="HUN218" s="3318"/>
      <c r="HUO218" s="3318"/>
      <c r="HUP218" s="3318"/>
      <c r="HUQ218" s="3318"/>
      <c r="HUR218" s="3318"/>
      <c r="HUS218" s="3318"/>
      <c r="HUT218" s="3318"/>
      <c r="HUU218" s="3318"/>
      <c r="HUV218" s="3318"/>
      <c r="HUW218" s="3318"/>
      <c r="HUX218" s="3318"/>
      <c r="HUY218" s="3318"/>
      <c r="HUZ218" s="3318"/>
      <c r="HVA218" s="3318"/>
      <c r="HVB218" s="3318"/>
      <c r="HVC218" s="3318"/>
      <c r="HVD218" s="3318"/>
      <c r="HVE218" s="3318"/>
      <c r="HVF218" s="3318"/>
      <c r="HVG218" s="3318"/>
      <c r="HVH218" s="3318"/>
      <c r="HVI218" s="3318"/>
      <c r="HVJ218" s="3318"/>
      <c r="HVK218" s="3318"/>
      <c r="HVL218" s="3318"/>
      <c r="HVM218" s="3318"/>
      <c r="HVN218" s="3318"/>
      <c r="HVO218" s="3318"/>
      <c r="HVP218" s="3318"/>
      <c r="HVQ218" s="3318"/>
      <c r="HVR218" s="3318"/>
      <c r="HVS218" s="3318"/>
      <c r="HVT218" s="3318"/>
      <c r="HVU218" s="3318"/>
      <c r="HVV218" s="3318"/>
      <c r="HVW218" s="3318"/>
      <c r="HVX218" s="3318"/>
      <c r="HVY218" s="3318"/>
      <c r="HVZ218" s="3318"/>
      <c r="HWA218" s="3318"/>
      <c r="HWB218" s="3318"/>
      <c r="HWC218" s="3318"/>
      <c r="HWD218" s="3318"/>
      <c r="HWE218" s="3318"/>
      <c r="HWF218" s="3318"/>
      <c r="HWG218" s="3318"/>
      <c r="HWH218" s="3318"/>
      <c r="HWI218" s="3318"/>
      <c r="HWJ218" s="3318"/>
      <c r="HWK218" s="3318"/>
      <c r="HWL218" s="3318"/>
      <c r="HWM218" s="3318"/>
      <c r="HWN218" s="3318"/>
      <c r="HWO218" s="3318"/>
      <c r="HWP218" s="3318"/>
      <c r="HWQ218" s="3318"/>
      <c r="HWR218" s="3318"/>
      <c r="HWS218" s="3318"/>
      <c r="HWT218" s="3318"/>
      <c r="HWU218" s="3318"/>
      <c r="HWV218" s="3318"/>
      <c r="HWW218" s="3318"/>
      <c r="HWX218" s="3318"/>
      <c r="HWY218" s="3318"/>
      <c r="HWZ218" s="3318"/>
      <c r="HXA218" s="3318"/>
      <c r="HXB218" s="3318"/>
      <c r="HXC218" s="3318"/>
      <c r="HXD218" s="3318"/>
      <c r="HXE218" s="3318"/>
      <c r="HXF218" s="3318"/>
      <c r="HXG218" s="3318"/>
      <c r="HXH218" s="3318"/>
      <c r="HXI218" s="3318"/>
      <c r="HXJ218" s="3318"/>
      <c r="HXK218" s="3318"/>
      <c r="HXL218" s="3318"/>
      <c r="HXM218" s="3318"/>
      <c r="HXN218" s="3318"/>
      <c r="HXO218" s="3318"/>
      <c r="HXP218" s="3318"/>
      <c r="HXQ218" s="3318"/>
      <c r="HXR218" s="3318"/>
      <c r="HXS218" s="3318"/>
      <c r="HXT218" s="3318"/>
      <c r="HXU218" s="3318"/>
      <c r="HXV218" s="3318"/>
      <c r="HXW218" s="3318"/>
      <c r="HXX218" s="3318"/>
      <c r="HXY218" s="3318"/>
      <c r="HXZ218" s="3318"/>
      <c r="HYA218" s="3318"/>
      <c r="HYB218" s="3318"/>
      <c r="HYC218" s="3318"/>
      <c r="HYD218" s="3318"/>
      <c r="HYE218" s="3318"/>
      <c r="HYF218" s="3318"/>
      <c r="HYG218" s="3318"/>
      <c r="HYH218" s="3318"/>
      <c r="HYI218" s="3318"/>
      <c r="HYJ218" s="3318"/>
      <c r="HYK218" s="3318"/>
      <c r="HYL218" s="3318"/>
      <c r="HYM218" s="3318"/>
      <c r="HYN218" s="3318"/>
      <c r="HYO218" s="3318"/>
      <c r="HYP218" s="3318"/>
      <c r="HYQ218" s="3318"/>
      <c r="HYR218" s="3318"/>
      <c r="HYS218" s="3318"/>
      <c r="HYT218" s="3318"/>
      <c r="HYU218" s="3318"/>
      <c r="HYV218" s="3318"/>
      <c r="HYW218" s="3318"/>
      <c r="HYX218" s="3318"/>
      <c r="HYY218" s="3318"/>
      <c r="HYZ218" s="3318"/>
      <c r="HZA218" s="3318"/>
      <c r="HZB218" s="3318"/>
      <c r="HZC218" s="3318"/>
      <c r="HZD218" s="3318"/>
      <c r="HZE218" s="3318"/>
      <c r="HZF218" s="3318"/>
      <c r="HZG218" s="3318"/>
      <c r="HZH218" s="3318"/>
      <c r="HZI218" s="3318"/>
      <c r="HZJ218" s="3318"/>
      <c r="HZK218" s="3318"/>
      <c r="HZL218" s="3318"/>
      <c r="HZM218" s="3318"/>
      <c r="HZN218" s="3318"/>
      <c r="HZO218" s="3318"/>
      <c r="HZP218" s="3318"/>
      <c r="HZQ218" s="3318"/>
      <c r="HZR218" s="3318"/>
      <c r="HZS218" s="3318"/>
      <c r="HZT218" s="3318"/>
      <c r="HZU218" s="3318"/>
      <c r="HZV218" s="3318"/>
      <c r="HZW218" s="3318"/>
      <c r="HZX218" s="3318"/>
      <c r="HZY218" s="3318"/>
      <c r="HZZ218" s="3318"/>
      <c r="IAA218" s="3318"/>
      <c r="IAB218" s="3318"/>
      <c r="IAC218" s="3318"/>
      <c r="IAD218" s="3318"/>
      <c r="IAE218" s="3318"/>
      <c r="IAF218" s="3318"/>
      <c r="IAG218" s="3318"/>
      <c r="IAH218" s="3318"/>
      <c r="IAI218" s="3318"/>
      <c r="IAJ218" s="3318"/>
      <c r="IAK218" s="3318"/>
      <c r="IAL218" s="3318"/>
      <c r="IAM218" s="3318"/>
      <c r="IAN218" s="3318"/>
      <c r="IAO218" s="3318"/>
      <c r="IAP218" s="3318"/>
      <c r="IAQ218" s="3318"/>
      <c r="IAR218" s="3318"/>
      <c r="IAS218" s="3318"/>
      <c r="IAT218" s="3318"/>
      <c r="IAU218" s="3318"/>
      <c r="IAV218" s="3318"/>
      <c r="IAW218" s="3318"/>
      <c r="IAX218" s="3318"/>
      <c r="IAY218" s="3318"/>
      <c r="IAZ218" s="3318"/>
      <c r="IBA218" s="3318"/>
      <c r="IBB218" s="3318"/>
      <c r="IBC218" s="3318"/>
      <c r="IBD218" s="3318"/>
      <c r="IBE218" s="3318"/>
      <c r="IBF218" s="3318"/>
      <c r="IBG218" s="3318"/>
      <c r="IBH218" s="3318"/>
      <c r="IBI218" s="3318"/>
      <c r="IBJ218" s="3318"/>
      <c r="IBL218" s="3318"/>
      <c r="IBM218" s="3318"/>
      <c r="IBN218" s="3318"/>
      <c r="IBO218" s="3318"/>
      <c r="IBQ218" s="3318"/>
      <c r="IBR218" s="3318"/>
      <c r="IBS218" s="3318"/>
      <c r="IBT218" s="3318"/>
      <c r="IBU218" s="3318"/>
      <c r="IBV218" s="3318"/>
      <c r="IBW218" s="3318"/>
      <c r="IBY218" s="3318"/>
      <c r="IBZ218" s="3318"/>
      <c r="ICA218" s="3318"/>
      <c r="ICB218" s="3318"/>
      <c r="ICC218" s="3318"/>
      <c r="ICD218" s="3318"/>
      <c r="ICE218" s="3318"/>
      <c r="ICF218" s="3318"/>
      <c r="ICG218" s="3318"/>
      <c r="ICH218" s="3318"/>
      <c r="ICI218" s="3318"/>
      <c r="ICJ218" s="3318"/>
      <c r="ICK218" s="3318"/>
      <c r="ICL218" s="3318"/>
      <c r="ICM218" s="3318"/>
      <c r="ICN218" s="3318"/>
      <c r="ICO218" s="3318"/>
      <c r="ICP218" s="3318"/>
      <c r="ICQ218" s="3318"/>
      <c r="ICR218" s="3318"/>
      <c r="ICS218" s="3318"/>
      <c r="ICT218" s="3318"/>
      <c r="ICU218" s="3318"/>
      <c r="ICV218" s="3318"/>
      <c r="ICW218" s="3318"/>
      <c r="ICX218" s="3318"/>
      <c r="ICY218" s="3318"/>
      <c r="ICZ218" s="3318"/>
      <c r="IDA218" s="3318"/>
      <c r="IDB218" s="3318"/>
      <c r="IDC218" s="3318"/>
      <c r="IDD218" s="3318"/>
      <c r="IDE218" s="3318"/>
      <c r="IDF218" s="3318"/>
      <c r="IDG218" s="3318"/>
      <c r="IDH218" s="3318"/>
      <c r="IDI218" s="3318"/>
      <c r="IDJ218" s="3318"/>
      <c r="IDK218" s="3318"/>
      <c r="IDL218" s="3318"/>
      <c r="IDM218" s="3318"/>
      <c r="IDN218" s="3318"/>
      <c r="IDO218" s="3318"/>
      <c r="IDP218" s="3318"/>
      <c r="IDQ218" s="3318"/>
      <c r="IDR218" s="3318"/>
      <c r="IDS218" s="3318"/>
      <c r="IDT218" s="3318"/>
      <c r="IDU218" s="3318"/>
      <c r="IDV218" s="3318"/>
      <c r="IDW218" s="3318"/>
      <c r="IDX218" s="3318"/>
      <c r="IDY218" s="3318"/>
      <c r="IDZ218" s="3318"/>
      <c r="IEA218" s="3318"/>
      <c r="IEB218" s="3318"/>
      <c r="IEC218" s="3318"/>
      <c r="IED218" s="3318"/>
      <c r="IEE218" s="3318"/>
      <c r="IEF218" s="3318"/>
      <c r="IEG218" s="3318"/>
      <c r="IEH218" s="3318"/>
      <c r="IEI218" s="3318"/>
      <c r="IEJ218" s="3318"/>
      <c r="IEK218" s="3318"/>
      <c r="IEL218" s="3318"/>
      <c r="IEM218" s="3318"/>
      <c r="IEN218" s="3318"/>
      <c r="IEO218" s="3318"/>
      <c r="IEP218" s="3318"/>
      <c r="IEQ218" s="3318"/>
      <c r="IER218" s="3318"/>
      <c r="IES218" s="3318"/>
      <c r="IET218" s="3318"/>
      <c r="IEU218" s="3318"/>
      <c r="IEV218" s="3318"/>
      <c r="IEW218" s="3318"/>
      <c r="IEX218" s="3318"/>
      <c r="IEY218" s="3318"/>
      <c r="IEZ218" s="3318"/>
      <c r="IFA218" s="3318"/>
      <c r="IFB218" s="3318"/>
      <c r="IFC218" s="3318"/>
      <c r="IFD218" s="3318"/>
      <c r="IFE218" s="3318"/>
      <c r="IFF218" s="3318"/>
      <c r="IFG218" s="3318"/>
      <c r="IFH218" s="3318"/>
      <c r="IFI218" s="3318"/>
      <c r="IFJ218" s="3318"/>
      <c r="IFK218" s="3318"/>
      <c r="IFL218" s="3318"/>
      <c r="IFM218" s="3318"/>
      <c r="IFN218" s="3318"/>
      <c r="IFO218" s="3318"/>
      <c r="IFP218" s="3318"/>
      <c r="IFQ218" s="3318"/>
      <c r="IFR218" s="3318"/>
      <c r="IFS218" s="3318"/>
      <c r="IFT218" s="3318"/>
      <c r="IFU218" s="3318"/>
      <c r="IFV218" s="3318"/>
      <c r="IFW218" s="3318"/>
      <c r="IFX218" s="3318"/>
      <c r="IFY218" s="3318"/>
      <c r="IFZ218" s="3318"/>
      <c r="IGA218" s="3318"/>
      <c r="IGB218" s="3318"/>
      <c r="IGC218" s="3318"/>
      <c r="IGD218" s="3318"/>
      <c r="IGE218" s="3318"/>
      <c r="IGF218" s="3318"/>
      <c r="IGG218" s="3318"/>
      <c r="IGH218" s="3318"/>
      <c r="IGI218" s="3318"/>
      <c r="IGJ218" s="3318"/>
      <c r="IGK218" s="3318"/>
      <c r="IGL218" s="3318"/>
      <c r="IGM218" s="3318"/>
      <c r="IGN218" s="3318"/>
      <c r="IGO218" s="3318"/>
      <c r="IGP218" s="3318"/>
      <c r="IGQ218" s="3318"/>
      <c r="IGR218" s="3318"/>
      <c r="IGS218" s="3318"/>
      <c r="IGT218" s="3318"/>
      <c r="IGU218" s="3318"/>
      <c r="IGV218" s="3318"/>
      <c r="IGW218" s="3318"/>
      <c r="IGX218" s="3318"/>
      <c r="IGY218" s="3318"/>
      <c r="IGZ218" s="3318"/>
      <c r="IHA218" s="3318"/>
      <c r="IHB218" s="3318"/>
      <c r="IHC218" s="3318"/>
      <c r="IHD218" s="3318"/>
      <c r="IHE218" s="3318"/>
      <c r="IHF218" s="3318"/>
      <c r="IHG218" s="3318"/>
      <c r="IHH218" s="3318"/>
      <c r="IHI218" s="3318"/>
      <c r="IHJ218" s="3318"/>
      <c r="IHK218" s="3318"/>
      <c r="IHL218" s="3318"/>
      <c r="IHM218" s="3318"/>
      <c r="IHN218" s="3318"/>
      <c r="IHO218" s="3318"/>
      <c r="IHP218" s="3318"/>
      <c r="IHQ218" s="3318"/>
      <c r="IHR218" s="3318"/>
      <c r="IHS218" s="3318"/>
      <c r="IHT218" s="3318"/>
      <c r="IHU218" s="3318"/>
      <c r="IHV218" s="3318"/>
      <c r="IHW218" s="3318"/>
      <c r="IHX218" s="3318"/>
      <c r="IHY218" s="3318"/>
      <c r="IHZ218" s="3318"/>
      <c r="IIA218" s="3318"/>
      <c r="IIB218" s="3318"/>
      <c r="IIC218" s="3318"/>
      <c r="IID218" s="3318"/>
      <c r="IIE218" s="3318"/>
      <c r="IIF218" s="3318"/>
      <c r="IIG218" s="3318"/>
      <c r="IIH218" s="3318"/>
      <c r="III218" s="3318"/>
      <c r="IIJ218" s="3318"/>
      <c r="IIK218" s="3318"/>
      <c r="IIL218" s="3318"/>
      <c r="IIM218" s="3318"/>
      <c r="IIN218" s="3318"/>
      <c r="IIO218" s="3318"/>
      <c r="IIP218" s="3318"/>
      <c r="IIQ218" s="3318"/>
      <c r="IIR218" s="3318"/>
      <c r="IIS218" s="3318"/>
      <c r="IIT218" s="3318"/>
      <c r="IIU218" s="3318"/>
      <c r="IIV218" s="3318"/>
      <c r="IIW218" s="3318"/>
      <c r="IIX218" s="3318"/>
      <c r="IIY218" s="3318"/>
      <c r="IIZ218" s="3318"/>
      <c r="IJA218" s="3318"/>
      <c r="IJB218" s="3318"/>
      <c r="IJC218" s="3318"/>
      <c r="IJD218" s="3318"/>
      <c r="IJE218" s="3318"/>
      <c r="IJF218" s="3318"/>
      <c r="IJG218" s="3318"/>
      <c r="IJH218" s="3318"/>
      <c r="IJI218" s="3318"/>
      <c r="IJJ218" s="3318"/>
      <c r="IJK218" s="3318"/>
      <c r="IJL218" s="3318"/>
      <c r="IJM218" s="3318"/>
      <c r="IJN218" s="3318"/>
      <c r="IJO218" s="3318"/>
      <c r="IJP218" s="3318"/>
      <c r="IJQ218" s="3318"/>
      <c r="IJR218" s="3318"/>
      <c r="IJS218" s="3318"/>
      <c r="IJT218" s="3318"/>
      <c r="IJU218" s="3318"/>
      <c r="IJV218" s="3318"/>
      <c r="IJW218" s="3318"/>
      <c r="IJX218" s="3318"/>
      <c r="IJY218" s="3318"/>
      <c r="IJZ218" s="3318"/>
      <c r="IKA218" s="3318"/>
      <c r="IKB218" s="3318"/>
      <c r="IKC218" s="3318"/>
      <c r="IKD218" s="3318"/>
      <c r="IKE218" s="3318"/>
      <c r="IKF218" s="3318"/>
      <c r="IKG218" s="3318"/>
      <c r="IKH218" s="3318"/>
      <c r="IKI218" s="3318"/>
      <c r="IKJ218" s="3318"/>
      <c r="IKK218" s="3318"/>
      <c r="IKL218" s="3318"/>
      <c r="IKM218" s="3318"/>
      <c r="IKN218" s="3318"/>
      <c r="IKO218" s="3318"/>
      <c r="IKP218" s="3318"/>
      <c r="IKQ218" s="3318"/>
      <c r="IKR218" s="3318"/>
      <c r="IKS218" s="3318"/>
      <c r="IKT218" s="3318"/>
      <c r="IKU218" s="3318"/>
      <c r="IKV218" s="3318"/>
      <c r="IKW218" s="3318"/>
      <c r="IKX218" s="3318"/>
      <c r="IKY218" s="3318"/>
      <c r="IKZ218" s="3318"/>
      <c r="ILA218" s="3318"/>
      <c r="ILB218" s="3318"/>
      <c r="ILC218" s="3318"/>
      <c r="ILD218" s="3318"/>
      <c r="ILE218" s="3318"/>
      <c r="ILF218" s="3318"/>
      <c r="ILH218" s="3318"/>
      <c r="ILI218" s="3318"/>
      <c r="ILJ218" s="3318"/>
      <c r="ILK218" s="3318"/>
      <c r="ILM218" s="3318"/>
      <c r="ILN218" s="3318"/>
      <c r="ILO218" s="3318"/>
      <c r="ILP218" s="3318"/>
      <c r="ILQ218" s="3318"/>
      <c r="ILR218" s="3318"/>
      <c r="ILS218" s="3318"/>
      <c r="ILU218" s="3318"/>
      <c r="ILV218" s="3318"/>
      <c r="ILW218" s="3318"/>
      <c r="ILX218" s="3318"/>
      <c r="ILY218" s="3318"/>
      <c r="ILZ218" s="3318"/>
      <c r="IMA218" s="3318"/>
      <c r="IMB218" s="3318"/>
      <c r="IMC218" s="3318"/>
      <c r="IMD218" s="3318"/>
      <c r="IME218" s="3318"/>
      <c r="IMF218" s="3318"/>
      <c r="IMG218" s="3318"/>
      <c r="IMH218" s="3318"/>
      <c r="IMI218" s="3318"/>
      <c r="IMJ218" s="3318"/>
      <c r="IMK218" s="3318"/>
      <c r="IML218" s="3318"/>
      <c r="IMM218" s="3318"/>
      <c r="IMN218" s="3318"/>
      <c r="IMO218" s="3318"/>
      <c r="IMP218" s="3318"/>
      <c r="IMQ218" s="3318"/>
      <c r="IMR218" s="3318"/>
      <c r="IMS218" s="3318"/>
      <c r="IMT218" s="3318"/>
      <c r="IMU218" s="3318"/>
      <c r="IMV218" s="3318"/>
      <c r="IMW218" s="3318"/>
      <c r="IMX218" s="3318"/>
      <c r="IMY218" s="3318"/>
      <c r="IMZ218" s="3318"/>
      <c r="INA218" s="3318"/>
      <c r="INB218" s="3318"/>
      <c r="INC218" s="3318"/>
      <c r="IND218" s="3318"/>
      <c r="INE218" s="3318"/>
      <c r="INF218" s="3318"/>
      <c r="ING218" s="3318"/>
      <c r="INH218" s="3318"/>
      <c r="INI218" s="3318"/>
      <c r="INJ218" s="3318"/>
      <c r="INK218" s="3318"/>
      <c r="INL218" s="3318"/>
      <c r="INM218" s="3318"/>
      <c r="INN218" s="3318"/>
      <c r="INO218" s="3318"/>
      <c r="INP218" s="3318"/>
      <c r="INQ218" s="3318"/>
      <c r="INR218" s="3318"/>
      <c r="INS218" s="3318"/>
      <c r="INT218" s="3318"/>
      <c r="INU218" s="3318"/>
      <c r="INV218" s="3318"/>
      <c r="INW218" s="3318"/>
      <c r="INX218" s="3318"/>
      <c r="INY218" s="3318"/>
      <c r="INZ218" s="3318"/>
      <c r="IOA218" s="3318"/>
      <c r="IOB218" s="3318"/>
      <c r="IOC218" s="3318"/>
      <c r="IOD218" s="3318"/>
      <c r="IOE218" s="3318"/>
      <c r="IOF218" s="3318"/>
      <c r="IOG218" s="3318"/>
      <c r="IOH218" s="3318"/>
      <c r="IOI218" s="3318"/>
      <c r="IOJ218" s="3318"/>
      <c r="IOK218" s="3318"/>
      <c r="IOL218" s="3318"/>
      <c r="IOM218" s="3318"/>
      <c r="ION218" s="3318"/>
      <c r="IOO218" s="3318"/>
      <c r="IOP218" s="3318"/>
      <c r="IOQ218" s="3318"/>
      <c r="IOR218" s="3318"/>
      <c r="IOS218" s="3318"/>
      <c r="IOT218" s="3318"/>
      <c r="IOU218" s="3318"/>
      <c r="IOV218" s="3318"/>
      <c r="IOW218" s="3318"/>
      <c r="IOX218" s="3318"/>
      <c r="IOY218" s="3318"/>
      <c r="IOZ218" s="3318"/>
      <c r="IPA218" s="3318"/>
      <c r="IPB218" s="3318"/>
      <c r="IPC218" s="3318"/>
      <c r="IPD218" s="3318"/>
      <c r="IPE218" s="3318"/>
      <c r="IPF218" s="3318"/>
      <c r="IPG218" s="3318"/>
      <c r="IPH218" s="3318"/>
      <c r="IPI218" s="3318"/>
      <c r="IPJ218" s="3318"/>
      <c r="IPK218" s="3318"/>
      <c r="IPL218" s="3318"/>
      <c r="IPM218" s="3318"/>
      <c r="IPN218" s="3318"/>
      <c r="IPO218" s="3318"/>
      <c r="IPP218" s="3318"/>
      <c r="IPQ218" s="3318"/>
      <c r="IPR218" s="3318"/>
      <c r="IPS218" s="3318"/>
      <c r="IPT218" s="3318"/>
      <c r="IPU218" s="3318"/>
      <c r="IPV218" s="3318"/>
      <c r="IPW218" s="3318"/>
      <c r="IPX218" s="3318"/>
      <c r="IPY218" s="3318"/>
      <c r="IPZ218" s="3318"/>
      <c r="IQA218" s="3318"/>
      <c r="IQB218" s="3318"/>
      <c r="IQC218" s="3318"/>
      <c r="IQD218" s="3318"/>
      <c r="IQE218" s="3318"/>
      <c r="IQF218" s="3318"/>
      <c r="IQG218" s="3318"/>
      <c r="IQH218" s="3318"/>
      <c r="IQI218" s="3318"/>
      <c r="IQJ218" s="3318"/>
      <c r="IQK218" s="3318"/>
      <c r="IQL218" s="3318"/>
      <c r="IQM218" s="3318"/>
      <c r="IQN218" s="3318"/>
      <c r="IQO218" s="3318"/>
      <c r="IQP218" s="3318"/>
      <c r="IQQ218" s="3318"/>
      <c r="IQR218" s="3318"/>
      <c r="IQS218" s="3318"/>
      <c r="IQT218" s="3318"/>
      <c r="IQU218" s="3318"/>
      <c r="IQV218" s="3318"/>
      <c r="IQW218" s="3318"/>
      <c r="IQX218" s="3318"/>
      <c r="IQY218" s="3318"/>
      <c r="IQZ218" s="3318"/>
      <c r="IRA218" s="3318"/>
      <c r="IRB218" s="3318"/>
      <c r="IRC218" s="3318"/>
      <c r="IRD218" s="3318"/>
      <c r="IRE218" s="3318"/>
      <c r="IRF218" s="3318"/>
      <c r="IRG218" s="3318"/>
      <c r="IRH218" s="3318"/>
      <c r="IRI218" s="3318"/>
      <c r="IRJ218" s="3318"/>
      <c r="IRK218" s="3318"/>
      <c r="IRL218" s="3318"/>
      <c r="IRM218" s="3318"/>
      <c r="IRN218" s="3318"/>
      <c r="IRO218" s="3318"/>
      <c r="IRP218" s="3318"/>
      <c r="IRQ218" s="3318"/>
      <c r="IRR218" s="3318"/>
      <c r="IRS218" s="3318"/>
      <c r="IRT218" s="3318"/>
      <c r="IRU218" s="3318"/>
      <c r="IRV218" s="3318"/>
      <c r="IRW218" s="3318"/>
      <c r="IRX218" s="3318"/>
      <c r="IRY218" s="3318"/>
      <c r="IRZ218" s="3318"/>
      <c r="ISA218" s="3318"/>
      <c r="ISB218" s="3318"/>
      <c r="ISC218" s="3318"/>
      <c r="ISD218" s="3318"/>
      <c r="ISE218" s="3318"/>
      <c r="ISF218" s="3318"/>
      <c r="ISG218" s="3318"/>
      <c r="ISH218" s="3318"/>
      <c r="ISI218" s="3318"/>
      <c r="ISJ218" s="3318"/>
      <c r="ISK218" s="3318"/>
      <c r="ISL218" s="3318"/>
      <c r="ISM218" s="3318"/>
      <c r="ISN218" s="3318"/>
      <c r="ISO218" s="3318"/>
      <c r="ISP218" s="3318"/>
      <c r="ISQ218" s="3318"/>
      <c r="ISR218" s="3318"/>
      <c r="ISS218" s="3318"/>
      <c r="IST218" s="3318"/>
      <c r="ISU218" s="3318"/>
      <c r="ISV218" s="3318"/>
      <c r="ISW218" s="3318"/>
      <c r="ISX218" s="3318"/>
      <c r="ISY218" s="3318"/>
      <c r="ISZ218" s="3318"/>
      <c r="ITA218" s="3318"/>
      <c r="ITB218" s="3318"/>
      <c r="ITC218" s="3318"/>
      <c r="ITD218" s="3318"/>
      <c r="ITE218" s="3318"/>
      <c r="ITF218" s="3318"/>
      <c r="ITG218" s="3318"/>
      <c r="ITH218" s="3318"/>
      <c r="ITI218" s="3318"/>
      <c r="ITJ218" s="3318"/>
      <c r="ITK218" s="3318"/>
      <c r="ITL218" s="3318"/>
      <c r="ITM218" s="3318"/>
      <c r="ITN218" s="3318"/>
      <c r="ITO218" s="3318"/>
      <c r="ITP218" s="3318"/>
      <c r="ITQ218" s="3318"/>
      <c r="ITR218" s="3318"/>
      <c r="ITS218" s="3318"/>
      <c r="ITT218" s="3318"/>
      <c r="ITU218" s="3318"/>
      <c r="ITV218" s="3318"/>
      <c r="ITW218" s="3318"/>
      <c r="ITX218" s="3318"/>
      <c r="ITY218" s="3318"/>
      <c r="ITZ218" s="3318"/>
      <c r="IUA218" s="3318"/>
      <c r="IUB218" s="3318"/>
      <c r="IUC218" s="3318"/>
      <c r="IUD218" s="3318"/>
      <c r="IUE218" s="3318"/>
      <c r="IUF218" s="3318"/>
      <c r="IUG218" s="3318"/>
      <c r="IUH218" s="3318"/>
      <c r="IUI218" s="3318"/>
      <c r="IUJ218" s="3318"/>
      <c r="IUK218" s="3318"/>
      <c r="IUL218" s="3318"/>
      <c r="IUM218" s="3318"/>
      <c r="IUN218" s="3318"/>
      <c r="IUO218" s="3318"/>
      <c r="IUP218" s="3318"/>
      <c r="IUQ218" s="3318"/>
      <c r="IUR218" s="3318"/>
      <c r="IUS218" s="3318"/>
      <c r="IUT218" s="3318"/>
      <c r="IUU218" s="3318"/>
      <c r="IUV218" s="3318"/>
      <c r="IUW218" s="3318"/>
      <c r="IUX218" s="3318"/>
      <c r="IUY218" s="3318"/>
      <c r="IUZ218" s="3318"/>
      <c r="IVA218" s="3318"/>
      <c r="IVB218" s="3318"/>
      <c r="IVD218" s="3318"/>
      <c r="IVE218" s="3318"/>
      <c r="IVF218" s="3318"/>
      <c r="IVG218" s="3318"/>
      <c r="IVI218" s="3318"/>
      <c r="IVJ218" s="3318"/>
      <c r="IVK218" s="3318"/>
      <c r="IVL218" s="3318"/>
      <c r="IVM218" s="3318"/>
      <c r="IVN218" s="3318"/>
      <c r="IVO218" s="3318"/>
      <c r="IVQ218" s="3318"/>
      <c r="IVR218" s="3318"/>
      <c r="IVS218" s="3318"/>
      <c r="IVT218" s="3318"/>
      <c r="IVU218" s="3318"/>
      <c r="IVV218" s="3318"/>
      <c r="IVW218" s="3318"/>
      <c r="IVX218" s="3318"/>
      <c r="IVY218" s="3318"/>
      <c r="IVZ218" s="3318"/>
      <c r="IWA218" s="3318"/>
      <c r="IWB218" s="3318"/>
      <c r="IWC218" s="3318"/>
      <c r="IWD218" s="3318"/>
      <c r="IWE218" s="3318"/>
      <c r="IWF218" s="3318"/>
      <c r="IWG218" s="3318"/>
      <c r="IWH218" s="3318"/>
      <c r="IWI218" s="3318"/>
      <c r="IWJ218" s="3318"/>
      <c r="IWK218" s="3318"/>
      <c r="IWL218" s="3318"/>
      <c r="IWM218" s="3318"/>
      <c r="IWN218" s="3318"/>
      <c r="IWO218" s="3318"/>
      <c r="IWP218" s="3318"/>
      <c r="IWQ218" s="3318"/>
      <c r="IWR218" s="3318"/>
      <c r="IWS218" s="3318"/>
      <c r="IWT218" s="3318"/>
      <c r="IWU218" s="3318"/>
      <c r="IWV218" s="3318"/>
      <c r="IWW218" s="3318"/>
      <c r="IWX218" s="3318"/>
      <c r="IWY218" s="3318"/>
      <c r="IWZ218" s="3318"/>
      <c r="IXA218" s="3318"/>
      <c r="IXB218" s="3318"/>
      <c r="IXC218" s="3318"/>
      <c r="IXD218" s="3318"/>
      <c r="IXE218" s="3318"/>
      <c r="IXF218" s="3318"/>
      <c r="IXG218" s="3318"/>
      <c r="IXH218" s="3318"/>
      <c r="IXI218" s="3318"/>
      <c r="IXJ218" s="3318"/>
      <c r="IXK218" s="3318"/>
      <c r="IXL218" s="3318"/>
      <c r="IXM218" s="3318"/>
      <c r="IXN218" s="3318"/>
      <c r="IXO218" s="3318"/>
      <c r="IXP218" s="3318"/>
      <c r="IXQ218" s="3318"/>
      <c r="IXR218" s="3318"/>
      <c r="IXS218" s="3318"/>
      <c r="IXT218" s="3318"/>
      <c r="IXU218" s="3318"/>
      <c r="IXV218" s="3318"/>
      <c r="IXW218" s="3318"/>
      <c r="IXX218" s="3318"/>
      <c r="IXY218" s="3318"/>
      <c r="IXZ218" s="3318"/>
      <c r="IYA218" s="3318"/>
      <c r="IYB218" s="3318"/>
      <c r="IYC218" s="3318"/>
      <c r="IYD218" s="3318"/>
      <c r="IYE218" s="3318"/>
      <c r="IYF218" s="3318"/>
      <c r="IYG218" s="3318"/>
      <c r="IYH218" s="3318"/>
      <c r="IYI218" s="3318"/>
      <c r="IYJ218" s="3318"/>
      <c r="IYK218" s="3318"/>
      <c r="IYL218" s="3318"/>
      <c r="IYM218" s="3318"/>
      <c r="IYN218" s="3318"/>
      <c r="IYO218" s="3318"/>
      <c r="IYP218" s="3318"/>
      <c r="IYQ218" s="3318"/>
      <c r="IYR218" s="3318"/>
      <c r="IYS218" s="3318"/>
      <c r="IYT218" s="3318"/>
      <c r="IYU218" s="3318"/>
      <c r="IYV218" s="3318"/>
      <c r="IYW218" s="3318"/>
      <c r="IYX218" s="3318"/>
      <c r="IYY218" s="3318"/>
      <c r="IYZ218" s="3318"/>
      <c r="IZA218" s="3318"/>
      <c r="IZB218" s="3318"/>
      <c r="IZC218" s="3318"/>
      <c r="IZD218" s="3318"/>
      <c r="IZE218" s="3318"/>
      <c r="IZF218" s="3318"/>
      <c r="IZG218" s="3318"/>
      <c r="IZH218" s="3318"/>
      <c r="IZI218" s="3318"/>
      <c r="IZJ218" s="3318"/>
      <c r="IZK218" s="3318"/>
      <c r="IZL218" s="3318"/>
      <c r="IZM218" s="3318"/>
      <c r="IZN218" s="3318"/>
      <c r="IZO218" s="3318"/>
      <c r="IZP218" s="3318"/>
      <c r="IZQ218" s="3318"/>
      <c r="IZR218" s="3318"/>
      <c r="IZS218" s="3318"/>
      <c r="IZT218" s="3318"/>
      <c r="IZU218" s="3318"/>
      <c r="IZV218" s="3318"/>
      <c r="IZW218" s="3318"/>
      <c r="IZX218" s="3318"/>
      <c r="IZY218" s="3318"/>
      <c r="IZZ218" s="3318"/>
      <c r="JAA218" s="3318"/>
      <c r="JAB218" s="3318"/>
      <c r="JAC218" s="3318"/>
      <c r="JAD218" s="3318"/>
      <c r="JAE218" s="3318"/>
      <c r="JAF218" s="3318"/>
      <c r="JAG218" s="3318"/>
      <c r="JAH218" s="3318"/>
      <c r="JAI218" s="3318"/>
      <c r="JAJ218" s="3318"/>
      <c r="JAK218" s="3318"/>
      <c r="JAL218" s="3318"/>
      <c r="JAM218" s="3318"/>
      <c r="JAN218" s="3318"/>
      <c r="JAO218" s="3318"/>
      <c r="JAP218" s="3318"/>
      <c r="JAQ218" s="3318"/>
      <c r="JAR218" s="3318"/>
      <c r="JAS218" s="3318"/>
      <c r="JAT218" s="3318"/>
      <c r="JAU218" s="3318"/>
      <c r="JAV218" s="3318"/>
      <c r="JAW218" s="3318"/>
      <c r="JAX218" s="3318"/>
      <c r="JAY218" s="3318"/>
      <c r="JAZ218" s="3318"/>
      <c r="JBA218" s="3318"/>
      <c r="JBB218" s="3318"/>
      <c r="JBC218" s="3318"/>
      <c r="JBD218" s="3318"/>
      <c r="JBE218" s="3318"/>
      <c r="JBF218" s="3318"/>
      <c r="JBG218" s="3318"/>
      <c r="JBH218" s="3318"/>
      <c r="JBI218" s="3318"/>
      <c r="JBJ218" s="3318"/>
      <c r="JBK218" s="3318"/>
      <c r="JBL218" s="3318"/>
      <c r="JBM218" s="3318"/>
      <c r="JBN218" s="3318"/>
      <c r="JBO218" s="3318"/>
      <c r="JBP218" s="3318"/>
      <c r="JBQ218" s="3318"/>
      <c r="JBR218" s="3318"/>
      <c r="JBS218" s="3318"/>
      <c r="JBT218" s="3318"/>
      <c r="JBU218" s="3318"/>
      <c r="JBV218" s="3318"/>
      <c r="JBW218" s="3318"/>
      <c r="JBX218" s="3318"/>
      <c r="JBY218" s="3318"/>
      <c r="JBZ218" s="3318"/>
      <c r="JCA218" s="3318"/>
      <c r="JCB218" s="3318"/>
      <c r="JCC218" s="3318"/>
      <c r="JCD218" s="3318"/>
      <c r="JCE218" s="3318"/>
      <c r="JCF218" s="3318"/>
      <c r="JCG218" s="3318"/>
      <c r="JCH218" s="3318"/>
      <c r="JCI218" s="3318"/>
      <c r="JCJ218" s="3318"/>
      <c r="JCK218" s="3318"/>
      <c r="JCL218" s="3318"/>
      <c r="JCM218" s="3318"/>
      <c r="JCN218" s="3318"/>
      <c r="JCO218" s="3318"/>
      <c r="JCP218" s="3318"/>
      <c r="JCQ218" s="3318"/>
      <c r="JCR218" s="3318"/>
      <c r="JCS218" s="3318"/>
      <c r="JCT218" s="3318"/>
      <c r="JCU218" s="3318"/>
      <c r="JCV218" s="3318"/>
      <c r="JCW218" s="3318"/>
      <c r="JCX218" s="3318"/>
      <c r="JCY218" s="3318"/>
      <c r="JCZ218" s="3318"/>
      <c r="JDA218" s="3318"/>
      <c r="JDB218" s="3318"/>
      <c r="JDC218" s="3318"/>
      <c r="JDD218" s="3318"/>
      <c r="JDE218" s="3318"/>
      <c r="JDF218" s="3318"/>
      <c r="JDG218" s="3318"/>
      <c r="JDH218" s="3318"/>
      <c r="JDI218" s="3318"/>
      <c r="JDJ218" s="3318"/>
      <c r="JDK218" s="3318"/>
      <c r="JDL218" s="3318"/>
      <c r="JDM218" s="3318"/>
      <c r="JDN218" s="3318"/>
      <c r="JDO218" s="3318"/>
      <c r="JDP218" s="3318"/>
      <c r="JDQ218" s="3318"/>
      <c r="JDR218" s="3318"/>
      <c r="JDS218" s="3318"/>
      <c r="JDT218" s="3318"/>
      <c r="JDU218" s="3318"/>
      <c r="JDV218" s="3318"/>
      <c r="JDW218" s="3318"/>
      <c r="JDX218" s="3318"/>
      <c r="JDY218" s="3318"/>
      <c r="JDZ218" s="3318"/>
      <c r="JEA218" s="3318"/>
      <c r="JEB218" s="3318"/>
      <c r="JEC218" s="3318"/>
      <c r="JED218" s="3318"/>
      <c r="JEE218" s="3318"/>
      <c r="JEF218" s="3318"/>
      <c r="JEG218" s="3318"/>
      <c r="JEH218" s="3318"/>
      <c r="JEI218" s="3318"/>
      <c r="JEJ218" s="3318"/>
      <c r="JEK218" s="3318"/>
      <c r="JEL218" s="3318"/>
      <c r="JEM218" s="3318"/>
      <c r="JEN218" s="3318"/>
      <c r="JEO218" s="3318"/>
      <c r="JEP218" s="3318"/>
      <c r="JEQ218" s="3318"/>
      <c r="JER218" s="3318"/>
      <c r="JES218" s="3318"/>
      <c r="JET218" s="3318"/>
      <c r="JEU218" s="3318"/>
      <c r="JEV218" s="3318"/>
      <c r="JEW218" s="3318"/>
      <c r="JEX218" s="3318"/>
      <c r="JEZ218" s="3318"/>
      <c r="JFA218" s="3318"/>
      <c r="JFB218" s="3318"/>
      <c r="JFC218" s="3318"/>
      <c r="JFE218" s="3318"/>
      <c r="JFF218" s="3318"/>
      <c r="JFG218" s="3318"/>
      <c r="JFH218" s="3318"/>
      <c r="JFI218" s="3318"/>
      <c r="JFJ218" s="3318"/>
      <c r="JFK218" s="3318"/>
      <c r="JFM218" s="3318"/>
      <c r="JFN218" s="3318"/>
      <c r="JFO218" s="3318"/>
      <c r="JFP218" s="3318"/>
      <c r="JFQ218" s="3318"/>
      <c r="JFR218" s="3318"/>
      <c r="JFS218" s="3318"/>
      <c r="JFT218" s="3318"/>
      <c r="JFU218" s="3318"/>
      <c r="JFV218" s="3318"/>
      <c r="JFW218" s="3318"/>
      <c r="JFX218" s="3318"/>
      <c r="JFY218" s="3318"/>
      <c r="JFZ218" s="3318"/>
      <c r="JGA218" s="3318"/>
      <c r="JGB218" s="3318"/>
      <c r="JGC218" s="3318"/>
      <c r="JGD218" s="3318"/>
      <c r="JGE218" s="3318"/>
      <c r="JGF218" s="3318"/>
      <c r="JGG218" s="3318"/>
      <c r="JGH218" s="3318"/>
      <c r="JGI218" s="3318"/>
      <c r="JGJ218" s="3318"/>
      <c r="JGK218" s="3318"/>
      <c r="JGL218" s="3318"/>
      <c r="JGM218" s="3318"/>
      <c r="JGN218" s="3318"/>
      <c r="JGO218" s="3318"/>
      <c r="JGP218" s="3318"/>
      <c r="JGQ218" s="3318"/>
      <c r="JGR218" s="3318"/>
      <c r="JGS218" s="3318"/>
      <c r="JGT218" s="3318"/>
      <c r="JGU218" s="3318"/>
      <c r="JGV218" s="3318"/>
      <c r="JGW218" s="3318"/>
      <c r="JGX218" s="3318"/>
      <c r="JGY218" s="3318"/>
      <c r="JGZ218" s="3318"/>
      <c r="JHA218" s="3318"/>
      <c r="JHB218" s="3318"/>
      <c r="JHC218" s="3318"/>
      <c r="JHD218" s="3318"/>
      <c r="JHE218" s="3318"/>
      <c r="JHF218" s="3318"/>
      <c r="JHG218" s="3318"/>
      <c r="JHH218" s="3318"/>
      <c r="JHI218" s="3318"/>
      <c r="JHJ218" s="3318"/>
      <c r="JHK218" s="3318"/>
      <c r="JHL218" s="3318"/>
      <c r="JHM218" s="3318"/>
      <c r="JHN218" s="3318"/>
      <c r="JHO218" s="3318"/>
      <c r="JHP218" s="3318"/>
      <c r="JHQ218" s="3318"/>
      <c r="JHR218" s="3318"/>
      <c r="JHS218" s="3318"/>
      <c r="JHT218" s="3318"/>
      <c r="JHU218" s="3318"/>
      <c r="JHV218" s="3318"/>
      <c r="JHW218" s="3318"/>
      <c r="JHX218" s="3318"/>
      <c r="JHY218" s="3318"/>
      <c r="JHZ218" s="3318"/>
      <c r="JIA218" s="3318"/>
      <c r="JIB218" s="3318"/>
      <c r="JIC218" s="3318"/>
      <c r="JID218" s="3318"/>
      <c r="JIE218" s="3318"/>
      <c r="JIF218" s="3318"/>
      <c r="JIG218" s="3318"/>
      <c r="JIH218" s="3318"/>
      <c r="JII218" s="3318"/>
      <c r="JIJ218" s="3318"/>
      <c r="JIK218" s="3318"/>
      <c r="JIL218" s="3318"/>
      <c r="JIM218" s="3318"/>
      <c r="JIN218" s="3318"/>
      <c r="JIO218" s="3318"/>
      <c r="JIP218" s="3318"/>
      <c r="JIQ218" s="3318"/>
      <c r="JIR218" s="3318"/>
      <c r="JIS218" s="3318"/>
      <c r="JIT218" s="3318"/>
      <c r="JIU218" s="3318"/>
      <c r="JIV218" s="3318"/>
      <c r="JIW218" s="3318"/>
      <c r="JIX218" s="3318"/>
      <c r="JIY218" s="3318"/>
      <c r="JIZ218" s="3318"/>
      <c r="JJA218" s="3318"/>
      <c r="JJB218" s="3318"/>
      <c r="JJC218" s="3318"/>
      <c r="JJD218" s="3318"/>
      <c r="JJE218" s="3318"/>
      <c r="JJF218" s="3318"/>
      <c r="JJG218" s="3318"/>
      <c r="JJH218" s="3318"/>
      <c r="JJI218" s="3318"/>
      <c r="JJJ218" s="3318"/>
      <c r="JJK218" s="3318"/>
      <c r="JJL218" s="3318"/>
      <c r="JJM218" s="3318"/>
      <c r="JJN218" s="3318"/>
      <c r="JJO218" s="3318"/>
      <c r="JJP218" s="3318"/>
      <c r="JJQ218" s="3318"/>
      <c r="JJR218" s="3318"/>
      <c r="JJS218" s="3318"/>
      <c r="JJT218" s="3318"/>
      <c r="JJU218" s="3318"/>
      <c r="JJV218" s="3318"/>
      <c r="JJW218" s="3318"/>
      <c r="JJX218" s="3318"/>
      <c r="JJY218" s="3318"/>
      <c r="JJZ218" s="3318"/>
      <c r="JKA218" s="3318"/>
      <c r="JKB218" s="3318"/>
      <c r="JKC218" s="3318"/>
      <c r="JKD218" s="3318"/>
      <c r="JKE218" s="3318"/>
      <c r="JKF218" s="3318"/>
      <c r="JKG218" s="3318"/>
      <c r="JKH218" s="3318"/>
      <c r="JKI218" s="3318"/>
      <c r="JKJ218" s="3318"/>
      <c r="JKK218" s="3318"/>
      <c r="JKL218" s="3318"/>
      <c r="JKM218" s="3318"/>
      <c r="JKN218" s="3318"/>
      <c r="JKO218" s="3318"/>
      <c r="JKP218" s="3318"/>
      <c r="JKQ218" s="3318"/>
      <c r="JKR218" s="3318"/>
      <c r="JKS218" s="3318"/>
      <c r="JKT218" s="3318"/>
      <c r="JKU218" s="3318"/>
      <c r="JKV218" s="3318"/>
      <c r="JKW218" s="3318"/>
      <c r="JKX218" s="3318"/>
      <c r="JKY218" s="3318"/>
      <c r="JKZ218" s="3318"/>
      <c r="JLA218" s="3318"/>
      <c r="JLB218" s="3318"/>
      <c r="JLC218" s="3318"/>
      <c r="JLD218" s="3318"/>
      <c r="JLE218" s="3318"/>
      <c r="JLF218" s="3318"/>
      <c r="JLG218" s="3318"/>
      <c r="JLH218" s="3318"/>
      <c r="JLI218" s="3318"/>
      <c r="JLJ218" s="3318"/>
      <c r="JLK218" s="3318"/>
      <c r="JLL218" s="3318"/>
      <c r="JLM218" s="3318"/>
      <c r="JLN218" s="3318"/>
      <c r="JLO218" s="3318"/>
      <c r="JLP218" s="3318"/>
      <c r="JLQ218" s="3318"/>
      <c r="JLR218" s="3318"/>
      <c r="JLS218" s="3318"/>
      <c r="JLT218" s="3318"/>
      <c r="JLU218" s="3318"/>
      <c r="JLV218" s="3318"/>
      <c r="JLW218" s="3318"/>
      <c r="JLX218" s="3318"/>
      <c r="JLY218" s="3318"/>
      <c r="JLZ218" s="3318"/>
      <c r="JMA218" s="3318"/>
      <c r="JMB218" s="3318"/>
      <c r="JMC218" s="3318"/>
      <c r="JMD218" s="3318"/>
      <c r="JME218" s="3318"/>
      <c r="JMF218" s="3318"/>
      <c r="JMG218" s="3318"/>
      <c r="JMH218" s="3318"/>
      <c r="JMI218" s="3318"/>
      <c r="JMJ218" s="3318"/>
      <c r="JMK218" s="3318"/>
      <c r="JML218" s="3318"/>
      <c r="JMM218" s="3318"/>
      <c r="JMN218" s="3318"/>
      <c r="JMO218" s="3318"/>
      <c r="JMP218" s="3318"/>
      <c r="JMQ218" s="3318"/>
      <c r="JMR218" s="3318"/>
      <c r="JMS218" s="3318"/>
      <c r="JMT218" s="3318"/>
      <c r="JMU218" s="3318"/>
      <c r="JMV218" s="3318"/>
      <c r="JMW218" s="3318"/>
      <c r="JMX218" s="3318"/>
      <c r="JMY218" s="3318"/>
      <c r="JMZ218" s="3318"/>
      <c r="JNA218" s="3318"/>
      <c r="JNB218" s="3318"/>
      <c r="JNC218" s="3318"/>
      <c r="JND218" s="3318"/>
      <c r="JNE218" s="3318"/>
      <c r="JNF218" s="3318"/>
      <c r="JNG218" s="3318"/>
      <c r="JNH218" s="3318"/>
      <c r="JNI218" s="3318"/>
      <c r="JNJ218" s="3318"/>
      <c r="JNK218" s="3318"/>
      <c r="JNL218" s="3318"/>
      <c r="JNM218" s="3318"/>
      <c r="JNN218" s="3318"/>
      <c r="JNO218" s="3318"/>
      <c r="JNP218" s="3318"/>
      <c r="JNQ218" s="3318"/>
      <c r="JNR218" s="3318"/>
      <c r="JNS218" s="3318"/>
      <c r="JNT218" s="3318"/>
      <c r="JNU218" s="3318"/>
      <c r="JNV218" s="3318"/>
      <c r="JNW218" s="3318"/>
      <c r="JNX218" s="3318"/>
      <c r="JNY218" s="3318"/>
      <c r="JNZ218" s="3318"/>
      <c r="JOA218" s="3318"/>
      <c r="JOB218" s="3318"/>
      <c r="JOC218" s="3318"/>
      <c r="JOD218" s="3318"/>
      <c r="JOE218" s="3318"/>
      <c r="JOF218" s="3318"/>
      <c r="JOG218" s="3318"/>
      <c r="JOH218" s="3318"/>
      <c r="JOI218" s="3318"/>
      <c r="JOJ218" s="3318"/>
      <c r="JOK218" s="3318"/>
      <c r="JOL218" s="3318"/>
      <c r="JOM218" s="3318"/>
      <c r="JON218" s="3318"/>
      <c r="JOO218" s="3318"/>
      <c r="JOP218" s="3318"/>
      <c r="JOQ218" s="3318"/>
      <c r="JOR218" s="3318"/>
      <c r="JOS218" s="3318"/>
      <c r="JOT218" s="3318"/>
      <c r="JOV218" s="3318"/>
      <c r="JOW218" s="3318"/>
      <c r="JOX218" s="3318"/>
      <c r="JOY218" s="3318"/>
      <c r="JPA218" s="3318"/>
      <c r="JPB218" s="3318"/>
      <c r="JPC218" s="3318"/>
      <c r="JPD218" s="3318"/>
      <c r="JPE218" s="3318"/>
      <c r="JPF218" s="3318"/>
      <c r="JPG218" s="3318"/>
      <c r="JPI218" s="3318"/>
      <c r="JPJ218" s="3318"/>
      <c r="JPK218" s="3318"/>
      <c r="JPL218" s="3318"/>
      <c r="JPM218" s="3318"/>
      <c r="JPN218" s="3318"/>
      <c r="JPO218" s="3318"/>
      <c r="JPP218" s="3318"/>
      <c r="JPQ218" s="3318"/>
      <c r="JPR218" s="3318"/>
      <c r="JPS218" s="3318"/>
      <c r="JPT218" s="3318"/>
      <c r="JPU218" s="3318"/>
      <c r="JPV218" s="3318"/>
      <c r="JPW218" s="3318"/>
      <c r="JPX218" s="3318"/>
      <c r="JPY218" s="3318"/>
      <c r="JPZ218" s="3318"/>
      <c r="JQA218" s="3318"/>
      <c r="JQB218" s="3318"/>
      <c r="JQC218" s="3318"/>
      <c r="JQD218" s="3318"/>
      <c r="JQE218" s="3318"/>
      <c r="JQF218" s="3318"/>
      <c r="JQG218" s="3318"/>
      <c r="JQH218" s="3318"/>
      <c r="JQI218" s="3318"/>
      <c r="JQJ218" s="3318"/>
      <c r="JQK218" s="3318"/>
      <c r="JQL218" s="3318"/>
      <c r="JQM218" s="3318"/>
      <c r="JQN218" s="3318"/>
      <c r="JQO218" s="3318"/>
      <c r="JQP218" s="3318"/>
      <c r="JQQ218" s="3318"/>
      <c r="JQR218" s="3318"/>
      <c r="JQS218" s="3318"/>
      <c r="JQT218" s="3318"/>
      <c r="JQU218" s="3318"/>
      <c r="JQV218" s="3318"/>
      <c r="JQW218" s="3318"/>
      <c r="JQX218" s="3318"/>
      <c r="JQY218" s="3318"/>
      <c r="JQZ218" s="3318"/>
      <c r="JRA218" s="3318"/>
      <c r="JRB218" s="3318"/>
      <c r="JRC218" s="3318"/>
      <c r="JRD218" s="3318"/>
      <c r="JRE218" s="3318"/>
      <c r="JRF218" s="3318"/>
      <c r="JRG218" s="3318"/>
      <c r="JRH218" s="3318"/>
      <c r="JRI218" s="3318"/>
      <c r="JRJ218" s="3318"/>
      <c r="JRK218" s="3318"/>
      <c r="JRL218" s="3318"/>
      <c r="JRM218" s="3318"/>
      <c r="JRN218" s="3318"/>
      <c r="JRO218" s="3318"/>
      <c r="JRP218" s="3318"/>
      <c r="JRQ218" s="3318"/>
      <c r="JRR218" s="3318"/>
      <c r="JRS218" s="3318"/>
      <c r="JRT218" s="3318"/>
      <c r="JRU218" s="3318"/>
      <c r="JRV218" s="3318"/>
      <c r="JRW218" s="3318"/>
      <c r="JRX218" s="3318"/>
      <c r="JRY218" s="3318"/>
      <c r="JRZ218" s="3318"/>
      <c r="JSA218" s="3318"/>
      <c r="JSB218" s="3318"/>
      <c r="JSC218" s="3318"/>
      <c r="JSD218" s="3318"/>
      <c r="JSE218" s="3318"/>
      <c r="JSF218" s="3318"/>
      <c r="JSG218" s="3318"/>
      <c r="JSH218" s="3318"/>
      <c r="JSI218" s="3318"/>
      <c r="JSJ218" s="3318"/>
      <c r="JSK218" s="3318"/>
      <c r="JSL218" s="3318"/>
      <c r="JSM218" s="3318"/>
      <c r="JSN218" s="3318"/>
      <c r="JSO218" s="3318"/>
      <c r="JSP218" s="3318"/>
      <c r="JSQ218" s="3318"/>
      <c r="JSR218" s="3318"/>
      <c r="JSS218" s="3318"/>
      <c r="JST218" s="3318"/>
      <c r="JSU218" s="3318"/>
      <c r="JSV218" s="3318"/>
      <c r="JSW218" s="3318"/>
      <c r="JSX218" s="3318"/>
      <c r="JSY218" s="3318"/>
      <c r="JSZ218" s="3318"/>
      <c r="JTA218" s="3318"/>
      <c r="JTB218" s="3318"/>
      <c r="JTC218" s="3318"/>
      <c r="JTD218" s="3318"/>
      <c r="JTE218" s="3318"/>
      <c r="JTF218" s="3318"/>
      <c r="JTG218" s="3318"/>
      <c r="JTH218" s="3318"/>
      <c r="JTI218" s="3318"/>
      <c r="JTJ218" s="3318"/>
      <c r="JTK218" s="3318"/>
      <c r="JTL218" s="3318"/>
      <c r="JTM218" s="3318"/>
      <c r="JTN218" s="3318"/>
      <c r="JTO218" s="3318"/>
      <c r="JTP218" s="3318"/>
      <c r="JTQ218" s="3318"/>
      <c r="JTR218" s="3318"/>
      <c r="JTS218" s="3318"/>
      <c r="JTT218" s="3318"/>
      <c r="JTU218" s="3318"/>
      <c r="JTV218" s="3318"/>
      <c r="JTW218" s="3318"/>
      <c r="JTX218" s="3318"/>
      <c r="JTY218" s="3318"/>
      <c r="JTZ218" s="3318"/>
      <c r="JUA218" s="3318"/>
      <c r="JUB218" s="3318"/>
      <c r="JUC218" s="3318"/>
      <c r="JUD218" s="3318"/>
      <c r="JUE218" s="3318"/>
      <c r="JUF218" s="3318"/>
      <c r="JUG218" s="3318"/>
      <c r="JUH218" s="3318"/>
      <c r="JUI218" s="3318"/>
      <c r="JUJ218" s="3318"/>
      <c r="JUK218" s="3318"/>
      <c r="JUL218" s="3318"/>
      <c r="JUM218" s="3318"/>
      <c r="JUN218" s="3318"/>
      <c r="JUO218" s="3318"/>
      <c r="JUP218" s="3318"/>
      <c r="JUQ218" s="3318"/>
      <c r="JUR218" s="3318"/>
      <c r="JUS218" s="3318"/>
      <c r="JUT218" s="3318"/>
      <c r="JUU218" s="3318"/>
      <c r="JUV218" s="3318"/>
      <c r="JUW218" s="3318"/>
      <c r="JUX218" s="3318"/>
      <c r="JUY218" s="3318"/>
      <c r="JUZ218" s="3318"/>
      <c r="JVA218" s="3318"/>
      <c r="JVB218" s="3318"/>
      <c r="JVC218" s="3318"/>
      <c r="JVD218" s="3318"/>
      <c r="JVE218" s="3318"/>
      <c r="JVF218" s="3318"/>
      <c r="JVG218" s="3318"/>
      <c r="JVH218" s="3318"/>
      <c r="JVI218" s="3318"/>
      <c r="JVJ218" s="3318"/>
      <c r="JVK218" s="3318"/>
      <c r="JVL218" s="3318"/>
      <c r="JVM218" s="3318"/>
      <c r="JVN218" s="3318"/>
      <c r="JVO218" s="3318"/>
      <c r="JVP218" s="3318"/>
      <c r="JVQ218" s="3318"/>
      <c r="JVR218" s="3318"/>
      <c r="JVS218" s="3318"/>
      <c r="JVT218" s="3318"/>
      <c r="JVU218" s="3318"/>
      <c r="JVV218" s="3318"/>
      <c r="JVW218" s="3318"/>
      <c r="JVX218" s="3318"/>
      <c r="JVY218" s="3318"/>
      <c r="JVZ218" s="3318"/>
      <c r="JWA218" s="3318"/>
      <c r="JWB218" s="3318"/>
      <c r="JWC218" s="3318"/>
      <c r="JWD218" s="3318"/>
      <c r="JWE218" s="3318"/>
      <c r="JWF218" s="3318"/>
      <c r="JWG218" s="3318"/>
      <c r="JWH218" s="3318"/>
      <c r="JWI218" s="3318"/>
      <c r="JWJ218" s="3318"/>
      <c r="JWK218" s="3318"/>
      <c r="JWL218" s="3318"/>
      <c r="JWM218" s="3318"/>
      <c r="JWN218" s="3318"/>
      <c r="JWO218" s="3318"/>
      <c r="JWP218" s="3318"/>
      <c r="JWQ218" s="3318"/>
      <c r="JWR218" s="3318"/>
      <c r="JWS218" s="3318"/>
      <c r="JWT218" s="3318"/>
      <c r="JWU218" s="3318"/>
      <c r="JWV218" s="3318"/>
      <c r="JWW218" s="3318"/>
      <c r="JWX218" s="3318"/>
      <c r="JWY218" s="3318"/>
      <c r="JWZ218" s="3318"/>
      <c r="JXA218" s="3318"/>
      <c r="JXB218" s="3318"/>
      <c r="JXC218" s="3318"/>
      <c r="JXD218" s="3318"/>
      <c r="JXE218" s="3318"/>
      <c r="JXF218" s="3318"/>
      <c r="JXG218" s="3318"/>
      <c r="JXH218" s="3318"/>
      <c r="JXI218" s="3318"/>
      <c r="JXJ218" s="3318"/>
      <c r="JXK218" s="3318"/>
      <c r="JXL218" s="3318"/>
      <c r="JXM218" s="3318"/>
      <c r="JXN218" s="3318"/>
      <c r="JXO218" s="3318"/>
      <c r="JXP218" s="3318"/>
      <c r="JXQ218" s="3318"/>
      <c r="JXR218" s="3318"/>
      <c r="JXS218" s="3318"/>
      <c r="JXT218" s="3318"/>
      <c r="JXU218" s="3318"/>
      <c r="JXV218" s="3318"/>
      <c r="JXW218" s="3318"/>
      <c r="JXX218" s="3318"/>
      <c r="JXY218" s="3318"/>
      <c r="JXZ218" s="3318"/>
      <c r="JYA218" s="3318"/>
      <c r="JYB218" s="3318"/>
      <c r="JYC218" s="3318"/>
      <c r="JYD218" s="3318"/>
      <c r="JYE218" s="3318"/>
      <c r="JYF218" s="3318"/>
      <c r="JYG218" s="3318"/>
      <c r="JYH218" s="3318"/>
      <c r="JYI218" s="3318"/>
      <c r="JYJ218" s="3318"/>
      <c r="JYK218" s="3318"/>
      <c r="JYL218" s="3318"/>
      <c r="JYM218" s="3318"/>
      <c r="JYN218" s="3318"/>
      <c r="JYO218" s="3318"/>
      <c r="JYP218" s="3318"/>
      <c r="JYR218" s="3318"/>
      <c r="JYS218" s="3318"/>
      <c r="JYT218" s="3318"/>
      <c r="JYU218" s="3318"/>
      <c r="JYW218" s="3318"/>
      <c r="JYX218" s="3318"/>
      <c r="JYY218" s="3318"/>
      <c r="JYZ218" s="3318"/>
      <c r="JZA218" s="3318"/>
      <c r="JZB218" s="3318"/>
      <c r="JZC218" s="3318"/>
      <c r="JZE218" s="3318"/>
      <c r="JZF218" s="3318"/>
      <c r="JZG218" s="3318"/>
      <c r="JZH218" s="3318"/>
      <c r="JZI218" s="3318"/>
      <c r="JZJ218" s="3318"/>
      <c r="JZK218" s="3318"/>
      <c r="JZL218" s="3318"/>
      <c r="JZM218" s="3318"/>
      <c r="JZN218" s="3318"/>
      <c r="JZO218" s="3318"/>
      <c r="JZP218" s="3318"/>
      <c r="JZQ218" s="3318"/>
      <c r="JZR218" s="3318"/>
      <c r="JZS218" s="3318"/>
      <c r="JZT218" s="3318"/>
      <c r="JZU218" s="3318"/>
      <c r="JZV218" s="3318"/>
      <c r="JZW218" s="3318"/>
      <c r="JZX218" s="3318"/>
      <c r="JZY218" s="3318"/>
      <c r="JZZ218" s="3318"/>
      <c r="KAA218" s="3318"/>
      <c r="KAB218" s="3318"/>
      <c r="KAC218" s="3318"/>
      <c r="KAD218" s="3318"/>
      <c r="KAE218" s="3318"/>
      <c r="KAF218" s="3318"/>
      <c r="KAG218" s="3318"/>
      <c r="KAH218" s="3318"/>
      <c r="KAI218" s="3318"/>
      <c r="KAJ218" s="3318"/>
      <c r="KAK218" s="3318"/>
      <c r="KAL218" s="3318"/>
      <c r="KAM218" s="3318"/>
      <c r="KAN218" s="3318"/>
      <c r="KAO218" s="3318"/>
      <c r="KAP218" s="3318"/>
      <c r="KAQ218" s="3318"/>
      <c r="KAR218" s="3318"/>
      <c r="KAS218" s="3318"/>
      <c r="KAT218" s="3318"/>
      <c r="KAU218" s="3318"/>
      <c r="KAV218" s="3318"/>
      <c r="KAW218" s="3318"/>
      <c r="KAX218" s="3318"/>
      <c r="KAY218" s="3318"/>
      <c r="KAZ218" s="3318"/>
      <c r="KBA218" s="3318"/>
      <c r="KBB218" s="3318"/>
      <c r="KBC218" s="3318"/>
      <c r="KBD218" s="3318"/>
      <c r="KBE218" s="3318"/>
      <c r="KBF218" s="3318"/>
      <c r="KBG218" s="3318"/>
      <c r="KBH218" s="3318"/>
      <c r="KBI218" s="3318"/>
      <c r="KBJ218" s="3318"/>
      <c r="KBK218" s="3318"/>
      <c r="KBL218" s="3318"/>
      <c r="KBM218" s="3318"/>
      <c r="KBN218" s="3318"/>
      <c r="KBO218" s="3318"/>
      <c r="KBP218" s="3318"/>
      <c r="KBQ218" s="3318"/>
      <c r="KBR218" s="3318"/>
      <c r="KBS218" s="3318"/>
      <c r="KBT218" s="3318"/>
      <c r="KBU218" s="3318"/>
      <c r="KBV218" s="3318"/>
      <c r="KBW218" s="3318"/>
      <c r="KBX218" s="3318"/>
      <c r="KBY218" s="3318"/>
      <c r="KBZ218" s="3318"/>
      <c r="KCA218" s="3318"/>
      <c r="KCB218" s="3318"/>
      <c r="KCC218" s="3318"/>
      <c r="KCD218" s="3318"/>
      <c r="KCE218" s="3318"/>
      <c r="KCF218" s="3318"/>
      <c r="KCG218" s="3318"/>
      <c r="KCH218" s="3318"/>
      <c r="KCI218" s="3318"/>
      <c r="KCJ218" s="3318"/>
      <c r="KCK218" s="3318"/>
      <c r="KCL218" s="3318"/>
      <c r="KCM218" s="3318"/>
      <c r="KCN218" s="3318"/>
      <c r="KCO218" s="3318"/>
      <c r="KCP218" s="3318"/>
      <c r="KCQ218" s="3318"/>
      <c r="KCR218" s="3318"/>
      <c r="KCS218" s="3318"/>
      <c r="KCT218" s="3318"/>
      <c r="KCU218" s="3318"/>
      <c r="KCV218" s="3318"/>
      <c r="KCW218" s="3318"/>
      <c r="KCX218" s="3318"/>
      <c r="KCY218" s="3318"/>
      <c r="KCZ218" s="3318"/>
      <c r="KDA218" s="3318"/>
      <c r="KDB218" s="3318"/>
      <c r="KDC218" s="3318"/>
      <c r="KDD218" s="3318"/>
      <c r="KDE218" s="3318"/>
      <c r="KDF218" s="3318"/>
      <c r="KDG218" s="3318"/>
      <c r="KDH218" s="3318"/>
      <c r="KDI218" s="3318"/>
      <c r="KDJ218" s="3318"/>
      <c r="KDK218" s="3318"/>
      <c r="KDL218" s="3318"/>
      <c r="KDM218" s="3318"/>
      <c r="KDN218" s="3318"/>
      <c r="KDO218" s="3318"/>
      <c r="KDP218" s="3318"/>
      <c r="KDQ218" s="3318"/>
      <c r="KDR218" s="3318"/>
      <c r="KDS218" s="3318"/>
      <c r="KDT218" s="3318"/>
      <c r="KDU218" s="3318"/>
      <c r="KDV218" s="3318"/>
      <c r="KDW218" s="3318"/>
      <c r="KDX218" s="3318"/>
      <c r="KDY218" s="3318"/>
      <c r="KDZ218" s="3318"/>
      <c r="KEA218" s="3318"/>
      <c r="KEB218" s="3318"/>
      <c r="KEC218" s="3318"/>
      <c r="KED218" s="3318"/>
      <c r="KEE218" s="3318"/>
      <c r="KEF218" s="3318"/>
      <c r="KEG218" s="3318"/>
      <c r="KEH218" s="3318"/>
      <c r="KEI218" s="3318"/>
      <c r="KEJ218" s="3318"/>
      <c r="KEK218" s="3318"/>
      <c r="KEL218" s="3318"/>
      <c r="KEM218" s="3318"/>
      <c r="KEN218" s="3318"/>
      <c r="KEO218" s="3318"/>
      <c r="KEP218" s="3318"/>
      <c r="KEQ218" s="3318"/>
      <c r="KER218" s="3318"/>
      <c r="KES218" s="3318"/>
      <c r="KET218" s="3318"/>
      <c r="KEU218" s="3318"/>
      <c r="KEV218" s="3318"/>
      <c r="KEW218" s="3318"/>
      <c r="KEX218" s="3318"/>
      <c r="KEY218" s="3318"/>
      <c r="KEZ218" s="3318"/>
      <c r="KFA218" s="3318"/>
      <c r="KFB218" s="3318"/>
      <c r="KFC218" s="3318"/>
      <c r="KFD218" s="3318"/>
      <c r="KFE218" s="3318"/>
      <c r="KFF218" s="3318"/>
      <c r="KFG218" s="3318"/>
      <c r="KFH218" s="3318"/>
      <c r="KFI218" s="3318"/>
      <c r="KFJ218" s="3318"/>
      <c r="KFK218" s="3318"/>
      <c r="KFL218" s="3318"/>
      <c r="KFM218" s="3318"/>
      <c r="KFN218" s="3318"/>
      <c r="KFO218" s="3318"/>
      <c r="KFP218" s="3318"/>
      <c r="KFQ218" s="3318"/>
      <c r="KFR218" s="3318"/>
      <c r="KFS218" s="3318"/>
      <c r="KFT218" s="3318"/>
      <c r="KFU218" s="3318"/>
      <c r="KFV218" s="3318"/>
      <c r="KFW218" s="3318"/>
      <c r="KFX218" s="3318"/>
      <c r="KFY218" s="3318"/>
      <c r="KFZ218" s="3318"/>
      <c r="KGA218" s="3318"/>
      <c r="KGB218" s="3318"/>
      <c r="KGC218" s="3318"/>
      <c r="KGD218" s="3318"/>
      <c r="KGE218" s="3318"/>
      <c r="KGF218" s="3318"/>
      <c r="KGG218" s="3318"/>
      <c r="KGH218" s="3318"/>
      <c r="KGI218" s="3318"/>
      <c r="KGJ218" s="3318"/>
      <c r="KGK218" s="3318"/>
      <c r="KGL218" s="3318"/>
      <c r="KGM218" s="3318"/>
      <c r="KGN218" s="3318"/>
      <c r="KGO218" s="3318"/>
      <c r="KGP218" s="3318"/>
      <c r="KGQ218" s="3318"/>
      <c r="KGR218" s="3318"/>
      <c r="KGS218" s="3318"/>
      <c r="KGT218" s="3318"/>
      <c r="KGU218" s="3318"/>
      <c r="KGV218" s="3318"/>
      <c r="KGW218" s="3318"/>
      <c r="KGX218" s="3318"/>
      <c r="KGY218" s="3318"/>
      <c r="KGZ218" s="3318"/>
      <c r="KHA218" s="3318"/>
      <c r="KHB218" s="3318"/>
      <c r="KHC218" s="3318"/>
      <c r="KHD218" s="3318"/>
      <c r="KHE218" s="3318"/>
      <c r="KHF218" s="3318"/>
      <c r="KHG218" s="3318"/>
      <c r="KHH218" s="3318"/>
      <c r="KHI218" s="3318"/>
      <c r="KHJ218" s="3318"/>
      <c r="KHK218" s="3318"/>
      <c r="KHL218" s="3318"/>
      <c r="KHM218" s="3318"/>
      <c r="KHN218" s="3318"/>
      <c r="KHO218" s="3318"/>
      <c r="KHP218" s="3318"/>
      <c r="KHQ218" s="3318"/>
      <c r="KHR218" s="3318"/>
      <c r="KHS218" s="3318"/>
      <c r="KHT218" s="3318"/>
      <c r="KHU218" s="3318"/>
      <c r="KHV218" s="3318"/>
      <c r="KHW218" s="3318"/>
      <c r="KHX218" s="3318"/>
      <c r="KHY218" s="3318"/>
      <c r="KHZ218" s="3318"/>
      <c r="KIA218" s="3318"/>
      <c r="KIB218" s="3318"/>
      <c r="KIC218" s="3318"/>
      <c r="KID218" s="3318"/>
      <c r="KIE218" s="3318"/>
      <c r="KIF218" s="3318"/>
      <c r="KIG218" s="3318"/>
      <c r="KIH218" s="3318"/>
      <c r="KII218" s="3318"/>
      <c r="KIJ218" s="3318"/>
      <c r="KIK218" s="3318"/>
      <c r="KIL218" s="3318"/>
      <c r="KIN218" s="3318"/>
      <c r="KIO218" s="3318"/>
      <c r="KIP218" s="3318"/>
      <c r="KIQ218" s="3318"/>
      <c r="KIS218" s="3318"/>
      <c r="KIT218" s="3318"/>
      <c r="KIU218" s="3318"/>
      <c r="KIV218" s="3318"/>
      <c r="KIW218" s="3318"/>
      <c r="KIX218" s="3318"/>
      <c r="KIY218" s="3318"/>
      <c r="KJA218" s="3318"/>
      <c r="KJB218" s="3318"/>
      <c r="KJC218" s="3318"/>
      <c r="KJD218" s="3318"/>
      <c r="KJE218" s="3318"/>
      <c r="KJF218" s="3318"/>
      <c r="KJG218" s="3318"/>
      <c r="KJH218" s="3318"/>
      <c r="KJI218" s="3318"/>
      <c r="KJJ218" s="3318"/>
      <c r="KJK218" s="3318"/>
      <c r="KJL218" s="3318"/>
      <c r="KJM218" s="3318"/>
      <c r="KJN218" s="3318"/>
      <c r="KJO218" s="3318"/>
      <c r="KJP218" s="3318"/>
      <c r="KJQ218" s="3318"/>
      <c r="KJR218" s="3318"/>
      <c r="KJS218" s="3318"/>
      <c r="KJT218" s="3318"/>
      <c r="KJU218" s="3318"/>
      <c r="KJV218" s="3318"/>
      <c r="KJW218" s="3318"/>
      <c r="KJX218" s="3318"/>
      <c r="KJY218" s="3318"/>
      <c r="KJZ218" s="3318"/>
      <c r="KKA218" s="3318"/>
      <c r="KKB218" s="3318"/>
      <c r="KKC218" s="3318"/>
      <c r="KKD218" s="3318"/>
      <c r="KKE218" s="3318"/>
      <c r="KKF218" s="3318"/>
      <c r="KKG218" s="3318"/>
      <c r="KKH218" s="3318"/>
      <c r="KKI218" s="3318"/>
      <c r="KKJ218" s="3318"/>
      <c r="KKK218" s="3318"/>
      <c r="KKL218" s="3318"/>
      <c r="KKM218" s="3318"/>
      <c r="KKN218" s="3318"/>
      <c r="KKO218" s="3318"/>
      <c r="KKP218" s="3318"/>
      <c r="KKQ218" s="3318"/>
      <c r="KKR218" s="3318"/>
      <c r="KKS218" s="3318"/>
      <c r="KKT218" s="3318"/>
      <c r="KKU218" s="3318"/>
      <c r="KKV218" s="3318"/>
      <c r="KKW218" s="3318"/>
      <c r="KKX218" s="3318"/>
      <c r="KKY218" s="3318"/>
      <c r="KKZ218" s="3318"/>
      <c r="KLA218" s="3318"/>
      <c r="KLB218" s="3318"/>
      <c r="KLC218" s="3318"/>
      <c r="KLD218" s="3318"/>
      <c r="KLE218" s="3318"/>
      <c r="KLF218" s="3318"/>
      <c r="KLG218" s="3318"/>
      <c r="KLH218" s="3318"/>
      <c r="KLI218" s="3318"/>
      <c r="KLJ218" s="3318"/>
      <c r="KLK218" s="3318"/>
      <c r="KLL218" s="3318"/>
      <c r="KLM218" s="3318"/>
      <c r="KLN218" s="3318"/>
      <c r="KLO218" s="3318"/>
      <c r="KLP218" s="3318"/>
      <c r="KLQ218" s="3318"/>
      <c r="KLR218" s="3318"/>
      <c r="KLS218" s="3318"/>
      <c r="KLT218" s="3318"/>
      <c r="KLU218" s="3318"/>
      <c r="KLV218" s="3318"/>
      <c r="KLW218" s="3318"/>
      <c r="KLX218" s="3318"/>
      <c r="KLY218" s="3318"/>
      <c r="KLZ218" s="3318"/>
      <c r="KMA218" s="3318"/>
      <c r="KMB218" s="3318"/>
      <c r="KMC218" s="3318"/>
      <c r="KMD218" s="3318"/>
      <c r="KME218" s="3318"/>
      <c r="KMF218" s="3318"/>
      <c r="KMG218" s="3318"/>
      <c r="KMH218" s="3318"/>
      <c r="KMI218" s="3318"/>
      <c r="KMJ218" s="3318"/>
      <c r="KMK218" s="3318"/>
      <c r="KML218" s="3318"/>
      <c r="KMM218" s="3318"/>
      <c r="KMN218" s="3318"/>
      <c r="KMO218" s="3318"/>
      <c r="KMP218" s="3318"/>
      <c r="KMQ218" s="3318"/>
      <c r="KMR218" s="3318"/>
      <c r="KMS218" s="3318"/>
      <c r="KMT218" s="3318"/>
      <c r="KMU218" s="3318"/>
      <c r="KMV218" s="3318"/>
      <c r="KMW218" s="3318"/>
      <c r="KMX218" s="3318"/>
      <c r="KMY218" s="3318"/>
      <c r="KMZ218" s="3318"/>
      <c r="KNA218" s="3318"/>
      <c r="KNB218" s="3318"/>
      <c r="KNC218" s="3318"/>
      <c r="KND218" s="3318"/>
      <c r="KNE218" s="3318"/>
      <c r="KNF218" s="3318"/>
      <c r="KNG218" s="3318"/>
      <c r="KNH218" s="3318"/>
      <c r="KNI218" s="3318"/>
      <c r="KNJ218" s="3318"/>
      <c r="KNK218" s="3318"/>
      <c r="KNL218" s="3318"/>
      <c r="KNM218" s="3318"/>
      <c r="KNN218" s="3318"/>
      <c r="KNO218" s="3318"/>
      <c r="KNP218" s="3318"/>
      <c r="KNQ218" s="3318"/>
      <c r="KNR218" s="3318"/>
      <c r="KNS218" s="3318"/>
      <c r="KNT218" s="3318"/>
      <c r="KNU218" s="3318"/>
      <c r="KNV218" s="3318"/>
      <c r="KNW218" s="3318"/>
      <c r="KNX218" s="3318"/>
      <c r="KNY218" s="3318"/>
      <c r="KNZ218" s="3318"/>
      <c r="KOA218" s="3318"/>
      <c r="KOB218" s="3318"/>
      <c r="KOC218" s="3318"/>
      <c r="KOD218" s="3318"/>
      <c r="KOE218" s="3318"/>
      <c r="KOF218" s="3318"/>
      <c r="KOG218" s="3318"/>
      <c r="KOH218" s="3318"/>
      <c r="KOI218" s="3318"/>
      <c r="KOJ218" s="3318"/>
      <c r="KOK218" s="3318"/>
      <c r="KOL218" s="3318"/>
      <c r="KOM218" s="3318"/>
      <c r="KON218" s="3318"/>
      <c r="KOO218" s="3318"/>
      <c r="KOP218" s="3318"/>
      <c r="KOQ218" s="3318"/>
      <c r="KOR218" s="3318"/>
      <c r="KOS218" s="3318"/>
      <c r="KOT218" s="3318"/>
      <c r="KOU218" s="3318"/>
      <c r="KOV218" s="3318"/>
      <c r="KOW218" s="3318"/>
      <c r="KOX218" s="3318"/>
      <c r="KOY218" s="3318"/>
      <c r="KOZ218" s="3318"/>
      <c r="KPA218" s="3318"/>
      <c r="KPB218" s="3318"/>
      <c r="KPC218" s="3318"/>
      <c r="KPD218" s="3318"/>
      <c r="KPE218" s="3318"/>
      <c r="KPF218" s="3318"/>
      <c r="KPG218" s="3318"/>
      <c r="KPH218" s="3318"/>
      <c r="KPI218" s="3318"/>
      <c r="KPJ218" s="3318"/>
      <c r="KPK218" s="3318"/>
      <c r="KPL218" s="3318"/>
      <c r="KPM218" s="3318"/>
      <c r="KPN218" s="3318"/>
      <c r="KPO218" s="3318"/>
      <c r="KPP218" s="3318"/>
      <c r="KPQ218" s="3318"/>
      <c r="KPR218" s="3318"/>
      <c r="KPS218" s="3318"/>
      <c r="KPT218" s="3318"/>
      <c r="KPU218" s="3318"/>
      <c r="KPV218" s="3318"/>
      <c r="KPW218" s="3318"/>
      <c r="KPX218" s="3318"/>
      <c r="KPY218" s="3318"/>
      <c r="KPZ218" s="3318"/>
      <c r="KQA218" s="3318"/>
      <c r="KQB218" s="3318"/>
      <c r="KQC218" s="3318"/>
      <c r="KQD218" s="3318"/>
      <c r="KQE218" s="3318"/>
      <c r="KQF218" s="3318"/>
      <c r="KQG218" s="3318"/>
      <c r="KQH218" s="3318"/>
      <c r="KQI218" s="3318"/>
      <c r="KQJ218" s="3318"/>
      <c r="KQK218" s="3318"/>
      <c r="KQL218" s="3318"/>
      <c r="KQM218" s="3318"/>
      <c r="KQN218" s="3318"/>
      <c r="KQO218" s="3318"/>
      <c r="KQP218" s="3318"/>
      <c r="KQQ218" s="3318"/>
      <c r="KQR218" s="3318"/>
      <c r="KQS218" s="3318"/>
      <c r="KQT218" s="3318"/>
      <c r="KQU218" s="3318"/>
      <c r="KQV218" s="3318"/>
      <c r="KQW218" s="3318"/>
      <c r="KQX218" s="3318"/>
      <c r="KQY218" s="3318"/>
      <c r="KQZ218" s="3318"/>
      <c r="KRA218" s="3318"/>
      <c r="KRB218" s="3318"/>
      <c r="KRC218" s="3318"/>
      <c r="KRD218" s="3318"/>
      <c r="KRE218" s="3318"/>
      <c r="KRF218" s="3318"/>
      <c r="KRG218" s="3318"/>
      <c r="KRH218" s="3318"/>
      <c r="KRI218" s="3318"/>
      <c r="KRJ218" s="3318"/>
      <c r="KRK218" s="3318"/>
      <c r="KRL218" s="3318"/>
      <c r="KRM218" s="3318"/>
      <c r="KRN218" s="3318"/>
      <c r="KRO218" s="3318"/>
      <c r="KRP218" s="3318"/>
      <c r="KRQ218" s="3318"/>
      <c r="KRR218" s="3318"/>
      <c r="KRS218" s="3318"/>
      <c r="KRT218" s="3318"/>
      <c r="KRU218" s="3318"/>
      <c r="KRV218" s="3318"/>
      <c r="KRW218" s="3318"/>
      <c r="KRX218" s="3318"/>
      <c r="KRY218" s="3318"/>
      <c r="KRZ218" s="3318"/>
      <c r="KSA218" s="3318"/>
      <c r="KSB218" s="3318"/>
      <c r="KSC218" s="3318"/>
      <c r="KSD218" s="3318"/>
      <c r="KSE218" s="3318"/>
      <c r="KSF218" s="3318"/>
      <c r="KSG218" s="3318"/>
      <c r="KSH218" s="3318"/>
      <c r="KSJ218" s="3318"/>
      <c r="KSK218" s="3318"/>
      <c r="KSL218" s="3318"/>
      <c r="KSM218" s="3318"/>
      <c r="KSO218" s="3318"/>
      <c r="KSP218" s="3318"/>
      <c r="KSQ218" s="3318"/>
      <c r="KSR218" s="3318"/>
      <c r="KSS218" s="3318"/>
      <c r="KST218" s="3318"/>
      <c r="KSU218" s="3318"/>
      <c r="KSW218" s="3318"/>
      <c r="KSX218" s="3318"/>
      <c r="KSY218" s="3318"/>
      <c r="KSZ218" s="3318"/>
      <c r="KTA218" s="3318"/>
      <c r="KTB218" s="3318"/>
      <c r="KTC218" s="3318"/>
      <c r="KTD218" s="3318"/>
      <c r="KTE218" s="3318"/>
      <c r="KTF218" s="3318"/>
      <c r="KTG218" s="3318"/>
      <c r="KTH218" s="3318"/>
      <c r="KTI218" s="3318"/>
      <c r="KTJ218" s="3318"/>
      <c r="KTK218" s="3318"/>
      <c r="KTL218" s="3318"/>
      <c r="KTM218" s="3318"/>
      <c r="KTN218" s="3318"/>
      <c r="KTO218" s="3318"/>
      <c r="KTP218" s="3318"/>
      <c r="KTQ218" s="3318"/>
      <c r="KTR218" s="3318"/>
      <c r="KTS218" s="3318"/>
      <c r="KTT218" s="3318"/>
      <c r="KTU218" s="3318"/>
      <c r="KTV218" s="3318"/>
      <c r="KTW218" s="3318"/>
      <c r="KTX218" s="3318"/>
      <c r="KTY218" s="3318"/>
      <c r="KTZ218" s="3318"/>
      <c r="KUA218" s="3318"/>
      <c r="KUB218" s="3318"/>
      <c r="KUC218" s="3318"/>
      <c r="KUD218" s="3318"/>
      <c r="KUE218" s="3318"/>
      <c r="KUF218" s="3318"/>
      <c r="KUG218" s="3318"/>
      <c r="KUH218" s="3318"/>
      <c r="KUI218" s="3318"/>
      <c r="KUJ218" s="3318"/>
      <c r="KUK218" s="3318"/>
      <c r="KUL218" s="3318"/>
      <c r="KUM218" s="3318"/>
      <c r="KUN218" s="3318"/>
      <c r="KUO218" s="3318"/>
      <c r="KUP218" s="3318"/>
      <c r="KUQ218" s="3318"/>
      <c r="KUR218" s="3318"/>
      <c r="KUS218" s="3318"/>
      <c r="KUT218" s="3318"/>
      <c r="KUU218" s="3318"/>
      <c r="KUV218" s="3318"/>
      <c r="KUW218" s="3318"/>
      <c r="KUX218" s="3318"/>
      <c r="KUY218" s="3318"/>
      <c r="KUZ218" s="3318"/>
      <c r="KVA218" s="3318"/>
      <c r="KVB218" s="3318"/>
      <c r="KVC218" s="3318"/>
      <c r="KVD218" s="3318"/>
      <c r="KVE218" s="3318"/>
      <c r="KVF218" s="3318"/>
      <c r="KVG218" s="3318"/>
      <c r="KVH218" s="3318"/>
      <c r="KVI218" s="3318"/>
      <c r="KVJ218" s="3318"/>
      <c r="KVK218" s="3318"/>
      <c r="KVL218" s="3318"/>
      <c r="KVM218" s="3318"/>
      <c r="KVN218" s="3318"/>
      <c r="KVO218" s="3318"/>
      <c r="KVP218" s="3318"/>
      <c r="KVQ218" s="3318"/>
      <c r="KVR218" s="3318"/>
      <c r="KVS218" s="3318"/>
      <c r="KVT218" s="3318"/>
      <c r="KVU218" s="3318"/>
      <c r="KVV218" s="3318"/>
      <c r="KVW218" s="3318"/>
      <c r="KVX218" s="3318"/>
      <c r="KVY218" s="3318"/>
      <c r="KVZ218" s="3318"/>
      <c r="KWA218" s="3318"/>
      <c r="KWB218" s="3318"/>
      <c r="KWC218" s="3318"/>
      <c r="KWD218" s="3318"/>
      <c r="KWE218" s="3318"/>
      <c r="KWF218" s="3318"/>
      <c r="KWG218" s="3318"/>
      <c r="KWH218" s="3318"/>
      <c r="KWI218" s="3318"/>
      <c r="KWJ218" s="3318"/>
      <c r="KWK218" s="3318"/>
      <c r="KWL218" s="3318"/>
      <c r="KWM218" s="3318"/>
      <c r="KWN218" s="3318"/>
      <c r="KWO218" s="3318"/>
      <c r="KWP218" s="3318"/>
      <c r="KWQ218" s="3318"/>
      <c r="KWR218" s="3318"/>
      <c r="KWS218" s="3318"/>
      <c r="KWT218" s="3318"/>
      <c r="KWU218" s="3318"/>
      <c r="KWV218" s="3318"/>
      <c r="KWW218" s="3318"/>
      <c r="KWX218" s="3318"/>
      <c r="KWY218" s="3318"/>
      <c r="KWZ218" s="3318"/>
      <c r="KXA218" s="3318"/>
      <c r="KXB218" s="3318"/>
      <c r="KXC218" s="3318"/>
      <c r="KXD218" s="3318"/>
      <c r="KXE218" s="3318"/>
      <c r="KXF218" s="3318"/>
      <c r="KXG218" s="3318"/>
      <c r="KXH218" s="3318"/>
      <c r="KXI218" s="3318"/>
      <c r="KXJ218" s="3318"/>
      <c r="KXK218" s="3318"/>
      <c r="KXL218" s="3318"/>
      <c r="KXM218" s="3318"/>
      <c r="KXN218" s="3318"/>
      <c r="KXO218" s="3318"/>
      <c r="KXP218" s="3318"/>
      <c r="KXQ218" s="3318"/>
      <c r="KXR218" s="3318"/>
      <c r="KXS218" s="3318"/>
      <c r="KXT218" s="3318"/>
      <c r="KXU218" s="3318"/>
      <c r="KXV218" s="3318"/>
      <c r="KXW218" s="3318"/>
      <c r="KXX218" s="3318"/>
      <c r="KXY218" s="3318"/>
      <c r="KXZ218" s="3318"/>
      <c r="KYA218" s="3318"/>
      <c r="KYB218" s="3318"/>
      <c r="KYC218" s="3318"/>
      <c r="KYD218" s="3318"/>
      <c r="KYE218" s="3318"/>
      <c r="KYF218" s="3318"/>
      <c r="KYG218" s="3318"/>
      <c r="KYH218" s="3318"/>
      <c r="KYI218" s="3318"/>
      <c r="KYJ218" s="3318"/>
      <c r="KYK218" s="3318"/>
      <c r="KYL218" s="3318"/>
      <c r="KYM218" s="3318"/>
      <c r="KYN218" s="3318"/>
      <c r="KYO218" s="3318"/>
      <c r="KYP218" s="3318"/>
      <c r="KYQ218" s="3318"/>
      <c r="KYR218" s="3318"/>
      <c r="KYS218" s="3318"/>
      <c r="KYT218" s="3318"/>
      <c r="KYU218" s="3318"/>
      <c r="KYV218" s="3318"/>
      <c r="KYW218" s="3318"/>
      <c r="KYX218" s="3318"/>
      <c r="KYY218" s="3318"/>
      <c r="KYZ218" s="3318"/>
      <c r="KZA218" s="3318"/>
      <c r="KZB218" s="3318"/>
      <c r="KZC218" s="3318"/>
      <c r="KZD218" s="3318"/>
      <c r="KZE218" s="3318"/>
      <c r="KZF218" s="3318"/>
      <c r="KZG218" s="3318"/>
      <c r="KZH218" s="3318"/>
      <c r="KZI218" s="3318"/>
      <c r="KZJ218" s="3318"/>
      <c r="KZK218" s="3318"/>
      <c r="KZL218" s="3318"/>
      <c r="KZM218" s="3318"/>
      <c r="KZN218" s="3318"/>
      <c r="KZO218" s="3318"/>
      <c r="KZP218" s="3318"/>
      <c r="KZQ218" s="3318"/>
      <c r="KZR218" s="3318"/>
      <c r="KZS218" s="3318"/>
      <c r="KZT218" s="3318"/>
      <c r="KZU218" s="3318"/>
      <c r="KZV218" s="3318"/>
      <c r="KZW218" s="3318"/>
      <c r="KZX218" s="3318"/>
      <c r="KZY218" s="3318"/>
      <c r="KZZ218" s="3318"/>
      <c r="LAA218" s="3318"/>
      <c r="LAB218" s="3318"/>
      <c r="LAC218" s="3318"/>
      <c r="LAD218" s="3318"/>
      <c r="LAE218" s="3318"/>
      <c r="LAF218" s="3318"/>
      <c r="LAG218" s="3318"/>
      <c r="LAH218" s="3318"/>
      <c r="LAI218" s="3318"/>
      <c r="LAJ218" s="3318"/>
      <c r="LAK218" s="3318"/>
      <c r="LAL218" s="3318"/>
      <c r="LAM218" s="3318"/>
      <c r="LAN218" s="3318"/>
      <c r="LAO218" s="3318"/>
      <c r="LAP218" s="3318"/>
      <c r="LAQ218" s="3318"/>
      <c r="LAR218" s="3318"/>
      <c r="LAS218" s="3318"/>
      <c r="LAT218" s="3318"/>
      <c r="LAU218" s="3318"/>
      <c r="LAV218" s="3318"/>
      <c r="LAW218" s="3318"/>
      <c r="LAX218" s="3318"/>
      <c r="LAY218" s="3318"/>
      <c r="LAZ218" s="3318"/>
      <c r="LBA218" s="3318"/>
      <c r="LBB218" s="3318"/>
      <c r="LBC218" s="3318"/>
      <c r="LBD218" s="3318"/>
      <c r="LBE218" s="3318"/>
      <c r="LBF218" s="3318"/>
      <c r="LBG218" s="3318"/>
      <c r="LBH218" s="3318"/>
      <c r="LBI218" s="3318"/>
      <c r="LBJ218" s="3318"/>
      <c r="LBK218" s="3318"/>
      <c r="LBL218" s="3318"/>
      <c r="LBM218" s="3318"/>
      <c r="LBN218" s="3318"/>
      <c r="LBO218" s="3318"/>
      <c r="LBP218" s="3318"/>
      <c r="LBQ218" s="3318"/>
      <c r="LBR218" s="3318"/>
      <c r="LBS218" s="3318"/>
      <c r="LBT218" s="3318"/>
      <c r="LBU218" s="3318"/>
      <c r="LBV218" s="3318"/>
      <c r="LBW218" s="3318"/>
      <c r="LBX218" s="3318"/>
      <c r="LBY218" s="3318"/>
      <c r="LBZ218" s="3318"/>
      <c r="LCA218" s="3318"/>
      <c r="LCB218" s="3318"/>
      <c r="LCC218" s="3318"/>
      <c r="LCD218" s="3318"/>
      <c r="LCF218" s="3318"/>
      <c r="LCG218" s="3318"/>
      <c r="LCH218" s="3318"/>
      <c r="LCI218" s="3318"/>
      <c r="LCK218" s="3318"/>
      <c r="LCL218" s="3318"/>
      <c r="LCM218" s="3318"/>
      <c r="LCN218" s="3318"/>
      <c r="LCO218" s="3318"/>
      <c r="LCP218" s="3318"/>
      <c r="LCQ218" s="3318"/>
      <c r="LCS218" s="3318"/>
      <c r="LCT218" s="3318"/>
      <c r="LCU218" s="3318"/>
      <c r="LCV218" s="3318"/>
      <c r="LCW218" s="3318"/>
      <c r="LCX218" s="3318"/>
      <c r="LCY218" s="3318"/>
      <c r="LCZ218" s="3318"/>
      <c r="LDA218" s="3318"/>
      <c r="LDB218" s="3318"/>
      <c r="LDC218" s="3318"/>
      <c r="LDD218" s="3318"/>
      <c r="LDE218" s="3318"/>
      <c r="LDF218" s="3318"/>
      <c r="LDG218" s="3318"/>
      <c r="LDH218" s="3318"/>
      <c r="LDI218" s="3318"/>
      <c r="LDJ218" s="3318"/>
      <c r="LDK218" s="3318"/>
      <c r="LDL218" s="3318"/>
      <c r="LDM218" s="3318"/>
      <c r="LDN218" s="3318"/>
      <c r="LDO218" s="3318"/>
      <c r="LDP218" s="3318"/>
      <c r="LDQ218" s="3318"/>
      <c r="LDR218" s="3318"/>
      <c r="LDS218" s="3318"/>
      <c r="LDT218" s="3318"/>
      <c r="LDU218" s="3318"/>
      <c r="LDV218" s="3318"/>
      <c r="LDW218" s="3318"/>
      <c r="LDX218" s="3318"/>
      <c r="LDY218" s="3318"/>
      <c r="LDZ218" s="3318"/>
      <c r="LEA218" s="3318"/>
      <c r="LEB218" s="3318"/>
      <c r="LEC218" s="3318"/>
      <c r="LED218" s="3318"/>
      <c r="LEE218" s="3318"/>
      <c r="LEF218" s="3318"/>
      <c r="LEG218" s="3318"/>
      <c r="LEH218" s="3318"/>
      <c r="LEI218" s="3318"/>
      <c r="LEJ218" s="3318"/>
      <c r="LEK218" s="3318"/>
      <c r="LEL218" s="3318"/>
      <c r="LEM218" s="3318"/>
      <c r="LEN218" s="3318"/>
      <c r="LEO218" s="3318"/>
      <c r="LEP218" s="3318"/>
      <c r="LEQ218" s="3318"/>
      <c r="LER218" s="3318"/>
      <c r="LES218" s="3318"/>
      <c r="LET218" s="3318"/>
      <c r="LEU218" s="3318"/>
      <c r="LEV218" s="3318"/>
      <c r="LEW218" s="3318"/>
      <c r="LEX218" s="3318"/>
      <c r="LEY218" s="3318"/>
      <c r="LEZ218" s="3318"/>
      <c r="LFA218" s="3318"/>
      <c r="LFB218" s="3318"/>
      <c r="LFC218" s="3318"/>
      <c r="LFD218" s="3318"/>
      <c r="LFE218" s="3318"/>
      <c r="LFF218" s="3318"/>
      <c r="LFG218" s="3318"/>
      <c r="LFH218" s="3318"/>
      <c r="LFI218" s="3318"/>
      <c r="LFJ218" s="3318"/>
      <c r="LFK218" s="3318"/>
      <c r="LFL218" s="3318"/>
      <c r="LFM218" s="3318"/>
      <c r="LFN218" s="3318"/>
      <c r="LFO218" s="3318"/>
      <c r="LFP218" s="3318"/>
      <c r="LFQ218" s="3318"/>
      <c r="LFR218" s="3318"/>
      <c r="LFS218" s="3318"/>
      <c r="LFT218" s="3318"/>
      <c r="LFU218" s="3318"/>
      <c r="LFV218" s="3318"/>
      <c r="LFW218" s="3318"/>
      <c r="LFX218" s="3318"/>
      <c r="LFY218" s="3318"/>
      <c r="LFZ218" s="3318"/>
      <c r="LGA218" s="3318"/>
      <c r="LGB218" s="3318"/>
      <c r="LGC218" s="3318"/>
      <c r="LGD218" s="3318"/>
      <c r="LGE218" s="3318"/>
      <c r="LGF218" s="3318"/>
      <c r="LGG218" s="3318"/>
      <c r="LGH218" s="3318"/>
      <c r="LGI218" s="3318"/>
      <c r="LGJ218" s="3318"/>
      <c r="LGK218" s="3318"/>
      <c r="LGL218" s="3318"/>
      <c r="LGM218" s="3318"/>
      <c r="LGN218" s="3318"/>
      <c r="LGO218" s="3318"/>
      <c r="LGP218" s="3318"/>
      <c r="LGQ218" s="3318"/>
      <c r="LGR218" s="3318"/>
      <c r="LGS218" s="3318"/>
      <c r="LGT218" s="3318"/>
      <c r="LGU218" s="3318"/>
      <c r="LGV218" s="3318"/>
      <c r="LGW218" s="3318"/>
      <c r="LGX218" s="3318"/>
      <c r="LGY218" s="3318"/>
      <c r="LGZ218" s="3318"/>
      <c r="LHA218" s="3318"/>
      <c r="LHB218" s="3318"/>
      <c r="LHC218" s="3318"/>
      <c r="LHD218" s="3318"/>
      <c r="LHE218" s="3318"/>
      <c r="LHF218" s="3318"/>
      <c r="LHG218" s="3318"/>
      <c r="LHH218" s="3318"/>
      <c r="LHI218" s="3318"/>
      <c r="LHJ218" s="3318"/>
      <c r="LHK218" s="3318"/>
      <c r="LHL218" s="3318"/>
      <c r="LHM218" s="3318"/>
      <c r="LHN218" s="3318"/>
      <c r="LHO218" s="3318"/>
      <c r="LHP218" s="3318"/>
      <c r="LHQ218" s="3318"/>
      <c r="LHR218" s="3318"/>
      <c r="LHS218" s="3318"/>
      <c r="LHT218" s="3318"/>
      <c r="LHU218" s="3318"/>
      <c r="LHV218" s="3318"/>
      <c r="LHW218" s="3318"/>
      <c r="LHX218" s="3318"/>
      <c r="LHY218" s="3318"/>
      <c r="LHZ218" s="3318"/>
      <c r="LIA218" s="3318"/>
      <c r="LIB218" s="3318"/>
      <c r="LIC218" s="3318"/>
      <c r="LID218" s="3318"/>
      <c r="LIE218" s="3318"/>
      <c r="LIF218" s="3318"/>
      <c r="LIG218" s="3318"/>
      <c r="LIH218" s="3318"/>
      <c r="LII218" s="3318"/>
      <c r="LIJ218" s="3318"/>
      <c r="LIK218" s="3318"/>
      <c r="LIL218" s="3318"/>
      <c r="LIM218" s="3318"/>
      <c r="LIN218" s="3318"/>
      <c r="LIO218" s="3318"/>
      <c r="LIP218" s="3318"/>
      <c r="LIQ218" s="3318"/>
      <c r="LIR218" s="3318"/>
      <c r="LIS218" s="3318"/>
      <c r="LIT218" s="3318"/>
      <c r="LIU218" s="3318"/>
      <c r="LIV218" s="3318"/>
      <c r="LIW218" s="3318"/>
      <c r="LIX218" s="3318"/>
      <c r="LIY218" s="3318"/>
      <c r="LIZ218" s="3318"/>
      <c r="LJA218" s="3318"/>
      <c r="LJB218" s="3318"/>
      <c r="LJC218" s="3318"/>
      <c r="LJD218" s="3318"/>
      <c r="LJE218" s="3318"/>
      <c r="LJF218" s="3318"/>
      <c r="LJG218" s="3318"/>
      <c r="LJH218" s="3318"/>
      <c r="LJI218" s="3318"/>
      <c r="LJJ218" s="3318"/>
      <c r="LJK218" s="3318"/>
      <c r="LJL218" s="3318"/>
      <c r="LJM218" s="3318"/>
      <c r="LJN218" s="3318"/>
      <c r="LJO218" s="3318"/>
      <c r="LJP218" s="3318"/>
      <c r="LJQ218" s="3318"/>
      <c r="LJR218" s="3318"/>
      <c r="LJS218" s="3318"/>
      <c r="LJT218" s="3318"/>
      <c r="LJU218" s="3318"/>
      <c r="LJV218" s="3318"/>
      <c r="LJW218" s="3318"/>
      <c r="LJX218" s="3318"/>
      <c r="LJY218" s="3318"/>
      <c r="LJZ218" s="3318"/>
      <c r="LKA218" s="3318"/>
      <c r="LKB218" s="3318"/>
      <c r="LKC218" s="3318"/>
      <c r="LKD218" s="3318"/>
      <c r="LKE218" s="3318"/>
      <c r="LKF218" s="3318"/>
      <c r="LKG218" s="3318"/>
      <c r="LKH218" s="3318"/>
      <c r="LKI218" s="3318"/>
      <c r="LKJ218" s="3318"/>
      <c r="LKK218" s="3318"/>
      <c r="LKL218" s="3318"/>
      <c r="LKM218" s="3318"/>
      <c r="LKN218" s="3318"/>
      <c r="LKO218" s="3318"/>
      <c r="LKP218" s="3318"/>
      <c r="LKQ218" s="3318"/>
      <c r="LKR218" s="3318"/>
      <c r="LKS218" s="3318"/>
      <c r="LKT218" s="3318"/>
      <c r="LKU218" s="3318"/>
      <c r="LKV218" s="3318"/>
      <c r="LKW218" s="3318"/>
      <c r="LKX218" s="3318"/>
      <c r="LKY218" s="3318"/>
      <c r="LKZ218" s="3318"/>
      <c r="LLA218" s="3318"/>
      <c r="LLB218" s="3318"/>
      <c r="LLC218" s="3318"/>
      <c r="LLD218" s="3318"/>
      <c r="LLE218" s="3318"/>
      <c r="LLF218" s="3318"/>
      <c r="LLG218" s="3318"/>
      <c r="LLH218" s="3318"/>
      <c r="LLI218" s="3318"/>
      <c r="LLJ218" s="3318"/>
      <c r="LLK218" s="3318"/>
      <c r="LLL218" s="3318"/>
      <c r="LLM218" s="3318"/>
      <c r="LLN218" s="3318"/>
      <c r="LLO218" s="3318"/>
      <c r="LLP218" s="3318"/>
      <c r="LLQ218" s="3318"/>
      <c r="LLR218" s="3318"/>
      <c r="LLS218" s="3318"/>
      <c r="LLT218" s="3318"/>
      <c r="LLU218" s="3318"/>
      <c r="LLV218" s="3318"/>
      <c r="LLW218" s="3318"/>
      <c r="LLX218" s="3318"/>
      <c r="LLY218" s="3318"/>
      <c r="LLZ218" s="3318"/>
      <c r="LMB218" s="3318"/>
      <c r="LMC218" s="3318"/>
      <c r="LMD218" s="3318"/>
      <c r="LME218" s="3318"/>
      <c r="LMG218" s="3318"/>
      <c r="LMH218" s="3318"/>
      <c r="LMI218" s="3318"/>
      <c r="LMJ218" s="3318"/>
      <c r="LMK218" s="3318"/>
      <c r="LML218" s="3318"/>
      <c r="LMM218" s="3318"/>
      <c r="LMO218" s="3318"/>
      <c r="LMP218" s="3318"/>
      <c r="LMQ218" s="3318"/>
      <c r="LMR218" s="3318"/>
      <c r="LMS218" s="3318"/>
      <c r="LMT218" s="3318"/>
      <c r="LMU218" s="3318"/>
      <c r="LMV218" s="3318"/>
      <c r="LMW218" s="3318"/>
      <c r="LMX218" s="3318"/>
      <c r="LMY218" s="3318"/>
      <c r="LMZ218" s="3318"/>
      <c r="LNA218" s="3318"/>
      <c r="LNB218" s="3318"/>
      <c r="LNC218" s="3318"/>
      <c r="LND218" s="3318"/>
      <c r="LNE218" s="3318"/>
      <c r="LNF218" s="3318"/>
      <c r="LNG218" s="3318"/>
      <c r="LNH218" s="3318"/>
      <c r="LNI218" s="3318"/>
      <c r="LNJ218" s="3318"/>
      <c r="LNK218" s="3318"/>
      <c r="LNL218" s="3318"/>
      <c r="LNM218" s="3318"/>
      <c r="LNN218" s="3318"/>
      <c r="LNO218" s="3318"/>
      <c r="LNP218" s="3318"/>
      <c r="LNQ218" s="3318"/>
      <c r="LNR218" s="3318"/>
      <c r="LNS218" s="3318"/>
      <c r="LNT218" s="3318"/>
      <c r="LNU218" s="3318"/>
      <c r="LNV218" s="3318"/>
      <c r="LNW218" s="3318"/>
      <c r="LNX218" s="3318"/>
      <c r="LNY218" s="3318"/>
      <c r="LNZ218" s="3318"/>
      <c r="LOA218" s="3318"/>
      <c r="LOB218" s="3318"/>
      <c r="LOC218" s="3318"/>
      <c r="LOD218" s="3318"/>
      <c r="LOE218" s="3318"/>
      <c r="LOF218" s="3318"/>
      <c r="LOG218" s="3318"/>
      <c r="LOH218" s="3318"/>
      <c r="LOI218" s="3318"/>
      <c r="LOJ218" s="3318"/>
      <c r="LOK218" s="3318"/>
      <c r="LOL218" s="3318"/>
      <c r="LOM218" s="3318"/>
      <c r="LON218" s="3318"/>
      <c r="LOO218" s="3318"/>
      <c r="LOP218" s="3318"/>
      <c r="LOQ218" s="3318"/>
      <c r="LOR218" s="3318"/>
      <c r="LOS218" s="3318"/>
      <c r="LOT218" s="3318"/>
      <c r="LOU218" s="3318"/>
      <c r="LOV218" s="3318"/>
      <c r="LOW218" s="3318"/>
      <c r="LOX218" s="3318"/>
      <c r="LOY218" s="3318"/>
      <c r="LOZ218" s="3318"/>
      <c r="LPA218" s="3318"/>
      <c r="LPB218" s="3318"/>
      <c r="LPC218" s="3318"/>
      <c r="LPD218" s="3318"/>
      <c r="LPE218" s="3318"/>
      <c r="LPF218" s="3318"/>
      <c r="LPG218" s="3318"/>
      <c r="LPH218" s="3318"/>
      <c r="LPI218" s="3318"/>
      <c r="LPJ218" s="3318"/>
      <c r="LPK218" s="3318"/>
      <c r="LPL218" s="3318"/>
      <c r="LPM218" s="3318"/>
      <c r="LPN218" s="3318"/>
      <c r="LPO218" s="3318"/>
      <c r="LPP218" s="3318"/>
      <c r="LPQ218" s="3318"/>
      <c r="LPR218" s="3318"/>
      <c r="LPS218" s="3318"/>
      <c r="LPT218" s="3318"/>
      <c r="LPU218" s="3318"/>
      <c r="LPV218" s="3318"/>
      <c r="LPW218" s="3318"/>
      <c r="LPX218" s="3318"/>
      <c r="LPY218" s="3318"/>
      <c r="LPZ218" s="3318"/>
      <c r="LQA218" s="3318"/>
      <c r="LQB218" s="3318"/>
      <c r="LQC218" s="3318"/>
      <c r="LQD218" s="3318"/>
      <c r="LQE218" s="3318"/>
      <c r="LQF218" s="3318"/>
      <c r="LQG218" s="3318"/>
      <c r="LQH218" s="3318"/>
      <c r="LQI218" s="3318"/>
      <c r="LQJ218" s="3318"/>
      <c r="LQK218" s="3318"/>
      <c r="LQL218" s="3318"/>
      <c r="LQM218" s="3318"/>
      <c r="LQN218" s="3318"/>
      <c r="LQO218" s="3318"/>
      <c r="LQP218" s="3318"/>
      <c r="LQQ218" s="3318"/>
      <c r="LQR218" s="3318"/>
      <c r="LQS218" s="3318"/>
      <c r="LQT218" s="3318"/>
      <c r="LQU218" s="3318"/>
      <c r="LQV218" s="3318"/>
      <c r="LQW218" s="3318"/>
      <c r="LQX218" s="3318"/>
      <c r="LQY218" s="3318"/>
      <c r="LQZ218" s="3318"/>
      <c r="LRA218" s="3318"/>
      <c r="LRB218" s="3318"/>
      <c r="LRC218" s="3318"/>
      <c r="LRD218" s="3318"/>
      <c r="LRE218" s="3318"/>
      <c r="LRF218" s="3318"/>
      <c r="LRG218" s="3318"/>
      <c r="LRH218" s="3318"/>
      <c r="LRI218" s="3318"/>
      <c r="LRJ218" s="3318"/>
      <c r="LRK218" s="3318"/>
      <c r="LRL218" s="3318"/>
      <c r="LRM218" s="3318"/>
      <c r="LRN218" s="3318"/>
      <c r="LRO218" s="3318"/>
      <c r="LRP218" s="3318"/>
      <c r="LRQ218" s="3318"/>
      <c r="LRR218" s="3318"/>
      <c r="LRS218" s="3318"/>
      <c r="LRT218" s="3318"/>
      <c r="LRU218" s="3318"/>
      <c r="LRV218" s="3318"/>
      <c r="LRW218" s="3318"/>
      <c r="LRX218" s="3318"/>
      <c r="LRY218" s="3318"/>
      <c r="LRZ218" s="3318"/>
      <c r="LSA218" s="3318"/>
      <c r="LSB218" s="3318"/>
      <c r="LSC218" s="3318"/>
      <c r="LSD218" s="3318"/>
      <c r="LSE218" s="3318"/>
      <c r="LSF218" s="3318"/>
      <c r="LSG218" s="3318"/>
      <c r="LSH218" s="3318"/>
      <c r="LSI218" s="3318"/>
      <c r="LSJ218" s="3318"/>
      <c r="LSK218" s="3318"/>
      <c r="LSL218" s="3318"/>
      <c r="LSM218" s="3318"/>
      <c r="LSN218" s="3318"/>
      <c r="LSO218" s="3318"/>
      <c r="LSP218" s="3318"/>
      <c r="LSQ218" s="3318"/>
      <c r="LSR218" s="3318"/>
      <c r="LSS218" s="3318"/>
      <c r="LST218" s="3318"/>
      <c r="LSU218" s="3318"/>
      <c r="LSV218" s="3318"/>
      <c r="LSW218" s="3318"/>
      <c r="LSX218" s="3318"/>
      <c r="LSY218" s="3318"/>
      <c r="LSZ218" s="3318"/>
      <c r="LTA218" s="3318"/>
      <c r="LTB218" s="3318"/>
      <c r="LTC218" s="3318"/>
      <c r="LTD218" s="3318"/>
      <c r="LTE218" s="3318"/>
      <c r="LTF218" s="3318"/>
      <c r="LTG218" s="3318"/>
      <c r="LTH218" s="3318"/>
      <c r="LTI218" s="3318"/>
      <c r="LTJ218" s="3318"/>
      <c r="LTK218" s="3318"/>
      <c r="LTL218" s="3318"/>
      <c r="LTM218" s="3318"/>
      <c r="LTN218" s="3318"/>
      <c r="LTO218" s="3318"/>
      <c r="LTP218" s="3318"/>
      <c r="LTQ218" s="3318"/>
      <c r="LTR218" s="3318"/>
      <c r="LTS218" s="3318"/>
      <c r="LTT218" s="3318"/>
      <c r="LTU218" s="3318"/>
      <c r="LTV218" s="3318"/>
      <c r="LTW218" s="3318"/>
      <c r="LTX218" s="3318"/>
      <c r="LTY218" s="3318"/>
      <c r="LTZ218" s="3318"/>
      <c r="LUA218" s="3318"/>
      <c r="LUB218" s="3318"/>
      <c r="LUC218" s="3318"/>
      <c r="LUD218" s="3318"/>
      <c r="LUE218" s="3318"/>
      <c r="LUF218" s="3318"/>
      <c r="LUG218" s="3318"/>
      <c r="LUH218" s="3318"/>
      <c r="LUI218" s="3318"/>
      <c r="LUJ218" s="3318"/>
      <c r="LUK218" s="3318"/>
      <c r="LUL218" s="3318"/>
      <c r="LUM218" s="3318"/>
      <c r="LUN218" s="3318"/>
      <c r="LUO218" s="3318"/>
      <c r="LUP218" s="3318"/>
      <c r="LUQ218" s="3318"/>
      <c r="LUR218" s="3318"/>
      <c r="LUS218" s="3318"/>
      <c r="LUT218" s="3318"/>
      <c r="LUU218" s="3318"/>
      <c r="LUV218" s="3318"/>
      <c r="LUW218" s="3318"/>
      <c r="LUX218" s="3318"/>
      <c r="LUY218" s="3318"/>
      <c r="LUZ218" s="3318"/>
      <c r="LVA218" s="3318"/>
      <c r="LVB218" s="3318"/>
      <c r="LVC218" s="3318"/>
      <c r="LVD218" s="3318"/>
      <c r="LVE218" s="3318"/>
      <c r="LVF218" s="3318"/>
      <c r="LVG218" s="3318"/>
      <c r="LVH218" s="3318"/>
      <c r="LVI218" s="3318"/>
      <c r="LVJ218" s="3318"/>
      <c r="LVK218" s="3318"/>
      <c r="LVL218" s="3318"/>
      <c r="LVM218" s="3318"/>
      <c r="LVN218" s="3318"/>
      <c r="LVO218" s="3318"/>
      <c r="LVP218" s="3318"/>
      <c r="LVQ218" s="3318"/>
      <c r="LVR218" s="3318"/>
      <c r="LVS218" s="3318"/>
      <c r="LVT218" s="3318"/>
      <c r="LVU218" s="3318"/>
      <c r="LVV218" s="3318"/>
      <c r="LVX218" s="3318"/>
      <c r="LVY218" s="3318"/>
      <c r="LVZ218" s="3318"/>
      <c r="LWA218" s="3318"/>
      <c r="LWC218" s="3318"/>
      <c r="LWD218" s="3318"/>
      <c r="LWE218" s="3318"/>
      <c r="LWF218" s="3318"/>
      <c r="LWG218" s="3318"/>
      <c r="LWH218" s="3318"/>
      <c r="LWI218" s="3318"/>
      <c r="LWK218" s="3318"/>
      <c r="LWL218" s="3318"/>
      <c r="LWM218" s="3318"/>
      <c r="LWN218" s="3318"/>
      <c r="LWO218" s="3318"/>
      <c r="LWP218" s="3318"/>
      <c r="LWQ218" s="3318"/>
      <c r="LWR218" s="3318"/>
      <c r="LWS218" s="3318"/>
      <c r="LWT218" s="3318"/>
      <c r="LWU218" s="3318"/>
      <c r="LWV218" s="3318"/>
      <c r="LWW218" s="3318"/>
      <c r="LWX218" s="3318"/>
      <c r="LWY218" s="3318"/>
      <c r="LWZ218" s="3318"/>
      <c r="LXA218" s="3318"/>
      <c r="LXB218" s="3318"/>
      <c r="LXC218" s="3318"/>
      <c r="LXD218" s="3318"/>
      <c r="LXE218" s="3318"/>
      <c r="LXF218" s="3318"/>
      <c r="LXG218" s="3318"/>
      <c r="LXH218" s="3318"/>
      <c r="LXI218" s="3318"/>
      <c r="LXJ218" s="3318"/>
      <c r="LXK218" s="3318"/>
      <c r="LXL218" s="3318"/>
      <c r="LXM218" s="3318"/>
      <c r="LXN218" s="3318"/>
      <c r="LXO218" s="3318"/>
      <c r="LXP218" s="3318"/>
      <c r="LXQ218" s="3318"/>
      <c r="LXR218" s="3318"/>
      <c r="LXS218" s="3318"/>
      <c r="LXT218" s="3318"/>
      <c r="LXU218" s="3318"/>
      <c r="LXV218" s="3318"/>
      <c r="LXW218" s="3318"/>
      <c r="LXX218" s="3318"/>
      <c r="LXY218" s="3318"/>
      <c r="LXZ218" s="3318"/>
      <c r="LYA218" s="3318"/>
      <c r="LYB218" s="3318"/>
      <c r="LYC218" s="3318"/>
      <c r="LYD218" s="3318"/>
      <c r="LYE218" s="3318"/>
      <c r="LYF218" s="3318"/>
      <c r="LYG218" s="3318"/>
      <c r="LYH218" s="3318"/>
      <c r="LYI218" s="3318"/>
      <c r="LYJ218" s="3318"/>
      <c r="LYK218" s="3318"/>
      <c r="LYL218" s="3318"/>
      <c r="LYM218" s="3318"/>
      <c r="LYN218" s="3318"/>
      <c r="LYO218" s="3318"/>
      <c r="LYP218" s="3318"/>
      <c r="LYQ218" s="3318"/>
      <c r="LYR218" s="3318"/>
      <c r="LYS218" s="3318"/>
      <c r="LYT218" s="3318"/>
      <c r="LYU218" s="3318"/>
      <c r="LYV218" s="3318"/>
      <c r="LYW218" s="3318"/>
      <c r="LYX218" s="3318"/>
      <c r="LYY218" s="3318"/>
      <c r="LYZ218" s="3318"/>
      <c r="LZA218" s="3318"/>
      <c r="LZB218" s="3318"/>
      <c r="LZC218" s="3318"/>
      <c r="LZD218" s="3318"/>
      <c r="LZE218" s="3318"/>
      <c r="LZF218" s="3318"/>
      <c r="LZG218" s="3318"/>
      <c r="LZH218" s="3318"/>
      <c r="LZI218" s="3318"/>
      <c r="LZJ218" s="3318"/>
      <c r="LZK218" s="3318"/>
      <c r="LZL218" s="3318"/>
      <c r="LZM218" s="3318"/>
      <c r="LZN218" s="3318"/>
      <c r="LZO218" s="3318"/>
      <c r="LZP218" s="3318"/>
      <c r="LZQ218" s="3318"/>
      <c r="LZR218" s="3318"/>
      <c r="LZS218" s="3318"/>
      <c r="LZT218" s="3318"/>
      <c r="LZU218" s="3318"/>
      <c r="LZV218" s="3318"/>
      <c r="LZW218" s="3318"/>
      <c r="LZX218" s="3318"/>
      <c r="LZY218" s="3318"/>
      <c r="LZZ218" s="3318"/>
      <c r="MAA218" s="3318"/>
      <c r="MAB218" s="3318"/>
      <c r="MAC218" s="3318"/>
      <c r="MAD218" s="3318"/>
      <c r="MAE218" s="3318"/>
      <c r="MAF218" s="3318"/>
      <c r="MAG218" s="3318"/>
      <c r="MAH218" s="3318"/>
      <c r="MAI218" s="3318"/>
      <c r="MAJ218" s="3318"/>
      <c r="MAK218" s="3318"/>
      <c r="MAL218" s="3318"/>
      <c r="MAM218" s="3318"/>
      <c r="MAN218" s="3318"/>
      <c r="MAO218" s="3318"/>
      <c r="MAP218" s="3318"/>
      <c r="MAQ218" s="3318"/>
      <c r="MAR218" s="3318"/>
      <c r="MAS218" s="3318"/>
      <c r="MAT218" s="3318"/>
      <c r="MAU218" s="3318"/>
      <c r="MAV218" s="3318"/>
      <c r="MAW218" s="3318"/>
      <c r="MAX218" s="3318"/>
      <c r="MAY218" s="3318"/>
      <c r="MAZ218" s="3318"/>
      <c r="MBA218" s="3318"/>
      <c r="MBB218" s="3318"/>
      <c r="MBC218" s="3318"/>
      <c r="MBD218" s="3318"/>
      <c r="MBE218" s="3318"/>
      <c r="MBF218" s="3318"/>
      <c r="MBG218" s="3318"/>
      <c r="MBH218" s="3318"/>
      <c r="MBI218" s="3318"/>
      <c r="MBJ218" s="3318"/>
      <c r="MBK218" s="3318"/>
      <c r="MBL218" s="3318"/>
      <c r="MBM218" s="3318"/>
      <c r="MBN218" s="3318"/>
      <c r="MBO218" s="3318"/>
      <c r="MBP218" s="3318"/>
      <c r="MBQ218" s="3318"/>
      <c r="MBR218" s="3318"/>
      <c r="MBS218" s="3318"/>
      <c r="MBT218" s="3318"/>
      <c r="MBU218" s="3318"/>
      <c r="MBV218" s="3318"/>
      <c r="MBW218" s="3318"/>
      <c r="MBX218" s="3318"/>
      <c r="MBY218" s="3318"/>
      <c r="MBZ218" s="3318"/>
      <c r="MCA218" s="3318"/>
      <c r="MCB218" s="3318"/>
      <c r="MCC218" s="3318"/>
      <c r="MCD218" s="3318"/>
      <c r="MCE218" s="3318"/>
      <c r="MCF218" s="3318"/>
      <c r="MCG218" s="3318"/>
      <c r="MCH218" s="3318"/>
      <c r="MCI218" s="3318"/>
      <c r="MCJ218" s="3318"/>
      <c r="MCK218" s="3318"/>
      <c r="MCL218" s="3318"/>
      <c r="MCM218" s="3318"/>
      <c r="MCN218" s="3318"/>
      <c r="MCO218" s="3318"/>
      <c r="MCP218" s="3318"/>
      <c r="MCQ218" s="3318"/>
      <c r="MCR218" s="3318"/>
      <c r="MCS218" s="3318"/>
      <c r="MCT218" s="3318"/>
      <c r="MCU218" s="3318"/>
      <c r="MCV218" s="3318"/>
      <c r="MCW218" s="3318"/>
      <c r="MCX218" s="3318"/>
      <c r="MCY218" s="3318"/>
      <c r="MCZ218" s="3318"/>
      <c r="MDA218" s="3318"/>
      <c r="MDB218" s="3318"/>
      <c r="MDC218" s="3318"/>
      <c r="MDD218" s="3318"/>
      <c r="MDE218" s="3318"/>
      <c r="MDF218" s="3318"/>
      <c r="MDG218" s="3318"/>
      <c r="MDH218" s="3318"/>
      <c r="MDI218" s="3318"/>
      <c r="MDJ218" s="3318"/>
      <c r="MDK218" s="3318"/>
      <c r="MDL218" s="3318"/>
      <c r="MDM218" s="3318"/>
      <c r="MDN218" s="3318"/>
      <c r="MDO218" s="3318"/>
      <c r="MDP218" s="3318"/>
      <c r="MDQ218" s="3318"/>
      <c r="MDR218" s="3318"/>
      <c r="MDS218" s="3318"/>
      <c r="MDT218" s="3318"/>
      <c r="MDU218" s="3318"/>
      <c r="MDV218" s="3318"/>
      <c r="MDW218" s="3318"/>
      <c r="MDX218" s="3318"/>
      <c r="MDY218" s="3318"/>
      <c r="MDZ218" s="3318"/>
      <c r="MEA218" s="3318"/>
      <c r="MEB218" s="3318"/>
      <c r="MEC218" s="3318"/>
      <c r="MED218" s="3318"/>
      <c r="MEE218" s="3318"/>
      <c r="MEF218" s="3318"/>
      <c r="MEG218" s="3318"/>
      <c r="MEH218" s="3318"/>
      <c r="MEI218" s="3318"/>
      <c r="MEJ218" s="3318"/>
      <c r="MEK218" s="3318"/>
      <c r="MEL218" s="3318"/>
      <c r="MEM218" s="3318"/>
      <c r="MEN218" s="3318"/>
      <c r="MEO218" s="3318"/>
      <c r="MEP218" s="3318"/>
      <c r="MEQ218" s="3318"/>
      <c r="MER218" s="3318"/>
      <c r="MES218" s="3318"/>
      <c r="MET218" s="3318"/>
      <c r="MEU218" s="3318"/>
      <c r="MEV218" s="3318"/>
      <c r="MEW218" s="3318"/>
      <c r="MEX218" s="3318"/>
      <c r="MEY218" s="3318"/>
      <c r="MEZ218" s="3318"/>
      <c r="MFA218" s="3318"/>
      <c r="MFB218" s="3318"/>
      <c r="MFC218" s="3318"/>
      <c r="MFD218" s="3318"/>
      <c r="MFE218" s="3318"/>
      <c r="MFF218" s="3318"/>
      <c r="MFG218" s="3318"/>
      <c r="MFH218" s="3318"/>
      <c r="MFI218" s="3318"/>
      <c r="MFJ218" s="3318"/>
      <c r="MFK218" s="3318"/>
      <c r="MFL218" s="3318"/>
      <c r="MFM218" s="3318"/>
      <c r="MFN218" s="3318"/>
      <c r="MFO218" s="3318"/>
      <c r="MFP218" s="3318"/>
      <c r="MFQ218" s="3318"/>
      <c r="MFR218" s="3318"/>
      <c r="MFT218" s="3318"/>
      <c r="MFU218" s="3318"/>
      <c r="MFV218" s="3318"/>
      <c r="MFW218" s="3318"/>
      <c r="MFY218" s="3318"/>
      <c r="MFZ218" s="3318"/>
      <c r="MGA218" s="3318"/>
      <c r="MGB218" s="3318"/>
      <c r="MGC218" s="3318"/>
      <c r="MGD218" s="3318"/>
      <c r="MGE218" s="3318"/>
      <c r="MGG218" s="3318"/>
      <c r="MGH218" s="3318"/>
      <c r="MGI218" s="3318"/>
      <c r="MGJ218" s="3318"/>
      <c r="MGK218" s="3318"/>
      <c r="MGL218" s="3318"/>
      <c r="MGM218" s="3318"/>
      <c r="MGN218" s="3318"/>
      <c r="MGO218" s="3318"/>
      <c r="MGP218" s="3318"/>
      <c r="MGQ218" s="3318"/>
      <c r="MGR218" s="3318"/>
      <c r="MGS218" s="3318"/>
      <c r="MGT218" s="3318"/>
      <c r="MGU218" s="3318"/>
      <c r="MGV218" s="3318"/>
      <c r="MGW218" s="3318"/>
      <c r="MGX218" s="3318"/>
      <c r="MGY218" s="3318"/>
      <c r="MGZ218" s="3318"/>
      <c r="MHA218" s="3318"/>
      <c r="MHB218" s="3318"/>
      <c r="MHC218" s="3318"/>
      <c r="MHD218" s="3318"/>
      <c r="MHE218" s="3318"/>
      <c r="MHF218" s="3318"/>
      <c r="MHG218" s="3318"/>
      <c r="MHH218" s="3318"/>
      <c r="MHI218" s="3318"/>
      <c r="MHJ218" s="3318"/>
      <c r="MHK218" s="3318"/>
      <c r="MHL218" s="3318"/>
      <c r="MHM218" s="3318"/>
      <c r="MHN218" s="3318"/>
      <c r="MHO218" s="3318"/>
      <c r="MHP218" s="3318"/>
      <c r="MHQ218" s="3318"/>
      <c r="MHR218" s="3318"/>
      <c r="MHS218" s="3318"/>
      <c r="MHT218" s="3318"/>
      <c r="MHU218" s="3318"/>
      <c r="MHV218" s="3318"/>
      <c r="MHW218" s="3318"/>
      <c r="MHX218" s="3318"/>
      <c r="MHY218" s="3318"/>
      <c r="MHZ218" s="3318"/>
      <c r="MIA218" s="3318"/>
      <c r="MIB218" s="3318"/>
      <c r="MIC218" s="3318"/>
      <c r="MID218" s="3318"/>
      <c r="MIE218" s="3318"/>
      <c r="MIF218" s="3318"/>
      <c r="MIG218" s="3318"/>
      <c r="MIH218" s="3318"/>
      <c r="MII218" s="3318"/>
      <c r="MIJ218" s="3318"/>
      <c r="MIK218" s="3318"/>
      <c r="MIL218" s="3318"/>
      <c r="MIM218" s="3318"/>
      <c r="MIN218" s="3318"/>
      <c r="MIO218" s="3318"/>
      <c r="MIP218" s="3318"/>
      <c r="MIQ218" s="3318"/>
      <c r="MIR218" s="3318"/>
      <c r="MIS218" s="3318"/>
      <c r="MIT218" s="3318"/>
      <c r="MIU218" s="3318"/>
      <c r="MIV218" s="3318"/>
      <c r="MIW218" s="3318"/>
      <c r="MIX218" s="3318"/>
      <c r="MIY218" s="3318"/>
      <c r="MIZ218" s="3318"/>
      <c r="MJA218" s="3318"/>
      <c r="MJB218" s="3318"/>
      <c r="MJC218" s="3318"/>
      <c r="MJD218" s="3318"/>
      <c r="MJE218" s="3318"/>
      <c r="MJF218" s="3318"/>
      <c r="MJG218" s="3318"/>
      <c r="MJH218" s="3318"/>
      <c r="MJI218" s="3318"/>
      <c r="MJJ218" s="3318"/>
      <c r="MJK218" s="3318"/>
      <c r="MJL218" s="3318"/>
      <c r="MJM218" s="3318"/>
      <c r="MJN218" s="3318"/>
      <c r="MJO218" s="3318"/>
      <c r="MJP218" s="3318"/>
      <c r="MJQ218" s="3318"/>
      <c r="MJR218" s="3318"/>
      <c r="MJS218" s="3318"/>
      <c r="MJT218" s="3318"/>
      <c r="MJU218" s="3318"/>
      <c r="MJV218" s="3318"/>
      <c r="MJW218" s="3318"/>
      <c r="MJX218" s="3318"/>
      <c r="MJY218" s="3318"/>
      <c r="MJZ218" s="3318"/>
      <c r="MKA218" s="3318"/>
      <c r="MKB218" s="3318"/>
      <c r="MKC218" s="3318"/>
      <c r="MKD218" s="3318"/>
      <c r="MKE218" s="3318"/>
      <c r="MKF218" s="3318"/>
      <c r="MKG218" s="3318"/>
      <c r="MKH218" s="3318"/>
      <c r="MKI218" s="3318"/>
      <c r="MKJ218" s="3318"/>
      <c r="MKK218" s="3318"/>
      <c r="MKL218" s="3318"/>
      <c r="MKM218" s="3318"/>
      <c r="MKN218" s="3318"/>
      <c r="MKO218" s="3318"/>
      <c r="MKP218" s="3318"/>
      <c r="MKQ218" s="3318"/>
      <c r="MKR218" s="3318"/>
      <c r="MKS218" s="3318"/>
      <c r="MKT218" s="3318"/>
      <c r="MKU218" s="3318"/>
      <c r="MKV218" s="3318"/>
      <c r="MKW218" s="3318"/>
      <c r="MKX218" s="3318"/>
      <c r="MKY218" s="3318"/>
      <c r="MKZ218" s="3318"/>
      <c r="MLA218" s="3318"/>
      <c r="MLB218" s="3318"/>
      <c r="MLC218" s="3318"/>
      <c r="MLD218" s="3318"/>
      <c r="MLE218" s="3318"/>
      <c r="MLF218" s="3318"/>
      <c r="MLG218" s="3318"/>
      <c r="MLH218" s="3318"/>
      <c r="MLI218" s="3318"/>
      <c r="MLJ218" s="3318"/>
      <c r="MLK218" s="3318"/>
      <c r="MLL218" s="3318"/>
      <c r="MLM218" s="3318"/>
      <c r="MLN218" s="3318"/>
      <c r="MLO218" s="3318"/>
      <c r="MLP218" s="3318"/>
      <c r="MLQ218" s="3318"/>
      <c r="MLR218" s="3318"/>
      <c r="MLS218" s="3318"/>
      <c r="MLT218" s="3318"/>
      <c r="MLU218" s="3318"/>
      <c r="MLV218" s="3318"/>
      <c r="MLW218" s="3318"/>
      <c r="MLX218" s="3318"/>
      <c r="MLY218" s="3318"/>
      <c r="MLZ218" s="3318"/>
      <c r="MMA218" s="3318"/>
      <c r="MMB218" s="3318"/>
      <c r="MMC218" s="3318"/>
      <c r="MMD218" s="3318"/>
      <c r="MME218" s="3318"/>
      <c r="MMF218" s="3318"/>
      <c r="MMG218" s="3318"/>
      <c r="MMH218" s="3318"/>
      <c r="MMI218" s="3318"/>
      <c r="MMJ218" s="3318"/>
      <c r="MMK218" s="3318"/>
      <c r="MML218" s="3318"/>
      <c r="MMM218" s="3318"/>
      <c r="MMN218" s="3318"/>
      <c r="MMO218" s="3318"/>
      <c r="MMP218" s="3318"/>
      <c r="MMQ218" s="3318"/>
      <c r="MMR218" s="3318"/>
      <c r="MMS218" s="3318"/>
      <c r="MMT218" s="3318"/>
      <c r="MMU218" s="3318"/>
      <c r="MMV218" s="3318"/>
      <c r="MMW218" s="3318"/>
      <c r="MMX218" s="3318"/>
      <c r="MMY218" s="3318"/>
      <c r="MMZ218" s="3318"/>
      <c r="MNA218" s="3318"/>
      <c r="MNB218" s="3318"/>
      <c r="MNC218" s="3318"/>
      <c r="MND218" s="3318"/>
      <c r="MNE218" s="3318"/>
      <c r="MNF218" s="3318"/>
      <c r="MNG218" s="3318"/>
      <c r="MNH218" s="3318"/>
      <c r="MNI218" s="3318"/>
      <c r="MNJ218" s="3318"/>
      <c r="MNK218" s="3318"/>
      <c r="MNL218" s="3318"/>
      <c r="MNM218" s="3318"/>
      <c r="MNN218" s="3318"/>
      <c r="MNO218" s="3318"/>
      <c r="MNP218" s="3318"/>
      <c r="MNQ218" s="3318"/>
      <c r="MNR218" s="3318"/>
      <c r="MNS218" s="3318"/>
      <c r="MNT218" s="3318"/>
      <c r="MNU218" s="3318"/>
      <c r="MNV218" s="3318"/>
      <c r="MNW218" s="3318"/>
      <c r="MNX218" s="3318"/>
      <c r="MNY218" s="3318"/>
      <c r="MNZ218" s="3318"/>
      <c r="MOA218" s="3318"/>
      <c r="MOB218" s="3318"/>
      <c r="MOC218" s="3318"/>
      <c r="MOD218" s="3318"/>
      <c r="MOE218" s="3318"/>
      <c r="MOF218" s="3318"/>
      <c r="MOG218" s="3318"/>
      <c r="MOH218" s="3318"/>
      <c r="MOI218" s="3318"/>
      <c r="MOJ218" s="3318"/>
      <c r="MOK218" s="3318"/>
      <c r="MOL218" s="3318"/>
      <c r="MOM218" s="3318"/>
      <c r="MON218" s="3318"/>
      <c r="MOO218" s="3318"/>
      <c r="MOP218" s="3318"/>
      <c r="MOQ218" s="3318"/>
      <c r="MOR218" s="3318"/>
      <c r="MOS218" s="3318"/>
      <c r="MOT218" s="3318"/>
      <c r="MOU218" s="3318"/>
      <c r="MOV218" s="3318"/>
      <c r="MOW218" s="3318"/>
      <c r="MOX218" s="3318"/>
      <c r="MOY218" s="3318"/>
      <c r="MOZ218" s="3318"/>
      <c r="MPA218" s="3318"/>
      <c r="MPB218" s="3318"/>
      <c r="MPC218" s="3318"/>
      <c r="MPD218" s="3318"/>
      <c r="MPE218" s="3318"/>
      <c r="MPF218" s="3318"/>
      <c r="MPG218" s="3318"/>
      <c r="MPH218" s="3318"/>
      <c r="MPI218" s="3318"/>
      <c r="MPJ218" s="3318"/>
      <c r="MPK218" s="3318"/>
      <c r="MPL218" s="3318"/>
      <c r="MPM218" s="3318"/>
      <c r="MPN218" s="3318"/>
      <c r="MPP218" s="3318"/>
      <c r="MPQ218" s="3318"/>
      <c r="MPR218" s="3318"/>
      <c r="MPS218" s="3318"/>
      <c r="MPU218" s="3318"/>
      <c r="MPV218" s="3318"/>
      <c r="MPW218" s="3318"/>
      <c r="MPX218" s="3318"/>
      <c r="MPY218" s="3318"/>
      <c r="MPZ218" s="3318"/>
      <c r="MQA218" s="3318"/>
      <c r="MQC218" s="3318"/>
      <c r="MQD218" s="3318"/>
      <c r="MQE218" s="3318"/>
      <c r="MQF218" s="3318"/>
      <c r="MQG218" s="3318"/>
      <c r="MQH218" s="3318"/>
      <c r="MQI218" s="3318"/>
      <c r="MQJ218" s="3318"/>
      <c r="MQK218" s="3318"/>
      <c r="MQL218" s="3318"/>
      <c r="MQM218" s="3318"/>
      <c r="MQN218" s="3318"/>
      <c r="MQO218" s="3318"/>
      <c r="MQP218" s="3318"/>
      <c r="MQQ218" s="3318"/>
      <c r="MQR218" s="3318"/>
      <c r="MQS218" s="3318"/>
      <c r="MQT218" s="3318"/>
      <c r="MQU218" s="3318"/>
      <c r="MQV218" s="3318"/>
      <c r="MQW218" s="3318"/>
      <c r="MQX218" s="3318"/>
      <c r="MQY218" s="3318"/>
      <c r="MQZ218" s="3318"/>
      <c r="MRA218" s="3318"/>
      <c r="MRB218" s="3318"/>
      <c r="MRC218" s="3318"/>
      <c r="MRD218" s="3318"/>
      <c r="MRE218" s="3318"/>
      <c r="MRF218" s="3318"/>
      <c r="MRG218" s="3318"/>
      <c r="MRH218" s="3318"/>
      <c r="MRI218" s="3318"/>
      <c r="MRJ218" s="3318"/>
      <c r="MRK218" s="3318"/>
      <c r="MRL218" s="3318"/>
      <c r="MRM218" s="3318"/>
      <c r="MRN218" s="3318"/>
      <c r="MRO218" s="3318"/>
      <c r="MRP218" s="3318"/>
      <c r="MRQ218" s="3318"/>
      <c r="MRR218" s="3318"/>
      <c r="MRS218" s="3318"/>
      <c r="MRT218" s="3318"/>
      <c r="MRU218" s="3318"/>
      <c r="MRV218" s="3318"/>
      <c r="MRW218" s="3318"/>
      <c r="MRX218" s="3318"/>
      <c r="MRY218" s="3318"/>
      <c r="MRZ218" s="3318"/>
      <c r="MSA218" s="3318"/>
      <c r="MSB218" s="3318"/>
      <c r="MSC218" s="3318"/>
      <c r="MSD218" s="3318"/>
      <c r="MSE218" s="3318"/>
      <c r="MSF218" s="3318"/>
      <c r="MSG218" s="3318"/>
      <c r="MSH218" s="3318"/>
      <c r="MSI218" s="3318"/>
      <c r="MSJ218" s="3318"/>
      <c r="MSK218" s="3318"/>
      <c r="MSL218" s="3318"/>
      <c r="MSM218" s="3318"/>
      <c r="MSN218" s="3318"/>
      <c r="MSO218" s="3318"/>
      <c r="MSP218" s="3318"/>
      <c r="MSQ218" s="3318"/>
      <c r="MSR218" s="3318"/>
      <c r="MSS218" s="3318"/>
      <c r="MST218" s="3318"/>
      <c r="MSU218" s="3318"/>
      <c r="MSV218" s="3318"/>
      <c r="MSW218" s="3318"/>
      <c r="MSX218" s="3318"/>
      <c r="MSY218" s="3318"/>
      <c r="MSZ218" s="3318"/>
      <c r="MTA218" s="3318"/>
      <c r="MTB218" s="3318"/>
      <c r="MTC218" s="3318"/>
      <c r="MTD218" s="3318"/>
      <c r="MTE218" s="3318"/>
      <c r="MTF218" s="3318"/>
      <c r="MTG218" s="3318"/>
      <c r="MTH218" s="3318"/>
      <c r="MTI218" s="3318"/>
      <c r="MTJ218" s="3318"/>
      <c r="MTK218" s="3318"/>
      <c r="MTL218" s="3318"/>
      <c r="MTM218" s="3318"/>
      <c r="MTN218" s="3318"/>
      <c r="MTO218" s="3318"/>
      <c r="MTP218" s="3318"/>
      <c r="MTQ218" s="3318"/>
      <c r="MTR218" s="3318"/>
      <c r="MTS218" s="3318"/>
      <c r="MTT218" s="3318"/>
      <c r="MTU218" s="3318"/>
      <c r="MTV218" s="3318"/>
      <c r="MTW218" s="3318"/>
      <c r="MTX218" s="3318"/>
      <c r="MTY218" s="3318"/>
      <c r="MTZ218" s="3318"/>
      <c r="MUA218" s="3318"/>
      <c r="MUB218" s="3318"/>
      <c r="MUC218" s="3318"/>
      <c r="MUD218" s="3318"/>
      <c r="MUE218" s="3318"/>
      <c r="MUF218" s="3318"/>
      <c r="MUG218" s="3318"/>
      <c r="MUH218" s="3318"/>
      <c r="MUI218" s="3318"/>
      <c r="MUJ218" s="3318"/>
      <c r="MUK218" s="3318"/>
      <c r="MUL218" s="3318"/>
      <c r="MUM218" s="3318"/>
      <c r="MUN218" s="3318"/>
      <c r="MUO218" s="3318"/>
      <c r="MUP218" s="3318"/>
      <c r="MUQ218" s="3318"/>
      <c r="MUR218" s="3318"/>
      <c r="MUS218" s="3318"/>
      <c r="MUT218" s="3318"/>
      <c r="MUU218" s="3318"/>
      <c r="MUV218" s="3318"/>
      <c r="MUW218" s="3318"/>
      <c r="MUX218" s="3318"/>
      <c r="MUY218" s="3318"/>
      <c r="MUZ218" s="3318"/>
      <c r="MVA218" s="3318"/>
      <c r="MVB218" s="3318"/>
      <c r="MVC218" s="3318"/>
      <c r="MVD218" s="3318"/>
      <c r="MVE218" s="3318"/>
      <c r="MVF218" s="3318"/>
      <c r="MVG218" s="3318"/>
      <c r="MVH218" s="3318"/>
      <c r="MVI218" s="3318"/>
      <c r="MVJ218" s="3318"/>
      <c r="MVK218" s="3318"/>
      <c r="MVL218" s="3318"/>
      <c r="MVM218" s="3318"/>
      <c r="MVN218" s="3318"/>
      <c r="MVO218" s="3318"/>
      <c r="MVP218" s="3318"/>
      <c r="MVQ218" s="3318"/>
      <c r="MVR218" s="3318"/>
      <c r="MVS218" s="3318"/>
      <c r="MVT218" s="3318"/>
      <c r="MVU218" s="3318"/>
      <c r="MVV218" s="3318"/>
      <c r="MVW218" s="3318"/>
      <c r="MVX218" s="3318"/>
      <c r="MVY218" s="3318"/>
      <c r="MVZ218" s="3318"/>
      <c r="MWA218" s="3318"/>
      <c r="MWB218" s="3318"/>
      <c r="MWC218" s="3318"/>
      <c r="MWD218" s="3318"/>
      <c r="MWE218" s="3318"/>
      <c r="MWF218" s="3318"/>
      <c r="MWG218" s="3318"/>
      <c r="MWH218" s="3318"/>
      <c r="MWI218" s="3318"/>
      <c r="MWJ218" s="3318"/>
      <c r="MWK218" s="3318"/>
      <c r="MWL218" s="3318"/>
      <c r="MWM218" s="3318"/>
      <c r="MWN218" s="3318"/>
      <c r="MWO218" s="3318"/>
      <c r="MWP218" s="3318"/>
      <c r="MWQ218" s="3318"/>
      <c r="MWR218" s="3318"/>
      <c r="MWS218" s="3318"/>
      <c r="MWT218" s="3318"/>
      <c r="MWU218" s="3318"/>
      <c r="MWV218" s="3318"/>
      <c r="MWW218" s="3318"/>
      <c r="MWX218" s="3318"/>
      <c r="MWY218" s="3318"/>
      <c r="MWZ218" s="3318"/>
      <c r="MXA218" s="3318"/>
      <c r="MXB218" s="3318"/>
      <c r="MXC218" s="3318"/>
      <c r="MXD218" s="3318"/>
      <c r="MXE218" s="3318"/>
      <c r="MXF218" s="3318"/>
      <c r="MXG218" s="3318"/>
      <c r="MXH218" s="3318"/>
      <c r="MXI218" s="3318"/>
      <c r="MXJ218" s="3318"/>
      <c r="MXK218" s="3318"/>
      <c r="MXL218" s="3318"/>
      <c r="MXM218" s="3318"/>
      <c r="MXN218" s="3318"/>
      <c r="MXO218" s="3318"/>
      <c r="MXP218" s="3318"/>
      <c r="MXQ218" s="3318"/>
      <c r="MXR218" s="3318"/>
      <c r="MXS218" s="3318"/>
      <c r="MXT218" s="3318"/>
      <c r="MXU218" s="3318"/>
      <c r="MXV218" s="3318"/>
      <c r="MXW218" s="3318"/>
      <c r="MXX218" s="3318"/>
      <c r="MXY218" s="3318"/>
      <c r="MXZ218" s="3318"/>
      <c r="MYA218" s="3318"/>
      <c r="MYB218" s="3318"/>
      <c r="MYC218" s="3318"/>
      <c r="MYD218" s="3318"/>
      <c r="MYE218" s="3318"/>
      <c r="MYF218" s="3318"/>
      <c r="MYG218" s="3318"/>
      <c r="MYH218" s="3318"/>
      <c r="MYI218" s="3318"/>
      <c r="MYJ218" s="3318"/>
      <c r="MYK218" s="3318"/>
      <c r="MYL218" s="3318"/>
      <c r="MYM218" s="3318"/>
      <c r="MYN218" s="3318"/>
      <c r="MYO218" s="3318"/>
      <c r="MYP218" s="3318"/>
      <c r="MYQ218" s="3318"/>
      <c r="MYR218" s="3318"/>
      <c r="MYS218" s="3318"/>
      <c r="MYT218" s="3318"/>
      <c r="MYU218" s="3318"/>
      <c r="MYV218" s="3318"/>
      <c r="MYW218" s="3318"/>
      <c r="MYX218" s="3318"/>
      <c r="MYY218" s="3318"/>
      <c r="MYZ218" s="3318"/>
      <c r="MZA218" s="3318"/>
      <c r="MZB218" s="3318"/>
      <c r="MZC218" s="3318"/>
      <c r="MZD218" s="3318"/>
      <c r="MZE218" s="3318"/>
      <c r="MZF218" s="3318"/>
      <c r="MZG218" s="3318"/>
      <c r="MZH218" s="3318"/>
      <c r="MZI218" s="3318"/>
      <c r="MZJ218" s="3318"/>
      <c r="MZL218" s="3318"/>
      <c r="MZM218" s="3318"/>
      <c r="MZN218" s="3318"/>
      <c r="MZO218" s="3318"/>
      <c r="MZQ218" s="3318"/>
      <c r="MZR218" s="3318"/>
      <c r="MZS218" s="3318"/>
      <c r="MZT218" s="3318"/>
      <c r="MZU218" s="3318"/>
      <c r="MZV218" s="3318"/>
      <c r="MZW218" s="3318"/>
      <c r="MZY218" s="3318"/>
      <c r="MZZ218" s="3318"/>
      <c r="NAA218" s="3318"/>
      <c r="NAB218" s="3318"/>
      <c r="NAC218" s="3318"/>
      <c r="NAD218" s="3318"/>
      <c r="NAE218" s="3318"/>
      <c r="NAF218" s="3318"/>
      <c r="NAG218" s="3318"/>
      <c r="NAH218" s="3318"/>
      <c r="NAI218" s="3318"/>
      <c r="NAJ218" s="3318"/>
      <c r="NAK218" s="3318"/>
      <c r="NAL218" s="3318"/>
      <c r="NAM218" s="3318"/>
      <c r="NAN218" s="3318"/>
      <c r="NAO218" s="3318"/>
      <c r="NAP218" s="3318"/>
      <c r="NAQ218" s="3318"/>
      <c r="NAR218" s="3318"/>
      <c r="NAS218" s="3318"/>
      <c r="NAT218" s="3318"/>
      <c r="NAU218" s="3318"/>
      <c r="NAV218" s="3318"/>
      <c r="NAW218" s="3318"/>
      <c r="NAX218" s="3318"/>
      <c r="NAY218" s="3318"/>
      <c r="NAZ218" s="3318"/>
      <c r="NBA218" s="3318"/>
      <c r="NBB218" s="3318"/>
      <c r="NBC218" s="3318"/>
      <c r="NBD218" s="3318"/>
      <c r="NBE218" s="3318"/>
      <c r="NBF218" s="3318"/>
      <c r="NBG218" s="3318"/>
      <c r="NBH218" s="3318"/>
      <c r="NBI218" s="3318"/>
      <c r="NBJ218" s="3318"/>
      <c r="NBK218" s="3318"/>
      <c r="NBL218" s="3318"/>
      <c r="NBM218" s="3318"/>
      <c r="NBN218" s="3318"/>
      <c r="NBO218" s="3318"/>
      <c r="NBP218" s="3318"/>
      <c r="NBQ218" s="3318"/>
      <c r="NBR218" s="3318"/>
      <c r="NBS218" s="3318"/>
      <c r="NBT218" s="3318"/>
      <c r="NBU218" s="3318"/>
      <c r="NBV218" s="3318"/>
      <c r="NBW218" s="3318"/>
      <c r="NBX218" s="3318"/>
      <c r="NBY218" s="3318"/>
      <c r="NBZ218" s="3318"/>
      <c r="NCA218" s="3318"/>
      <c r="NCB218" s="3318"/>
      <c r="NCC218" s="3318"/>
      <c r="NCD218" s="3318"/>
      <c r="NCE218" s="3318"/>
      <c r="NCF218" s="3318"/>
      <c r="NCG218" s="3318"/>
      <c r="NCH218" s="3318"/>
      <c r="NCI218" s="3318"/>
      <c r="NCJ218" s="3318"/>
      <c r="NCK218" s="3318"/>
      <c r="NCL218" s="3318"/>
      <c r="NCM218" s="3318"/>
      <c r="NCN218" s="3318"/>
      <c r="NCO218" s="3318"/>
      <c r="NCP218" s="3318"/>
      <c r="NCQ218" s="3318"/>
      <c r="NCR218" s="3318"/>
      <c r="NCS218" s="3318"/>
      <c r="NCT218" s="3318"/>
      <c r="NCU218" s="3318"/>
      <c r="NCV218" s="3318"/>
      <c r="NCW218" s="3318"/>
      <c r="NCX218" s="3318"/>
      <c r="NCY218" s="3318"/>
      <c r="NCZ218" s="3318"/>
      <c r="NDA218" s="3318"/>
      <c r="NDB218" s="3318"/>
      <c r="NDC218" s="3318"/>
      <c r="NDD218" s="3318"/>
      <c r="NDE218" s="3318"/>
      <c r="NDF218" s="3318"/>
      <c r="NDG218" s="3318"/>
      <c r="NDH218" s="3318"/>
      <c r="NDI218" s="3318"/>
      <c r="NDJ218" s="3318"/>
      <c r="NDK218" s="3318"/>
      <c r="NDL218" s="3318"/>
      <c r="NDM218" s="3318"/>
      <c r="NDN218" s="3318"/>
      <c r="NDO218" s="3318"/>
      <c r="NDP218" s="3318"/>
      <c r="NDQ218" s="3318"/>
      <c r="NDR218" s="3318"/>
      <c r="NDS218" s="3318"/>
      <c r="NDT218" s="3318"/>
      <c r="NDU218" s="3318"/>
      <c r="NDV218" s="3318"/>
      <c r="NDW218" s="3318"/>
      <c r="NDX218" s="3318"/>
      <c r="NDY218" s="3318"/>
      <c r="NDZ218" s="3318"/>
      <c r="NEA218" s="3318"/>
      <c r="NEB218" s="3318"/>
      <c r="NEC218" s="3318"/>
      <c r="NED218" s="3318"/>
      <c r="NEE218" s="3318"/>
      <c r="NEF218" s="3318"/>
      <c r="NEG218" s="3318"/>
      <c r="NEH218" s="3318"/>
      <c r="NEI218" s="3318"/>
      <c r="NEJ218" s="3318"/>
      <c r="NEK218" s="3318"/>
      <c r="NEL218" s="3318"/>
      <c r="NEM218" s="3318"/>
      <c r="NEN218" s="3318"/>
      <c r="NEO218" s="3318"/>
      <c r="NEP218" s="3318"/>
      <c r="NEQ218" s="3318"/>
      <c r="NER218" s="3318"/>
      <c r="NES218" s="3318"/>
      <c r="NET218" s="3318"/>
      <c r="NEU218" s="3318"/>
      <c r="NEV218" s="3318"/>
      <c r="NEW218" s="3318"/>
      <c r="NEX218" s="3318"/>
      <c r="NEY218" s="3318"/>
      <c r="NEZ218" s="3318"/>
      <c r="NFA218" s="3318"/>
      <c r="NFB218" s="3318"/>
      <c r="NFC218" s="3318"/>
      <c r="NFD218" s="3318"/>
      <c r="NFE218" s="3318"/>
      <c r="NFF218" s="3318"/>
      <c r="NFG218" s="3318"/>
      <c r="NFH218" s="3318"/>
      <c r="NFI218" s="3318"/>
      <c r="NFJ218" s="3318"/>
      <c r="NFK218" s="3318"/>
      <c r="NFL218" s="3318"/>
      <c r="NFM218" s="3318"/>
      <c r="NFN218" s="3318"/>
      <c r="NFO218" s="3318"/>
      <c r="NFP218" s="3318"/>
      <c r="NFQ218" s="3318"/>
      <c r="NFR218" s="3318"/>
      <c r="NFS218" s="3318"/>
      <c r="NFT218" s="3318"/>
      <c r="NFU218" s="3318"/>
      <c r="NFV218" s="3318"/>
      <c r="NFW218" s="3318"/>
      <c r="NFX218" s="3318"/>
      <c r="NFY218" s="3318"/>
      <c r="NFZ218" s="3318"/>
      <c r="NGA218" s="3318"/>
      <c r="NGB218" s="3318"/>
      <c r="NGC218" s="3318"/>
      <c r="NGD218" s="3318"/>
      <c r="NGE218" s="3318"/>
      <c r="NGF218" s="3318"/>
      <c r="NGG218" s="3318"/>
      <c r="NGH218" s="3318"/>
      <c r="NGI218" s="3318"/>
      <c r="NGJ218" s="3318"/>
      <c r="NGK218" s="3318"/>
      <c r="NGL218" s="3318"/>
      <c r="NGM218" s="3318"/>
      <c r="NGN218" s="3318"/>
      <c r="NGO218" s="3318"/>
      <c r="NGP218" s="3318"/>
      <c r="NGQ218" s="3318"/>
      <c r="NGR218" s="3318"/>
      <c r="NGS218" s="3318"/>
      <c r="NGT218" s="3318"/>
      <c r="NGU218" s="3318"/>
      <c r="NGV218" s="3318"/>
      <c r="NGW218" s="3318"/>
      <c r="NGX218" s="3318"/>
      <c r="NGY218" s="3318"/>
      <c r="NGZ218" s="3318"/>
      <c r="NHA218" s="3318"/>
      <c r="NHB218" s="3318"/>
      <c r="NHC218" s="3318"/>
      <c r="NHD218" s="3318"/>
      <c r="NHE218" s="3318"/>
      <c r="NHF218" s="3318"/>
      <c r="NHG218" s="3318"/>
      <c r="NHH218" s="3318"/>
      <c r="NHI218" s="3318"/>
      <c r="NHJ218" s="3318"/>
      <c r="NHK218" s="3318"/>
      <c r="NHL218" s="3318"/>
      <c r="NHM218" s="3318"/>
      <c r="NHN218" s="3318"/>
      <c r="NHO218" s="3318"/>
      <c r="NHP218" s="3318"/>
      <c r="NHQ218" s="3318"/>
      <c r="NHR218" s="3318"/>
      <c r="NHS218" s="3318"/>
      <c r="NHT218" s="3318"/>
      <c r="NHU218" s="3318"/>
      <c r="NHV218" s="3318"/>
      <c r="NHW218" s="3318"/>
      <c r="NHX218" s="3318"/>
      <c r="NHY218" s="3318"/>
      <c r="NHZ218" s="3318"/>
      <c r="NIA218" s="3318"/>
      <c r="NIB218" s="3318"/>
      <c r="NIC218" s="3318"/>
      <c r="NID218" s="3318"/>
      <c r="NIE218" s="3318"/>
      <c r="NIF218" s="3318"/>
      <c r="NIG218" s="3318"/>
      <c r="NIH218" s="3318"/>
      <c r="NII218" s="3318"/>
      <c r="NIJ218" s="3318"/>
      <c r="NIK218" s="3318"/>
      <c r="NIL218" s="3318"/>
      <c r="NIM218" s="3318"/>
      <c r="NIN218" s="3318"/>
      <c r="NIO218" s="3318"/>
      <c r="NIP218" s="3318"/>
      <c r="NIQ218" s="3318"/>
      <c r="NIR218" s="3318"/>
      <c r="NIS218" s="3318"/>
      <c r="NIT218" s="3318"/>
      <c r="NIU218" s="3318"/>
      <c r="NIV218" s="3318"/>
      <c r="NIW218" s="3318"/>
      <c r="NIX218" s="3318"/>
      <c r="NIY218" s="3318"/>
      <c r="NIZ218" s="3318"/>
      <c r="NJA218" s="3318"/>
      <c r="NJB218" s="3318"/>
      <c r="NJC218" s="3318"/>
      <c r="NJD218" s="3318"/>
      <c r="NJE218" s="3318"/>
      <c r="NJF218" s="3318"/>
      <c r="NJH218" s="3318"/>
      <c r="NJI218" s="3318"/>
      <c r="NJJ218" s="3318"/>
      <c r="NJK218" s="3318"/>
      <c r="NJM218" s="3318"/>
      <c r="NJN218" s="3318"/>
      <c r="NJO218" s="3318"/>
      <c r="NJP218" s="3318"/>
      <c r="NJQ218" s="3318"/>
      <c r="NJR218" s="3318"/>
      <c r="NJS218" s="3318"/>
      <c r="NJU218" s="3318"/>
      <c r="NJV218" s="3318"/>
      <c r="NJW218" s="3318"/>
      <c r="NJX218" s="3318"/>
      <c r="NJY218" s="3318"/>
      <c r="NJZ218" s="3318"/>
      <c r="NKA218" s="3318"/>
      <c r="NKB218" s="3318"/>
      <c r="NKC218" s="3318"/>
      <c r="NKD218" s="3318"/>
      <c r="NKE218" s="3318"/>
      <c r="NKF218" s="3318"/>
      <c r="NKG218" s="3318"/>
      <c r="NKH218" s="3318"/>
      <c r="NKI218" s="3318"/>
      <c r="NKJ218" s="3318"/>
      <c r="NKK218" s="3318"/>
      <c r="NKL218" s="3318"/>
      <c r="NKM218" s="3318"/>
      <c r="NKN218" s="3318"/>
      <c r="NKO218" s="3318"/>
      <c r="NKP218" s="3318"/>
      <c r="NKQ218" s="3318"/>
      <c r="NKR218" s="3318"/>
      <c r="NKS218" s="3318"/>
      <c r="NKT218" s="3318"/>
      <c r="NKU218" s="3318"/>
      <c r="NKV218" s="3318"/>
      <c r="NKW218" s="3318"/>
      <c r="NKX218" s="3318"/>
      <c r="NKY218" s="3318"/>
      <c r="NKZ218" s="3318"/>
      <c r="NLA218" s="3318"/>
      <c r="NLB218" s="3318"/>
      <c r="NLC218" s="3318"/>
      <c r="NLD218" s="3318"/>
      <c r="NLE218" s="3318"/>
      <c r="NLF218" s="3318"/>
      <c r="NLG218" s="3318"/>
      <c r="NLH218" s="3318"/>
      <c r="NLI218" s="3318"/>
      <c r="NLJ218" s="3318"/>
      <c r="NLK218" s="3318"/>
      <c r="NLL218" s="3318"/>
      <c r="NLM218" s="3318"/>
      <c r="NLN218" s="3318"/>
      <c r="NLO218" s="3318"/>
      <c r="NLP218" s="3318"/>
      <c r="NLQ218" s="3318"/>
      <c r="NLR218" s="3318"/>
      <c r="NLS218" s="3318"/>
      <c r="NLT218" s="3318"/>
      <c r="NLU218" s="3318"/>
      <c r="NLV218" s="3318"/>
      <c r="NLW218" s="3318"/>
      <c r="NLX218" s="3318"/>
      <c r="NLY218" s="3318"/>
      <c r="NLZ218" s="3318"/>
      <c r="NMA218" s="3318"/>
      <c r="NMB218" s="3318"/>
      <c r="NMC218" s="3318"/>
      <c r="NMD218" s="3318"/>
      <c r="NME218" s="3318"/>
      <c r="NMF218" s="3318"/>
      <c r="NMG218" s="3318"/>
      <c r="NMH218" s="3318"/>
      <c r="NMI218" s="3318"/>
      <c r="NMJ218" s="3318"/>
      <c r="NMK218" s="3318"/>
      <c r="NML218" s="3318"/>
      <c r="NMM218" s="3318"/>
      <c r="NMN218" s="3318"/>
      <c r="NMO218" s="3318"/>
      <c r="NMP218" s="3318"/>
      <c r="NMQ218" s="3318"/>
      <c r="NMR218" s="3318"/>
      <c r="NMS218" s="3318"/>
      <c r="NMT218" s="3318"/>
      <c r="NMU218" s="3318"/>
      <c r="NMV218" s="3318"/>
      <c r="NMW218" s="3318"/>
      <c r="NMX218" s="3318"/>
      <c r="NMY218" s="3318"/>
      <c r="NMZ218" s="3318"/>
      <c r="NNA218" s="3318"/>
      <c r="NNB218" s="3318"/>
      <c r="NNC218" s="3318"/>
      <c r="NND218" s="3318"/>
      <c r="NNE218" s="3318"/>
      <c r="NNF218" s="3318"/>
      <c r="NNG218" s="3318"/>
      <c r="NNH218" s="3318"/>
      <c r="NNI218" s="3318"/>
      <c r="NNJ218" s="3318"/>
      <c r="NNK218" s="3318"/>
      <c r="NNL218" s="3318"/>
      <c r="NNM218" s="3318"/>
      <c r="NNN218" s="3318"/>
      <c r="NNO218" s="3318"/>
      <c r="NNP218" s="3318"/>
      <c r="NNQ218" s="3318"/>
      <c r="NNR218" s="3318"/>
      <c r="NNS218" s="3318"/>
      <c r="NNT218" s="3318"/>
      <c r="NNU218" s="3318"/>
      <c r="NNV218" s="3318"/>
      <c r="NNW218" s="3318"/>
      <c r="NNX218" s="3318"/>
      <c r="NNY218" s="3318"/>
      <c r="NNZ218" s="3318"/>
      <c r="NOA218" s="3318"/>
      <c r="NOB218" s="3318"/>
      <c r="NOC218" s="3318"/>
      <c r="NOD218" s="3318"/>
      <c r="NOE218" s="3318"/>
      <c r="NOF218" s="3318"/>
      <c r="NOG218" s="3318"/>
      <c r="NOH218" s="3318"/>
      <c r="NOI218" s="3318"/>
      <c r="NOJ218" s="3318"/>
      <c r="NOK218" s="3318"/>
      <c r="NOL218" s="3318"/>
      <c r="NOM218" s="3318"/>
      <c r="NON218" s="3318"/>
      <c r="NOO218" s="3318"/>
      <c r="NOP218" s="3318"/>
      <c r="NOQ218" s="3318"/>
      <c r="NOR218" s="3318"/>
      <c r="NOS218" s="3318"/>
      <c r="NOT218" s="3318"/>
      <c r="NOU218" s="3318"/>
      <c r="NOV218" s="3318"/>
      <c r="NOW218" s="3318"/>
      <c r="NOX218" s="3318"/>
      <c r="NOY218" s="3318"/>
      <c r="NOZ218" s="3318"/>
      <c r="NPA218" s="3318"/>
      <c r="NPB218" s="3318"/>
      <c r="NPC218" s="3318"/>
      <c r="NPD218" s="3318"/>
      <c r="NPE218" s="3318"/>
      <c r="NPF218" s="3318"/>
      <c r="NPG218" s="3318"/>
      <c r="NPH218" s="3318"/>
      <c r="NPI218" s="3318"/>
      <c r="NPJ218" s="3318"/>
      <c r="NPK218" s="3318"/>
      <c r="NPL218" s="3318"/>
      <c r="NPM218" s="3318"/>
      <c r="NPN218" s="3318"/>
      <c r="NPO218" s="3318"/>
      <c r="NPP218" s="3318"/>
      <c r="NPQ218" s="3318"/>
      <c r="NPR218" s="3318"/>
      <c r="NPS218" s="3318"/>
      <c r="NPT218" s="3318"/>
      <c r="NPU218" s="3318"/>
      <c r="NPV218" s="3318"/>
      <c r="NPW218" s="3318"/>
      <c r="NPX218" s="3318"/>
      <c r="NPY218" s="3318"/>
      <c r="NPZ218" s="3318"/>
      <c r="NQA218" s="3318"/>
      <c r="NQB218" s="3318"/>
      <c r="NQC218" s="3318"/>
      <c r="NQD218" s="3318"/>
      <c r="NQE218" s="3318"/>
      <c r="NQF218" s="3318"/>
      <c r="NQG218" s="3318"/>
      <c r="NQH218" s="3318"/>
      <c r="NQI218" s="3318"/>
      <c r="NQJ218" s="3318"/>
      <c r="NQK218" s="3318"/>
      <c r="NQL218" s="3318"/>
      <c r="NQM218" s="3318"/>
      <c r="NQN218" s="3318"/>
      <c r="NQO218" s="3318"/>
      <c r="NQP218" s="3318"/>
      <c r="NQQ218" s="3318"/>
      <c r="NQR218" s="3318"/>
      <c r="NQS218" s="3318"/>
      <c r="NQT218" s="3318"/>
      <c r="NQU218" s="3318"/>
      <c r="NQV218" s="3318"/>
      <c r="NQW218" s="3318"/>
      <c r="NQX218" s="3318"/>
      <c r="NQY218" s="3318"/>
      <c r="NQZ218" s="3318"/>
      <c r="NRA218" s="3318"/>
      <c r="NRB218" s="3318"/>
      <c r="NRC218" s="3318"/>
      <c r="NRD218" s="3318"/>
      <c r="NRE218" s="3318"/>
      <c r="NRF218" s="3318"/>
      <c r="NRG218" s="3318"/>
      <c r="NRH218" s="3318"/>
      <c r="NRI218" s="3318"/>
      <c r="NRJ218" s="3318"/>
      <c r="NRK218" s="3318"/>
      <c r="NRL218" s="3318"/>
      <c r="NRM218" s="3318"/>
      <c r="NRN218" s="3318"/>
      <c r="NRO218" s="3318"/>
      <c r="NRP218" s="3318"/>
      <c r="NRQ218" s="3318"/>
      <c r="NRR218" s="3318"/>
      <c r="NRS218" s="3318"/>
      <c r="NRT218" s="3318"/>
      <c r="NRU218" s="3318"/>
      <c r="NRV218" s="3318"/>
      <c r="NRW218" s="3318"/>
      <c r="NRX218" s="3318"/>
      <c r="NRY218" s="3318"/>
      <c r="NRZ218" s="3318"/>
      <c r="NSA218" s="3318"/>
      <c r="NSB218" s="3318"/>
      <c r="NSC218" s="3318"/>
      <c r="NSD218" s="3318"/>
      <c r="NSE218" s="3318"/>
      <c r="NSF218" s="3318"/>
      <c r="NSG218" s="3318"/>
      <c r="NSH218" s="3318"/>
      <c r="NSI218" s="3318"/>
      <c r="NSJ218" s="3318"/>
      <c r="NSK218" s="3318"/>
      <c r="NSL218" s="3318"/>
      <c r="NSM218" s="3318"/>
      <c r="NSN218" s="3318"/>
      <c r="NSO218" s="3318"/>
      <c r="NSP218" s="3318"/>
      <c r="NSQ218" s="3318"/>
      <c r="NSR218" s="3318"/>
      <c r="NSS218" s="3318"/>
      <c r="NST218" s="3318"/>
      <c r="NSU218" s="3318"/>
      <c r="NSV218" s="3318"/>
      <c r="NSW218" s="3318"/>
      <c r="NSX218" s="3318"/>
      <c r="NSY218" s="3318"/>
      <c r="NSZ218" s="3318"/>
      <c r="NTA218" s="3318"/>
      <c r="NTB218" s="3318"/>
      <c r="NTD218" s="3318"/>
      <c r="NTE218" s="3318"/>
      <c r="NTF218" s="3318"/>
      <c r="NTG218" s="3318"/>
      <c r="NTI218" s="3318"/>
      <c r="NTJ218" s="3318"/>
      <c r="NTK218" s="3318"/>
      <c r="NTL218" s="3318"/>
      <c r="NTM218" s="3318"/>
      <c r="NTN218" s="3318"/>
      <c r="NTO218" s="3318"/>
      <c r="NTQ218" s="3318"/>
      <c r="NTR218" s="3318"/>
      <c r="NTS218" s="3318"/>
      <c r="NTT218" s="3318"/>
      <c r="NTU218" s="3318"/>
      <c r="NTV218" s="3318"/>
      <c r="NTW218" s="3318"/>
      <c r="NTX218" s="3318"/>
      <c r="NTY218" s="3318"/>
      <c r="NTZ218" s="3318"/>
      <c r="NUA218" s="3318"/>
      <c r="NUB218" s="3318"/>
      <c r="NUC218" s="3318"/>
      <c r="NUD218" s="3318"/>
      <c r="NUE218" s="3318"/>
      <c r="NUF218" s="3318"/>
      <c r="NUG218" s="3318"/>
      <c r="NUH218" s="3318"/>
      <c r="NUI218" s="3318"/>
      <c r="NUJ218" s="3318"/>
      <c r="NUK218" s="3318"/>
      <c r="NUL218" s="3318"/>
      <c r="NUM218" s="3318"/>
      <c r="NUN218" s="3318"/>
      <c r="NUO218" s="3318"/>
      <c r="NUP218" s="3318"/>
      <c r="NUQ218" s="3318"/>
      <c r="NUR218" s="3318"/>
      <c r="NUS218" s="3318"/>
      <c r="NUT218" s="3318"/>
      <c r="NUU218" s="3318"/>
      <c r="NUV218" s="3318"/>
      <c r="NUW218" s="3318"/>
      <c r="NUX218" s="3318"/>
      <c r="NUY218" s="3318"/>
      <c r="NUZ218" s="3318"/>
      <c r="NVA218" s="3318"/>
      <c r="NVB218" s="3318"/>
      <c r="NVC218" s="3318"/>
      <c r="NVD218" s="3318"/>
      <c r="NVE218" s="3318"/>
      <c r="NVF218" s="3318"/>
      <c r="NVG218" s="3318"/>
      <c r="NVH218" s="3318"/>
      <c r="NVI218" s="3318"/>
      <c r="NVJ218" s="3318"/>
      <c r="NVK218" s="3318"/>
      <c r="NVL218" s="3318"/>
      <c r="NVM218" s="3318"/>
      <c r="NVN218" s="3318"/>
      <c r="NVO218" s="3318"/>
      <c r="NVP218" s="3318"/>
      <c r="NVQ218" s="3318"/>
      <c r="NVR218" s="3318"/>
      <c r="NVS218" s="3318"/>
      <c r="NVT218" s="3318"/>
      <c r="NVU218" s="3318"/>
      <c r="NVV218" s="3318"/>
      <c r="NVW218" s="3318"/>
      <c r="NVX218" s="3318"/>
      <c r="NVY218" s="3318"/>
      <c r="NVZ218" s="3318"/>
      <c r="NWA218" s="3318"/>
      <c r="NWB218" s="3318"/>
      <c r="NWC218" s="3318"/>
      <c r="NWD218" s="3318"/>
      <c r="NWE218" s="3318"/>
      <c r="NWF218" s="3318"/>
      <c r="NWG218" s="3318"/>
      <c r="NWH218" s="3318"/>
      <c r="NWI218" s="3318"/>
      <c r="NWJ218" s="3318"/>
      <c r="NWK218" s="3318"/>
      <c r="NWL218" s="3318"/>
      <c r="NWM218" s="3318"/>
      <c r="NWN218" s="3318"/>
      <c r="NWO218" s="3318"/>
      <c r="NWP218" s="3318"/>
      <c r="NWQ218" s="3318"/>
      <c r="NWR218" s="3318"/>
      <c r="NWS218" s="3318"/>
      <c r="NWT218" s="3318"/>
      <c r="NWU218" s="3318"/>
      <c r="NWV218" s="3318"/>
      <c r="NWW218" s="3318"/>
      <c r="NWX218" s="3318"/>
      <c r="NWY218" s="3318"/>
      <c r="NWZ218" s="3318"/>
      <c r="NXA218" s="3318"/>
      <c r="NXB218" s="3318"/>
      <c r="NXC218" s="3318"/>
      <c r="NXD218" s="3318"/>
      <c r="NXE218" s="3318"/>
      <c r="NXF218" s="3318"/>
      <c r="NXG218" s="3318"/>
      <c r="NXH218" s="3318"/>
      <c r="NXI218" s="3318"/>
      <c r="NXJ218" s="3318"/>
      <c r="NXK218" s="3318"/>
      <c r="NXL218" s="3318"/>
      <c r="NXM218" s="3318"/>
      <c r="NXN218" s="3318"/>
      <c r="NXO218" s="3318"/>
      <c r="NXP218" s="3318"/>
      <c r="NXQ218" s="3318"/>
      <c r="NXR218" s="3318"/>
      <c r="NXS218" s="3318"/>
      <c r="NXT218" s="3318"/>
      <c r="NXU218" s="3318"/>
      <c r="NXV218" s="3318"/>
      <c r="NXW218" s="3318"/>
      <c r="NXX218" s="3318"/>
      <c r="NXY218" s="3318"/>
      <c r="NXZ218" s="3318"/>
      <c r="NYA218" s="3318"/>
      <c r="NYB218" s="3318"/>
      <c r="NYC218" s="3318"/>
      <c r="NYD218" s="3318"/>
      <c r="NYE218" s="3318"/>
      <c r="NYF218" s="3318"/>
      <c r="NYG218" s="3318"/>
      <c r="NYH218" s="3318"/>
      <c r="NYI218" s="3318"/>
      <c r="NYJ218" s="3318"/>
      <c r="NYK218" s="3318"/>
      <c r="NYL218" s="3318"/>
      <c r="NYM218" s="3318"/>
      <c r="NYN218" s="3318"/>
      <c r="NYO218" s="3318"/>
      <c r="NYP218" s="3318"/>
      <c r="NYQ218" s="3318"/>
      <c r="NYR218" s="3318"/>
      <c r="NYS218" s="3318"/>
      <c r="NYT218" s="3318"/>
      <c r="NYU218" s="3318"/>
      <c r="NYV218" s="3318"/>
      <c r="NYW218" s="3318"/>
      <c r="NYX218" s="3318"/>
      <c r="NYY218" s="3318"/>
      <c r="NYZ218" s="3318"/>
      <c r="NZA218" s="3318"/>
      <c r="NZB218" s="3318"/>
      <c r="NZC218" s="3318"/>
      <c r="NZD218" s="3318"/>
      <c r="NZE218" s="3318"/>
      <c r="NZF218" s="3318"/>
      <c r="NZG218" s="3318"/>
      <c r="NZH218" s="3318"/>
      <c r="NZI218" s="3318"/>
      <c r="NZJ218" s="3318"/>
      <c r="NZK218" s="3318"/>
      <c r="NZL218" s="3318"/>
      <c r="NZM218" s="3318"/>
      <c r="NZN218" s="3318"/>
      <c r="NZO218" s="3318"/>
      <c r="NZP218" s="3318"/>
      <c r="NZQ218" s="3318"/>
      <c r="NZR218" s="3318"/>
      <c r="NZS218" s="3318"/>
      <c r="NZT218" s="3318"/>
      <c r="NZU218" s="3318"/>
      <c r="NZV218" s="3318"/>
      <c r="NZW218" s="3318"/>
      <c r="NZX218" s="3318"/>
      <c r="NZY218" s="3318"/>
      <c r="NZZ218" s="3318"/>
      <c r="OAA218" s="3318"/>
      <c r="OAB218" s="3318"/>
      <c r="OAC218" s="3318"/>
      <c r="OAD218" s="3318"/>
      <c r="OAE218" s="3318"/>
      <c r="OAF218" s="3318"/>
      <c r="OAG218" s="3318"/>
      <c r="OAH218" s="3318"/>
      <c r="OAI218" s="3318"/>
      <c r="OAJ218" s="3318"/>
      <c r="OAK218" s="3318"/>
      <c r="OAL218" s="3318"/>
      <c r="OAM218" s="3318"/>
      <c r="OAN218" s="3318"/>
      <c r="OAO218" s="3318"/>
      <c r="OAP218" s="3318"/>
      <c r="OAQ218" s="3318"/>
      <c r="OAR218" s="3318"/>
      <c r="OAS218" s="3318"/>
      <c r="OAT218" s="3318"/>
      <c r="OAU218" s="3318"/>
      <c r="OAV218" s="3318"/>
      <c r="OAW218" s="3318"/>
      <c r="OAX218" s="3318"/>
      <c r="OAY218" s="3318"/>
      <c r="OAZ218" s="3318"/>
      <c r="OBA218" s="3318"/>
      <c r="OBB218" s="3318"/>
      <c r="OBC218" s="3318"/>
      <c r="OBD218" s="3318"/>
      <c r="OBE218" s="3318"/>
      <c r="OBF218" s="3318"/>
      <c r="OBG218" s="3318"/>
      <c r="OBH218" s="3318"/>
      <c r="OBI218" s="3318"/>
      <c r="OBJ218" s="3318"/>
      <c r="OBK218" s="3318"/>
      <c r="OBL218" s="3318"/>
      <c r="OBM218" s="3318"/>
      <c r="OBN218" s="3318"/>
      <c r="OBO218" s="3318"/>
      <c r="OBP218" s="3318"/>
      <c r="OBQ218" s="3318"/>
      <c r="OBR218" s="3318"/>
      <c r="OBS218" s="3318"/>
      <c r="OBT218" s="3318"/>
      <c r="OBU218" s="3318"/>
      <c r="OBV218" s="3318"/>
      <c r="OBW218" s="3318"/>
      <c r="OBX218" s="3318"/>
      <c r="OBY218" s="3318"/>
      <c r="OBZ218" s="3318"/>
      <c r="OCA218" s="3318"/>
      <c r="OCB218" s="3318"/>
      <c r="OCC218" s="3318"/>
      <c r="OCD218" s="3318"/>
      <c r="OCE218" s="3318"/>
      <c r="OCF218" s="3318"/>
      <c r="OCG218" s="3318"/>
      <c r="OCH218" s="3318"/>
      <c r="OCI218" s="3318"/>
      <c r="OCJ218" s="3318"/>
      <c r="OCK218" s="3318"/>
      <c r="OCL218" s="3318"/>
      <c r="OCM218" s="3318"/>
      <c r="OCN218" s="3318"/>
      <c r="OCO218" s="3318"/>
      <c r="OCP218" s="3318"/>
      <c r="OCQ218" s="3318"/>
      <c r="OCR218" s="3318"/>
      <c r="OCS218" s="3318"/>
      <c r="OCT218" s="3318"/>
      <c r="OCU218" s="3318"/>
      <c r="OCV218" s="3318"/>
      <c r="OCW218" s="3318"/>
      <c r="OCX218" s="3318"/>
      <c r="OCZ218" s="3318"/>
      <c r="ODA218" s="3318"/>
      <c r="ODB218" s="3318"/>
      <c r="ODC218" s="3318"/>
      <c r="ODE218" s="3318"/>
      <c r="ODF218" s="3318"/>
      <c r="ODG218" s="3318"/>
      <c r="ODH218" s="3318"/>
      <c r="ODI218" s="3318"/>
      <c r="ODJ218" s="3318"/>
      <c r="ODK218" s="3318"/>
      <c r="ODM218" s="3318"/>
      <c r="ODN218" s="3318"/>
      <c r="ODO218" s="3318"/>
      <c r="ODP218" s="3318"/>
      <c r="ODQ218" s="3318"/>
      <c r="ODR218" s="3318"/>
      <c r="ODS218" s="3318"/>
      <c r="ODT218" s="3318"/>
      <c r="ODU218" s="3318"/>
      <c r="ODV218" s="3318"/>
      <c r="ODW218" s="3318"/>
      <c r="ODX218" s="3318"/>
      <c r="ODY218" s="3318"/>
      <c r="ODZ218" s="3318"/>
      <c r="OEA218" s="3318"/>
      <c r="OEB218" s="3318"/>
      <c r="OEC218" s="3318"/>
      <c r="OED218" s="3318"/>
      <c r="OEE218" s="3318"/>
      <c r="OEF218" s="3318"/>
      <c r="OEG218" s="3318"/>
      <c r="OEH218" s="3318"/>
      <c r="OEI218" s="3318"/>
      <c r="OEJ218" s="3318"/>
      <c r="OEK218" s="3318"/>
      <c r="OEL218" s="3318"/>
      <c r="OEM218" s="3318"/>
      <c r="OEN218" s="3318"/>
      <c r="OEO218" s="3318"/>
      <c r="OEP218" s="3318"/>
      <c r="OEQ218" s="3318"/>
      <c r="OER218" s="3318"/>
      <c r="OES218" s="3318"/>
      <c r="OET218" s="3318"/>
      <c r="OEU218" s="3318"/>
      <c r="OEV218" s="3318"/>
      <c r="OEW218" s="3318"/>
      <c r="OEX218" s="3318"/>
      <c r="OEY218" s="3318"/>
      <c r="OEZ218" s="3318"/>
      <c r="OFA218" s="3318"/>
      <c r="OFB218" s="3318"/>
      <c r="OFC218" s="3318"/>
      <c r="OFD218" s="3318"/>
      <c r="OFE218" s="3318"/>
      <c r="OFF218" s="3318"/>
      <c r="OFG218" s="3318"/>
      <c r="OFH218" s="3318"/>
      <c r="OFI218" s="3318"/>
      <c r="OFJ218" s="3318"/>
      <c r="OFK218" s="3318"/>
      <c r="OFL218" s="3318"/>
      <c r="OFM218" s="3318"/>
      <c r="OFN218" s="3318"/>
      <c r="OFO218" s="3318"/>
      <c r="OFP218" s="3318"/>
      <c r="OFQ218" s="3318"/>
      <c r="OFR218" s="3318"/>
      <c r="OFS218" s="3318"/>
      <c r="OFT218" s="3318"/>
      <c r="OFU218" s="3318"/>
      <c r="OFV218" s="3318"/>
      <c r="OFW218" s="3318"/>
      <c r="OFX218" s="3318"/>
      <c r="OFY218" s="3318"/>
      <c r="OFZ218" s="3318"/>
      <c r="OGA218" s="3318"/>
      <c r="OGB218" s="3318"/>
      <c r="OGC218" s="3318"/>
      <c r="OGD218" s="3318"/>
      <c r="OGE218" s="3318"/>
      <c r="OGF218" s="3318"/>
      <c r="OGG218" s="3318"/>
      <c r="OGH218" s="3318"/>
      <c r="OGI218" s="3318"/>
      <c r="OGJ218" s="3318"/>
      <c r="OGK218" s="3318"/>
      <c r="OGL218" s="3318"/>
      <c r="OGM218" s="3318"/>
      <c r="OGN218" s="3318"/>
      <c r="OGO218" s="3318"/>
      <c r="OGP218" s="3318"/>
      <c r="OGQ218" s="3318"/>
      <c r="OGR218" s="3318"/>
      <c r="OGS218" s="3318"/>
      <c r="OGT218" s="3318"/>
      <c r="OGU218" s="3318"/>
      <c r="OGV218" s="3318"/>
      <c r="OGW218" s="3318"/>
      <c r="OGX218" s="3318"/>
      <c r="OGY218" s="3318"/>
      <c r="OGZ218" s="3318"/>
      <c r="OHA218" s="3318"/>
      <c r="OHB218" s="3318"/>
      <c r="OHC218" s="3318"/>
      <c r="OHD218" s="3318"/>
      <c r="OHE218" s="3318"/>
      <c r="OHF218" s="3318"/>
      <c r="OHG218" s="3318"/>
      <c r="OHH218" s="3318"/>
      <c r="OHI218" s="3318"/>
      <c r="OHJ218" s="3318"/>
      <c r="OHK218" s="3318"/>
      <c r="OHL218" s="3318"/>
      <c r="OHM218" s="3318"/>
      <c r="OHN218" s="3318"/>
      <c r="OHO218" s="3318"/>
      <c r="OHP218" s="3318"/>
      <c r="OHQ218" s="3318"/>
      <c r="OHR218" s="3318"/>
      <c r="OHS218" s="3318"/>
      <c r="OHT218" s="3318"/>
      <c r="OHU218" s="3318"/>
      <c r="OHV218" s="3318"/>
      <c r="OHW218" s="3318"/>
      <c r="OHX218" s="3318"/>
      <c r="OHY218" s="3318"/>
      <c r="OHZ218" s="3318"/>
      <c r="OIA218" s="3318"/>
      <c r="OIB218" s="3318"/>
      <c r="OIC218" s="3318"/>
      <c r="OID218" s="3318"/>
      <c r="OIE218" s="3318"/>
      <c r="OIF218" s="3318"/>
      <c r="OIG218" s="3318"/>
      <c r="OIH218" s="3318"/>
      <c r="OII218" s="3318"/>
      <c r="OIJ218" s="3318"/>
      <c r="OIK218" s="3318"/>
      <c r="OIL218" s="3318"/>
      <c r="OIM218" s="3318"/>
      <c r="OIN218" s="3318"/>
      <c r="OIO218" s="3318"/>
      <c r="OIP218" s="3318"/>
      <c r="OIQ218" s="3318"/>
      <c r="OIR218" s="3318"/>
      <c r="OIS218" s="3318"/>
      <c r="OIT218" s="3318"/>
      <c r="OIU218" s="3318"/>
      <c r="OIV218" s="3318"/>
      <c r="OIW218" s="3318"/>
      <c r="OIX218" s="3318"/>
      <c r="OIY218" s="3318"/>
      <c r="OIZ218" s="3318"/>
      <c r="OJA218" s="3318"/>
      <c r="OJB218" s="3318"/>
      <c r="OJC218" s="3318"/>
      <c r="OJD218" s="3318"/>
      <c r="OJE218" s="3318"/>
      <c r="OJF218" s="3318"/>
      <c r="OJG218" s="3318"/>
      <c r="OJH218" s="3318"/>
      <c r="OJI218" s="3318"/>
      <c r="OJJ218" s="3318"/>
      <c r="OJK218" s="3318"/>
      <c r="OJL218" s="3318"/>
      <c r="OJM218" s="3318"/>
      <c r="OJN218" s="3318"/>
      <c r="OJO218" s="3318"/>
      <c r="OJP218" s="3318"/>
      <c r="OJQ218" s="3318"/>
      <c r="OJR218" s="3318"/>
      <c r="OJS218" s="3318"/>
      <c r="OJT218" s="3318"/>
      <c r="OJU218" s="3318"/>
      <c r="OJV218" s="3318"/>
      <c r="OJW218" s="3318"/>
      <c r="OJX218" s="3318"/>
      <c r="OJY218" s="3318"/>
      <c r="OJZ218" s="3318"/>
      <c r="OKA218" s="3318"/>
      <c r="OKB218" s="3318"/>
      <c r="OKC218" s="3318"/>
      <c r="OKD218" s="3318"/>
      <c r="OKE218" s="3318"/>
      <c r="OKF218" s="3318"/>
      <c r="OKG218" s="3318"/>
      <c r="OKH218" s="3318"/>
      <c r="OKI218" s="3318"/>
      <c r="OKJ218" s="3318"/>
      <c r="OKK218" s="3318"/>
      <c r="OKL218" s="3318"/>
      <c r="OKM218" s="3318"/>
      <c r="OKN218" s="3318"/>
      <c r="OKO218" s="3318"/>
      <c r="OKP218" s="3318"/>
      <c r="OKQ218" s="3318"/>
      <c r="OKR218" s="3318"/>
      <c r="OKS218" s="3318"/>
      <c r="OKT218" s="3318"/>
      <c r="OKU218" s="3318"/>
      <c r="OKV218" s="3318"/>
      <c r="OKW218" s="3318"/>
      <c r="OKX218" s="3318"/>
      <c r="OKY218" s="3318"/>
      <c r="OKZ218" s="3318"/>
      <c r="OLA218" s="3318"/>
      <c r="OLB218" s="3318"/>
      <c r="OLC218" s="3318"/>
      <c r="OLD218" s="3318"/>
      <c r="OLE218" s="3318"/>
      <c r="OLF218" s="3318"/>
      <c r="OLG218" s="3318"/>
      <c r="OLH218" s="3318"/>
      <c r="OLI218" s="3318"/>
      <c r="OLJ218" s="3318"/>
      <c r="OLK218" s="3318"/>
      <c r="OLL218" s="3318"/>
      <c r="OLM218" s="3318"/>
      <c r="OLN218" s="3318"/>
      <c r="OLO218" s="3318"/>
      <c r="OLP218" s="3318"/>
      <c r="OLQ218" s="3318"/>
      <c r="OLR218" s="3318"/>
      <c r="OLS218" s="3318"/>
      <c r="OLT218" s="3318"/>
      <c r="OLU218" s="3318"/>
      <c r="OLV218" s="3318"/>
      <c r="OLW218" s="3318"/>
      <c r="OLX218" s="3318"/>
      <c r="OLY218" s="3318"/>
      <c r="OLZ218" s="3318"/>
      <c r="OMA218" s="3318"/>
      <c r="OMB218" s="3318"/>
      <c r="OMC218" s="3318"/>
      <c r="OMD218" s="3318"/>
      <c r="OME218" s="3318"/>
      <c r="OMF218" s="3318"/>
      <c r="OMG218" s="3318"/>
      <c r="OMH218" s="3318"/>
      <c r="OMI218" s="3318"/>
      <c r="OMJ218" s="3318"/>
      <c r="OMK218" s="3318"/>
      <c r="OML218" s="3318"/>
      <c r="OMM218" s="3318"/>
      <c r="OMN218" s="3318"/>
      <c r="OMO218" s="3318"/>
      <c r="OMP218" s="3318"/>
      <c r="OMQ218" s="3318"/>
      <c r="OMR218" s="3318"/>
      <c r="OMS218" s="3318"/>
      <c r="OMT218" s="3318"/>
      <c r="OMV218" s="3318"/>
      <c r="OMW218" s="3318"/>
      <c r="OMX218" s="3318"/>
      <c r="OMY218" s="3318"/>
      <c r="ONA218" s="3318"/>
      <c r="ONB218" s="3318"/>
      <c r="ONC218" s="3318"/>
      <c r="OND218" s="3318"/>
      <c r="ONE218" s="3318"/>
      <c r="ONF218" s="3318"/>
      <c r="ONG218" s="3318"/>
      <c r="ONI218" s="3318"/>
      <c r="ONJ218" s="3318"/>
      <c r="ONK218" s="3318"/>
      <c r="ONL218" s="3318"/>
      <c r="ONM218" s="3318"/>
      <c r="ONN218" s="3318"/>
      <c r="ONO218" s="3318"/>
      <c r="ONP218" s="3318"/>
      <c r="ONQ218" s="3318"/>
      <c r="ONR218" s="3318"/>
      <c r="ONS218" s="3318"/>
      <c r="ONT218" s="3318"/>
      <c r="ONU218" s="3318"/>
      <c r="ONV218" s="3318"/>
      <c r="ONW218" s="3318"/>
      <c r="ONX218" s="3318"/>
      <c r="ONY218" s="3318"/>
      <c r="ONZ218" s="3318"/>
      <c r="OOA218" s="3318"/>
      <c r="OOB218" s="3318"/>
      <c r="OOC218" s="3318"/>
      <c r="OOD218" s="3318"/>
      <c r="OOE218" s="3318"/>
      <c r="OOF218" s="3318"/>
      <c r="OOG218" s="3318"/>
      <c r="OOH218" s="3318"/>
      <c r="OOI218" s="3318"/>
      <c r="OOJ218" s="3318"/>
      <c r="OOK218" s="3318"/>
      <c r="OOL218" s="3318"/>
      <c r="OOM218" s="3318"/>
      <c r="OON218" s="3318"/>
      <c r="OOO218" s="3318"/>
      <c r="OOP218" s="3318"/>
      <c r="OOQ218" s="3318"/>
      <c r="OOR218" s="3318"/>
      <c r="OOS218" s="3318"/>
      <c r="OOT218" s="3318"/>
      <c r="OOU218" s="3318"/>
      <c r="OOV218" s="3318"/>
      <c r="OOW218" s="3318"/>
      <c r="OOX218" s="3318"/>
      <c r="OOY218" s="3318"/>
      <c r="OOZ218" s="3318"/>
      <c r="OPA218" s="3318"/>
      <c r="OPB218" s="3318"/>
      <c r="OPC218" s="3318"/>
      <c r="OPD218" s="3318"/>
      <c r="OPE218" s="3318"/>
      <c r="OPF218" s="3318"/>
      <c r="OPG218" s="3318"/>
      <c r="OPH218" s="3318"/>
      <c r="OPI218" s="3318"/>
      <c r="OPJ218" s="3318"/>
      <c r="OPK218" s="3318"/>
      <c r="OPL218" s="3318"/>
      <c r="OPM218" s="3318"/>
      <c r="OPN218" s="3318"/>
      <c r="OPO218" s="3318"/>
      <c r="OPP218" s="3318"/>
      <c r="OPQ218" s="3318"/>
      <c r="OPR218" s="3318"/>
      <c r="OPS218" s="3318"/>
      <c r="OPT218" s="3318"/>
      <c r="OPU218" s="3318"/>
      <c r="OPV218" s="3318"/>
      <c r="OPW218" s="3318"/>
      <c r="OPX218" s="3318"/>
      <c r="OPY218" s="3318"/>
      <c r="OPZ218" s="3318"/>
      <c r="OQA218" s="3318"/>
      <c r="OQB218" s="3318"/>
      <c r="OQC218" s="3318"/>
      <c r="OQD218" s="3318"/>
      <c r="OQE218" s="3318"/>
      <c r="OQF218" s="3318"/>
      <c r="OQG218" s="3318"/>
      <c r="OQH218" s="3318"/>
      <c r="OQI218" s="3318"/>
      <c r="OQJ218" s="3318"/>
      <c r="OQK218" s="3318"/>
      <c r="OQL218" s="3318"/>
      <c r="OQM218" s="3318"/>
      <c r="OQN218" s="3318"/>
      <c r="OQO218" s="3318"/>
      <c r="OQP218" s="3318"/>
      <c r="OQQ218" s="3318"/>
      <c r="OQR218" s="3318"/>
      <c r="OQS218" s="3318"/>
      <c r="OQT218" s="3318"/>
      <c r="OQU218" s="3318"/>
      <c r="OQV218" s="3318"/>
      <c r="OQW218" s="3318"/>
      <c r="OQX218" s="3318"/>
      <c r="OQY218" s="3318"/>
      <c r="OQZ218" s="3318"/>
      <c r="ORA218" s="3318"/>
      <c r="ORB218" s="3318"/>
      <c r="ORC218" s="3318"/>
      <c r="ORD218" s="3318"/>
      <c r="ORE218" s="3318"/>
      <c r="ORF218" s="3318"/>
      <c r="ORG218" s="3318"/>
      <c r="ORH218" s="3318"/>
      <c r="ORI218" s="3318"/>
      <c r="ORJ218" s="3318"/>
      <c r="ORK218" s="3318"/>
      <c r="ORL218" s="3318"/>
      <c r="ORM218" s="3318"/>
      <c r="ORN218" s="3318"/>
      <c r="ORO218" s="3318"/>
      <c r="ORP218" s="3318"/>
      <c r="ORQ218" s="3318"/>
      <c r="ORR218" s="3318"/>
      <c r="ORS218" s="3318"/>
      <c r="ORT218" s="3318"/>
      <c r="ORU218" s="3318"/>
      <c r="ORV218" s="3318"/>
      <c r="ORW218" s="3318"/>
      <c r="ORX218" s="3318"/>
      <c r="ORY218" s="3318"/>
      <c r="ORZ218" s="3318"/>
      <c r="OSA218" s="3318"/>
      <c r="OSB218" s="3318"/>
      <c r="OSC218" s="3318"/>
      <c r="OSD218" s="3318"/>
      <c r="OSE218" s="3318"/>
      <c r="OSF218" s="3318"/>
      <c r="OSG218" s="3318"/>
      <c r="OSH218" s="3318"/>
      <c r="OSI218" s="3318"/>
      <c r="OSJ218" s="3318"/>
      <c r="OSK218" s="3318"/>
      <c r="OSL218" s="3318"/>
      <c r="OSM218" s="3318"/>
      <c r="OSN218" s="3318"/>
      <c r="OSO218" s="3318"/>
      <c r="OSP218" s="3318"/>
      <c r="OSQ218" s="3318"/>
      <c r="OSR218" s="3318"/>
      <c r="OSS218" s="3318"/>
      <c r="OST218" s="3318"/>
      <c r="OSU218" s="3318"/>
      <c r="OSV218" s="3318"/>
      <c r="OSW218" s="3318"/>
      <c r="OSX218" s="3318"/>
      <c r="OSY218" s="3318"/>
      <c r="OSZ218" s="3318"/>
      <c r="OTA218" s="3318"/>
      <c r="OTB218" s="3318"/>
      <c r="OTC218" s="3318"/>
      <c r="OTD218" s="3318"/>
      <c r="OTE218" s="3318"/>
      <c r="OTF218" s="3318"/>
      <c r="OTG218" s="3318"/>
      <c r="OTH218" s="3318"/>
      <c r="OTI218" s="3318"/>
      <c r="OTJ218" s="3318"/>
      <c r="OTK218" s="3318"/>
      <c r="OTL218" s="3318"/>
      <c r="OTM218" s="3318"/>
      <c r="OTN218" s="3318"/>
      <c r="OTO218" s="3318"/>
      <c r="OTP218" s="3318"/>
      <c r="OTQ218" s="3318"/>
      <c r="OTR218" s="3318"/>
      <c r="OTS218" s="3318"/>
      <c r="OTT218" s="3318"/>
      <c r="OTU218" s="3318"/>
      <c r="OTV218" s="3318"/>
      <c r="OTW218" s="3318"/>
      <c r="OTX218" s="3318"/>
      <c r="OTY218" s="3318"/>
      <c r="OTZ218" s="3318"/>
      <c r="OUA218" s="3318"/>
      <c r="OUB218" s="3318"/>
      <c r="OUC218" s="3318"/>
      <c r="OUD218" s="3318"/>
      <c r="OUE218" s="3318"/>
      <c r="OUF218" s="3318"/>
      <c r="OUG218" s="3318"/>
      <c r="OUH218" s="3318"/>
      <c r="OUI218" s="3318"/>
      <c r="OUJ218" s="3318"/>
      <c r="OUK218" s="3318"/>
      <c r="OUL218" s="3318"/>
      <c r="OUM218" s="3318"/>
      <c r="OUN218" s="3318"/>
      <c r="OUO218" s="3318"/>
      <c r="OUP218" s="3318"/>
      <c r="OUQ218" s="3318"/>
      <c r="OUR218" s="3318"/>
      <c r="OUS218" s="3318"/>
      <c r="OUT218" s="3318"/>
      <c r="OUU218" s="3318"/>
      <c r="OUV218" s="3318"/>
      <c r="OUW218" s="3318"/>
      <c r="OUX218" s="3318"/>
      <c r="OUY218" s="3318"/>
      <c r="OUZ218" s="3318"/>
      <c r="OVA218" s="3318"/>
      <c r="OVB218" s="3318"/>
      <c r="OVC218" s="3318"/>
      <c r="OVD218" s="3318"/>
      <c r="OVE218" s="3318"/>
      <c r="OVF218" s="3318"/>
      <c r="OVG218" s="3318"/>
      <c r="OVH218" s="3318"/>
      <c r="OVI218" s="3318"/>
      <c r="OVJ218" s="3318"/>
      <c r="OVK218" s="3318"/>
      <c r="OVL218" s="3318"/>
      <c r="OVM218" s="3318"/>
      <c r="OVN218" s="3318"/>
      <c r="OVO218" s="3318"/>
      <c r="OVP218" s="3318"/>
      <c r="OVQ218" s="3318"/>
      <c r="OVR218" s="3318"/>
      <c r="OVS218" s="3318"/>
      <c r="OVT218" s="3318"/>
      <c r="OVU218" s="3318"/>
      <c r="OVV218" s="3318"/>
      <c r="OVW218" s="3318"/>
      <c r="OVX218" s="3318"/>
      <c r="OVY218" s="3318"/>
      <c r="OVZ218" s="3318"/>
      <c r="OWA218" s="3318"/>
      <c r="OWB218" s="3318"/>
      <c r="OWC218" s="3318"/>
      <c r="OWD218" s="3318"/>
      <c r="OWE218" s="3318"/>
      <c r="OWF218" s="3318"/>
      <c r="OWG218" s="3318"/>
      <c r="OWH218" s="3318"/>
      <c r="OWI218" s="3318"/>
      <c r="OWJ218" s="3318"/>
      <c r="OWK218" s="3318"/>
      <c r="OWL218" s="3318"/>
      <c r="OWM218" s="3318"/>
      <c r="OWN218" s="3318"/>
      <c r="OWO218" s="3318"/>
      <c r="OWP218" s="3318"/>
      <c r="OWR218" s="3318"/>
      <c r="OWS218" s="3318"/>
      <c r="OWT218" s="3318"/>
      <c r="OWU218" s="3318"/>
      <c r="OWW218" s="3318"/>
      <c r="OWX218" s="3318"/>
      <c r="OWY218" s="3318"/>
      <c r="OWZ218" s="3318"/>
      <c r="OXA218" s="3318"/>
      <c r="OXB218" s="3318"/>
      <c r="OXC218" s="3318"/>
      <c r="OXE218" s="3318"/>
      <c r="OXF218" s="3318"/>
      <c r="OXG218" s="3318"/>
      <c r="OXH218" s="3318"/>
      <c r="OXI218" s="3318"/>
      <c r="OXJ218" s="3318"/>
      <c r="OXK218" s="3318"/>
      <c r="OXL218" s="3318"/>
      <c r="OXM218" s="3318"/>
      <c r="OXN218" s="3318"/>
      <c r="OXO218" s="3318"/>
      <c r="OXP218" s="3318"/>
      <c r="OXQ218" s="3318"/>
      <c r="OXR218" s="3318"/>
      <c r="OXS218" s="3318"/>
      <c r="OXT218" s="3318"/>
      <c r="OXU218" s="3318"/>
      <c r="OXV218" s="3318"/>
      <c r="OXW218" s="3318"/>
      <c r="OXX218" s="3318"/>
      <c r="OXY218" s="3318"/>
      <c r="OXZ218" s="3318"/>
      <c r="OYA218" s="3318"/>
      <c r="OYB218" s="3318"/>
      <c r="OYC218" s="3318"/>
      <c r="OYD218" s="3318"/>
      <c r="OYE218" s="3318"/>
      <c r="OYF218" s="3318"/>
      <c r="OYG218" s="3318"/>
      <c r="OYH218" s="3318"/>
      <c r="OYI218" s="3318"/>
      <c r="OYJ218" s="3318"/>
      <c r="OYK218" s="3318"/>
      <c r="OYL218" s="3318"/>
      <c r="OYM218" s="3318"/>
      <c r="OYN218" s="3318"/>
      <c r="OYO218" s="3318"/>
      <c r="OYP218" s="3318"/>
      <c r="OYQ218" s="3318"/>
      <c r="OYR218" s="3318"/>
      <c r="OYS218" s="3318"/>
      <c r="OYT218" s="3318"/>
      <c r="OYU218" s="3318"/>
      <c r="OYV218" s="3318"/>
      <c r="OYW218" s="3318"/>
      <c r="OYX218" s="3318"/>
      <c r="OYY218" s="3318"/>
      <c r="OYZ218" s="3318"/>
      <c r="OZA218" s="3318"/>
      <c r="OZB218" s="3318"/>
      <c r="OZC218" s="3318"/>
      <c r="OZD218" s="3318"/>
      <c r="OZE218" s="3318"/>
      <c r="OZF218" s="3318"/>
      <c r="OZG218" s="3318"/>
      <c r="OZH218" s="3318"/>
      <c r="OZI218" s="3318"/>
      <c r="OZJ218" s="3318"/>
      <c r="OZK218" s="3318"/>
      <c r="OZL218" s="3318"/>
      <c r="OZM218" s="3318"/>
      <c r="OZN218" s="3318"/>
      <c r="OZO218" s="3318"/>
      <c r="OZP218" s="3318"/>
      <c r="OZQ218" s="3318"/>
      <c r="OZR218" s="3318"/>
      <c r="OZS218" s="3318"/>
      <c r="OZT218" s="3318"/>
      <c r="OZU218" s="3318"/>
      <c r="OZV218" s="3318"/>
      <c r="OZW218" s="3318"/>
      <c r="OZX218" s="3318"/>
      <c r="OZY218" s="3318"/>
      <c r="OZZ218" s="3318"/>
      <c r="PAA218" s="3318"/>
      <c r="PAB218" s="3318"/>
      <c r="PAC218" s="3318"/>
      <c r="PAD218" s="3318"/>
      <c r="PAE218" s="3318"/>
      <c r="PAF218" s="3318"/>
      <c r="PAG218" s="3318"/>
      <c r="PAH218" s="3318"/>
      <c r="PAI218" s="3318"/>
      <c r="PAJ218" s="3318"/>
      <c r="PAK218" s="3318"/>
      <c r="PAL218" s="3318"/>
      <c r="PAM218" s="3318"/>
      <c r="PAN218" s="3318"/>
      <c r="PAO218" s="3318"/>
      <c r="PAP218" s="3318"/>
      <c r="PAQ218" s="3318"/>
      <c r="PAR218" s="3318"/>
      <c r="PAS218" s="3318"/>
      <c r="PAT218" s="3318"/>
      <c r="PAU218" s="3318"/>
      <c r="PAV218" s="3318"/>
      <c r="PAW218" s="3318"/>
      <c r="PAX218" s="3318"/>
      <c r="PAY218" s="3318"/>
      <c r="PAZ218" s="3318"/>
      <c r="PBA218" s="3318"/>
      <c r="PBB218" s="3318"/>
      <c r="PBC218" s="3318"/>
      <c r="PBD218" s="3318"/>
      <c r="PBE218" s="3318"/>
      <c r="PBF218" s="3318"/>
      <c r="PBG218" s="3318"/>
      <c r="PBH218" s="3318"/>
      <c r="PBI218" s="3318"/>
      <c r="PBJ218" s="3318"/>
      <c r="PBK218" s="3318"/>
      <c r="PBL218" s="3318"/>
      <c r="PBM218" s="3318"/>
      <c r="PBN218" s="3318"/>
      <c r="PBO218" s="3318"/>
      <c r="PBP218" s="3318"/>
      <c r="PBQ218" s="3318"/>
      <c r="PBR218" s="3318"/>
      <c r="PBS218" s="3318"/>
      <c r="PBT218" s="3318"/>
      <c r="PBU218" s="3318"/>
      <c r="PBV218" s="3318"/>
      <c r="PBW218" s="3318"/>
      <c r="PBX218" s="3318"/>
      <c r="PBY218" s="3318"/>
      <c r="PBZ218" s="3318"/>
      <c r="PCA218" s="3318"/>
      <c r="PCB218" s="3318"/>
      <c r="PCC218" s="3318"/>
      <c r="PCD218" s="3318"/>
      <c r="PCE218" s="3318"/>
      <c r="PCF218" s="3318"/>
      <c r="PCG218" s="3318"/>
      <c r="PCH218" s="3318"/>
      <c r="PCI218" s="3318"/>
      <c r="PCJ218" s="3318"/>
      <c r="PCK218" s="3318"/>
      <c r="PCL218" s="3318"/>
      <c r="PCM218" s="3318"/>
      <c r="PCN218" s="3318"/>
      <c r="PCO218" s="3318"/>
      <c r="PCP218" s="3318"/>
      <c r="PCQ218" s="3318"/>
      <c r="PCR218" s="3318"/>
      <c r="PCS218" s="3318"/>
      <c r="PCT218" s="3318"/>
      <c r="PCU218" s="3318"/>
      <c r="PCV218" s="3318"/>
      <c r="PCW218" s="3318"/>
      <c r="PCX218" s="3318"/>
      <c r="PCY218" s="3318"/>
      <c r="PCZ218" s="3318"/>
      <c r="PDA218" s="3318"/>
      <c r="PDB218" s="3318"/>
      <c r="PDC218" s="3318"/>
      <c r="PDD218" s="3318"/>
      <c r="PDE218" s="3318"/>
      <c r="PDF218" s="3318"/>
      <c r="PDG218" s="3318"/>
      <c r="PDH218" s="3318"/>
      <c r="PDI218" s="3318"/>
      <c r="PDJ218" s="3318"/>
      <c r="PDK218" s="3318"/>
      <c r="PDL218" s="3318"/>
      <c r="PDM218" s="3318"/>
      <c r="PDN218" s="3318"/>
      <c r="PDO218" s="3318"/>
      <c r="PDP218" s="3318"/>
      <c r="PDQ218" s="3318"/>
      <c r="PDR218" s="3318"/>
      <c r="PDS218" s="3318"/>
      <c r="PDT218" s="3318"/>
      <c r="PDU218" s="3318"/>
      <c r="PDV218" s="3318"/>
      <c r="PDW218" s="3318"/>
      <c r="PDX218" s="3318"/>
      <c r="PDY218" s="3318"/>
      <c r="PDZ218" s="3318"/>
      <c r="PEA218" s="3318"/>
      <c r="PEB218" s="3318"/>
      <c r="PEC218" s="3318"/>
      <c r="PED218" s="3318"/>
      <c r="PEE218" s="3318"/>
      <c r="PEF218" s="3318"/>
      <c r="PEG218" s="3318"/>
      <c r="PEH218" s="3318"/>
      <c r="PEI218" s="3318"/>
      <c r="PEJ218" s="3318"/>
      <c r="PEK218" s="3318"/>
      <c r="PEL218" s="3318"/>
      <c r="PEM218" s="3318"/>
      <c r="PEN218" s="3318"/>
      <c r="PEO218" s="3318"/>
      <c r="PEP218" s="3318"/>
      <c r="PEQ218" s="3318"/>
      <c r="PER218" s="3318"/>
      <c r="PES218" s="3318"/>
      <c r="PET218" s="3318"/>
      <c r="PEU218" s="3318"/>
      <c r="PEV218" s="3318"/>
      <c r="PEW218" s="3318"/>
      <c r="PEX218" s="3318"/>
      <c r="PEY218" s="3318"/>
      <c r="PEZ218" s="3318"/>
      <c r="PFA218" s="3318"/>
      <c r="PFB218" s="3318"/>
      <c r="PFC218" s="3318"/>
      <c r="PFD218" s="3318"/>
      <c r="PFE218" s="3318"/>
      <c r="PFF218" s="3318"/>
      <c r="PFG218" s="3318"/>
      <c r="PFH218" s="3318"/>
      <c r="PFI218" s="3318"/>
      <c r="PFJ218" s="3318"/>
      <c r="PFK218" s="3318"/>
      <c r="PFL218" s="3318"/>
      <c r="PFM218" s="3318"/>
      <c r="PFN218" s="3318"/>
      <c r="PFO218" s="3318"/>
      <c r="PFP218" s="3318"/>
      <c r="PFQ218" s="3318"/>
      <c r="PFR218" s="3318"/>
      <c r="PFS218" s="3318"/>
      <c r="PFT218" s="3318"/>
      <c r="PFU218" s="3318"/>
      <c r="PFV218" s="3318"/>
      <c r="PFW218" s="3318"/>
      <c r="PFX218" s="3318"/>
      <c r="PFY218" s="3318"/>
      <c r="PFZ218" s="3318"/>
      <c r="PGA218" s="3318"/>
      <c r="PGB218" s="3318"/>
      <c r="PGC218" s="3318"/>
      <c r="PGD218" s="3318"/>
      <c r="PGE218" s="3318"/>
      <c r="PGF218" s="3318"/>
      <c r="PGG218" s="3318"/>
      <c r="PGH218" s="3318"/>
      <c r="PGI218" s="3318"/>
      <c r="PGJ218" s="3318"/>
      <c r="PGK218" s="3318"/>
      <c r="PGL218" s="3318"/>
      <c r="PGN218" s="3318"/>
      <c r="PGO218" s="3318"/>
      <c r="PGP218" s="3318"/>
      <c r="PGQ218" s="3318"/>
      <c r="PGS218" s="3318"/>
      <c r="PGT218" s="3318"/>
      <c r="PGU218" s="3318"/>
      <c r="PGV218" s="3318"/>
      <c r="PGW218" s="3318"/>
      <c r="PGX218" s="3318"/>
      <c r="PGY218" s="3318"/>
      <c r="PHA218" s="3318"/>
      <c r="PHB218" s="3318"/>
      <c r="PHC218" s="3318"/>
      <c r="PHD218" s="3318"/>
      <c r="PHE218" s="3318"/>
      <c r="PHF218" s="3318"/>
      <c r="PHG218" s="3318"/>
      <c r="PHH218" s="3318"/>
      <c r="PHI218" s="3318"/>
      <c r="PHJ218" s="3318"/>
      <c r="PHK218" s="3318"/>
      <c r="PHL218" s="3318"/>
      <c r="PHM218" s="3318"/>
      <c r="PHN218" s="3318"/>
      <c r="PHO218" s="3318"/>
      <c r="PHP218" s="3318"/>
      <c r="PHQ218" s="3318"/>
      <c r="PHR218" s="3318"/>
      <c r="PHS218" s="3318"/>
      <c r="PHT218" s="3318"/>
      <c r="PHU218" s="3318"/>
      <c r="PHV218" s="3318"/>
      <c r="PHW218" s="3318"/>
      <c r="PHX218" s="3318"/>
      <c r="PHY218" s="3318"/>
      <c r="PHZ218" s="3318"/>
      <c r="PIA218" s="3318"/>
      <c r="PIB218" s="3318"/>
      <c r="PIC218" s="3318"/>
      <c r="PID218" s="3318"/>
      <c r="PIE218" s="3318"/>
      <c r="PIF218" s="3318"/>
      <c r="PIG218" s="3318"/>
      <c r="PIH218" s="3318"/>
      <c r="PII218" s="3318"/>
      <c r="PIJ218" s="3318"/>
      <c r="PIK218" s="3318"/>
      <c r="PIL218" s="3318"/>
      <c r="PIM218" s="3318"/>
      <c r="PIN218" s="3318"/>
      <c r="PIO218" s="3318"/>
      <c r="PIP218" s="3318"/>
      <c r="PIQ218" s="3318"/>
      <c r="PIR218" s="3318"/>
      <c r="PIS218" s="3318"/>
      <c r="PIT218" s="3318"/>
      <c r="PIU218" s="3318"/>
      <c r="PIV218" s="3318"/>
      <c r="PIW218" s="3318"/>
      <c r="PIX218" s="3318"/>
      <c r="PIY218" s="3318"/>
      <c r="PIZ218" s="3318"/>
      <c r="PJA218" s="3318"/>
      <c r="PJB218" s="3318"/>
      <c r="PJC218" s="3318"/>
      <c r="PJD218" s="3318"/>
      <c r="PJE218" s="3318"/>
      <c r="PJF218" s="3318"/>
      <c r="PJG218" s="3318"/>
      <c r="PJH218" s="3318"/>
      <c r="PJI218" s="3318"/>
      <c r="PJJ218" s="3318"/>
      <c r="PJK218" s="3318"/>
      <c r="PJL218" s="3318"/>
      <c r="PJM218" s="3318"/>
      <c r="PJN218" s="3318"/>
      <c r="PJO218" s="3318"/>
      <c r="PJP218" s="3318"/>
      <c r="PJQ218" s="3318"/>
      <c r="PJR218" s="3318"/>
      <c r="PJS218" s="3318"/>
      <c r="PJT218" s="3318"/>
      <c r="PJU218" s="3318"/>
      <c r="PJV218" s="3318"/>
      <c r="PJW218" s="3318"/>
      <c r="PJX218" s="3318"/>
      <c r="PJY218" s="3318"/>
      <c r="PJZ218" s="3318"/>
      <c r="PKA218" s="3318"/>
      <c r="PKB218" s="3318"/>
      <c r="PKC218" s="3318"/>
      <c r="PKD218" s="3318"/>
      <c r="PKE218" s="3318"/>
      <c r="PKF218" s="3318"/>
      <c r="PKG218" s="3318"/>
      <c r="PKH218" s="3318"/>
      <c r="PKI218" s="3318"/>
      <c r="PKJ218" s="3318"/>
      <c r="PKK218" s="3318"/>
      <c r="PKL218" s="3318"/>
      <c r="PKM218" s="3318"/>
      <c r="PKN218" s="3318"/>
      <c r="PKO218" s="3318"/>
      <c r="PKP218" s="3318"/>
      <c r="PKQ218" s="3318"/>
      <c r="PKR218" s="3318"/>
      <c r="PKS218" s="3318"/>
      <c r="PKT218" s="3318"/>
      <c r="PKU218" s="3318"/>
      <c r="PKV218" s="3318"/>
      <c r="PKW218" s="3318"/>
      <c r="PKX218" s="3318"/>
      <c r="PKY218" s="3318"/>
      <c r="PKZ218" s="3318"/>
      <c r="PLA218" s="3318"/>
      <c r="PLB218" s="3318"/>
      <c r="PLC218" s="3318"/>
      <c r="PLD218" s="3318"/>
      <c r="PLE218" s="3318"/>
      <c r="PLF218" s="3318"/>
      <c r="PLG218" s="3318"/>
      <c r="PLH218" s="3318"/>
      <c r="PLI218" s="3318"/>
      <c r="PLJ218" s="3318"/>
      <c r="PLK218" s="3318"/>
      <c r="PLL218" s="3318"/>
      <c r="PLM218" s="3318"/>
      <c r="PLN218" s="3318"/>
      <c r="PLO218" s="3318"/>
      <c r="PLP218" s="3318"/>
      <c r="PLQ218" s="3318"/>
      <c r="PLR218" s="3318"/>
      <c r="PLS218" s="3318"/>
      <c r="PLT218" s="3318"/>
      <c r="PLU218" s="3318"/>
      <c r="PLV218" s="3318"/>
      <c r="PLW218" s="3318"/>
      <c r="PLX218" s="3318"/>
      <c r="PLY218" s="3318"/>
      <c r="PLZ218" s="3318"/>
      <c r="PMA218" s="3318"/>
      <c r="PMB218" s="3318"/>
      <c r="PMC218" s="3318"/>
      <c r="PMD218" s="3318"/>
      <c r="PME218" s="3318"/>
      <c r="PMF218" s="3318"/>
      <c r="PMG218" s="3318"/>
      <c r="PMH218" s="3318"/>
      <c r="PMI218" s="3318"/>
      <c r="PMJ218" s="3318"/>
      <c r="PMK218" s="3318"/>
      <c r="PML218" s="3318"/>
      <c r="PMM218" s="3318"/>
      <c r="PMN218" s="3318"/>
      <c r="PMO218" s="3318"/>
      <c r="PMP218" s="3318"/>
      <c r="PMQ218" s="3318"/>
      <c r="PMR218" s="3318"/>
      <c r="PMS218" s="3318"/>
      <c r="PMT218" s="3318"/>
      <c r="PMU218" s="3318"/>
      <c r="PMV218" s="3318"/>
      <c r="PMW218" s="3318"/>
      <c r="PMX218" s="3318"/>
      <c r="PMY218" s="3318"/>
      <c r="PMZ218" s="3318"/>
      <c r="PNA218" s="3318"/>
      <c r="PNB218" s="3318"/>
      <c r="PNC218" s="3318"/>
      <c r="PND218" s="3318"/>
      <c r="PNE218" s="3318"/>
      <c r="PNF218" s="3318"/>
      <c r="PNG218" s="3318"/>
      <c r="PNH218" s="3318"/>
      <c r="PNI218" s="3318"/>
      <c r="PNJ218" s="3318"/>
      <c r="PNK218" s="3318"/>
      <c r="PNL218" s="3318"/>
      <c r="PNM218" s="3318"/>
      <c r="PNN218" s="3318"/>
      <c r="PNO218" s="3318"/>
      <c r="PNP218" s="3318"/>
      <c r="PNQ218" s="3318"/>
      <c r="PNR218" s="3318"/>
      <c r="PNS218" s="3318"/>
      <c r="PNT218" s="3318"/>
      <c r="PNU218" s="3318"/>
      <c r="PNV218" s="3318"/>
      <c r="PNW218" s="3318"/>
      <c r="PNX218" s="3318"/>
      <c r="PNY218" s="3318"/>
      <c r="PNZ218" s="3318"/>
      <c r="POA218" s="3318"/>
      <c r="POB218" s="3318"/>
      <c r="POC218" s="3318"/>
      <c r="POD218" s="3318"/>
      <c r="POE218" s="3318"/>
      <c r="POF218" s="3318"/>
      <c r="POG218" s="3318"/>
      <c r="POH218" s="3318"/>
      <c r="POI218" s="3318"/>
      <c r="POJ218" s="3318"/>
      <c r="POK218" s="3318"/>
      <c r="POL218" s="3318"/>
      <c r="POM218" s="3318"/>
      <c r="PON218" s="3318"/>
      <c r="POO218" s="3318"/>
      <c r="POP218" s="3318"/>
      <c r="POQ218" s="3318"/>
      <c r="POR218" s="3318"/>
      <c r="POS218" s="3318"/>
      <c r="POT218" s="3318"/>
      <c r="POU218" s="3318"/>
      <c r="POV218" s="3318"/>
      <c r="POW218" s="3318"/>
      <c r="POX218" s="3318"/>
      <c r="POY218" s="3318"/>
      <c r="POZ218" s="3318"/>
      <c r="PPA218" s="3318"/>
      <c r="PPB218" s="3318"/>
      <c r="PPC218" s="3318"/>
      <c r="PPD218" s="3318"/>
      <c r="PPE218" s="3318"/>
      <c r="PPF218" s="3318"/>
      <c r="PPG218" s="3318"/>
      <c r="PPH218" s="3318"/>
      <c r="PPI218" s="3318"/>
      <c r="PPJ218" s="3318"/>
      <c r="PPK218" s="3318"/>
      <c r="PPL218" s="3318"/>
      <c r="PPM218" s="3318"/>
      <c r="PPN218" s="3318"/>
      <c r="PPO218" s="3318"/>
      <c r="PPP218" s="3318"/>
      <c r="PPQ218" s="3318"/>
      <c r="PPR218" s="3318"/>
      <c r="PPS218" s="3318"/>
      <c r="PPT218" s="3318"/>
      <c r="PPU218" s="3318"/>
      <c r="PPV218" s="3318"/>
      <c r="PPW218" s="3318"/>
      <c r="PPX218" s="3318"/>
      <c r="PPY218" s="3318"/>
      <c r="PPZ218" s="3318"/>
      <c r="PQA218" s="3318"/>
      <c r="PQB218" s="3318"/>
      <c r="PQC218" s="3318"/>
      <c r="PQD218" s="3318"/>
      <c r="PQE218" s="3318"/>
      <c r="PQF218" s="3318"/>
      <c r="PQG218" s="3318"/>
      <c r="PQH218" s="3318"/>
      <c r="PQJ218" s="3318"/>
      <c r="PQK218" s="3318"/>
      <c r="PQL218" s="3318"/>
      <c r="PQM218" s="3318"/>
      <c r="PQO218" s="3318"/>
      <c r="PQP218" s="3318"/>
      <c r="PQQ218" s="3318"/>
      <c r="PQR218" s="3318"/>
      <c r="PQS218" s="3318"/>
      <c r="PQT218" s="3318"/>
      <c r="PQU218" s="3318"/>
      <c r="PQW218" s="3318"/>
      <c r="PQX218" s="3318"/>
      <c r="PQY218" s="3318"/>
      <c r="PQZ218" s="3318"/>
      <c r="PRA218" s="3318"/>
      <c r="PRB218" s="3318"/>
      <c r="PRC218" s="3318"/>
      <c r="PRD218" s="3318"/>
      <c r="PRE218" s="3318"/>
      <c r="PRF218" s="3318"/>
      <c r="PRG218" s="3318"/>
      <c r="PRH218" s="3318"/>
      <c r="PRI218" s="3318"/>
      <c r="PRJ218" s="3318"/>
      <c r="PRK218" s="3318"/>
      <c r="PRL218" s="3318"/>
      <c r="PRM218" s="3318"/>
      <c r="PRN218" s="3318"/>
      <c r="PRO218" s="3318"/>
      <c r="PRP218" s="3318"/>
      <c r="PRQ218" s="3318"/>
      <c r="PRR218" s="3318"/>
      <c r="PRS218" s="3318"/>
      <c r="PRT218" s="3318"/>
      <c r="PRU218" s="3318"/>
      <c r="PRV218" s="3318"/>
      <c r="PRW218" s="3318"/>
      <c r="PRX218" s="3318"/>
      <c r="PRY218" s="3318"/>
      <c r="PRZ218" s="3318"/>
      <c r="PSA218" s="3318"/>
      <c r="PSB218" s="3318"/>
      <c r="PSC218" s="3318"/>
      <c r="PSD218" s="3318"/>
      <c r="PSE218" s="3318"/>
      <c r="PSF218" s="3318"/>
      <c r="PSG218" s="3318"/>
      <c r="PSH218" s="3318"/>
      <c r="PSI218" s="3318"/>
      <c r="PSJ218" s="3318"/>
      <c r="PSK218" s="3318"/>
      <c r="PSL218" s="3318"/>
      <c r="PSM218" s="3318"/>
      <c r="PSN218" s="3318"/>
      <c r="PSO218" s="3318"/>
      <c r="PSP218" s="3318"/>
      <c r="PSQ218" s="3318"/>
      <c r="PSR218" s="3318"/>
      <c r="PSS218" s="3318"/>
      <c r="PST218" s="3318"/>
      <c r="PSU218" s="3318"/>
      <c r="PSV218" s="3318"/>
      <c r="PSW218" s="3318"/>
      <c r="PSX218" s="3318"/>
      <c r="PSY218" s="3318"/>
      <c r="PSZ218" s="3318"/>
      <c r="PTA218" s="3318"/>
      <c r="PTB218" s="3318"/>
      <c r="PTC218" s="3318"/>
      <c r="PTD218" s="3318"/>
      <c r="PTE218" s="3318"/>
      <c r="PTF218" s="3318"/>
      <c r="PTG218" s="3318"/>
      <c r="PTH218" s="3318"/>
      <c r="PTI218" s="3318"/>
      <c r="PTJ218" s="3318"/>
      <c r="PTK218" s="3318"/>
      <c r="PTL218" s="3318"/>
      <c r="PTM218" s="3318"/>
      <c r="PTN218" s="3318"/>
      <c r="PTO218" s="3318"/>
      <c r="PTP218" s="3318"/>
      <c r="PTQ218" s="3318"/>
      <c r="PTR218" s="3318"/>
      <c r="PTS218" s="3318"/>
      <c r="PTT218" s="3318"/>
      <c r="PTU218" s="3318"/>
      <c r="PTV218" s="3318"/>
      <c r="PTW218" s="3318"/>
      <c r="PTX218" s="3318"/>
      <c r="PTY218" s="3318"/>
      <c r="PTZ218" s="3318"/>
      <c r="PUA218" s="3318"/>
      <c r="PUB218" s="3318"/>
      <c r="PUC218" s="3318"/>
      <c r="PUD218" s="3318"/>
      <c r="PUE218" s="3318"/>
      <c r="PUF218" s="3318"/>
      <c r="PUG218" s="3318"/>
      <c r="PUH218" s="3318"/>
      <c r="PUI218" s="3318"/>
      <c r="PUJ218" s="3318"/>
      <c r="PUK218" s="3318"/>
      <c r="PUL218" s="3318"/>
      <c r="PUM218" s="3318"/>
      <c r="PUN218" s="3318"/>
      <c r="PUO218" s="3318"/>
      <c r="PUP218" s="3318"/>
      <c r="PUQ218" s="3318"/>
      <c r="PUR218" s="3318"/>
      <c r="PUS218" s="3318"/>
      <c r="PUT218" s="3318"/>
      <c r="PUU218" s="3318"/>
      <c r="PUV218" s="3318"/>
      <c r="PUW218" s="3318"/>
      <c r="PUX218" s="3318"/>
      <c r="PUY218" s="3318"/>
      <c r="PUZ218" s="3318"/>
      <c r="PVA218" s="3318"/>
      <c r="PVB218" s="3318"/>
      <c r="PVC218" s="3318"/>
      <c r="PVD218" s="3318"/>
      <c r="PVE218" s="3318"/>
      <c r="PVF218" s="3318"/>
      <c r="PVG218" s="3318"/>
      <c r="PVH218" s="3318"/>
      <c r="PVI218" s="3318"/>
      <c r="PVJ218" s="3318"/>
      <c r="PVK218" s="3318"/>
      <c r="PVL218" s="3318"/>
      <c r="PVM218" s="3318"/>
      <c r="PVN218" s="3318"/>
      <c r="PVO218" s="3318"/>
      <c r="PVP218" s="3318"/>
      <c r="PVQ218" s="3318"/>
      <c r="PVR218" s="3318"/>
      <c r="PVS218" s="3318"/>
      <c r="PVT218" s="3318"/>
      <c r="PVU218" s="3318"/>
      <c r="PVV218" s="3318"/>
      <c r="PVW218" s="3318"/>
      <c r="PVX218" s="3318"/>
      <c r="PVY218" s="3318"/>
      <c r="PVZ218" s="3318"/>
      <c r="PWA218" s="3318"/>
      <c r="PWB218" s="3318"/>
      <c r="PWC218" s="3318"/>
      <c r="PWD218" s="3318"/>
      <c r="PWE218" s="3318"/>
      <c r="PWF218" s="3318"/>
      <c r="PWG218" s="3318"/>
      <c r="PWH218" s="3318"/>
      <c r="PWI218" s="3318"/>
      <c r="PWJ218" s="3318"/>
      <c r="PWK218" s="3318"/>
      <c r="PWL218" s="3318"/>
      <c r="PWM218" s="3318"/>
      <c r="PWN218" s="3318"/>
      <c r="PWO218" s="3318"/>
      <c r="PWP218" s="3318"/>
      <c r="PWQ218" s="3318"/>
      <c r="PWR218" s="3318"/>
      <c r="PWS218" s="3318"/>
      <c r="PWT218" s="3318"/>
      <c r="PWU218" s="3318"/>
      <c r="PWV218" s="3318"/>
      <c r="PWW218" s="3318"/>
      <c r="PWX218" s="3318"/>
      <c r="PWY218" s="3318"/>
      <c r="PWZ218" s="3318"/>
      <c r="PXA218" s="3318"/>
      <c r="PXB218" s="3318"/>
      <c r="PXC218" s="3318"/>
      <c r="PXD218" s="3318"/>
      <c r="PXE218" s="3318"/>
      <c r="PXF218" s="3318"/>
      <c r="PXG218" s="3318"/>
      <c r="PXH218" s="3318"/>
      <c r="PXI218" s="3318"/>
      <c r="PXJ218" s="3318"/>
      <c r="PXK218" s="3318"/>
      <c r="PXL218" s="3318"/>
      <c r="PXM218" s="3318"/>
      <c r="PXN218" s="3318"/>
      <c r="PXO218" s="3318"/>
      <c r="PXP218" s="3318"/>
      <c r="PXQ218" s="3318"/>
      <c r="PXR218" s="3318"/>
      <c r="PXS218" s="3318"/>
      <c r="PXT218" s="3318"/>
      <c r="PXU218" s="3318"/>
      <c r="PXV218" s="3318"/>
      <c r="PXW218" s="3318"/>
      <c r="PXX218" s="3318"/>
      <c r="PXY218" s="3318"/>
      <c r="PXZ218" s="3318"/>
      <c r="PYA218" s="3318"/>
      <c r="PYB218" s="3318"/>
      <c r="PYC218" s="3318"/>
      <c r="PYD218" s="3318"/>
      <c r="PYE218" s="3318"/>
      <c r="PYF218" s="3318"/>
      <c r="PYG218" s="3318"/>
      <c r="PYH218" s="3318"/>
      <c r="PYI218" s="3318"/>
      <c r="PYJ218" s="3318"/>
      <c r="PYK218" s="3318"/>
      <c r="PYL218" s="3318"/>
      <c r="PYM218" s="3318"/>
      <c r="PYN218" s="3318"/>
      <c r="PYO218" s="3318"/>
      <c r="PYP218" s="3318"/>
      <c r="PYQ218" s="3318"/>
      <c r="PYR218" s="3318"/>
      <c r="PYS218" s="3318"/>
      <c r="PYT218" s="3318"/>
      <c r="PYU218" s="3318"/>
      <c r="PYV218" s="3318"/>
      <c r="PYW218" s="3318"/>
      <c r="PYX218" s="3318"/>
      <c r="PYY218" s="3318"/>
      <c r="PYZ218" s="3318"/>
      <c r="PZA218" s="3318"/>
      <c r="PZB218" s="3318"/>
      <c r="PZC218" s="3318"/>
      <c r="PZD218" s="3318"/>
      <c r="PZE218" s="3318"/>
      <c r="PZF218" s="3318"/>
      <c r="PZG218" s="3318"/>
      <c r="PZH218" s="3318"/>
      <c r="PZI218" s="3318"/>
      <c r="PZJ218" s="3318"/>
      <c r="PZK218" s="3318"/>
      <c r="PZL218" s="3318"/>
      <c r="PZM218" s="3318"/>
      <c r="PZN218" s="3318"/>
      <c r="PZO218" s="3318"/>
      <c r="PZP218" s="3318"/>
      <c r="PZQ218" s="3318"/>
      <c r="PZR218" s="3318"/>
      <c r="PZS218" s="3318"/>
      <c r="PZT218" s="3318"/>
      <c r="PZU218" s="3318"/>
      <c r="PZV218" s="3318"/>
      <c r="PZW218" s="3318"/>
      <c r="PZX218" s="3318"/>
      <c r="PZY218" s="3318"/>
      <c r="PZZ218" s="3318"/>
      <c r="QAA218" s="3318"/>
      <c r="QAB218" s="3318"/>
      <c r="QAC218" s="3318"/>
      <c r="QAD218" s="3318"/>
      <c r="QAF218" s="3318"/>
      <c r="QAG218" s="3318"/>
      <c r="QAH218" s="3318"/>
      <c r="QAI218" s="3318"/>
      <c r="QAK218" s="3318"/>
      <c r="QAL218" s="3318"/>
      <c r="QAM218" s="3318"/>
      <c r="QAN218" s="3318"/>
      <c r="QAO218" s="3318"/>
      <c r="QAP218" s="3318"/>
      <c r="QAQ218" s="3318"/>
      <c r="QAS218" s="3318"/>
      <c r="QAT218" s="3318"/>
      <c r="QAU218" s="3318"/>
      <c r="QAV218" s="3318"/>
      <c r="QAW218" s="3318"/>
      <c r="QAX218" s="3318"/>
      <c r="QAY218" s="3318"/>
      <c r="QAZ218" s="3318"/>
      <c r="QBA218" s="3318"/>
      <c r="QBB218" s="3318"/>
      <c r="QBC218" s="3318"/>
      <c r="QBD218" s="3318"/>
      <c r="QBE218" s="3318"/>
      <c r="QBF218" s="3318"/>
      <c r="QBG218" s="3318"/>
      <c r="QBH218" s="3318"/>
      <c r="QBI218" s="3318"/>
      <c r="QBJ218" s="3318"/>
      <c r="QBK218" s="3318"/>
      <c r="QBL218" s="3318"/>
      <c r="QBM218" s="3318"/>
      <c r="QBN218" s="3318"/>
      <c r="QBO218" s="3318"/>
      <c r="QBP218" s="3318"/>
      <c r="QBQ218" s="3318"/>
      <c r="QBR218" s="3318"/>
      <c r="QBS218" s="3318"/>
      <c r="QBT218" s="3318"/>
      <c r="QBU218" s="3318"/>
      <c r="QBV218" s="3318"/>
      <c r="QBW218" s="3318"/>
      <c r="QBX218" s="3318"/>
      <c r="QBY218" s="3318"/>
      <c r="QBZ218" s="3318"/>
      <c r="QCA218" s="3318"/>
      <c r="QCB218" s="3318"/>
      <c r="QCC218" s="3318"/>
      <c r="QCD218" s="3318"/>
      <c r="QCE218" s="3318"/>
      <c r="QCF218" s="3318"/>
      <c r="QCG218" s="3318"/>
      <c r="QCH218" s="3318"/>
      <c r="QCI218" s="3318"/>
      <c r="QCJ218" s="3318"/>
      <c r="QCK218" s="3318"/>
      <c r="QCL218" s="3318"/>
      <c r="QCM218" s="3318"/>
      <c r="QCN218" s="3318"/>
      <c r="QCO218" s="3318"/>
      <c r="QCP218" s="3318"/>
      <c r="QCQ218" s="3318"/>
      <c r="QCR218" s="3318"/>
      <c r="QCS218" s="3318"/>
      <c r="QCT218" s="3318"/>
      <c r="QCU218" s="3318"/>
      <c r="QCV218" s="3318"/>
      <c r="QCW218" s="3318"/>
      <c r="QCX218" s="3318"/>
      <c r="QCY218" s="3318"/>
      <c r="QCZ218" s="3318"/>
      <c r="QDA218" s="3318"/>
      <c r="QDB218" s="3318"/>
      <c r="QDC218" s="3318"/>
      <c r="QDD218" s="3318"/>
      <c r="QDE218" s="3318"/>
      <c r="QDF218" s="3318"/>
      <c r="QDG218" s="3318"/>
      <c r="QDH218" s="3318"/>
      <c r="QDI218" s="3318"/>
      <c r="QDJ218" s="3318"/>
      <c r="QDK218" s="3318"/>
      <c r="QDL218" s="3318"/>
      <c r="QDM218" s="3318"/>
      <c r="QDN218" s="3318"/>
      <c r="QDO218" s="3318"/>
      <c r="QDP218" s="3318"/>
      <c r="QDQ218" s="3318"/>
      <c r="QDR218" s="3318"/>
      <c r="QDS218" s="3318"/>
      <c r="QDT218" s="3318"/>
      <c r="QDU218" s="3318"/>
      <c r="QDV218" s="3318"/>
      <c r="QDW218" s="3318"/>
      <c r="QDX218" s="3318"/>
      <c r="QDY218" s="3318"/>
      <c r="QDZ218" s="3318"/>
      <c r="QEA218" s="3318"/>
      <c r="QEB218" s="3318"/>
      <c r="QEC218" s="3318"/>
      <c r="QED218" s="3318"/>
      <c r="QEE218" s="3318"/>
      <c r="QEF218" s="3318"/>
      <c r="QEG218" s="3318"/>
      <c r="QEH218" s="3318"/>
      <c r="QEI218" s="3318"/>
      <c r="QEJ218" s="3318"/>
      <c r="QEK218" s="3318"/>
      <c r="QEL218" s="3318"/>
      <c r="QEM218" s="3318"/>
      <c r="QEN218" s="3318"/>
      <c r="QEO218" s="3318"/>
      <c r="QEP218" s="3318"/>
      <c r="QEQ218" s="3318"/>
      <c r="QER218" s="3318"/>
      <c r="QES218" s="3318"/>
      <c r="QET218" s="3318"/>
      <c r="QEU218" s="3318"/>
      <c r="QEV218" s="3318"/>
      <c r="QEW218" s="3318"/>
      <c r="QEX218" s="3318"/>
      <c r="QEY218" s="3318"/>
      <c r="QEZ218" s="3318"/>
      <c r="QFA218" s="3318"/>
      <c r="QFB218" s="3318"/>
      <c r="QFC218" s="3318"/>
      <c r="QFD218" s="3318"/>
      <c r="QFE218" s="3318"/>
      <c r="QFF218" s="3318"/>
      <c r="QFG218" s="3318"/>
      <c r="QFH218" s="3318"/>
      <c r="QFI218" s="3318"/>
      <c r="QFJ218" s="3318"/>
      <c r="QFK218" s="3318"/>
      <c r="QFL218" s="3318"/>
      <c r="QFM218" s="3318"/>
      <c r="QFN218" s="3318"/>
      <c r="QFO218" s="3318"/>
      <c r="QFP218" s="3318"/>
      <c r="QFQ218" s="3318"/>
      <c r="QFR218" s="3318"/>
      <c r="QFS218" s="3318"/>
      <c r="QFT218" s="3318"/>
      <c r="QFU218" s="3318"/>
      <c r="QFV218" s="3318"/>
      <c r="QFW218" s="3318"/>
      <c r="QFX218" s="3318"/>
      <c r="QFY218" s="3318"/>
      <c r="QFZ218" s="3318"/>
      <c r="QGA218" s="3318"/>
      <c r="QGB218" s="3318"/>
      <c r="QGC218" s="3318"/>
      <c r="QGD218" s="3318"/>
      <c r="QGE218" s="3318"/>
      <c r="QGF218" s="3318"/>
      <c r="QGG218" s="3318"/>
      <c r="QGH218" s="3318"/>
      <c r="QGI218" s="3318"/>
      <c r="QGJ218" s="3318"/>
      <c r="QGK218" s="3318"/>
      <c r="QGL218" s="3318"/>
      <c r="QGM218" s="3318"/>
      <c r="QGN218" s="3318"/>
      <c r="QGO218" s="3318"/>
      <c r="QGP218" s="3318"/>
      <c r="QGQ218" s="3318"/>
      <c r="QGR218" s="3318"/>
      <c r="QGS218" s="3318"/>
      <c r="QGT218" s="3318"/>
      <c r="QGU218" s="3318"/>
      <c r="QGV218" s="3318"/>
      <c r="QGW218" s="3318"/>
      <c r="QGX218" s="3318"/>
      <c r="QGY218" s="3318"/>
      <c r="QGZ218" s="3318"/>
      <c r="QHA218" s="3318"/>
      <c r="QHB218" s="3318"/>
      <c r="QHC218" s="3318"/>
      <c r="QHD218" s="3318"/>
      <c r="QHE218" s="3318"/>
      <c r="QHF218" s="3318"/>
      <c r="QHG218" s="3318"/>
      <c r="QHH218" s="3318"/>
      <c r="QHI218" s="3318"/>
      <c r="QHJ218" s="3318"/>
      <c r="QHK218" s="3318"/>
      <c r="QHL218" s="3318"/>
      <c r="QHM218" s="3318"/>
      <c r="QHN218" s="3318"/>
      <c r="QHO218" s="3318"/>
      <c r="QHP218" s="3318"/>
      <c r="QHQ218" s="3318"/>
      <c r="QHR218" s="3318"/>
      <c r="QHS218" s="3318"/>
      <c r="QHT218" s="3318"/>
      <c r="QHU218" s="3318"/>
      <c r="QHV218" s="3318"/>
      <c r="QHW218" s="3318"/>
      <c r="QHX218" s="3318"/>
      <c r="QHY218" s="3318"/>
      <c r="QHZ218" s="3318"/>
      <c r="QIA218" s="3318"/>
      <c r="QIB218" s="3318"/>
      <c r="QIC218" s="3318"/>
      <c r="QID218" s="3318"/>
      <c r="QIE218" s="3318"/>
      <c r="QIF218" s="3318"/>
      <c r="QIG218" s="3318"/>
      <c r="QIH218" s="3318"/>
      <c r="QII218" s="3318"/>
      <c r="QIJ218" s="3318"/>
      <c r="QIK218" s="3318"/>
      <c r="QIL218" s="3318"/>
      <c r="QIM218" s="3318"/>
      <c r="QIN218" s="3318"/>
      <c r="QIO218" s="3318"/>
      <c r="QIP218" s="3318"/>
      <c r="QIQ218" s="3318"/>
      <c r="QIR218" s="3318"/>
      <c r="QIS218" s="3318"/>
      <c r="QIT218" s="3318"/>
      <c r="QIU218" s="3318"/>
      <c r="QIV218" s="3318"/>
      <c r="QIW218" s="3318"/>
      <c r="QIX218" s="3318"/>
      <c r="QIY218" s="3318"/>
      <c r="QIZ218" s="3318"/>
      <c r="QJA218" s="3318"/>
      <c r="QJB218" s="3318"/>
      <c r="QJC218" s="3318"/>
      <c r="QJD218" s="3318"/>
      <c r="QJE218" s="3318"/>
      <c r="QJF218" s="3318"/>
      <c r="QJG218" s="3318"/>
      <c r="QJH218" s="3318"/>
      <c r="QJI218" s="3318"/>
      <c r="QJJ218" s="3318"/>
      <c r="QJK218" s="3318"/>
      <c r="QJL218" s="3318"/>
      <c r="QJM218" s="3318"/>
      <c r="QJN218" s="3318"/>
      <c r="QJO218" s="3318"/>
      <c r="QJP218" s="3318"/>
      <c r="QJQ218" s="3318"/>
      <c r="QJR218" s="3318"/>
      <c r="QJS218" s="3318"/>
      <c r="QJT218" s="3318"/>
      <c r="QJU218" s="3318"/>
      <c r="QJV218" s="3318"/>
      <c r="QJW218" s="3318"/>
      <c r="QJX218" s="3318"/>
      <c r="QJY218" s="3318"/>
      <c r="QJZ218" s="3318"/>
      <c r="QKB218" s="3318"/>
      <c r="QKC218" s="3318"/>
      <c r="QKD218" s="3318"/>
      <c r="QKE218" s="3318"/>
      <c r="QKG218" s="3318"/>
      <c r="QKH218" s="3318"/>
      <c r="QKI218" s="3318"/>
      <c r="QKJ218" s="3318"/>
      <c r="QKK218" s="3318"/>
      <c r="QKL218" s="3318"/>
      <c r="QKM218" s="3318"/>
      <c r="QKO218" s="3318"/>
      <c r="QKP218" s="3318"/>
      <c r="QKQ218" s="3318"/>
      <c r="QKR218" s="3318"/>
      <c r="QKS218" s="3318"/>
      <c r="QKT218" s="3318"/>
      <c r="QKU218" s="3318"/>
      <c r="QKV218" s="3318"/>
      <c r="QKW218" s="3318"/>
      <c r="QKX218" s="3318"/>
      <c r="QKY218" s="3318"/>
      <c r="QKZ218" s="3318"/>
      <c r="QLA218" s="3318"/>
      <c r="QLB218" s="3318"/>
      <c r="QLC218" s="3318"/>
      <c r="QLD218" s="3318"/>
      <c r="QLE218" s="3318"/>
      <c r="QLF218" s="3318"/>
      <c r="QLG218" s="3318"/>
      <c r="QLH218" s="3318"/>
      <c r="QLI218" s="3318"/>
      <c r="QLJ218" s="3318"/>
      <c r="QLK218" s="3318"/>
      <c r="QLL218" s="3318"/>
      <c r="QLM218" s="3318"/>
      <c r="QLN218" s="3318"/>
      <c r="QLO218" s="3318"/>
      <c r="QLP218" s="3318"/>
      <c r="QLQ218" s="3318"/>
      <c r="QLR218" s="3318"/>
      <c r="QLS218" s="3318"/>
      <c r="QLT218" s="3318"/>
      <c r="QLU218" s="3318"/>
      <c r="QLV218" s="3318"/>
      <c r="QLW218" s="3318"/>
      <c r="QLX218" s="3318"/>
      <c r="QLY218" s="3318"/>
      <c r="QLZ218" s="3318"/>
      <c r="QMA218" s="3318"/>
      <c r="QMB218" s="3318"/>
      <c r="QMC218" s="3318"/>
      <c r="QMD218" s="3318"/>
      <c r="QME218" s="3318"/>
      <c r="QMF218" s="3318"/>
      <c r="QMG218" s="3318"/>
      <c r="QMH218" s="3318"/>
      <c r="QMI218" s="3318"/>
      <c r="QMJ218" s="3318"/>
      <c r="QMK218" s="3318"/>
      <c r="QML218" s="3318"/>
      <c r="QMM218" s="3318"/>
      <c r="QMN218" s="3318"/>
      <c r="QMO218" s="3318"/>
      <c r="QMP218" s="3318"/>
      <c r="QMQ218" s="3318"/>
      <c r="QMR218" s="3318"/>
      <c r="QMS218" s="3318"/>
      <c r="QMT218" s="3318"/>
      <c r="QMU218" s="3318"/>
      <c r="QMV218" s="3318"/>
      <c r="QMW218" s="3318"/>
      <c r="QMX218" s="3318"/>
      <c r="QMY218" s="3318"/>
      <c r="QMZ218" s="3318"/>
      <c r="QNA218" s="3318"/>
      <c r="QNB218" s="3318"/>
      <c r="QNC218" s="3318"/>
      <c r="QND218" s="3318"/>
      <c r="QNE218" s="3318"/>
      <c r="QNF218" s="3318"/>
      <c r="QNG218" s="3318"/>
      <c r="QNH218" s="3318"/>
      <c r="QNI218" s="3318"/>
      <c r="QNJ218" s="3318"/>
      <c r="QNK218" s="3318"/>
      <c r="QNL218" s="3318"/>
      <c r="QNM218" s="3318"/>
      <c r="QNN218" s="3318"/>
      <c r="QNO218" s="3318"/>
      <c r="QNP218" s="3318"/>
      <c r="QNQ218" s="3318"/>
      <c r="QNR218" s="3318"/>
      <c r="QNS218" s="3318"/>
      <c r="QNT218" s="3318"/>
      <c r="QNU218" s="3318"/>
      <c r="QNV218" s="3318"/>
      <c r="QNW218" s="3318"/>
      <c r="QNX218" s="3318"/>
      <c r="QNY218" s="3318"/>
      <c r="QNZ218" s="3318"/>
      <c r="QOA218" s="3318"/>
      <c r="QOB218" s="3318"/>
      <c r="QOC218" s="3318"/>
      <c r="QOD218" s="3318"/>
      <c r="QOE218" s="3318"/>
      <c r="QOF218" s="3318"/>
      <c r="QOG218" s="3318"/>
      <c r="QOH218" s="3318"/>
      <c r="QOI218" s="3318"/>
      <c r="QOJ218" s="3318"/>
      <c r="QOK218" s="3318"/>
      <c r="QOL218" s="3318"/>
      <c r="QOM218" s="3318"/>
      <c r="QON218" s="3318"/>
      <c r="QOO218" s="3318"/>
      <c r="QOP218" s="3318"/>
      <c r="QOQ218" s="3318"/>
      <c r="QOR218" s="3318"/>
      <c r="QOS218" s="3318"/>
      <c r="QOT218" s="3318"/>
      <c r="QOU218" s="3318"/>
      <c r="QOV218" s="3318"/>
      <c r="QOW218" s="3318"/>
      <c r="QOX218" s="3318"/>
      <c r="QOY218" s="3318"/>
      <c r="QOZ218" s="3318"/>
      <c r="QPA218" s="3318"/>
      <c r="QPB218" s="3318"/>
      <c r="QPC218" s="3318"/>
      <c r="QPD218" s="3318"/>
      <c r="QPE218" s="3318"/>
      <c r="QPF218" s="3318"/>
      <c r="QPG218" s="3318"/>
      <c r="QPH218" s="3318"/>
      <c r="QPI218" s="3318"/>
      <c r="QPJ218" s="3318"/>
      <c r="QPK218" s="3318"/>
      <c r="QPL218" s="3318"/>
      <c r="QPM218" s="3318"/>
      <c r="QPN218" s="3318"/>
      <c r="QPO218" s="3318"/>
      <c r="QPP218" s="3318"/>
      <c r="QPQ218" s="3318"/>
      <c r="QPR218" s="3318"/>
      <c r="QPS218" s="3318"/>
      <c r="QPT218" s="3318"/>
      <c r="QPU218" s="3318"/>
      <c r="QPV218" s="3318"/>
      <c r="QPW218" s="3318"/>
      <c r="QPX218" s="3318"/>
      <c r="QPY218" s="3318"/>
      <c r="QPZ218" s="3318"/>
      <c r="QQA218" s="3318"/>
      <c r="QQB218" s="3318"/>
      <c r="QQC218" s="3318"/>
      <c r="QQD218" s="3318"/>
      <c r="QQE218" s="3318"/>
      <c r="QQF218" s="3318"/>
      <c r="QQG218" s="3318"/>
      <c r="QQH218" s="3318"/>
      <c r="QQI218" s="3318"/>
      <c r="QQJ218" s="3318"/>
      <c r="QQK218" s="3318"/>
      <c r="QQL218" s="3318"/>
      <c r="QQM218" s="3318"/>
      <c r="QQN218" s="3318"/>
      <c r="QQO218" s="3318"/>
      <c r="QQP218" s="3318"/>
      <c r="QQQ218" s="3318"/>
      <c r="QQR218" s="3318"/>
      <c r="QQS218" s="3318"/>
      <c r="QQT218" s="3318"/>
      <c r="QQU218" s="3318"/>
      <c r="QQV218" s="3318"/>
      <c r="QQW218" s="3318"/>
      <c r="QQX218" s="3318"/>
      <c r="QQY218" s="3318"/>
      <c r="QQZ218" s="3318"/>
      <c r="QRA218" s="3318"/>
      <c r="QRB218" s="3318"/>
      <c r="QRC218" s="3318"/>
      <c r="QRD218" s="3318"/>
      <c r="QRE218" s="3318"/>
      <c r="QRF218" s="3318"/>
      <c r="QRG218" s="3318"/>
      <c r="QRH218" s="3318"/>
      <c r="QRI218" s="3318"/>
      <c r="QRJ218" s="3318"/>
      <c r="QRK218" s="3318"/>
      <c r="QRL218" s="3318"/>
      <c r="QRM218" s="3318"/>
      <c r="QRN218" s="3318"/>
      <c r="QRO218" s="3318"/>
      <c r="QRP218" s="3318"/>
      <c r="QRQ218" s="3318"/>
      <c r="QRR218" s="3318"/>
      <c r="QRS218" s="3318"/>
      <c r="QRT218" s="3318"/>
      <c r="QRU218" s="3318"/>
      <c r="QRV218" s="3318"/>
      <c r="QRW218" s="3318"/>
      <c r="QRX218" s="3318"/>
      <c r="QRY218" s="3318"/>
      <c r="QRZ218" s="3318"/>
      <c r="QSA218" s="3318"/>
      <c r="QSB218" s="3318"/>
      <c r="QSC218" s="3318"/>
      <c r="QSD218" s="3318"/>
      <c r="QSE218" s="3318"/>
      <c r="QSF218" s="3318"/>
      <c r="QSG218" s="3318"/>
      <c r="QSH218" s="3318"/>
      <c r="QSI218" s="3318"/>
      <c r="QSJ218" s="3318"/>
      <c r="QSK218" s="3318"/>
      <c r="QSL218" s="3318"/>
      <c r="QSM218" s="3318"/>
      <c r="QSN218" s="3318"/>
      <c r="QSO218" s="3318"/>
      <c r="QSP218" s="3318"/>
      <c r="QSQ218" s="3318"/>
      <c r="QSR218" s="3318"/>
      <c r="QSS218" s="3318"/>
      <c r="QST218" s="3318"/>
      <c r="QSU218" s="3318"/>
      <c r="QSV218" s="3318"/>
      <c r="QSW218" s="3318"/>
      <c r="QSX218" s="3318"/>
      <c r="QSY218" s="3318"/>
      <c r="QSZ218" s="3318"/>
      <c r="QTA218" s="3318"/>
      <c r="QTB218" s="3318"/>
      <c r="QTC218" s="3318"/>
      <c r="QTD218" s="3318"/>
      <c r="QTE218" s="3318"/>
      <c r="QTF218" s="3318"/>
      <c r="QTG218" s="3318"/>
      <c r="QTH218" s="3318"/>
      <c r="QTI218" s="3318"/>
      <c r="QTJ218" s="3318"/>
      <c r="QTK218" s="3318"/>
      <c r="QTL218" s="3318"/>
      <c r="QTM218" s="3318"/>
      <c r="QTN218" s="3318"/>
      <c r="QTO218" s="3318"/>
      <c r="QTP218" s="3318"/>
      <c r="QTQ218" s="3318"/>
      <c r="QTR218" s="3318"/>
      <c r="QTS218" s="3318"/>
      <c r="QTT218" s="3318"/>
      <c r="QTU218" s="3318"/>
      <c r="QTV218" s="3318"/>
      <c r="QTX218" s="3318"/>
      <c r="QTY218" s="3318"/>
      <c r="QTZ218" s="3318"/>
      <c r="QUA218" s="3318"/>
      <c r="QUC218" s="3318"/>
      <c r="QUD218" s="3318"/>
      <c r="QUE218" s="3318"/>
      <c r="QUF218" s="3318"/>
      <c r="QUG218" s="3318"/>
      <c r="QUH218" s="3318"/>
      <c r="QUI218" s="3318"/>
      <c r="QUK218" s="3318"/>
      <c r="QUL218" s="3318"/>
      <c r="QUM218" s="3318"/>
      <c r="QUN218" s="3318"/>
      <c r="QUO218" s="3318"/>
      <c r="QUP218" s="3318"/>
      <c r="QUQ218" s="3318"/>
      <c r="QUR218" s="3318"/>
      <c r="QUS218" s="3318"/>
      <c r="QUT218" s="3318"/>
      <c r="QUU218" s="3318"/>
      <c r="QUV218" s="3318"/>
      <c r="QUW218" s="3318"/>
      <c r="QUX218" s="3318"/>
      <c r="QUY218" s="3318"/>
      <c r="QUZ218" s="3318"/>
      <c r="QVA218" s="3318"/>
      <c r="QVB218" s="3318"/>
      <c r="QVC218" s="3318"/>
      <c r="QVD218" s="3318"/>
      <c r="QVE218" s="3318"/>
      <c r="QVF218" s="3318"/>
      <c r="QVG218" s="3318"/>
      <c r="QVH218" s="3318"/>
      <c r="QVI218" s="3318"/>
      <c r="QVJ218" s="3318"/>
      <c r="QVK218" s="3318"/>
      <c r="QVL218" s="3318"/>
      <c r="QVM218" s="3318"/>
      <c r="QVN218" s="3318"/>
      <c r="QVO218" s="3318"/>
      <c r="QVP218" s="3318"/>
      <c r="QVQ218" s="3318"/>
      <c r="QVR218" s="3318"/>
      <c r="QVS218" s="3318"/>
      <c r="QVT218" s="3318"/>
      <c r="QVU218" s="3318"/>
      <c r="QVV218" s="3318"/>
      <c r="QVW218" s="3318"/>
      <c r="QVX218" s="3318"/>
      <c r="QVY218" s="3318"/>
      <c r="QVZ218" s="3318"/>
      <c r="QWA218" s="3318"/>
      <c r="QWB218" s="3318"/>
      <c r="QWC218" s="3318"/>
      <c r="QWD218" s="3318"/>
      <c r="QWE218" s="3318"/>
      <c r="QWF218" s="3318"/>
      <c r="QWG218" s="3318"/>
      <c r="QWH218" s="3318"/>
      <c r="QWI218" s="3318"/>
      <c r="QWJ218" s="3318"/>
      <c r="QWK218" s="3318"/>
      <c r="QWL218" s="3318"/>
      <c r="QWM218" s="3318"/>
      <c r="QWN218" s="3318"/>
      <c r="QWO218" s="3318"/>
      <c r="QWP218" s="3318"/>
      <c r="QWQ218" s="3318"/>
      <c r="QWR218" s="3318"/>
      <c r="QWS218" s="3318"/>
      <c r="QWT218" s="3318"/>
      <c r="QWU218" s="3318"/>
      <c r="QWV218" s="3318"/>
      <c r="QWW218" s="3318"/>
      <c r="QWX218" s="3318"/>
      <c r="QWY218" s="3318"/>
      <c r="QWZ218" s="3318"/>
      <c r="QXA218" s="3318"/>
      <c r="QXB218" s="3318"/>
      <c r="QXC218" s="3318"/>
      <c r="QXD218" s="3318"/>
      <c r="QXE218" s="3318"/>
      <c r="QXF218" s="3318"/>
      <c r="QXG218" s="3318"/>
      <c r="QXH218" s="3318"/>
      <c r="QXI218" s="3318"/>
      <c r="QXJ218" s="3318"/>
      <c r="QXK218" s="3318"/>
      <c r="QXL218" s="3318"/>
      <c r="QXM218" s="3318"/>
      <c r="QXN218" s="3318"/>
      <c r="QXO218" s="3318"/>
      <c r="QXP218" s="3318"/>
      <c r="QXQ218" s="3318"/>
      <c r="QXR218" s="3318"/>
      <c r="QXS218" s="3318"/>
      <c r="QXT218" s="3318"/>
      <c r="QXU218" s="3318"/>
      <c r="QXV218" s="3318"/>
      <c r="QXW218" s="3318"/>
      <c r="QXX218" s="3318"/>
      <c r="QXY218" s="3318"/>
      <c r="QXZ218" s="3318"/>
      <c r="QYA218" s="3318"/>
      <c r="QYB218" s="3318"/>
      <c r="QYC218" s="3318"/>
      <c r="QYD218" s="3318"/>
      <c r="QYE218" s="3318"/>
      <c r="QYF218" s="3318"/>
      <c r="QYG218" s="3318"/>
      <c r="QYH218" s="3318"/>
      <c r="QYI218" s="3318"/>
      <c r="QYJ218" s="3318"/>
      <c r="QYK218" s="3318"/>
      <c r="QYL218" s="3318"/>
      <c r="QYM218" s="3318"/>
      <c r="QYN218" s="3318"/>
      <c r="QYO218" s="3318"/>
      <c r="QYP218" s="3318"/>
      <c r="QYQ218" s="3318"/>
      <c r="QYR218" s="3318"/>
      <c r="QYS218" s="3318"/>
      <c r="QYT218" s="3318"/>
      <c r="QYU218" s="3318"/>
      <c r="QYV218" s="3318"/>
      <c r="QYW218" s="3318"/>
      <c r="QYX218" s="3318"/>
      <c r="QYY218" s="3318"/>
      <c r="QYZ218" s="3318"/>
      <c r="QZA218" s="3318"/>
      <c r="QZB218" s="3318"/>
      <c r="QZC218" s="3318"/>
      <c r="QZD218" s="3318"/>
      <c r="QZE218" s="3318"/>
      <c r="QZF218" s="3318"/>
      <c r="QZG218" s="3318"/>
      <c r="QZH218" s="3318"/>
      <c r="QZI218" s="3318"/>
      <c r="QZJ218" s="3318"/>
      <c r="QZK218" s="3318"/>
      <c r="QZL218" s="3318"/>
      <c r="QZM218" s="3318"/>
      <c r="QZN218" s="3318"/>
      <c r="QZO218" s="3318"/>
      <c r="QZP218" s="3318"/>
      <c r="QZQ218" s="3318"/>
      <c r="QZR218" s="3318"/>
      <c r="QZS218" s="3318"/>
      <c r="QZT218" s="3318"/>
      <c r="QZU218" s="3318"/>
      <c r="QZV218" s="3318"/>
      <c r="QZW218" s="3318"/>
      <c r="QZX218" s="3318"/>
      <c r="QZY218" s="3318"/>
      <c r="QZZ218" s="3318"/>
      <c r="RAA218" s="3318"/>
      <c r="RAB218" s="3318"/>
      <c r="RAC218" s="3318"/>
      <c r="RAD218" s="3318"/>
      <c r="RAE218" s="3318"/>
      <c r="RAF218" s="3318"/>
      <c r="RAG218" s="3318"/>
      <c r="RAH218" s="3318"/>
      <c r="RAI218" s="3318"/>
      <c r="RAJ218" s="3318"/>
      <c r="RAK218" s="3318"/>
      <c r="RAL218" s="3318"/>
      <c r="RAM218" s="3318"/>
      <c r="RAN218" s="3318"/>
      <c r="RAO218" s="3318"/>
      <c r="RAP218" s="3318"/>
      <c r="RAQ218" s="3318"/>
      <c r="RAR218" s="3318"/>
      <c r="RAS218" s="3318"/>
      <c r="RAT218" s="3318"/>
      <c r="RAU218" s="3318"/>
      <c r="RAV218" s="3318"/>
      <c r="RAW218" s="3318"/>
      <c r="RAX218" s="3318"/>
      <c r="RAY218" s="3318"/>
      <c r="RAZ218" s="3318"/>
      <c r="RBA218" s="3318"/>
      <c r="RBB218" s="3318"/>
      <c r="RBC218" s="3318"/>
      <c r="RBD218" s="3318"/>
      <c r="RBE218" s="3318"/>
      <c r="RBF218" s="3318"/>
      <c r="RBG218" s="3318"/>
      <c r="RBH218" s="3318"/>
      <c r="RBI218" s="3318"/>
      <c r="RBJ218" s="3318"/>
      <c r="RBK218" s="3318"/>
      <c r="RBL218" s="3318"/>
      <c r="RBM218" s="3318"/>
      <c r="RBN218" s="3318"/>
      <c r="RBO218" s="3318"/>
      <c r="RBP218" s="3318"/>
      <c r="RBQ218" s="3318"/>
      <c r="RBR218" s="3318"/>
      <c r="RBS218" s="3318"/>
      <c r="RBT218" s="3318"/>
      <c r="RBU218" s="3318"/>
      <c r="RBV218" s="3318"/>
      <c r="RBW218" s="3318"/>
      <c r="RBX218" s="3318"/>
      <c r="RBY218" s="3318"/>
      <c r="RBZ218" s="3318"/>
      <c r="RCA218" s="3318"/>
      <c r="RCB218" s="3318"/>
      <c r="RCC218" s="3318"/>
      <c r="RCD218" s="3318"/>
      <c r="RCE218" s="3318"/>
      <c r="RCF218" s="3318"/>
      <c r="RCG218" s="3318"/>
      <c r="RCH218" s="3318"/>
      <c r="RCI218" s="3318"/>
      <c r="RCJ218" s="3318"/>
      <c r="RCK218" s="3318"/>
      <c r="RCL218" s="3318"/>
      <c r="RCM218" s="3318"/>
      <c r="RCN218" s="3318"/>
      <c r="RCO218" s="3318"/>
      <c r="RCP218" s="3318"/>
      <c r="RCQ218" s="3318"/>
      <c r="RCR218" s="3318"/>
      <c r="RCS218" s="3318"/>
      <c r="RCT218" s="3318"/>
      <c r="RCU218" s="3318"/>
      <c r="RCV218" s="3318"/>
      <c r="RCW218" s="3318"/>
      <c r="RCX218" s="3318"/>
      <c r="RCY218" s="3318"/>
      <c r="RCZ218" s="3318"/>
      <c r="RDA218" s="3318"/>
      <c r="RDB218" s="3318"/>
      <c r="RDC218" s="3318"/>
      <c r="RDD218" s="3318"/>
      <c r="RDE218" s="3318"/>
      <c r="RDF218" s="3318"/>
      <c r="RDG218" s="3318"/>
      <c r="RDH218" s="3318"/>
      <c r="RDI218" s="3318"/>
      <c r="RDJ218" s="3318"/>
      <c r="RDK218" s="3318"/>
      <c r="RDL218" s="3318"/>
      <c r="RDM218" s="3318"/>
      <c r="RDN218" s="3318"/>
      <c r="RDO218" s="3318"/>
      <c r="RDP218" s="3318"/>
      <c r="RDQ218" s="3318"/>
      <c r="RDR218" s="3318"/>
      <c r="RDT218" s="3318"/>
      <c r="RDU218" s="3318"/>
      <c r="RDV218" s="3318"/>
      <c r="RDW218" s="3318"/>
      <c r="RDY218" s="3318"/>
      <c r="RDZ218" s="3318"/>
      <c r="REA218" s="3318"/>
      <c r="REB218" s="3318"/>
      <c r="REC218" s="3318"/>
      <c r="RED218" s="3318"/>
      <c r="REE218" s="3318"/>
      <c r="REG218" s="3318"/>
      <c r="REH218" s="3318"/>
      <c r="REI218" s="3318"/>
      <c r="REJ218" s="3318"/>
      <c r="REK218" s="3318"/>
      <c r="REL218" s="3318"/>
      <c r="REM218" s="3318"/>
      <c r="REN218" s="3318"/>
      <c r="REO218" s="3318"/>
      <c r="REP218" s="3318"/>
      <c r="REQ218" s="3318"/>
      <c r="RER218" s="3318"/>
      <c r="RES218" s="3318"/>
      <c r="RET218" s="3318"/>
      <c r="REU218" s="3318"/>
      <c r="REV218" s="3318"/>
      <c r="REW218" s="3318"/>
      <c r="REX218" s="3318"/>
      <c r="REY218" s="3318"/>
      <c r="REZ218" s="3318"/>
      <c r="RFA218" s="3318"/>
      <c r="RFB218" s="3318"/>
      <c r="RFC218" s="3318"/>
      <c r="RFD218" s="3318"/>
      <c r="RFE218" s="3318"/>
      <c r="RFF218" s="3318"/>
      <c r="RFG218" s="3318"/>
      <c r="RFH218" s="3318"/>
      <c r="RFI218" s="3318"/>
      <c r="RFJ218" s="3318"/>
      <c r="RFK218" s="3318"/>
      <c r="RFL218" s="3318"/>
      <c r="RFM218" s="3318"/>
      <c r="RFN218" s="3318"/>
      <c r="RFO218" s="3318"/>
      <c r="RFP218" s="3318"/>
      <c r="RFQ218" s="3318"/>
      <c r="RFR218" s="3318"/>
      <c r="RFS218" s="3318"/>
      <c r="RFT218" s="3318"/>
      <c r="RFU218" s="3318"/>
      <c r="RFV218" s="3318"/>
      <c r="RFW218" s="3318"/>
      <c r="RFX218" s="3318"/>
      <c r="RFY218" s="3318"/>
      <c r="RFZ218" s="3318"/>
      <c r="RGA218" s="3318"/>
      <c r="RGB218" s="3318"/>
      <c r="RGC218" s="3318"/>
      <c r="RGD218" s="3318"/>
      <c r="RGE218" s="3318"/>
      <c r="RGF218" s="3318"/>
      <c r="RGG218" s="3318"/>
      <c r="RGH218" s="3318"/>
      <c r="RGI218" s="3318"/>
      <c r="RGJ218" s="3318"/>
      <c r="RGK218" s="3318"/>
      <c r="RGL218" s="3318"/>
      <c r="RGM218" s="3318"/>
      <c r="RGN218" s="3318"/>
      <c r="RGO218" s="3318"/>
      <c r="RGP218" s="3318"/>
      <c r="RGQ218" s="3318"/>
      <c r="RGR218" s="3318"/>
      <c r="RGS218" s="3318"/>
      <c r="RGT218" s="3318"/>
      <c r="RGU218" s="3318"/>
      <c r="RGV218" s="3318"/>
      <c r="RGW218" s="3318"/>
      <c r="RGX218" s="3318"/>
      <c r="RGY218" s="3318"/>
      <c r="RGZ218" s="3318"/>
      <c r="RHA218" s="3318"/>
      <c r="RHB218" s="3318"/>
      <c r="RHC218" s="3318"/>
      <c r="RHD218" s="3318"/>
      <c r="RHE218" s="3318"/>
      <c r="RHF218" s="3318"/>
      <c r="RHG218" s="3318"/>
      <c r="RHH218" s="3318"/>
      <c r="RHI218" s="3318"/>
      <c r="RHJ218" s="3318"/>
      <c r="RHK218" s="3318"/>
      <c r="RHL218" s="3318"/>
      <c r="RHM218" s="3318"/>
      <c r="RHN218" s="3318"/>
      <c r="RHO218" s="3318"/>
      <c r="RHP218" s="3318"/>
      <c r="RHQ218" s="3318"/>
      <c r="RHR218" s="3318"/>
      <c r="RHS218" s="3318"/>
      <c r="RHT218" s="3318"/>
      <c r="RHU218" s="3318"/>
      <c r="RHV218" s="3318"/>
      <c r="RHW218" s="3318"/>
      <c r="RHX218" s="3318"/>
      <c r="RHY218" s="3318"/>
      <c r="RHZ218" s="3318"/>
      <c r="RIA218" s="3318"/>
      <c r="RIB218" s="3318"/>
      <c r="RIC218" s="3318"/>
      <c r="RID218" s="3318"/>
      <c r="RIE218" s="3318"/>
      <c r="RIF218" s="3318"/>
      <c r="RIG218" s="3318"/>
      <c r="RIH218" s="3318"/>
      <c r="RII218" s="3318"/>
      <c r="RIJ218" s="3318"/>
      <c r="RIK218" s="3318"/>
      <c r="RIL218" s="3318"/>
      <c r="RIM218" s="3318"/>
      <c r="RIN218" s="3318"/>
      <c r="RIO218" s="3318"/>
      <c r="RIP218" s="3318"/>
      <c r="RIQ218" s="3318"/>
      <c r="RIR218" s="3318"/>
      <c r="RIS218" s="3318"/>
      <c r="RIT218" s="3318"/>
      <c r="RIU218" s="3318"/>
      <c r="RIV218" s="3318"/>
      <c r="RIW218" s="3318"/>
      <c r="RIX218" s="3318"/>
      <c r="RIY218" s="3318"/>
      <c r="RIZ218" s="3318"/>
      <c r="RJA218" s="3318"/>
      <c r="RJB218" s="3318"/>
      <c r="RJC218" s="3318"/>
      <c r="RJD218" s="3318"/>
      <c r="RJE218" s="3318"/>
      <c r="RJF218" s="3318"/>
      <c r="RJG218" s="3318"/>
      <c r="RJH218" s="3318"/>
      <c r="RJI218" s="3318"/>
      <c r="RJJ218" s="3318"/>
      <c r="RJK218" s="3318"/>
      <c r="RJL218" s="3318"/>
      <c r="RJM218" s="3318"/>
      <c r="RJN218" s="3318"/>
      <c r="RJO218" s="3318"/>
      <c r="RJP218" s="3318"/>
      <c r="RJQ218" s="3318"/>
      <c r="RJR218" s="3318"/>
      <c r="RJS218" s="3318"/>
      <c r="RJT218" s="3318"/>
      <c r="RJU218" s="3318"/>
      <c r="RJV218" s="3318"/>
      <c r="RJW218" s="3318"/>
      <c r="RJX218" s="3318"/>
      <c r="RJY218" s="3318"/>
      <c r="RJZ218" s="3318"/>
      <c r="RKA218" s="3318"/>
      <c r="RKB218" s="3318"/>
      <c r="RKC218" s="3318"/>
      <c r="RKD218" s="3318"/>
      <c r="RKE218" s="3318"/>
      <c r="RKF218" s="3318"/>
      <c r="RKG218" s="3318"/>
      <c r="RKH218" s="3318"/>
      <c r="RKI218" s="3318"/>
      <c r="RKJ218" s="3318"/>
      <c r="RKK218" s="3318"/>
      <c r="RKL218" s="3318"/>
      <c r="RKM218" s="3318"/>
      <c r="RKN218" s="3318"/>
      <c r="RKO218" s="3318"/>
      <c r="RKP218" s="3318"/>
      <c r="RKQ218" s="3318"/>
      <c r="RKR218" s="3318"/>
      <c r="RKS218" s="3318"/>
      <c r="RKT218" s="3318"/>
      <c r="RKU218" s="3318"/>
      <c r="RKV218" s="3318"/>
      <c r="RKW218" s="3318"/>
      <c r="RKX218" s="3318"/>
      <c r="RKY218" s="3318"/>
      <c r="RKZ218" s="3318"/>
      <c r="RLA218" s="3318"/>
      <c r="RLB218" s="3318"/>
      <c r="RLC218" s="3318"/>
      <c r="RLD218" s="3318"/>
      <c r="RLE218" s="3318"/>
      <c r="RLF218" s="3318"/>
      <c r="RLG218" s="3318"/>
      <c r="RLH218" s="3318"/>
      <c r="RLI218" s="3318"/>
      <c r="RLJ218" s="3318"/>
      <c r="RLK218" s="3318"/>
      <c r="RLL218" s="3318"/>
      <c r="RLM218" s="3318"/>
      <c r="RLN218" s="3318"/>
      <c r="RLO218" s="3318"/>
      <c r="RLP218" s="3318"/>
      <c r="RLQ218" s="3318"/>
      <c r="RLR218" s="3318"/>
      <c r="RLS218" s="3318"/>
      <c r="RLT218" s="3318"/>
      <c r="RLU218" s="3318"/>
      <c r="RLV218" s="3318"/>
      <c r="RLW218" s="3318"/>
      <c r="RLX218" s="3318"/>
      <c r="RLY218" s="3318"/>
      <c r="RLZ218" s="3318"/>
      <c r="RMA218" s="3318"/>
      <c r="RMB218" s="3318"/>
      <c r="RMC218" s="3318"/>
      <c r="RMD218" s="3318"/>
      <c r="RME218" s="3318"/>
      <c r="RMF218" s="3318"/>
      <c r="RMG218" s="3318"/>
      <c r="RMH218" s="3318"/>
      <c r="RMI218" s="3318"/>
      <c r="RMJ218" s="3318"/>
      <c r="RMK218" s="3318"/>
      <c r="RML218" s="3318"/>
      <c r="RMM218" s="3318"/>
      <c r="RMN218" s="3318"/>
      <c r="RMO218" s="3318"/>
      <c r="RMP218" s="3318"/>
      <c r="RMQ218" s="3318"/>
      <c r="RMR218" s="3318"/>
      <c r="RMS218" s="3318"/>
      <c r="RMT218" s="3318"/>
      <c r="RMU218" s="3318"/>
      <c r="RMV218" s="3318"/>
      <c r="RMW218" s="3318"/>
      <c r="RMX218" s="3318"/>
      <c r="RMY218" s="3318"/>
      <c r="RMZ218" s="3318"/>
      <c r="RNA218" s="3318"/>
      <c r="RNB218" s="3318"/>
      <c r="RNC218" s="3318"/>
      <c r="RND218" s="3318"/>
      <c r="RNE218" s="3318"/>
      <c r="RNF218" s="3318"/>
      <c r="RNG218" s="3318"/>
      <c r="RNH218" s="3318"/>
      <c r="RNI218" s="3318"/>
      <c r="RNJ218" s="3318"/>
      <c r="RNK218" s="3318"/>
      <c r="RNL218" s="3318"/>
      <c r="RNM218" s="3318"/>
      <c r="RNN218" s="3318"/>
      <c r="RNP218" s="3318"/>
      <c r="RNQ218" s="3318"/>
      <c r="RNR218" s="3318"/>
      <c r="RNS218" s="3318"/>
      <c r="RNU218" s="3318"/>
      <c r="RNV218" s="3318"/>
      <c r="RNW218" s="3318"/>
      <c r="RNX218" s="3318"/>
      <c r="RNY218" s="3318"/>
      <c r="RNZ218" s="3318"/>
      <c r="ROA218" s="3318"/>
      <c r="ROC218" s="3318"/>
      <c r="ROD218" s="3318"/>
      <c r="ROE218" s="3318"/>
      <c r="ROF218" s="3318"/>
      <c r="ROG218" s="3318"/>
      <c r="ROH218" s="3318"/>
      <c r="ROI218" s="3318"/>
      <c r="ROJ218" s="3318"/>
      <c r="ROK218" s="3318"/>
      <c r="ROL218" s="3318"/>
      <c r="ROM218" s="3318"/>
      <c r="RON218" s="3318"/>
      <c r="ROO218" s="3318"/>
      <c r="ROP218" s="3318"/>
      <c r="ROQ218" s="3318"/>
      <c r="ROR218" s="3318"/>
      <c r="ROS218" s="3318"/>
      <c r="ROT218" s="3318"/>
      <c r="ROU218" s="3318"/>
      <c r="ROV218" s="3318"/>
      <c r="ROW218" s="3318"/>
      <c r="ROX218" s="3318"/>
      <c r="ROY218" s="3318"/>
      <c r="ROZ218" s="3318"/>
      <c r="RPA218" s="3318"/>
      <c r="RPB218" s="3318"/>
      <c r="RPC218" s="3318"/>
      <c r="RPD218" s="3318"/>
      <c r="RPE218" s="3318"/>
      <c r="RPF218" s="3318"/>
      <c r="RPG218" s="3318"/>
      <c r="RPH218" s="3318"/>
      <c r="RPI218" s="3318"/>
      <c r="RPJ218" s="3318"/>
      <c r="RPK218" s="3318"/>
      <c r="RPL218" s="3318"/>
      <c r="RPM218" s="3318"/>
      <c r="RPN218" s="3318"/>
      <c r="RPO218" s="3318"/>
      <c r="RPP218" s="3318"/>
      <c r="RPQ218" s="3318"/>
      <c r="RPR218" s="3318"/>
      <c r="RPS218" s="3318"/>
      <c r="RPT218" s="3318"/>
      <c r="RPU218" s="3318"/>
      <c r="RPV218" s="3318"/>
      <c r="RPW218" s="3318"/>
      <c r="RPX218" s="3318"/>
      <c r="RPY218" s="3318"/>
      <c r="RPZ218" s="3318"/>
      <c r="RQA218" s="3318"/>
      <c r="RQB218" s="3318"/>
      <c r="RQC218" s="3318"/>
      <c r="RQD218" s="3318"/>
      <c r="RQE218" s="3318"/>
      <c r="RQF218" s="3318"/>
      <c r="RQG218" s="3318"/>
      <c r="RQH218" s="3318"/>
      <c r="RQI218" s="3318"/>
      <c r="RQJ218" s="3318"/>
      <c r="RQK218" s="3318"/>
      <c r="RQL218" s="3318"/>
      <c r="RQM218" s="3318"/>
      <c r="RQN218" s="3318"/>
      <c r="RQO218" s="3318"/>
      <c r="RQP218" s="3318"/>
      <c r="RQQ218" s="3318"/>
      <c r="RQR218" s="3318"/>
      <c r="RQS218" s="3318"/>
      <c r="RQT218" s="3318"/>
      <c r="RQU218" s="3318"/>
      <c r="RQV218" s="3318"/>
      <c r="RQW218" s="3318"/>
      <c r="RQX218" s="3318"/>
      <c r="RQY218" s="3318"/>
      <c r="RQZ218" s="3318"/>
      <c r="RRA218" s="3318"/>
      <c r="RRB218" s="3318"/>
      <c r="RRC218" s="3318"/>
      <c r="RRD218" s="3318"/>
      <c r="RRE218" s="3318"/>
      <c r="RRF218" s="3318"/>
      <c r="RRG218" s="3318"/>
      <c r="RRH218" s="3318"/>
      <c r="RRI218" s="3318"/>
      <c r="RRJ218" s="3318"/>
      <c r="RRK218" s="3318"/>
      <c r="RRL218" s="3318"/>
      <c r="RRM218" s="3318"/>
      <c r="RRN218" s="3318"/>
      <c r="RRO218" s="3318"/>
      <c r="RRP218" s="3318"/>
      <c r="RRQ218" s="3318"/>
      <c r="RRR218" s="3318"/>
      <c r="RRS218" s="3318"/>
      <c r="RRT218" s="3318"/>
      <c r="RRU218" s="3318"/>
      <c r="RRV218" s="3318"/>
      <c r="RRW218" s="3318"/>
      <c r="RRX218" s="3318"/>
      <c r="RRY218" s="3318"/>
      <c r="RRZ218" s="3318"/>
      <c r="RSA218" s="3318"/>
      <c r="RSB218" s="3318"/>
      <c r="RSC218" s="3318"/>
      <c r="RSD218" s="3318"/>
      <c r="RSE218" s="3318"/>
      <c r="RSF218" s="3318"/>
      <c r="RSG218" s="3318"/>
      <c r="RSH218" s="3318"/>
      <c r="RSI218" s="3318"/>
      <c r="RSJ218" s="3318"/>
      <c r="RSK218" s="3318"/>
      <c r="RSL218" s="3318"/>
      <c r="RSM218" s="3318"/>
      <c r="RSN218" s="3318"/>
      <c r="RSO218" s="3318"/>
      <c r="RSP218" s="3318"/>
      <c r="RSQ218" s="3318"/>
      <c r="RSR218" s="3318"/>
      <c r="RSS218" s="3318"/>
      <c r="RST218" s="3318"/>
      <c r="RSU218" s="3318"/>
      <c r="RSV218" s="3318"/>
      <c r="RSW218" s="3318"/>
      <c r="RSX218" s="3318"/>
      <c r="RSY218" s="3318"/>
      <c r="RSZ218" s="3318"/>
      <c r="RTA218" s="3318"/>
      <c r="RTB218" s="3318"/>
      <c r="RTC218" s="3318"/>
      <c r="RTD218" s="3318"/>
      <c r="RTE218" s="3318"/>
      <c r="RTF218" s="3318"/>
      <c r="RTG218" s="3318"/>
      <c r="RTH218" s="3318"/>
      <c r="RTI218" s="3318"/>
      <c r="RTJ218" s="3318"/>
      <c r="RTK218" s="3318"/>
      <c r="RTL218" s="3318"/>
      <c r="RTM218" s="3318"/>
      <c r="RTN218" s="3318"/>
      <c r="RTO218" s="3318"/>
      <c r="RTP218" s="3318"/>
      <c r="RTQ218" s="3318"/>
      <c r="RTR218" s="3318"/>
      <c r="RTS218" s="3318"/>
      <c r="RTT218" s="3318"/>
      <c r="RTU218" s="3318"/>
      <c r="RTV218" s="3318"/>
      <c r="RTW218" s="3318"/>
      <c r="RTX218" s="3318"/>
      <c r="RTY218" s="3318"/>
      <c r="RTZ218" s="3318"/>
      <c r="RUA218" s="3318"/>
      <c r="RUB218" s="3318"/>
      <c r="RUC218" s="3318"/>
      <c r="RUD218" s="3318"/>
      <c r="RUE218" s="3318"/>
      <c r="RUF218" s="3318"/>
      <c r="RUG218" s="3318"/>
      <c r="RUH218" s="3318"/>
      <c r="RUI218" s="3318"/>
      <c r="RUJ218" s="3318"/>
      <c r="RUK218" s="3318"/>
      <c r="RUL218" s="3318"/>
      <c r="RUM218" s="3318"/>
      <c r="RUN218" s="3318"/>
      <c r="RUO218" s="3318"/>
      <c r="RUP218" s="3318"/>
      <c r="RUQ218" s="3318"/>
      <c r="RUR218" s="3318"/>
      <c r="RUS218" s="3318"/>
      <c r="RUT218" s="3318"/>
      <c r="RUU218" s="3318"/>
      <c r="RUV218" s="3318"/>
      <c r="RUW218" s="3318"/>
      <c r="RUX218" s="3318"/>
      <c r="RUY218" s="3318"/>
      <c r="RUZ218" s="3318"/>
      <c r="RVA218" s="3318"/>
      <c r="RVB218" s="3318"/>
      <c r="RVC218" s="3318"/>
      <c r="RVD218" s="3318"/>
      <c r="RVE218" s="3318"/>
      <c r="RVF218" s="3318"/>
      <c r="RVG218" s="3318"/>
      <c r="RVH218" s="3318"/>
      <c r="RVI218" s="3318"/>
      <c r="RVJ218" s="3318"/>
      <c r="RVK218" s="3318"/>
      <c r="RVL218" s="3318"/>
      <c r="RVM218" s="3318"/>
      <c r="RVN218" s="3318"/>
      <c r="RVO218" s="3318"/>
      <c r="RVP218" s="3318"/>
      <c r="RVQ218" s="3318"/>
      <c r="RVR218" s="3318"/>
      <c r="RVS218" s="3318"/>
      <c r="RVT218" s="3318"/>
      <c r="RVU218" s="3318"/>
      <c r="RVV218" s="3318"/>
      <c r="RVW218" s="3318"/>
      <c r="RVX218" s="3318"/>
      <c r="RVY218" s="3318"/>
      <c r="RVZ218" s="3318"/>
      <c r="RWA218" s="3318"/>
      <c r="RWB218" s="3318"/>
      <c r="RWC218" s="3318"/>
      <c r="RWD218" s="3318"/>
      <c r="RWE218" s="3318"/>
      <c r="RWF218" s="3318"/>
      <c r="RWG218" s="3318"/>
      <c r="RWH218" s="3318"/>
      <c r="RWI218" s="3318"/>
      <c r="RWJ218" s="3318"/>
      <c r="RWK218" s="3318"/>
      <c r="RWL218" s="3318"/>
      <c r="RWM218" s="3318"/>
      <c r="RWN218" s="3318"/>
      <c r="RWO218" s="3318"/>
      <c r="RWP218" s="3318"/>
      <c r="RWQ218" s="3318"/>
      <c r="RWR218" s="3318"/>
      <c r="RWS218" s="3318"/>
      <c r="RWT218" s="3318"/>
      <c r="RWU218" s="3318"/>
      <c r="RWV218" s="3318"/>
      <c r="RWW218" s="3318"/>
      <c r="RWX218" s="3318"/>
      <c r="RWY218" s="3318"/>
      <c r="RWZ218" s="3318"/>
      <c r="RXA218" s="3318"/>
      <c r="RXB218" s="3318"/>
      <c r="RXC218" s="3318"/>
      <c r="RXD218" s="3318"/>
      <c r="RXE218" s="3318"/>
      <c r="RXF218" s="3318"/>
      <c r="RXG218" s="3318"/>
      <c r="RXH218" s="3318"/>
      <c r="RXI218" s="3318"/>
      <c r="RXJ218" s="3318"/>
      <c r="RXL218" s="3318"/>
      <c r="RXM218" s="3318"/>
      <c r="RXN218" s="3318"/>
      <c r="RXO218" s="3318"/>
      <c r="RXQ218" s="3318"/>
      <c r="RXR218" s="3318"/>
      <c r="RXS218" s="3318"/>
      <c r="RXT218" s="3318"/>
      <c r="RXU218" s="3318"/>
      <c r="RXV218" s="3318"/>
      <c r="RXW218" s="3318"/>
      <c r="RXY218" s="3318"/>
      <c r="RXZ218" s="3318"/>
      <c r="RYA218" s="3318"/>
      <c r="RYB218" s="3318"/>
      <c r="RYC218" s="3318"/>
      <c r="RYD218" s="3318"/>
      <c r="RYE218" s="3318"/>
      <c r="RYF218" s="3318"/>
      <c r="RYG218" s="3318"/>
      <c r="RYH218" s="3318"/>
      <c r="RYI218" s="3318"/>
      <c r="RYJ218" s="3318"/>
      <c r="RYK218" s="3318"/>
      <c r="RYL218" s="3318"/>
      <c r="RYM218" s="3318"/>
      <c r="RYN218" s="3318"/>
      <c r="RYO218" s="3318"/>
      <c r="RYP218" s="3318"/>
      <c r="RYQ218" s="3318"/>
      <c r="RYR218" s="3318"/>
      <c r="RYS218" s="3318"/>
      <c r="RYT218" s="3318"/>
      <c r="RYU218" s="3318"/>
      <c r="RYV218" s="3318"/>
      <c r="RYW218" s="3318"/>
      <c r="RYX218" s="3318"/>
      <c r="RYY218" s="3318"/>
      <c r="RYZ218" s="3318"/>
      <c r="RZA218" s="3318"/>
      <c r="RZB218" s="3318"/>
      <c r="RZC218" s="3318"/>
      <c r="RZD218" s="3318"/>
      <c r="RZE218" s="3318"/>
      <c r="RZF218" s="3318"/>
      <c r="RZG218" s="3318"/>
      <c r="RZH218" s="3318"/>
      <c r="RZI218" s="3318"/>
      <c r="RZJ218" s="3318"/>
      <c r="RZK218" s="3318"/>
      <c r="RZL218" s="3318"/>
      <c r="RZM218" s="3318"/>
      <c r="RZN218" s="3318"/>
      <c r="RZO218" s="3318"/>
      <c r="RZP218" s="3318"/>
      <c r="RZQ218" s="3318"/>
      <c r="RZR218" s="3318"/>
      <c r="RZS218" s="3318"/>
      <c r="RZT218" s="3318"/>
      <c r="RZU218" s="3318"/>
      <c r="RZV218" s="3318"/>
      <c r="RZW218" s="3318"/>
      <c r="RZX218" s="3318"/>
      <c r="RZY218" s="3318"/>
      <c r="RZZ218" s="3318"/>
      <c r="SAA218" s="3318"/>
      <c r="SAB218" s="3318"/>
      <c r="SAC218" s="3318"/>
      <c r="SAD218" s="3318"/>
      <c r="SAE218" s="3318"/>
      <c r="SAF218" s="3318"/>
      <c r="SAG218" s="3318"/>
      <c r="SAH218" s="3318"/>
      <c r="SAI218" s="3318"/>
      <c r="SAJ218" s="3318"/>
      <c r="SAK218" s="3318"/>
      <c r="SAL218" s="3318"/>
      <c r="SAM218" s="3318"/>
      <c r="SAN218" s="3318"/>
      <c r="SAO218" s="3318"/>
      <c r="SAP218" s="3318"/>
      <c r="SAQ218" s="3318"/>
      <c r="SAR218" s="3318"/>
      <c r="SAS218" s="3318"/>
      <c r="SAT218" s="3318"/>
      <c r="SAU218" s="3318"/>
      <c r="SAV218" s="3318"/>
      <c r="SAW218" s="3318"/>
      <c r="SAX218" s="3318"/>
      <c r="SAY218" s="3318"/>
      <c r="SAZ218" s="3318"/>
      <c r="SBA218" s="3318"/>
      <c r="SBB218" s="3318"/>
      <c r="SBC218" s="3318"/>
      <c r="SBD218" s="3318"/>
      <c r="SBE218" s="3318"/>
      <c r="SBF218" s="3318"/>
      <c r="SBG218" s="3318"/>
      <c r="SBH218" s="3318"/>
      <c r="SBI218" s="3318"/>
      <c r="SBJ218" s="3318"/>
      <c r="SBK218" s="3318"/>
      <c r="SBL218" s="3318"/>
      <c r="SBM218" s="3318"/>
      <c r="SBN218" s="3318"/>
      <c r="SBO218" s="3318"/>
      <c r="SBP218" s="3318"/>
      <c r="SBQ218" s="3318"/>
      <c r="SBR218" s="3318"/>
      <c r="SBS218" s="3318"/>
      <c r="SBT218" s="3318"/>
      <c r="SBU218" s="3318"/>
      <c r="SBV218" s="3318"/>
      <c r="SBW218" s="3318"/>
      <c r="SBX218" s="3318"/>
      <c r="SBY218" s="3318"/>
      <c r="SBZ218" s="3318"/>
      <c r="SCA218" s="3318"/>
      <c r="SCB218" s="3318"/>
      <c r="SCC218" s="3318"/>
      <c r="SCD218" s="3318"/>
      <c r="SCE218" s="3318"/>
      <c r="SCF218" s="3318"/>
      <c r="SCG218" s="3318"/>
      <c r="SCH218" s="3318"/>
      <c r="SCI218" s="3318"/>
      <c r="SCJ218" s="3318"/>
      <c r="SCK218" s="3318"/>
      <c r="SCL218" s="3318"/>
      <c r="SCM218" s="3318"/>
      <c r="SCN218" s="3318"/>
      <c r="SCO218" s="3318"/>
      <c r="SCP218" s="3318"/>
      <c r="SCQ218" s="3318"/>
      <c r="SCR218" s="3318"/>
      <c r="SCS218" s="3318"/>
      <c r="SCT218" s="3318"/>
      <c r="SCU218" s="3318"/>
      <c r="SCV218" s="3318"/>
      <c r="SCW218" s="3318"/>
      <c r="SCX218" s="3318"/>
      <c r="SCY218" s="3318"/>
      <c r="SCZ218" s="3318"/>
      <c r="SDA218" s="3318"/>
      <c r="SDB218" s="3318"/>
      <c r="SDC218" s="3318"/>
      <c r="SDD218" s="3318"/>
      <c r="SDE218" s="3318"/>
      <c r="SDF218" s="3318"/>
      <c r="SDG218" s="3318"/>
      <c r="SDH218" s="3318"/>
      <c r="SDI218" s="3318"/>
      <c r="SDJ218" s="3318"/>
      <c r="SDK218" s="3318"/>
      <c r="SDL218" s="3318"/>
      <c r="SDM218" s="3318"/>
      <c r="SDN218" s="3318"/>
      <c r="SDO218" s="3318"/>
      <c r="SDP218" s="3318"/>
      <c r="SDQ218" s="3318"/>
      <c r="SDR218" s="3318"/>
      <c r="SDS218" s="3318"/>
      <c r="SDT218" s="3318"/>
      <c r="SDU218" s="3318"/>
      <c r="SDV218" s="3318"/>
      <c r="SDW218" s="3318"/>
      <c r="SDX218" s="3318"/>
      <c r="SDY218" s="3318"/>
      <c r="SDZ218" s="3318"/>
      <c r="SEA218" s="3318"/>
      <c r="SEB218" s="3318"/>
      <c r="SEC218" s="3318"/>
      <c r="SED218" s="3318"/>
      <c r="SEE218" s="3318"/>
      <c r="SEF218" s="3318"/>
      <c r="SEG218" s="3318"/>
      <c r="SEH218" s="3318"/>
      <c r="SEI218" s="3318"/>
      <c r="SEJ218" s="3318"/>
      <c r="SEK218" s="3318"/>
      <c r="SEL218" s="3318"/>
      <c r="SEM218" s="3318"/>
      <c r="SEN218" s="3318"/>
      <c r="SEO218" s="3318"/>
      <c r="SEP218" s="3318"/>
      <c r="SEQ218" s="3318"/>
      <c r="SER218" s="3318"/>
      <c r="SES218" s="3318"/>
      <c r="SET218" s="3318"/>
      <c r="SEU218" s="3318"/>
      <c r="SEV218" s="3318"/>
      <c r="SEW218" s="3318"/>
      <c r="SEX218" s="3318"/>
      <c r="SEY218" s="3318"/>
      <c r="SEZ218" s="3318"/>
      <c r="SFA218" s="3318"/>
      <c r="SFB218" s="3318"/>
      <c r="SFC218" s="3318"/>
      <c r="SFD218" s="3318"/>
      <c r="SFE218" s="3318"/>
      <c r="SFF218" s="3318"/>
      <c r="SFG218" s="3318"/>
      <c r="SFH218" s="3318"/>
      <c r="SFI218" s="3318"/>
      <c r="SFJ218" s="3318"/>
      <c r="SFK218" s="3318"/>
      <c r="SFL218" s="3318"/>
      <c r="SFM218" s="3318"/>
      <c r="SFN218" s="3318"/>
      <c r="SFO218" s="3318"/>
      <c r="SFP218" s="3318"/>
      <c r="SFQ218" s="3318"/>
      <c r="SFR218" s="3318"/>
      <c r="SFS218" s="3318"/>
      <c r="SFT218" s="3318"/>
      <c r="SFU218" s="3318"/>
      <c r="SFV218" s="3318"/>
      <c r="SFW218" s="3318"/>
      <c r="SFX218" s="3318"/>
      <c r="SFY218" s="3318"/>
      <c r="SFZ218" s="3318"/>
      <c r="SGA218" s="3318"/>
      <c r="SGB218" s="3318"/>
      <c r="SGC218" s="3318"/>
      <c r="SGD218" s="3318"/>
      <c r="SGE218" s="3318"/>
      <c r="SGF218" s="3318"/>
      <c r="SGG218" s="3318"/>
      <c r="SGH218" s="3318"/>
      <c r="SGI218" s="3318"/>
      <c r="SGJ218" s="3318"/>
      <c r="SGK218" s="3318"/>
      <c r="SGL218" s="3318"/>
      <c r="SGM218" s="3318"/>
      <c r="SGN218" s="3318"/>
      <c r="SGO218" s="3318"/>
      <c r="SGP218" s="3318"/>
      <c r="SGQ218" s="3318"/>
      <c r="SGR218" s="3318"/>
      <c r="SGS218" s="3318"/>
      <c r="SGT218" s="3318"/>
      <c r="SGU218" s="3318"/>
      <c r="SGV218" s="3318"/>
      <c r="SGW218" s="3318"/>
      <c r="SGX218" s="3318"/>
      <c r="SGY218" s="3318"/>
      <c r="SGZ218" s="3318"/>
      <c r="SHA218" s="3318"/>
      <c r="SHB218" s="3318"/>
      <c r="SHC218" s="3318"/>
      <c r="SHD218" s="3318"/>
      <c r="SHE218" s="3318"/>
      <c r="SHF218" s="3318"/>
      <c r="SHH218" s="3318"/>
      <c r="SHI218" s="3318"/>
      <c r="SHJ218" s="3318"/>
      <c r="SHK218" s="3318"/>
      <c r="SHM218" s="3318"/>
      <c r="SHN218" s="3318"/>
      <c r="SHO218" s="3318"/>
      <c r="SHP218" s="3318"/>
      <c r="SHQ218" s="3318"/>
      <c r="SHR218" s="3318"/>
      <c r="SHS218" s="3318"/>
      <c r="SHU218" s="3318"/>
      <c r="SHV218" s="3318"/>
      <c r="SHW218" s="3318"/>
      <c r="SHX218" s="3318"/>
      <c r="SHY218" s="3318"/>
      <c r="SHZ218" s="3318"/>
      <c r="SIA218" s="3318"/>
      <c r="SIB218" s="3318"/>
      <c r="SIC218" s="3318"/>
      <c r="SID218" s="3318"/>
      <c r="SIE218" s="3318"/>
      <c r="SIF218" s="3318"/>
      <c r="SIG218" s="3318"/>
      <c r="SIH218" s="3318"/>
      <c r="SII218" s="3318"/>
      <c r="SIJ218" s="3318"/>
      <c r="SIK218" s="3318"/>
      <c r="SIL218" s="3318"/>
      <c r="SIM218" s="3318"/>
      <c r="SIN218" s="3318"/>
      <c r="SIO218" s="3318"/>
      <c r="SIP218" s="3318"/>
      <c r="SIQ218" s="3318"/>
      <c r="SIR218" s="3318"/>
      <c r="SIS218" s="3318"/>
      <c r="SIT218" s="3318"/>
      <c r="SIU218" s="3318"/>
      <c r="SIV218" s="3318"/>
      <c r="SIW218" s="3318"/>
      <c r="SIX218" s="3318"/>
      <c r="SIY218" s="3318"/>
      <c r="SIZ218" s="3318"/>
      <c r="SJA218" s="3318"/>
      <c r="SJB218" s="3318"/>
      <c r="SJC218" s="3318"/>
      <c r="SJD218" s="3318"/>
      <c r="SJE218" s="3318"/>
      <c r="SJF218" s="3318"/>
      <c r="SJG218" s="3318"/>
      <c r="SJH218" s="3318"/>
      <c r="SJI218" s="3318"/>
      <c r="SJJ218" s="3318"/>
      <c r="SJK218" s="3318"/>
      <c r="SJL218" s="3318"/>
      <c r="SJM218" s="3318"/>
      <c r="SJN218" s="3318"/>
      <c r="SJO218" s="3318"/>
      <c r="SJP218" s="3318"/>
      <c r="SJQ218" s="3318"/>
      <c r="SJR218" s="3318"/>
      <c r="SJS218" s="3318"/>
      <c r="SJT218" s="3318"/>
      <c r="SJU218" s="3318"/>
      <c r="SJV218" s="3318"/>
      <c r="SJW218" s="3318"/>
      <c r="SJX218" s="3318"/>
      <c r="SJY218" s="3318"/>
      <c r="SJZ218" s="3318"/>
      <c r="SKA218" s="3318"/>
      <c r="SKB218" s="3318"/>
      <c r="SKC218" s="3318"/>
      <c r="SKD218" s="3318"/>
      <c r="SKE218" s="3318"/>
      <c r="SKF218" s="3318"/>
      <c r="SKG218" s="3318"/>
      <c r="SKH218" s="3318"/>
      <c r="SKI218" s="3318"/>
      <c r="SKJ218" s="3318"/>
      <c r="SKK218" s="3318"/>
      <c r="SKL218" s="3318"/>
      <c r="SKM218" s="3318"/>
      <c r="SKN218" s="3318"/>
      <c r="SKO218" s="3318"/>
      <c r="SKP218" s="3318"/>
      <c r="SKQ218" s="3318"/>
      <c r="SKR218" s="3318"/>
      <c r="SKS218" s="3318"/>
      <c r="SKT218" s="3318"/>
      <c r="SKU218" s="3318"/>
      <c r="SKV218" s="3318"/>
      <c r="SKW218" s="3318"/>
      <c r="SKX218" s="3318"/>
      <c r="SKY218" s="3318"/>
      <c r="SKZ218" s="3318"/>
      <c r="SLA218" s="3318"/>
      <c r="SLB218" s="3318"/>
      <c r="SLC218" s="3318"/>
      <c r="SLD218" s="3318"/>
      <c r="SLE218" s="3318"/>
      <c r="SLF218" s="3318"/>
      <c r="SLG218" s="3318"/>
      <c r="SLH218" s="3318"/>
      <c r="SLI218" s="3318"/>
      <c r="SLJ218" s="3318"/>
      <c r="SLK218" s="3318"/>
      <c r="SLL218" s="3318"/>
      <c r="SLM218" s="3318"/>
      <c r="SLN218" s="3318"/>
      <c r="SLO218" s="3318"/>
      <c r="SLP218" s="3318"/>
      <c r="SLQ218" s="3318"/>
      <c r="SLR218" s="3318"/>
      <c r="SLS218" s="3318"/>
      <c r="SLT218" s="3318"/>
      <c r="SLU218" s="3318"/>
      <c r="SLV218" s="3318"/>
      <c r="SLW218" s="3318"/>
      <c r="SLX218" s="3318"/>
      <c r="SLY218" s="3318"/>
      <c r="SLZ218" s="3318"/>
      <c r="SMA218" s="3318"/>
      <c r="SMB218" s="3318"/>
      <c r="SMC218" s="3318"/>
      <c r="SMD218" s="3318"/>
      <c r="SME218" s="3318"/>
      <c r="SMF218" s="3318"/>
      <c r="SMG218" s="3318"/>
      <c r="SMH218" s="3318"/>
      <c r="SMI218" s="3318"/>
      <c r="SMJ218" s="3318"/>
      <c r="SMK218" s="3318"/>
      <c r="SML218" s="3318"/>
      <c r="SMM218" s="3318"/>
      <c r="SMN218" s="3318"/>
      <c r="SMO218" s="3318"/>
      <c r="SMP218" s="3318"/>
      <c r="SMQ218" s="3318"/>
      <c r="SMR218" s="3318"/>
      <c r="SMS218" s="3318"/>
      <c r="SMT218" s="3318"/>
      <c r="SMU218" s="3318"/>
      <c r="SMV218" s="3318"/>
      <c r="SMW218" s="3318"/>
      <c r="SMX218" s="3318"/>
      <c r="SMY218" s="3318"/>
      <c r="SMZ218" s="3318"/>
      <c r="SNA218" s="3318"/>
      <c r="SNB218" s="3318"/>
      <c r="SNC218" s="3318"/>
      <c r="SND218" s="3318"/>
      <c r="SNE218" s="3318"/>
      <c r="SNF218" s="3318"/>
      <c r="SNG218" s="3318"/>
      <c r="SNH218" s="3318"/>
      <c r="SNI218" s="3318"/>
      <c r="SNJ218" s="3318"/>
      <c r="SNK218" s="3318"/>
      <c r="SNL218" s="3318"/>
      <c r="SNM218" s="3318"/>
      <c r="SNN218" s="3318"/>
      <c r="SNO218" s="3318"/>
      <c r="SNP218" s="3318"/>
      <c r="SNQ218" s="3318"/>
      <c r="SNR218" s="3318"/>
      <c r="SNS218" s="3318"/>
      <c r="SNT218" s="3318"/>
      <c r="SNU218" s="3318"/>
      <c r="SNV218" s="3318"/>
      <c r="SNW218" s="3318"/>
      <c r="SNX218" s="3318"/>
      <c r="SNY218" s="3318"/>
      <c r="SNZ218" s="3318"/>
      <c r="SOA218" s="3318"/>
      <c r="SOB218" s="3318"/>
      <c r="SOC218" s="3318"/>
      <c r="SOD218" s="3318"/>
      <c r="SOE218" s="3318"/>
      <c r="SOF218" s="3318"/>
      <c r="SOG218" s="3318"/>
      <c r="SOH218" s="3318"/>
      <c r="SOI218" s="3318"/>
      <c r="SOJ218" s="3318"/>
      <c r="SOK218" s="3318"/>
      <c r="SOL218" s="3318"/>
      <c r="SOM218" s="3318"/>
      <c r="SON218" s="3318"/>
      <c r="SOO218" s="3318"/>
      <c r="SOP218" s="3318"/>
      <c r="SOQ218" s="3318"/>
      <c r="SOR218" s="3318"/>
      <c r="SOS218" s="3318"/>
      <c r="SOT218" s="3318"/>
      <c r="SOU218" s="3318"/>
      <c r="SOV218" s="3318"/>
      <c r="SOW218" s="3318"/>
      <c r="SOX218" s="3318"/>
      <c r="SOY218" s="3318"/>
      <c r="SOZ218" s="3318"/>
      <c r="SPA218" s="3318"/>
      <c r="SPB218" s="3318"/>
      <c r="SPC218" s="3318"/>
      <c r="SPD218" s="3318"/>
      <c r="SPE218" s="3318"/>
      <c r="SPF218" s="3318"/>
      <c r="SPG218" s="3318"/>
      <c r="SPH218" s="3318"/>
      <c r="SPI218" s="3318"/>
      <c r="SPJ218" s="3318"/>
      <c r="SPK218" s="3318"/>
      <c r="SPL218" s="3318"/>
      <c r="SPM218" s="3318"/>
      <c r="SPN218" s="3318"/>
      <c r="SPO218" s="3318"/>
      <c r="SPP218" s="3318"/>
      <c r="SPQ218" s="3318"/>
      <c r="SPR218" s="3318"/>
      <c r="SPS218" s="3318"/>
      <c r="SPT218" s="3318"/>
      <c r="SPU218" s="3318"/>
      <c r="SPV218" s="3318"/>
      <c r="SPW218" s="3318"/>
      <c r="SPX218" s="3318"/>
      <c r="SPY218" s="3318"/>
      <c r="SPZ218" s="3318"/>
      <c r="SQA218" s="3318"/>
      <c r="SQB218" s="3318"/>
      <c r="SQC218" s="3318"/>
      <c r="SQD218" s="3318"/>
      <c r="SQE218" s="3318"/>
      <c r="SQF218" s="3318"/>
      <c r="SQG218" s="3318"/>
      <c r="SQH218" s="3318"/>
      <c r="SQI218" s="3318"/>
      <c r="SQJ218" s="3318"/>
      <c r="SQK218" s="3318"/>
      <c r="SQL218" s="3318"/>
      <c r="SQM218" s="3318"/>
      <c r="SQN218" s="3318"/>
      <c r="SQO218" s="3318"/>
      <c r="SQP218" s="3318"/>
      <c r="SQQ218" s="3318"/>
      <c r="SQR218" s="3318"/>
      <c r="SQS218" s="3318"/>
      <c r="SQT218" s="3318"/>
      <c r="SQU218" s="3318"/>
      <c r="SQV218" s="3318"/>
      <c r="SQW218" s="3318"/>
      <c r="SQX218" s="3318"/>
      <c r="SQY218" s="3318"/>
      <c r="SQZ218" s="3318"/>
      <c r="SRA218" s="3318"/>
      <c r="SRB218" s="3318"/>
      <c r="SRD218" s="3318"/>
      <c r="SRE218" s="3318"/>
      <c r="SRF218" s="3318"/>
      <c r="SRG218" s="3318"/>
      <c r="SRI218" s="3318"/>
      <c r="SRJ218" s="3318"/>
      <c r="SRK218" s="3318"/>
      <c r="SRL218" s="3318"/>
      <c r="SRM218" s="3318"/>
      <c r="SRN218" s="3318"/>
      <c r="SRO218" s="3318"/>
      <c r="SRQ218" s="3318"/>
      <c r="SRR218" s="3318"/>
      <c r="SRS218" s="3318"/>
      <c r="SRT218" s="3318"/>
      <c r="SRU218" s="3318"/>
      <c r="SRV218" s="3318"/>
      <c r="SRW218" s="3318"/>
      <c r="SRX218" s="3318"/>
      <c r="SRY218" s="3318"/>
      <c r="SRZ218" s="3318"/>
      <c r="SSA218" s="3318"/>
      <c r="SSB218" s="3318"/>
      <c r="SSC218" s="3318"/>
      <c r="SSD218" s="3318"/>
      <c r="SSE218" s="3318"/>
      <c r="SSF218" s="3318"/>
      <c r="SSG218" s="3318"/>
      <c r="SSH218" s="3318"/>
      <c r="SSI218" s="3318"/>
      <c r="SSJ218" s="3318"/>
      <c r="SSK218" s="3318"/>
      <c r="SSL218" s="3318"/>
      <c r="SSM218" s="3318"/>
      <c r="SSN218" s="3318"/>
      <c r="SSO218" s="3318"/>
      <c r="SSP218" s="3318"/>
      <c r="SSQ218" s="3318"/>
      <c r="SSR218" s="3318"/>
      <c r="SSS218" s="3318"/>
      <c r="SST218" s="3318"/>
      <c r="SSU218" s="3318"/>
      <c r="SSV218" s="3318"/>
      <c r="SSW218" s="3318"/>
      <c r="SSX218" s="3318"/>
      <c r="SSY218" s="3318"/>
      <c r="SSZ218" s="3318"/>
      <c r="STA218" s="3318"/>
      <c r="STB218" s="3318"/>
      <c r="STC218" s="3318"/>
      <c r="STD218" s="3318"/>
      <c r="STE218" s="3318"/>
      <c r="STF218" s="3318"/>
      <c r="STG218" s="3318"/>
      <c r="STH218" s="3318"/>
      <c r="STI218" s="3318"/>
      <c r="STJ218" s="3318"/>
      <c r="STK218" s="3318"/>
      <c r="STL218" s="3318"/>
      <c r="STM218" s="3318"/>
      <c r="STN218" s="3318"/>
      <c r="STO218" s="3318"/>
      <c r="STP218" s="3318"/>
      <c r="STQ218" s="3318"/>
      <c r="STR218" s="3318"/>
      <c r="STS218" s="3318"/>
      <c r="STT218" s="3318"/>
      <c r="STU218" s="3318"/>
      <c r="STV218" s="3318"/>
      <c r="STW218" s="3318"/>
      <c r="STX218" s="3318"/>
      <c r="STY218" s="3318"/>
      <c r="STZ218" s="3318"/>
      <c r="SUA218" s="3318"/>
      <c r="SUB218" s="3318"/>
      <c r="SUC218" s="3318"/>
      <c r="SUD218" s="3318"/>
      <c r="SUE218" s="3318"/>
      <c r="SUF218" s="3318"/>
      <c r="SUG218" s="3318"/>
      <c r="SUH218" s="3318"/>
      <c r="SUI218" s="3318"/>
      <c r="SUJ218" s="3318"/>
      <c r="SUK218" s="3318"/>
      <c r="SUL218" s="3318"/>
      <c r="SUM218" s="3318"/>
      <c r="SUN218" s="3318"/>
      <c r="SUO218" s="3318"/>
      <c r="SUP218" s="3318"/>
      <c r="SUQ218" s="3318"/>
      <c r="SUR218" s="3318"/>
      <c r="SUS218" s="3318"/>
      <c r="SUT218" s="3318"/>
      <c r="SUU218" s="3318"/>
      <c r="SUV218" s="3318"/>
      <c r="SUW218" s="3318"/>
      <c r="SUX218" s="3318"/>
      <c r="SUY218" s="3318"/>
      <c r="SUZ218" s="3318"/>
      <c r="SVA218" s="3318"/>
      <c r="SVB218" s="3318"/>
      <c r="SVC218" s="3318"/>
      <c r="SVD218" s="3318"/>
      <c r="SVE218" s="3318"/>
      <c r="SVF218" s="3318"/>
      <c r="SVG218" s="3318"/>
      <c r="SVH218" s="3318"/>
      <c r="SVI218" s="3318"/>
      <c r="SVJ218" s="3318"/>
      <c r="SVK218" s="3318"/>
      <c r="SVL218" s="3318"/>
      <c r="SVM218" s="3318"/>
      <c r="SVN218" s="3318"/>
      <c r="SVO218" s="3318"/>
      <c r="SVP218" s="3318"/>
      <c r="SVQ218" s="3318"/>
      <c r="SVR218" s="3318"/>
      <c r="SVS218" s="3318"/>
      <c r="SVT218" s="3318"/>
      <c r="SVU218" s="3318"/>
      <c r="SVV218" s="3318"/>
      <c r="SVW218" s="3318"/>
      <c r="SVX218" s="3318"/>
      <c r="SVY218" s="3318"/>
      <c r="SVZ218" s="3318"/>
      <c r="SWA218" s="3318"/>
      <c r="SWB218" s="3318"/>
      <c r="SWC218" s="3318"/>
      <c r="SWD218" s="3318"/>
      <c r="SWE218" s="3318"/>
      <c r="SWF218" s="3318"/>
      <c r="SWG218" s="3318"/>
      <c r="SWH218" s="3318"/>
      <c r="SWI218" s="3318"/>
      <c r="SWJ218" s="3318"/>
      <c r="SWK218" s="3318"/>
      <c r="SWL218" s="3318"/>
      <c r="SWM218" s="3318"/>
      <c r="SWN218" s="3318"/>
      <c r="SWO218" s="3318"/>
      <c r="SWP218" s="3318"/>
      <c r="SWQ218" s="3318"/>
      <c r="SWR218" s="3318"/>
      <c r="SWS218" s="3318"/>
      <c r="SWT218" s="3318"/>
      <c r="SWU218" s="3318"/>
      <c r="SWV218" s="3318"/>
      <c r="SWW218" s="3318"/>
      <c r="SWX218" s="3318"/>
      <c r="SWY218" s="3318"/>
      <c r="SWZ218" s="3318"/>
      <c r="SXA218" s="3318"/>
      <c r="SXB218" s="3318"/>
      <c r="SXC218" s="3318"/>
      <c r="SXD218" s="3318"/>
      <c r="SXE218" s="3318"/>
      <c r="SXF218" s="3318"/>
      <c r="SXG218" s="3318"/>
      <c r="SXH218" s="3318"/>
      <c r="SXI218" s="3318"/>
      <c r="SXJ218" s="3318"/>
      <c r="SXK218" s="3318"/>
      <c r="SXL218" s="3318"/>
      <c r="SXM218" s="3318"/>
      <c r="SXN218" s="3318"/>
      <c r="SXO218" s="3318"/>
      <c r="SXP218" s="3318"/>
      <c r="SXQ218" s="3318"/>
      <c r="SXR218" s="3318"/>
      <c r="SXS218" s="3318"/>
      <c r="SXT218" s="3318"/>
      <c r="SXU218" s="3318"/>
      <c r="SXV218" s="3318"/>
      <c r="SXW218" s="3318"/>
      <c r="SXX218" s="3318"/>
      <c r="SXY218" s="3318"/>
      <c r="SXZ218" s="3318"/>
      <c r="SYA218" s="3318"/>
      <c r="SYB218" s="3318"/>
      <c r="SYC218" s="3318"/>
      <c r="SYD218" s="3318"/>
      <c r="SYE218" s="3318"/>
      <c r="SYF218" s="3318"/>
      <c r="SYG218" s="3318"/>
      <c r="SYH218" s="3318"/>
      <c r="SYI218" s="3318"/>
      <c r="SYJ218" s="3318"/>
      <c r="SYK218" s="3318"/>
      <c r="SYL218" s="3318"/>
      <c r="SYM218" s="3318"/>
      <c r="SYN218" s="3318"/>
      <c r="SYO218" s="3318"/>
      <c r="SYP218" s="3318"/>
      <c r="SYQ218" s="3318"/>
      <c r="SYR218" s="3318"/>
      <c r="SYS218" s="3318"/>
      <c r="SYT218" s="3318"/>
      <c r="SYU218" s="3318"/>
      <c r="SYV218" s="3318"/>
      <c r="SYW218" s="3318"/>
      <c r="SYX218" s="3318"/>
      <c r="SYY218" s="3318"/>
      <c r="SYZ218" s="3318"/>
      <c r="SZA218" s="3318"/>
      <c r="SZB218" s="3318"/>
      <c r="SZC218" s="3318"/>
      <c r="SZD218" s="3318"/>
      <c r="SZE218" s="3318"/>
      <c r="SZF218" s="3318"/>
      <c r="SZG218" s="3318"/>
      <c r="SZH218" s="3318"/>
      <c r="SZI218" s="3318"/>
      <c r="SZJ218" s="3318"/>
      <c r="SZK218" s="3318"/>
      <c r="SZL218" s="3318"/>
      <c r="SZM218" s="3318"/>
      <c r="SZN218" s="3318"/>
      <c r="SZO218" s="3318"/>
      <c r="SZP218" s="3318"/>
      <c r="SZQ218" s="3318"/>
      <c r="SZR218" s="3318"/>
      <c r="SZS218" s="3318"/>
      <c r="SZT218" s="3318"/>
      <c r="SZU218" s="3318"/>
      <c r="SZV218" s="3318"/>
      <c r="SZW218" s="3318"/>
      <c r="SZX218" s="3318"/>
      <c r="SZY218" s="3318"/>
      <c r="SZZ218" s="3318"/>
      <c r="TAA218" s="3318"/>
      <c r="TAB218" s="3318"/>
      <c r="TAC218" s="3318"/>
      <c r="TAD218" s="3318"/>
      <c r="TAE218" s="3318"/>
      <c r="TAF218" s="3318"/>
      <c r="TAG218" s="3318"/>
      <c r="TAH218" s="3318"/>
      <c r="TAI218" s="3318"/>
      <c r="TAJ218" s="3318"/>
      <c r="TAK218" s="3318"/>
      <c r="TAL218" s="3318"/>
      <c r="TAM218" s="3318"/>
      <c r="TAN218" s="3318"/>
      <c r="TAO218" s="3318"/>
      <c r="TAP218" s="3318"/>
      <c r="TAQ218" s="3318"/>
      <c r="TAR218" s="3318"/>
      <c r="TAS218" s="3318"/>
      <c r="TAT218" s="3318"/>
      <c r="TAU218" s="3318"/>
      <c r="TAV218" s="3318"/>
      <c r="TAW218" s="3318"/>
      <c r="TAX218" s="3318"/>
      <c r="TAZ218" s="3318"/>
      <c r="TBA218" s="3318"/>
      <c r="TBB218" s="3318"/>
      <c r="TBC218" s="3318"/>
      <c r="TBE218" s="3318"/>
      <c r="TBF218" s="3318"/>
      <c r="TBG218" s="3318"/>
      <c r="TBH218" s="3318"/>
      <c r="TBI218" s="3318"/>
      <c r="TBJ218" s="3318"/>
      <c r="TBK218" s="3318"/>
      <c r="TBM218" s="3318"/>
      <c r="TBN218" s="3318"/>
      <c r="TBO218" s="3318"/>
      <c r="TBP218" s="3318"/>
      <c r="TBQ218" s="3318"/>
      <c r="TBR218" s="3318"/>
      <c r="TBS218" s="3318"/>
      <c r="TBT218" s="3318"/>
      <c r="TBU218" s="3318"/>
      <c r="TBV218" s="3318"/>
      <c r="TBW218" s="3318"/>
      <c r="TBX218" s="3318"/>
      <c r="TBY218" s="3318"/>
      <c r="TBZ218" s="3318"/>
      <c r="TCA218" s="3318"/>
      <c r="TCB218" s="3318"/>
      <c r="TCC218" s="3318"/>
      <c r="TCD218" s="3318"/>
      <c r="TCE218" s="3318"/>
      <c r="TCF218" s="3318"/>
      <c r="TCG218" s="3318"/>
      <c r="TCH218" s="3318"/>
      <c r="TCI218" s="3318"/>
      <c r="TCJ218" s="3318"/>
      <c r="TCK218" s="3318"/>
      <c r="TCL218" s="3318"/>
      <c r="TCM218" s="3318"/>
      <c r="TCN218" s="3318"/>
      <c r="TCO218" s="3318"/>
      <c r="TCP218" s="3318"/>
      <c r="TCQ218" s="3318"/>
      <c r="TCR218" s="3318"/>
      <c r="TCS218" s="3318"/>
      <c r="TCT218" s="3318"/>
      <c r="TCU218" s="3318"/>
      <c r="TCV218" s="3318"/>
      <c r="TCW218" s="3318"/>
      <c r="TCX218" s="3318"/>
      <c r="TCY218" s="3318"/>
      <c r="TCZ218" s="3318"/>
      <c r="TDA218" s="3318"/>
      <c r="TDB218" s="3318"/>
      <c r="TDC218" s="3318"/>
      <c r="TDD218" s="3318"/>
      <c r="TDE218" s="3318"/>
      <c r="TDF218" s="3318"/>
      <c r="TDG218" s="3318"/>
      <c r="TDH218" s="3318"/>
      <c r="TDI218" s="3318"/>
      <c r="TDJ218" s="3318"/>
      <c r="TDK218" s="3318"/>
      <c r="TDL218" s="3318"/>
      <c r="TDM218" s="3318"/>
      <c r="TDN218" s="3318"/>
      <c r="TDO218" s="3318"/>
      <c r="TDP218" s="3318"/>
      <c r="TDQ218" s="3318"/>
      <c r="TDR218" s="3318"/>
      <c r="TDS218" s="3318"/>
      <c r="TDT218" s="3318"/>
      <c r="TDU218" s="3318"/>
      <c r="TDV218" s="3318"/>
      <c r="TDW218" s="3318"/>
      <c r="TDX218" s="3318"/>
      <c r="TDY218" s="3318"/>
      <c r="TDZ218" s="3318"/>
      <c r="TEA218" s="3318"/>
      <c r="TEB218" s="3318"/>
      <c r="TEC218" s="3318"/>
      <c r="TED218" s="3318"/>
      <c r="TEE218" s="3318"/>
      <c r="TEF218" s="3318"/>
      <c r="TEG218" s="3318"/>
      <c r="TEH218" s="3318"/>
      <c r="TEI218" s="3318"/>
      <c r="TEJ218" s="3318"/>
      <c r="TEK218" s="3318"/>
      <c r="TEL218" s="3318"/>
      <c r="TEM218" s="3318"/>
      <c r="TEN218" s="3318"/>
      <c r="TEO218" s="3318"/>
      <c r="TEP218" s="3318"/>
      <c r="TEQ218" s="3318"/>
      <c r="TER218" s="3318"/>
      <c r="TES218" s="3318"/>
      <c r="TET218" s="3318"/>
      <c r="TEU218" s="3318"/>
      <c r="TEV218" s="3318"/>
      <c r="TEW218" s="3318"/>
      <c r="TEX218" s="3318"/>
      <c r="TEY218" s="3318"/>
      <c r="TEZ218" s="3318"/>
      <c r="TFA218" s="3318"/>
      <c r="TFB218" s="3318"/>
      <c r="TFC218" s="3318"/>
      <c r="TFD218" s="3318"/>
      <c r="TFE218" s="3318"/>
      <c r="TFF218" s="3318"/>
      <c r="TFG218" s="3318"/>
      <c r="TFH218" s="3318"/>
      <c r="TFI218" s="3318"/>
      <c r="TFJ218" s="3318"/>
      <c r="TFK218" s="3318"/>
      <c r="TFL218" s="3318"/>
      <c r="TFM218" s="3318"/>
      <c r="TFN218" s="3318"/>
      <c r="TFO218" s="3318"/>
      <c r="TFP218" s="3318"/>
      <c r="TFQ218" s="3318"/>
      <c r="TFR218" s="3318"/>
      <c r="TFS218" s="3318"/>
      <c r="TFT218" s="3318"/>
      <c r="TFU218" s="3318"/>
      <c r="TFV218" s="3318"/>
      <c r="TFW218" s="3318"/>
      <c r="TFX218" s="3318"/>
      <c r="TFY218" s="3318"/>
      <c r="TFZ218" s="3318"/>
      <c r="TGA218" s="3318"/>
      <c r="TGB218" s="3318"/>
      <c r="TGC218" s="3318"/>
      <c r="TGD218" s="3318"/>
      <c r="TGE218" s="3318"/>
      <c r="TGF218" s="3318"/>
      <c r="TGG218" s="3318"/>
      <c r="TGH218" s="3318"/>
      <c r="TGI218" s="3318"/>
      <c r="TGJ218" s="3318"/>
      <c r="TGK218" s="3318"/>
      <c r="TGL218" s="3318"/>
      <c r="TGM218" s="3318"/>
      <c r="TGN218" s="3318"/>
      <c r="TGO218" s="3318"/>
      <c r="TGP218" s="3318"/>
      <c r="TGQ218" s="3318"/>
      <c r="TGR218" s="3318"/>
      <c r="TGS218" s="3318"/>
      <c r="TGT218" s="3318"/>
      <c r="TGU218" s="3318"/>
      <c r="TGV218" s="3318"/>
      <c r="TGW218" s="3318"/>
      <c r="TGX218" s="3318"/>
      <c r="TGY218" s="3318"/>
      <c r="TGZ218" s="3318"/>
      <c r="THA218" s="3318"/>
      <c r="THB218" s="3318"/>
      <c r="THC218" s="3318"/>
      <c r="THD218" s="3318"/>
      <c r="THE218" s="3318"/>
      <c r="THF218" s="3318"/>
      <c r="THG218" s="3318"/>
      <c r="THH218" s="3318"/>
      <c r="THI218" s="3318"/>
      <c r="THJ218" s="3318"/>
      <c r="THK218" s="3318"/>
      <c r="THL218" s="3318"/>
      <c r="THM218" s="3318"/>
      <c r="THN218" s="3318"/>
      <c r="THO218" s="3318"/>
      <c r="THP218" s="3318"/>
      <c r="THQ218" s="3318"/>
      <c r="THR218" s="3318"/>
      <c r="THS218" s="3318"/>
      <c r="THT218" s="3318"/>
      <c r="THU218" s="3318"/>
      <c r="THV218" s="3318"/>
      <c r="THW218" s="3318"/>
      <c r="THX218" s="3318"/>
      <c r="THY218" s="3318"/>
      <c r="THZ218" s="3318"/>
      <c r="TIA218" s="3318"/>
      <c r="TIB218" s="3318"/>
      <c r="TIC218" s="3318"/>
      <c r="TID218" s="3318"/>
      <c r="TIE218" s="3318"/>
      <c r="TIF218" s="3318"/>
      <c r="TIG218" s="3318"/>
      <c r="TIH218" s="3318"/>
      <c r="TII218" s="3318"/>
      <c r="TIJ218" s="3318"/>
      <c r="TIK218" s="3318"/>
      <c r="TIL218" s="3318"/>
      <c r="TIM218" s="3318"/>
      <c r="TIN218" s="3318"/>
      <c r="TIO218" s="3318"/>
      <c r="TIP218" s="3318"/>
      <c r="TIQ218" s="3318"/>
      <c r="TIR218" s="3318"/>
      <c r="TIS218" s="3318"/>
      <c r="TIT218" s="3318"/>
      <c r="TIU218" s="3318"/>
      <c r="TIV218" s="3318"/>
      <c r="TIW218" s="3318"/>
      <c r="TIX218" s="3318"/>
      <c r="TIY218" s="3318"/>
      <c r="TIZ218" s="3318"/>
      <c r="TJA218" s="3318"/>
      <c r="TJB218" s="3318"/>
      <c r="TJC218" s="3318"/>
      <c r="TJD218" s="3318"/>
      <c r="TJE218" s="3318"/>
      <c r="TJF218" s="3318"/>
      <c r="TJG218" s="3318"/>
      <c r="TJH218" s="3318"/>
      <c r="TJI218" s="3318"/>
      <c r="TJJ218" s="3318"/>
      <c r="TJK218" s="3318"/>
      <c r="TJL218" s="3318"/>
      <c r="TJM218" s="3318"/>
      <c r="TJN218" s="3318"/>
      <c r="TJO218" s="3318"/>
      <c r="TJP218" s="3318"/>
      <c r="TJQ218" s="3318"/>
      <c r="TJR218" s="3318"/>
      <c r="TJS218" s="3318"/>
      <c r="TJT218" s="3318"/>
      <c r="TJU218" s="3318"/>
      <c r="TJV218" s="3318"/>
      <c r="TJW218" s="3318"/>
      <c r="TJX218" s="3318"/>
      <c r="TJY218" s="3318"/>
      <c r="TJZ218" s="3318"/>
      <c r="TKA218" s="3318"/>
      <c r="TKB218" s="3318"/>
      <c r="TKC218" s="3318"/>
      <c r="TKD218" s="3318"/>
      <c r="TKE218" s="3318"/>
      <c r="TKF218" s="3318"/>
      <c r="TKG218" s="3318"/>
      <c r="TKH218" s="3318"/>
      <c r="TKI218" s="3318"/>
      <c r="TKJ218" s="3318"/>
      <c r="TKK218" s="3318"/>
      <c r="TKL218" s="3318"/>
      <c r="TKM218" s="3318"/>
      <c r="TKN218" s="3318"/>
      <c r="TKO218" s="3318"/>
      <c r="TKP218" s="3318"/>
      <c r="TKQ218" s="3318"/>
      <c r="TKR218" s="3318"/>
      <c r="TKS218" s="3318"/>
      <c r="TKT218" s="3318"/>
      <c r="TKV218" s="3318"/>
      <c r="TKW218" s="3318"/>
      <c r="TKX218" s="3318"/>
      <c r="TKY218" s="3318"/>
      <c r="TLA218" s="3318"/>
      <c r="TLB218" s="3318"/>
      <c r="TLC218" s="3318"/>
      <c r="TLD218" s="3318"/>
      <c r="TLE218" s="3318"/>
      <c r="TLF218" s="3318"/>
      <c r="TLG218" s="3318"/>
      <c r="TLI218" s="3318"/>
      <c r="TLJ218" s="3318"/>
      <c r="TLK218" s="3318"/>
      <c r="TLL218" s="3318"/>
      <c r="TLM218" s="3318"/>
      <c r="TLN218" s="3318"/>
      <c r="TLO218" s="3318"/>
      <c r="TLP218" s="3318"/>
      <c r="TLQ218" s="3318"/>
      <c r="TLR218" s="3318"/>
      <c r="TLS218" s="3318"/>
      <c r="TLT218" s="3318"/>
      <c r="TLU218" s="3318"/>
      <c r="TLV218" s="3318"/>
      <c r="TLW218" s="3318"/>
      <c r="TLX218" s="3318"/>
      <c r="TLY218" s="3318"/>
      <c r="TLZ218" s="3318"/>
      <c r="TMA218" s="3318"/>
      <c r="TMB218" s="3318"/>
      <c r="TMC218" s="3318"/>
      <c r="TMD218" s="3318"/>
      <c r="TME218" s="3318"/>
      <c r="TMF218" s="3318"/>
      <c r="TMG218" s="3318"/>
      <c r="TMH218" s="3318"/>
      <c r="TMI218" s="3318"/>
      <c r="TMJ218" s="3318"/>
      <c r="TMK218" s="3318"/>
      <c r="TML218" s="3318"/>
      <c r="TMM218" s="3318"/>
      <c r="TMN218" s="3318"/>
      <c r="TMO218" s="3318"/>
      <c r="TMP218" s="3318"/>
      <c r="TMQ218" s="3318"/>
      <c r="TMR218" s="3318"/>
      <c r="TMS218" s="3318"/>
      <c r="TMT218" s="3318"/>
      <c r="TMU218" s="3318"/>
      <c r="TMV218" s="3318"/>
      <c r="TMW218" s="3318"/>
      <c r="TMX218" s="3318"/>
      <c r="TMY218" s="3318"/>
      <c r="TMZ218" s="3318"/>
      <c r="TNA218" s="3318"/>
      <c r="TNB218" s="3318"/>
      <c r="TNC218" s="3318"/>
      <c r="TND218" s="3318"/>
      <c r="TNE218" s="3318"/>
      <c r="TNF218" s="3318"/>
      <c r="TNG218" s="3318"/>
      <c r="TNH218" s="3318"/>
      <c r="TNI218" s="3318"/>
      <c r="TNJ218" s="3318"/>
      <c r="TNK218" s="3318"/>
      <c r="TNL218" s="3318"/>
      <c r="TNM218" s="3318"/>
      <c r="TNN218" s="3318"/>
      <c r="TNO218" s="3318"/>
      <c r="TNP218" s="3318"/>
      <c r="TNQ218" s="3318"/>
      <c r="TNR218" s="3318"/>
      <c r="TNS218" s="3318"/>
      <c r="TNT218" s="3318"/>
      <c r="TNU218" s="3318"/>
      <c r="TNV218" s="3318"/>
      <c r="TNW218" s="3318"/>
      <c r="TNX218" s="3318"/>
      <c r="TNY218" s="3318"/>
      <c r="TNZ218" s="3318"/>
      <c r="TOA218" s="3318"/>
      <c r="TOB218" s="3318"/>
      <c r="TOC218" s="3318"/>
      <c r="TOD218" s="3318"/>
      <c r="TOE218" s="3318"/>
      <c r="TOF218" s="3318"/>
      <c r="TOG218" s="3318"/>
      <c r="TOH218" s="3318"/>
      <c r="TOI218" s="3318"/>
      <c r="TOJ218" s="3318"/>
      <c r="TOK218" s="3318"/>
      <c r="TOL218" s="3318"/>
      <c r="TOM218" s="3318"/>
      <c r="TON218" s="3318"/>
      <c r="TOO218" s="3318"/>
      <c r="TOP218" s="3318"/>
      <c r="TOQ218" s="3318"/>
      <c r="TOR218" s="3318"/>
      <c r="TOS218" s="3318"/>
      <c r="TOT218" s="3318"/>
      <c r="TOU218" s="3318"/>
      <c r="TOV218" s="3318"/>
      <c r="TOW218" s="3318"/>
      <c r="TOX218" s="3318"/>
      <c r="TOY218" s="3318"/>
      <c r="TOZ218" s="3318"/>
      <c r="TPA218" s="3318"/>
      <c r="TPB218" s="3318"/>
      <c r="TPC218" s="3318"/>
      <c r="TPD218" s="3318"/>
      <c r="TPE218" s="3318"/>
      <c r="TPF218" s="3318"/>
      <c r="TPG218" s="3318"/>
      <c r="TPH218" s="3318"/>
      <c r="TPI218" s="3318"/>
      <c r="TPJ218" s="3318"/>
      <c r="TPK218" s="3318"/>
      <c r="TPL218" s="3318"/>
      <c r="TPM218" s="3318"/>
      <c r="TPN218" s="3318"/>
      <c r="TPO218" s="3318"/>
      <c r="TPP218" s="3318"/>
      <c r="TPQ218" s="3318"/>
      <c r="TPR218" s="3318"/>
      <c r="TPS218" s="3318"/>
      <c r="TPT218" s="3318"/>
      <c r="TPU218" s="3318"/>
      <c r="TPV218" s="3318"/>
      <c r="TPW218" s="3318"/>
      <c r="TPX218" s="3318"/>
      <c r="TPY218" s="3318"/>
      <c r="TPZ218" s="3318"/>
      <c r="TQA218" s="3318"/>
      <c r="TQB218" s="3318"/>
      <c r="TQC218" s="3318"/>
      <c r="TQD218" s="3318"/>
      <c r="TQE218" s="3318"/>
      <c r="TQF218" s="3318"/>
      <c r="TQG218" s="3318"/>
      <c r="TQH218" s="3318"/>
      <c r="TQI218" s="3318"/>
      <c r="TQJ218" s="3318"/>
      <c r="TQK218" s="3318"/>
      <c r="TQL218" s="3318"/>
      <c r="TQM218" s="3318"/>
      <c r="TQN218" s="3318"/>
      <c r="TQO218" s="3318"/>
      <c r="TQP218" s="3318"/>
      <c r="TQQ218" s="3318"/>
      <c r="TQR218" s="3318"/>
      <c r="TQS218" s="3318"/>
      <c r="TQT218" s="3318"/>
      <c r="TQU218" s="3318"/>
      <c r="TQV218" s="3318"/>
      <c r="TQW218" s="3318"/>
      <c r="TQX218" s="3318"/>
      <c r="TQY218" s="3318"/>
      <c r="TQZ218" s="3318"/>
      <c r="TRA218" s="3318"/>
      <c r="TRB218" s="3318"/>
      <c r="TRC218" s="3318"/>
      <c r="TRD218" s="3318"/>
      <c r="TRE218" s="3318"/>
      <c r="TRF218" s="3318"/>
      <c r="TRG218" s="3318"/>
      <c r="TRH218" s="3318"/>
      <c r="TRI218" s="3318"/>
      <c r="TRJ218" s="3318"/>
      <c r="TRK218" s="3318"/>
      <c r="TRL218" s="3318"/>
      <c r="TRM218" s="3318"/>
      <c r="TRN218" s="3318"/>
      <c r="TRO218" s="3318"/>
      <c r="TRP218" s="3318"/>
      <c r="TRQ218" s="3318"/>
      <c r="TRR218" s="3318"/>
      <c r="TRS218" s="3318"/>
      <c r="TRT218" s="3318"/>
      <c r="TRU218" s="3318"/>
      <c r="TRV218" s="3318"/>
      <c r="TRW218" s="3318"/>
      <c r="TRX218" s="3318"/>
      <c r="TRY218" s="3318"/>
      <c r="TRZ218" s="3318"/>
      <c r="TSA218" s="3318"/>
      <c r="TSB218" s="3318"/>
      <c r="TSC218" s="3318"/>
      <c r="TSD218" s="3318"/>
      <c r="TSE218" s="3318"/>
      <c r="TSF218" s="3318"/>
      <c r="TSG218" s="3318"/>
      <c r="TSH218" s="3318"/>
      <c r="TSI218" s="3318"/>
      <c r="TSJ218" s="3318"/>
      <c r="TSK218" s="3318"/>
      <c r="TSL218" s="3318"/>
      <c r="TSM218" s="3318"/>
      <c r="TSN218" s="3318"/>
      <c r="TSO218" s="3318"/>
      <c r="TSP218" s="3318"/>
      <c r="TSQ218" s="3318"/>
      <c r="TSR218" s="3318"/>
      <c r="TSS218" s="3318"/>
      <c r="TST218" s="3318"/>
      <c r="TSU218" s="3318"/>
      <c r="TSV218" s="3318"/>
      <c r="TSW218" s="3318"/>
      <c r="TSX218" s="3318"/>
      <c r="TSY218" s="3318"/>
      <c r="TSZ218" s="3318"/>
      <c r="TTA218" s="3318"/>
      <c r="TTB218" s="3318"/>
      <c r="TTC218" s="3318"/>
      <c r="TTD218" s="3318"/>
      <c r="TTE218" s="3318"/>
      <c r="TTF218" s="3318"/>
      <c r="TTG218" s="3318"/>
      <c r="TTH218" s="3318"/>
      <c r="TTI218" s="3318"/>
      <c r="TTJ218" s="3318"/>
      <c r="TTK218" s="3318"/>
      <c r="TTL218" s="3318"/>
      <c r="TTM218" s="3318"/>
      <c r="TTN218" s="3318"/>
      <c r="TTO218" s="3318"/>
      <c r="TTP218" s="3318"/>
      <c r="TTQ218" s="3318"/>
      <c r="TTR218" s="3318"/>
      <c r="TTS218" s="3318"/>
      <c r="TTT218" s="3318"/>
      <c r="TTU218" s="3318"/>
      <c r="TTV218" s="3318"/>
      <c r="TTW218" s="3318"/>
      <c r="TTX218" s="3318"/>
      <c r="TTY218" s="3318"/>
      <c r="TTZ218" s="3318"/>
      <c r="TUA218" s="3318"/>
      <c r="TUB218" s="3318"/>
      <c r="TUC218" s="3318"/>
      <c r="TUD218" s="3318"/>
      <c r="TUE218" s="3318"/>
      <c r="TUF218" s="3318"/>
      <c r="TUG218" s="3318"/>
      <c r="TUH218" s="3318"/>
      <c r="TUI218" s="3318"/>
      <c r="TUJ218" s="3318"/>
      <c r="TUK218" s="3318"/>
      <c r="TUL218" s="3318"/>
      <c r="TUM218" s="3318"/>
      <c r="TUN218" s="3318"/>
      <c r="TUO218" s="3318"/>
      <c r="TUP218" s="3318"/>
      <c r="TUR218" s="3318"/>
      <c r="TUS218" s="3318"/>
      <c r="TUT218" s="3318"/>
      <c r="TUU218" s="3318"/>
      <c r="TUW218" s="3318"/>
      <c r="TUX218" s="3318"/>
      <c r="TUY218" s="3318"/>
      <c r="TUZ218" s="3318"/>
      <c r="TVA218" s="3318"/>
      <c r="TVB218" s="3318"/>
      <c r="TVC218" s="3318"/>
      <c r="TVE218" s="3318"/>
      <c r="TVF218" s="3318"/>
      <c r="TVG218" s="3318"/>
      <c r="TVH218" s="3318"/>
      <c r="TVI218" s="3318"/>
      <c r="TVJ218" s="3318"/>
      <c r="TVK218" s="3318"/>
      <c r="TVL218" s="3318"/>
      <c r="TVM218" s="3318"/>
      <c r="TVN218" s="3318"/>
      <c r="TVO218" s="3318"/>
      <c r="TVP218" s="3318"/>
      <c r="TVQ218" s="3318"/>
      <c r="TVR218" s="3318"/>
      <c r="TVS218" s="3318"/>
      <c r="TVT218" s="3318"/>
      <c r="TVU218" s="3318"/>
      <c r="TVV218" s="3318"/>
      <c r="TVW218" s="3318"/>
      <c r="TVX218" s="3318"/>
      <c r="TVY218" s="3318"/>
      <c r="TVZ218" s="3318"/>
      <c r="TWA218" s="3318"/>
      <c r="TWB218" s="3318"/>
      <c r="TWC218" s="3318"/>
      <c r="TWD218" s="3318"/>
      <c r="TWE218" s="3318"/>
      <c r="TWF218" s="3318"/>
      <c r="TWG218" s="3318"/>
      <c r="TWH218" s="3318"/>
      <c r="TWI218" s="3318"/>
      <c r="TWJ218" s="3318"/>
      <c r="TWK218" s="3318"/>
      <c r="TWL218" s="3318"/>
      <c r="TWM218" s="3318"/>
      <c r="TWN218" s="3318"/>
      <c r="TWO218" s="3318"/>
      <c r="TWP218" s="3318"/>
      <c r="TWQ218" s="3318"/>
      <c r="TWR218" s="3318"/>
      <c r="TWS218" s="3318"/>
      <c r="TWT218" s="3318"/>
      <c r="TWU218" s="3318"/>
      <c r="TWV218" s="3318"/>
      <c r="TWW218" s="3318"/>
      <c r="TWX218" s="3318"/>
      <c r="TWY218" s="3318"/>
      <c r="TWZ218" s="3318"/>
      <c r="TXA218" s="3318"/>
      <c r="TXB218" s="3318"/>
      <c r="TXC218" s="3318"/>
      <c r="TXD218" s="3318"/>
      <c r="TXE218" s="3318"/>
      <c r="TXF218" s="3318"/>
      <c r="TXG218" s="3318"/>
      <c r="TXH218" s="3318"/>
      <c r="TXI218" s="3318"/>
      <c r="TXJ218" s="3318"/>
      <c r="TXK218" s="3318"/>
      <c r="TXL218" s="3318"/>
      <c r="TXM218" s="3318"/>
      <c r="TXN218" s="3318"/>
      <c r="TXO218" s="3318"/>
      <c r="TXP218" s="3318"/>
      <c r="TXQ218" s="3318"/>
      <c r="TXR218" s="3318"/>
      <c r="TXS218" s="3318"/>
      <c r="TXT218" s="3318"/>
      <c r="TXU218" s="3318"/>
      <c r="TXV218" s="3318"/>
      <c r="TXW218" s="3318"/>
      <c r="TXX218" s="3318"/>
      <c r="TXY218" s="3318"/>
      <c r="TXZ218" s="3318"/>
      <c r="TYA218" s="3318"/>
      <c r="TYB218" s="3318"/>
      <c r="TYC218" s="3318"/>
      <c r="TYD218" s="3318"/>
      <c r="TYE218" s="3318"/>
      <c r="TYF218" s="3318"/>
      <c r="TYG218" s="3318"/>
      <c r="TYH218" s="3318"/>
      <c r="TYI218" s="3318"/>
      <c r="TYJ218" s="3318"/>
      <c r="TYK218" s="3318"/>
      <c r="TYL218" s="3318"/>
      <c r="TYM218" s="3318"/>
      <c r="TYN218" s="3318"/>
      <c r="TYO218" s="3318"/>
      <c r="TYP218" s="3318"/>
      <c r="TYQ218" s="3318"/>
      <c r="TYR218" s="3318"/>
      <c r="TYS218" s="3318"/>
      <c r="TYT218" s="3318"/>
      <c r="TYU218" s="3318"/>
      <c r="TYV218" s="3318"/>
      <c r="TYW218" s="3318"/>
      <c r="TYX218" s="3318"/>
      <c r="TYY218" s="3318"/>
      <c r="TYZ218" s="3318"/>
      <c r="TZA218" s="3318"/>
      <c r="TZB218" s="3318"/>
      <c r="TZC218" s="3318"/>
      <c r="TZD218" s="3318"/>
      <c r="TZE218" s="3318"/>
      <c r="TZF218" s="3318"/>
      <c r="TZG218" s="3318"/>
      <c r="TZH218" s="3318"/>
      <c r="TZI218" s="3318"/>
      <c r="TZJ218" s="3318"/>
      <c r="TZK218" s="3318"/>
      <c r="TZL218" s="3318"/>
      <c r="TZM218" s="3318"/>
      <c r="TZN218" s="3318"/>
      <c r="TZO218" s="3318"/>
      <c r="TZP218" s="3318"/>
      <c r="TZQ218" s="3318"/>
      <c r="TZR218" s="3318"/>
      <c r="TZS218" s="3318"/>
      <c r="TZT218" s="3318"/>
      <c r="TZU218" s="3318"/>
      <c r="TZV218" s="3318"/>
      <c r="TZW218" s="3318"/>
      <c r="TZX218" s="3318"/>
      <c r="TZY218" s="3318"/>
      <c r="TZZ218" s="3318"/>
      <c r="UAA218" s="3318"/>
      <c r="UAB218" s="3318"/>
      <c r="UAC218" s="3318"/>
      <c r="UAD218" s="3318"/>
      <c r="UAE218" s="3318"/>
      <c r="UAF218" s="3318"/>
      <c r="UAG218" s="3318"/>
      <c r="UAH218" s="3318"/>
      <c r="UAI218" s="3318"/>
      <c r="UAJ218" s="3318"/>
      <c r="UAK218" s="3318"/>
      <c r="UAL218" s="3318"/>
      <c r="UAM218" s="3318"/>
      <c r="UAN218" s="3318"/>
      <c r="UAO218" s="3318"/>
      <c r="UAP218" s="3318"/>
      <c r="UAQ218" s="3318"/>
      <c r="UAR218" s="3318"/>
      <c r="UAS218" s="3318"/>
      <c r="UAT218" s="3318"/>
      <c r="UAU218" s="3318"/>
      <c r="UAV218" s="3318"/>
      <c r="UAW218" s="3318"/>
      <c r="UAX218" s="3318"/>
      <c r="UAY218" s="3318"/>
      <c r="UAZ218" s="3318"/>
      <c r="UBA218" s="3318"/>
      <c r="UBB218" s="3318"/>
      <c r="UBC218" s="3318"/>
      <c r="UBD218" s="3318"/>
      <c r="UBE218" s="3318"/>
      <c r="UBF218" s="3318"/>
      <c r="UBG218" s="3318"/>
      <c r="UBH218" s="3318"/>
      <c r="UBI218" s="3318"/>
      <c r="UBJ218" s="3318"/>
      <c r="UBK218" s="3318"/>
      <c r="UBL218" s="3318"/>
      <c r="UBM218" s="3318"/>
      <c r="UBN218" s="3318"/>
      <c r="UBO218" s="3318"/>
      <c r="UBP218" s="3318"/>
      <c r="UBQ218" s="3318"/>
      <c r="UBR218" s="3318"/>
      <c r="UBS218" s="3318"/>
      <c r="UBT218" s="3318"/>
      <c r="UBU218" s="3318"/>
      <c r="UBV218" s="3318"/>
      <c r="UBW218" s="3318"/>
      <c r="UBX218" s="3318"/>
      <c r="UBY218" s="3318"/>
      <c r="UBZ218" s="3318"/>
      <c r="UCA218" s="3318"/>
      <c r="UCB218" s="3318"/>
      <c r="UCC218" s="3318"/>
      <c r="UCD218" s="3318"/>
      <c r="UCE218" s="3318"/>
      <c r="UCF218" s="3318"/>
      <c r="UCG218" s="3318"/>
      <c r="UCH218" s="3318"/>
      <c r="UCI218" s="3318"/>
      <c r="UCJ218" s="3318"/>
      <c r="UCK218" s="3318"/>
      <c r="UCL218" s="3318"/>
      <c r="UCM218" s="3318"/>
      <c r="UCN218" s="3318"/>
      <c r="UCO218" s="3318"/>
      <c r="UCP218" s="3318"/>
      <c r="UCQ218" s="3318"/>
      <c r="UCR218" s="3318"/>
      <c r="UCS218" s="3318"/>
      <c r="UCT218" s="3318"/>
      <c r="UCU218" s="3318"/>
      <c r="UCV218" s="3318"/>
      <c r="UCW218" s="3318"/>
      <c r="UCX218" s="3318"/>
      <c r="UCY218" s="3318"/>
      <c r="UCZ218" s="3318"/>
      <c r="UDA218" s="3318"/>
      <c r="UDB218" s="3318"/>
      <c r="UDC218" s="3318"/>
      <c r="UDD218" s="3318"/>
      <c r="UDE218" s="3318"/>
      <c r="UDF218" s="3318"/>
      <c r="UDG218" s="3318"/>
      <c r="UDH218" s="3318"/>
      <c r="UDI218" s="3318"/>
      <c r="UDJ218" s="3318"/>
      <c r="UDK218" s="3318"/>
      <c r="UDL218" s="3318"/>
      <c r="UDM218" s="3318"/>
      <c r="UDN218" s="3318"/>
      <c r="UDO218" s="3318"/>
      <c r="UDP218" s="3318"/>
      <c r="UDQ218" s="3318"/>
      <c r="UDR218" s="3318"/>
      <c r="UDS218" s="3318"/>
      <c r="UDT218" s="3318"/>
      <c r="UDU218" s="3318"/>
      <c r="UDV218" s="3318"/>
      <c r="UDW218" s="3318"/>
      <c r="UDX218" s="3318"/>
      <c r="UDY218" s="3318"/>
      <c r="UDZ218" s="3318"/>
      <c r="UEA218" s="3318"/>
      <c r="UEB218" s="3318"/>
      <c r="UEC218" s="3318"/>
      <c r="UED218" s="3318"/>
      <c r="UEE218" s="3318"/>
      <c r="UEF218" s="3318"/>
      <c r="UEG218" s="3318"/>
      <c r="UEH218" s="3318"/>
      <c r="UEI218" s="3318"/>
      <c r="UEJ218" s="3318"/>
      <c r="UEK218" s="3318"/>
      <c r="UEL218" s="3318"/>
      <c r="UEN218" s="3318"/>
      <c r="UEO218" s="3318"/>
      <c r="UEP218" s="3318"/>
      <c r="UEQ218" s="3318"/>
      <c r="UES218" s="3318"/>
      <c r="UET218" s="3318"/>
      <c r="UEU218" s="3318"/>
      <c r="UEV218" s="3318"/>
      <c r="UEW218" s="3318"/>
      <c r="UEX218" s="3318"/>
      <c r="UEY218" s="3318"/>
      <c r="UFA218" s="3318"/>
      <c r="UFB218" s="3318"/>
      <c r="UFC218" s="3318"/>
      <c r="UFD218" s="3318"/>
      <c r="UFE218" s="3318"/>
      <c r="UFF218" s="3318"/>
      <c r="UFG218" s="3318"/>
      <c r="UFH218" s="3318"/>
      <c r="UFI218" s="3318"/>
      <c r="UFJ218" s="3318"/>
      <c r="UFK218" s="3318"/>
      <c r="UFL218" s="3318"/>
      <c r="UFM218" s="3318"/>
      <c r="UFN218" s="3318"/>
      <c r="UFO218" s="3318"/>
      <c r="UFP218" s="3318"/>
      <c r="UFQ218" s="3318"/>
      <c r="UFR218" s="3318"/>
      <c r="UFS218" s="3318"/>
      <c r="UFT218" s="3318"/>
      <c r="UFU218" s="3318"/>
      <c r="UFV218" s="3318"/>
      <c r="UFW218" s="3318"/>
      <c r="UFX218" s="3318"/>
      <c r="UFY218" s="3318"/>
      <c r="UFZ218" s="3318"/>
      <c r="UGA218" s="3318"/>
      <c r="UGB218" s="3318"/>
      <c r="UGC218" s="3318"/>
      <c r="UGD218" s="3318"/>
      <c r="UGE218" s="3318"/>
      <c r="UGF218" s="3318"/>
      <c r="UGG218" s="3318"/>
      <c r="UGH218" s="3318"/>
      <c r="UGI218" s="3318"/>
      <c r="UGJ218" s="3318"/>
      <c r="UGK218" s="3318"/>
      <c r="UGL218" s="3318"/>
      <c r="UGM218" s="3318"/>
      <c r="UGN218" s="3318"/>
      <c r="UGO218" s="3318"/>
      <c r="UGP218" s="3318"/>
      <c r="UGQ218" s="3318"/>
      <c r="UGR218" s="3318"/>
      <c r="UGS218" s="3318"/>
      <c r="UGT218" s="3318"/>
      <c r="UGU218" s="3318"/>
      <c r="UGV218" s="3318"/>
      <c r="UGW218" s="3318"/>
      <c r="UGX218" s="3318"/>
      <c r="UGY218" s="3318"/>
      <c r="UGZ218" s="3318"/>
      <c r="UHA218" s="3318"/>
      <c r="UHB218" s="3318"/>
      <c r="UHC218" s="3318"/>
      <c r="UHD218" s="3318"/>
      <c r="UHE218" s="3318"/>
      <c r="UHF218" s="3318"/>
      <c r="UHG218" s="3318"/>
      <c r="UHH218" s="3318"/>
      <c r="UHI218" s="3318"/>
      <c r="UHJ218" s="3318"/>
      <c r="UHK218" s="3318"/>
      <c r="UHL218" s="3318"/>
      <c r="UHM218" s="3318"/>
      <c r="UHN218" s="3318"/>
      <c r="UHO218" s="3318"/>
      <c r="UHP218" s="3318"/>
      <c r="UHQ218" s="3318"/>
      <c r="UHR218" s="3318"/>
      <c r="UHS218" s="3318"/>
      <c r="UHT218" s="3318"/>
      <c r="UHU218" s="3318"/>
      <c r="UHV218" s="3318"/>
      <c r="UHW218" s="3318"/>
      <c r="UHX218" s="3318"/>
      <c r="UHY218" s="3318"/>
      <c r="UHZ218" s="3318"/>
      <c r="UIA218" s="3318"/>
      <c r="UIB218" s="3318"/>
      <c r="UIC218" s="3318"/>
      <c r="UID218" s="3318"/>
      <c r="UIE218" s="3318"/>
      <c r="UIF218" s="3318"/>
      <c r="UIG218" s="3318"/>
      <c r="UIH218" s="3318"/>
      <c r="UII218" s="3318"/>
      <c r="UIJ218" s="3318"/>
      <c r="UIK218" s="3318"/>
      <c r="UIL218" s="3318"/>
      <c r="UIM218" s="3318"/>
      <c r="UIN218" s="3318"/>
      <c r="UIO218" s="3318"/>
      <c r="UIP218" s="3318"/>
      <c r="UIQ218" s="3318"/>
      <c r="UIR218" s="3318"/>
      <c r="UIS218" s="3318"/>
      <c r="UIT218" s="3318"/>
      <c r="UIU218" s="3318"/>
      <c r="UIV218" s="3318"/>
      <c r="UIW218" s="3318"/>
      <c r="UIX218" s="3318"/>
      <c r="UIY218" s="3318"/>
      <c r="UIZ218" s="3318"/>
      <c r="UJA218" s="3318"/>
      <c r="UJB218" s="3318"/>
      <c r="UJC218" s="3318"/>
      <c r="UJD218" s="3318"/>
      <c r="UJE218" s="3318"/>
      <c r="UJF218" s="3318"/>
      <c r="UJG218" s="3318"/>
      <c r="UJH218" s="3318"/>
      <c r="UJI218" s="3318"/>
      <c r="UJJ218" s="3318"/>
      <c r="UJK218" s="3318"/>
      <c r="UJL218" s="3318"/>
      <c r="UJM218" s="3318"/>
      <c r="UJN218" s="3318"/>
      <c r="UJO218" s="3318"/>
      <c r="UJP218" s="3318"/>
      <c r="UJQ218" s="3318"/>
      <c r="UJR218" s="3318"/>
      <c r="UJS218" s="3318"/>
      <c r="UJT218" s="3318"/>
      <c r="UJU218" s="3318"/>
      <c r="UJV218" s="3318"/>
      <c r="UJW218" s="3318"/>
      <c r="UJX218" s="3318"/>
      <c r="UJY218" s="3318"/>
      <c r="UJZ218" s="3318"/>
      <c r="UKA218" s="3318"/>
      <c r="UKB218" s="3318"/>
      <c r="UKC218" s="3318"/>
      <c r="UKD218" s="3318"/>
      <c r="UKE218" s="3318"/>
      <c r="UKF218" s="3318"/>
      <c r="UKG218" s="3318"/>
      <c r="UKH218" s="3318"/>
      <c r="UKI218" s="3318"/>
      <c r="UKJ218" s="3318"/>
      <c r="UKK218" s="3318"/>
      <c r="UKL218" s="3318"/>
      <c r="UKM218" s="3318"/>
      <c r="UKN218" s="3318"/>
      <c r="UKO218" s="3318"/>
      <c r="UKP218" s="3318"/>
      <c r="UKQ218" s="3318"/>
      <c r="UKR218" s="3318"/>
      <c r="UKS218" s="3318"/>
      <c r="UKT218" s="3318"/>
      <c r="UKU218" s="3318"/>
      <c r="UKV218" s="3318"/>
      <c r="UKW218" s="3318"/>
      <c r="UKX218" s="3318"/>
      <c r="UKY218" s="3318"/>
      <c r="UKZ218" s="3318"/>
      <c r="ULA218" s="3318"/>
      <c r="ULB218" s="3318"/>
      <c r="ULC218" s="3318"/>
      <c r="ULD218" s="3318"/>
      <c r="ULE218" s="3318"/>
      <c r="ULF218" s="3318"/>
      <c r="ULG218" s="3318"/>
      <c r="ULH218" s="3318"/>
      <c r="ULI218" s="3318"/>
      <c r="ULJ218" s="3318"/>
      <c r="ULK218" s="3318"/>
      <c r="ULL218" s="3318"/>
      <c r="ULM218" s="3318"/>
      <c r="ULN218" s="3318"/>
      <c r="ULO218" s="3318"/>
      <c r="ULP218" s="3318"/>
      <c r="ULQ218" s="3318"/>
      <c r="ULR218" s="3318"/>
      <c r="ULS218" s="3318"/>
      <c r="ULT218" s="3318"/>
      <c r="ULU218" s="3318"/>
      <c r="ULV218" s="3318"/>
      <c r="ULW218" s="3318"/>
      <c r="ULX218" s="3318"/>
      <c r="ULY218" s="3318"/>
      <c r="ULZ218" s="3318"/>
      <c r="UMA218" s="3318"/>
      <c r="UMB218" s="3318"/>
      <c r="UMC218" s="3318"/>
      <c r="UMD218" s="3318"/>
      <c r="UME218" s="3318"/>
      <c r="UMF218" s="3318"/>
      <c r="UMG218" s="3318"/>
      <c r="UMH218" s="3318"/>
      <c r="UMI218" s="3318"/>
      <c r="UMJ218" s="3318"/>
      <c r="UMK218" s="3318"/>
      <c r="UML218" s="3318"/>
      <c r="UMM218" s="3318"/>
      <c r="UMN218" s="3318"/>
      <c r="UMO218" s="3318"/>
      <c r="UMP218" s="3318"/>
      <c r="UMQ218" s="3318"/>
      <c r="UMR218" s="3318"/>
      <c r="UMS218" s="3318"/>
      <c r="UMT218" s="3318"/>
      <c r="UMU218" s="3318"/>
      <c r="UMV218" s="3318"/>
      <c r="UMW218" s="3318"/>
      <c r="UMX218" s="3318"/>
      <c r="UMY218" s="3318"/>
      <c r="UMZ218" s="3318"/>
      <c r="UNA218" s="3318"/>
      <c r="UNB218" s="3318"/>
      <c r="UNC218" s="3318"/>
      <c r="UND218" s="3318"/>
      <c r="UNE218" s="3318"/>
      <c r="UNF218" s="3318"/>
      <c r="UNG218" s="3318"/>
      <c r="UNH218" s="3318"/>
      <c r="UNI218" s="3318"/>
      <c r="UNJ218" s="3318"/>
      <c r="UNK218" s="3318"/>
      <c r="UNL218" s="3318"/>
      <c r="UNM218" s="3318"/>
      <c r="UNN218" s="3318"/>
      <c r="UNO218" s="3318"/>
      <c r="UNP218" s="3318"/>
      <c r="UNQ218" s="3318"/>
      <c r="UNR218" s="3318"/>
      <c r="UNS218" s="3318"/>
      <c r="UNT218" s="3318"/>
      <c r="UNU218" s="3318"/>
      <c r="UNV218" s="3318"/>
      <c r="UNW218" s="3318"/>
      <c r="UNX218" s="3318"/>
      <c r="UNY218" s="3318"/>
      <c r="UNZ218" s="3318"/>
      <c r="UOA218" s="3318"/>
      <c r="UOB218" s="3318"/>
      <c r="UOC218" s="3318"/>
      <c r="UOD218" s="3318"/>
      <c r="UOE218" s="3318"/>
      <c r="UOF218" s="3318"/>
      <c r="UOG218" s="3318"/>
      <c r="UOH218" s="3318"/>
      <c r="UOJ218" s="3318"/>
      <c r="UOK218" s="3318"/>
      <c r="UOL218" s="3318"/>
      <c r="UOM218" s="3318"/>
      <c r="UOO218" s="3318"/>
      <c r="UOP218" s="3318"/>
      <c r="UOQ218" s="3318"/>
      <c r="UOR218" s="3318"/>
      <c r="UOS218" s="3318"/>
      <c r="UOT218" s="3318"/>
      <c r="UOU218" s="3318"/>
      <c r="UOW218" s="3318"/>
      <c r="UOX218" s="3318"/>
      <c r="UOY218" s="3318"/>
      <c r="UOZ218" s="3318"/>
      <c r="UPA218" s="3318"/>
      <c r="UPB218" s="3318"/>
      <c r="UPC218" s="3318"/>
      <c r="UPD218" s="3318"/>
      <c r="UPE218" s="3318"/>
      <c r="UPF218" s="3318"/>
      <c r="UPG218" s="3318"/>
      <c r="UPH218" s="3318"/>
      <c r="UPI218" s="3318"/>
      <c r="UPJ218" s="3318"/>
      <c r="UPK218" s="3318"/>
      <c r="UPL218" s="3318"/>
      <c r="UPM218" s="3318"/>
      <c r="UPN218" s="3318"/>
      <c r="UPO218" s="3318"/>
      <c r="UPP218" s="3318"/>
      <c r="UPQ218" s="3318"/>
      <c r="UPR218" s="3318"/>
      <c r="UPS218" s="3318"/>
      <c r="UPT218" s="3318"/>
      <c r="UPU218" s="3318"/>
      <c r="UPV218" s="3318"/>
      <c r="UPW218" s="3318"/>
      <c r="UPX218" s="3318"/>
      <c r="UPY218" s="3318"/>
      <c r="UPZ218" s="3318"/>
      <c r="UQA218" s="3318"/>
      <c r="UQB218" s="3318"/>
      <c r="UQC218" s="3318"/>
      <c r="UQD218" s="3318"/>
      <c r="UQE218" s="3318"/>
      <c r="UQF218" s="3318"/>
      <c r="UQG218" s="3318"/>
      <c r="UQH218" s="3318"/>
      <c r="UQI218" s="3318"/>
      <c r="UQJ218" s="3318"/>
      <c r="UQK218" s="3318"/>
      <c r="UQL218" s="3318"/>
      <c r="UQM218" s="3318"/>
      <c r="UQN218" s="3318"/>
      <c r="UQO218" s="3318"/>
      <c r="UQP218" s="3318"/>
      <c r="UQQ218" s="3318"/>
      <c r="UQR218" s="3318"/>
      <c r="UQS218" s="3318"/>
      <c r="UQT218" s="3318"/>
      <c r="UQU218" s="3318"/>
      <c r="UQV218" s="3318"/>
      <c r="UQW218" s="3318"/>
      <c r="UQX218" s="3318"/>
      <c r="UQY218" s="3318"/>
      <c r="UQZ218" s="3318"/>
      <c r="URA218" s="3318"/>
      <c r="URB218" s="3318"/>
      <c r="URC218" s="3318"/>
      <c r="URD218" s="3318"/>
      <c r="URE218" s="3318"/>
      <c r="URF218" s="3318"/>
      <c r="URG218" s="3318"/>
      <c r="URH218" s="3318"/>
      <c r="URI218" s="3318"/>
      <c r="URJ218" s="3318"/>
      <c r="URK218" s="3318"/>
      <c r="URL218" s="3318"/>
      <c r="URM218" s="3318"/>
      <c r="URN218" s="3318"/>
      <c r="URO218" s="3318"/>
      <c r="URP218" s="3318"/>
      <c r="URQ218" s="3318"/>
      <c r="URR218" s="3318"/>
      <c r="URS218" s="3318"/>
      <c r="URT218" s="3318"/>
      <c r="URU218" s="3318"/>
      <c r="URV218" s="3318"/>
      <c r="URW218" s="3318"/>
      <c r="URX218" s="3318"/>
      <c r="URY218" s="3318"/>
      <c r="URZ218" s="3318"/>
      <c r="USA218" s="3318"/>
      <c r="USB218" s="3318"/>
      <c r="USC218" s="3318"/>
      <c r="USD218" s="3318"/>
      <c r="USE218" s="3318"/>
      <c r="USF218" s="3318"/>
      <c r="USG218" s="3318"/>
      <c r="USH218" s="3318"/>
      <c r="USI218" s="3318"/>
      <c r="USJ218" s="3318"/>
      <c r="USK218" s="3318"/>
      <c r="USL218" s="3318"/>
      <c r="USM218" s="3318"/>
      <c r="USN218" s="3318"/>
      <c r="USO218" s="3318"/>
      <c r="USP218" s="3318"/>
      <c r="USQ218" s="3318"/>
      <c r="USR218" s="3318"/>
      <c r="USS218" s="3318"/>
      <c r="UST218" s="3318"/>
      <c r="USU218" s="3318"/>
      <c r="USV218" s="3318"/>
      <c r="USW218" s="3318"/>
      <c r="USX218" s="3318"/>
      <c r="USY218" s="3318"/>
      <c r="USZ218" s="3318"/>
      <c r="UTA218" s="3318"/>
      <c r="UTB218" s="3318"/>
      <c r="UTC218" s="3318"/>
      <c r="UTD218" s="3318"/>
      <c r="UTE218" s="3318"/>
      <c r="UTF218" s="3318"/>
      <c r="UTG218" s="3318"/>
      <c r="UTH218" s="3318"/>
      <c r="UTI218" s="3318"/>
      <c r="UTJ218" s="3318"/>
      <c r="UTK218" s="3318"/>
      <c r="UTL218" s="3318"/>
      <c r="UTM218" s="3318"/>
      <c r="UTN218" s="3318"/>
      <c r="UTO218" s="3318"/>
      <c r="UTP218" s="3318"/>
      <c r="UTQ218" s="3318"/>
      <c r="UTR218" s="3318"/>
      <c r="UTS218" s="3318"/>
      <c r="UTT218" s="3318"/>
      <c r="UTU218" s="3318"/>
      <c r="UTV218" s="3318"/>
      <c r="UTW218" s="3318"/>
      <c r="UTX218" s="3318"/>
      <c r="UTY218" s="3318"/>
      <c r="UTZ218" s="3318"/>
      <c r="UUA218" s="3318"/>
      <c r="UUB218" s="3318"/>
      <c r="UUC218" s="3318"/>
      <c r="UUD218" s="3318"/>
      <c r="UUE218" s="3318"/>
      <c r="UUF218" s="3318"/>
      <c r="UUG218" s="3318"/>
      <c r="UUH218" s="3318"/>
      <c r="UUI218" s="3318"/>
      <c r="UUJ218" s="3318"/>
      <c r="UUK218" s="3318"/>
      <c r="UUL218" s="3318"/>
      <c r="UUM218" s="3318"/>
      <c r="UUN218" s="3318"/>
      <c r="UUO218" s="3318"/>
      <c r="UUP218" s="3318"/>
      <c r="UUQ218" s="3318"/>
      <c r="UUR218" s="3318"/>
      <c r="UUS218" s="3318"/>
      <c r="UUT218" s="3318"/>
      <c r="UUU218" s="3318"/>
      <c r="UUV218" s="3318"/>
      <c r="UUW218" s="3318"/>
      <c r="UUX218" s="3318"/>
      <c r="UUY218" s="3318"/>
      <c r="UUZ218" s="3318"/>
      <c r="UVA218" s="3318"/>
      <c r="UVB218" s="3318"/>
      <c r="UVC218" s="3318"/>
      <c r="UVD218" s="3318"/>
      <c r="UVE218" s="3318"/>
      <c r="UVF218" s="3318"/>
      <c r="UVG218" s="3318"/>
      <c r="UVH218" s="3318"/>
      <c r="UVI218" s="3318"/>
      <c r="UVJ218" s="3318"/>
      <c r="UVK218" s="3318"/>
      <c r="UVL218" s="3318"/>
      <c r="UVM218" s="3318"/>
      <c r="UVN218" s="3318"/>
      <c r="UVO218" s="3318"/>
      <c r="UVP218" s="3318"/>
      <c r="UVQ218" s="3318"/>
      <c r="UVR218" s="3318"/>
      <c r="UVS218" s="3318"/>
      <c r="UVT218" s="3318"/>
      <c r="UVU218" s="3318"/>
      <c r="UVV218" s="3318"/>
      <c r="UVW218" s="3318"/>
      <c r="UVX218" s="3318"/>
      <c r="UVY218" s="3318"/>
      <c r="UVZ218" s="3318"/>
      <c r="UWA218" s="3318"/>
      <c r="UWB218" s="3318"/>
      <c r="UWC218" s="3318"/>
      <c r="UWD218" s="3318"/>
      <c r="UWE218" s="3318"/>
      <c r="UWF218" s="3318"/>
      <c r="UWG218" s="3318"/>
      <c r="UWH218" s="3318"/>
      <c r="UWI218" s="3318"/>
      <c r="UWJ218" s="3318"/>
      <c r="UWK218" s="3318"/>
      <c r="UWL218" s="3318"/>
      <c r="UWM218" s="3318"/>
      <c r="UWN218" s="3318"/>
      <c r="UWO218" s="3318"/>
      <c r="UWP218" s="3318"/>
      <c r="UWQ218" s="3318"/>
      <c r="UWR218" s="3318"/>
      <c r="UWS218" s="3318"/>
      <c r="UWT218" s="3318"/>
      <c r="UWU218" s="3318"/>
      <c r="UWV218" s="3318"/>
      <c r="UWW218" s="3318"/>
      <c r="UWX218" s="3318"/>
      <c r="UWY218" s="3318"/>
      <c r="UWZ218" s="3318"/>
      <c r="UXA218" s="3318"/>
      <c r="UXB218" s="3318"/>
      <c r="UXC218" s="3318"/>
      <c r="UXD218" s="3318"/>
      <c r="UXE218" s="3318"/>
      <c r="UXF218" s="3318"/>
      <c r="UXG218" s="3318"/>
      <c r="UXH218" s="3318"/>
      <c r="UXI218" s="3318"/>
      <c r="UXJ218" s="3318"/>
      <c r="UXK218" s="3318"/>
      <c r="UXL218" s="3318"/>
      <c r="UXM218" s="3318"/>
      <c r="UXN218" s="3318"/>
      <c r="UXO218" s="3318"/>
      <c r="UXP218" s="3318"/>
      <c r="UXQ218" s="3318"/>
      <c r="UXR218" s="3318"/>
      <c r="UXS218" s="3318"/>
      <c r="UXT218" s="3318"/>
      <c r="UXU218" s="3318"/>
      <c r="UXV218" s="3318"/>
      <c r="UXW218" s="3318"/>
      <c r="UXX218" s="3318"/>
      <c r="UXY218" s="3318"/>
      <c r="UXZ218" s="3318"/>
      <c r="UYA218" s="3318"/>
      <c r="UYB218" s="3318"/>
      <c r="UYC218" s="3318"/>
      <c r="UYD218" s="3318"/>
      <c r="UYF218" s="3318"/>
      <c r="UYG218" s="3318"/>
      <c r="UYH218" s="3318"/>
      <c r="UYI218" s="3318"/>
      <c r="UYK218" s="3318"/>
      <c r="UYL218" s="3318"/>
      <c r="UYM218" s="3318"/>
      <c r="UYN218" s="3318"/>
      <c r="UYO218" s="3318"/>
      <c r="UYP218" s="3318"/>
      <c r="UYQ218" s="3318"/>
      <c r="UYS218" s="3318"/>
      <c r="UYT218" s="3318"/>
      <c r="UYU218" s="3318"/>
      <c r="UYV218" s="3318"/>
      <c r="UYW218" s="3318"/>
      <c r="UYX218" s="3318"/>
      <c r="UYY218" s="3318"/>
      <c r="UYZ218" s="3318"/>
      <c r="UZA218" s="3318"/>
      <c r="UZB218" s="3318"/>
      <c r="UZC218" s="3318"/>
      <c r="UZD218" s="3318"/>
      <c r="UZE218" s="3318"/>
      <c r="UZF218" s="3318"/>
      <c r="UZG218" s="3318"/>
      <c r="UZH218" s="3318"/>
      <c r="UZI218" s="3318"/>
      <c r="UZJ218" s="3318"/>
      <c r="UZK218" s="3318"/>
      <c r="UZL218" s="3318"/>
      <c r="UZM218" s="3318"/>
      <c r="UZN218" s="3318"/>
      <c r="UZO218" s="3318"/>
      <c r="UZP218" s="3318"/>
      <c r="UZQ218" s="3318"/>
      <c r="UZR218" s="3318"/>
      <c r="UZS218" s="3318"/>
      <c r="UZT218" s="3318"/>
      <c r="UZU218" s="3318"/>
      <c r="UZV218" s="3318"/>
      <c r="UZW218" s="3318"/>
      <c r="UZX218" s="3318"/>
      <c r="UZY218" s="3318"/>
      <c r="UZZ218" s="3318"/>
      <c r="VAA218" s="3318"/>
      <c r="VAB218" s="3318"/>
      <c r="VAC218" s="3318"/>
      <c r="VAD218" s="3318"/>
      <c r="VAE218" s="3318"/>
      <c r="VAF218" s="3318"/>
      <c r="VAG218" s="3318"/>
      <c r="VAH218" s="3318"/>
      <c r="VAI218" s="3318"/>
      <c r="VAJ218" s="3318"/>
      <c r="VAK218" s="3318"/>
      <c r="VAL218" s="3318"/>
      <c r="VAM218" s="3318"/>
      <c r="VAN218" s="3318"/>
      <c r="VAO218" s="3318"/>
      <c r="VAP218" s="3318"/>
      <c r="VAQ218" s="3318"/>
      <c r="VAR218" s="3318"/>
      <c r="VAS218" s="3318"/>
      <c r="VAT218" s="3318"/>
      <c r="VAU218" s="3318"/>
      <c r="VAV218" s="3318"/>
      <c r="VAW218" s="3318"/>
      <c r="VAX218" s="3318"/>
      <c r="VAY218" s="3318"/>
      <c r="VAZ218" s="3318"/>
      <c r="VBA218" s="3318"/>
      <c r="VBB218" s="3318"/>
      <c r="VBC218" s="3318"/>
      <c r="VBD218" s="3318"/>
      <c r="VBE218" s="3318"/>
      <c r="VBF218" s="3318"/>
      <c r="VBG218" s="3318"/>
      <c r="VBH218" s="3318"/>
      <c r="VBI218" s="3318"/>
      <c r="VBJ218" s="3318"/>
      <c r="VBK218" s="3318"/>
      <c r="VBL218" s="3318"/>
      <c r="VBM218" s="3318"/>
      <c r="VBN218" s="3318"/>
      <c r="VBO218" s="3318"/>
      <c r="VBP218" s="3318"/>
      <c r="VBQ218" s="3318"/>
      <c r="VBR218" s="3318"/>
      <c r="VBS218" s="3318"/>
      <c r="VBT218" s="3318"/>
      <c r="VBU218" s="3318"/>
      <c r="VBV218" s="3318"/>
      <c r="VBW218" s="3318"/>
      <c r="VBX218" s="3318"/>
      <c r="VBY218" s="3318"/>
      <c r="VBZ218" s="3318"/>
      <c r="VCA218" s="3318"/>
      <c r="VCB218" s="3318"/>
      <c r="VCC218" s="3318"/>
      <c r="VCD218" s="3318"/>
      <c r="VCE218" s="3318"/>
      <c r="VCF218" s="3318"/>
      <c r="VCG218" s="3318"/>
      <c r="VCH218" s="3318"/>
      <c r="VCI218" s="3318"/>
      <c r="VCJ218" s="3318"/>
      <c r="VCK218" s="3318"/>
      <c r="VCL218" s="3318"/>
      <c r="VCM218" s="3318"/>
      <c r="VCN218" s="3318"/>
      <c r="VCO218" s="3318"/>
      <c r="VCP218" s="3318"/>
      <c r="VCQ218" s="3318"/>
      <c r="VCR218" s="3318"/>
      <c r="VCS218" s="3318"/>
      <c r="VCT218" s="3318"/>
      <c r="VCU218" s="3318"/>
      <c r="VCV218" s="3318"/>
      <c r="VCW218" s="3318"/>
      <c r="VCX218" s="3318"/>
      <c r="VCY218" s="3318"/>
      <c r="VCZ218" s="3318"/>
      <c r="VDA218" s="3318"/>
      <c r="VDB218" s="3318"/>
      <c r="VDC218" s="3318"/>
      <c r="VDD218" s="3318"/>
      <c r="VDE218" s="3318"/>
      <c r="VDF218" s="3318"/>
      <c r="VDG218" s="3318"/>
      <c r="VDH218" s="3318"/>
      <c r="VDI218" s="3318"/>
      <c r="VDJ218" s="3318"/>
      <c r="VDK218" s="3318"/>
      <c r="VDL218" s="3318"/>
      <c r="VDM218" s="3318"/>
      <c r="VDN218" s="3318"/>
      <c r="VDO218" s="3318"/>
      <c r="VDP218" s="3318"/>
      <c r="VDQ218" s="3318"/>
      <c r="VDR218" s="3318"/>
      <c r="VDS218" s="3318"/>
      <c r="VDT218" s="3318"/>
      <c r="VDU218" s="3318"/>
      <c r="VDV218" s="3318"/>
      <c r="VDW218" s="3318"/>
      <c r="VDX218" s="3318"/>
      <c r="VDY218" s="3318"/>
      <c r="VDZ218" s="3318"/>
      <c r="VEA218" s="3318"/>
      <c r="VEB218" s="3318"/>
      <c r="VEC218" s="3318"/>
      <c r="VED218" s="3318"/>
      <c r="VEE218" s="3318"/>
      <c r="VEF218" s="3318"/>
      <c r="VEG218" s="3318"/>
      <c r="VEH218" s="3318"/>
      <c r="VEI218" s="3318"/>
      <c r="VEJ218" s="3318"/>
      <c r="VEK218" s="3318"/>
      <c r="VEL218" s="3318"/>
      <c r="VEM218" s="3318"/>
      <c r="VEN218" s="3318"/>
      <c r="VEO218" s="3318"/>
      <c r="VEP218" s="3318"/>
      <c r="VEQ218" s="3318"/>
      <c r="VER218" s="3318"/>
      <c r="VES218" s="3318"/>
      <c r="VET218" s="3318"/>
      <c r="VEU218" s="3318"/>
      <c r="VEV218" s="3318"/>
      <c r="VEW218" s="3318"/>
      <c r="VEX218" s="3318"/>
      <c r="VEY218" s="3318"/>
      <c r="VEZ218" s="3318"/>
      <c r="VFA218" s="3318"/>
      <c r="VFB218" s="3318"/>
      <c r="VFC218" s="3318"/>
      <c r="VFD218" s="3318"/>
      <c r="VFE218" s="3318"/>
      <c r="VFF218" s="3318"/>
      <c r="VFG218" s="3318"/>
      <c r="VFH218" s="3318"/>
      <c r="VFI218" s="3318"/>
      <c r="VFJ218" s="3318"/>
      <c r="VFK218" s="3318"/>
      <c r="VFL218" s="3318"/>
      <c r="VFM218" s="3318"/>
      <c r="VFN218" s="3318"/>
      <c r="VFO218" s="3318"/>
      <c r="VFP218" s="3318"/>
      <c r="VFQ218" s="3318"/>
      <c r="VFR218" s="3318"/>
      <c r="VFS218" s="3318"/>
      <c r="VFT218" s="3318"/>
      <c r="VFU218" s="3318"/>
      <c r="VFV218" s="3318"/>
      <c r="VFW218" s="3318"/>
      <c r="VFX218" s="3318"/>
      <c r="VFY218" s="3318"/>
      <c r="VFZ218" s="3318"/>
      <c r="VGA218" s="3318"/>
      <c r="VGB218" s="3318"/>
      <c r="VGC218" s="3318"/>
      <c r="VGD218" s="3318"/>
      <c r="VGE218" s="3318"/>
      <c r="VGF218" s="3318"/>
      <c r="VGG218" s="3318"/>
      <c r="VGH218" s="3318"/>
      <c r="VGI218" s="3318"/>
      <c r="VGJ218" s="3318"/>
      <c r="VGK218" s="3318"/>
      <c r="VGL218" s="3318"/>
      <c r="VGM218" s="3318"/>
      <c r="VGN218" s="3318"/>
      <c r="VGO218" s="3318"/>
      <c r="VGP218" s="3318"/>
      <c r="VGQ218" s="3318"/>
      <c r="VGR218" s="3318"/>
      <c r="VGS218" s="3318"/>
      <c r="VGT218" s="3318"/>
      <c r="VGU218" s="3318"/>
      <c r="VGV218" s="3318"/>
      <c r="VGW218" s="3318"/>
      <c r="VGX218" s="3318"/>
      <c r="VGY218" s="3318"/>
      <c r="VGZ218" s="3318"/>
      <c r="VHA218" s="3318"/>
      <c r="VHB218" s="3318"/>
      <c r="VHC218" s="3318"/>
      <c r="VHD218" s="3318"/>
      <c r="VHE218" s="3318"/>
      <c r="VHF218" s="3318"/>
      <c r="VHG218" s="3318"/>
      <c r="VHH218" s="3318"/>
      <c r="VHI218" s="3318"/>
      <c r="VHJ218" s="3318"/>
      <c r="VHK218" s="3318"/>
      <c r="VHL218" s="3318"/>
      <c r="VHM218" s="3318"/>
      <c r="VHN218" s="3318"/>
      <c r="VHO218" s="3318"/>
      <c r="VHP218" s="3318"/>
      <c r="VHQ218" s="3318"/>
      <c r="VHR218" s="3318"/>
      <c r="VHS218" s="3318"/>
      <c r="VHT218" s="3318"/>
      <c r="VHU218" s="3318"/>
      <c r="VHV218" s="3318"/>
      <c r="VHW218" s="3318"/>
      <c r="VHX218" s="3318"/>
      <c r="VHY218" s="3318"/>
      <c r="VHZ218" s="3318"/>
      <c r="VIB218" s="3318"/>
      <c r="VIC218" s="3318"/>
      <c r="VID218" s="3318"/>
      <c r="VIE218" s="3318"/>
      <c r="VIG218" s="3318"/>
      <c r="VIH218" s="3318"/>
      <c r="VII218" s="3318"/>
      <c r="VIJ218" s="3318"/>
      <c r="VIK218" s="3318"/>
      <c r="VIL218" s="3318"/>
      <c r="VIM218" s="3318"/>
      <c r="VIO218" s="3318"/>
      <c r="VIP218" s="3318"/>
      <c r="VIQ218" s="3318"/>
      <c r="VIR218" s="3318"/>
      <c r="VIS218" s="3318"/>
      <c r="VIT218" s="3318"/>
      <c r="VIU218" s="3318"/>
      <c r="VIV218" s="3318"/>
      <c r="VIW218" s="3318"/>
      <c r="VIX218" s="3318"/>
      <c r="VIY218" s="3318"/>
      <c r="VIZ218" s="3318"/>
      <c r="VJA218" s="3318"/>
      <c r="VJB218" s="3318"/>
      <c r="VJC218" s="3318"/>
      <c r="VJD218" s="3318"/>
      <c r="VJE218" s="3318"/>
      <c r="VJF218" s="3318"/>
      <c r="VJG218" s="3318"/>
      <c r="VJH218" s="3318"/>
      <c r="VJI218" s="3318"/>
      <c r="VJJ218" s="3318"/>
      <c r="VJK218" s="3318"/>
      <c r="VJL218" s="3318"/>
      <c r="VJM218" s="3318"/>
      <c r="VJN218" s="3318"/>
      <c r="VJO218" s="3318"/>
      <c r="VJP218" s="3318"/>
      <c r="VJQ218" s="3318"/>
      <c r="VJR218" s="3318"/>
      <c r="VJS218" s="3318"/>
      <c r="VJT218" s="3318"/>
      <c r="VJU218" s="3318"/>
      <c r="VJV218" s="3318"/>
      <c r="VJW218" s="3318"/>
      <c r="VJX218" s="3318"/>
      <c r="VJY218" s="3318"/>
      <c r="VJZ218" s="3318"/>
      <c r="VKA218" s="3318"/>
      <c r="VKB218" s="3318"/>
      <c r="VKC218" s="3318"/>
      <c r="VKD218" s="3318"/>
      <c r="VKE218" s="3318"/>
      <c r="VKF218" s="3318"/>
      <c r="VKG218" s="3318"/>
      <c r="VKH218" s="3318"/>
      <c r="VKI218" s="3318"/>
      <c r="VKJ218" s="3318"/>
      <c r="VKK218" s="3318"/>
      <c r="VKL218" s="3318"/>
      <c r="VKM218" s="3318"/>
      <c r="VKN218" s="3318"/>
      <c r="VKO218" s="3318"/>
      <c r="VKP218" s="3318"/>
      <c r="VKQ218" s="3318"/>
      <c r="VKR218" s="3318"/>
      <c r="VKS218" s="3318"/>
      <c r="VKT218" s="3318"/>
      <c r="VKU218" s="3318"/>
      <c r="VKV218" s="3318"/>
      <c r="VKW218" s="3318"/>
      <c r="VKX218" s="3318"/>
      <c r="VKY218" s="3318"/>
      <c r="VKZ218" s="3318"/>
      <c r="VLA218" s="3318"/>
      <c r="VLB218" s="3318"/>
      <c r="VLC218" s="3318"/>
      <c r="VLD218" s="3318"/>
      <c r="VLE218" s="3318"/>
      <c r="VLF218" s="3318"/>
      <c r="VLG218" s="3318"/>
      <c r="VLH218" s="3318"/>
      <c r="VLI218" s="3318"/>
      <c r="VLJ218" s="3318"/>
      <c r="VLK218" s="3318"/>
      <c r="VLL218" s="3318"/>
      <c r="VLM218" s="3318"/>
      <c r="VLN218" s="3318"/>
      <c r="VLO218" s="3318"/>
      <c r="VLP218" s="3318"/>
      <c r="VLQ218" s="3318"/>
      <c r="VLR218" s="3318"/>
      <c r="VLS218" s="3318"/>
      <c r="VLT218" s="3318"/>
      <c r="VLU218" s="3318"/>
      <c r="VLV218" s="3318"/>
      <c r="VLW218" s="3318"/>
      <c r="VLX218" s="3318"/>
      <c r="VLY218" s="3318"/>
      <c r="VLZ218" s="3318"/>
      <c r="VMA218" s="3318"/>
      <c r="VMB218" s="3318"/>
      <c r="VMC218" s="3318"/>
      <c r="VMD218" s="3318"/>
      <c r="VME218" s="3318"/>
      <c r="VMF218" s="3318"/>
      <c r="VMG218" s="3318"/>
      <c r="VMH218" s="3318"/>
      <c r="VMI218" s="3318"/>
      <c r="VMJ218" s="3318"/>
      <c r="VMK218" s="3318"/>
      <c r="VML218" s="3318"/>
      <c r="VMM218" s="3318"/>
      <c r="VMN218" s="3318"/>
      <c r="VMO218" s="3318"/>
      <c r="VMP218" s="3318"/>
      <c r="VMQ218" s="3318"/>
      <c r="VMR218" s="3318"/>
      <c r="VMS218" s="3318"/>
      <c r="VMT218" s="3318"/>
      <c r="VMU218" s="3318"/>
      <c r="VMV218" s="3318"/>
      <c r="VMW218" s="3318"/>
      <c r="VMX218" s="3318"/>
      <c r="VMY218" s="3318"/>
      <c r="VMZ218" s="3318"/>
      <c r="VNA218" s="3318"/>
      <c r="VNB218" s="3318"/>
      <c r="VNC218" s="3318"/>
      <c r="VND218" s="3318"/>
      <c r="VNE218" s="3318"/>
      <c r="VNF218" s="3318"/>
      <c r="VNG218" s="3318"/>
      <c r="VNH218" s="3318"/>
      <c r="VNI218" s="3318"/>
      <c r="VNJ218" s="3318"/>
      <c r="VNK218" s="3318"/>
      <c r="VNL218" s="3318"/>
      <c r="VNM218" s="3318"/>
      <c r="VNN218" s="3318"/>
      <c r="VNO218" s="3318"/>
      <c r="VNP218" s="3318"/>
      <c r="VNQ218" s="3318"/>
      <c r="VNR218" s="3318"/>
      <c r="VNS218" s="3318"/>
      <c r="VNT218" s="3318"/>
      <c r="VNU218" s="3318"/>
      <c r="VNV218" s="3318"/>
      <c r="VNW218" s="3318"/>
      <c r="VNX218" s="3318"/>
      <c r="VNY218" s="3318"/>
      <c r="VNZ218" s="3318"/>
      <c r="VOA218" s="3318"/>
      <c r="VOB218" s="3318"/>
      <c r="VOC218" s="3318"/>
      <c r="VOD218" s="3318"/>
      <c r="VOE218" s="3318"/>
      <c r="VOF218" s="3318"/>
      <c r="VOG218" s="3318"/>
      <c r="VOH218" s="3318"/>
      <c r="VOI218" s="3318"/>
      <c r="VOJ218" s="3318"/>
      <c r="VOK218" s="3318"/>
      <c r="VOL218" s="3318"/>
      <c r="VOM218" s="3318"/>
      <c r="VON218" s="3318"/>
      <c r="VOO218" s="3318"/>
      <c r="VOP218" s="3318"/>
      <c r="VOQ218" s="3318"/>
      <c r="VOR218" s="3318"/>
      <c r="VOS218" s="3318"/>
      <c r="VOT218" s="3318"/>
      <c r="VOU218" s="3318"/>
      <c r="VOV218" s="3318"/>
      <c r="VOW218" s="3318"/>
      <c r="VOX218" s="3318"/>
      <c r="VOY218" s="3318"/>
      <c r="VOZ218" s="3318"/>
      <c r="VPA218" s="3318"/>
      <c r="VPB218" s="3318"/>
      <c r="VPC218" s="3318"/>
      <c r="VPD218" s="3318"/>
      <c r="VPE218" s="3318"/>
      <c r="VPF218" s="3318"/>
      <c r="VPG218" s="3318"/>
      <c r="VPH218" s="3318"/>
      <c r="VPI218" s="3318"/>
      <c r="VPJ218" s="3318"/>
      <c r="VPK218" s="3318"/>
      <c r="VPL218" s="3318"/>
      <c r="VPM218" s="3318"/>
      <c r="VPN218" s="3318"/>
      <c r="VPO218" s="3318"/>
      <c r="VPP218" s="3318"/>
      <c r="VPQ218" s="3318"/>
      <c r="VPR218" s="3318"/>
      <c r="VPS218" s="3318"/>
      <c r="VPT218" s="3318"/>
      <c r="VPU218" s="3318"/>
      <c r="VPV218" s="3318"/>
      <c r="VPW218" s="3318"/>
      <c r="VPX218" s="3318"/>
      <c r="VPY218" s="3318"/>
      <c r="VPZ218" s="3318"/>
      <c r="VQA218" s="3318"/>
      <c r="VQB218" s="3318"/>
      <c r="VQC218" s="3318"/>
      <c r="VQD218" s="3318"/>
      <c r="VQE218" s="3318"/>
      <c r="VQF218" s="3318"/>
      <c r="VQG218" s="3318"/>
      <c r="VQH218" s="3318"/>
      <c r="VQI218" s="3318"/>
      <c r="VQJ218" s="3318"/>
      <c r="VQK218" s="3318"/>
      <c r="VQL218" s="3318"/>
      <c r="VQM218" s="3318"/>
      <c r="VQN218" s="3318"/>
      <c r="VQO218" s="3318"/>
      <c r="VQP218" s="3318"/>
      <c r="VQQ218" s="3318"/>
      <c r="VQR218" s="3318"/>
      <c r="VQS218" s="3318"/>
      <c r="VQT218" s="3318"/>
      <c r="VQU218" s="3318"/>
      <c r="VQV218" s="3318"/>
      <c r="VQW218" s="3318"/>
      <c r="VQX218" s="3318"/>
      <c r="VQY218" s="3318"/>
      <c r="VQZ218" s="3318"/>
      <c r="VRA218" s="3318"/>
      <c r="VRB218" s="3318"/>
      <c r="VRC218" s="3318"/>
      <c r="VRD218" s="3318"/>
      <c r="VRE218" s="3318"/>
      <c r="VRF218" s="3318"/>
      <c r="VRG218" s="3318"/>
      <c r="VRH218" s="3318"/>
      <c r="VRI218" s="3318"/>
      <c r="VRJ218" s="3318"/>
      <c r="VRK218" s="3318"/>
      <c r="VRL218" s="3318"/>
      <c r="VRM218" s="3318"/>
      <c r="VRN218" s="3318"/>
      <c r="VRO218" s="3318"/>
      <c r="VRP218" s="3318"/>
      <c r="VRQ218" s="3318"/>
      <c r="VRR218" s="3318"/>
      <c r="VRS218" s="3318"/>
      <c r="VRT218" s="3318"/>
      <c r="VRU218" s="3318"/>
      <c r="VRV218" s="3318"/>
      <c r="VRX218" s="3318"/>
      <c r="VRY218" s="3318"/>
      <c r="VRZ218" s="3318"/>
      <c r="VSA218" s="3318"/>
      <c r="VSC218" s="3318"/>
      <c r="VSD218" s="3318"/>
      <c r="VSE218" s="3318"/>
      <c r="VSF218" s="3318"/>
      <c r="VSG218" s="3318"/>
      <c r="VSH218" s="3318"/>
      <c r="VSI218" s="3318"/>
      <c r="VSK218" s="3318"/>
      <c r="VSL218" s="3318"/>
      <c r="VSM218" s="3318"/>
      <c r="VSN218" s="3318"/>
      <c r="VSO218" s="3318"/>
      <c r="VSP218" s="3318"/>
      <c r="VSQ218" s="3318"/>
      <c r="VSR218" s="3318"/>
      <c r="VSS218" s="3318"/>
      <c r="VST218" s="3318"/>
      <c r="VSU218" s="3318"/>
      <c r="VSV218" s="3318"/>
      <c r="VSW218" s="3318"/>
      <c r="VSX218" s="3318"/>
      <c r="VSY218" s="3318"/>
      <c r="VSZ218" s="3318"/>
      <c r="VTA218" s="3318"/>
      <c r="VTB218" s="3318"/>
      <c r="VTC218" s="3318"/>
      <c r="VTD218" s="3318"/>
      <c r="VTE218" s="3318"/>
      <c r="VTF218" s="3318"/>
      <c r="VTG218" s="3318"/>
      <c r="VTH218" s="3318"/>
      <c r="VTI218" s="3318"/>
      <c r="VTJ218" s="3318"/>
      <c r="VTK218" s="3318"/>
      <c r="VTL218" s="3318"/>
      <c r="VTM218" s="3318"/>
      <c r="VTN218" s="3318"/>
      <c r="VTO218" s="3318"/>
      <c r="VTP218" s="3318"/>
      <c r="VTQ218" s="3318"/>
      <c r="VTR218" s="3318"/>
      <c r="VTS218" s="3318"/>
      <c r="VTT218" s="3318"/>
      <c r="VTU218" s="3318"/>
      <c r="VTV218" s="3318"/>
      <c r="VTW218" s="3318"/>
      <c r="VTX218" s="3318"/>
      <c r="VTY218" s="3318"/>
      <c r="VTZ218" s="3318"/>
      <c r="VUA218" s="3318"/>
      <c r="VUB218" s="3318"/>
      <c r="VUC218" s="3318"/>
      <c r="VUD218" s="3318"/>
      <c r="VUE218" s="3318"/>
      <c r="VUF218" s="3318"/>
      <c r="VUG218" s="3318"/>
      <c r="VUH218" s="3318"/>
      <c r="VUI218" s="3318"/>
      <c r="VUJ218" s="3318"/>
      <c r="VUK218" s="3318"/>
      <c r="VUL218" s="3318"/>
      <c r="VUM218" s="3318"/>
      <c r="VUN218" s="3318"/>
      <c r="VUO218" s="3318"/>
      <c r="VUP218" s="3318"/>
      <c r="VUQ218" s="3318"/>
      <c r="VUR218" s="3318"/>
      <c r="VUS218" s="3318"/>
      <c r="VUT218" s="3318"/>
      <c r="VUU218" s="3318"/>
      <c r="VUV218" s="3318"/>
      <c r="VUW218" s="3318"/>
      <c r="VUX218" s="3318"/>
      <c r="VUY218" s="3318"/>
      <c r="VUZ218" s="3318"/>
      <c r="VVA218" s="3318"/>
      <c r="VVB218" s="3318"/>
      <c r="VVC218" s="3318"/>
      <c r="VVD218" s="3318"/>
      <c r="VVE218" s="3318"/>
      <c r="VVF218" s="3318"/>
      <c r="VVG218" s="3318"/>
      <c r="VVH218" s="3318"/>
      <c r="VVI218" s="3318"/>
      <c r="VVJ218" s="3318"/>
      <c r="VVK218" s="3318"/>
      <c r="VVL218" s="3318"/>
      <c r="VVM218" s="3318"/>
      <c r="VVN218" s="3318"/>
      <c r="VVO218" s="3318"/>
      <c r="VVP218" s="3318"/>
      <c r="VVQ218" s="3318"/>
      <c r="VVR218" s="3318"/>
      <c r="VVS218" s="3318"/>
      <c r="VVT218" s="3318"/>
      <c r="VVU218" s="3318"/>
      <c r="VVV218" s="3318"/>
      <c r="VVW218" s="3318"/>
      <c r="VVX218" s="3318"/>
      <c r="VVY218" s="3318"/>
      <c r="VVZ218" s="3318"/>
      <c r="VWA218" s="3318"/>
      <c r="VWB218" s="3318"/>
      <c r="VWC218" s="3318"/>
      <c r="VWD218" s="3318"/>
      <c r="VWE218" s="3318"/>
      <c r="VWF218" s="3318"/>
      <c r="VWG218" s="3318"/>
      <c r="VWH218" s="3318"/>
      <c r="VWI218" s="3318"/>
      <c r="VWJ218" s="3318"/>
      <c r="VWK218" s="3318"/>
      <c r="VWL218" s="3318"/>
      <c r="VWM218" s="3318"/>
      <c r="VWN218" s="3318"/>
      <c r="VWO218" s="3318"/>
      <c r="VWP218" s="3318"/>
      <c r="VWQ218" s="3318"/>
      <c r="VWR218" s="3318"/>
      <c r="VWS218" s="3318"/>
      <c r="VWT218" s="3318"/>
      <c r="VWU218" s="3318"/>
      <c r="VWV218" s="3318"/>
      <c r="VWW218" s="3318"/>
      <c r="VWX218" s="3318"/>
      <c r="VWY218" s="3318"/>
      <c r="VWZ218" s="3318"/>
      <c r="VXA218" s="3318"/>
      <c r="VXB218" s="3318"/>
      <c r="VXC218" s="3318"/>
      <c r="VXD218" s="3318"/>
      <c r="VXE218" s="3318"/>
      <c r="VXF218" s="3318"/>
      <c r="VXG218" s="3318"/>
      <c r="VXH218" s="3318"/>
      <c r="VXI218" s="3318"/>
      <c r="VXJ218" s="3318"/>
      <c r="VXK218" s="3318"/>
      <c r="VXL218" s="3318"/>
      <c r="VXM218" s="3318"/>
      <c r="VXN218" s="3318"/>
      <c r="VXO218" s="3318"/>
      <c r="VXP218" s="3318"/>
      <c r="VXQ218" s="3318"/>
      <c r="VXR218" s="3318"/>
      <c r="VXS218" s="3318"/>
      <c r="VXT218" s="3318"/>
      <c r="VXU218" s="3318"/>
      <c r="VXV218" s="3318"/>
      <c r="VXW218" s="3318"/>
      <c r="VXX218" s="3318"/>
      <c r="VXY218" s="3318"/>
      <c r="VXZ218" s="3318"/>
      <c r="VYA218" s="3318"/>
      <c r="VYB218" s="3318"/>
      <c r="VYC218" s="3318"/>
      <c r="VYD218" s="3318"/>
      <c r="VYE218" s="3318"/>
      <c r="VYF218" s="3318"/>
      <c r="VYG218" s="3318"/>
      <c r="VYH218" s="3318"/>
      <c r="VYI218" s="3318"/>
      <c r="VYJ218" s="3318"/>
      <c r="VYK218" s="3318"/>
      <c r="VYL218" s="3318"/>
      <c r="VYM218" s="3318"/>
      <c r="VYN218" s="3318"/>
      <c r="VYO218" s="3318"/>
      <c r="VYP218" s="3318"/>
      <c r="VYQ218" s="3318"/>
      <c r="VYR218" s="3318"/>
      <c r="VYS218" s="3318"/>
      <c r="VYT218" s="3318"/>
      <c r="VYU218" s="3318"/>
      <c r="VYV218" s="3318"/>
      <c r="VYW218" s="3318"/>
      <c r="VYX218" s="3318"/>
      <c r="VYY218" s="3318"/>
      <c r="VYZ218" s="3318"/>
      <c r="VZA218" s="3318"/>
      <c r="VZB218" s="3318"/>
      <c r="VZC218" s="3318"/>
      <c r="VZD218" s="3318"/>
      <c r="VZE218" s="3318"/>
      <c r="VZF218" s="3318"/>
      <c r="VZG218" s="3318"/>
      <c r="VZH218" s="3318"/>
      <c r="VZI218" s="3318"/>
      <c r="VZJ218" s="3318"/>
      <c r="VZK218" s="3318"/>
      <c r="VZL218" s="3318"/>
      <c r="VZM218" s="3318"/>
      <c r="VZN218" s="3318"/>
      <c r="VZO218" s="3318"/>
      <c r="VZP218" s="3318"/>
      <c r="VZQ218" s="3318"/>
      <c r="VZR218" s="3318"/>
      <c r="VZS218" s="3318"/>
      <c r="VZT218" s="3318"/>
      <c r="VZU218" s="3318"/>
      <c r="VZV218" s="3318"/>
      <c r="VZW218" s="3318"/>
      <c r="VZX218" s="3318"/>
      <c r="VZY218" s="3318"/>
      <c r="VZZ218" s="3318"/>
      <c r="WAA218" s="3318"/>
      <c r="WAB218" s="3318"/>
      <c r="WAC218" s="3318"/>
      <c r="WAD218" s="3318"/>
      <c r="WAE218" s="3318"/>
      <c r="WAF218" s="3318"/>
      <c r="WAG218" s="3318"/>
      <c r="WAH218" s="3318"/>
      <c r="WAI218" s="3318"/>
      <c r="WAJ218" s="3318"/>
      <c r="WAK218" s="3318"/>
      <c r="WAL218" s="3318"/>
      <c r="WAM218" s="3318"/>
      <c r="WAN218" s="3318"/>
      <c r="WAO218" s="3318"/>
      <c r="WAP218" s="3318"/>
      <c r="WAQ218" s="3318"/>
      <c r="WAR218" s="3318"/>
      <c r="WAS218" s="3318"/>
      <c r="WAT218" s="3318"/>
      <c r="WAU218" s="3318"/>
      <c r="WAV218" s="3318"/>
      <c r="WAW218" s="3318"/>
      <c r="WAX218" s="3318"/>
      <c r="WAY218" s="3318"/>
      <c r="WAZ218" s="3318"/>
      <c r="WBA218" s="3318"/>
      <c r="WBB218" s="3318"/>
      <c r="WBC218" s="3318"/>
      <c r="WBD218" s="3318"/>
      <c r="WBE218" s="3318"/>
      <c r="WBF218" s="3318"/>
      <c r="WBG218" s="3318"/>
      <c r="WBH218" s="3318"/>
      <c r="WBI218" s="3318"/>
      <c r="WBJ218" s="3318"/>
      <c r="WBK218" s="3318"/>
      <c r="WBL218" s="3318"/>
      <c r="WBM218" s="3318"/>
      <c r="WBN218" s="3318"/>
      <c r="WBO218" s="3318"/>
      <c r="WBP218" s="3318"/>
      <c r="WBQ218" s="3318"/>
      <c r="WBR218" s="3318"/>
      <c r="WBT218" s="3318"/>
      <c r="WBU218" s="3318"/>
      <c r="WBV218" s="3318"/>
      <c r="WBW218" s="3318"/>
      <c r="WBY218" s="3318"/>
      <c r="WBZ218" s="3318"/>
      <c r="WCA218" s="3318"/>
      <c r="WCB218" s="3318"/>
      <c r="WCC218" s="3318"/>
      <c r="WCD218" s="3318"/>
      <c r="WCE218" s="3318"/>
      <c r="WCG218" s="3318"/>
      <c r="WCH218" s="3318"/>
      <c r="WCI218" s="3318"/>
      <c r="WCJ218" s="3318"/>
      <c r="WCK218" s="3318"/>
      <c r="WCL218" s="3318"/>
      <c r="WCM218" s="3318"/>
      <c r="WCN218" s="3318"/>
      <c r="WCO218" s="3318"/>
      <c r="WCP218" s="3318"/>
      <c r="WCQ218" s="3318"/>
      <c r="WCR218" s="3318"/>
      <c r="WCS218" s="3318"/>
      <c r="WCT218" s="3318"/>
      <c r="WCU218" s="3318"/>
      <c r="WCV218" s="3318"/>
      <c r="WCW218" s="3318"/>
      <c r="WCX218" s="3318"/>
      <c r="WCY218" s="3318"/>
      <c r="WCZ218" s="3318"/>
      <c r="WDA218" s="3318"/>
      <c r="WDB218" s="3318"/>
      <c r="WDC218" s="3318"/>
      <c r="WDD218" s="3318"/>
      <c r="WDE218" s="3318"/>
      <c r="WDF218" s="3318"/>
      <c r="WDG218" s="3318"/>
      <c r="WDH218" s="3318"/>
      <c r="WDI218" s="3318"/>
      <c r="WDJ218" s="3318"/>
      <c r="WDK218" s="3318"/>
      <c r="WDL218" s="3318"/>
      <c r="WDM218" s="3318"/>
      <c r="WDN218" s="3318"/>
      <c r="WDO218" s="3318"/>
      <c r="WDP218" s="3318"/>
      <c r="WDQ218" s="3318"/>
      <c r="WDR218" s="3318"/>
      <c r="WDS218" s="3318"/>
      <c r="WDT218" s="3318"/>
      <c r="WDU218" s="3318"/>
      <c r="WDV218" s="3318"/>
      <c r="WDW218" s="3318"/>
      <c r="WDX218" s="3318"/>
      <c r="WDY218" s="3318"/>
      <c r="WDZ218" s="3318"/>
      <c r="WEA218" s="3318"/>
      <c r="WEB218" s="3318"/>
      <c r="WEC218" s="3318"/>
      <c r="WED218" s="3318"/>
      <c r="WEE218" s="3318"/>
      <c r="WEF218" s="3318"/>
      <c r="WEG218" s="3318"/>
      <c r="WEH218" s="3318"/>
      <c r="WEI218" s="3318"/>
      <c r="WEJ218" s="3318"/>
      <c r="WEK218" s="3318"/>
      <c r="WEL218" s="3318"/>
      <c r="WEM218" s="3318"/>
      <c r="WEN218" s="3318"/>
      <c r="WEO218" s="3318"/>
      <c r="WEP218" s="3318"/>
      <c r="WEQ218" s="3318"/>
      <c r="WER218" s="3318"/>
      <c r="WES218" s="3318"/>
      <c r="WET218" s="3318"/>
      <c r="WEU218" s="3318"/>
      <c r="WEV218" s="3318"/>
      <c r="WEW218" s="3318"/>
      <c r="WEX218" s="3318"/>
      <c r="WEY218" s="3318"/>
      <c r="WEZ218" s="3318"/>
      <c r="WFA218" s="3318"/>
      <c r="WFB218" s="3318"/>
      <c r="WFC218" s="3318"/>
      <c r="WFD218" s="3318"/>
      <c r="WFE218" s="3318"/>
      <c r="WFF218" s="3318"/>
      <c r="WFG218" s="3318"/>
      <c r="WFH218" s="3318"/>
      <c r="WFI218" s="3318"/>
      <c r="WFJ218" s="3318"/>
      <c r="WFK218" s="3318"/>
      <c r="WFL218" s="3318"/>
      <c r="WFM218" s="3318"/>
      <c r="WFN218" s="3318"/>
      <c r="WFO218" s="3318"/>
      <c r="WFP218" s="3318"/>
      <c r="WFQ218" s="3318"/>
      <c r="WFR218" s="3318"/>
      <c r="WFS218" s="3318"/>
      <c r="WFT218" s="3318"/>
      <c r="WFU218" s="3318"/>
      <c r="WFV218" s="3318"/>
      <c r="WFW218" s="3318"/>
      <c r="WFX218" s="3318"/>
      <c r="WFY218" s="3318"/>
      <c r="WFZ218" s="3318"/>
      <c r="WGA218" s="3318"/>
      <c r="WGB218" s="3318"/>
      <c r="WGC218" s="3318"/>
      <c r="WGD218" s="3318"/>
      <c r="WGE218" s="3318"/>
      <c r="WGF218" s="3318"/>
      <c r="WGG218" s="3318"/>
      <c r="WGH218" s="3318"/>
      <c r="WGI218" s="3318"/>
      <c r="WGJ218" s="3318"/>
      <c r="WGK218" s="3318"/>
      <c r="WGL218" s="3318"/>
      <c r="WGM218" s="3318"/>
      <c r="WGN218" s="3318"/>
      <c r="WGO218" s="3318"/>
      <c r="WGP218" s="3318"/>
      <c r="WGQ218" s="3318"/>
      <c r="WGR218" s="3318"/>
      <c r="WGS218" s="3318"/>
      <c r="WGT218" s="3318"/>
      <c r="WGU218" s="3318"/>
      <c r="WGV218" s="3318"/>
      <c r="WGW218" s="3318"/>
      <c r="WGX218" s="3318"/>
      <c r="WGY218" s="3318"/>
      <c r="WGZ218" s="3318"/>
      <c r="WHA218" s="3318"/>
      <c r="WHB218" s="3318"/>
      <c r="WHC218" s="3318"/>
      <c r="WHD218" s="3318"/>
      <c r="WHE218" s="3318"/>
      <c r="WHF218" s="3318"/>
      <c r="WHG218" s="3318"/>
      <c r="WHH218" s="3318"/>
      <c r="WHI218" s="3318"/>
      <c r="WHJ218" s="3318"/>
      <c r="WHK218" s="3318"/>
      <c r="WHL218" s="3318"/>
      <c r="WHM218" s="3318"/>
      <c r="WHN218" s="3318"/>
      <c r="WHO218" s="3318"/>
      <c r="WHP218" s="3318"/>
      <c r="WHQ218" s="3318"/>
      <c r="WHR218" s="3318"/>
      <c r="WHS218" s="3318"/>
      <c r="WHT218" s="3318"/>
      <c r="WHU218" s="3318"/>
      <c r="WHV218" s="3318"/>
      <c r="WHW218" s="3318"/>
      <c r="WHX218" s="3318"/>
      <c r="WHY218" s="3318"/>
      <c r="WHZ218" s="3318"/>
      <c r="WIA218" s="3318"/>
      <c r="WIB218" s="3318"/>
      <c r="WIC218" s="3318"/>
      <c r="WID218" s="3318"/>
      <c r="WIE218" s="3318"/>
      <c r="WIF218" s="3318"/>
      <c r="WIG218" s="3318"/>
      <c r="WIH218" s="3318"/>
      <c r="WII218" s="3318"/>
      <c r="WIJ218" s="3318"/>
      <c r="WIK218" s="3318"/>
      <c r="WIL218" s="3318"/>
      <c r="WIM218" s="3318"/>
      <c r="WIN218" s="3318"/>
      <c r="WIO218" s="3318"/>
      <c r="WIP218" s="3318"/>
      <c r="WIQ218" s="3318"/>
      <c r="WIR218" s="3318"/>
      <c r="WIS218" s="3318"/>
      <c r="WIT218" s="3318"/>
      <c r="WIU218" s="3318"/>
      <c r="WIV218" s="3318"/>
      <c r="WIW218" s="3318"/>
      <c r="WIX218" s="3318"/>
      <c r="WIY218" s="3318"/>
      <c r="WIZ218" s="3318"/>
      <c r="WJA218" s="3318"/>
      <c r="WJB218" s="3318"/>
      <c r="WJC218" s="3318"/>
      <c r="WJD218" s="3318"/>
      <c r="WJE218" s="3318"/>
      <c r="WJF218" s="3318"/>
      <c r="WJG218" s="3318"/>
      <c r="WJH218" s="3318"/>
      <c r="WJI218" s="3318"/>
      <c r="WJJ218" s="3318"/>
      <c r="WJK218" s="3318"/>
      <c r="WJL218" s="3318"/>
      <c r="WJM218" s="3318"/>
      <c r="WJN218" s="3318"/>
      <c r="WJO218" s="3318"/>
      <c r="WJP218" s="3318"/>
      <c r="WJQ218" s="3318"/>
      <c r="WJR218" s="3318"/>
      <c r="WJS218" s="3318"/>
      <c r="WJT218" s="3318"/>
      <c r="WJU218" s="3318"/>
      <c r="WJV218" s="3318"/>
      <c r="WJW218" s="3318"/>
      <c r="WJX218" s="3318"/>
      <c r="WJY218" s="3318"/>
      <c r="WJZ218" s="3318"/>
      <c r="WKA218" s="3318"/>
      <c r="WKB218" s="3318"/>
      <c r="WKC218" s="3318"/>
      <c r="WKD218" s="3318"/>
      <c r="WKE218" s="3318"/>
      <c r="WKF218" s="3318"/>
      <c r="WKG218" s="3318"/>
      <c r="WKH218" s="3318"/>
      <c r="WKI218" s="3318"/>
      <c r="WKJ218" s="3318"/>
      <c r="WKK218" s="3318"/>
      <c r="WKL218" s="3318"/>
      <c r="WKM218" s="3318"/>
      <c r="WKN218" s="3318"/>
      <c r="WKO218" s="3318"/>
      <c r="WKP218" s="3318"/>
      <c r="WKQ218" s="3318"/>
      <c r="WKR218" s="3318"/>
      <c r="WKS218" s="3318"/>
      <c r="WKT218" s="3318"/>
      <c r="WKU218" s="3318"/>
      <c r="WKV218" s="3318"/>
      <c r="WKW218" s="3318"/>
      <c r="WKX218" s="3318"/>
      <c r="WKY218" s="3318"/>
      <c r="WKZ218" s="3318"/>
      <c r="WLA218" s="3318"/>
      <c r="WLB218" s="3318"/>
      <c r="WLC218" s="3318"/>
      <c r="WLD218" s="3318"/>
      <c r="WLE218" s="3318"/>
      <c r="WLF218" s="3318"/>
      <c r="WLG218" s="3318"/>
      <c r="WLH218" s="3318"/>
      <c r="WLI218" s="3318"/>
      <c r="WLJ218" s="3318"/>
      <c r="WLK218" s="3318"/>
      <c r="WLL218" s="3318"/>
      <c r="WLM218" s="3318"/>
      <c r="WLN218" s="3318"/>
      <c r="WLP218" s="3318"/>
      <c r="WLQ218" s="3318"/>
      <c r="WLR218" s="3318"/>
      <c r="WLS218" s="3318"/>
      <c r="WLU218" s="3318"/>
      <c r="WLV218" s="3318"/>
      <c r="WLW218" s="3318"/>
      <c r="WLX218" s="3318"/>
      <c r="WLY218" s="3318"/>
      <c r="WLZ218" s="3318"/>
      <c r="WMA218" s="3318"/>
      <c r="WMC218" s="3318"/>
      <c r="WMD218" s="3318"/>
      <c r="WME218" s="3318"/>
      <c r="WMF218" s="3318"/>
      <c r="WMG218" s="3318"/>
      <c r="WMH218" s="3318"/>
      <c r="WMI218" s="3318"/>
      <c r="WMJ218" s="3318"/>
      <c r="WMK218" s="3318"/>
      <c r="WML218" s="3318"/>
      <c r="WMM218" s="3318"/>
      <c r="WMN218" s="3318"/>
      <c r="WMO218" s="3318"/>
      <c r="WMP218" s="3318"/>
      <c r="WMQ218" s="3318"/>
      <c r="WMR218" s="3318"/>
      <c r="WMS218" s="3318"/>
      <c r="WMT218" s="3318"/>
      <c r="WMU218" s="3318"/>
      <c r="WMV218" s="3318"/>
      <c r="WMW218" s="3318"/>
      <c r="WMX218" s="3318"/>
      <c r="WMY218" s="3318"/>
      <c r="WMZ218" s="3318"/>
      <c r="WNA218" s="3318"/>
      <c r="WNB218" s="3318"/>
      <c r="WNC218" s="3318"/>
      <c r="WND218" s="3318"/>
      <c r="WNE218" s="3318"/>
      <c r="WNF218" s="3318"/>
      <c r="WNG218" s="3318"/>
      <c r="WNH218" s="3318"/>
      <c r="WNI218" s="3318"/>
      <c r="WNJ218" s="3318"/>
      <c r="WNK218" s="3318"/>
      <c r="WNL218" s="3318"/>
      <c r="WNM218" s="3318"/>
      <c r="WNN218" s="3318"/>
      <c r="WNO218" s="3318"/>
      <c r="WNP218" s="3318"/>
      <c r="WNQ218" s="3318"/>
      <c r="WNR218" s="3318"/>
      <c r="WNS218" s="3318"/>
      <c r="WNT218" s="3318"/>
      <c r="WNU218" s="3318"/>
      <c r="WNV218" s="3318"/>
      <c r="WNW218" s="3318"/>
      <c r="WNX218" s="3318"/>
      <c r="WNY218" s="3318"/>
      <c r="WNZ218" s="3318"/>
      <c r="WOA218" s="3318"/>
      <c r="WOB218" s="3318"/>
      <c r="WOC218" s="3318"/>
      <c r="WOD218" s="3318"/>
      <c r="WOE218" s="3318"/>
      <c r="WOF218" s="3318"/>
      <c r="WOG218" s="3318"/>
      <c r="WOH218" s="3318"/>
      <c r="WOI218" s="3318"/>
      <c r="WOJ218" s="3318"/>
      <c r="WOK218" s="3318"/>
      <c r="WOL218" s="3318"/>
      <c r="WOM218" s="3318"/>
      <c r="WON218" s="3318"/>
      <c r="WOO218" s="3318"/>
      <c r="WOP218" s="3318"/>
      <c r="WOQ218" s="3318"/>
      <c r="WOR218" s="3318"/>
      <c r="WOS218" s="3318"/>
      <c r="WOT218" s="3318"/>
      <c r="WOU218" s="3318"/>
      <c r="WOV218" s="3318"/>
      <c r="WOW218" s="3318"/>
      <c r="WOX218" s="3318"/>
      <c r="WOY218" s="3318"/>
      <c r="WOZ218" s="3318"/>
      <c r="WPA218" s="3318"/>
      <c r="WPB218" s="3318"/>
      <c r="WPC218" s="3318"/>
      <c r="WPD218" s="3318"/>
      <c r="WPE218" s="3318"/>
      <c r="WPF218" s="3318"/>
      <c r="WPG218" s="3318"/>
      <c r="WPH218" s="3318"/>
      <c r="WPI218" s="3318"/>
      <c r="WPJ218" s="3318"/>
      <c r="WPK218" s="3318"/>
      <c r="WPL218" s="3318"/>
      <c r="WPM218" s="3318"/>
      <c r="WPN218" s="3318"/>
      <c r="WPO218" s="3318"/>
      <c r="WPP218" s="3318"/>
      <c r="WPQ218" s="3318"/>
      <c r="WPR218" s="3318"/>
      <c r="WPS218" s="3318"/>
      <c r="WPT218" s="3318"/>
      <c r="WPU218" s="3318"/>
      <c r="WPV218" s="3318"/>
      <c r="WPW218" s="3318"/>
      <c r="WPX218" s="3318"/>
      <c r="WPY218" s="3318"/>
      <c r="WPZ218" s="3318"/>
      <c r="WQA218" s="3318"/>
      <c r="WQB218" s="3318"/>
      <c r="WQC218" s="3318"/>
      <c r="WQD218" s="3318"/>
      <c r="WQE218" s="3318"/>
      <c r="WQF218" s="3318"/>
      <c r="WQG218" s="3318"/>
      <c r="WQH218" s="3318"/>
      <c r="WQI218" s="3318"/>
      <c r="WQJ218" s="3318"/>
      <c r="WQK218" s="3318"/>
      <c r="WQL218" s="3318"/>
      <c r="WQM218" s="3318"/>
      <c r="WQN218" s="3318"/>
      <c r="WQO218" s="3318"/>
      <c r="WQP218" s="3318"/>
      <c r="WQQ218" s="3318"/>
      <c r="WQR218" s="3318"/>
      <c r="WQS218" s="3318"/>
      <c r="WQT218" s="3318"/>
      <c r="WQU218" s="3318"/>
      <c r="WQV218" s="3318"/>
      <c r="WQW218" s="3318"/>
      <c r="WQX218" s="3318"/>
      <c r="WQY218" s="3318"/>
      <c r="WQZ218" s="3318"/>
      <c r="WRA218" s="3318"/>
      <c r="WRB218" s="3318"/>
      <c r="WRC218" s="3318"/>
      <c r="WRD218" s="3318"/>
      <c r="WRE218" s="3318"/>
      <c r="WRF218" s="3318"/>
      <c r="WRG218" s="3318"/>
      <c r="WRH218" s="3318"/>
      <c r="WRI218" s="3318"/>
      <c r="WRJ218" s="3318"/>
      <c r="WRK218" s="3318"/>
      <c r="WRL218" s="3318"/>
      <c r="WRM218" s="3318"/>
      <c r="WRN218" s="3318"/>
      <c r="WRO218" s="3318"/>
      <c r="WRP218" s="3318"/>
      <c r="WRQ218" s="3318"/>
      <c r="WRR218" s="3318"/>
      <c r="WRS218" s="3318"/>
      <c r="WRT218" s="3318"/>
      <c r="WRU218" s="3318"/>
      <c r="WRV218" s="3318"/>
      <c r="WRW218" s="3318"/>
      <c r="WRX218" s="3318"/>
      <c r="WRY218" s="3318"/>
      <c r="WRZ218" s="3318"/>
      <c r="WSA218" s="3318"/>
      <c r="WSB218" s="3318"/>
      <c r="WSC218" s="3318"/>
      <c r="WSD218" s="3318"/>
      <c r="WSE218" s="3318"/>
      <c r="WSF218" s="3318"/>
      <c r="WSG218" s="3318"/>
      <c r="WSH218" s="3318"/>
      <c r="WSI218" s="3318"/>
      <c r="WSJ218" s="3318"/>
      <c r="WSK218" s="3318"/>
      <c r="WSL218" s="3318"/>
      <c r="WSM218" s="3318"/>
      <c r="WSN218" s="3318"/>
      <c r="WSO218" s="3318"/>
      <c r="WSP218" s="3318"/>
      <c r="WSQ218" s="3318"/>
      <c r="WSR218" s="3318"/>
      <c r="WSS218" s="3318"/>
      <c r="WST218" s="3318"/>
      <c r="WSU218" s="3318"/>
      <c r="WSV218" s="3318"/>
      <c r="WSW218" s="3318"/>
      <c r="WSX218" s="3318"/>
      <c r="WSY218" s="3318"/>
      <c r="WSZ218" s="3318"/>
      <c r="WTA218" s="3318"/>
      <c r="WTB218" s="3318"/>
      <c r="WTC218" s="3318"/>
      <c r="WTD218" s="3318"/>
      <c r="WTE218" s="3318"/>
      <c r="WTF218" s="3318"/>
      <c r="WTG218" s="3318"/>
      <c r="WTH218" s="3318"/>
      <c r="WTI218" s="3318"/>
      <c r="WTJ218" s="3318"/>
      <c r="WTK218" s="3318"/>
      <c r="WTL218" s="3318"/>
      <c r="WTM218" s="3318"/>
      <c r="WTN218" s="3318"/>
      <c r="WTO218" s="3318"/>
      <c r="WTP218" s="3318"/>
      <c r="WTQ218" s="3318"/>
      <c r="WTR218" s="3318"/>
      <c r="WTS218" s="3318"/>
      <c r="WTT218" s="3318"/>
      <c r="WTU218" s="3318"/>
      <c r="WTV218" s="3318"/>
      <c r="WTW218" s="3318"/>
      <c r="WTX218" s="3318"/>
      <c r="WTY218" s="3318"/>
      <c r="WTZ218" s="3318"/>
      <c r="WUA218" s="3318"/>
      <c r="WUB218" s="3318"/>
      <c r="WUC218" s="3318"/>
      <c r="WUD218" s="3318"/>
      <c r="WUE218" s="3318"/>
      <c r="WUF218" s="3318"/>
      <c r="WUG218" s="3318"/>
      <c r="WUH218" s="3318"/>
      <c r="WUI218" s="3318"/>
      <c r="WUJ218" s="3318"/>
      <c r="WUK218" s="3318"/>
      <c r="WUL218" s="3318"/>
      <c r="WUM218" s="3318"/>
      <c r="WUN218" s="3318"/>
      <c r="WUO218" s="3318"/>
      <c r="WUP218" s="3318"/>
      <c r="WUQ218" s="3318"/>
      <c r="WUR218" s="3318"/>
      <c r="WUS218" s="3318"/>
      <c r="WUT218" s="3318"/>
      <c r="WUU218" s="3318"/>
      <c r="WUV218" s="3318"/>
      <c r="WUW218" s="3318"/>
      <c r="WUX218" s="3318"/>
      <c r="WUY218" s="3318"/>
      <c r="WUZ218" s="3318"/>
      <c r="WVA218" s="3318"/>
      <c r="WVB218" s="3318"/>
      <c r="WVC218" s="3318"/>
      <c r="WVD218" s="3318"/>
      <c r="WVE218" s="3318"/>
      <c r="WVF218" s="3318"/>
      <c r="WVG218" s="3318"/>
      <c r="WVH218" s="3318"/>
      <c r="WVI218" s="3318"/>
      <c r="WVJ218" s="3318"/>
      <c r="WVL218" s="3318"/>
      <c r="WVM218" s="3318"/>
      <c r="WVN218" s="3318"/>
      <c r="WVO218" s="3318"/>
      <c r="WVQ218" s="3318"/>
      <c r="WVR218" s="3318"/>
      <c r="WVS218" s="3318"/>
      <c r="WVT218" s="3318"/>
      <c r="WVU218" s="3318"/>
      <c r="WVV218" s="3318"/>
      <c r="WVW218" s="3318"/>
      <c r="WVY218" s="3318"/>
      <c r="WVZ218" s="3318"/>
      <c r="WWA218" s="3318"/>
      <c r="WWB218" s="3318"/>
      <c r="WWC218" s="3318"/>
      <c r="WWD218" s="3318"/>
      <c r="WWE218" s="3318"/>
      <c r="WWF218" s="3318"/>
      <c r="WWG218" s="3318"/>
      <c r="WWH218" s="3318"/>
      <c r="WWI218" s="3318"/>
      <c r="WWJ218" s="3318"/>
      <c r="WWK218" s="3318"/>
      <c r="WWL218" s="3318"/>
      <c r="WWM218" s="3318"/>
      <c r="WWN218" s="3318"/>
      <c r="WWO218" s="3318"/>
      <c r="WWP218" s="3318"/>
      <c r="WWQ218" s="3318"/>
      <c r="WWR218" s="3318"/>
      <c r="WWS218" s="3318"/>
      <c r="WWT218" s="3318"/>
      <c r="WWU218" s="3318"/>
      <c r="WWV218" s="3318"/>
      <c r="WWW218" s="3318"/>
      <c r="WWX218" s="3318"/>
      <c r="WWY218" s="3318"/>
      <c r="WWZ218" s="3318"/>
      <c r="WXA218" s="3318"/>
      <c r="WXB218" s="3318"/>
      <c r="WXC218" s="3318"/>
      <c r="WXD218" s="3318"/>
      <c r="WXE218" s="3318"/>
      <c r="WXF218" s="3318"/>
      <c r="WXG218" s="3318"/>
      <c r="WXH218" s="3318"/>
      <c r="WXI218" s="3318"/>
      <c r="WXJ218" s="3318"/>
      <c r="WXK218" s="3318"/>
      <c r="WXL218" s="3318"/>
      <c r="WXM218" s="3318"/>
      <c r="WXN218" s="3318"/>
      <c r="WXO218" s="3318"/>
      <c r="WXP218" s="3318"/>
      <c r="WXQ218" s="3318"/>
      <c r="WXR218" s="3318"/>
      <c r="WXS218" s="3318"/>
      <c r="WXT218" s="3318"/>
      <c r="WXU218" s="3318"/>
      <c r="WXV218" s="3318"/>
      <c r="WXW218" s="3318"/>
      <c r="WXX218" s="3318"/>
      <c r="WXY218" s="3318"/>
      <c r="WXZ218" s="3318"/>
      <c r="WYA218" s="3318"/>
      <c r="WYB218" s="3318"/>
      <c r="WYC218" s="3318"/>
      <c r="WYD218" s="3318"/>
      <c r="WYE218" s="3318"/>
      <c r="WYF218" s="3318"/>
      <c r="WYG218" s="3318"/>
      <c r="WYH218" s="3318"/>
      <c r="WYI218" s="3318"/>
      <c r="WYJ218" s="3318"/>
      <c r="WYK218" s="3318"/>
      <c r="WYL218" s="3318"/>
      <c r="WYM218" s="3318"/>
      <c r="WYN218" s="3318"/>
      <c r="WYO218" s="3318"/>
      <c r="WYP218" s="3318"/>
      <c r="WYQ218" s="3318"/>
      <c r="WYR218" s="3318"/>
      <c r="WYS218" s="3318"/>
      <c r="WYT218" s="3318"/>
      <c r="WYU218" s="3318"/>
      <c r="WYV218" s="3318"/>
      <c r="WYW218" s="3318"/>
      <c r="WYX218" s="3318"/>
      <c r="WYY218" s="3318"/>
      <c r="WYZ218" s="3318"/>
      <c r="WZA218" s="3318"/>
      <c r="WZB218" s="3318"/>
      <c r="WZC218" s="3318"/>
      <c r="WZD218" s="3318"/>
      <c r="WZE218" s="3318"/>
      <c r="WZF218" s="3318"/>
      <c r="WZG218" s="3318"/>
      <c r="WZH218" s="3318"/>
      <c r="WZI218" s="3318"/>
      <c r="WZJ218" s="3318"/>
      <c r="WZK218" s="3318"/>
      <c r="WZL218" s="3318"/>
      <c r="WZM218" s="3318"/>
      <c r="WZN218" s="3318"/>
      <c r="WZO218" s="3318"/>
      <c r="WZP218" s="3318"/>
      <c r="WZQ218" s="3318"/>
      <c r="WZR218" s="3318"/>
      <c r="WZS218" s="3318"/>
      <c r="WZT218" s="3318"/>
      <c r="WZU218" s="3318"/>
      <c r="WZV218" s="3318"/>
      <c r="WZW218" s="3318"/>
      <c r="WZX218" s="3318"/>
      <c r="WZY218" s="3318"/>
      <c r="WZZ218" s="3318"/>
      <c r="XAA218" s="3318"/>
      <c r="XAB218" s="3318"/>
      <c r="XAC218" s="3318"/>
      <c r="XAD218" s="3318"/>
      <c r="XAE218" s="3318"/>
      <c r="XAF218" s="3318"/>
      <c r="XAG218" s="3318"/>
      <c r="XAH218" s="3318"/>
      <c r="XAI218" s="3318"/>
      <c r="XAJ218" s="3318"/>
      <c r="XAK218" s="3318"/>
      <c r="XAL218" s="3318"/>
      <c r="XAM218" s="3318"/>
      <c r="XAN218" s="3318"/>
      <c r="XAO218" s="3318"/>
      <c r="XAP218" s="3318"/>
      <c r="XAQ218" s="3318"/>
      <c r="XAR218" s="3318"/>
      <c r="XAS218" s="3318"/>
      <c r="XAT218" s="3318"/>
      <c r="XAU218" s="3318"/>
      <c r="XAV218" s="3318"/>
      <c r="XAW218" s="3318"/>
      <c r="XAX218" s="3318"/>
      <c r="XAY218" s="3318"/>
      <c r="XAZ218" s="3318"/>
      <c r="XBA218" s="3318"/>
      <c r="XBB218" s="3318"/>
      <c r="XBC218" s="3318"/>
      <c r="XBD218" s="3318"/>
      <c r="XBE218" s="3318"/>
      <c r="XBF218" s="3318"/>
      <c r="XBG218" s="3318"/>
      <c r="XBH218" s="3318"/>
      <c r="XBI218" s="3318"/>
      <c r="XBJ218" s="3318"/>
      <c r="XBK218" s="3318"/>
      <c r="XBL218" s="3318"/>
      <c r="XBM218" s="3318"/>
      <c r="XBN218" s="3318"/>
      <c r="XBO218" s="3318"/>
      <c r="XBP218" s="3318"/>
      <c r="XBQ218" s="3318"/>
      <c r="XBR218" s="3318"/>
      <c r="XBS218" s="3318"/>
      <c r="XBT218" s="3318"/>
      <c r="XBU218" s="3318"/>
      <c r="XBV218" s="3318"/>
      <c r="XBW218" s="3318"/>
      <c r="XBX218" s="3318"/>
      <c r="XBY218" s="3318"/>
      <c r="XBZ218" s="3318"/>
      <c r="XCA218" s="3318"/>
      <c r="XCB218" s="3318"/>
      <c r="XCC218" s="3318"/>
      <c r="XCD218" s="3318"/>
      <c r="XCE218" s="3318"/>
      <c r="XCF218" s="3318"/>
      <c r="XCG218" s="3318"/>
      <c r="XCH218" s="3318"/>
      <c r="XCI218" s="3318"/>
      <c r="XCJ218" s="3318"/>
      <c r="XCK218" s="3318"/>
      <c r="XCL218" s="3318"/>
      <c r="XCM218" s="3318"/>
      <c r="XCN218" s="3318"/>
      <c r="XCO218" s="3318"/>
      <c r="XCP218" s="3318"/>
      <c r="XCQ218" s="3318"/>
      <c r="XCR218" s="3318"/>
      <c r="XCS218" s="3318"/>
      <c r="XCT218" s="3318"/>
      <c r="XCU218" s="3318"/>
      <c r="XCV218" s="3318"/>
      <c r="XCW218" s="3318"/>
      <c r="XCX218" s="3318"/>
      <c r="XCY218" s="3318"/>
      <c r="XCZ218" s="3318"/>
      <c r="XDA218" s="3318"/>
      <c r="XDB218" s="3318"/>
      <c r="XDC218" s="3318"/>
      <c r="XDD218" s="3318"/>
      <c r="XDE218" s="3318"/>
      <c r="XDF218" s="3318"/>
      <c r="XDG218" s="3318"/>
      <c r="XDH218" s="3318"/>
      <c r="XDI218" s="3318"/>
      <c r="XDJ218" s="3318"/>
      <c r="XDK218" s="3318"/>
      <c r="XDL218" s="3318"/>
      <c r="XDM218" s="3318"/>
      <c r="XDN218" s="3318"/>
      <c r="XDO218" s="3318"/>
      <c r="XDP218" s="3318"/>
      <c r="XDQ218" s="3318"/>
      <c r="XDR218" s="3318"/>
      <c r="XDS218" s="3318"/>
      <c r="XDT218" s="3318"/>
      <c r="XDU218" s="3318"/>
      <c r="XDV218" s="3318"/>
      <c r="XDW218" s="3318"/>
      <c r="XDX218" s="3318"/>
      <c r="XDY218" s="3318"/>
      <c r="XDZ218" s="3318"/>
      <c r="XEA218" s="3318"/>
      <c r="XEB218" s="3318"/>
      <c r="XEC218" s="3318"/>
      <c r="XED218" s="3318"/>
      <c r="XEE218" s="3318"/>
      <c r="XEF218" s="3318"/>
      <c r="XEG218" s="3318"/>
      <c r="XEH218" s="3318"/>
      <c r="XEI218" s="3318"/>
      <c r="XEJ218" s="3318"/>
      <c r="XEK218" s="3318"/>
      <c r="XEL218" s="3318"/>
      <c r="XEM218" s="3318"/>
      <c r="XEN218" s="3318"/>
      <c r="XEO218" s="3318"/>
      <c r="XEP218" s="3318"/>
      <c r="XEQ218" s="3318"/>
      <c r="XER218" s="3318"/>
      <c r="XES218" s="3318"/>
      <c r="XET218" s="3318"/>
      <c r="XEU218" s="3318"/>
      <c r="XEV218" s="3318"/>
      <c r="XEW218" s="3318"/>
      <c r="XEX218" s="3318"/>
      <c r="XEY218" s="3318"/>
      <c r="XEZ218" s="3318"/>
      <c r="XFA218" s="3318"/>
      <c r="XFB218" s="3318"/>
      <c r="XFC218" s="3318"/>
    </row>
    <row r="219" spans="1:16383" s="3314" customFormat="1" ht="12" customHeight="1">
      <c r="A219" s="3299" t="s">
        <v>3279</v>
      </c>
      <c r="B219" s="3311" t="s">
        <v>1734</v>
      </c>
      <c r="C219" s="3311" t="s">
        <v>1734</v>
      </c>
      <c r="D219" s="3312" t="s">
        <v>3086</v>
      </c>
      <c r="E219" s="3311" t="s">
        <v>2486</v>
      </c>
      <c r="F219" s="3311" t="s">
        <v>2487</v>
      </c>
      <c r="G219" s="3311" t="s">
        <v>2488</v>
      </c>
      <c r="H219" s="3311"/>
      <c r="I219" s="3299" t="s">
        <v>2522</v>
      </c>
      <c r="J219" s="3311" t="s">
        <v>3068</v>
      </c>
      <c r="K219" s="3313">
        <v>17500</v>
      </c>
      <c r="L219" s="3311" t="s">
        <v>3069</v>
      </c>
      <c r="M219" s="3311" t="s">
        <v>2479</v>
      </c>
      <c r="N219" s="3311" t="s">
        <v>2480</v>
      </c>
      <c r="O219" s="3311"/>
      <c r="P219" s="3311"/>
      <c r="Q219" s="3311" t="s">
        <v>3280</v>
      </c>
      <c r="R219" s="3304" t="s">
        <v>3281</v>
      </c>
    </row>
    <row r="220" spans="1:16383" s="3314" customFormat="1" ht="12" customHeight="1">
      <c r="A220" s="3299" t="s">
        <v>3282</v>
      </c>
      <c r="B220" s="3311" t="s">
        <v>1734</v>
      </c>
      <c r="C220" s="3311" t="s">
        <v>1734</v>
      </c>
      <c r="D220" s="3312" t="s">
        <v>3037</v>
      </c>
      <c r="E220" s="3311" t="s">
        <v>2495</v>
      </c>
      <c r="F220" s="3311" t="s">
        <v>2532</v>
      </c>
      <c r="G220" s="3311" t="s">
        <v>2550</v>
      </c>
      <c r="H220" s="3311"/>
      <c r="I220" s="3311" t="s">
        <v>2489</v>
      </c>
      <c r="J220" s="3311" t="s">
        <v>3068</v>
      </c>
      <c r="K220" s="3313">
        <v>33000</v>
      </c>
      <c r="L220" s="3311" t="s">
        <v>3069</v>
      </c>
      <c r="M220" s="3299" t="s">
        <v>2498</v>
      </c>
      <c r="N220" s="3311" t="s">
        <v>2551</v>
      </c>
      <c r="O220" s="3311"/>
      <c r="P220" s="3311"/>
      <c r="Q220" s="3299" t="s">
        <v>3031</v>
      </c>
      <c r="R220" s="3304" t="s">
        <v>3032</v>
      </c>
    </row>
    <row r="221" spans="1:16383" s="3314" customFormat="1" ht="12" customHeight="1">
      <c r="A221" s="3299" t="s">
        <v>3283</v>
      </c>
      <c r="B221" s="3311" t="s">
        <v>1734</v>
      </c>
      <c r="C221" s="3311" t="s">
        <v>1734</v>
      </c>
      <c r="D221" s="3312" t="s">
        <v>3037</v>
      </c>
      <c r="E221" s="3311" t="s">
        <v>2495</v>
      </c>
      <c r="F221" s="3311" t="s">
        <v>2532</v>
      </c>
      <c r="G221" s="3311" t="s">
        <v>2550</v>
      </c>
      <c r="H221" s="3311"/>
      <c r="I221" s="3311" t="s">
        <v>2489</v>
      </c>
      <c r="J221" s="3311" t="s">
        <v>3068</v>
      </c>
      <c r="K221" s="3313">
        <v>31042</v>
      </c>
      <c r="L221" s="3311" t="s">
        <v>3069</v>
      </c>
      <c r="M221" s="3299" t="s">
        <v>2498</v>
      </c>
      <c r="N221" s="3311" t="s">
        <v>2551</v>
      </c>
      <c r="O221" s="3311"/>
      <c r="P221" s="3311"/>
      <c r="Q221" s="3299" t="s">
        <v>3031</v>
      </c>
      <c r="R221" s="3304" t="s">
        <v>3284</v>
      </c>
    </row>
    <row r="222" spans="1:16383" s="3314" customFormat="1" ht="12" customHeight="1">
      <c r="A222" s="3299" t="s">
        <v>3285</v>
      </c>
      <c r="B222" s="3311" t="s">
        <v>1734</v>
      </c>
      <c r="C222" s="3311" t="s">
        <v>1734</v>
      </c>
      <c r="D222" s="3312" t="s">
        <v>3037</v>
      </c>
      <c r="E222" s="3311" t="s">
        <v>2495</v>
      </c>
      <c r="F222" s="3311" t="s">
        <v>2532</v>
      </c>
      <c r="G222" s="3311" t="s">
        <v>2550</v>
      </c>
      <c r="H222" s="3311"/>
      <c r="I222" s="3311" t="s">
        <v>2489</v>
      </c>
      <c r="J222" s="3311" t="s">
        <v>3068</v>
      </c>
      <c r="K222" s="3313">
        <v>144485</v>
      </c>
      <c r="L222" s="3311" t="s">
        <v>3069</v>
      </c>
      <c r="M222" s="3299" t="s">
        <v>2498</v>
      </c>
      <c r="N222" s="3311" t="s">
        <v>2551</v>
      </c>
      <c r="O222" s="3311"/>
      <c r="P222" s="3311"/>
      <c r="Q222" s="3299" t="s">
        <v>3037</v>
      </c>
      <c r="R222" s="3304" t="s">
        <v>3286</v>
      </c>
    </row>
    <row r="223" spans="1:16383" s="3314" customFormat="1" ht="12" customHeight="1">
      <c r="A223" s="3311" t="s">
        <v>3287</v>
      </c>
      <c r="B223" s="3311" t="s">
        <v>3288</v>
      </c>
      <c r="C223" s="3311" t="s">
        <v>3288</v>
      </c>
      <c r="D223" s="3312" t="s">
        <v>3289</v>
      </c>
      <c r="E223" s="3311" t="s">
        <v>2495</v>
      </c>
      <c r="F223" s="3311" t="s">
        <v>2496</v>
      </c>
      <c r="G223" s="3311" t="s">
        <v>2497</v>
      </c>
      <c r="H223" s="3311"/>
      <c r="I223" s="3311" t="s">
        <v>2489</v>
      </c>
      <c r="J223" s="3311" t="s">
        <v>3068</v>
      </c>
      <c r="K223" s="3313">
        <v>1267580</v>
      </c>
      <c r="L223" s="3311" t="s">
        <v>3069</v>
      </c>
      <c r="M223" s="3299" t="s">
        <v>2498</v>
      </c>
      <c r="N223" s="3311" t="s">
        <v>2499</v>
      </c>
      <c r="O223" s="3311"/>
      <c r="P223" s="3311"/>
      <c r="Q223" s="3311" t="s">
        <v>2509</v>
      </c>
      <c r="R223" s="3303" t="s">
        <v>3290</v>
      </c>
    </row>
    <row r="224" spans="1:16383" s="3314" customFormat="1" ht="12" customHeight="1">
      <c r="A224" s="3311" t="s">
        <v>3291</v>
      </c>
      <c r="B224" s="3311" t="s">
        <v>3288</v>
      </c>
      <c r="C224" s="3311" t="s">
        <v>3288</v>
      </c>
      <c r="D224" s="3312" t="s">
        <v>3292</v>
      </c>
      <c r="E224" s="3311" t="s">
        <v>2495</v>
      </c>
      <c r="F224" s="3311" t="s">
        <v>2496</v>
      </c>
      <c r="G224" s="3311" t="s">
        <v>2497</v>
      </c>
      <c r="H224" s="3311"/>
      <c r="I224" s="3311" t="s">
        <v>2489</v>
      </c>
      <c r="J224" s="3311" t="s">
        <v>3068</v>
      </c>
      <c r="K224" s="3313">
        <v>1483940</v>
      </c>
      <c r="L224" s="3311" t="s">
        <v>3069</v>
      </c>
      <c r="M224" s="3299" t="s">
        <v>2498</v>
      </c>
      <c r="N224" s="3311" t="s">
        <v>2499</v>
      </c>
      <c r="O224" s="3311"/>
      <c r="P224" s="3311"/>
      <c r="Q224" s="3311" t="s">
        <v>2516</v>
      </c>
      <c r="R224" s="3303" t="s">
        <v>3293</v>
      </c>
    </row>
    <row r="225" spans="1:18" s="3314" customFormat="1" ht="12" customHeight="1">
      <c r="A225" s="3311" t="s">
        <v>3294</v>
      </c>
      <c r="B225" s="3311" t="s">
        <v>3295</v>
      </c>
      <c r="C225" s="3311" t="s">
        <v>3295</v>
      </c>
      <c r="D225" s="3312" t="s">
        <v>3296</v>
      </c>
      <c r="E225" s="3311" t="s">
        <v>2742</v>
      </c>
      <c r="F225" s="3311" t="s">
        <v>2743</v>
      </c>
      <c r="G225" s="3311" t="s">
        <v>2475</v>
      </c>
      <c r="H225" s="3311"/>
      <c r="I225" s="3299" t="s">
        <v>3009</v>
      </c>
      <c r="J225" s="3311" t="s">
        <v>3076</v>
      </c>
      <c r="K225" s="3313">
        <v>18000</v>
      </c>
      <c r="L225" s="3311" t="s">
        <v>3077</v>
      </c>
      <c r="M225" s="3311" t="s">
        <v>2747</v>
      </c>
      <c r="N225" s="3311" t="s">
        <v>2748</v>
      </c>
      <c r="O225" s="3311"/>
      <c r="P225" s="3311"/>
      <c r="Q225" s="3311" t="s">
        <v>3297</v>
      </c>
      <c r="R225" s="3304" t="s">
        <v>3298</v>
      </c>
    </row>
    <row r="226" spans="1:18" s="3314" customFormat="1" ht="12" customHeight="1">
      <c r="A226" s="3311" t="s">
        <v>3299</v>
      </c>
      <c r="B226" s="3311" t="s">
        <v>3295</v>
      </c>
      <c r="C226" s="3311" t="s">
        <v>3295</v>
      </c>
      <c r="D226" s="3299" t="s">
        <v>3300</v>
      </c>
      <c r="E226" s="3311" t="s">
        <v>2753</v>
      </c>
      <c r="F226" s="3311" t="s">
        <v>2754</v>
      </c>
      <c r="G226" s="3299" t="s">
        <v>3013</v>
      </c>
      <c r="H226" s="3311"/>
      <c r="I226" s="3311" t="s">
        <v>2476</v>
      </c>
      <c r="J226" s="3311" t="s">
        <v>3076</v>
      </c>
      <c r="K226" s="3313">
        <v>81060</v>
      </c>
      <c r="L226" s="3294" t="s">
        <v>2746</v>
      </c>
      <c r="M226" s="3299" t="s">
        <v>3014</v>
      </c>
      <c r="N226" s="3299" t="s">
        <v>3015</v>
      </c>
      <c r="O226" s="3294"/>
      <c r="P226" s="3294"/>
      <c r="Q226" s="3299" t="s">
        <v>2535</v>
      </c>
      <c r="R226" s="3306" t="s">
        <v>3301</v>
      </c>
    </row>
    <row r="227" spans="1:18" s="3318" customFormat="1" ht="12" customHeight="1">
      <c r="A227" s="3311" t="s">
        <v>3302</v>
      </c>
      <c r="B227" s="3311" t="s">
        <v>3295</v>
      </c>
      <c r="C227" s="3311" t="s">
        <v>3295</v>
      </c>
      <c r="D227" s="3299" t="s">
        <v>3075</v>
      </c>
      <c r="E227" s="3311" t="s">
        <v>2742</v>
      </c>
      <c r="F227" s="3311" t="s">
        <v>2743</v>
      </c>
      <c r="G227" s="3299" t="s">
        <v>5013</v>
      </c>
      <c r="H227" s="3311"/>
      <c r="I227" s="3311" t="s">
        <v>2476</v>
      </c>
      <c r="J227" s="3311" t="s">
        <v>3076</v>
      </c>
      <c r="K227" s="3313">
        <v>100300</v>
      </c>
      <c r="L227" s="3294" t="s">
        <v>2746</v>
      </c>
      <c r="M227" s="3299" t="s">
        <v>3014</v>
      </c>
      <c r="N227" s="3299" t="s">
        <v>3078</v>
      </c>
      <c r="O227" s="3294"/>
      <c r="P227" s="3294"/>
      <c r="Q227" s="3299" t="s">
        <v>3079</v>
      </c>
      <c r="R227" s="3304" t="s">
        <v>3303</v>
      </c>
    </row>
    <row r="228" spans="1:18" s="3314" customFormat="1" ht="12" customHeight="1">
      <c r="A228" s="3311" t="s">
        <v>3304</v>
      </c>
      <c r="B228" s="3311" t="s">
        <v>3305</v>
      </c>
      <c r="C228" s="3311" t="s">
        <v>3305</v>
      </c>
      <c r="D228" s="3312" t="s">
        <v>3306</v>
      </c>
      <c r="E228" s="3311" t="s">
        <v>2753</v>
      </c>
      <c r="F228" s="3311" t="s">
        <v>2754</v>
      </c>
      <c r="G228" s="3311" t="s">
        <v>3021</v>
      </c>
      <c r="H228" s="3311"/>
      <c r="I228" s="3311" t="s">
        <v>2476</v>
      </c>
      <c r="J228" s="3311" t="s">
        <v>3076</v>
      </c>
      <c r="K228" s="3313">
        <v>44000</v>
      </c>
      <c r="L228" s="3294" t="s">
        <v>2746</v>
      </c>
      <c r="M228" s="3299" t="s">
        <v>3014</v>
      </c>
      <c r="N228" s="3299" t="s">
        <v>3022</v>
      </c>
      <c r="O228" s="3294"/>
      <c r="P228" s="3294"/>
      <c r="Q228" s="3299" t="s">
        <v>2857</v>
      </c>
      <c r="R228" s="3304" t="s">
        <v>3307</v>
      </c>
    </row>
    <row r="229" spans="1:18" s="3314" customFormat="1" ht="12" customHeight="1">
      <c r="A229" s="3311" t="s">
        <v>3308</v>
      </c>
      <c r="B229" s="3311" t="s">
        <v>3305</v>
      </c>
      <c r="C229" s="3311" t="s">
        <v>3305</v>
      </c>
      <c r="D229" s="3312" t="s">
        <v>3296</v>
      </c>
      <c r="E229" s="3311" t="s">
        <v>2742</v>
      </c>
      <c r="F229" s="3311" t="s">
        <v>2743</v>
      </c>
      <c r="G229" s="3311" t="s">
        <v>2475</v>
      </c>
      <c r="H229" s="3311"/>
      <c r="I229" s="3299" t="s">
        <v>3009</v>
      </c>
      <c r="J229" s="3311" t="s">
        <v>3076</v>
      </c>
      <c r="K229" s="3313">
        <v>36000</v>
      </c>
      <c r="L229" s="3311" t="s">
        <v>3077</v>
      </c>
      <c r="M229" s="3311" t="s">
        <v>2747</v>
      </c>
      <c r="N229" s="3311" t="s">
        <v>2748</v>
      </c>
      <c r="O229" s="3311"/>
      <c r="P229" s="3311"/>
      <c r="Q229" s="3311" t="s">
        <v>3309</v>
      </c>
      <c r="R229" s="3304" t="s">
        <v>3310</v>
      </c>
    </row>
    <row r="230" spans="1:18" s="3314" customFormat="1" ht="12" customHeight="1">
      <c r="A230" s="3311" t="s">
        <v>3311</v>
      </c>
      <c r="B230" s="3311" t="s">
        <v>3305</v>
      </c>
      <c r="C230" s="3311" t="s">
        <v>3305</v>
      </c>
      <c r="D230" s="3312" t="s">
        <v>3296</v>
      </c>
      <c r="E230" s="3311" t="s">
        <v>2742</v>
      </c>
      <c r="F230" s="3311" t="s">
        <v>2743</v>
      </c>
      <c r="G230" s="3311" t="s">
        <v>2475</v>
      </c>
      <c r="H230" s="3311"/>
      <c r="I230" s="3299" t="s">
        <v>3009</v>
      </c>
      <c r="J230" s="3311" t="s">
        <v>3076</v>
      </c>
      <c r="K230" s="3313">
        <v>13050</v>
      </c>
      <c r="L230" s="3311" t="s">
        <v>3077</v>
      </c>
      <c r="M230" s="3311" t="s">
        <v>2747</v>
      </c>
      <c r="N230" s="3311" t="s">
        <v>2748</v>
      </c>
      <c r="O230" s="3311"/>
      <c r="P230" s="3311"/>
      <c r="Q230" s="3311" t="s">
        <v>3312</v>
      </c>
      <c r="R230" s="3304" t="s">
        <v>3313</v>
      </c>
    </row>
    <row r="231" spans="1:18" s="3314" customFormat="1" ht="12" customHeight="1">
      <c r="A231" s="3311" t="s">
        <v>3314</v>
      </c>
      <c r="B231" s="3311" t="s">
        <v>3305</v>
      </c>
      <c r="C231" s="3311" t="s">
        <v>3305</v>
      </c>
      <c r="D231" s="3312" t="s">
        <v>3315</v>
      </c>
      <c r="E231" s="3311" t="s">
        <v>2742</v>
      </c>
      <c r="F231" s="3311" t="s">
        <v>2743</v>
      </c>
      <c r="G231" s="3299" t="s">
        <v>5013</v>
      </c>
      <c r="H231" s="3311"/>
      <c r="I231" s="3311" t="s">
        <v>3316</v>
      </c>
      <c r="J231" s="3311" t="s">
        <v>3317</v>
      </c>
      <c r="K231" s="3313">
        <v>72000</v>
      </c>
      <c r="L231" s="3311" t="s">
        <v>3318</v>
      </c>
      <c r="M231" s="3299" t="s">
        <v>3319</v>
      </c>
      <c r="N231" s="3311" t="s">
        <v>3320</v>
      </c>
      <c r="O231" s="3311"/>
      <c r="P231" s="3311"/>
      <c r="Q231" s="3311" t="s">
        <v>3321</v>
      </c>
      <c r="R231" s="3304" t="s">
        <v>3322</v>
      </c>
    </row>
    <row r="232" spans="1:18" s="3314" customFormat="1" ht="12" customHeight="1">
      <c r="A232" s="3311" t="s">
        <v>3323</v>
      </c>
      <c r="B232" s="3311" t="s">
        <v>3324</v>
      </c>
      <c r="C232" s="3311" t="s">
        <v>3324</v>
      </c>
      <c r="D232" s="3312" t="s">
        <v>3325</v>
      </c>
      <c r="E232" s="3311" t="s">
        <v>3326</v>
      </c>
      <c r="F232" s="3311" t="s">
        <v>3327</v>
      </c>
      <c r="G232" s="3299" t="s">
        <v>5013</v>
      </c>
      <c r="H232" s="3311"/>
      <c r="I232" s="3311" t="s">
        <v>3316</v>
      </c>
      <c r="J232" s="3311" t="s">
        <v>3317</v>
      </c>
      <c r="K232" s="3313">
        <v>44000</v>
      </c>
      <c r="L232" s="3311" t="s">
        <v>3318</v>
      </c>
      <c r="M232" s="3311" t="s">
        <v>3328</v>
      </c>
      <c r="N232" s="3311" t="s">
        <v>3329</v>
      </c>
      <c r="O232" s="3311"/>
      <c r="P232" s="3311"/>
      <c r="Q232" s="3311" t="s">
        <v>3330</v>
      </c>
      <c r="R232" s="3304" t="s">
        <v>3331</v>
      </c>
    </row>
    <row r="233" spans="1:18" s="3314" customFormat="1" ht="12" customHeight="1">
      <c r="A233" s="3311" t="s">
        <v>3332</v>
      </c>
      <c r="B233" s="3311" t="s">
        <v>3324</v>
      </c>
      <c r="C233" s="3311" t="s">
        <v>3324</v>
      </c>
      <c r="D233" s="3312" t="s">
        <v>3333</v>
      </c>
      <c r="E233" s="3311" t="s">
        <v>3326</v>
      </c>
      <c r="F233" s="3311" t="s">
        <v>3327</v>
      </c>
      <c r="G233" s="3311" t="s">
        <v>3334</v>
      </c>
      <c r="H233" s="3311"/>
      <c r="I233" s="3299" t="s">
        <v>3335</v>
      </c>
      <c r="J233" s="3311" t="s">
        <v>3317</v>
      </c>
      <c r="K233" s="3313">
        <v>21000</v>
      </c>
      <c r="L233" s="3311" t="s">
        <v>3318</v>
      </c>
      <c r="M233" s="3311" t="s">
        <v>3328</v>
      </c>
      <c r="N233" s="3311" t="s">
        <v>3329</v>
      </c>
      <c r="O233" s="3311"/>
      <c r="P233" s="3311"/>
      <c r="Q233" s="3311" t="s">
        <v>3336</v>
      </c>
      <c r="R233" s="3304" t="s">
        <v>3337</v>
      </c>
    </row>
    <row r="234" spans="1:18" s="3314" customFormat="1" ht="12" customHeight="1">
      <c r="A234" s="3311" t="s">
        <v>3338</v>
      </c>
      <c r="B234" s="3311" t="s">
        <v>3324</v>
      </c>
      <c r="C234" s="3311" t="s">
        <v>3324</v>
      </c>
      <c r="D234" s="3312" t="s">
        <v>3339</v>
      </c>
      <c r="E234" s="3311" t="s">
        <v>3326</v>
      </c>
      <c r="F234" s="3311" t="s">
        <v>3327</v>
      </c>
      <c r="G234" s="3299" t="s">
        <v>5013</v>
      </c>
      <c r="H234" s="3311"/>
      <c r="I234" s="3311" t="s">
        <v>3316</v>
      </c>
      <c r="J234" s="3311" t="s">
        <v>3317</v>
      </c>
      <c r="K234" s="3313">
        <v>13720</v>
      </c>
      <c r="L234" s="3311" t="s">
        <v>3318</v>
      </c>
      <c r="M234" s="3299" t="s">
        <v>3319</v>
      </c>
      <c r="N234" s="3311" t="s">
        <v>3320</v>
      </c>
      <c r="O234" s="3311"/>
      <c r="P234" s="3311"/>
      <c r="Q234" s="3311" t="s">
        <v>3340</v>
      </c>
      <c r="R234" s="3304" t="s">
        <v>3341</v>
      </c>
    </row>
    <row r="235" spans="1:18" s="3314" customFormat="1" ht="12" customHeight="1">
      <c r="A235" s="3311" t="s">
        <v>3342</v>
      </c>
      <c r="B235" s="3311" t="s">
        <v>3343</v>
      </c>
      <c r="C235" s="3311" t="s">
        <v>3343</v>
      </c>
      <c r="D235" s="3312" t="s">
        <v>3344</v>
      </c>
      <c r="E235" s="3311" t="s">
        <v>3345</v>
      </c>
      <c r="F235" s="3311" t="s">
        <v>3346</v>
      </c>
      <c r="G235" s="3311" t="s">
        <v>3347</v>
      </c>
      <c r="H235" s="3311"/>
      <c r="I235" s="3311" t="s">
        <v>3316</v>
      </c>
      <c r="J235" s="3311" t="s">
        <v>3317</v>
      </c>
      <c r="K235" s="3313">
        <v>720300</v>
      </c>
      <c r="L235" s="3294" t="s">
        <v>3348</v>
      </c>
      <c r="M235" s="3299" t="s">
        <v>3319</v>
      </c>
      <c r="N235" s="3299" t="s">
        <v>3320</v>
      </c>
      <c r="O235" s="3294"/>
      <c r="P235" s="3294"/>
      <c r="Q235" s="3299" t="s">
        <v>3349</v>
      </c>
      <c r="R235" s="3304" t="s">
        <v>3350</v>
      </c>
    </row>
    <row r="236" spans="1:18" s="3318" customFormat="1" ht="12" customHeight="1">
      <c r="A236" s="3311" t="s">
        <v>3351</v>
      </c>
      <c r="B236" s="3311" t="s">
        <v>3343</v>
      </c>
      <c r="C236" s="3311" t="s">
        <v>3343</v>
      </c>
      <c r="D236" s="3299" t="s">
        <v>3352</v>
      </c>
      <c r="E236" s="3311" t="s">
        <v>3326</v>
      </c>
      <c r="F236" s="3311" t="s">
        <v>3327</v>
      </c>
      <c r="G236" s="3299" t="s">
        <v>5013</v>
      </c>
      <c r="H236" s="3311"/>
      <c r="I236" s="3311" t="s">
        <v>3316</v>
      </c>
      <c r="J236" s="3311" t="s">
        <v>3317</v>
      </c>
      <c r="K236" s="3313">
        <v>100300</v>
      </c>
      <c r="L236" s="3294" t="s">
        <v>3348</v>
      </c>
      <c r="M236" s="3299" t="s">
        <v>3319</v>
      </c>
      <c r="N236" s="3299" t="s">
        <v>3320</v>
      </c>
      <c r="O236" s="3294"/>
      <c r="P236" s="3294"/>
      <c r="Q236" s="3299" t="s">
        <v>3353</v>
      </c>
      <c r="R236" s="3304" t="s">
        <v>3354</v>
      </c>
    </row>
    <row r="237" spans="1:18" s="3314" customFormat="1" ht="12" customHeight="1">
      <c r="A237" s="3311" t="s">
        <v>3355</v>
      </c>
      <c r="B237" s="3311" t="s">
        <v>3356</v>
      </c>
      <c r="C237" s="3311" t="s">
        <v>3356</v>
      </c>
      <c r="D237" s="3312" t="s">
        <v>3333</v>
      </c>
      <c r="E237" s="3311" t="s">
        <v>3326</v>
      </c>
      <c r="F237" s="3311" t="s">
        <v>3327</v>
      </c>
      <c r="G237" s="3311" t="s">
        <v>3334</v>
      </c>
      <c r="H237" s="3311"/>
      <c r="I237" s="3299" t="s">
        <v>3335</v>
      </c>
      <c r="J237" s="3311" t="s">
        <v>3317</v>
      </c>
      <c r="K237" s="3313">
        <v>10000</v>
      </c>
      <c r="L237" s="3311" t="s">
        <v>3318</v>
      </c>
      <c r="M237" s="3311" t="s">
        <v>3328</v>
      </c>
      <c r="N237" s="3311" t="s">
        <v>3329</v>
      </c>
      <c r="O237" s="3311"/>
      <c r="P237" s="3311"/>
      <c r="Q237" s="3311" t="s">
        <v>3357</v>
      </c>
      <c r="R237" s="3304" t="s">
        <v>3358</v>
      </c>
    </row>
    <row r="238" spans="1:18" s="3314" customFormat="1" ht="12" customHeight="1">
      <c r="A238" s="3311" t="s">
        <v>3359</v>
      </c>
      <c r="B238" s="3311" t="s">
        <v>3356</v>
      </c>
      <c r="C238" s="3311" t="s">
        <v>3356</v>
      </c>
      <c r="D238" s="3312" t="s">
        <v>3360</v>
      </c>
      <c r="E238" s="3311" t="s">
        <v>3326</v>
      </c>
      <c r="F238" s="3311" t="s">
        <v>3327</v>
      </c>
      <c r="G238" s="3311" t="s">
        <v>3361</v>
      </c>
      <c r="H238" s="3311"/>
      <c r="I238" s="3299" t="s">
        <v>2546</v>
      </c>
      <c r="J238" s="3311" t="s">
        <v>3068</v>
      </c>
      <c r="K238" s="3313">
        <v>44360</v>
      </c>
      <c r="L238" s="3311" t="s">
        <v>3069</v>
      </c>
      <c r="M238" s="3311" t="s">
        <v>2479</v>
      </c>
      <c r="N238" s="3311" t="s">
        <v>2480</v>
      </c>
      <c r="O238" s="3311"/>
      <c r="P238" s="3311"/>
      <c r="Q238" s="3311" t="s">
        <v>2764</v>
      </c>
      <c r="R238" s="3304" t="s">
        <v>3362</v>
      </c>
    </row>
    <row r="239" spans="1:18" s="3314" customFormat="1" ht="12" customHeight="1">
      <c r="A239" s="3311" t="s">
        <v>3363</v>
      </c>
      <c r="B239" s="3311" t="s">
        <v>3364</v>
      </c>
      <c r="C239" s="3311" t="s">
        <v>3364</v>
      </c>
      <c r="D239" s="3312" t="s">
        <v>3365</v>
      </c>
      <c r="E239" s="3311" t="s">
        <v>2753</v>
      </c>
      <c r="F239" s="3311" t="s">
        <v>3366</v>
      </c>
      <c r="G239" s="3311" t="s">
        <v>3367</v>
      </c>
      <c r="H239" s="3311"/>
      <c r="I239" s="3311" t="s">
        <v>2476</v>
      </c>
      <c r="J239" s="3311" t="s">
        <v>3076</v>
      </c>
      <c r="K239" s="3313">
        <v>240760</v>
      </c>
      <c r="L239" s="3294" t="s">
        <v>2746</v>
      </c>
      <c r="M239" s="3299" t="s">
        <v>3014</v>
      </c>
      <c r="N239" s="3299" t="s">
        <v>3015</v>
      </c>
      <c r="O239" s="3294"/>
      <c r="P239" s="3294"/>
      <c r="Q239" s="3299" t="s">
        <v>2659</v>
      </c>
      <c r="R239" s="3303" t="s">
        <v>3368</v>
      </c>
    </row>
    <row r="240" spans="1:18" s="3314" customFormat="1" ht="12" customHeight="1">
      <c r="A240" s="3311" t="s">
        <v>3369</v>
      </c>
      <c r="B240" s="3311" t="s">
        <v>3364</v>
      </c>
      <c r="C240" s="3311" t="s">
        <v>3364</v>
      </c>
      <c r="D240" s="3312" t="s">
        <v>3370</v>
      </c>
      <c r="E240" s="3311" t="s">
        <v>2753</v>
      </c>
      <c r="F240" s="3311" t="s">
        <v>3366</v>
      </c>
      <c r="G240" s="3311" t="s">
        <v>3367</v>
      </c>
      <c r="H240" s="3311"/>
      <c r="I240" s="3311" t="s">
        <v>2476</v>
      </c>
      <c r="J240" s="3311" t="s">
        <v>3076</v>
      </c>
      <c r="K240" s="3313">
        <v>32580</v>
      </c>
      <c r="L240" s="3294" t="s">
        <v>2746</v>
      </c>
      <c r="M240" s="3299" t="s">
        <v>3014</v>
      </c>
      <c r="N240" s="3299" t="s">
        <v>3015</v>
      </c>
      <c r="O240" s="3294"/>
      <c r="P240" s="3294"/>
      <c r="Q240" s="3299" t="s">
        <v>2651</v>
      </c>
      <c r="R240" s="3303" t="s">
        <v>3371</v>
      </c>
    </row>
    <row r="241" spans="1:18" s="3314" customFormat="1" ht="12" customHeight="1">
      <c r="A241" s="3311" t="s">
        <v>3372</v>
      </c>
      <c r="B241" s="3311" t="s">
        <v>3364</v>
      </c>
      <c r="C241" s="3311" t="s">
        <v>3364</v>
      </c>
      <c r="D241" s="3312" t="s">
        <v>3373</v>
      </c>
      <c r="E241" s="3311" t="s">
        <v>2753</v>
      </c>
      <c r="F241" s="3311" t="s">
        <v>3366</v>
      </c>
      <c r="G241" s="3311" t="s">
        <v>3367</v>
      </c>
      <c r="H241" s="3311"/>
      <c r="I241" s="3311" t="s">
        <v>2476</v>
      </c>
      <c r="J241" s="3311" t="s">
        <v>3076</v>
      </c>
      <c r="K241" s="3313">
        <v>402920</v>
      </c>
      <c r="L241" s="3294" t="s">
        <v>2746</v>
      </c>
      <c r="M241" s="3299" t="s">
        <v>3014</v>
      </c>
      <c r="N241" s="3299" t="s">
        <v>3015</v>
      </c>
      <c r="O241" s="3294"/>
      <c r="P241" s="3294"/>
      <c r="Q241" s="3299" t="s">
        <v>2655</v>
      </c>
      <c r="R241" s="3303" t="s">
        <v>3374</v>
      </c>
    </row>
    <row r="242" spans="1:18" s="3314" customFormat="1" ht="12" customHeight="1">
      <c r="A242" s="3311" t="s">
        <v>3375</v>
      </c>
      <c r="B242" s="3311" t="s">
        <v>3364</v>
      </c>
      <c r="C242" s="3311" t="s">
        <v>3364</v>
      </c>
      <c r="D242" s="3312" t="s">
        <v>3376</v>
      </c>
      <c r="E242" s="3311" t="s">
        <v>2753</v>
      </c>
      <c r="F242" s="3311" t="s">
        <v>3366</v>
      </c>
      <c r="G242" s="3311" t="s">
        <v>3367</v>
      </c>
      <c r="H242" s="3311"/>
      <c r="I242" s="3311" t="s">
        <v>2476</v>
      </c>
      <c r="J242" s="3311" t="s">
        <v>3076</v>
      </c>
      <c r="K242" s="3313">
        <v>58070</v>
      </c>
      <c r="L242" s="3294" t="s">
        <v>2746</v>
      </c>
      <c r="M242" s="3299" t="s">
        <v>3014</v>
      </c>
      <c r="N242" s="3299" t="s">
        <v>3015</v>
      </c>
      <c r="O242" s="3294"/>
      <c r="P242" s="3294"/>
      <c r="Q242" s="3299" t="s">
        <v>2663</v>
      </c>
      <c r="R242" s="3303" t="s">
        <v>3377</v>
      </c>
    </row>
    <row r="243" spans="1:18" s="3314" customFormat="1" ht="12" customHeight="1">
      <c r="A243" s="3311" t="s">
        <v>3378</v>
      </c>
      <c r="B243" s="3311" t="s">
        <v>3379</v>
      </c>
      <c r="C243" s="3311" t="s">
        <v>3379</v>
      </c>
      <c r="D243" s="3312" t="s">
        <v>3296</v>
      </c>
      <c r="E243" s="3311" t="s">
        <v>2742</v>
      </c>
      <c r="F243" s="3311" t="s">
        <v>2743</v>
      </c>
      <c r="G243" s="3311" t="s">
        <v>2475</v>
      </c>
      <c r="H243" s="3311"/>
      <c r="I243" s="3299" t="s">
        <v>3009</v>
      </c>
      <c r="J243" s="3311" t="s">
        <v>3076</v>
      </c>
      <c r="K243" s="3313">
        <v>15000</v>
      </c>
      <c r="L243" s="3311" t="s">
        <v>3077</v>
      </c>
      <c r="M243" s="3311" t="s">
        <v>2747</v>
      </c>
      <c r="N243" s="3311" t="s">
        <v>2748</v>
      </c>
      <c r="O243" s="3311"/>
      <c r="P243" s="3311"/>
      <c r="Q243" s="3311" t="s">
        <v>3380</v>
      </c>
      <c r="R243" s="3304" t="s">
        <v>3381</v>
      </c>
    </row>
    <row r="244" spans="1:18" s="3314" customFormat="1" ht="12" customHeight="1">
      <c r="A244" s="3311" t="s">
        <v>3382</v>
      </c>
      <c r="B244" s="3311" t="s">
        <v>3383</v>
      </c>
      <c r="C244" s="3311" t="s">
        <v>3383</v>
      </c>
      <c r="D244" s="3312" t="s">
        <v>3296</v>
      </c>
      <c r="E244" s="3311" t="s">
        <v>2742</v>
      </c>
      <c r="F244" s="3311" t="s">
        <v>2743</v>
      </c>
      <c r="G244" s="3311" t="s">
        <v>2475</v>
      </c>
      <c r="H244" s="3311"/>
      <c r="I244" s="3299" t="s">
        <v>3009</v>
      </c>
      <c r="J244" s="3311" t="s">
        <v>3076</v>
      </c>
      <c r="K244" s="3313">
        <v>18500</v>
      </c>
      <c r="L244" s="3311" t="s">
        <v>3077</v>
      </c>
      <c r="M244" s="3311" t="s">
        <v>2747</v>
      </c>
      <c r="N244" s="3311" t="s">
        <v>2748</v>
      </c>
      <c r="O244" s="3311"/>
      <c r="P244" s="3311"/>
      <c r="Q244" s="3311" t="s">
        <v>3384</v>
      </c>
      <c r="R244" s="3304" t="s">
        <v>3385</v>
      </c>
    </row>
    <row r="245" spans="1:18" s="3314" customFormat="1" ht="12" customHeight="1">
      <c r="A245" s="3311" t="s">
        <v>3386</v>
      </c>
      <c r="B245" s="3311" t="s">
        <v>3383</v>
      </c>
      <c r="C245" s="3311" t="s">
        <v>3383</v>
      </c>
      <c r="D245" s="3312" t="s">
        <v>3296</v>
      </c>
      <c r="E245" s="3311" t="s">
        <v>2742</v>
      </c>
      <c r="F245" s="3311" t="s">
        <v>2743</v>
      </c>
      <c r="G245" s="3311" t="s">
        <v>2475</v>
      </c>
      <c r="H245" s="3311"/>
      <c r="I245" s="3299" t="s">
        <v>3009</v>
      </c>
      <c r="J245" s="3311" t="s">
        <v>3076</v>
      </c>
      <c r="K245" s="3313">
        <v>14900</v>
      </c>
      <c r="L245" s="3311" t="s">
        <v>3077</v>
      </c>
      <c r="M245" s="3311" t="s">
        <v>2747</v>
      </c>
      <c r="N245" s="3311" t="s">
        <v>2748</v>
      </c>
      <c r="O245" s="3311"/>
      <c r="P245" s="3311"/>
      <c r="Q245" s="3311" t="s">
        <v>3387</v>
      </c>
      <c r="R245" s="3304" t="s">
        <v>3388</v>
      </c>
    </row>
    <row r="246" spans="1:18" s="3314" customFormat="1" ht="12" customHeight="1">
      <c r="A246" s="3311" t="s">
        <v>3389</v>
      </c>
      <c r="B246" s="3311" t="s">
        <v>3383</v>
      </c>
      <c r="C246" s="3311" t="s">
        <v>3383</v>
      </c>
      <c r="D246" s="3312" t="s">
        <v>3296</v>
      </c>
      <c r="E246" s="3311" t="s">
        <v>2742</v>
      </c>
      <c r="F246" s="3311" t="s">
        <v>2743</v>
      </c>
      <c r="G246" s="3311" t="s">
        <v>2475</v>
      </c>
      <c r="H246" s="3311"/>
      <c r="I246" s="3299" t="s">
        <v>3009</v>
      </c>
      <c r="J246" s="3311" t="s">
        <v>3076</v>
      </c>
      <c r="K246" s="3313">
        <v>14000</v>
      </c>
      <c r="L246" s="3311" t="s">
        <v>3077</v>
      </c>
      <c r="M246" s="3311" t="s">
        <v>2747</v>
      </c>
      <c r="N246" s="3311" t="s">
        <v>2748</v>
      </c>
      <c r="O246" s="3311"/>
      <c r="P246" s="3311"/>
      <c r="Q246" s="3311" t="s">
        <v>3390</v>
      </c>
      <c r="R246" s="3304" t="s">
        <v>3391</v>
      </c>
    </row>
    <row r="247" spans="1:18" s="3314" customFormat="1" ht="12" customHeight="1">
      <c r="A247" s="3311" t="s">
        <v>3392</v>
      </c>
      <c r="B247" s="3311" t="s">
        <v>3393</v>
      </c>
      <c r="C247" s="3311" t="s">
        <v>3393</v>
      </c>
      <c r="D247" s="3312" t="s">
        <v>3296</v>
      </c>
      <c r="E247" s="3311" t="s">
        <v>2742</v>
      </c>
      <c r="F247" s="3311" t="s">
        <v>2743</v>
      </c>
      <c r="G247" s="3311" t="s">
        <v>2475</v>
      </c>
      <c r="H247" s="3311"/>
      <c r="I247" s="3299" t="s">
        <v>3009</v>
      </c>
      <c r="J247" s="3311" t="s">
        <v>3076</v>
      </c>
      <c r="K247" s="3313">
        <v>16000</v>
      </c>
      <c r="L247" s="3311" t="s">
        <v>3077</v>
      </c>
      <c r="M247" s="3311" t="s">
        <v>2747</v>
      </c>
      <c r="N247" s="3311" t="s">
        <v>2748</v>
      </c>
      <c r="O247" s="3311"/>
      <c r="P247" s="3311"/>
      <c r="Q247" s="3311" t="s">
        <v>3394</v>
      </c>
      <c r="R247" s="3304" t="s">
        <v>3395</v>
      </c>
    </row>
    <row r="248" spans="1:18" s="3314" customFormat="1" ht="12" customHeight="1">
      <c r="A248" s="3311" t="s">
        <v>3396</v>
      </c>
      <c r="B248" s="3311" t="s">
        <v>3393</v>
      </c>
      <c r="C248" s="3311" t="s">
        <v>3393</v>
      </c>
      <c r="D248" s="3312" t="s">
        <v>3296</v>
      </c>
      <c r="E248" s="3311" t="s">
        <v>2742</v>
      </c>
      <c r="F248" s="3311" t="s">
        <v>2743</v>
      </c>
      <c r="G248" s="3311" t="s">
        <v>2475</v>
      </c>
      <c r="H248" s="3311"/>
      <c r="I248" s="3299" t="s">
        <v>3009</v>
      </c>
      <c r="J248" s="3311" t="s">
        <v>3076</v>
      </c>
      <c r="K248" s="3313">
        <v>10800</v>
      </c>
      <c r="L248" s="3311" t="s">
        <v>3077</v>
      </c>
      <c r="M248" s="3311" t="s">
        <v>2747</v>
      </c>
      <c r="N248" s="3311" t="s">
        <v>2748</v>
      </c>
      <c r="O248" s="3311"/>
      <c r="P248" s="3311"/>
      <c r="Q248" s="3311" t="s">
        <v>3397</v>
      </c>
      <c r="R248" s="3304" t="s">
        <v>3398</v>
      </c>
    </row>
    <row r="249" spans="1:18" s="3314" customFormat="1" ht="12" customHeight="1">
      <c r="A249" s="3311" t="s">
        <v>3399</v>
      </c>
      <c r="B249" s="3311" t="s">
        <v>3393</v>
      </c>
      <c r="C249" s="3311" t="s">
        <v>3393</v>
      </c>
      <c r="D249" s="3312" t="s">
        <v>3296</v>
      </c>
      <c r="E249" s="3311" t="s">
        <v>2742</v>
      </c>
      <c r="F249" s="3311" t="s">
        <v>2743</v>
      </c>
      <c r="G249" s="3311" t="s">
        <v>2475</v>
      </c>
      <c r="H249" s="3311"/>
      <c r="I249" s="3299" t="s">
        <v>3009</v>
      </c>
      <c r="J249" s="3311" t="s">
        <v>3076</v>
      </c>
      <c r="K249" s="3313">
        <v>10000</v>
      </c>
      <c r="L249" s="3311" t="s">
        <v>3077</v>
      </c>
      <c r="M249" s="3311" t="s">
        <v>2747</v>
      </c>
      <c r="N249" s="3311" t="s">
        <v>2748</v>
      </c>
      <c r="O249" s="3311"/>
      <c r="P249" s="3311"/>
      <c r="Q249" s="3311" t="s">
        <v>3394</v>
      </c>
      <c r="R249" s="3304" t="s">
        <v>3400</v>
      </c>
    </row>
    <row r="250" spans="1:18" s="3314" customFormat="1" ht="12" customHeight="1">
      <c r="A250" s="3311" t="s">
        <v>3401</v>
      </c>
      <c r="B250" s="3311" t="s">
        <v>3393</v>
      </c>
      <c r="C250" s="3311" t="s">
        <v>3393</v>
      </c>
      <c r="D250" s="3312" t="s">
        <v>3296</v>
      </c>
      <c r="E250" s="3311" t="s">
        <v>2742</v>
      </c>
      <c r="F250" s="3311" t="s">
        <v>2743</v>
      </c>
      <c r="G250" s="3311" t="s">
        <v>2475</v>
      </c>
      <c r="H250" s="3311"/>
      <c r="I250" s="3299" t="s">
        <v>3009</v>
      </c>
      <c r="J250" s="3294" t="s">
        <v>2745</v>
      </c>
      <c r="K250" s="3313">
        <v>12000</v>
      </c>
      <c r="L250" s="3311" t="s">
        <v>3077</v>
      </c>
      <c r="M250" s="3311" t="s">
        <v>2747</v>
      </c>
      <c r="N250" s="3311" t="s">
        <v>2748</v>
      </c>
      <c r="O250" s="3311"/>
      <c r="P250" s="3311"/>
      <c r="Q250" s="3311" t="s">
        <v>3402</v>
      </c>
      <c r="R250" s="3304" t="s">
        <v>3400</v>
      </c>
    </row>
    <row r="251" spans="1:18" s="3314" customFormat="1" ht="12" customHeight="1">
      <c r="A251" s="3311" t="s">
        <v>3403</v>
      </c>
      <c r="B251" s="3311" t="s">
        <v>3393</v>
      </c>
      <c r="C251" s="3311" t="s">
        <v>3393</v>
      </c>
      <c r="D251" s="3312" t="s">
        <v>3296</v>
      </c>
      <c r="E251" s="3311" t="s">
        <v>2742</v>
      </c>
      <c r="F251" s="3311" t="s">
        <v>2743</v>
      </c>
      <c r="G251" s="3311" t="s">
        <v>2475</v>
      </c>
      <c r="H251" s="3311"/>
      <c r="I251" s="3299" t="s">
        <v>3009</v>
      </c>
      <c r="J251" s="3294" t="s">
        <v>2745</v>
      </c>
      <c r="K251" s="3313">
        <v>8800</v>
      </c>
      <c r="L251" s="3311" t="s">
        <v>3077</v>
      </c>
      <c r="M251" s="3311" t="s">
        <v>2747</v>
      </c>
      <c r="N251" s="3311" t="s">
        <v>2748</v>
      </c>
      <c r="O251" s="3311"/>
      <c r="P251" s="3311"/>
      <c r="Q251" s="3311" t="s">
        <v>3394</v>
      </c>
      <c r="R251" s="3304" t="s">
        <v>3404</v>
      </c>
    </row>
    <row r="252" spans="1:18" s="3314" customFormat="1" ht="12" customHeight="1">
      <c r="A252" s="3311" t="s">
        <v>3405</v>
      </c>
      <c r="B252" s="3311" t="s">
        <v>3393</v>
      </c>
      <c r="C252" s="3311" t="s">
        <v>3393</v>
      </c>
      <c r="D252" s="3312" t="s">
        <v>3296</v>
      </c>
      <c r="E252" s="3311" t="s">
        <v>2742</v>
      </c>
      <c r="F252" s="3311" t="s">
        <v>2743</v>
      </c>
      <c r="G252" s="3311" t="s">
        <v>2475</v>
      </c>
      <c r="H252" s="3311"/>
      <c r="I252" s="3299" t="s">
        <v>3009</v>
      </c>
      <c r="J252" s="3294" t="s">
        <v>2745</v>
      </c>
      <c r="K252" s="3313">
        <v>14400</v>
      </c>
      <c r="L252" s="3311" t="s">
        <v>3077</v>
      </c>
      <c r="M252" s="3311" t="s">
        <v>2747</v>
      </c>
      <c r="N252" s="3311" t="s">
        <v>2748</v>
      </c>
      <c r="O252" s="3311"/>
      <c r="P252" s="3311"/>
      <c r="Q252" s="3311" t="s">
        <v>3406</v>
      </c>
      <c r="R252" s="3304" t="s">
        <v>3407</v>
      </c>
    </row>
    <row r="253" spans="1:18" s="3314" customFormat="1" ht="12" customHeight="1">
      <c r="A253" s="3311" t="s">
        <v>3408</v>
      </c>
      <c r="B253" s="3311" t="s">
        <v>3409</v>
      </c>
      <c r="C253" s="3311" t="s">
        <v>3409</v>
      </c>
      <c r="D253" s="3312" t="s">
        <v>3296</v>
      </c>
      <c r="E253" s="3311" t="s">
        <v>2742</v>
      </c>
      <c r="F253" s="3311" t="s">
        <v>2743</v>
      </c>
      <c r="G253" s="3311" t="s">
        <v>2475</v>
      </c>
      <c r="H253" s="3311"/>
      <c r="I253" s="3299" t="s">
        <v>3009</v>
      </c>
      <c r="J253" s="3294" t="s">
        <v>2745</v>
      </c>
      <c r="K253" s="3313">
        <v>18000</v>
      </c>
      <c r="L253" s="3311" t="s">
        <v>3077</v>
      </c>
      <c r="M253" s="3311" t="s">
        <v>2747</v>
      </c>
      <c r="N253" s="3311" t="s">
        <v>2748</v>
      </c>
      <c r="O253" s="3311"/>
      <c r="P253" s="3311"/>
      <c r="Q253" s="3311" t="s">
        <v>3410</v>
      </c>
      <c r="R253" s="3304" t="s">
        <v>3411</v>
      </c>
    </row>
    <row r="254" spans="1:18" s="3314" customFormat="1" ht="12" customHeight="1">
      <c r="A254" s="3311" t="s">
        <v>3412</v>
      </c>
      <c r="B254" s="3311" t="s">
        <v>3409</v>
      </c>
      <c r="C254" s="3311" t="s">
        <v>3409</v>
      </c>
      <c r="D254" s="3312" t="s">
        <v>3413</v>
      </c>
      <c r="E254" s="3311" t="s">
        <v>2753</v>
      </c>
      <c r="F254" s="3311" t="s">
        <v>2754</v>
      </c>
      <c r="G254" s="3311" t="s">
        <v>2755</v>
      </c>
      <c r="H254" s="3311"/>
      <c r="I254" s="3299" t="s">
        <v>2476</v>
      </c>
      <c r="J254" s="3311" t="s">
        <v>3076</v>
      </c>
      <c r="K254" s="3313">
        <v>1860</v>
      </c>
      <c r="L254" s="3311" t="s">
        <v>2746</v>
      </c>
      <c r="M254" s="3311" t="s">
        <v>2747</v>
      </c>
      <c r="N254" s="3311" t="s">
        <v>2748</v>
      </c>
      <c r="O254" s="3311"/>
      <c r="P254" s="3311"/>
      <c r="Q254" s="3311" t="s">
        <v>2582</v>
      </c>
      <c r="R254" s="3304" t="s">
        <v>3414</v>
      </c>
    </row>
    <row r="255" spans="1:18" s="3314" customFormat="1" ht="12" customHeight="1">
      <c r="A255" s="3311" t="s">
        <v>3415</v>
      </c>
      <c r="B255" s="3311" t="s">
        <v>3416</v>
      </c>
      <c r="C255" s="3311" t="s">
        <v>3416</v>
      </c>
      <c r="D255" s="3312" t="s">
        <v>3417</v>
      </c>
      <c r="E255" s="3311" t="s">
        <v>2753</v>
      </c>
      <c r="F255" s="3311" t="s">
        <v>2754</v>
      </c>
      <c r="G255" s="3311" t="s">
        <v>2755</v>
      </c>
      <c r="H255" s="3311"/>
      <c r="I255" s="3299" t="s">
        <v>2476</v>
      </c>
      <c r="J255" s="3311" t="s">
        <v>3076</v>
      </c>
      <c r="K255" s="3313">
        <v>15300</v>
      </c>
      <c r="L255" s="3311" t="s">
        <v>2746</v>
      </c>
      <c r="M255" s="3311" t="s">
        <v>2747</v>
      </c>
      <c r="N255" s="3311" t="s">
        <v>2748</v>
      </c>
      <c r="O255" s="3311"/>
      <c r="P255" s="3311"/>
      <c r="Q255" s="3311" t="s">
        <v>3418</v>
      </c>
      <c r="R255" s="3304" t="s">
        <v>3419</v>
      </c>
    </row>
    <row r="256" spans="1:18" s="3314" customFormat="1" ht="12" customHeight="1">
      <c r="A256" s="3311" t="s">
        <v>3420</v>
      </c>
      <c r="B256" s="3311" t="s">
        <v>3416</v>
      </c>
      <c r="C256" s="3311" t="s">
        <v>3416</v>
      </c>
      <c r="D256" s="3312" t="s">
        <v>3296</v>
      </c>
      <c r="E256" s="3311" t="s">
        <v>2742</v>
      </c>
      <c r="F256" s="3311" t="s">
        <v>2743</v>
      </c>
      <c r="G256" s="3311" t="s">
        <v>2475</v>
      </c>
      <c r="H256" s="3311"/>
      <c r="I256" s="3299" t="s">
        <v>2744</v>
      </c>
      <c r="J256" s="3294" t="s">
        <v>2745</v>
      </c>
      <c r="K256" s="3313">
        <v>46650</v>
      </c>
      <c r="L256" s="3311" t="s">
        <v>3077</v>
      </c>
      <c r="M256" s="3299" t="s">
        <v>3014</v>
      </c>
      <c r="N256" s="3311" t="s">
        <v>3421</v>
      </c>
      <c r="O256" s="3311"/>
      <c r="P256" s="3311"/>
      <c r="Q256" s="3311" t="s">
        <v>3422</v>
      </c>
      <c r="R256" s="3304" t="s">
        <v>3423</v>
      </c>
    </row>
    <row r="257" spans="1:18" s="3314" customFormat="1" ht="12" customHeight="1">
      <c r="A257" s="3311" t="s">
        <v>3424</v>
      </c>
      <c r="B257" s="3311" t="s">
        <v>3425</v>
      </c>
      <c r="C257" s="3311" t="s">
        <v>3425</v>
      </c>
      <c r="D257" s="3312" t="s">
        <v>3426</v>
      </c>
      <c r="E257" s="3312" t="s">
        <v>2742</v>
      </c>
      <c r="F257" s="3311" t="s">
        <v>2743</v>
      </c>
      <c r="G257" s="3311" t="s">
        <v>3427</v>
      </c>
      <c r="H257" s="3311"/>
      <c r="I257" s="3299" t="s">
        <v>3009</v>
      </c>
      <c r="J257" s="3311" t="s">
        <v>3076</v>
      </c>
      <c r="K257" s="3313">
        <v>70300</v>
      </c>
      <c r="L257" s="3311" t="s">
        <v>3077</v>
      </c>
      <c r="M257" s="3299" t="s">
        <v>3014</v>
      </c>
      <c r="N257" s="3311" t="s">
        <v>3078</v>
      </c>
      <c r="O257" s="3311"/>
      <c r="P257" s="3311"/>
      <c r="Q257" s="3311" t="s">
        <v>3428</v>
      </c>
      <c r="R257" s="3304" t="s">
        <v>3429</v>
      </c>
    </row>
    <row r="258" spans="1:18" s="3314" customFormat="1" ht="12" customHeight="1">
      <c r="A258" s="3311" t="s">
        <v>3430</v>
      </c>
      <c r="B258" s="3311" t="s">
        <v>3431</v>
      </c>
      <c r="C258" s="3311" t="s">
        <v>3431</v>
      </c>
      <c r="D258" s="3312" t="s">
        <v>3432</v>
      </c>
      <c r="E258" s="3311" t="s">
        <v>2742</v>
      </c>
      <c r="F258" s="3311" t="s">
        <v>2743</v>
      </c>
      <c r="G258" s="3311" t="s">
        <v>3433</v>
      </c>
      <c r="H258" s="3311"/>
      <c r="I258" s="3299" t="s">
        <v>2744</v>
      </c>
      <c r="J258" s="3311" t="s">
        <v>3076</v>
      </c>
      <c r="K258" s="3313">
        <v>1670400</v>
      </c>
      <c r="L258" s="3311" t="s">
        <v>3077</v>
      </c>
      <c r="M258" s="3299" t="s">
        <v>3014</v>
      </c>
      <c r="N258" s="3311" t="s">
        <v>3434</v>
      </c>
      <c r="O258" s="3311"/>
      <c r="P258" s="3311"/>
      <c r="Q258" s="3311" t="s">
        <v>3435</v>
      </c>
      <c r="R258" s="3304" t="s">
        <v>3436</v>
      </c>
    </row>
    <row r="259" spans="1:18" s="3314" customFormat="1" ht="12" customHeight="1">
      <c r="A259" s="3311" t="s">
        <v>3437</v>
      </c>
      <c r="B259" s="3311" t="s">
        <v>3431</v>
      </c>
      <c r="C259" s="3311" t="s">
        <v>3431</v>
      </c>
      <c r="D259" s="3312" t="s">
        <v>3438</v>
      </c>
      <c r="E259" s="3311" t="s">
        <v>2742</v>
      </c>
      <c r="F259" s="3311" t="s">
        <v>2743</v>
      </c>
      <c r="G259" s="3311" t="s">
        <v>3433</v>
      </c>
      <c r="H259" s="3311"/>
      <c r="I259" s="3299" t="s">
        <v>2744</v>
      </c>
      <c r="J259" s="3311" t="s">
        <v>3076</v>
      </c>
      <c r="K259" s="3313">
        <v>1670400</v>
      </c>
      <c r="L259" s="3311" t="s">
        <v>3077</v>
      </c>
      <c r="M259" s="3299" t="s">
        <v>3014</v>
      </c>
      <c r="N259" s="3311" t="s">
        <v>3434</v>
      </c>
      <c r="O259" s="3311"/>
      <c r="P259" s="3311"/>
      <c r="Q259" s="3311" t="s">
        <v>3435</v>
      </c>
      <c r="R259" s="3304" t="s">
        <v>3436</v>
      </c>
    </row>
    <row r="260" spans="1:18" s="3314" customFormat="1" ht="12" customHeight="1">
      <c r="A260" s="3311" t="s">
        <v>3439</v>
      </c>
      <c r="B260" s="3311" t="s">
        <v>3431</v>
      </c>
      <c r="C260" s="3311" t="s">
        <v>3431</v>
      </c>
      <c r="D260" s="3312" t="s">
        <v>3296</v>
      </c>
      <c r="E260" s="3311" t="s">
        <v>2742</v>
      </c>
      <c r="F260" s="3311" t="s">
        <v>2743</v>
      </c>
      <c r="G260" s="3311" t="s">
        <v>2475</v>
      </c>
      <c r="H260" s="3311"/>
      <c r="I260" s="3299" t="s">
        <v>2744</v>
      </c>
      <c r="J260" s="3294" t="s">
        <v>2745</v>
      </c>
      <c r="K260" s="3313">
        <v>14300</v>
      </c>
      <c r="L260" s="3311" t="s">
        <v>3077</v>
      </c>
      <c r="M260" s="3311" t="s">
        <v>2747</v>
      </c>
      <c r="N260" s="3311" t="s">
        <v>2748</v>
      </c>
      <c r="O260" s="3311"/>
      <c r="P260" s="3311"/>
      <c r="Q260" s="3311" t="s">
        <v>3440</v>
      </c>
      <c r="R260" s="3304" t="s">
        <v>3441</v>
      </c>
    </row>
    <row r="261" spans="1:18" s="3314" customFormat="1" ht="12" customHeight="1">
      <c r="A261" s="3311" t="s">
        <v>3442</v>
      </c>
      <c r="B261" s="3311" t="s">
        <v>3431</v>
      </c>
      <c r="C261" s="3311" t="s">
        <v>3431</v>
      </c>
      <c r="D261" s="3312" t="s">
        <v>3296</v>
      </c>
      <c r="E261" s="3311" t="s">
        <v>2742</v>
      </c>
      <c r="F261" s="3311" t="s">
        <v>2743</v>
      </c>
      <c r="G261" s="3311" t="s">
        <v>2475</v>
      </c>
      <c r="H261" s="3311"/>
      <c r="I261" s="3299" t="s">
        <v>2744</v>
      </c>
      <c r="J261" s="3294" t="s">
        <v>2745</v>
      </c>
      <c r="K261" s="3313">
        <v>10000</v>
      </c>
      <c r="L261" s="3311" t="s">
        <v>3077</v>
      </c>
      <c r="M261" s="3311" t="s">
        <v>2747</v>
      </c>
      <c r="N261" s="3311" t="s">
        <v>2748</v>
      </c>
      <c r="O261" s="3311"/>
      <c r="P261" s="3311"/>
      <c r="Q261" s="3311" t="s">
        <v>3443</v>
      </c>
      <c r="R261" s="3304" t="s">
        <v>3444</v>
      </c>
    </row>
    <row r="262" spans="1:18" s="3314" customFormat="1" ht="12" customHeight="1">
      <c r="A262" s="3311" t="s">
        <v>3445</v>
      </c>
      <c r="B262" s="3311" t="s">
        <v>3446</v>
      </c>
      <c r="C262" s="3311" t="s">
        <v>3446</v>
      </c>
      <c r="D262" s="3312" t="s">
        <v>3447</v>
      </c>
      <c r="E262" s="3311" t="s">
        <v>2753</v>
      </c>
      <c r="F262" s="3311" t="s">
        <v>2754</v>
      </c>
      <c r="G262" s="3299" t="s">
        <v>3013</v>
      </c>
      <c r="H262" s="3311"/>
      <c r="I262" s="3311" t="s">
        <v>2476</v>
      </c>
      <c r="J262" s="3311" t="s">
        <v>3076</v>
      </c>
      <c r="K262" s="3313">
        <v>478270</v>
      </c>
      <c r="L262" s="3294" t="s">
        <v>2746</v>
      </c>
      <c r="M262" s="3299" t="s">
        <v>3014</v>
      </c>
      <c r="N262" s="3299" t="s">
        <v>3015</v>
      </c>
      <c r="O262" s="3294"/>
      <c r="P262" s="3294"/>
      <c r="Q262" s="3299" t="s">
        <v>3448</v>
      </c>
      <c r="R262" s="3306" t="s">
        <v>3449</v>
      </c>
    </row>
    <row r="263" spans="1:18" s="3314" customFormat="1" ht="12" customHeight="1">
      <c r="A263" s="3311" t="s">
        <v>3450</v>
      </c>
      <c r="B263" s="3311" t="s">
        <v>3446</v>
      </c>
      <c r="C263" s="3311" t="s">
        <v>3446</v>
      </c>
      <c r="D263" s="3312" t="s">
        <v>3451</v>
      </c>
      <c r="E263" s="3312" t="s">
        <v>2753</v>
      </c>
      <c r="F263" s="3311" t="s">
        <v>3366</v>
      </c>
      <c r="G263" s="3299" t="s">
        <v>3452</v>
      </c>
      <c r="H263" s="3311"/>
      <c r="I263" s="3311" t="s">
        <v>2476</v>
      </c>
      <c r="J263" s="3311" t="s">
        <v>3076</v>
      </c>
      <c r="K263" s="3313">
        <v>677961</v>
      </c>
      <c r="L263" s="3294" t="s">
        <v>2746</v>
      </c>
      <c r="M263" s="3299" t="s">
        <v>3014</v>
      </c>
      <c r="N263" s="3299" t="s">
        <v>3453</v>
      </c>
      <c r="O263" s="3294"/>
      <c r="P263" s="3294"/>
      <c r="Q263" s="3299" t="s">
        <v>2817</v>
      </c>
      <c r="R263" s="3303" t="s">
        <v>3454</v>
      </c>
    </row>
    <row r="264" spans="1:18" s="3314" customFormat="1" ht="12" customHeight="1">
      <c r="A264" s="3311" t="s">
        <v>3455</v>
      </c>
      <c r="B264" s="3311" t="s">
        <v>3446</v>
      </c>
      <c r="C264" s="3311" t="s">
        <v>3446</v>
      </c>
      <c r="D264" s="3312" t="s">
        <v>3413</v>
      </c>
      <c r="E264" s="3311" t="s">
        <v>2753</v>
      </c>
      <c r="F264" s="3311" t="s">
        <v>2754</v>
      </c>
      <c r="G264" s="3311" t="s">
        <v>2755</v>
      </c>
      <c r="H264" s="3311"/>
      <c r="I264" s="3299" t="s">
        <v>2476</v>
      </c>
      <c r="J264" s="3311" t="s">
        <v>3076</v>
      </c>
      <c r="K264" s="3313">
        <v>1860</v>
      </c>
      <c r="L264" s="3311" t="s">
        <v>2746</v>
      </c>
      <c r="M264" s="3311" t="s">
        <v>2747</v>
      </c>
      <c r="N264" s="3311" t="s">
        <v>2748</v>
      </c>
      <c r="O264" s="3311"/>
      <c r="P264" s="3311"/>
      <c r="Q264" s="3311" t="s">
        <v>2582</v>
      </c>
      <c r="R264" s="3304" t="s">
        <v>3414</v>
      </c>
    </row>
    <row r="265" spans="1:18" s="3314" customFormat="1" ht="12" customHeight="1">
      <c r="A265" s="3311" t="s">
        <v>3456</v>
      </c>
      <c r="B265" s="3311" t="s">
        <v>3446</v>
      </c>
      <c r="C265" s="3311" t="s">
        <v>3446</v>
      </c>
      <c r="D265" s="3312" t="s">
        <v>3457</v>
      </c>
      <c r="E265" s="3312" t="s">
        <v>2753</v>
      </c>
      <c r="F265" s="3311" t="s">
        <v>2754</v>
      </c>
      <c r="G265" s="3311" t="s">
        <v>3458</v>
      </c>
      <c r="H265" s="3311"/>
      <c r="I265" s="3299" t="s">
        <v>2522</v>
      </c>
      <c r="J265" s="3311" t="s">
        <v>2477</v>
      </c>
      <c r="K265" s="3313">
        <v>3000</v>
      </c>
      <c r="L265" s="3299" t="s">
        <v>2478</v>
      </c>
      <c r="M265" s="3299" t="s">
        <v>3459</v>
      </c>
      <c r="N265" s="3294" t="s">
        <v>3460</v>
      </c>
      <c r="O265" s="3294"/>
      <c r="P265" s="3299" t="s">
        <v>3461</v>
      </c>
      <c r="Q265" s="3299" t="s">
        <v>3462</v>
      </c>
      <c r="R265" s="3304" t="s">
        <v>3463</v>
      </c>
    </row>
    <row r="266" spans="1:18" s="3314" customFormat="1" ht="12" customHeight="1">
      <c r="A266" s="3311" t="s">
        <v>3464</v>
      </c>
      <c r="B266" s="3311" t="s">
        <v>3465</v>
      </c>
      <c r="C266" s="3311" t="s">
        <v>3465</v>
      </c>
      <c r="D266" s="3312" t="s">
        <v>3086</v>
      </c>
      <c r="E266" s="3311" t="s">
        <v>2486</v>
      </c>
      <c r="F266" s="3311" t="s">
        <v>2487</v>
      </c>
      <c r="G266" s="3311" t="s">
        <v>2488</v>
      </c>
      <c r="H266" s="3311"/>
      <c r="I266" s="3299" t="s">
        <v>2546</v>
      </c>
      <c r="J266" s="3294" t="s">
        <v>2477</v>
      </c>
      <c r="K266" s="3313">
        <v>10600</v>
      </c>
      <c r="L266" s="3311" t="s">
        <v>3069</v>
      </c>
      <c r="M266" s="3311" t="s">
        <v>2479</v>
      </c>
      <c r="N266" s="3311" t="s">
        <v>2480</v>
      </c>
      <c r="O266" s="3311"/>
      <c r="P266" s="3311"/>
      <c r="Q266" s="3311" t="s">
        <v>3466</v>
      </c>
      <c r="R266" s="3304" t="s">
        <v>3467</v>
      </c>
    </row>
    <row r="267" spans="1:18" s="3314" customFormat="1" ht="12" customHeight="1">
      <c r="A267" s="3311" t="s">
        <v>3468</v>
      </c>
      <c r="B267" s="3311" t="s">
        <v>3465</v>
      </c>
      <c r="C267" s="3311" t="s">
        <v>3465</v>
      </c>
      <c r="D267" s="3299" t="s">
        <v>2780</v>
      </c>
      <c r="E267" s="3311" t="s">
        <v>2495</v>
      </c>
      <c r="F267" s="3311" t="s">
        <v>2532</v>
      </c>
      <c r="G267" s="3311" t="s">
        <v>2781</v>
      </c>
      <c r="H267" s="3311"/>
      <c r="I267" s="3311" t="s">
        <v>2489</v>
      </c>
      <c r="J267" s="3294" t="s">
        <v>2477</v>
      </c>
      <c r="K267" s="3313">
        <v>33900</v>
      </c>
      <c r="L267" s="3294" t="s">
        <v>2478</v>
      </c>
      <c r="M267" s="3299" t="s">
        <v>2498</v>
      </c>
      <c r="N267" s="3299" t="s">
        <v>3469</v>
      </c>
      <c r="O267" s="3294"/>
      <c r="P267" s="3294"/>
      <c r="Q267" s="3299" t="s">
        <v>2993</v>
      </c>
      <c r="R267" s="3304" t="s">
        <v>3470</v>
      </c>
    </row>
    <row r="268" spans="1:18" s="3314" customFormat="1" ht="12" customHeight="1">
      <c r="A268" s="3311" t="s">
        <v>3471</v>
      </c>
      <c r="B268" s="3311" t="s">
        <v>3465</v>
      </c>
      <c r="C268" s="3311" t="s">
        <v>3465</v>
      </c>
      <c r="D268" s="3307" t="s">
        <v>2776</v>
      </c>
      <c r="E268" s="3311" t="s">
        <v>2495</v>
      </c>
      <c r="F268" s="3311" t="s">
        <v>2532</v>
      </c>
      <c r="G268" s="3311" t="s">
        <v>2578</v>
      </c>
      <c r="H268" s="3311"/>
      <c r="I268" s="3299" t="s">
        <v>2489</v>
      </c>
      <c r="J268" s="3311" t="s">
        <v>3068</v>
      </c>
      <c r="K268" s="3313">
        <v>73340</v>
      </c>
      <c r="L268" s="3311" t="s">
        <v>2478</v>
      </c>
      <c r="M268" s="3299" t="s">
        <v>2498</v>
      </c>
      <c r="N268" s="3311" t="s">
        <v>3472</v>
      </c>
      <c r="O268" s="3311"/>
      <c r="P268" s="3311"/>
      <c r="Q268" s="3311" t="s">
        <v>3473</v>
      </c>
      <c r="R268" s="3304" t="s">
        <v>3474</v>
      </c>
    </row>
    <row r="269" spans="1:18" s="3314" customFormat="1" ht="12" customHeight="1">
      <c r="A269" s="3311" t="s">
        <v>3475</v>
      </c>
      <c r="B269" s="3311" t="s">
        <v>1790</v>
      </c>
      <c r="C269" s="3311" t="s">
        <v>1790</v>
      </c>
      <c r="D269" s="3312" t="s">
        <v>3476</v>
      </c>
      <c r="E269" s="3311" t="s">
        <v>2486</v>
      </c>
      <c r="F269" s="3311" t="s">
        <v>2487</v>
      </c>
      <c r="G269" s="3299" t="s">
        <v>2981</v>
      </c>
      <c r="H269" s="3311"/>
      <c r="I269" s="3299" t="s">
        <v>2546</v>
      </c>
      <c r="J269" s="3311" t="s">
        <v>3068</v>
      </c>
      <c r="K269" s="3313">
        <v>247000</v>
      </c>
      <c r="L269" s="3311" t="s">
        <v>2478</v>
      </c>
      <c r="M269" s="3299" t="s">
        <v>2498</v>
      </c>
      <c r="N269" s="3311" t="s">
        <v>2499</v>
      </c>
      <c r="O269" s="3311"/>
      <c r="P269" s="3311"/>
      <c r="Q269" s="3311" t="s">
        <v>3477</v>
      </c>
      <c r="R269" s="3304" t="s">
        <v>3478</v>
      </c>
    </row>
    <row r="270" spans="1:18" s="3314" customFormat="1" ht="12" customHeight="1">
      <c r="A270" s="3311" t="s">
        <v>3479</v>
      </c>
      <c r="B270" s="3311" t="s">
        <v>1790</v>
      </c>
      <c r="C270" s="3311" t="s">
        <v>1790</v>
      </c>
      <c r="D270" s="3312" t="s">
        <v>3136</v>
      </c>
      <c r="E270" s="3311" t="s">
        <v>2495</v>
      </c>
      <c r="F270" s="3311" t="s">
        <v>2532</v>
      </c>
      <c r="G270" s="3311" t="s">
        <v>2578</v>
      </c>
      <c r="H270" s="3311"/>
      <c r="I270" s="3299" t="s">
        <v>2489</v>
      </c>
      <c r="J270" s="3311" t="s">
        <v>3068</v>
      </c>
      <c r="K270" s="3313">
        <v>1860</v>
      </c>
      <c r="L270" s="3311" t="s">
        <v>2478</v>
      </c>
      <c r="M270" s="3311" t="s">
        <v>2479</v>
      </c>
      <c r="N270" s="3311" t="s">
        <v>2480</v>
      </c>
      <c r="O270" s="3311"/>
      <c r="P270" s="3311"/>
      <c r="Q270" s="3311" t="s">
        <v>2579</v>
      </c>
      <c r="R270" s="3304" t="s">
        <v>3480</v>
      </c>
    </row>
    <row r="271" spans="1:18" s="3314" customFormat="1" ht="12" customHeight="1">
      <c r="A271" s="3311" t="s">
        <v>3481</v>
      </c>
      <c r="B271" s="3311" t="s">
        <v>1790</v>
      </c>
      <c r="C271" s="3311" t="s">
        <v>1790</v>
      </c>
      <c r="D271" s="3312" t="s">
        <v>3230</v>
      </c>
      <c r="E271" s="3311" t="s">
        <v>2495</v>
      </c>
      <c r="F271" s="3311" t="s">
        <v>2532</v>
      </c>
      <c r="G271" s="3311" t="s">
        <v>2578</v>
      </c>
      <c r="H271" s="3311"/>
      <c r="I271" s="3299" t="s">
        <v>2489</v>
      </c>
      <c r="J271" s="3311" t="s">
        <v>3068</v>
      </c>
      <c r="K271" s="3313">
        <v>39010</v>
      </c>
      <c r="L271" s="3311" t="s">
        <v>2478</v>
      </c>
      <c r="M271" s="3299" t="s">
        <v>2498</v>
      </c>
      <c r="N271" s="3311" t="s">
        <v>3472</v>
      </c>
      <c r="O271" s="3311"/>
      <c r="P271" s="3311"/>
      <c r="Q271" s="3311" t="s">
        <v>2996</v>
      </c>
      <c r="R271" s="3304" t="s">
        <v>3482</v>
      </c>
    </row>
    <row r="272" spans="1:18" s="3314" customFormat="1" ht="12" customHeight="1">
      <c r="A272" s="3311" t="s">
        <v>3483</v>
      </c>
      <c r="B272" s="3311" t="s">
        <v>3484</v>
      </c>
      <c r="C272" s="3311" t="s">
        <v>3484</v>
      </c>
      <c r="D272" s="3312" t="s">
        <v>3189</v>
      </c>
      <c r="E272" s="3311" t="s">
        <v>2495</v>
      </c>
      <c r="F272" s="3311" t="s">
        <v>2532</v>
      </c>
      <c r="G272" s="3299" t="s">
        <v>2721</v>
      </c>
      <c r="H272" s="3311"/>
      <c r="I272" s="3311" t="s">
        <v>2489</v>
      </c>
      <c r="J272" s="3311" t="s">
        <v>3068</v>
      </c>
      <c r="K272" s="3313">
        <v>20000</v>
      </c>
      <c r="L272" s="3294" t="s">
        <v>2478</v>
      </c>
      <c r="M272" s="3299" t="s">
        <v>2479</v>
      </c>
      <c r="N272" s="3299" t="s">
        <v>2480</v>
      </c>
      <c r="O272" s="3294"/>
      <c r="P272" s="3294"/>
      <c r="Q272" s="3299" t="s">
        <v>2722</v>
      </c>
      <c r="R272" s="3304" t="s">
        <v>3485</v>
      </c>
    </row>
    <row r="273" spans="1:19" s="3314" customFormat="1" ht="12" customHeight="1">
      <c r="A273" s="3311" t="s">
        <v>3486</v>
      </c>
      <c r="B273" s="3311" t="s">
        <v>3487</v>
      </c>
      <c r="C273" s="3311" t="s">
        <v>3487</v>
      </c>
      <c r="D273" s="3312" t="s">
        <v>3086</v>
      </c>
      <c r="E273" s="3311" t="s">
        <v>2486</v>
      </c>
      <c r="F273" s="3311" t="s">
        <v>2487</v>
      </c>
      <c r="G273" s="3311" t="s">
        <v>2488</v>
      </c>
      <c r="H273" s="3311"/>
      <c r="I273" s="3299" t="s">
        <v>2546</v>
      </c>
      <c r="J273" s="3294" t="s">
        <v>2477</v>
      </c>
      <c r="K273" s="3313">
        <v>12650</v>
      </c>
      <c r="L273" s="3311" t="s">
        <v>3069</v>
      </c>
      <c r="M273" s="3311" t="s">
        <v>2479</v>
      </c>
      <c r="N273" s="3311" t="s">
        <v>2480</v>
      </c>
      <c r="O273" s="3311"/>
      <c r="P273" s="3311"/>
      <c r="Q273" s="3311" t="s">
        <v>3466</v>
      </c>
      <c r="R273" s="3304" t="s">
        <v>3488</v>
      </c>
    </row>
    <row r="274" spans="1:19" s="3314" customFormat="1" ht="12" customHeight="1">
      <c r="A274" s="3311" t="s">
        <v>3489</v>
      </c>
      <c r="B274" s="3311" t="s">
        <v>3487</v>
      </c>
      <c r="C274" s="3311" t="s">
        <v>3487</v>
      </c>
      <c r="D274" s="3312" t="s">
        <v>3086</v>
      </c>
      <c r="E274" s="3311" t="s">
        <v>2486</v>
      </c>
      <c r="F274" s="3311" t="s">
        <v>2487</v>
      </c>
      <c r="G274" s="3311" t="s">
        <v>2488</v>
      </c>
      <c r="H274" s="3311"/>
      <c r="I274" s="3299" t="s">
        <v>2546</v>
      </c>
      <c r="J274" s="3294" t="s">
        <v>2477</v>
      </c>
      <c r="K274" s="3313">
        <v>64500</v>
      </c>
      <c r="L274" s="3311" t="s">
        <v>3069</v>
      </c>
      <c r="M274" s="3311" t="s">
        <v>2479</v>
      </c>
      <c r="N274" s="3311" t="s">
        <v>2480</v>
      </c>
      <c r="O274" s="3311"/>
      <c r="P274" s="3311"/>
      <c r="Q274" s="3311" t="s">
        <v>3490</v>
      </c>
      <c r="R274" s="3304" t="s">
        <v>3491</v>
      </c>
    </row>
    <row r="275" spans="1:19" s="3314" customFormat="1" ht="12" customHeight="1">
      <c r="A275" s="3311" t="s">
        <v>3492</v>
      </c>
      <c r="B275" s="3311" t="s">
        <v>3493</v>
      </c>
      <c r="C275" s="3311" t="s">
        <v>3493</v>
      </c>
      <c r="D275" s="3312" t="s">
        <v>3086</v>
      </c>
      <c r="E275" s="3311" t="s">
        <v>2486</v>
      </c>
      <c r="F275" s="3311" t="s">
        <v>2487</v>
      </c>
      <c r="G275" s="3311" t="s">
        <v>2488</v>
      </c>
      <c r="H275" s="3311"/>
      <c r="I275" s="3299" t="s">
        <v>2546</v>
      </c>
      <c r="J275" s="3294" t="s">
        <v>2477</v>
      </c>
      <c r="K275" s="3313">
        <v>10000</v>
      </c>
      <c r="L275" s="3311" t="s">
        <v>3069</v>
      </c>
      <c r="M275" s="3311" t="s">
        <v>2479</v>
      </c>
      <c r="N275" s="3311" t="s">
        <v>2480</v>
      </c>
      <c r="O275" s="3311"/>
      <c r="P275" s="3311"/>
      <c r="Q275" s="3311" t="s">
        <v>3494</v>
      </c>
      <c r="R275" s="3304" t="s">
        <v>3495</v>
      </c>
    </row>
    <row r="276" spans="1:19" s="3314" customFormat="1" ht="12" customHeight="1">
      <c r="A276" s="3311" t="s">
        <v>3496</v>
      </c>
      <c r="B276" s="3311" t="s">
        <v>3493</v>
      </c>
      <c r="C276" s="3311" t="s">
        <v>3493</v>
      </c>
      <c r="D276" s="3312" t="s">
        <v>3086</v>
      </c>
      <c r="E276" s="3311" t="s">
        <v>2486</v>
      </c>
      <c r="F276" s="3311" t="s">
        <v>2487</v>
      </c>
      <c r="G276" s="3311" t="s">
        <v>2488</v>
      </c>
      <c r="H276" s="3311"/>
      <c r="I276" s="3299" t="s">
        <v>2546</v>
      </c>
      <c r="J276" s="3294" t="s">
        <v>2477</v>
      </c>
      <c r="K276" s="3313">
        <v>28900</v>
      </c>
      <c r="L276" s="3311" t="s">
        <v>3069</v>
      </c>
      <c r="M276" s="3311" t="s">
        <v>2479</v>
      </c>
      <c r="N276" s="3311" t="s">
        <v>2480</v>
      </c>
      <c r="O276" s="3311"/>
      <c r="P276" s="3311"/>
      <c r="Q276" s="3311" t="s">
        <v>3466</v>
      </c>
      <c r="R276" s="3304" t="s">
        <v>3497</v>
      </c>
    </row>
    <row r="277" spans="1:19" s="3314" customFormat="1" ht="12" customHeight="1">
      <c r="A277" s="3311" t="s">
        <v>3498</v>
      </c>
      <c r="B277" s="3311" t="s">
        <v>3493</v>
      </c>
      <c r="C277" s="3311" t="s">
        <v>3493</v>
      </c>
      <c r="D277" s="3319" t="s">
        <v>3499</v>
      </c>
      <c r="E277" s="3311" t="s">
        <v>2486</v>
      </c>
      <c r="F277" s="3311" t="s">
        <v>2487</v>
      </c>
      <c r="G277" s="3311" t="s">
        <v>3090</v>
      </c>
      <c r="H277" s="3311"/>
      <c r="I277" s="3299" t="s">
        <v>2546</v>
      </c>
      <c r="J277" s="3311" t="s">
        <v>3068</v>
      </c>
      <c r="K277" s="3313">
        <v>396800</v>
      </c>
      <c r="L277" s="3311" t="s">
        <v>3069</v>
      </c>
      <c r="M277" s="3299" t="s">
        <v>2498</v>
      </c>
      <c r="N277" s="3311" t="s">
        <v>2618</v>
      </c>
      <c r="O277" s="3311"/>
      <c r="P277" s="3311"/>
      <c r="Q277" s="3311" t="s">
        <v>3500</v>
      </c>
      <c r="R277" s="3304" t="s">
        <v>3501</v>
      </c>
    </row>
    <row r="278" spans="1:19" s="3314" customFormat="1" ht="12" customHeight="1">
      <c r="A278" s="3311" t="s">
        <v>3502</v>
      </c>
      <c r="B278" s="3311" t="s">
        <v>3493</v>
      </c>
      <c r="C278" s="3311" t="s">
        <v>3493</v>
      </c>
      <c r="D278" s="3299" t="s">
        <v>3503</v>
      </c>
      <c r="E278" s="3311" t="s">
        <v>2495</v>
      </c>
      <c r="F278" s="3311" t="s">
        <v>2532</v>
      </c>
      <c r="G278" s="3299" t="s">
        <v>2533</v>
      </c>
      <c r="H278" s="3311"/>
      <c r="I278" s="3311" t="s">
        <v>2489</v>
      </c>
      <c r="J278" s="3311" t="s">
        <v>3068</v>
      </c>
      <c r="K278" s="3313">
        <v>71120</v>
      </c>
      <c r="L278" s="3311" t="s">
        <v>3069</v>
      </c>
      <c r="M278" s="3299" t="s">
        <v>2498</v>
      </c>
      <c r="N278" s="3299" t="s">
        <v>2534</v>
      </c>
      <c r="O278" s="3311"/>
      <c r="P278" s="3311"/>
      <c r="Q278" s="3311" t="s">
        <v>3504</v>
      </c>
      <c r="R278" s="3306" t="s">
        <v>3505</v>
      </c>
    </row>
    <row r="279" spans="1:19" s="3314" customFormat="1" ht="12" customHeight="1">
      <c r="A279" s="3311" t="s">
        <v>3506</v>
      </c>
      <c r="B279" s="3311" t="s">
        <v>3493</v>
      </c>
      <c r="C279" s="3311" t="s">
        <v>3493</v>
      </c>
      <c r="D279" s="3312" t="s">
        <v>3037</v>
      </c>
      <c r="E279" s="3311" t="s">
        <v>2495</v>
      </c>
      <c r="F279" s="3311" t="s">
        <v>2532</v>
      </c>
      <c r="G279" s="3311" t="s">
        <v>2550</v>
      </c>
      <c r="H279" s="3311"/>
      <c r="I279" s="3311" t="s">
        <v>2489</v>
      </c>
      <c r="J279" s="3294" t="s">
        <v>2477</v>
      </c>
      <c r="K279" s="3313">
        <v>33000</v>
      </c>
      <c r="L279" s="3294" t="s">
        <v>2478</v>
      </c>
      <c r="M279" s="3299" t="s">
        <v>2498</v>
      </c>
      <c r="N279" s="3299" t="s">
        <v>2551</v>
      </c>
      <c r="O279" s="3294"/>
      <c r="P279" s="3294"/>
      <c r="Q279" s="3299" t="s">
        <v>3031</v>
      </c>
      <c r="R279" s="3304" t="s">
        <v>3507</v>
      </c>
    </row>
    <row r="280" spans="1:19" s="3314" customFormat="1" ht="12" customHeight="1">
      <c r="A280" s="3311" t="s">
        <v>3508</v>
      </c>
      <c r="B280" s="3311" t="s">
        <v>3493</v>
      </c>
      <c r="C280" s="3311" t="s">
        <v>3493</v>
      </c>
      <c r="D280" s="3312" t="s">
        <v>3037</v>
      </c>
      <c r="E280" s="3311" t="s">
        <v>2495</v>
      </c>
      <c r="F280" s="3311" t="s">
        <v>2532</v>
      </c>
      <c r="G280" s="3311" t="s">
        <v>2550</v>
      </c>
      <c r="H280" s="3311"/>
      <c r="I280" s="3311" t="s">
        <v>2489</v>
      </c>
      <c r="J280" s="3294" t="s">
        <v>2477</v>
      </c>
      <c r="K280" s="3313">
        <v>30800</v>
      </c>
      <c r="L280" s="3294" t="s">
        <v>2478</v>
      </c>
      <c r="M280" s="3299" t="s">
        <v>2498</v>
      </c>
      <c r="N280" s="3299" t="s">
        <v>2551</v>
      </c>
      <c r="O280" s="3294"/>
      <c r="P280" s="3294"/>
      <c r="Q280" s="3299" t="s">
        <v>3031</v>
      </c>
      <c r="R280" s="3304" t="s">
        <v>3507</v>
      </c>
    </row>
    <row r="281" spans="1:19" s="3314" customFormat="1" ht="12" customHeight="1">
      <c r="A281" s="3311" t="s">
        <v>3509</v>
      </c>
      <c r="B281" s="3311" t="s">
        <v>3493</v>
      </c>
      <c r="C281" s="3311" t="s">
        <v>3493</v>
      </c>
      <c r="D281" s="3312" t="s">
        <v>3037</v>
      </c>
      <c r="E281" s="3311" t="s">
        <v>2495</v>
      </c>
      <c r="F281" s="3311" t="s">
        <v>2532</v>
      </c>
      <c r="G281" s="3311" t="s">
        <v>2550</v>
      </c>
      <c r="H281" s="3311"/>
      <c r="I281" s="3311" t="s">
        <v>2489</v>
      </c>
      <c r="J281" s="3294" t="s">
        <v>2477</v>
      </c>
      <c r="K281" s="3313">
        <v>144210</v>
      </c>
      <c r="L281" s="3294" t="s">
        <v>2478</v>
      </c>
      <c r="M281" s="3299" t="s">
        <v>2498</v>
      </c>
      <c r="N281" s="3299" t="s">
        <v>2551</v>
      </c>
      <c r="O281" s="3294"/>
      <c r="P281" s="3294"/>
      <c r="Q281" s="3299" t="s">
        <v>3037</v>
      </c>
      <c r="R281" s="3304" t="s">
        <v>3507</v>
      </c>
    </row>
    <row r="282" spans="1:19" s="3314" customFormat="1" ht="12" customHeight="1">
      <c r="A282" s="3305" t="s">
        <v>3510</v>
      </c>
      <c r="B282" s="3305" t="s">
        <v>3511</v>
      </c>
      <c r="C282" s="3305" t="s">
        <v>3511</v>
      </c>
      <c r="D282" s="3319" t="s">
        <v>3512</v>
      </c>
      <c r="E282" s="3305" t="s">
        <v>2495</v>
      </c>
      <c r="F282" s="3305" t="s">
        <v>2496</v>
      </c>
      <c r="G282" s="3299" t="s">
        <v>2505</v>
      </c>
      <c r="H282" s="3305"/>
      <c r="I282" s="3305" t="s">
        <v>2489</v>
      </c>
      <c r="J282" s="3305" t="s">
        <v>2477</v>
      </c>
      <c r="K282" s="3320">
        <v>600000</v>
      </c>
      <c r="L282" s="3305" t="s">
        <v>3069</v>
      </c>
      <c r="M282" s="3299" t="s">
        <v>2498</v>
      </c>
      <c r="N282" s="3305" t="s">
        <v>2499</v>
      </c>
      <c r="O282" s="3305"/>
      <c r="P282" s="3305"/>
      <c r="Q282" s="3299" t="s">
        <v>3513</v>
      </c>
      <c r="R282" s="3306" t="s">
        <v>3514</v>
      </c>
      <c r="S282" s="3321"/>
    </row>
    <row r="283" spans="1:19" s="3314" customFormat="1" ht="12" customHeight="1">
      <c r="A283" s="3305" t="s">
        <v>3515</v>
      </c>
      <c r="B283" s="3305" t="s">
        <v>3511</v>
      </c>
      <c r="C283" s="3305" t="s">
        <v>3511</v>
      </c>
      <c r="D283" s="3319" t="s">
        <v>3516</v>
      </c>
      <c r="E283" s="3305" t="s">
        <v>2495</v>
      </c>
      <c r="F283" s="3305" t="s">
        <v>2496</v>
      </c>
      <c r="G283" s="3299" t="s">
        <v>2505</v>
      </c>
      <c r="H283" s="3305"/>
      <c r="I283" s="3305" t="s">
        <v>2489</v>
      </c>
      <c r="J283" s="3305" t="s">
        <v>2477</v>
      </c>
      <c r="K283" s="3320">
        <v>600000</v>
      </c>
      <c r="L283" s="3305" t="s">
        <v>3069</v>
      </c>
      <c r="M283" s="3299" t="s">
        <v>2498</v>
      </c>
      <c r="N283" s="3305" t="s">
        <v>2499</v>
      </c>
      <c r="O283" s="3305"/>
      <c r="P283" s="3305"/>
      <c r="Q283" s="3299" t="s">
        <v>3517</v>
      </c>
      <c r="R283" s="3306" t="s">
        <v>3518</v>
      </c>
      <c r="S283" s="3321"/>
    </row>
    <row r="284" spans="1:19" s="3314" customFormat="1" ht="12" customHeight="1">
      <c r="A284" s="3305" t="s">
        <v>3519</v>
      </c>
      <c r="B284" s="3305" t="s">
        <v>3511</v>
      </c>
      <c r="C284" s="3305" t="s">
        <v>3511</v>
      </c>
      <c r="D284" s="3319" t="s">
        <v>3520</v>
      </c>
      <c r="E284" s="3305" t="s">
        <v>2495</v>
      </c>
      <c r="F284" s="3305" t="s">
        <v>2496</v>
      </c>
      <c r="G284" s="3305" t="s">
        <v>2497</v>
      </c>
      <c r="H284" s="3305"/>
      <c r="I284" s="3305" t="s">
        <v>2489</v>
      </c>
      <c r="J284" s="3305" t="s">
        <v>2477</v>
      </c>
      <c r="K284" s="3320">
        <v>1483940</v>
      </c>
      <c r="L284" s="3305" t="s">
        <v>3069</v>
      </c>
      <c r="M284" s="3299" t="s">
        <v>2498</v>
      </c>
      <c r="N284" s="3305" t="s">
        <v>3521</v>
      </c>
      <c r="O284" s="3305"/>
      <c r="P284" s="3305"/>
      <c r="Q284" s="3299" t="s">
        <v>3513</v>
      </c>
      <c r="R284" s="3322" t="s">
        <v>3522</v>
      </c>
      <c r="S284" s="3321"/>
    </row>
    <row r="285" spans="1:19" s="3314" customFormat="1" ht="12" customHeight="1">
      <c r="A285" s="3305" t="s">
        <v>3523</v>
      </c>
      <c r="B285" s="3305" t="s">
        <v>3511</v>
      </c>
      <c r="C285" s="3305" t="s">
        <v>3511</v>
      </c>
      <c r="D285" s="3319" t="s">
        <v>3524</v>
      </c>
      <c r="E285" s="3305" t="s">
        <v>2495</v>
      </c>
      <c r="F285" s="3305" t="s">
        <v>2496</v>
      </c>
      <c r="G285" s="3305" t="s">
        <v>2497</v>
      </c>
      <c r="H285" s="3305"/>
      <c r="I285" s="3305" t="s">
        <v>2489</v>
      </c>
      <c r="J285" s="3305" t="s">
        <v>2477</v>
      </c>
      <c r="K285" s="3320">
        <v>1267580</v>
      </c>
      <c r="L285" s="3305" t="s">
        <v>3069</v>
      </c>
      <c r="M285" s="3299" t="s">
        <v>2498</v>
      </c>
      <c r="N285" s="3305" t="s">
        <v>3521</v>
      </c>
      <c r="O285" s="3305"/>
      <c r="P285" s="3305"/>
      <c r="Q285" s="3299" t="s">
        <v>3517</v>
      </c>
      <c r="R285" s="3322" t="s">
        <v>3525</v>
      </c>
      <c r="S285" s="3321"/>
    </row>
    <row r="286" spans="1:19" s="3314" customFormat="1" ht="12" customHeight="1">
      <c r="A286" s="3305" t="s">
        <v>3526</v>
      </c>
      <c r="B286" s="3305" t="s">
        <v>3511</v>
      </c>
      <c r="C286" s="3305" t="s">
        <v>3511</v>
      </c>
      <c r="D286" s="3319" t="s">
        <v>3086</v>
      </c>
      <c r="E286" s="3305" t="s">
        <v>2486</v>
      </c>
      <c r="F286" s="3305" t="s">
        <v>2487</v>
      </c>
      <c r="G286" s="3305" t="s">
        <v>2488</v>
      </c>
      <c r="H286" s="3305"/>
      <c r="I286" s="3299" t="s">
        <v>2522</v>
      </c>
      <c r="J286" s="3305" t="s">
        <v>2477</v>
      </c>
      <c r="K286" s="3320">
        <v>11000</v>
      </c>
      <c r="L286" s="3305" t="s">
        <v>3069</v>
      </c>
      <c r="M286" s="3305" t="s">
        <v>2479</v>
      </c>
      <c r="N286" s="3305" t="s">
        <v>2480</v>
      </c>
      <c r="O286" s="3305"/>
      <c r="P286" s="3305"/>
      <c r="Q286" s="3305" t="s">
        <v>2523</v>
      </c>
      <c r="R286" s="3306" t="s">
        <v>3527</v>
      </c>
      <c r="S286" s="3321"/>
    </row>
    <row r="287" spans="1:19" s="3314" customFormat="1" ht="12" customHeight="1">
      <c r="A287" s="3305" t="s">
        <v>3528</v>
      </c>
      <c r="B287" s="3305" t="s">
        <v>3529</v>
      </c>
      <c r="C287" s="3305" t="s">
        <v>3529</v>
      </c>
      <c r="D287" s="3319" t="s">
        <v>3083</v>
      </c>
      <c r="E287" s="3305" t="s">
        <v>2495</v>
      </c>
      <c r="F287" s="3305" t="s">
        <v>2532</v>
      </c>
      <c r="G287" s="3305" t="s">
        <v>2550</v>
      </c>
      <c r="H287" s="3305"/>
      <c r="I287" s="3299" t="s">
        <v>5015</v>
      </c>
      <c r="J287" s="3305" t="s">
        <v>2477</v>
      </c>
      <c r="K287" s="3320">
        <v>44000</v>
      </c>
      <c r="L287" s="3305" t="s">
        <v>3069</v>
      </c>
      <c r="M287" s="3299" t="s">
        <v>2498</v>
      </c>
      <c r="N287" s="3299" t="s">
        <v>2551</v>
      </c>
      <c r="O287" s="3294"/>
      <c r="P287" s="3294"/>
      <c r="Q287" s="3299" t="s">
        <v>2857</v>
      </c>
      <c r="R287" s="3306" t="s">
        <v>3530</v>
      </c>
      <c r="S287" s="3321"/>
    </row>
    <row r="288" spans="1:19" s="3314" customFormat="1" ht="12" customHeight="1">
      <c r="A288" s="3305" t="s">
        <v>3531</v>
      </c>
      <c r="B288" s="3305" t="s">
        <v>3532</v>
      </c>
      <c r="C288" s="3305" t="s">
        <v>3532</v>
      </c>
      <c r="D288" s="3319" t="s">
        <v>3086</v>
      </c>
      <c r="E288" s="3305" t="s">
        <v>2486</v>
      </c>
      <c r="F288" s="3305" t="s">
        <v>2487</v>
      </c>
      <c r="G288" s="3305" t="s">
        <v>2488</v>
      </c>
      <c r="H288" s="3305"/>
      <c r="I288" s="3299" t="s">
        <v>2522</v>
      </c>
      <c r="J288" s="3305" t="s">
        <v>2477</v>
      </c>
      <c r="K288" s="3320">
        <v>11000</v>
      </c>
      <c r="L288" s="3305" t="s">
        <v>3069</v>
      </c>
      <c r="M288" s="3305" t="s">
        <v>2479</v>
      </c>
      <c r="N288" s="3305" t="s">
        <v>2480</v>
      </c>
      <c r="O288" s="3305"/>
      <c r="P288" s="3305"/>
      <c r="Q288" s="3305" t="s">
        <v>2523</v>
      </c>
      <c r="R288" s="3306" t="s">
        <v>3533</v>
      </c>
      <c r="S288" s="3321"/>
    </row>
    <row r="289" spans="1:23" s="3314" customFormat="1" ht="12" customHeight="1">
      <c r="A289" s="3305" t="s">
        <v>3534</v>
      </c>
      <c r="B289" s="3305" t="s">
        <v>3532</v>
      </c>
      <c r="C289" s="3305" t="s">
        <v>3532</v>
      </c>
      <c r="D289" s="3319" t="s">
        <v>3535</v>
      </c>
      <c r="E289" s="3305" t="s">
        <v>2495</v>
      </c>
      <c r="F289" s="3305" t="s">
        <v>2532</v>
      </c>
      <c r="G289" s="3305" t="s">
        <v>2569</v>
      </c>
      <c r="H289" s="3305"/>
      <c r="I289" s="3305" t="s">
        <v>2489</v>
      </c>
      <c r="J289" s="3305" t="s">
        <v>2477</v>
      </c>
      <c r="K289" s="3320">
        <v>720300</v>
      </c>
      <c r="L289" s="3305" t="s">
        <v>3069</v>
      </c>
      <c r="M289" s="3299" t="s">
        <v>2498</v>
      </c>
      <c r="N289" s="3299" t="s">
        <v>2499</v>
      </c>
      <c r="O289" s="3294"/>
      <c r="P289" s="3299"/>
      <c r="Q289" s="3299" t="s">
        <v>2570</v>
      </c>
      <c r="R289" s="3306" t="s">
        <v>3536</v>
      </c>
      <c r="S289" s="3323"/>
      <c r="T289" s="3324"/>
      <c r="U289" s="3325"/>
      <c r="V289" s="3326"/>
    </row>
    <row r="290" spans="1:23" s="3314" customFormat="1" ht="12" customHeight="1">
      <c r="A290" s="3305" t="s">
        <v>3537</v>
      </c>
      <c r="B290" s="3305" t="s">
        <v>3532</v>
      </c>
      <c r="C290" s="3305" t="s">
        <v>3532</v>
      </c>
      <c r="D290" s="3299" t="s">
        <v>2538</v>
      </c>
      <c r="E290" s="3305" t="s">
        <v>2486</v>
      </c>
      <c r="F290" s="3305" t="s">
        <v>2487</v>
      </c>
      <c r="G290" s="3299" t="s">
        <v>5013</v>
      </c>
      <c r="H290" s="3305"/>
      <c r="I290" s="3305" t="s">
        <v>2489</v>
      </c>
      <c r="J290" s="3305" t="s">
        <v>2477</v>
      </c>
      <c r="K290" s="3320">
        <v>100300</v>
      </c>
      <c r="L290" s="3305" t="s">
        <v>3069</v>
      </c>
      <c r="M290" s="3299" t="s">
        <v>2498</v>
      </c>
      <c r="N290" s="3299" t="s">
        <v>2499</v>
      </c>
      <c r="O290" s="3294"/>
      <c r="P290" s="3299"/>
      <c r="Q290" s="3299" t="s">
        <v>2539</v>
      </c>
      <c r="R290" s="3306" t="s">
        <v>3538</v>
      </c>
      <c r="S290" s="3321"/>
    </row>
    <row r="291" spans="1:23" s="3314" customFormat="1" ht="12" customHeight="1">
      <c r="A291" s="3305" t="s">
        <v>3539</v>
      </c>
      <c r="B291" s="3305" t="s">
        <v>3540</v>
      </c>
      <c r="C291" s="3305" t="s">
        <v>3540</v>
      </c>
      <c r="D291" s="3319" t="s">
        <v>3541</v>
      </c>
      <c r="E291" s="3305" t="s">
        <v>2495</v>
      </c>
      <c r="F291" s="3305" t="s">
        <v>2532</v>
      </c>
      <c r="G291" s="3305" t="s">
        <v>2550</v>
      </c>
      <c r="H291" s="3305"/>
      <c r="I291" s="3299" t="s">
        <v>5015</v>
      </c>
      <c r="J291" s="3305" t="s">
        <v>2477</v>
      </c>
      <c r="K291" s="3320">
        <v>38250</v>
      </c>
      <c r="L291" s="3305" t="s">
        <v>3069</v>
      </c>
      <c r="M291" s="3299" t="s">
        <v>2498</v>
      </c>
      <c r="N291" s="3305" t="s">
        <v>2728</v>
      </c>
      <c r="O291" s="3305"/>
      <c r="P291" s="3305"/>
      <c r="Q291" s="3305" t="s">
        <v>3542</v>
      </c>
      <c r="R291" s="3306" t="s">
        <v>3543</v>
      </c>
      <c r="S291" s="3321"/>
    </row>
    <row r="292" spans="1:23" s="3318" customFormat="1" ht="12" customHeight="1">
      <c r="A292" s="3305" t="s">
        <v>3544</v>
      </c>
      <c r="B292" s="3305" t="s">
        <v>3540</v>
      </c>
      <c r="C292" s="3305" t="s">
        <v>3540</v>
      </c>
      <c r="D292" s="3319" t="s">
        <v>3545</v>
      </c>
      <c r="E292" s="3305" t="s">
        <v>2486</v>
      </c>
      <c r="F292" s="3305" t="s">
        <v>2487</v>
      </c>
      <c r="G292" s="3305" t="s">
        <v>2527</v>
      </c>
      <c r="H292" s="3305"/>
      <c r="I292" s="3305" t="s">
        <v>2528</v>
      </c>
      <c r="J292" s="3305" t="s">
        <v>2477</v>
      </c>
      <c r="K292" s="3320">
        <v>22500</v>
      </c>
      <c r="L292" s="3305" t="s">
        <v>3069</v>
      </c>
      <c r="M292" s="3305" t="s">
        <v>2479</v>
      </c>
      <c r="N292" s="3305" t="s">
        <v>2480</v>
      </c>
      <c r="O292" s="3305"/>
      <c r="P292" s="3305"/>
      <c r="Q292" s="3305" t="s">
        <v>3546</v>
      </c>
      <c r="R292" s="3306" t="s">
        <v>3547</v>
      </c>
      <c r="S292" s="3327"/>
    </row>
    <row r="293" spans="1:23" s="3318" customFormat="1" ht="12" customHeight="1">
      <c r="A293" s="3305" t="s">
        <v>3548</v>
      </c>
      <c r="B293" s="3305" t="s">
        <v>3549</v>
      </c>
      <c r="C293" s="3305" t="s">
        <v>3549</v>
      </c>
      <c r="D293" s="3319" t="s">
        <v>3550</v>
      </c>
      <c r="E293" s="3305" t="s">
        <v>2486</v>
      </c>
      <c r="F293" s="3305" t="s">
        <v>2487</v>
      </c>
      <c r="G293" s="3305" t="s">
        <v>2559</v>
      </c>
      <c r="H293" s="3305"/>
      <c r="I293" s="3299" t="s">
        <v>2522</v>
      </c>
      <c r="J293" s="3305" t="s">
        <v>2477</v>
      </c>
      <c r="K293" s="3320">
        <v>100000</v>
      </c>
      <c r="L293" s="3305" t="s">
        <v>3069</v>
      </c>
      <c r="M293" s="3305" t="s">
        <v>2479</v>
      </c>
      <c r="N293" s="3305" t="s">
        <v>2480</v>
      </c>
      <c r="O293" s="3305"/>
      <c r="P293" s="3305"/>
      <c r="Q293" s="3305" t="s">
        <v>3551</v>
      </c>
      <c r="R293" s="3306" t="s">
        <v>3552</v>
      </c>
      <c r="S293" s="3327"/>
    </row>
    <row r="294" spans="1:23" s="3314" customFormat="1" ht="12" customHeight="1">
      <c r="A294" s="3305" t="s">
        <v>3553</v>
      </c>
      <c r="B294" s="3305" t="s">
        <v>3554</v>
      </c>
      <c r="C294" s="3305" t="s">
        <v>3554</v>
      </c>
      <c r="D294" s="3319" t="s">
        <v>3086</v>
      </c>
      <c r="E294" s="3305" t="s">
        <v>2486</v>
      </c>
      <c r="F294" s="3305" t="s">
        <v>2487</v>
      </c>
      <c r="G294" s="3305" t="s">
        <v>2488</v>
      </c>
      <c r="H294" s="3305"/>
      <c r="I294" s="3299" t="s">
        <v>2522</v>
      </c>
      <c r="J294" s="3305" t="s">
        <v>2477</v>
      </c>
      <c r="K294" s="3320">
        <v>14000</v>
      </c>
      <c r="L294" s="3305" t="s">
        <v>3069</v>
      </c>
      <c r="M294" s="3305" t="s">
        <v>2479</v>
      </c>
      <c r="N294" s="3305" t="s">
        <v>2480</v>
      </c>
      <c r="O294" s="3305"/>
      <c r="P294" s="3305"/>
      <c r="Q294" s="3305" t="s">
        <v>2717</v>
      </c>
      <c r="R294" s="3306" t="s">
        <v>3555</v>
      </c>
      <c r="S294" s="3321"/>
    </row>
    <row r="295" spans="1:23" s="3314" customFormat="1" ht="12" customHeight="1">
      <c r="A295" s="3305" t="s">
        <v>3556</v>
      </c>
      <c r="B295" s="3305" t="s">
        <v>3557</v>
      </c>
      <c r="C295" s="3305" t="s">
        <v>3557</v>
      </c>
      <c r="D295" s="3319" t="s">
        <v>3149</v>
      </c>
      <c r="E295" s="3305" t="s">
        <v>2495</v>
      </c>
      <c r="F295" s="3305" t="s">
        <v>2496</v>
      </c>
      <c r="G295" s="3305" t="s">
        <v>2650</v>
      </c>
      <c r="H295" s="3305"/>
      <c r="I295" s="3305" t="s">
        <v>2489</v>
      </c>
      <c r="J295" s="3305" t="s">
        <v>2477</v>
      </c>
      <c r="K295" s="3320">
        <v>601940</v>
      </c>
      <c r="L295" s="3305" t="s">
        <v>3069</v>
      </c>
      <c r="M295" s="3299" t="s">
        <v>2498</v>
      </c>
      <c r="N295" s="3299" t="s">
        <v>2534</v>
      </c>
      <c r="O295" s="3294"/>
      <c r="P295" s="3294"/>
      <c r="Q295" s="3299" t="s">
        <v>2659</v>
      </c>
      <c r="R295" s="3322" t="s">
        <v>3558</v>
      </c>
      <c r="S295" s="3323"/>
      <c r="T295" s="3324"/>
      <c r="U295" s="3324"/>
      <c r="V295" s="3325"/>
      <c r="W295" s="3317"/>
    </row>
    <row r="296" spans="1:23" s="3314" customFormat="1" ht="12" customHeight="1">
      <c r="A296" s="3305" t="s">
        <v>3559</v>
      </c>
      <c r="B296" s="3305" t="s">
        <v>3557</v>
      </c>
      <c r="C296" s="3305" t="s">
        <v>3557</v>
      </c>
      <c r="D296" s="3319" t="s">
        <v>3155</v>
      </c>
      <c r="E296" s="3305" t="s">
        <v>2495</v>
      </c>
      <c r="F296" s="3305" t="s">
        <v>2496</v>
      </c>
      <c r="G296" s="3305" t="s">
        <v>2650</v>
      </c>
      <c r="H296" s="3305"/>
      <c r="I296" s="3305" t="s">
        <v>2489</v>
      </c>
      <c r="J296" s="3305" t="s">
        <v>2477</v>
      </c>
      <c r="K296" s="3320">
        <v>144090</v>
      </c>
      <c r="L296" s="3305" t="s">
        <v>3069</v>
      </c>
      <c r="M296" s="3299" t="s">
        <v>2498</v>
      </c>
      <c r="N296" s="3299" t="s">
        <v>2534</v>
      </c>
      <c r="O296" s="3294"/>
      <c r="P296" s="3294"/>
      <c r="Q296" s="3299" t="s">
        <v>2663</v>
      </c>
      <c r="R296" s="3322" t="s">
        <v>3560</v>
      </c>
      <c r="S296" s="3323"/>
      <c r="T296" s="3324"/>
      <c r="U296" s="3324"/>
      <c r="V296" s="3325"/>
      <c r="W296" s="3317"/>
    </row>
    <row r="297" spans="1:23" s="3314" customFormat="1" ht="12" customHeight="1">
      <c r="A297" s="3305" t="s">
        <v>3561</v>
      </c>
      <c r="B297" s="3305" t="s">
        <v>3557</v>
      </c>
      <c r="C297" s="3305" t="s">
        <v>3557</v>
      </c>
      <c r="D297" s="3319" t="s">
        <v>3158</v>
      </c>
      <c r="E297" s="3305" t="s">
        <v>2495</v>
      </c>
      <c r="F297" s="3305" t="s">
        <v>2496</v>
      </c>
      <c r="G297" s="3305" t="s">
        <v>2650</v>
      </c>
      <c r="H297" s="3305"/>
      <c r="I297" s="3305" t="s">
        <v>2489</v>
      </c>
      <c r="J297" s="3305" t="s">
        <v>2477</v>
      </c>
      <c r="K297" s="3320">
        <v>88170</v>
      </c>
      <c r="L297" s="3305" t="s">
        <v>3069</v>
      </c>
      <c r="M297" s="3299" t="s">
        <v>2498</v>
      </c>
      <c r="N297" s="3299" t="s">
        <v>2534</v>
      </c>
      <c r="O297" s="3294"/>
      <c r="P297" s="3294"/>
      <c r="Q297" s="3299" t="s">
        <v>2651</v>
      </c>
      <c r="R297" s="3322" t="s">
        <v>3562</v>
      </c>
      <c r="S297" s="3323"/>
      <c r="T297" s="3324"/>
      <c r="U297" s="3324"/>
      <c r="V297" s="3325"/>
      <c r="W297" s="3317"/>
    </row>
    <row r="298" spans="1:23" s="3314" customFormat="1" ht="12" customHeight="1">
      <c r="A298" s="3305" t="s">
        <v>3563</v>
      </c>
      <c r="B298" s="3305" t="s">
        <v>3557</v>
      </c>
      <c r="C298" s="3305" t="s">
        <v>3557</v>
      </c>
      <c r="D298" s="3319" t="s">
        <v>3564</v>
      </c>
      <c r="E298" s="3305" t="s">
        <v>2495</v>
      </c>
      <c r="F298" s="3305" t="s">
        <v>2496</v>
      </c>
      <c r="G298" s="3305" t="s">
        <v>2650</v>
      </c>
      <c r="H298" s="3305"/>
      <c r="I298" s="3305" t="s">
        <v>2489</v>
      </c>
      <c r="J298" s="3305" t="s">
        <v>2477</v>
      </c>
      <c r="K298" s="3320">
        <v>276020</v>
      </c>
      <c r="L298" s="3305" t="s">
        <v>3069</v>
      </c>
      <c r="M298" s="3299" t="s">
        <v>2498</v>
      </c>
      <c r="N298" s="3299" t="s">
        <v>2534</v>
      </c>
      <c r="O298" s="3294"/>
      <c r="P298" s="3294"/>
      <c r="Q298" s="3299" t="s">
        <v>2655</v>
      </c>
      <c r="R298" s="3322" t="s">
        <v>3565</v>
      </c>
      <c r="S298" s="3323"/>
      <c r="T298" s="3324"/>
      <c r="U298" s="3324"/>
      <c r="V298" s="3325"/>
      <c r="W298" s="3317"/>
    </row>
    <row r="299" spans="1:23" s="3314" customFormat="1" ht="12" customHeight="1">
      <c r="A299" s="3305" t="s">
        <v>3566</v>
      </c>
      <c r="B299" s="3305" t="s">
        <v>3567</v>
      </c>
      <c r="C299" s="3305" t="s">
        <v>3567</v>
      </c>
      <c r="D299" s="3319" t="s">
        <v>3086</v>
      </c>
      <c r="E299" s="3305" t="s">
        <v>2486</v>
      </c>
      <c r="F299" s="3305" t="s">
        <v>2487</v>
      </c>
      <c r="G299" s="3305" t="s">
        <v>2488</v>
      </c>
      <c r="H299" s="3305"/>
      <c r="I299" s="3299" t="s">
        <v>2522</v>
      </c>
      <c r="J299" s="3305" t="s">
        <v>2477</v>
      </c>
      <c r="K299" s="3320">
        <v>16000</v>
      </c>
      <c r="L299" s="3305" t="s">
        <v>3069</v>
      </c>
      <c r="M299" s="3305" t="s">
        <v>2479</v>
      </c>
      <c r="N299" s="3305" t="s">
        <v>2480</v>
      </c>
      <c r="O299" s="3305"/>
      <c r="P299" s="3305"/>
      <c r="Q299" s="3305" t="s">
        <v>3568</v>
      </c>
      <c r="R299" s="3306" t="s">
        <v>3569</v>
      </c>
      <c r="S299" s="3321"/>
    </row>
    <row r="300" spans="1:23" s="3314" customFormat="1" ht="12" customHeight="1">
      <c r="A300" s="3305" t="s">
        <v>3570</v>
      </c>
      <c r="B300" s="3305" t="s">
        <v>3567</v>
      </c>
      <c r="C300" s="3305" t="s">
        <v>3567</v>
      </c>
      <c r="D300" s="3319" t="s">
        <v>3086</v>
      </c>
      <c r="E300" s="3305" t="s">
        <v>2486</v>
      </c>
      <c r="F300" s="3305" t="s">
        <v>2487</v>
      </c>
      <c r="G300" s="3305" t="s">
        <v>2488</v>
      </c>
      <c r="H300" s="3305"/>
      <c r="I300" s="3299" t="s">
        <v>2522</v>
      </c>
      <c r="J300" s="3305" t="s">
        <v>2477</v>
      </c>
      <c r="K300" s="3320">
        <v>18000</v>
      </c>
      <c r="L300" s="3305" t="s">
        <v>3069</v>
      </c>
      <c r="M300" s="3305" t="s">
        <v>2479</v>
      </c>
      <c r="N300" s="3305" t="s">
        <v>2480</v>
      </c>
      <c r="O300" s="3305"/>
      <c r="P300" s="3305"/>
      <c r="Q300" s="3305" t="s">
        <v>3571</v>
      </c>
      <c r="R300" s="3306" t="s">
        <v>3572</v>
      </c>
      <c r="S300" s="3321"/>
    </row>
    <row r="301" spans="1:23" s="3314" customFormat="1" ht="12" customHeight="1">
      <c r="A301" s="3305" t="s">
        <v>3573</v>
      </c>
      <c r="B301" s="3305" t="s">
        <v>3574</v>
      </c>
      <c r="C301" s="3305" t="s">
        <v>3574</v>
      </c>
      <c r="D301" s="3319" t="s">
        <v>3086</v>
      </c>
      <c r="E301" s="3305" t="s">
        <v>2486</v>
      </c>
      <c r="F301" s="3305" t="s">
        <v>2487</v>
      </c>
      <c r="G301" s="3305" t="s">
        <v>2488</v>
      </c>
      <c r="H301" s="3305"/>
      <c r="I301" s="3299" t="s">
        <v>2522</v>
      </c>
      <c r="J301" s="3305" t="s">
        <v>2477</v>
      </c>
      <c r="K301" s="3320">
        <v>52000</v>
      </c>
      <c r="L301" s="3305" t="s">
        <v>3069</v>
      </c>
      <c r="M301" s="3305" t="s">
        <v>2479</v>
      </c>
      <c r="N301" s="3305" t="s">
        <v>2480</v>
      </c>
      <c r="O301" s="3305"/>
      <c r="P301" s="3305"/>
      <c r="Q301" s="3305" t="s">
        <v>3575</v>
      </c>
      <c r="R301" s="3306" t="s">
        <v>3576</v>
      </c>
      <c r="S301" s="3321"/>
    </row>
    <row r="302" spans="1:23" s="3314" customFormat="1" ht="12" customHeight="1">
      <c r="A302" s="3305" t="s">
        <v>3577</v>
      </c>
      <c r="B302" s="3305" t="s">
        <v>3578</v>
      </c>
      <c r="C302" s="3305" t="s">
        <v>3578</v>
      </c>
      <c r="D302" s="3319" t="s">
        <v>3086</v>
      </c>
      <c r="E302" s="3305" t="s">
        <v>2486</v>
      </c>
      <c r="F302" s="3305" t="s">
        <v>2487</v>
      </c>
      <c r="G302" s="3305" t="s">
        <v>2488</v>
      </c>
      <c r="H302" s="3305"/>
      <c r="I302" s="3299" t="s">
        <v>2522</v>
      </c>
      <c r="J302" s="3305" t="s">
        <v>2477</v>
      </c>
      <c r="K302" s="3320">
        <v>18450</v>
      </c>
      <c r="L302" s="3305" t="s">
        <v>3069</v>
      </c>
      <c r="M302" s="3305" t="s">
        <v>2479</v>
      </c>
      <c r="N302" s="3305" t="s">
        <v>2480</v>
      </c>
      <c r="O302" s="3305"/>
      <c r="P302" s="3305"/>
      <c r="Q302" s="3305" t="s">
        <v>3140</v>
      </c>
      <c r="R302" s="3306" t="s">
        <v>3579</v>
      </c>
      <c r="S302" s="3321"/>
    </row>
    <row r="303" spans="1:23" s="3314" customFormat="1" ht="12" customHeight="1">
      <c r="A303" s="3305" t="s">
        <v>3580</v>
      </c>
      <c r="B303" s="3305" t="s">
        <v>3578</v>
      </c>
      <c r="C303" s="3305" t="s">
        <v>3578</v>
      </c>
      <c r="D303" s="3319" t="s">
        <v>3086</v>
      </c>
      <c r="E303" s="3305" t="s">
        <v>2486</v>
      </c>
      <c r="F303" s="3305" t="s">
        <v>2487</v>
      </c>
      <c r="G303" s="3305" t="s">
        <v>2488</v>
      </c>
      <c r="H303" s="3305"/>
      <c r="I303" s="3299" t="s">
        <v>2522</v>
      </c>
      <c r="J303" s="3305" t="s">
        <v>2477</v>
      </c>
      <c r="K303" s="3320">
        <v>67000</v>
      </c>
      <c r="L303" s="3305" t="s">
        <v>3069</v>
      </c>
      <c r="M303" s="3305" t="s">
        <v>2479</v>
      </c>
      <c r="N303" s="3305" t="s">
        <v>2480</v>
      </c>
      <c r="O303" s="3305"/>
      <c r="P303" s="3305"/>
      <c r="Q303" s="3305" t="s">
        <v>3581</v>
      </c>
      <c r="R303" s="3306" t="s">
        <v>3582</v>
      </c>
      <c r="S303" s="3321"/>
    </row>
    <row r="304" spans="1:23" s="3314" customFormat="1" ht="12" customHeight="1">
      <c r="A304" s="3305" t="s">
        <v>3583</v>
      </c>
      <c r="B304" s="3305" t="s">
        <v>3584</v>
      </c>
      <c r="C304" s="3305" t="s">
        <v>3584</v>
      </c>
      <c r="D304" s="3319" t="s">
        <v>3585</v>
      </c>
      <c r="E304" s="3305" t="s">
        <v>2486</v>
      </c>
      <c r="F304" s="3305" t="s">
        <v>2487</v>
      </c>
      <c r="G304" s="3299" t="s">
        <v>5011</v>
      </c>
      <c r="H304" s="3305"/>
      <c r="I304" s="3299" t="s">
        <v>2608</v>
      </c>
      <c r="J304" s="3305" t="s">
        <v>2477</v>
      </c>
      <c r="K304" s="3320">
        <v>3800500</v>
      </c>
      <c r="L304" s="3305" t="s">
        <v>3069</v>
      </c>
      <c r="M304" s="3299" t="s">
        <v>2498</v>
      </c>
      <c r="N304" s="3299" t="s">
        <v>2499</v>
      </c>
      <c r="O304" s="3294"/>
      <c r="P304" s="3299"/>
      <c r="Q304" s="3299" t="s">
        <v>3586</v>
      </c>
      <c r="R304" s="3306" t="s">
        <v>3587</v>
      </c>
      <c r="S304" s="3321"/>
    </row>
    <row r="305" spans="1:19" s="3314" customFormat="1" ht="12" customHeight="1">
      <c r="A305" s="3305" t="s">
        <v>3588</v>
      </c>
      <c r="B305" s="3305" t="s">
        <v>3584</v>
      </c>
      <c r="C305" s="3305" t="s">
        <v>3584</v>
      </c>
      <c r="D305" s="3319" t="s">
        <v>3589</v>
      </c>
      <c r="E305" s="3305" t="s">
        <v>2486</v>
      </c>
      <c r="F305" s="3305" t="s">
        <v>2487</v>
      </c>
      <c r="G305" s="3305" t="s">
        <v>2488</v>
      </c>
      <c r="H305" s="3305"/>
      <c r="I305" s="3299" t="s">
        <v>2522</v>
      </c>
      <c r="J305" s="3305" t="s">
        <v>2477</v>
      </c>
      <c r="K305" s="3320">
        <v>60500</v>
      </c>
      <c r="L305" s="3305" t="s">
        <v>3069</v>
      </c>
      <c r="M305" s="3299" t="s">
        <v>2498</v>
      </c>
      <c r="N305" s="3299" t="s">
        <v>2499</v>
      </c>
      <c r="O305" s="3305"/>
      <c r="P305" s="3305"/>
      <c r="Q305" s="3305" t="s">
        <v>3590</v>
      </c>
      <c r="R305" s="3322" t="s">
        <v>3591</v>
      </c>
      <c r="S305" s="3321"/>
    </row>
    <row r="306" spans="1:19" s="3314" customFormat="1" ht="12" customHeight="1">
      <c r="A306" s="3305" t="s">
        <v>3592</v>
      </c>
      <c r="B306" s="3305" t="s">
        <v>3584</v>
      </c>
      <c r="C306" s="3305" t="s">
        <v>3584</v>
      </c>
      <c r="D306" s="3319" t="s">
        <v>3593</v>
      </c>
      <c r="E306" s="3305" t="s">
        <v>2486</v>
      </c>
      <c r="F306" s="3305" t="s">
        <v>2487</v>
      </c>
      <c r="G306" s="3305" t="s">
        <v>2488</v>
      </c>
      <c r="H306" s="3305"/>
      <c r="I306" s="3299" t="s">
        <v>2522</v>
      </c>
      <c r="J306" s="3305" t="s">
        <v>2477</v>
      </c>
      <c r="K306" s="3320">
        <v>70500</v>
      </c>
      <c r="L306" s="3305" t="s">
        <v>3069</v>
      </c>
      <c r="M306" s="3299" t="s">
        <v>2498</v>
      </c>
      <c r="N306" s="3299" t="s">
        <v>2499</v>
      </c>
      <c r="O306" s="3305"/>
      <c r="P306" s="3305"/>
      <c r="Q306" s="3305" t="s">
        <v>3594</v>
      </c>
      <c r="R306" s="3322" t="s">
        <v>3595</v>
      </c>
      <c r="S306" s="3321"/>
    </row>
    <row r="307" spans="1:19" s="3314" customFormat="1" ht="12" customHeight="1">
      <c r="A307" s="3305" t="s">
        <v>3596</v>
      </c>
      <c r="B307" s="3305" t="s">
        <v>3584</v>
      </c>
      <c r="C307" s="3305" t="s">
        <v>3584</v>
      </c>
      <c r="D307" s="3319" t="s">
        <v>3597</v>
      </c>
      <c r="E307" s="3305" t="s">
        <v>2486</v>
      </c>
      <c r="F307" s="3305" t="s">
        <v>2487</v>
      </c>
      <c r="G307" s="3305" t="s">
        <v>3598</v>
      </c>
      <c r="H307" s="3305"/>
      <c r="I307" s="3305" t="s">
        <v>3599</v>
      </c>
      <c r="J307" s="3305" t="s">
        <v>2477</v>
      </c>
      <c r="K307" s="3320">
        <v>58300</v>
      </c>
      <c r="L307" s="3305" t="s">
        <v>3069</v>
      </c>
      <c r="M307" s="3299" t="s">
        <v>2498</v>
      </c>
      <c r="N307" s="3299" t="s">
        <v>2499</v>
      </c>
      <c r="O307" s="3305"/>
      <c r="P307" s="3305"/>
      <c r="Q307" s="3305" t="s">
        <v>3600</v>
      </c>
      <c r="R307" s="3306" t="s">
        <v>3601</v>
      </c>
      <c r="S307" s="3321"/>
    </row>
    <row r="308" spans="1:19" s="3314" customFormat="1" ht="12" customHeight="1">
      <c r="A308" s="3305" t="s">
        <v>3602</v>
      </c>
      <c r="B308" s="3305" t="s">
        <v>3584</v>
      </c>
      <c r="C308" s="3305" t="s">
        <v>3584</v>
      </c>
      <c r="D308" s="3319" t="s">
        <v>3086</v>
      </c>
      <c r="E308" s="3305" t="s">
        <v>2486</v>
      </c>
      <c r="F308" s="3305" t="s">
        <v>2487</v>
      </c>
      <c r="G308" s="3305" t="s">
        <v>2488</v>
      </c>
      <c r="H308" s="3305"/>
      <c r="I308" s="3299" t="s">
        <v>2522</v>
      </c>
      <c r="J308" s="3305" t="s">
        <v>2477</v>
      </c>
      <c r="K308" s="3320">
        <v>38000</v>
      </c>
      <c r="L308" s="3305" t="s">
        <v>3069</v>
      </c>
      <c r="M308" s="3305" t="s">
        <v>2479</v>
      </c>
      <c r="N308" s="3305" t="s">
        <v>2480</v>
      </c>
      <c r="O308" s="3305"/>
      <c r="P308" s="3305"/>
      <c r="Q308" s="3305" t="s">
        <v>3603</v>
      </c>
      <c r="R308" s="3306" t="s">
        <v>3604</v>
      </c>
      <c r="S308" s="3321"/>
    </row>
    <row r="309" spans="1:19" s="3314" customFormat="1" ht="12" customHeight="1">
      <c r="A309" s="3305" t="s">
        <v>3605</v>
      </c>
      <c r="B309" s="3305" t="s">
        <v>3606</v>
      </c>
      <c r="C309" s="3305" t="s">
        <v>3606</v>
      </c>
      <c r="D309" s="3319" t="s">
        <v>3086</v>
      </c>
      <c r="E309" s="3305" t="s">
        <v>2486</v>
      </c>
      <c r="F309" s="3305" t="s">
        <v>2487</v>
      </c>
      <c r="G309" s="3305" t="s">
        <v>2488</v>
      </c>
      <c r="H309" s="3305"/>
      <c r="I309" s="3299" t="s">
        <v>2522</v>
      </c>
      <c r="J309" s="3305" t="s">
        <v>2477</v>
      </c>
      <c r="K309" s="3320">
        <v>3200</v>
      </c>
      <c r="L309" s="3305" t="s">
        <v>3069</v>
      </c>
      <c r="M309" s="3305" t="s">
        <v>2479</v>
      </c>
      <c r="N309" s="3305" t="s">
        <v>2480</v>
      </c>
      <c r="O309" s="3305"/>
      <c r="P309" s="3305"/>
      <c r="Q309" s="3305" t="s">
        <v>3607</v>
      </c>
      <c r="R309" s="3306" t="s">
        <v>3608</v>
      </c>
      <c r="S309" s="3321"/>
    </row>
    <row r="310" spans="1:19" s="3314" customFormat="1" ht="12" customHeight="1">
      <c r="A310" s="3305" t="s">
        <v>3609</v>
      </c>
      <c r="B310" s="3305" t="s">
        <v>3610</v>
      </c>
      <c r="C310" s="3305" t="s">
        <v>3610</v>
      </c>
      <c r="D310" s="3319" t="s">
        <v>3086</v>
      </c>
      <c r="E310" s="3305" t="s">
        <v>2486</v>
      </c>
      <c r="F310" s="3305" t="s">
        <v>2487</v>
      </c>
      <c r="G310" s="3305" t="s">
        <v>2488</v>
      </c>
      <c r="H310" s="3305"/>
      <c r="I310" s="3299" t="s">
        <v>2522</v>
      </c>
      <c r="J310" s="3305" t="s">
        <v>2477</v>
      </c>
      <c r="K310" s="3320">
        <v>10000</v>
      </c>
      <c r="L310" s="3305" t="s">
        <v>3069</v>
      </c>
      <c r="M310" s="3305" t="s">
        <v>2479</v>
      </c>
      <c r="N310" s="3305" t="s">
        <v>2480</v>
      </c>
      <c r="O310" s="3305"/>
      <c r="P310" s="3305"/>
      <c r="Q310" s="3305" t="s">
        <v>3611</v>
      </c>
      <c r="R310" s="3306" t="s">
        <v>3612</v>
      </c>
      <c r="S310" s="3321"/>
    </row>
    <row r="311" spans="1:19" s="3314" customFormat="1" ht="12" customHeight="1">
      <c r="A311" s="3305" t="s">
        <v>3613</v>
      </c>
      <c r="B311" s="3305" t="s">
        <v>3610</v>
      </c>
      <c r="C311" s="3305" t="s">
        <v>3610</v>
      </c>
      <c r="D311" s="3319" t="s">
        <v>3086</v>
      </c>
      <c r="E311" s="3305" t="s">
        <v>2486</v>
      </c>
      <c r="F311" s="3305" t="s">
        <v>2487</v>
      </c>
      <c r="G311" s="3305" t="s">
        <v>2488</v>
      </c>
      <c r="H311" s="3305"/>
      <c r="I311" s="3299" t="s">
        <v>2522</v>
      </c>
      <c r="J311" s="3305" t="s">
        <v>2477</v>
      </c>
      <c r="K311" s="3320">
        <v>14450</v>
      </c>
      <c r="L311" s="3305" t="s">
        <v>3069</v>
      </c>
      <c r="M311" s="3305" t="s">
        <v>2479</v>
      </c>
      <c r="N311" s="3305" t="s">
        <v>2480</v>
      </c>
      <c r="O311" s="3305"/>
      <c r="P311" s="3305"/>
      <c r="Q311" s="3305" t="s">
        <v>2973</v>
      </c>
      <c r="R311" s="3306" t="s">
        <v>3614</v>
      </c>
      <c r="S311" s="3321"/>
    </row>
    <row r="312" spans="1:19" s="3314" customFormat="1" ht="12" customHeight="1">
      <c r="A312" s="3305" t="s">
        <v>3615</v>
      </c>
      <c r="B312" s="3305" t="s">
        <v>3610</v>
      </c>
      <c r="C312" s="3305" t="s">
        <v>3610</v>
      </c>
      <c r="D312" s="3319" t="s">
        <v>3616</v>
      </c>
      <c r="E312" s="3305" t="s">
        <v>2495</v>
      </c>
      <c r="F312" s="3305" t="s">
        <v>2532</v>
      </c>
      <c r="G312" s="3299" t="s">
        <v>2721</v>
      </c>
      <c r="H312" s="3305"/>
      <c r="I312" s="3305" t="s">
        <v>2489</v>
      </c>
      <c r="J312" s="3311" t="s">
        <v>3068</v>
      </c>
      <c r="K312" s="3320">
        <v>269000</v>
      </c>
      <c r="L312" s="3305" t="s">
        <v>3069</v>
      </c>
      <c r="M312" s="3305" t="s">
        <v>2479</v>
      </c>
      <c r="N312" s="3305" t="s">
        <v>2480</v>
      </c>
      <c r="O312" s="3305"/>
      <c r="P312" s="3305"/>
      <c r="Q312" s="3305" t="s">
        <v>2529</v>
      </c>
      <c r="R312" s="3306" t="s">
        <v>3617</v>
      </c>
      <c r="S312" s="3321"/>
    </row>
    <row r="313" spans="1:19" s="3314" customFormat="1" ht="12" customHeight="1">
      <c r="A313" s="3305" t="s">
        <v>3618</v>
      </c>
      <c r="B313" s="3305" t="s">
        <v>3610</v>
      </c>
      <c r="C313" s="3305" t="s">
        <v>3610</v>
      </c>
      <c r="D313" s="3319" t="s">
        <v>2720</v>
      </c>
      <c r="E313" s="3305" t="s">
        <v>2495</v>
      </c>
      <c r="F313" s="3305" t="s">
        <v>2532</v>
      </c>
      <c r="G313" s="3299" t="s">
        <v>2721</v>
      </c>
      <c r="H313" s="3305"/>
      <c r="I313" s="3299" t="s">
        <v>5015</v>
      </c>
      <c r="J313" s="3311" t="s">
        <v>3068</v>
      </c>
      <c r="K313" s="3320">
        <v>30000</v>
      </c>
      <c r="L313" s="3305" t="s">
        <v>3069</v>
      </c>
      <c r="M313" s="3305" t="s">
        <v>2479</v>
      </c>
      <c r="N313" s="3305" t="s">
        <v>2480</v>
      </c>
      <c r="O313" s="3305"/>
      <c r="P313" s="3305"/>
      <c r="Q313" s="3305" t="s">
        <v>2722</v>
      </c>
      <c r="R313" s="3306" t="s">
        <v>3619</v>
      </c>
      <c r="S313" s="3321"/>
    </row>
    <row r="314" spans="1:19" s="3314" customFormat="1" ht="12" customHeight="1">
      <c r="A314" s="3305" t="s">
        <v>3620</v>
      </c>
      <c r="B314" s="3305" t="s">
        <v>3610</v>
      </c>
      <c r="C314" s="3305" t="s">
        <v>3610</v>
      </c>
      <c r="D314" s="3319" t="s">
        <v>3621</v>
      </c>
      <c r="E314" s="3305" t="s">
        <v>2495</v>
      </c>
      <c r="F314" s="3305" t="s">
        <v>2532</v>
      </c>
      <c r="G314" s="3305" t="s">
        <v>2578</v>
      </c>
      <c r="H314" s="3305"/>
      <c r="I314" s="3299" t="s">
        <v>2489</v>
      </c>
      <c r="J314" s="3311" t="s">
        <v>3068</v>
      </c>
      <c r="K314" s="3320">
        <v>5580</v>
      </c>
      <c r="L314" s="3305" t="s">
        <v>3069</v>
      </c>
      <c r="M314" s="3305" t="s">
        <v>2479</v>
      </c>
      <c r="N314" s="3305" t="s">
        <v>2480</v>
      </c>
      <c r="O314" s="3305"/>
      <c r="P314" s="3305"/>
      <c r="Q314" s="3305" t="s">
        <v>2582</v>
      </c>
      <c r="R314" s="3306" t="s">
        <v>3622</v>
      </c>
      <c r="S314" s="3321"/>
    </row>
    <row r="315" spans="1:19" s="3314" customFormat="1" ht="12" customHeight="1">
      <c r="A315" s="3305" t="s">
        <v>3623</v>
      </c>
      <c r="B315" s="3305" t="s">
        <v>3624</v>
      </c>
      <c r="C315" s="3305" t="s">
        <v>3624</v>
      </c>
      <c r="D315" s="3319" t="s">
        <v>3625</v>
      </c>
      <c r="E315" s="3305" t="s">
        <v>2495</v>
      </c>
      <c r="F315" s="3305" t="s">
        <v>2496</v>
      </c>
      <c r="G315" s="3299" t="s">
        <v>2695</v>
      </c>
      <c r="H315" s="3305"/>
      <c r="I315" s="3305" t="s">
        <v>2489</v>
      </c>
      <c r="J315" s="3305" t="s">
        <v>2477</v>
      </c>
      <c r="K315" s="3320">
        <v>240000</v>
      </c>
      <c r="L315" s="3305" t="s">
        <v>3069</v>
      </c>
      <c r="M315" s="3299" t="s">
        <v>2498</v>
      </c>
      <c r="N315" s="3299" t="s">
        <v>2499</v>
      </c>
      <c r="O315" s="3305"/>
      <c r="P315" s="3305"/>
      <c r="Q315" s="3305" t="s">
        <v>2509</v>
      </c>
      <c r="R315" s="3306" t="s">
        <v>3626</v>
      </c>
      <c r="S315" s="3321"/>
    </row>
    <row r="316" spans="1:19" s="3314" customFormat="1" ht="12" customHeight="1">
      <c r="A316" s="3305" t="s">
        <v>3627</v>
      </c>
      <c r="B316" s="3305" t="s">
        <v>3624</v>
      </c>
      <c r="C316" s="3305" t="s">
        <v>3624</v>
      </c>
      <c r="D316" s="3319" t="s">
        <v>3628</v>
      </c>
      <c r="E316" s="3305" t="s">
        <v>2495</v>
      </c>
      <c r="F316" s="3305" t="s">
        <v>2532</v>
      </c>
      <c r="G316" s="3299" t="s">
        <v>2533</v>
      </c>
      <c r="H316" s="3305"/>
      <c r="I316" s="3305" t="s">
        <v>2489</v>
      </c>
      <c r="J316" s="3305" t="s">
        <v>2477</v>
      </c>
      <c r="K316" s="3320">
        <v>89390</v>
      </c>
      <c r="L316" s="3305" t="s">
        <v>3069</v>
      </c>
      <c r="M316" s="3299" t="s">
        <v>2498</v>
      </c>
      <c r="N316" s="3299" t="s">
        <v>2534</v>
      </c>
      <c r="O316" s="3305"/>
      <c r="P316" s="3305"/>
      <c r="Q316" s="3305" t="s">
        <v>3629</v>
      </c>
      <c r="R316" s="3306" t="s">
        <v>3630</v>
      </c>
      <c r="S316" s="3321"/>
    </row>
    <row r="317" spans="1:19" s="3314" customFormat="1" ht="12" customHeight="1">
      <c r="A317" s="3305" t="s">
        <v>3631</v>
      </c>
      <c r="B317" s="3305" t="s">
        <v>3632</v>
      </c>
      <c r="C317" s="3305" t="s">
        <v>3632</v>
      </c>
      <c r="D317" s="3319" t="s">
        <v>3633</v>
      </c>
      <c r="E317" s="3305" t="s">
        <v>2486</v>
      </c>
      <c r="F317" s="3305" t="s">
        <v>2487</v>
      </c>
      <c r="G317" s="3299" t="s">
        <v>5011</v>
      </c>
      <c r="H317" s="3305"/>
      <c r="I317" s="3299" t="s">
        <v>2608</v>
      </c>
      <c r="J317" s="3305" t="s">
        <v>2477</v>
      </c>
      <c r="K317" s="3320">
        <v>16200000</v>
      </c>
      <c r="L317" s="3305" t="s">
        <v>3069</v>
      </c>
      <c r="M317" s="3299" t="s">
        <v>2498</v>
      </c>
      <c r="N317" s="3299" t="s">
        <v>2499</v>
      </c>
      <c r="O317" s="3294"/>
      <c r="P317" s="3299"/>
      <c r="Q317" s="3299" t="s">
        <v>1227</v>
      </c>
      <c r="R317" s="3306" t="s">
        <v>3634</v>
      </c>
      <c r="S317" s="3321"/>
    </row>
    <row r="318" spans="1:19" s="3314" customFormat="1" ht="12" customHeight="1">
      <c r="A318" s="3305" t="s">
        <v>3635</v>
      </c>
      <c r="B318" s="3305" t="s">
        <v>3632</v>
      </c>
      <c r="C318" s="3305" t="s">
        <v>3632</v>
      </c>
      <c r="D318" s="3319" t="s">
        <v>3086</v>
      </c>
      <c r="E318" s="3305" t="s">
        <v>2486</v>
      </c>
      <c r="F318" s="3305" t="s">
        <v>2487</v>
      </c>
      <c r="G318" s="3305" t="s">
        <v>2488</v>
      </c>
      <c r="H318" s="3305"/>
      <c r="I318" s="3299" t="s">
        <v>2546</v>
      </c>
      <c r="J318" s="3305" t="s">
        <v>2477</v>
      </c>
      <c r="K318" s="3320">
        <v>11000</v>
      </c>
      <c r="L318" s="3305" t="s">
        <v>3069</v>
      </c>
      <c r="M318" s="3305" t="s">
        <v>2479</v>
      </c>
      <c r="N318" s="3305" t="s">
        <v>2480</v>
      </c>
      <c r="O318" s="3305"/>
      <c r="P318" s="3305"/>
      <c r="Q318" s="3305" t="s">
        <v>3636</v>
      </c>
      <c r="R318" s="3306" t="s">
        <v>3637</v>
      </c>
      <c r="S318" s="3321"/>
    </row>
    <row r="319" spans="1:19" s="3314" customFormat="1" ht="12" customHeight="1">
      <c r="A319" s="3305" t="s">
        <v>3638</v>
      </c>
      <c r="B319" s="3305" t="s">
        <v>3639</v>
      </c>
      <c r="C319" s="3305" t="s">
        <v>3639</v>
      </c>
      <c r="D319" s="3319" t="s">
        <v>3640</v>
      </c>
      <c r="E319" s="3305" t="s">
        <v>2495</v>
      </c>
      <c r="F319" s="3305" t="s">
        <v>2532</v>
      </c>
      <c r="G319" s="3305" t="s">
        <v>3276</v>
      </c>
      <c r="H319" s="3305"/>
      <c r="I319" s="3305" t="s">
        <v>2489</v>
      </c>
      <c r="J319" s="3305" t="s">
        <v>2477</v>
      </c>
      <c r="K319" s="3320">
        <v>1800000</v>
      </c>
      <c r="L319" s="3305" t="s">
        <v>3069</v>
      </c>
      <c r="M319" s="3305" t="s">
        <v>2479</v>
      </c>
      <c r="N319" s="3305" t="s">
        <v>2480</v>
      </c>
      <c r="O319" s="3305"/>
      <c r="P319" s="3305"/>
      <c r="Q319" s="3305" t="s">
        <v>3641</v>
      </c>
      <c r="R319" s="3306" t="s">
        <v>3642</v>
      </c>
      <c r="S319" s="3321"/>
    </row>
    <row r="320" spans="1:19" s="3314" customFormat="1" ht="12" customHeight="1">
      <c r="A320" s="3305" t="s">
        <v>3643</v>
      </c>
      <c r="B320" s="3305" t="s">
        <v>3639</v>
      </c>
      <c r="C320" s="3305" t="s">
        <v>3639</v>
      </c>
      <c r="D320" s="3319" t="s">
        <v>3086</v>
      </c>
      <c r="E320" s="3305" t="s">
        <v>2486</v>
      </c>
      <c r="F320" s="3305" t="s">
        <v>2487</v>
      </c>
      <c r="G320" s="3305" t="s">
        <v>2488</v>
      </c>
      <c r="H320" s="3305"/>
      <c r="I320" s="3299" t="s">
        <v>2546</v>
      </c>
      <c r="J320" s="3305" t="s">
        <v>2477</v>
      </c>
      <c r="K320" s="3320">
        <v>10000</v>
      </c>
      <c r="L320" s="3305" t="s">
        <v>3069</v>
      </c>
      <c r="M320" s="3305" t="s">
        <v>2479</v>
      </c>
      <c r="N320" s="3305" t="s">
        <v>2480</v>
      </c>
      <c r="O320" s="3305"/>
      <c r="P320" s="3305"/>
      <c r="Q320" s="3305" t="s">
        <v>3644</v>
      </c>
      <c r="R320" s="3306" t="s">
        <v>3645</v>
      </c>
      <c r="S320" s="3321"/>
    </row>
    <row r="321" spans="1:19" s="3314" customFormat="1" ht="12" customHeight="1">
      <c r="A321" s="3305" t="s">
        <v>3646</v>
      </c>
      <c r="B321" s="3305" t="s">
        <v>3647</v>
      </c>
      <c r="C321" s="3305" t="s">
        <v>3647</v>
      </c>
      <c r="D321" s="3319" t="s">
        <v>3296</v>
      </c>
      <c r="E321" s="3305" t="s">
        <v>2742</v>
      </c>
      <c r="F321" s="3305" t="s">
        <v>2743</v>
      </c>
      <c r="G321" s="3305" t="s">
        <v>2475</v>
      </c>
      <c r="H321" s="3305"/>
      <c r="I321" s="3299" t="s">
        <v>2744</v>
      </c>
      <c r="J321" s="3305" t="s">
        <v>2745</v>
      </c>
      <c r="K321" s="3320">
        <v>12880</v>
      </c>
      <c r="L321" s="3305" t="s">
        <v>3077</v>
      </c>
      <c r="M321" s="3305" t="s">
        <v>2747</v>
      </c>
      <c r="N321" s="3305" t="s">
        <v>2748</v>
      </c>
      <c r="O321" s="3305"/>
      <c r="P321" s="3305"/>
      <c r="Q321" s="3305" t="s">
        <v>3312</v>
      </c>
      <c r="R321" s="3306" t="s">
        <v>3648</v>
      </c>
      <c r="S321" s="3321"/>
    </row>
    <row r="322" spans="1:19" s="3314" customFormat="1" ht="12" customHeight="1">
      <c r="A322" s="3305" t="s">
        <v>3649</v>
      </c>
      <c r="B322" s="3305" t="s">
        <v>3647</v>
      </c>
      <c r="C322" s="3305" t="s">
        <v>3647</v>
      </c>
      <c r="D322" s="3319" t="s">
        <v>3296</v>
      </c>
      <c r="E322" s="3305" t="s">
        <v>2742</v>
      </c>
      <c r="F322" s="3305" t="s">
        <v>2743</v>
      </c>
      <c r="G322" s="3305" t="s">
        <v>2475</v>
      </c>
      <c r="H322" s="3305"/>
      <c r="I322" s="3299" t="s">
        <v>2744</v>
      </c>
      <c r="J322" s="3305" t="s">
        <v>2745</v>
      </c>
      <c r="K322" s="3320">
        <v>34000</v>
      </c>
      <c r="L322" s="3305" t="s">
        <v>3077</v>
      </c>
      <c r="M322" s="3305" t="s">
        <v>2747</v>
      </c>
      <c r="N322" s="3305" t="s">
        <v>2748</v>
      </c>
      <c r="O322" s="3305"/>
      <c r="P322" s="3305"/>
      <c r="Q322" s="3305" t="s">
        <v>3650</v>
      </c>
      <c r="R322" s="3306" t="s">
        <v>3651</v>
      </c>
      <c r="S322" s="3321"/>
    </row>
    <row r="323" spans="1:19" s="3314" customFormat="1" ht="12" customHeight="1">
      <c r="A323" s="3305" t="s">
        <v>3652</v>
      </c>
      <c r="B323" s="3305" t="s">
        <v>3647</v>
      </c>
      <c r="C323" s="3305" t="s">
        <v>3647</v>
      </c>
      <c r="D323" s="3319" t="s">
        <v>3296</v>
      </c>
      <c r="E323" s="3305" t="s">
        <v>2742</v>
      </c>
      <c r="F323" s="3305" t="s">
        <v>2743</v>
      </c>
      <c r="G323" s="3305" t="s">
        <v>3653</v>
      </c>
      <c r="H323" s="3305"/>
      <c r="I323" s="3305" t="s">
        <v>3654</v>
      </c>
      <c r="J323" s="3305" t="s">
        <v>2745</v>
      </c>
      <c r="K323" s="3320">
        <v>62700</v>
      </c>
      <c r="L323" s="3305" t="s">
        <v>3077</v>
      </c>
      <c r="M323" s="3299" t="s">
        <v>3014</v>
      </c>
      <c r="N323" s="3299" t="s">
        <v>3078</v>
      </c>
      <c r="O323" s="3305"/>
      <c r="P323" s="3305"/>
      <c r="Q323" s="3305" t="s">
        <v>3655</v>
      </c>
      <c r="R323" s="3306" t="s">
        <v>3656</v>
      </c>
      <c r="S323" s="3321"/>
    </row>
    <row r="324" spans="1:19" s="3314" customFormat="1" ht="12" customHeight="1">
      <c r="A324" s="3305" t="s">
        <v>3657</v>
      </c>
      <c r="B324" s="3305" t="s">
        <v>3658</v>
      </c>
      <c r="C324" s="3305" t="s">
        <v>3658</v>
      </c>
      <c r="D324" s="3319" t="s">
        <v>3296</v>
      </c>
      <c r="E324" s="3305" t="s">
        <v>2742</v>
      </c>
      <c r="F324" s="3305" t="s">
        <v>2743</v>
      </c>
      <c r="G324" s="3305" t="s">
        <v>2475</v>
      </c>
      <c r="H324" s="3305"/>
      <c r="I324" s="3299" t="s">
        <v>2744</v>
      </c>
      <c r="J324" s="3305" t="s">
        <v>2745</v>
      </c>
      <c r="K324" s="3320">
        <v>11000</v>
      </c>
      <c r="L324" s="3305" t="s">
        <v>3077</v>
      </c>
      <c r="M324" s="3305" t="s">
        <v>2747</v>
      </c>
      <c r="N324" s="3305" t="s">
        <v>2748</v>
      </c>
      <c r="O324" s="3305"/>
      <c r="P324" s="3305"/>
      <c r="Q324" s="3305" t="s">
        <v>3611</v>
      </c>
      <c r="R324" s="3306" t="s">
        <v>3659</v>
      </c>
      <c r="S324" s="3321"/>
    </row>
    <row r="325" spans="1:19" s="3314" customFormat="1" ht="12" customHeight="1">
      <c r="A325" s="3305" t="s">
        <v>3660</v>
      </c>
      <c r="B325" s="3305" t="s">
        <v>3658</v>
      </c>
      <c r="C325" s="3305" t="s">
        <v>3658</v>
      </c>
      <c r="D325" s="3319" t="s">
        <v>3661</v>
      </c>
      <c r="E325" s="3305" t="s">
        <v>2742</v>
      </c>
      <c r="F325" s="3305" t="s">
        <v>2743</v>
      </c>
      <c r="G325" s="3305" t="s">
        <v>3653</v>
      </c>
      <c r="H325" s="3305"/>
      <c r="I325" s="3305" t="s">
        <v>3654</v>
      </c>
      <c r="J325" s="3305" t="s">
        <v>2745</v>
      </c>
      <c r="K325" s="3320">
        <v>193000</v>
      </c>
      <c r="L325" s="3305" t="s">
        <v>3077</v>
      </c>
      <c r="M325" s="3299" t="s">
        <v>3014</v>
      </c>
      <c r="N325" s="3299" t="s">
        <v>3662</v>
      </c>
      <c r="O325" s="3305"/>
      <c r="P325" s="3305"/>
      <c r="Q325" s="3305" t="s">
        <v>3663</v>
      </c>
      <c r="R325" s="3306" t="s">
        <v>3664</v>
      </c>
      <c r="S325" s="3321"/>
    </row>
    <row r="326" spans="1:19" s="3314" customFormat="1" ht="12" customHeight="1">
      <c r="A326" s="3305" t="s">
        <v>3665</v>
      </c>
      <c r="B326" s="3305" t="s">
        <v>3666</v>
      </c>
      <c r="C326" s="3305" t="s">
        <v>3666</v>
      </c>
      <c r="D326" s="3319" t="s">
        <v>3667</v>
      </c>
      <c r="E326" s="3305" t="s">
        <v>2742</v>
      </c>
      <c r="F326" s="3305" t="s">
        <v>2743</v>
      </c>
      <c r="G326" s="3305" t="s">
        <v>2760</v>
      </c>
      <c r="H326" s="3305"/>
      <c r="I326" s="3299" t="s">
        <v>3009</v>
      </c>
      <c r="J326" s="3305" t="s">
        <v>2745</v>
      </c>
      <c r="K326" s="3320">
        <v>22900</v>
      </c>
      <c r="L326" s="3305" t="s">
        <v>3077</v>
      </c>
      <c r="M326" s="3305" t="s">
        <v>2747</v>
      </c>
      <c r="N326" s="3305" t="s">
        <v>2748</v>
      </c>
      <c r="O326" s="3305"/>
      <c r="P326" s="3305"/>
      <c r="Q326" s="3305" t="s">
        <v>1540</v>
      </c>
      <c r="R326" s="3306" t="s">
        <v>3668</v>
      </c>
      <c r="S326" s="3321"/>
    </row>
    <row r="327" spans="1:19" s="3314" customFormat="1" ht="12" customHeight="1">
      <c r="A327" s="3305" t="s">
        <v>3669</v>
      </c>
      <c r="B327" s="3305" t="s">
        <v>3666</v>
      </c>
      <c r="C327" s="3305" t="s">
        <v>3666</v>
      </c>
      <c r="D327" s="3319" t="s">
        <v>3670</v>
      </c>
      <c r="E327" s="3305" t="s">
        <v>2753</v>
      </c>
      <c r="F327" s="3305" t="s">
        <v>2754</v>
      </c>
      <c r="G327" s="3305" t="s">
        <v>2755</v>
      </c>
      <c r="H327" s="3305"/>
      <c r="I327" s="3299" t="s">
        <v>2476</v>
      </c>
      <c r="J327" s="3311" t="s">
        <v>3076</v>
      </c>
      <c r="K327" s="3320">
        <v>1860</v>
      </c>
      <c r="L327" s="3305" t="s">
        <v>3077</v>
      </c>
      <c r="M327" s="3305" t="s">
        <v>2747</v>
      </c>
      <c r="N327" s="3305" t="s">
        <v>2748</v>
      </c>
      <c r="O327" s="3305"/>
      <c r="P327" s="3305"/>
      <c r="Q327" s="3305" t="s">
        <v>2582</v>
      </c>
      <c r="R327" s="3306" t="s">
        <v>3671</v>
      </c>
      <c r="S327" s="3321"/>
    </row>
    <row r="328" spans="1:19" s="3314" customFormat="1" ht="12" customHeight="1">
      <c r="A328" s="3305" t="s">
        <v>3672</v>
      </c>
      <c r="B328" s="3305" t="s">
        <v>3666</v>
      </c>
      <c r="C328" s="3305" t="s">
        <v>3666</v>
      </c>
      <c r="D328" s="3319" t="s">
        <v>3673</v>
      </c>
      <c r="E328" s="3305" t="s">
        <v>2742</v>
      </c>
      <c r="F328" s="3305" t="s">
        <v>2743</v>
      </c>
      <c r="G328" s="3305" t="s">
        <v>2475</v>
      </c>
      <c r="H328" s="3305"/>
      <c r="I328" s="3299" t="s">
        <v>2744</v>
      </c>
      <c r="J328" s="3305" t="s">
        <v>2745</v>
      </c>
      <c r="K328" s="3320">
        <v>62250</v>
      </c>
      <c r="L328" s="3305" t="s">
        <v>3077</v>
      </c>
      <c r="M328" s="3305" t="s">
        <v>2747</v>
      </c>
      <c r="N328" s="3305" t="s">
        <v>2748</v>
      </c>
      <c r="O328" s="3305"/>
      <c r="P328" s="3305"/>
      <c r="Q328" s="3305" t="s">
        <v>2973</v>
      </c>
      <c r="R328" s="3306" t="s">
        <v>3648</v>
      </c>
      <c r="S328" s="3321"/>
    </row>
    <row r="329" spans="1:19" s="3314" customFormat="1" ht="12" customHeight="1">
      <c r="A329" s="3305" t="s">
        <v>3674</v>
      </c>
      <c r="B329" s="3305" t="s">
        <v>3675</v>
      </c>
      <c r="C329" s="3305" t="s">
        <v>3675</v>
      </c>
      <c r="D329" s="3319" t="s">
        <v>3676</v>
      </c>
      <c r="E329" s="3305" t="s">
        <v>2742</v>
      </c>
      <c r="F329" s="3305" t="s">
        <v>2743</v>
      </c>
      <c r="G329" s="3305" t="s">
        <v>2475</v>
      </c>
      <c r="H329" s="3305"/>
      <c r="I329" s="3299" t="s">
        <v>2744</v>
      </c>
      <c r="J329" s="3305" t="s">
        <v>2745</v>
      </c>
      <c r="K329" s="3320">
        <v>34200</v>
      </c>
      <c r="L329" s="3305" t="s">
        <v>3077</v>
      </c>
      <c r="M329" s="3305" t="s">
        <v>2747</v>
      </c>
      <c r="N329" s="3305" t="s">
        <v>2748</v>
      </c>
      <c r="O329" s="3305"/>
      <c r="P329" s="3305"/>
      <c r="Q329" s="3305" t="s">
        <v>3677</v>
      </c>
      <c r="R329" s="3306" t="s">
        <v>3678</v>
      </c>
      <c r="S329" s="3321"/>
    </row>
    <row r="330" spans="1:19" s="3314" customFormat="1" ht="12" customHeight="1">
      <c r="A330" s="3305" t="s">
        <v>3679</v>
      </c>
      <c r="B330" s="3305" t="s">
        <v>3675</v>
      </c>
      <c r="C330" s="3305" t="s">
        <v>3675</v>
      </c>
      <c r="D330" s="3299" t="s">
        <v>3680</v>
      </c>
      <c r="E330" s="3305" t="s">
        <v>2753</v>
      </c>
      <c r="F330" s="3305" t="s">
        <v>2754</v>
      </c>
      <c r="G330" s="3305" t="s">
        <v>3681</v>
      </c>
      <c r="H330" s="3305"/>
      <c r="I330" s="3305" t="s">
        <v>2476</v>
      </c>
      <c r="J330" s="3294" t="s">
        <v>2745</v>
      </c>
      <c r="K330" s="3320">
        <v>33900</v>
      </c>
      <c r="L330" s="3305" t="s">
        <v>3077</v>
      </c>
      <c r="M330" s="3299" t="s">
        <v>3014</v>
      </c>
      <c r="N330" s="3299" t="s">
        <v>3022</v>
      </c>
      <c r="O330" s="3294"/>
      <c r="P330" s="3294"/>
      <c r="Q330" s="3299" t="s">
        <v>2993</v>
      </c>
      <c r="R330" s="3306" t="s">
        <v>3682</v>
      </c>
      <c r="S330" s="3321"/>
    </row>
    <row r="331" spans="1:19" s="3314" customFormat="1" ht="12" customHeight="1">
      <c r="A331" s="3305" t="s">
        <v>3683</v>
      </c>
      <c r="B331" s="3305" t="s">
        <v>3675</v>
      </c>
      <c r="C331" s="3305" t="s">
        <v>3675</v>
      </c>
      <c r="D331" s="3307" t="s">
        <v>2776</v>
      </c>
      <c r="E331" s="3305" t="s">
        <v>2495</v>
      </c>
      <c r="F331" s="3305" t="s">
        <v>2532</v>
      </c>
      <c r="G331" s="3305" t="s">
        <v>2578</v>
      </c>
      <c r="H331" s="3305"/>
      <c r="I331" s="3299" t="s">
        <v>2489</v>
      </c>
      <c r="J331" s="3311" t="s">
        <v>3068</v>
      </c>
      <c r="K331" s="3320">
        <v>52330</v>
      </c>
      <c r="L331" s="3305" t="s">
        <v>3069</v>
      </c>
      <c r="M331" s="3299" t="s">
        <v>2498</v>
      </c>
      <c r="N331" s="3305" t="s">
        <v>3472</v>
      </c>
      <c r="O331" s="3305"/>
      <c r="P331" s="3305"/>
      <c r="Q331" s="3305" t="s">
        <v>3684</v>
      </c>
      <c r="R331" s="3306" t="s">
        <v>3685</v>
      </c>
      <c r="S331" s="3321"/>
    </row>
    <row r="332" spans="1:19" s="3314" customFormat="1" ht="12" customHeight="1">
      <c r="A332" s="3305" t="s">
        <v>3686</v>
      </c>
      <c r="B332" s="3305" t="s">
        <v>3687</v>
      </c>
      <c r="C332" s="3305" t="s">
        <v>3687</v>
      </c>
      <c r="D332" s="3319" t="s">
        <v>3688</v>
      </c>
      <c r="E332" s="3305" t="s">
        <v>2486</v>
      </c>
      <c r="F332" s="3305" t="s">
        <v>2487</v>
      </c>
      <c r="G332" s="3299" t="s">
        <v>5011</v>
      </c>
      <c r="H332" s="3305"/>
      <c r="I332" s="3299" t="s">
        <v>2608</v>
      </c>
      <c r="J332" s="3305" t="s">
        <v>2477</v>
      </c>
      <c r="K332" s="3320">
        <v>54000</v>
      </c>
      <c r="L332" s="3305" t="s">
        <v>3069</v>
      </c>
      <c r="M332" s="3305" t="s">
        <v>2479</v>
      </c>
      <c r="N332" s="3305" t="s">
        <v>2480</v>
      </c>
      <c r="O332" s="3305"/>
      <c r="P332" s="3305"/>
      <c r="Q332" s="3305" t="s">
        <v>3689</v>
      </c>
      <c r="R332" s="3306" t="s">
        <v>3690</v>
      </c>
      <c r="S332" s="3321"/>
    </row>
    <row r="333" spans="1:19" s="3314" customFormat="1" ht="12" customHeight="1">
      <c r="A333" s="3305" t="s">
        <v>3691</v>
      </c>
      <c r="B333" s="3305" t="s">
        <v>3687</v>
      </c>
      <c r="C333" s="3305" t="s">
        <v>3687</v>
      </c>
      <c r="D333" s="3319" t="s">
        <v>2720</v>
      </c>
      <c r="E333" s="3305" t="s">
        <v>2495</v>
      </c>
      <c r="F333" s="3305" t="s">
        <v>2532</v>
      </c>
      <c r="G333" s="3299" t="s">
        <v>2721</v>
      </c>
      <c r="H333" s="3305"/>
      <c r="I333" s="3299" t="s">
        <v>5015</v>
      </c>
      <c r="J333" s="3305" t="s">
        <v>2477</v>
      </c>
      <c r="K333" s="3320">
        <v>30000</v>
      </c>
      <c r="L333" s="3305" t="s">
        <v>3069</v>
      </c>
      <c r="M333" s="3305" t="s">
        <v>2479</v>
      </c>
      <c r="N333" s="3305" t="s">
        <v>2480</v>
      </c>
      <c r="O333" s="3305"/>
      <c r="P333" s="3305"/>
      <c r="Q333" s="3305" t="s">
        <v>3692</v>
      </c>
      <c r="R333" s="3306" t="s">
        <v>3693</v>
      </c>
      <c r="S333" s="3321"/>
    </row>
    <row r="334" spans="1:19" s="3314" customFormat="1" ht="12" customHeight="1">
      <c r="A334" s="3305" t="s">
        <v>3694</v>
      </c>
      <c r="B334" s="3305" t="s">
        <v>3687</v>
      </c>
      <c r="C334" s="3305" t="s">
        <v>3687</v>
      </c>
      <c r="D334" s="3319" t="s">
        <v>3688</v>
      </c>
      <c r="E334" s="3305" t="s">
        <v>2486</v>
      </c>
      <c r="F334" s="3305" t="s">
        <v>2487</v>
      </c>
      <c r="G334" s="3305" t="s">
        <v>2488</v>
      </c>
      <c r="H334" s="3305"/>
      <c r="I334" s="3299" t="s">
        <v>2546</v>
      </c>
      <c r="J334" s="3305" t="s">
        <v>2477</v>
      </c>
      <c r="K334" s="3320">
        <v>26500</v>
      </c>
      <c r="L334" s="3305" t="s">
        <v>3069</v>
      </c>
      <c r="M334" s="3305" t="s">
        <v>2479</v>
      </c>
      <c r="N334" s="3305" t="s">
        <v>2480</v>
      </c>
      <c r="O334" s="3305"/>
      <c r="P334" s="3305"/>
      <c r="Q334" s="3305" t="s">
        <v>2639</v>
      </c>
      <c r="R334" s="3306" t="s">
        <v>3695</v>
      </c>
      <c r="S334" s="3321"/>
    </row>
    <row r="335" spans="1:19" s="3314" customFormat="1" ht="12" customHeight="1">
      <c r="A335" s="3305" t="s">
        <v>3696</v>
      </c>
      <c r="B335" s="3305" t="s">
        <v>3687</v>
      </c>
      <c r="C335" s="3305" t="s">
        <v>3687</v>
      </c>
      <c r="D335" s="3319" t="s">
        <v>3697</v>
      </c>
      <c r="E335" s="3305" t="s">
        <v>2486</v>
      </c>
      <c r="F335" s="3305" t="s">
        <v>2487</v>
      </c>
      <c r="G335" s="3305" t="s">
        <v>2488</v>
      </c>
      <c r="H335" s="3305"/>
      <c r="I335" s="3299" t="s">
        <v>2522</v>
      </c>
      <c r="J335" s="3305" t="s">
        <v>2477</v>
      </c>
      <c r="K335" s="3320">
        <v>98000</v>
      </c>
      <c r="L335" s="3305" t="s">
        <v>3069</v>
      </c>
      <c r="M335" s="3305" t="s">
        <v>2479</v>
      </c>
      <c r="N335" s="3305" t="s">
        <v>2480</v>
      </c>
      <c r="O335" s="3305"/>
      <c r="P335" s="3305"/>
      <c r="Q335" s="3305" t="s">
        <v>3698</v>
      </c>
      <c r="R335" s="3306" t="s">
        <v>3699</v>
      </c>
      <c r="S335" s="3321"/>
    </row>
    <row r="336" spans="1:19" s="3314" customFormat="1" ht="12" customHeight="1">
      <c r="A336" s="3305" t="s">
        <v>3700</v>
      </c>
      <c r="B336" s="3305" t="s">
        <v>3701</v>
      </c>
      <c r="C336" s="3305" t="s">
        <v>3701</v>
      </c>
      <c r="D336" s="3319" t="s">
        <v>3086</v>
      </c>
      <c r="E336" s="3305" t="s">
        <v>2486</v>
      </c>
      <c r="F336" s="3305" t="s">
        <v>2487</v>
      </c>
      <c r="G336" s="3305" t="s">
        <v>2488</v>
      </c>
      <c r="H336" s="3305"/>
      <c r="I336" s="3299" t="s">
        <v>2546</v>
      </c>
      <c r="J336" s="3305" t="s">
        <v>2477</v>
      </c>
      <c r="K336" s="3320">
        <v>14000</v>
      </c>
      <c r="L336" s="3305" t="s">
        <v>3069</v>
      </c>
      <c r="M336" s="3305" t="s">
        <v>2479</v>
      </c>
      <c r="N336" s="3305" t="s">
        <v>2480</v>
      </c>
      <c r="O336" s="3305"/>
      <c r="P336" s="3305"/>
      <c r="Q336" s="3305" t="s">
        <v>3702</v>
      </c>
      <c r="R336" s="3306" t="s">
        <v>3703</v>
      </c>
      <c r="S336" s="3321"/>
    </row>
    <row r="337" spans="1:19" s="3314" customFormat="1" ht="12" customHeight="1">
      <c r="A337" s="3305" t="s">
        <v>3704</v>
      </c>
      <c r="B337" s="3305" t="s">
        <v>3701</v>
      </c>
      <c r="C337" s="3305" t="s">
        <v>3701</v>
      </c>
      <c r="D337" s="3319" t="s">
        <v>3705</v>
      </c>
      <c r="E337" s="3305" t="s">
        <v>2495</v>
      </c>
      <c r="F337" s="3305" t="s">
        <v>2532</v>
      </c>
      <c r="G337" s="3305" t="s">
        <v>2578</v>
      </c>
      <c r="H337" s="3305"/>
      <c r="I337" s="3299" t="s">
        <v>2489</v>
      </c>
      <c r="J337" s="3311" t="s">
        <v>3068</v>
      </c>
      <c r="K337" s="3320">
        <v>38350</v>
      </c>
      <c r="L337" s="3305" t="s">
        <v>3069</v>
      </c>
      <c r="M337" s="3299" t="s">
        <v>2498</v>
      </c>
      <c r="N337" s="3305" t="s">
        <v>3472</v>
      </c>
      <c r="O337" s="3305"/>
      <c r="P337" s="3305"/>
      <c r="Q337" s="3305" t="s">
        <v>2996</v>
      </c>
      <c r="R337" s="3306" t="s">
        <v>3706</v>
      </c>
      <c r="S337" s="3321"/>
    </row>
    <row r="338" spans="1:19" s="3314" customFormat="1" ht="12" customHeight="1">
      <c r="A338" s="3305" t="s">
        <v>3707</v>
      </c>
      <c r="B338" s="3305" t="s">
        <v>3708</v>
      </c>
      <c r="C338" s="3305" t="s">
        <v>3708</v>
      </c>
      <c r="D338" s="3319" t="s">
        <v>3709</v>
      </c>
      <c r="E338" s="3305" t="s">
        <v>2495</v>
      </c>
      <c r="F338" s="3305" t="s">
        <v>2532</v>
      </c>
      <c r="G338" s="3299" t="s">
        <v>2533</v>
      </c>
      <c r="H338" s="3305"/>
      <c r="I338" s="3305" t="s">
        <v>2489</v>
      </c>
      <c r="J338" s="3305" t="s">
        <v>2477</v>
      </c>
      <c r="K338" s="3320">
        <v>15370</v>
      </c>
      <c r="L338" s="3305" t="s">
        <v>3069</v>
      </c>
      <c r="M338" s="3299" t="s">
        <v>2498</v>
      </c>
      <c r="N338" s="3299" t="s">
        <v>2534</v>
      </c>
      <c r="O338" s="3294"/>
      <c r="P338" s="3294"/>
      <c r="Q338" s="3299" t="s">
        <v>2804</v>
      </c>
      <c r="R338" s="3306" t="s">
        <v>3710</v>
      </c>
      <c r="S338" s="3321"/>
    </row>
    <row r="339" spans="1:19" s="3314" customFormat="1" ht="12" customHeight="1">
      <c r="A339" s="3305" t="s">
        <v>3711</v>
      </c>
      <c r="B339" s="3305" t="s">
        <v>3708</v>
      </c>
      <c r="C339" s="3305" t="s">
        <v>3708</v>
      </c>
      <c r="D339" s="3319" t="s">
        <v>3712</v>
      </c>
      <c r="E339" s="3305" t="s">
        <v>2495</v>
      </c>
      <c r="F339" s="3305" t="s">
        <v>2496</v>
      </c>
      <c r="G339" s="3299" t="s">
        <v>2815</v>
      </c>
      <c r="H339" s="3305"/>
      <c r="I339" s="3305" t="s">
        <v>2489</v>
      </c>
      <c r="J339" s="3305" t="s">
        <v>2477</v>
      </c>
      <c r="K339" s="3320">
        <v>660000</v>
      </c>
      <c r="L339" s="3305" t="s">
        <v>3069</v>
      </c>
      <c r="M339" s="3299" t="s">
        <v>2498</v>
      </c>
      <c r="N339" s="3311" t="s">
        <v>3713</v>
      </c>
      <c r="O339" s="3305"/>
      <c r="P339" s="3305"/>
      <c r="Q339" s="3305" t="s">
        <v>3714</v>
      </c>
      <c r="R339" s="3306" t="s">
        <v>3715</v>
      </c>
      <c r="S339" s="3321"/>
    </row>
    <row r="340" spans="1:19" s="3314" customFormat="1" ht="12" customHeight="1">
      <c r="A340" s="3305" t="s">
        <v>3716</v>
      </c>
      <c r="B340" s="3305" t="s">
        <v>3717</v>
      </c>
      <c r="C340" s="3305" t="s">
        <v>3717</v>
      </c>
      <c r="D340" s="3319" t="s">
        <v>3499</v>
      </c>
      <c r="E340" s="3305" t="s">
        <v>2486</v>
      </c>
      <c r="F340" s="3305" t="s">
        <v>2487</v>
      </c>
      <c r="G340" s="3311" t="s">
        <v>3090</v>
      </c>
      <c r="H340" s="3305"/>
      <c r="I340" s="3299" t="s">
        <v>2546</v>
      </c>
      <c r="J340" s="3311" t="s">
        <v>3068</v>
      </c>
      <c r="K340" s="3320">
        <v>75600</v>
      </c>
      <c r="L340" s="3305" t="s">
        <v>3069</v>
      </c>
      <c r="M340" s="3299" t="s">
        <v>2498</v>
      </c>
      <c r="N340" s="3305" t="s">
        <v>2560</v>
      </c>
      <c r="O340" s="3305"/>
      <c r="P340" s="3305"/>
      <c r="Q340" s="3305" t="s">
        <v>3718</v>
      </c>
      <c r="R340" s="3306" t="s">
        <v>3719</v>
      </c>
      <c r="S340" s="3321"/>
    </row>
    <row r="341" spans="1:19" s="3314" customFormat="1" ht="12" customHeight="1">
      <c r="A341" s="3305" t="s">
        <v>3720</v>
      </c>
      <c r="B341" s="3305" t="s">
        <v>3717</v>
      </c>
      <c r="C341" s="3305" t="s">
        <v>3717</v>
      </c>
      <c r="D341" s="3319" t="s">
        <v>3721</v>
      </c>
      <c r="E341" s="3305" t="s">
        <v>2486</v>
      </c>
      <c r="F341" s="3305" t="s">
        <v>2487</v>
      </c>
      <c r="G341" s="3305" t="s">
        <v>2488</v>
      </c>
      <c r="H341" s="3305"/>
      <c r="I341" s="3299" t="s">
        <v>2522</v>
      </c>
      <c r="J341" s="3305" t="s">
        <v>2477</v>
      </c>
      <c r="K341" s="3320">
        <v>15000</v>
      </c>
      <c r="L341" s="3305" t="s">
        <v>3069</v>
      </c>
      <c r="M341" s="3305" t="s">
        <v>2479</v>
      </c>
      <c r="N341" s="3305" t="s">
        <v>2480</v>
      </c>
      <c r="O341" s="3305"/>
      <c r="P341" s="3305"/>
      <c r="Q341" s="3305" t="s">
        <v>2948</v>
      </c>
      <c r="R341" s="3306" t="s">
        <v>3722</v>
      </c>
      <c r="S341" s="3321"/>
    </row>
    <row r="342" spans="1:19" s="3314" customFormat="1" ht="12" customHeight="1">
      <c r="A342" s="3305" t="s">
        <v>3723</v>
      </c>
      <c r="B342" s="3305" t="s">
        <v>3717</v>
      </c>
      <c r="C342" s="3305" t="s">
        <v>3717</v>
      </c>
      <c r="D342" s="3319" t="s">
        <v>3724</v>
      </c>
      <c r="E342" s="3305" t="s">
        <v>2486</v>
      </c>
      <c r="F342" s="3305" t="s">
        <v>2487</v>
      </c>
      <c r="G342" s="3305" t="s">
        <v>2559</v>
      </c>
      <c r="H342" s="3305"/>
      <c r="I342" s="3299" t="s">
        <v>2522</v>
      </c>
      <c r="J342" s="3305" t="s">
        <v>2477</v>
      </c>
      <c r="K342" s="3320">
        <v>4400</v>
      </c>
      <c r="L342" s="3305" t="s">
        <v>3069</v>
      </c>
      <c r="M342" s="3305" t="s">
        <v>2479</v>
      </c>
      <c r="N342" s="3305" t="s">
        <v>2480</v>
      </c>
      <c r="O342" s="3305"/>
      <c r="P342" s="3305"/>
      <c r="Q342" s="3305" t="s">
        <v>2829</v>
      </c>
      <c r="R342" s="3306" t="s">
        <v>3725</v>
      </c>
      <c r="S342" s="3321"/>
    </row>
    <row r="343" spans="1:19" s="3314" customFormat="1" ht="12" customHeight="1">
      <c r="A343" s="3305" t="s">
        <v>3726</v>
      </c>
      <c r="B343" s="3305" t="s">
        <v>3717</v>
      </c>
      <c r="C343" s="3305" t="s">
        <v>3717</v>
      </c>
      <c r="D343" s="3319" t="s">
        <v>3086</v>
      </c>
      <c r="E343" s="3305" t="s">
        <v>2486</v>
      </c>
      <c r="F343" s="3305" t="s">
        <v>2487</v>
      </c>
      <c r="G343" s="3305" t="s">
        <v>2488</v>
      </c>
      <c r="H343" s="3305"/>
      <c r="I343" s="3299" t="s">
        <v>2546</v>
      </c>
      <c r="J343" s="3305" t="s">
        <v>2477</v>
      </c>
      <c r="K343" s="3320">
        <v>13000</v>
      </c>
      <c r="L343" s="3305" t="s">
        <v>3069</v>
      </c>
      <c r="M343" s="3305" t="s">
        <v>2479</v>
      </c>
      <c r="N343" s="3305" t="s">
        <v>2480</v>
      </c>
      <c r="O343" s="3305"/>
      <c r="P343" s="3305"/>
      <c r="Q343" s="3305" t="s">
        <v>3727</v>
      </c>
      <c r="R343" s="3306" t="s">
        <v>3728</v>
      </c>
      <c r="S343" s="3321"/>
    </row>
    <row r="344" spans="1:19" s="3314" customFormat="1" ht="12" customHeight="1">
      <c r="A344" s="3305" t="s">
        <v>3729</v>
      </c>
      <c r="B344" s="3305" t="s">
        <v>3717</v>
      </c>
      <c r="C344" s="3305" t="s">
        <v>3717</v>
      </c>
      <c r="D344" s="3319" t="s">
        <v>3730</v>
      </c>
      <c r="E344" s="3305" t="s">
        <v>2486</v>
      </c>
      <c r="F344" s="3305" t="s">
        <v>2487</v>
      </c>
      <c r="G344" s="3305" t="s">
        <v>2559</v>
      </c>
      <c r="H344" s="3305"/>
      <c r="I344" s="3299" t="s">
        <v>2522</v>
      </c>
      <c r="J344" s="3305" t="s">
        <v>2477</v>
      </c>
      <c r="K344" s="3320">
        <v>24300</v>
      </c>
      <c r="L344" s="3305" t="s">
        <v>3069</v>
      </c>
      <c r="M344" s="3299" t="s">
        <v>2498</v>
      </c>
      <c r="N344" s="3305" t="s">
        <v>2618</v>
      </c>
      <c r="O344" s="3305"/>
      <c r="P344" s="3305"/>
      <c r="Q344" s="3305" t="s">
        <v>2883</v>
      </c>
      <c r="R344" s="3306" t="s">
        <v>3731</v>
      </c>
      <c r="S344" s="3321"/>
    </row>
    <row r="345" spans="1:19" s="3314" customFormat="1" ht="12" customHeight="1">
      <c r="A345" s="3305" t="s">
        <v>3732</v>
      </c>
      <c r="B345" s="3305" t="s">
        <v>3717</v>
      </c>
      <c r="C345" s="3305" t="s">
        <v>3717</v>
      </c>
      <c r="D345" s="3319" t="s">
        <v>3733</v>
      </c>
      <c r="E345" s="3305" t="s">
        <v>2495</v>
      </c>
      <c r="F345" s="3305" t="s">
        <v>2532</v>
      </c>
      <c r="G345" s="3305" t="s">
        <v>2634</v>
      </c>
      <c r="H345" s="3305"/>
      <c r="I345" s="3305" t="s">
        <v>2489</v>
      </c>
      <c r="J345" s="3305" t="s">
        <v>2477</v>
      </c>
      <c r="K345" s="3320">
        <v>45400</v>
      </c>
      <c r="L345" s="3305" t="s">
        <v>3069</v>
      </c>
      <c r="M345" s="3305" t="s">
        <v>2479</v>
      </c>
      <c r="N345" s="3305" t="s">
        <v>2480</v>
      </c>
      <c r="O345" s="3305"/>
      <c r="P345" s="3305"/>
      <c r="Q345" s="3305" t="s">
        <v>3734</v>
      </c>
      <c r="R345" s="3306" t="s">
        <v>3735</v>
      </c>
      <c r="S345" s="3321"/>
    </row>
    <row r="346" spans="1:19" s="3314" customFormat="1" ht="12" customHeight="1">
      <c r="A346" s="3305" t="s">
        <v>3736</v>
      </c>
      <c r="B346" s="3305" t="s">
        <v>3717</v>
      </c>
      <c r="C346" s="3305" t="s">
        <v>3717</v>
      </c>
      <c r="D346" s="3299" t="s">
        <v>3737</v>
      </c>
      <c r="E346" s="3305" t="s">
        <v>2495</v>
      </c>
      <c r="F346" s="3305" t="s">
        <v>2532</v>
      </c>
      <c r="G346" s="3299" t="s">
        <v>2533</v>
      </c>
      <c r="H346" s="3305"/>
      <c r="I346" s="3305" t="s">
        <v>2489</v>
      </c>
      <c r="J346" s="3305" t="s">
        <v>2477</v>
      </c>
      <c r="K346" s="3320">
        <v>51190</v>
      </c>
      <c r="L346" s="3305" t="s">
        <v>3069</v>
      </c>
      <c r="M346" s="3299" t="s">
        <v>2498</v>
      </c>
      <c r="N346" s="3299" t="s">
        <v>2534</v>
      </c>
      <c r="O346" s="3305"/>
      <c r="P346" s="3305"/>
      <c r="Q346" s="3305" t="s">
        <v>3738</v>
      </c>
      <c r="R346" s="3306" t="s">
        <v>3739</v>
      </c>
      <c r="S346" s="3321"/>
    </row>
    <row r="347" spans="1:19" s="3314" customFormat="1" ht="12" customHeight="1">
      <c r="A347" s="3305" t="s">
        <v>3740</v>
      </c>
      <c r="B347" s="3305" t="s">
        <v>3540</v>
      </c>
      <c r="C347" s="3305" t="s">
        <v>3540</v>
      </c>
      <c r="D347" s="3305" t="s">
        <v>3020</v>
      </c>
      <c r="E347" s="3305" t="s">
        <v>2495</v>
      </c>
      <c r="F347" s="3305" t="s">
        <v>2532</v>
      </c>
      <c r="G347" s="3305" t="s">
        <v>2550</v>
      </c>
      <c r="H347" s="3305"/>
      <c r="I347" s="3305" t="s">
        <v>2489</v>
      </c>
      <c r="J347" s="3305" t="s">
        <v>2477</v>
      </c>
      <c r="K347" s="3320">
        <v>33000</v>
      </c>
      <c r="L347" s="3305" t="s">
        <v>3069</v>
      </c>
      <c r="M347" s="3299" t="s">
        <v>2498</v>
      </c>
      <c r="N347" s="3305" t="s">
        <v>2551</v>
      </c>
      <c r="O347" s="3305"/>
      <c r="P347" s="3305"/>
      <c r="Q347" s="3305" t="s">
        <v>3020</v>
      </c>
      <c r="R347" s="3306" t="s">
        <v>3741</v>
      </c>
      <c r="S347" s="3321"/>
    </row>
    <row r="348" spans="1:19" s="3314" customFormat="1" ht="12" customHeight="1">
      <c r="A348" s="3305" t="s">
        <v>3742</v>
      </c>
      <c r="B348" s="3305" t="s">
        <v>3743</v>
      </c>
      <c r="C348" s="3305" t="s">
        <v>3743</v>
      </c>
      <c r="D348" s="3305" t="s">
        <v>3020</v>
      </c>
      <c r="E348" s="3305" t="s">
        <v>2495</v>
      </c>
      <c r="F348" s="3305" t="s">
        <v>2532</v>
      </c>
      <c r="G348" s="3305" t="s">
        <v>2550</v>
      </c>
      <c r="H348" s="3305"/>
      <c r="I348" s="3305" t="s">
        <v>2489</v>
      </c>
      <c r="J348" s="3305" t="s">
        <v>2477</v>
      </c>
      <c r="K348" s="3320">
        <v>30844</v>
      </c>
      <c r="L348" s="3305" t="s">
        <v>3069</v>
      </c>
      <c r="M348" s="3299" t="s">
        <v>2498</v>
      </c>
      <c r="N348" s="3305" t="s">
        <v>2551</v>
      </c>
      <c r="O348" s="3305"/>
      <c r="P348" s="3305"/>
      <c r="Q348" s="3305" t="s">
        <v>3020</v>
      </c>
      <c r="R348" s="3306" t="s">
        <v>3744</v>
      </c>
      <c r="S348" s="3321"/>
    </row>
    <row r="349" spans="1:19" s="3314" customFormat="1" ht="12" customHeight="1">
      <c r="A349" s="3305" t="s">
        <v>3745</v>
      </c>
      <c r="B349" s="3305" t="s">
        <v>3743</v>
      </c>
      <c r="C349" s="3305" t="s">
        <v>3743</v>
      </c>
      <c r="D349" s="3305" t="s">
        <v>3020</v>
      </c>
      <c r="E349" s="3305" t="s">
        <v>2495</v>
      </c>
      <c r="F349" s="3305" t="s">
        <v>2532</v>
      </c>
      <c r="G349" s="3305" t="s">
        <v>2550</v>
      </c>
      <c r="H349" s="3305"/>
      <c r="I349" s="3305" t="s">
        <v>2489</v>
      </c>
      <c r="J349" s="3305" t="s">
        <v>2477</v>
      </c>
      <c r="K349" s="3320">
        <v>145365</v>
      </c>
      <c r="L349" s="3305" t="s">
        <v>3069</v>
      </c>
      <c r="M349" s="3299" t="s">
        <v>2498</v>
      </c>
      <c r="N349" s="3305" t="s">
        <v>2551</v>
      </c>
      <c r="O349" s="3305"/>
      <c r="P349" s="3305"/>
      <c r="Q349" s="3305" t="s">
        <v>3037</v>
      </c>
      <c r="R349" s="3306" t="s">
        <v>3746</v>
      </c>
      <c r="S349" s="3321"/>
    </row>
    <row r="350" spans="1:19" s="3329" customFormat="1" ht="12" customHeight="1">
      <c r="A350" s="3305" t="s">
        <v>3747</v>
      </c>
      <c r="B350" s="3305" t="s">
        <v>3540</v>
      </c>
      <c r="C350" s="3305" t="s">
        <v>3540</v>
      </c>
      <c r="D350" s="3305" t="s">
        <v>3748</v>
      </c>
      <c r="E350" s="3305" t="s">
        <v>2495</v>
      </c>
      <c r="F350" s="3305" t="s">
        <v>2532</v>
      </c>
      <c r="G350" s="3305" t="s">
        <v>2550</v>
      </c>
      <c r="H350" s="3305"/>
      <c r="I350" s="3305" t="s">
        <v>2489</v>
      </c>
      <c r="J350" s="3305" t="s">
        <v>3053</v>
      </c>
      <c r="K350" s="3301">
        <v>3712</v>
      </c>
      <c r="L350" s="3305" t="s">
        <v>3069</v>
      </c>
      <c r="M350" s="3299" t="s">
        <v>2498</v>
      </c>
      <c r="N350" s="3305" t="s">
        <v>2499</v>
      </c>
      <c r="O350" s="3305"/>
      <c r="P350" s="3305"/>
      <c r="Q350" s="3299" t="s">
        <v>3053</v>
      </c>
      <c r="R350" s="3306" t="s">
        <v>3749</v>
      </c>
      <c r="S350" s="3328" t="s">
        <v>3750</v>
      </c>
    </row>
    <row r="351" spans="1:19" s="3314" customFormat="1" ht="12" customHeight="1">
      <c r="A351" s="3305" t="s">
        <v>3751</v>
      </c>
      <c r="B351" s="3305" t="s">
        <v>3752</v>
      </c>
      <c r="C351" s="3305" t="s">
        <v>3752</v>
      </c>
      <c r="D351" s="3319" t="s">
        <v>3296</v>
      </c>
      <c r="E351" s="3305" t="s">
        <v>2742</v>
      </c>
      <c r="F351" s="3305" t="s">
        <v>2743</v>
      </c>
      <c r="G351" s="3305" t="s">
        <v>2475</v>
      </c>
      <c r="H351" s="3305"/>
      <c r="I351" s="3299" t="s">
        <v>3009</v>
      </c>
      <c r="J351" s="3305" t="s">
        <v>3753</v>
      </c>
      <c r="K351" s="3320">
        <v>249000</v>
      </c>
      <c r="L351" s="3305" t="s">
        <v>3077</v>
      </c>
      <c r="M351" s="3305" t="s">
        <v>2747</v>
      </c>
      <c r="N351" s="3305" t="s">
        <v>3754</v>
      </c>
      <c r="O351" s="3305"/>
      <c r="P351" s="3305"/>
      <c r="Q351" s="3305" t="s">
        <v>3755</v>
      </c>
      <c r="R351" s="3306" t="s">
        <v>3756</v>
      </c>
      <c r="S351" s="3321"/>
    </row>
    <row r="352" spans="1:19" s="3314" customFormat="1" ht="12" customHeight="1">
      <c r="A352" s="3305" t="s">
        <v>3757</v>
      </c>
      <c r="B352" s="3305" t="s">
        <v>3752</v>
      </c>
      <c r="C352" s="3305" t="s">
        <v>3752</v>
      </c>
      <c r="D352" s="3319" t="s">
        <v>3296</v>
      </c>
      <c r="E352" s="3305" t="s">
        <v>2742</v>
      </c>
      <c r="F352" s="3305" t="s">
        <v>2743</v>
      </c>
      <c r="G352" s="3305" t="s">
        <v>2475</v>
      </c>
      <c r="H352" s="3305"/>
      <c r="I352" s="3299" t="s">
        <v>3009</v>
      </c>
      <c r="J352" s="3305" t="s">
        <v>3753</v>
      </c>
      <c r="K352" s="3320">
        <v>118280</v>
      </c>
      <c r="L352" s="3305" t="s">
        <v>3077</v>
      </c>
      <c r="M352" s="3305" t="s">
        <v>2747</v>
      </c>
      <c r="N352" s="3305" t="s">
        <v>3754</v>
      </c>
      <c r="O352" s="3305"/>
      <c r="P352" s="3305"/>
      <c r="Q352" s="3305" t="s">
        <v>3758</v>
      </c>
      <c r="R352" s="3306" t="s">
        <v>3759</v>
      </c>
      <c r="S352" s="3321"/>
    </row>
    <row r="353" spans="1:19" s="3329" customFormat="1" ht="12" customHeight="1">
      <c r="A353" s="3305" t="s">
        <v>3760</v>
      </c>
      <c r="B353" s="3305" t="s">
        <v>3761</v>
      </c>
      <c r="C353" s="3305" t="s">
        <v>3761</v>
      </c>
      <c r="D353" s="3305" t="s">
        <v>3762</v>
      </c>
      <c r="E353" s="3305" t="s">
        <v>2742</v>
      </c>
      <c r="F353" s="3299" t="s">
        <v>2743</v>
      </c>
      <c r="G353" s="3305" t="s">
        <v>3763</v>
      </c>
      <c r="H353" s="3305"/>
      <c r="I353" s="3305" t="s">
        <v>3764</v>
      </c>
      <c r="J353" s="3305" t="s">
        <v>3753</v>
      </c>
      <c r="K353" s="3301">
        <v>230000</v>
      </c>
      <c r="L353" s="3305" t="s">
        <v>3077</v>
      </c>
      <c r="M353" s="3299" t="s">
        <v>3014</v>
      </c>
      <c r="N353" s="3305" t="s">
        <v>3765</v>
      </c>
      <c r="O353" s="3305"/>
      <c r="P353" s="3305"/>
      <c r="Q353" s="3299" t="s">
        <v>3766</v>
      </c>
      <c r="R353" s="3306" t="s">
        <v>3767</v>
      </c>
      <c r="S353" s="3328" t="s">
        <v>3768</v>
      </c>
    </row>
    <row r="354" spans="1:19" s="3329" customFormat="1" ht="12" customHeight="1">
      <c r="A354" s="3305" t="s">
        <v>3769</v>
      </c>
      <c r="B354" s="3305" t="s">
        <v>3761</v>
      </c>
      <c r="C354" s="3305" t="s">
        <v>3761</v>
      </c>
      <c r="D354" s="3305" t="s">
        <v>3770</v>
      </c>
      <c r="E354" s="3305" t="s">
        <v>2742</v>
      </c>
      <c r="F354" s="3299" t="s">
        <v>2743</v>
      </c>
      <c r="G354" s="3305" t="s">
        <v>3763</v>
      </c>
      <c r="H354" s="3305"/>
      <c r="I354" s="3305" t="s">
        <v>3764</v>
      </c>
      <c r="J354" s="3305" t="s">
        <v>3753</v>
      </c>
      <c r="K354" s="3301">
        <v>135000</v>
      </c>
      <c r="L354" s="3305" t="s">
        <v>3077</v>
      </c>
      <c r="M354" s="3299" t="s">
        <v>3014</v>
      </c>
      <c r="N354" s="3305" t="s">
        <v>3765</v>
      </c>
      <c r="O354" s="3305"/>
      <c r="P354" s="3305"/>
      <c r="Q354" s="3299" t="s">
        <v>3771</v>
      </c>
      <c r="R354" s="3306" t="s">
        <v>3772</v>
      </c>
      <c r="S354" s="3328" t="s">
        <v>3773</v>
      </c>
    </row>
    <row r="355" spans="1:19" s="3329" customFormat="1" ht="12" customHeight="1">
      <c r="A355" s="3305" t="s">
        <v>3774</v>
      </c>
      <c r="B355" s="3305" t="s">
        <v>3761</v>
      </c>
      <c r="C355" s="3305" t="s">
        <v>3761</v>
      </c>
      <c r="D355" s="3305" t="s">
        <v>3775</v>
      </c>
      <c r="E355" s="3305" t="s">
        <v>2742</v>
      </c>
      <c r="F355" s="3299" t="s">
        <v>2743</v>
      </c>
      <c r="G355" s="3305" t="s">
        <v>3763</v>
      </c>
      <c r="H355" s="3305"/>
      <c r="I355" s="3305" t="s">
        <v>3764</v>
      </c>
      <c r="J355" s="3305" t="s">
        <v>3753</v>
      </c>
      <c r="K355" s="3301">
        <v>135000</v>
      </c>
      <c r="L355" s="3305" t="s">
        <v>3077</v>
      </c>
      <c r="M355" s="3299" t="s">
        <v>3014</v>
      </c>
      <c r="N355" s="3305" t="s">
        <v>3765</v>
      </c>
      <c r="O355" s="3305"/>
      <c r="P355" s="3305"/>
      <c r="Q355" s="3299" t="s">
        <v>3776</v>
      </c>
      <c r="R355" s="3306" t="s">
        <v>3777</v>
      </c>
      <c r="S355" s="3328" t="s">
        <v>3778</v>
      </c>
    </row>
    <row r="356" spans="1:19" s="3329" customFormat="1" ht="12" customHeight="1">
      <c r="A356" s="3305" t="s">
        <v>3779</v>
      </c>
      <c r="B356" s="3305" t="s">
        <v>3780</v>
      </c>
      <c r="C356" s="3305" t="s">
        <v>3780</v>
      </c>
      <c r="D356" s="3305" t="s">
        <v>3781</v>
      </c>
      <c r="E356" s="3305" t="s">
        <v>2486</v>
      </c>
      <c r="F356" s="3299" t="s">
        <v>2487</v>
      </c>
      <c r="G356" s="3305" t="s">
        <v>2527</v>
      </c>
      <c r="H356" s="3305"/>
      <c r="I356" s="3305" t="s">
        <v>2528</v>
      </c>
      <c r="J356" s="3305" t="s">
        <v>3053</v>
      </c>
      <c r="K356" s="3301">
        <v>135000</v>
      </c>
      <c r="L356" s="3305" t="s">
        <v>3069</v>
      </c>
      <c r="M356" s="3299" t="s">
        <v>2498</v>
      </c>
      <c r="N356" s="3305" t="s">
        <v>3782</v>
      </c>
      <c r="O356" s="3305"/>
      <c r="P356" s="3305"/>
      <c r="Q356" s="3299" t="s">
        <v>3783</v>
      </c>
      <c r="R356" s="3306" t="s">
        <v>3784</v>
      </c>
      <c r="S356" s="3328" t="s">
        <v>3785</v>
      </c>
    </row>
    <row r="357" spans="1:19" s="3329" customFormat="1" ht="12" customHeight="1">
      <c r="A357" s="3305" t="s">
        <v>3786</v>
      </c>
      <c r="B357" s="3305" t="s">
        <v>3780</v>
      </c>
      <c r="C357" s="3305" t="s">
        <v>3780</v>
      </c>
      <c r="D357" s="3305" t="s">
        <v>3787</v>
      </c>
      <c r="E357" s="3305" t="s">
        <v>2486</v>
      </c>
      <c r="F357" s="3299" t="s">
        <v>2487</v>
      </c>
      <c r="G357" s="3305" t="s">
        <v>2527</v>
      </c>
      <c r="H357" s="3305"/>
      <c r="I357" s="3305" t="s">
        <v>2528</v>
      </c>
      <c r="J357" s="3305" t="s">
        <v>3053</v>
      </c>
      <c r="K357" s="3301">
        <v>100000</v>
      </c>
      <c r="L357" s="3305" t="s">
        <v>3069</v>
      </c>
      <c r="M357" s="3299" t="s">
        <v>2498</v>
      </c>
      <c r="N357" s="3305" t="s">
        <v>3788</v>
      </c>
      <c r="O357" s="3305"/>
      <c r="P357" s="3305"/>
      <c r="Q357" s="3299" t="s">
        <v>3789</v>
      </c>
      <c r="R357" s="3306" t="s">
        <v>3790</v>
      </c>
      <c r="S357" s="3328" t="s">
        <v>3791</v>
      </c>
    </row>
    <row r="358" spans="1:19" s="3329" customFormat="1" ht="12" customHeight="1">
      <c r="A358" s="3305" t="s">
        <v>3792</v>
      </c>
      <c r="B358" s="3305" t="s">
        <v>3780</v>
      </c>
      <c r="C358" s="3305" t="s">
        <v>3780</v>
      </c>
      <c r="D358" s="3305" t="s">
        <v>3793</v>
      </c>
      <c r="E358" s="3305" t="s">
        <v>2486</v>
      </c>
      <c r="F358" s="3299" t="s">
        <v>2487</v>
      </c>
      <c r="G358" s="3305" t="s">
        <v>2527</v>
      </c>
      <c r="H358" s="3305"/>
      <c r="I358" s="3305" t="s">
        <v>2528</v>
      </c>
      <c r="J358" s="3305" t="s">
        <v>3053</v>
      </c>
      <c r="K358" s="3301">
        <v>100000</v>
      </c>
      <c r="L358" s="3305" t="s">
        <v>3069</v>
      </c>
      <c r="M358" s="3299" t="s">
        <v>2498</v>
      </c>
      <c r="N358" s="3305" t="s">
        <v>3788</v>
      </c>
      <c r="O358" s="3305"/>
      <c r="P358" s="3305"/>
      <c r="Q358" s="3299" t="s">
        <v>3794</v>
      </c>
      <c r="R358" s="3306" t="s">
        <v>3795</v>
      </c>
      <c r="S358" s="3328" t="s">
        <v>3796</v>
      </c>
    </row>
    <row r="359" spans="1:19" s="3329" customFormat="1" ht="12" customHeight="1">
      <c r="A359" s="3305" t="s">
        <v>3797</v>
      </c>
      <c r="B359" s="3305" t="s">
        <v>3780</v>
      </c>
      <c r="C359" s="3305" t="s">
        <v>3780</v>
      </c>
      <c r="D359" s="3305" t="s">
        <v>3798</v>
      </c>
      <c r="E359" s="3305" t="s">
        <v>2486</v>
      </c>
      <c r="F359" s="3299" t="s">
        <v>2487</v>
      </c>
      <c r="G359" s="3305" t="s">
        <v>2527</v>
      </c>
      <c r="H359" s="3305"/>
      <c r="I359" s="3305" t="s">
        <v>2528</v>
      </c>
      <c r="J359" s="3305" t="s">
        <v>3053</v>
      </c>
      <c r="K359" s="3301">
        <v>100000</v>
      </c>
      <c r="L359" s="3305" t="s">
        <v>3069</v>
      </c>
      <c r="M359" s="3299" t="s">
        <v>2498</v>
      </c>
      <c r="N359" s="3305" t="s">
        <v>3788</v>
      </c>
      <c r="O359" s="3305"/>
      <c r="P359" s="3305"/>
      <c r="Q359" s="3299" t="s">
        <v>3799</v>
      </c>
      <c r="R359" s="3306" t="s">
        <v>3800</v>
      </c>
      <c r="S359" s="3328" t="s">
        <v>3801</v>
      </c>
    </row>
    <row r="360" spans="1:19" s="3329" customFormat="1" ht="12" customHeight="1">
      <c r="A360" s="3305" t="s">
        <v>3802</v>
      </c>
      <c r="B360" s="3305" t="s">
        <v>3780</v>
      </c>
      <c r="C360" s="3305" t="s">
        <v>3780</v>
      </c>
      <c r="D360" s="3305" t="s">
        <v>3803</v>
      </c>
      <c r="E360" s="3305" t="s">
        <v>2486</v>
      </c>
      <c r="F360" s="3299" t="s">
        <v>2487</v>
      </c>
      <c r="G360" s="3305" t="s">
        <v>2527</v>
      </c>
      <c r="H360" s="3305"/>
      <c r="I360" s="3305" t="s">
        <v>2528</v>
      </c>
      <c r="J360" s="3305" t="s">
        <v>3053</v>
      </c>
      <c r="K360" s="3301">
        <v>100000</v>
      </c>
      <c r="L360" s="3305" t="s">
        <v>3069</v>
      </c>
      <c r="M360" s="3299" t="s">
        <v>2498</v>
      </c>
      <c r="N360" s="3305" t="s">
        <v>3788</v>
      </c>
      <c r="O360" s="3308"/>
      <c r="P360" s="3305"/>
      <c r="Q360" s="3299" t="s">
        <v>3804</v>
      </c>
      <c r="R360" s="3306" t="s">
        <v>3805</v>
      </c>
      <c r="S360" s="3328" t="s">
        <v>3806</v>
      </c>
    </row>
    <row r="361" spans="1:19" s="3329" customFormat="1" ht="12" customHeight="1">
      <c r="A361" s="3305" t="s">
        <v>3807</v>
      </c>
      <c r="B361" s="3305" t="s">
        <v>3780</v>
      </c>
      <c r="C361" s="3305" t="s">
        <v>3780</v>
      </c>
      <c r="D361" s="3305" t="s">
        <v>3808</v>
      </c>
      <c r="E361" s="3305" t="s">
        <v>2486</v>
      </c>
      <c r="F361" s="3299" t="s">
        <v>2487</v>
      </c>
      <c r="G361" s="3305" t="s">
        <v>2527</v>
      </c>
      <c r="H361" s="3305"/>
      <c r="I361" s="3305" t="s">
        <v>2528</v>
      </c>
      <c r="J361" s="3305" t="s">
        <v>3053</v>
      </c>
      <c r="K361" s="3301">
        <v>100000</v>
      </c>
      <c r="L361" s="3305" t="s">
        <v>3069</v>
      </c>
      <c r="M361" s="3299" t="s">
        <v>2498</v>
      </c>
      <c r="N361" s="3305" t="s">
        <v>3788</v>
      </c>
      <c r="O361" s="3305"/>
      <c r="P361" s="3305"/>
      <c r="Q361" s="3299" t="s">
        <v>3809</v>
      </c>
      <c r="R361" s="3306" t="s">
        <v>3810</v>
      </c>
      <c r="S361" s="3328" t="s">
        <v>3811</v>
      </c>
    </row>
    <row r="362" spans="1:19" s="3329" customFormat="1" ht="12" customHeight="1">
      <c r="A362" s="3305" t="s">
        <v>3812</v>
      </c>
      <c r="B362" s="3305" t="s">
        <v>3780</v>
      </c>
      <c r="C362" s="3305" t="s">
        <v>3780</v>
      </c>
      <c r="D362" s="3305" t="s">
        <v>3813</v>
      </c>
      <c r="E362" s="3305" t="s">
        <v>2486</v>
      </c>
      <c r="F362" s="3299" t="s">
        <v>2487</v>
      </c>
      <c r="G362" s="3305" t="s">
        <v>2527</v>
      </c>
      <c r="H362" s="3305"/>
      <c r="I362" s="3305" t="s">
        <v>2528</v>
      </c>
      <c r="J362" s="3305" t="s">
        <v>3053</v>
      </c>
      <c r="K362" s="3301">
        <v>100000</v>
      </c>
      <c r="L362" s="3305" t="s">
        <v>3069</v>
      </c>
      <c r="M362" s="3299" t="s">
        <v>2498</v>
      </c>
      <c r="N362" s="3305" t="s">
        <v>3788</v>
      </c>
      <c r="O362" s="3305"/>
      <c r="P362" s="3305"/>
      <c r="Q362" s="3299" t="s">
        <v>3814</v>
      </c>
      <c r="R362" s="3306" t="s">
        <v>3815</v>
      </c>
      <c r="S362" s="3328" t="s">
        <v>3816</v>
      </c>
    </row>
    <row r="363" spans="1:19" s="3329" customFormat="1" ht="12" customHeight="1">
      <c r="A363" s="3305" t="s">
        <v>3817</v>
      </c>
      <c r="B363" s="3305" t="s">
        <v>3780</v>
      </c>
      <c r="C363" s="3305" t="s">
        <v>3780</v>
      </c>
      <c r="D363" s="3305" t="s">
        <v>3818</v>
      </c>
      <c r="E363" s="3305" t="s">
        <v>2486</v>
      </c>
      <c r="F363" s="3299" t="s">
        <v>2487</v>
      </c>
      <c r="G363" s="3305" t="s">
        <v>2527</v>
      </c>
      <c r="H363" s="3305"/>
      <c r="I363" s="3305" t="s">
        <v>2528</v>
      </c>
      <c r="J363" s="3305" t="s">
        <v>3053</v>
      </c>
      <c r="K363" s="3301">
        <v>100000</v>
      </c>
      <c r="L363" s="3305" t="s">
        <v>3069</v>
      </c>
      <c r="M363" s="3299" t="s">
        <v>2498</v>
      </c>
      <c r="N363" s="3305" t="s">
        <v>3788</v>
      </c>
      <c r="O363" s="3305"/>
      <c r="P363" s="3305"/>
      <c r="Q363" s="3299" t="s">
        <v>3783</v>
      </c>
      <c r="R363" s="3306" t="s">
        <v>3819</v>
      </c>
      <c r="S363" s="3328" t="s">
        <v>3820</v>
      </c>
    </row>
    <row r="364" spans="1:19" s="3329" customFormat="1" ht="12" customHeight="1">
      <c r="A364" s="3305" t="s">
        <v>3821</v>
      </c>
      <c r="B364" s="3305" t="s">
        <v>3780</v>
      </c>
      <c r="C364" s="3305" t="s">
        <v>3780</v>
      </c>
      <c r="D364" s="3305" t="s">
        <v>3822</v>
      </c>
      <c r="E364" s="3305" t="s">
        <v>2486</v>
      </c>
      <c r="F364" s="3299" t="s">
        <v>2487</v>
      </c>
      <c r="G364" s="3305" t="s">
        <v>2527</v>
      </c>
      <c r="H364" s="3305"/>
      <c r="I364" s="3305" t="s">
        <v>2528</v>
      </c>
      <c r="J364" s="3305" t="s">
        <v>3053</v>
      </c>
      <c r="K364" s="3301">
        <v>101500</v>
      </c>
      <c r="L364" s="3305" t="s">
        <v>3069</v>
      </c>
      <c r="M364" s="3299" t="s">
        <v>2498</v>
      </c>
      <c r="N364" s="3305" t="s">
        <v>3788</v>
      </c>
      <c r="O364" s="3305"/>
      <c r="P364" s="3305"/>
      <c r="Q364" s="3299" t="s">
        <v>3823</v>
      </c>
      <c r="R364" s="3306" t="s">
        <v>3824</v>
      </c>
      <c r="S364" s="3328" t="s">
        <v>3825</v>
      </c>
    </row>
    <row r="365" spans="1:19" s="3329" customFormat="1" ht="12" customHeight="1">
      <c r="A365" s="3305" t="s">
        <v>3826</v>
      </c>
      <c r="B365" s="3299" t="s">
        <v>3827</v>
      </c>
      <c r="C365" s="3299" t="s">
        <v>3827</v>
      </c>
      <c r="D365" s="3305" t="s">
        <v>3828</v>
      </c>
      <c r="E365" s="3305" t="s">
        <v>2486</v>
      </c>
      <c r="F365" s="3299" t="s">
        <v>2487</v>
      </c>
      <c r="G365" s="3305" t="s">
        <v>3829</v>
      </c>
      <c r="H365" s="3305"/>
      <c r="I365" s="3299" t="s">
        <v>2522</v>
      </c>
      <c r="J365" s="3305" t="s">
        <v>3053</v>
      </c>
      <c r="K365" s="3301">
        <v>102400</v>
      </c>
      <c r="L365" s="3305" t="s">
        <v>3069</v>
      </c>
      <c r="M365" s="3305" t="s">
        <v>2479</v>
      </c>
      <c r="N365" s="3305" t="s">
        <v>2480</v>
      </c>
      <c r="O365" s="3305"/>
      <c r="P365" s="3305"/>
      <c r="Q365" s="3299" t="s">
        <v>3830</v>
      </c>
      <c r="R365" s="3304" t="s">
        <v>3831</v>
      </c>
      <c r="S365" s="3328" t="s">
        <v>3830</v>
      </c>
    </row>
    <row r="366" spans="1:19" s="3314" customFormat="1" ht="12" customHeight="1">
      <c r="A366" s="3308" t="s">
        <v>3832</v>
      </c>
      <c r="B366" s="3311" t="s">
        <v>3833</v>
      </c>
      <c r="C366" s="3311" t="s">
        <v>3833</v>
      </c>
      <c r="D366" s="3312" t="s">
        <v>3834</v>
      </c>
      <c r="E366" s="3311" t="s">
        <v>2495</v>
      </c>
      <c r="F366" s="3311" t="s">
        <v>2496</v>
      </c>
      <c r="G366" s="3311" t="s">
        <v>2497</v>
      </c>
      <c r="H366" s="3311"/>
      <c r="I366" s="3305" t="s">
        <v>2489</v>
      </c>
      <c r="J366" s="3311" t="s">
        <v>2477</v>
      </c>
      <c r="K366" s="3313">
        <v>1483940</v>
      </c>
      <c r="L366" s="3311" t="s">
        <v>2478</v>
      </c>
      <c r="M366" s="3299" t="s">
        <v>2498</v>
      </c>
      <c r="N366" s="3311" t="s">
        <v>2499</v>
      </c>
      <c r="O366" s="3311"/>
      <c r="P366" s="3311"/>
      <c r="Q366" s="3311" t="s">
        <v>2516</v>
      </c>
      <c r="R366" s="3330" t="s">
        <v>3834</v>
      </c>
    </row>
    <row r="367" spans="1:19" s="3314" customFormat="1" ht="12" customHeight="1">
      <c r="A367" s="3308" t="s">
        <v>3835</v>
      </c>
      <c r="B367" s="3311" t="s">
        <v>3833</v>
      </c>
      <c r="C367" s="3311" t="s">
        <v>3833</v>
      </c>
      <c r="D367" s="3312" t="s">
        <v>3836</v>
      </c>
      <c r="E367" s="3311" t="s">
        <v>2495</v>
      </c>
      <c r="F367" s="3311" t="s">
        <v>2496</v>
      </c>
      <c r="G367" s="3311" t="s">
        <v>2497</v>
      </c>
      <c r="H367" s="3311"/>
      <c r="I367" s="3305" t="s">
        <v>2489</v>
      </c>
      <c r="J367" s="3311" t="s">
        <v>2477</v>
      </c>
      <c r="K367" s="3313">
        <v>1267580</v>
      </c>
      <c r="L367" s="3311" t="s">
        <v>2478</v>
      </c>
      <c r="M367" s="3299" t="s">
        <v>2498</v>
      </c>
      <c r="N367" s="3311" t="s">
        <v>2499</v>
      </c>
      <c r="O367" s="3311"/>
      <c r="P367" s="3311"/>
      <c r="Q367" s="3311" t="s">
        <v>2509</v>
      </c>
      <c r="R367" s="3330" t="s">
        <v>3836</v>
      </c>
    </row>
    <row r="368" spans="1:19" s="3314" customFormat="1" ht="12" customHeight="1">
      <c r="A368" s="3308" t="s">
        <v>3837</v>
      </c>
      <c r="B368" s="3311" t="s">
        <v>3833</v>
      </c>
      <c r="C368" s="3311" t="s">
        <v>3833</v>
      </c>
      <c r="D368" s="3311" t="s">
        <v>3086</v>
      </c>
      <c r="E368" s="3311" t="s">
        <v>2486</v>
      </c>
      <c r="F368" s="3311" t="s">
        <v>2487</v>
      </c>
      <c r="G368" s="3311" t="s">
        <v>2488</v>
      </c>
      <c r="H368" s="3311"/>
      <c r="I368" s="3299" t="s">
        <v>2522</v>
      </c>
      <c r="J368" s="3311" t="s">
        <v>2477</v>
      </c>
      <c r="K368" s="3313">
        <v>6000</v>
      </c>
      <c r="L368" s="3311" t="s">
        <v>2478</v>
      </c>
      <c r="M368" s="3311" t="s">
        <v>2479</v>
      </c>
      <c r="N368" s="3311" t="s">
        <v>2480</v>
      </c>
      <c r="O368" s="3311"/>
      <c r="P368" s="3311"/>
      <c r="Q368" s="3311" t="s">
        <v>3838</v>
      </c>
      <c r="R368" s="3331" t="s">
        <v>3086</v>
      </c>
    </row>
    <row r="369" spans="1:18" s="3314" customFormat="1" ht="12" customHeight="1">
      <c r="A369" s="3308" t="s">
        <v>3839</v>
      </c>
      <c r="B369" s="3311" t="s">
        <v>3833</v>
      </c>
      <c r="C369" s="3311" t="s">
        <v>3833</v>
      </c>
      <c r="D369" s="3311" t="s">
        <v>3086</v>
      </c>
      <c r="E369" s="3311" t="s">
        <v>2486</v>
      </c>
      <c r="F369" s="3311" t="s">
        <v>2487</v>
      </c>
      <c r="G369" s="3311" t="s">
        <v>2488</v>
      </c>
      <c r="H369" s="3311"/>
      <c r="I369" s="3299" t="s">
        <v>2522</v>
      </c>
      <c r="J369" s="3311" t="s">
        <v>2477</v>
      </c>
      <c r="K369" s="3313">
        <v>18000</v>
      </c>
      <c r="L369" s="3311" t="s">
        <v>2478</v>
      </c>
      <c r="M369" s="3311" t="s">
        <v>2479</v>
      </c>
      <c r="N369" s="3311" t="s">
        <v>2480</v>
      </c>
      <c r="O369" s="3311"/>
      <c r="P369" s="3311"/>
      <c r="Q369" s="3311" t="s">
        <v>2630</v>
      </c>
      <c r="R369" s="3331" t="s">
        <v>3086</v>
      </c>
    </row>
    <row r="370" spans="1:18" s="3314" customFormat="1" ht="12" customHeight="1">
      <c r="A370" s="3308" t="s">
        <v>3840</v>
      </c>
      <c r="B370" s="3311" t="s">
        <v>3841</v>
      </c>
      <c r="C370" s="3311" t="s">
        <v>3841</v>
      </c>
      <c r="D370" s="3311" t="s">
        <v>3842</v>
      </c>
      <c r="E370" s="3311" t="s">
        <v>2486</v>
      </c>
      <c r="F370" s="3311" t="s">
        <v>2487</v>
      </c>
      <c r="G370" s="3311" t="s">
        <v>2488</v>
      </c>
      <c r="H370" s="3311"/>
      <c r="I370" s="3311" t="s">
        <v>2489</v>
      </c>
      <c r="J370" s="3311" t="s">
        <v>2477</v>
      </c>
      <c r="K370" s="3313">
        <v>20000</v>
      </c>
      <c r="L370" s="3311" t="s">
        <v>2478</v>
      </c>
      <c r="M370" s="3311" t="s">
        <v>2479</v>
      </c>
      <c r="N370" s="3311" t="s">
        <v>2480</v>
      </c>
      <c r="O370" s="3311"/>
      <c r="P370" s="3311"/>
      <c r="Q370" s="3311" t="s">
        <v>3843</v>
      </c>
      <c r="R370" s="3331" t="s">
        <v>3842</v>
      </c>
    </row>
    <row r="371" spans="1:18" s="3314" customFormat="1" ht="12" customHeight="1">
      <c r="A371" s="3308" t="s">
        <v>3844</v>
      </c>
      <c r="B371" s="3311" t="s">
        <v>3845</v>
      </c>
      <c r="C371" s="3311" t="s">
        <v>3845</v>
      </c>
      <c r="D371" s="3311" t="s">
        <v>3846</v>
      </c>
      <c r="E371" s="3311" t="s">
        <v>2495</v>
      </c>
      <c r="F371" s="3311" t="s">
        <v>2532</v>
      </c>
      <c r="G371" s="3311" t="s">
        <v>2550</v>
      </c>
      <c r="H371" s="3311"/>
      <c r="I371" s="3311" t="s">
        <v>2489</v>
      </c>
      <c r="J371" s="3311" t="s">
        <v>2477</v>
      </c>
      <c r="K371" s="3313">
        <v>44000</v>
      </c>
      <c r="L371" s="3311" t="s">
        <v>2478</v>
      </c>
      <c r="M371" s="3299" t="s">
        <v>2498</v>
      </c>
      <c r="N371" s="3311" t="s">
        <v>2551</v>
      </c>
      <c r="O371" s="3311"/>
      <c r="P371" s="3311"/>
      <c r="Q371" s="3311" t="s">
        <v>2857</v>
      </c>
      <c r="R371" s="3331" t="s">
        <v>3846</v>
      </c>
    </row>
    <row r="372" spans="1:18" s="3314" customFormat="1" ht="12" customHeight="1">
      <c r="A372" s="3308" t="s">
        <v>3847</v>
      </c>
      <c r="B372" s="3311" t="s">
        <v>3845</v>
      </c>
      <c r="C372" s="3311" t="s">
        <v>3845</v>
      </c>
      <c r="D372" s="3311" t="s">
        <v>3848</v>
      </c>
      <c r="E372" s="3311" t="s">
        <v>2486</v>
      </c>
      <c r="F372" s="3311" t="s">
        <v>2487</v>
      </c>
      <c r="G372" s="3311" t="s">
        <v>2527</v>
      </c>
      <c r="H372" s="3311"/>
      <c r="I372" s="3299" t="s">
        <v>2546</v>
      </c>
      <c r="J372" s="3311" t="s">
        <v>2477</v>
      </c>
      <c r="K372" s="3313">
        <v>24500</v>
      </c>
      <c r="L372" s="3311" t="s">
        <v>2478</v>
      </c>
      <c r="M372" s="3299" t="s">
        <v>2498</v>
      </c>
      <c r="N372" s="3311" t="s">
        <v>2499</v>
      </c>
      <c r="O372" s="3311"/>
      <c r="P372" s="3311"/>
      <c r="Q372" s="3311" t="s">
        <v>3849</v>
      </c>
      <c r="R372" s="3331" t="s">
        <v>3848</v>
      </c>
    </row>
    <row r="373" spans="1:18" s="3314" customFormat="1" ht="12" customHeight="1">
      <c r="A373" s="3308" t="s">
        <v>3850</v>
      </c>
      <c r="B373" s="3311" t="s">
        <v>1899</v>
      </c>
      <c r="C373" s="3311" t="s">
        <v>1899</v>
      </c>
      <c r="D373" s="3311" t="s">
        <v>3086</v>
      </c>
      <c r="E373" s="3311" t="s">
        <v>2486</v>
      </c>
      <c r="F373" s="3311" t="s">
        <v>2487</v>
      </c>
      <c r="G373" s="3311" t="s">
        <v>2488</v>
      </c>
      <c r="H373" s="3311"/>
      <c r="I373" s="3299" t="s">
        <v>2522</v>
      </c>
      <c r="J373" s="3311" t="s">
        <v>2477</v>
      </c>
      <c r="K373" s="3313">
        <v>21000</v>
      </c>
      <c r="L373" s="3311" t="s">
        <v>2478</v>
      </c>
      <c r="M373" s="3311" t="s">
        <v>2479</v>
      </c>
      <c r="N373" s="3311" t="s">
        <v>2480</v>
      </c>
      <c r="O373" s="3311"/>
      <c r="P373" s="3311"/>
      <c r="Q373" s="3311" t="s">
        <v>2717</v>
      </c>
      <c r="R373" s="3331" t="s">
        <v>3086</v>
      </c>
    </row>
    <row r="374" spans="1:18" s="3314" customFormat="1" ht="12" customHeight="1">
      <c r="A374" s="3308" t="s">
        <v>3851</v>
      </c>
      <c r="B374" s="3311" t="s">
        <v>1899</v>
      </c>
      <c r="C374" s="3311" t="s">
        <v>1899</v>
      </c>
      <c r="D374" s="3311" t="s">
        <v>3852</v>
      </c>
      <c r="E374" s="3311" t="s">
        <v>2486</v>
      </c>
      <c r="F374" s="3311" t="s">
        <v>2487</v>
      </c>
      <c r="G374" s="3299" t="s">
        <v>5011</v>
      </c>
      <c r="H374" s="3311"/>
      <c r="I374" s="3299" t="s">
        <v>2608</v>
      </c>
      <c r="J374" s="3311" t="s">
        <v>2477</v>
      </c>
      <c r="K374" s="3313">
        <v>8666500</v>
      </c>
      <c r="L374" s="3311" t="s">
        <v>2478</v>
      </c>
      <c r="M374" s="3299" t="s">
        <v>2498</v>
      </c>
      <c r="N374" s="3311" t="s">
        <v>2499</v>
      </c>
      <c r="O374" s="3311"/>
      <c r="P374" s="3311"/>
      <c r="Q374" s="3299" t="s">
        <v>1227</v>
      </c>
      <c r="R374" s="3331" t="s">
        <v>3852</v>
      </c>
    </row>
    <row r="375" spans="1:18" s="3314" customFormat="1" ht="12" customHeight="1">
      <c r="A375" s="3308" t="s">
        <v>3853</v>
      </c>
      <c r="B375" s="3311" t="s">
        <v>1899</v>
      </c>
      <c r="C375" s="3311" t="s">
        <v>1899</v>
      </c>
      <c r="D375" s="3299" t="s">
        <v>2538</v>
      </c>
      <c r="E375" s="3311" t="s">
        <v>2486</v>
      </c>
      <c r="F375" s="3311" t="s">
        <v>2487</v>
      </c>
      <c r="G375" s="3311" t="s">
        <v>2488</v>
      </c>
      <c r="H375" s="3311"/>
      <c r="I375" s="3311" t="s">
        <v>2489</v>
      </c>
      <c r="J375" s="3311" t="s">
        <v>2477</v>
      </c>
      <c r="K375" s="3313">
        <v>100300</v>
      </c>
      <c r="L375" s="3311" t="s">
        <v>2478</v>
      </c>
      <c r="M375" s="3299" t="s">
        <v>2498</v>
      </c>
      <c r="N375" s="3311" t="s">
        <v>2499</v>
      </c>
      <c r="O375" s="3311"/>
      <c r="P375" s="3311"/>
      <c r="Q375" s="3311" t="s">
        <v>3854</v>
      </c>
      <c r="R375" s="3331" t="s">
        <v>3855</v>
      </c>
    </row>
    <row r="376" spans="1:18" s="3314" customFormat="1" ht="12" customHeight="1">
      <c r="A376" s="3308" t="s">
        <v>3856</v>
      </c>
      <c r="B376" s="3311" t="s">
        <v>3857</v>
      </c>
      <c r="C376" s="3311" t="s">
        <v>3857</v>
      </c>
      <c r="D376" s="3311" t="s">
        <v>3086</v>
      </c>
      <c r="E376" s="3311" t="s">
        <v>2486</v>
      </c>
      <c r="F376" s="3311" t="s">
        <v>2487</v>
      </c>
      <c r="G376" s="3311" t="s">
        <v>2488</v>
      </c>
      <c r="H376" s="3311"/>
      <c r="I376" s="3299" t="s">
        <v>2522</v>
      </c>
      <c r="J376" s="3311" t="s">
        <v>2477</v>
      </c>
      <c r="K376" s="3313">
        <v>12000</v>
      </c>
      <c r="L376" s="3311" t="s">
        <v>2478</v>
      </c>
      <c r="M376" s="3311" t="s">
        <v>2479</v>
      </c>
      <c r="N376" s="3311" t="s">
        <v>2480</v>
      </c>
      <c r="O376" s="3311"/>
      <c r="P376" s="3311"/>
      <c r="Q376" s="3311" t="s">
        <v>2630</v>
      </c>
      <c r="R376" s="3331" t="s">
        <v>3086</v>
      </c>
    </row>
    <row r="377" spans="1:18" s="3314" customFormat="1" ht="12" customHeight="1">
      <c r="A377" s="3308" t="s">
        <v>3858</v>
      </c>
      <c r="B377" s="3311" t="s">
        <v>1908</v>
      </c>
      <c r="C377" s="3311" t="s">
        <v>1908</v>
      </c>
      <c r="D377" s="3311" t="s">
        <v>3852</v>
      </c>
      <c r="E377" s="3311" t="s">
        <v>2486</v>
      </c>
      <c r="F377" s="3311" t="s">
        <v>2487</v>
      </c>
      <c r="G377" s="3299" t="s">
        <v>5011</v>
      </c>
      <c r="H377" s="3311"/>
      <c r="I377" s="3299" t="s">
        <v>2608</v>
      </c>
      <c r="J377" s="3311" t="s">
        <v>2477</v>
      </c>
      <c r="K377" s="3313">
        <v>2476500</v>
      </c>
      <c r="L377" s="3311" t="s">
        <v>2478</v>
      </c>
      <c r="M377" s="3299" t="s">
        <v>2498</v>
      </c>
      <c r="N377" s="3311" t="s">
        <v>2499</v>
      </c>
      <c r="O377" s="3311"/>
      <c r="P377" s="3311"/>
      <c r="Q377" s="3299" t="s">
        <v>1227</v>
      </c>
      <c r="R377" s="3331" t="s">
        <v>3852</v>
      </c>
    </row>
    <row r="378" spans="1:18" s="3314" customFormat="1" ht="12" customHeight="1">
      <c r="A378" s="3308" t="s">
        <v>3859</v>
      </c>
      <c r="B378" s="3311" t="s">
        <v>1908</v>
      </c>
      <c r="C378" s="3311" t="s">
        <v>1908</v>
      </c>
      <c r="D378" s="3311" t="s">
        <v>3086</v>
      </c>
      <c r="E378" s="3311" t="s">
        <v>2486</v>
      </c>
      <c r="F378" s="3311" t="s">
        <v>2487</v>
      </c>
      <c r="G378" s="3311" t="s">
        <v>2488</v>
      </c>
      <c r="H378" s="3311"/>
      <c r="I378" s="3299" t="s">
        <v>2522</v>
      </c>
      <c r="J378" s="3311" t="s">
        <v>2477</v>
      </c>
      <c r="K378" s="3313">
        <v>170000</v>
      </c>
      <c r="L378" s="3311" t="s">
        <v>2478</v>
      </c>
      <c r="M378" s="3311" t="s">
        <v>2479</v>
      </c>
      <c r="N378" s="3311" t="s">
        <v>2480</v>
      </c>
      <c r="O378" s="3311"/>
      <c r="P378" s="3311"/>
      <c r="Q378" s="3311" t="s">
        <v>3860</v>
      </c>
      <c r="R378" s="3331" t="s">
        <v>3086</v>
      </c>
    </row>
    <row r="379" spans="1:18" s="3314" customFormat="1" ht="12" customHeight="1">
      <c r="A379" s="3308" t="s">
        <v>3861</v>
      </c>
      <c r="B379" s="3311" t="s">
        <v>1911</v>
      </c>
      <c r="C379" s="3311" t="s">
        <v>1911</v>
      </c>
      <c r="D379" s="3311" t="s">
        <v>3862</v>
      </c>
      <c r="E379" s="3311" t="s">
        <v>2495</v>
      </c>
      <c r="F379" s="3311" t="s">
        <v>2532</v>
      </c>
      <c r="G379" s="3311" t="s">
        <v>2634</v>
      </c>
      <c r="H379" s="3311"/>
      <c r="I379" s="3311" t="s">
        <v>2489</v>
      </c>
      <c r="J379" s="3311" t="s">
        <v>2477</v>
      </c>
      <c r="K379" s="3313">
        <v>9020</v>
      </c>
      <c r="L379" s="3311" t="s">
        <v>2478</v>
      </c>
      <c r="M379" s="3311" t="s">
        <v>2479</v>
      </c>
      <c r="N379" s="3311" t="s">
        <v>2480</v>
      </c>
      <c r="O379" s="3311"/>
      <c r="P379" s="3311"/>
      <c r="Q379" s="3311" t="s">
        <v>3863</v>
      </c>
      <c r="R379" s="3331" t="s">
        <v>3862</v>
      </c>
    </row>
    <row r="380" spans="1:18" s="3314" customFormat="1" ht="12" customHeight="1">
      <c r="A380" s="3308" t="s">
        <v>3864</v>
      </c>
      <c r="B380" s="3311" t="s">
        <v>3865</v>
      </c>
      <c r="C380" s="3311" t="s">
        <v>3865</v>
      </c>
      <c r="D380" s="3311" t="s">
        <v>2973</v>
      </c>
      <c r="E380" s="3311" t="s">
        <v>2486</v>
      </c>
      <c r="F380" s="3311" t="s">
        <v>2487</v>
      </c>
      <c r="G380" s="3311" t="s">
        <v>2488</v>
      </c>
      <c r="H380" s="3311"/>
      <c r="I380" s="3299" t="s">
        <v>2522</v>
      </c>
      <c r="J380" s="3311" t="s">
        <v>2477</v>
      </c>
      <c r="K380" s="3313">
        <v>49570</v>
      </c>
      <c r="L380" s="3311" t="s">
        <v>2478</v>
      </c>
      <c r="M380" s="3311" t="s">
        <v>2479</v>
      </c>
      <c r="N380" s="3311" t="s">
        <v>2480</v>
      </c>
      <c r="O380" s="3311"/>
      <c r="P380" s="3311"/>
      <c r="Q380" s="3311" t="s">
        <v>2973</v>
      </c>
      <c r="R380" s="3331" t="s">
        <v>2973</v>
      </c>
    </row>
    <row r="381" spans="1:18" s="3314" customFormat="1" ht="12" customHeight="1">
      <c r="A381" s="3308" t="s">
        <v>3866</v>
      </c>
      <c r="B381" s="3311" t="s">
        <v>3865</v>
      </c>
      <c r="C381" s="3311" t="s">
        <v>3865</v>
      </c>
      <c r="D381" s="3311" t="s">
        <v>3621</v>
      </c>
      <c r="E381" s="3311" t="s">
        <v>2495</v>
      </c>
      <c r="F381" s="3311" t="s">
        <v>2532</v>
      </c>
      <c r="G381" s="3311" t="s">
        <v>2578</v>
      </c>
      <c r="H381" s="3311"/>
      <c r="I381" s="3299" t="s">
        <v>2489</v>
      </c>
      <c r="J381" s="3311" t="s">
        <v>2477</v>
      </c>
      <c r="K381" s="3313">
        <v>1860</v>
      </c>
      <c r="L381" s="3311" t="s">
        <v>2478</v>
      </c>
      <c r="M381" s="3311" t="s">
        <v>2479</v>
      </c>
      <c r="N381" s="3311" t="s">
        <v>2480</v>
      </c>
      <c r="O381" s="3311"/>
      <c r="P381" s="3311"/>
      <c r="Q381" s="3311" t="s">
        <v>2582</v>
      </c>
      <c r="R381" s="3331" t="s">
        <v>3621</v>
      </c>
    </row>
    <row r="382" spans="1:18" s="3314" customFormat="1" ht="12" customHeight="1">
      <c r="A382" s="3308" t="s">
        <v>3867</v>
      </c>
      <c r="B382" s="3311" t="s">
        <v>3865</v>
      </c>
      <c r="C382" s="3311" t="s">
        <v>3865</v>
      </c>
      <c r="D382" s="3311" t="s">
        <v>3086</v>
      </c>
      <c r="E382" s="3311" t="s">
        <v>2486</v>
      </c>
      <c r="F382" s="3311" t="s">
        <v>2487</v>
      </c>
      <c r="G382" s="3311" t="s">
        <v>2488</v>
      </c>
      <c r="H382" s="3311"/>
      <c r="I382" s="3299" t="s">
        <v>2522</v>
      </c>
      <c r="J382" s="3311" t="s">
        <v>2477</v>
      </c>
      <c r="K382" s="3313">
        <v>18000</v>
      </c>
      <c r="L382" s="3311" t="s">
        <v>2478</v>
      </c>
      <c r="M382" s="3311" t="s">
        <v>2479</v>
      </c>
      <c r="N382" s="3311" t="s">
        <v>2480</v>
      </c>
      <c r="O382" s="3311"/>
      <c r="P382" s="3311"/>
      <c r="Q382" s="3311" t="s">
        <v>3209</v>
      </c>
      <c r="R382" s="3331" t="s">
        <v>3086</v>
      </c>
    </row>
    <row r="383" spans="1:18" s="3314" customFormat="1" ht="12" customHeight="1">
      <c r="A383" s="3308" t="s">
        <v>3868</v>
      </c>
      <c r="B383" s="3311" t="s">
        <v>3865</v>
      </c>
      <c r="C383" s="3311" t="s">
        <v>3865</v>
      </c>
      <c r="D383" s="3311" t="s">
        <v>3869</v>
      </c>
      <c r="E383" s="3311" t="s">
        <v>2495</v>
      </c>
      <c r="F383" s="3311" t="s">
        <v>2496</v>
      </c>
      <c r="G383" s="3311" t="s">
        <v>2650</v>
      </c>
      <c r="H383" s="3311"/>
      <c r="I383" s="3311" t="s">
        <v>2489</v>
      </c>
      <c r="J383" s="3311" t="s">
        <v>2477</v>
      </c>
      <c r="K383" s="3313">
        <v>144080</v>
      </c>
      <c r="L383" s="3311" t="s">
        <v>2478</v>
      </c>
      <c r="M383" s="3299" t="s">
        <v>2498</v>
      </c>
      <c r="N383" s="3299" t="s">
        <v>2534</v>
      </c>
      <c r="O383" s="3311"/>
      <c r="P383" s="3311"/>
      <c r="Q383" s="3311" t="s">
        <v>3870</v>
      </c>
      <c r="R383" s="3331" t="s">
        <v>3869</v>
      </c>
    </row>
    <row r="384" spans="1:18" s="3314" customFormat="1" ht="12" customHeight="1">
      <c r="A384" s="3308" t="s">
        <v>3871</v>
      </c>
      <c r="B384" s="3311" t="s">
        <v>3865</v>
      </c>
      <c r="C384" s="3311" t="s">
        <v>3865</v>
      </c>
      <c r="D384" s="3311" t="s">
        <v>3872</v>
      </c>
      <c r="E384" s="3311" t="s">
        <v>2495</v>
      </c>
      <c r="F384" s="3311" t="s">
        <v>2496</v>
      </c>
      <c r="G384" s="3311" t="s">
        <v>2650</v>
      </c>
      <c r="H384" s="3311"/>
      <c r="I384" s="3311" t="s">
        <v>2489</v>
      </c>
      <c r="J384" s="3311" t="s">
        <v>2477</v>
      </c>
      <c r="K384" s="3313">
        <v>198980</v>
      </c>
      <c r="L384" s="3311" t="s">
        <v>2478</v>
      </c>
      <c r="M384" s="3299" t="s">
        <v>2498</v>
      </c>
      <c r="N384" s="3299" t="s">
        <v>2534</v>
      </c>
      <c r="O384" s="3311"/>
      <c r="P384" s="3311"/>
      <c r="Q384" s="3311" t="s">
        <v>3873</v>
      </c>
      <c r="R384" s="3331" t="s">
        <v>3872</v>
      </c>
    </row>
    <row r="385" spans="1:18" s="3314" customFormat="1" ht="12" customHeight="1">
      <c r="A385" s="3308" t="s">
        <v>3874</v>
      </c>
      <c r="B385" s="3311" t="s">
        <v>3865</v>
      </c>
      <c r="C385" s="3311" t="s">
        <v>3865</v>
      </c>
      <c r="D385" s="3311" t="s">
        <v>3875</v>
      </c>
      <c r="E385" s="3311" t="s">
        <v>2495</v>
      </c>
      <c r="F385" s="3311" t="s">
        <v>2496</v>
      </c>
      <c r="G385" s="3311" t="s">
        <v>2650</v>
      </c>
      <c r="H385" s="3311"/>
      <c r="I385" s="3311" t="s">
        <v>2489</v>
      </c>
      <c r="J385" s="3311" t="s">
        <v>2477</v>
      </c>
      <c r="K385" s="3313">
        <v>276020</v>
      </c>
      <c r="L385" s="3311" t="s">
        <v>2478</v>
      </c>
      <c r="M385" s="3299" t="s">
        <v>2498</v>
      </c>
      <c r="N385" s="3299" t="s">
        <v>2534</v>
      </c>
      <c r="O385" s="3311"/>
      <c r="P385" s="3311"/>
      <c r="Q385" s="3311" t="s">
        <v>3876</v>
      </c>
      <c r="R385" s="3331" t="s">
        <v>3875</v>
      </c>
    </row>
    <row r="386" spans="1:18" s="3314" customFormat="1" ht="12" customHeight="1">
      <c r="A386" s="3308" t="s">
        <v>3877</v>
      </c>
      <c r="B386" s="3311" t="s">
        <v>3865</v>
      </c>
      <c r="C386" s="3311" t="s">
        <v>3865</v>
      </c>
      <c r="D386" s="3311" t="s">
        <v>3878</v>
      </c>
      <c r="E386" s="3311" t="s">
        <v>2495</v>
      </c>
      <c r="F386" s="3311" t="s">
        <v>2496</v>
      </c>
      <c r="G386" s="3311" t="s">
        <v>2650</v>
      </c>
      <c r="H386" s="3311"/>
      <c r="I386" s="3311" t="s">
        <v>2489</v>
      </c>
      <c r="J386" s="3311" t="s">
        <v>2477</v>
      </c>
      <c r="K386" s="3313">
        <v>88170</v>
      </c>
      <c r="L386" s="3311" t="s">
        <v>2478</v>
      </c>
      <c r="M386" s="3299" t="s">
        <v>2498</v>
      </c>
      <c r="N386" s="3299" t="s">
        <v>2534</v>
      </c>
      <c r="O386" s="3311"/>
      <c r="P386" s="3311"/>
      <c r="Q386" s="3311" t="s">
        <v>3879</v>
      </c>
      <c r="R386" s="3331" t="s">
        <v>3878</v>
      </c>
    </row>
    <row r="387" spans="1:18" s="3314" customFormat="1" ht="12" customHeight="1">
      <c r="A387" s="3308" t="s">
        <v>3880</v>
      </c>
      <c r="B387" s="3311" t="s">
        <v>3881</v>
      </c>
      <c r="C387" s="3311" t="s">
        <v>3881</v>
      </c>
      <c r="D387" s="3311" t="s">
        <v>3086</v>
      </c>
      <c r="E387" s="3311" t="s">
        <v>2486</v>
      </c>
      <c r="F387" s="3311" t="s">
        <v>2487</v>
      </c>
      <c r="G387" s="3311" t="s">
        <v>2488</v>
      </c>
      <c r="H387" s="3311"/>
      <c r="I387" s="3299" t="s">
        <v>2522</v>
      </c>
      <c r="J387" s="3311" t="s">
        <v>2477</v>
      </c>
      <c r="K387" s="3313">
        <v>9700</v>
      </c>
      <c r="L387" s="3311" t="s">
        <v>2478</v>
      </c>
      <c r="M387" s="3311" t="s">
        <v>2479</v>
      </c>
      <c r="N387" s="3311" t="s">
        <v>2480</v>
      </c>
      <c r="O387" s="3311"/>
      <c r="P387" s="3311"/>
      <c r="Q387" s="3311" t="s">
        <v>3466</v>
      </c>
      <c r="R387" s="3331" t="s">
        <v>3086</v>
      </c>
    </row>
    <row r="388" spans="1:18" s="3314" customFormat="1" ht="12" customHeight="1">
      <c r="A388" s="3308" t="s">
        <v>3882</v>
      </c>
      <c r="B388" s="3311" t="s">
        <v>3881</v>
      </c>
      <c r="C388" s="3311" t="s">
        <v>3881</v>
      </c>
      <c r="D388" s="3311" t="s">
        <v>3883</v>
      </c>
      <c r="E388" s="3311" t="s">
        <v>2495</v>
      </c>
      <c r="F388" s="3311" t="s">
        <v>2532</v>
      </c>
      <c r="G388" s="3311" t="s">
        <v>3884</v>
      </c>
      <c r="H388" s="3311"/>
      <c r="I388" s="3311" t="s">
        <v>2489</v>
      </c>
      <c r="J388" s="3311" t="s">
        <v>2477</v>
      </c>
      <c r="K388" s="3313">
        <v>200700</v>
      </c>
      <c r="L388" s="3311" t="s">
        <v>2478</v>
      </c>
      <c r="M388" s="3311" t="s">
        <v>2479</v>
      </c>
      <c r="N388" s="3311" t="s">
        <v>2480</v>
      </c>
      <c r="O388" s="3311"/>
      <c r="P388" s="3311"/>
      <c r="Q388" s="3311" t="s">
        <v>3885</v>
      </c>
      <c r="R388" s="3331" t="s">
        <v>3883</v>
      </c>
    </row>
    <row r="389" spans="1:18" s="3314" customFormat="1" ht="12" customHeight="1">
      <c r="A389" s="3308" t="s">
        <v>3886</v>
      </c>
      <c r="B389" s="3311" t="s">
        <v>3887</v>
      </c>
      <c r="C389" s="3311" t="s">
        <v>3887</v>
      </c>
      <c r="D389" s="3311" t="s">
        <v>3086</v>
      </c>
      <c r="E389" s="3311" t="s">
        <v>2486</v>
      </c>
      <c r="F389" s="3311" t="s">
        <v>2487</v>
      </c>
      <c r="G389" s="3311" t="s">
        <v>2488</v>
      </c>
      <c r="H389" s="3311"/>
      <c r="I389" s="3299" t="s">
        <v>2522</v>
      </c>
      <c r="J389" s="3311" t="s">
        <v>2477</v>
      </c>
      <c r="K389" s="3313">
        <v>23000</v>
      </c>
      <c r="L389" s="3311" t="s">
        <v>2478</v>
      </c>
      <c r="M389" s="3311" t="s">
        <v>2479</v>
      </c>
      <c r="N389" s="3311" t="s">
        <v>2480</v>
      </c>
      <c r="O389" s="3311"/>
      <c r="P389" s="3311"/>
      <c r="Q389" s="3311" t="s">
        <v>2630</v>
      </c>
      <c r="R389" s="3331" t="s">
        <v>3086</v>
      </c>
    </row>
    <row r="390" spans="1:18" s="3314" customFormat="1" ht="12" customHeight="1">
      <c r="A390" s="3308" t="s">
        <v>3888</v>
      </c>
      <c r="B390" s="3311" t="s">
        <v>3887</v>
      </c>
      <c r="C390" s="3311" t="s">
        <v>3887</v>
      </c>
      <c r="D390" s="3311" t="s">
        <v>3086</v>
      </c>
      <c r="E390" s="3311" t="s">
        <v>2486</v>
      </c>
      <c r="F390" s="3311" t="s">
        <v>2487</v>
      </c>
      <c r="G390" s="3299" t="s">
        <v>5011</v>
      </c>
      <c r="H390" s="3311"/>
      <c r="I390" s="3299" t="s">
        <v>2608</v>
      </c>
      <c r="J390" s="3311" t="s">
        <v>2477</v>
      </c>
      <c r="K390" s="3313">
        <v>28090</v>
      </c>
      <c r="L390" s="3311" t="s">
        <v>2478</v>
      </c>
      <c r="M390" s="3311" t="s">
        <v>2479</v>
      </c>
      <c r="N390" s="3311" t="s">
        <v>2480</v>
      </c>
      <c r="O390" s="3311"/>
      <c r="P390" s="3311"/>
      <c r="Q390" s="3311" t="s">
        <v>2973</v>
      </c>
      <c r="R390" s="3331" t="s">
        <v>3086</v>
      </c>
    </row>
    <row r="391" spans="1:18" s="3314" customFormat="1" ht="12" customHeight="1">
      <c r="A391" s="3308" t="s">
        <v>3889</v>
      </c>
      <c r="B391" s="3311" t="s">
        <v>3887</v>
      </c>
      <c r="C391" s="3311" t="s">
        <v>3887</v>
      </c>
      <c r="D391" s="3311" t="s">
        <v>3890</v>
      </c>
      <c r="E391" s="3311" t="s">
        <v>2486</v>
      </c>
      <c r="F391" s="3311" t="s">
        <v>2487</v>
      </c>
      <c r="G391" s="3299" t="s">
        <v>5013</v>
      </c>
      <c r="H391" s="3311"/>
      <c r="I391" s="3311" t="s">
        <v>2489</v>
      </c>
      <c r="J391" s="3311" t="s">
        <v>2477</v>
      </c>
      <c r="K391" s="3313">
        <v>704500</v>
      </c>
      <c r="L391" s="3311" t="s">
        <v>2478</v>
      </c>
      <c r="M391" s="3299" t="s">
        <v>2498</v>
      </c>
      <c r="N391" s="3311" t="s">
        <v>2499</v>
      </c>
      <c r="O391" s="3311"/>
      <c r="P391" s="3311"/>
      <c r="Q391" s="3311" t="s">
        <v>3891</v>
      </c>
      <c r="R391" s="3331" t="s">
        <v>3890</v>
      </c>
    </row>
    <row r="392" spans="1:18" s="3314" customFormat="1" ht="12" customHeight="1">
      <c r="A392" s="3308" t="s">
        <v>3892</v>
      </c>
      <c r="B392" s="3311" t="s">
        <v>3893</v>
      </c>
      <c r="C392" s="3311" t="s">
        <v>3893</v>
      </c>
      <c r="D392" s="3311" t="s">
        <v>3086</v>
      </c>
      <c r="E392" s="3311" t="s">
        <v>2486</v>
      </c>
      <c r="F392" s="3311" t="s">
        <v>2487</v>
      </c>
      <c r="G392" s="3311" t="s">
        <v>2488</v>
      </c>
      <c r="H392" s="3311"/>
      <c r="I392" s="3299" t="s">
        <v>2546</v>
      </c>
      <c r="J392" s="3311" t="s">
        <v>2477</v>
      </c>
      <c r="K392" s="3313">
        <v>18000</v>
      </c>
      <c r="L392" s="3311" t="s">
        <v>2478</v>
      </c>
      <c r="M392" s="3311" t="s">
        <v>2479</v>
      </c>
      <c r="N392" s="3311" t="s">
        <v>2480</v>
      </c>
      <c r="O392" s="3311"/>
      <c r="P392" s="3311"/>
      <c r="Q392" s="3311" t="s">
        <v>3894</v>
      </c>
      <c r="R392" s="3331" t="s">
        <v>3086</v>
      </c>
    </row>
    <row r="393" spans="1:18" s="3314" customFormat="1" ht="12" customHeight="1">
      <c r="A393" s="3308" t="s">
        <v>3895</v>
      </c>
      <c r="B393" s="3311" t="s">
        <v>3893</v>
      </c>
      <c r="C393" s="3311" t="s">
        <v>3893</v>
      </c>
      <c r="D393" s="3311" t="s">
        <v>3896</v>
      </c>
      <c r="E393" s="3311" t="s">
        <v>2486</v>
      </c>
      <c r="F393" s="3311" t="s">
        <v>2487</v>
      </c>
      <c r="G393" s="3299" t="s">
        <v>2981</v>
      </c>
      <c r="H393" s="3311"/>
      <c r="I393" s="3299" t="s">
        <v>2522</v>
      </c>
      <c r="J393" s="3311" t="s">
        <v>2477</v>
      </c>
      <c r="K393" s="3313">
        <v>2100500</v>
      </c>
      <c r="L393" s="3311" t="s">
        <v>2478</v>
      </c>
      <c r="M393" s="3299" t="s">
        <v>2498</v>
      </c>
      <c r="N393" s="3311" t="s">
        <v>2499</v>
      </c>
      <c r="O393" s="3311"/>
      <c r="P393" s="3311"/>
      <c r="Q393" s="3311" t="s">
        <v>3897</v>
      </c>
      <c r="R393" s="3331" t="s">
        <v>3896</v>
      </c>
    </row>
    <row r="394" spans="1:18" s="3314" customFormat="1" ht="12" customHeight="1">
      <c r="A394" s="3308" t="s">
        <v>3898</v>
      </c>
      <c r="B394" s="3311" t="s">
        <v>3893</v>
      </c>
      <c r="C394" s="3311" t="s">
        <v>3893</v>
      </c>
      <c r="D394" s="3311" t="s">
        <v>3899</v>
      </c>
      <c r="E394" s="3311" t="s">
        <v>2486</v>
      </c>
      <c r="F394" s="3311" t="s">
        <v>2487</v>
      </c>
      <c r="G394" s="3311" t="s">
        <v>2488</v>
      </c>
      <c r="H394" s="3311"/>
      <c r="I394" s="3311" t="s">
        <v>2489</v>
      </c>
      <c r="J394" s="3311" t="s">
        <v>2477</v>
      </c>
      <c r="K394" s="3313">
        <v>5500</v>
      </c>
      <c r="L394" s="3311" t="s">
        <v>2478</v>
      </c>
      <c r="M394" s="3299" t="s">
        <v>2498</v>
      </c>
      <c r="N394" s="3311" t="s">
        <v>2499</v>
      </c>
      <c r="O394" s="3311"/>
      <c r="P394" s="3311"/>
      <c r="Q394" s="3311" t="s">
        <v>3900</v>
      </c>
      <c r="R394" s="3331" t="s">
        <v>3899</v>
      </c>
    </row>
    <row r="395" spans="1:18" s="3314" customFormat="1" ht="12" customHeight="1">
      <c r="A395" s="3308" t="s">
        <v>3901</v>
      </c>
      <c r="B395" s="3311" t="s">
        <v>3893</v>
      </c>
      <c r="C395" s="3311" t="s">
        <v>3893</v>
      </c>
      <c r="D395" s="3311" t="s">
        <v>3902</v>
      </c>
      <c r="E395" s="3311" t="s">
        <v>2486</v>
      </c>
      <c r="F395" s="3311" t="s">
        <v>2487</v>
      </c>
      <c r="G395" s="3311" t="s">
        <v>2488</v>
      </c>
      <c r="H395" s="3311"/>
      <c r="I395" s="3311" t="s">
        <v>2489</v>
      </c>
      <c r="J395" s="3311" t="s">
        <v>2477</v>
      </c>
      <c r="K395" s="3313">
        <v>5500</v>
      </c>
      <c r="L395" s="3311" t="s">
        <v>2478</v>
      </c>
      <c r="M395" s="3299" t="s">
        <v>2498</v>
      </c>
      <c r="N395" s="3311" t="s">
        <v>2499</v>
      </c>
      <c r="O395" s="3311"/>
      <c r="P395" s="3311"/>
      <c r="Q395" s="3311" t="s">
        <v>3900</v>
      </c>
      <c r="R395" s="3331" t="s">
        <v>3902</v>
      </c>
    </row>
    <row r="396" spans="1:18" s="3314" customFormat="1" ht="12" customHeight="1">
      <c r="A396" s="3308" t="s">
        <v>3903</v>
      </c>
      <c r="B396" s="3311" t="s">
        <v>1938</v>
      </c>
      <c r="C396" s="3311" t="s">
        <v>1938</v>
      </c>
      <c r="D396" s="3311" t="s">
        <v>3086</v>
      </c>
      <c r="E396" s="3311" t="s">
        <v>2486</v>
      </c>
      <c r="F396" s="3311" t="s">
        <v>2487</v>
      </c>
      <c r="G396" s="3311" t="s">
        <v>2488</v>
      </c>
      <c r="H396" s="3311"/>
      <c r="I396" s="3299" t="s">
        <v>2546</v>
      </c>
      <c r="J396" s="3311" t="s">
        <v>2477</v>
      </c>
      <c r="K396" s="3313">
        <v>11500</v>
      </c>
      <c r="L396" s="3311" t="s">
        <v>2478</v>
      </c>
      <c r="M396" s="3311" t="s">
        <v>2479</v>
      </c>
      <c r="N396" s="3311" t="s">
        <v>2480</v>
      </c>
      <c r="O396" s="3311"/>
      <c r="P396" s="3311"/>
      <c r="Q396" s="3311" t="s">
        <v>3904</v>
      </c>
      <c r="R396" s="3331" t="s">
        <v>3086</v>
      </c>
    </row>
    <row r="397" spans="1:18" s="3314" customFormat="1" ht="12" customHeight="1">
      <c r="A397" s="3308" t="s">
        <v>3905</v>
      </c>
      <c r="B397" s="3311" t="s">
        <v>1943</v>
      </c>
      <c r="C397" s="3311" t="s">
        <v>1943</v>
      </c>
      <c r="D397" s="3311" t="s">
        <v>3086</v>
      </c>
      <c r="E397" s="3311" t="s">
        <v>2486</v>
      </c>
      <c r="F397" s="3311" t="s">
        <v>2487</v>
      </c>
      <c r="G397" s="3311" t="s">
        <v>2488</v>
      </c>
      <c r="H397" s="3311"/>
      <c r="I397" s="3299" t="s">
        <v>2546</v>
      </c>
      <c r="J397" s="3311" t="s">
        <v>2477</v>
      </c>
      <c r="K397" s="3313">
        <v>11000</v>
      </c>
      <c r="L397" s="3311" t="s">
        <v>2478</v>
      </c>
      <c r="M397" s="3311" t="s">
        <v>2479</v>
      </c>
      <c r="N397" s="3311" t="s">
        <v>2480</v>
      </c>
      <c r="O397" s="3311"/>
      <c r="P397" s="3311"/>
      <c r="Q397" s="3311" t="s">
        <v>3906</v>
      </c>
      <c r="R397" s="3331" t="s">
        <v>3086</v>
      </c>
    </row>
    <row r="398" spans="1:18" s="3314" customFormat="1" ht="12" customHeight="1">
      <c r="A398" s="3308" t="s">
        <v>3907</v>
      </c>
      <c r="B398" s="3311" t="s">
        <v>1943</v>
      </c>
      <c r="C398" s="3311" t="s">
        <v>1943</v>
      </c>
      <c r="D398" s="3311" t="s">
        <v>3908</v>
      </c>
      <c r="E398" s="3311" t="s">
        <v>2495</v>
      </c>
      <c r="F398" s="3311" t="s">
        <v>2532</v>
      </c>
      <c r="G398" s="3311" t="s">
        <v>2634</v>
      </c>
      <c r="H398" s="3311"/>
      <c r="I398" s="3311" t="s">
        <v>2489</v>
      </c>
      <c r="J398" s="3311" t="s">
        <v>2477</v>
      </c>
      <c r="K398" s="3313">
        <v>15300</v>
      </c>
      <c r="L398" s="3311" t="s">
        <v>2478</v>
      </c>
      <c r="M398" s="3311" t="s">
        <v>2479</v>
      </c>
      <c r="N398" s="3311" t="s">
        <v>2480</v>
      </c>
      <c r="O398" s="3311"/>
      <c r="P398" s="3311"/>
      <c r="Q398" s="3311" t="s">
        <v>3885</v>
      </c>
      <c r="R398" s="3331" t="s">
        <v>3908</v>
      </c>
    </row>
    <row r="399" spans="1:18" s="3314" customFormat="1" ht="12" customHeight="1">
      <c r="A399" s="3308" t="s">
        <v>3909</v>
      </c>
      <c r="B399" s="3311" t="s">
        <v>3910</v>
      </c>
      <c r="C399" s="3311" t="s">
        <v>3910</v>
      </c>
      <c r="D399" s="3311" t="s">
        <v>3086</v>
      </c>
      <c r="E399" s="3311" t="s">
        <v>2486</v>
      </c>
      <c r="F399" s="3311" t="s">
        <v>2487</v>
      </c>
      <c r="G399" s="3311" t="s">
        <v>2488</v>
      </c>
      <c r="H399" s="3311"/>
      <c r="I399" s="3299" t="s">
        <v>2546</v>
      </c>
      <c r="J399" s="3311" t="s">
        <v>2477</v>
      </c>
      <c r="K399" s="3313">
        <v>10000</v>
      </c>
      <c r="L399" s="3311" t="s">
        <v>2478</v>
      </c>
      <c r="M399" s="3311" t="s">
        <v>2479</v>
      </c>
      <c r="N399" s="3311" t="s">
        <v>2480</v>
      </c>
      <c r="O399" s="3311"/>
      <c r="P399" s="3311"/>
      <c r="Q399" s="3311" t="s">
        <v>3611</v>
      </c>
      <c r="R399" s="3331" t="s">
        <v>3086</v>
      </c>
    </row>
    <row r="400" spans="1:18" s="3314" customFormat="1" ht="12" customHeight="1">
      <c r="A400" s="3308" t="s">
        <v>3911</v>
      </c>
      <c r="B400" s="3311" t="s">
        <v>3912</v>
      </c>
      <c r="C400" s="3311" t="s">
        <v>3912</v>
      </c>
      <c r="D400" s="3311" t="s">
        <v>3883</v>
      </c>
      <c r="E400" s="3311" t="s">
        <v>2495</v>
      </c>
      <c r="F400" s="3311" t="s">
        <v>2532</v>
      </c>
      <c r="G400" s="3311" t="s">
        <v>3884</v>
      </c>
      <c r="H400" s="3311"/>
      <c r="I400" s="3311" t="s">
        <v>2489</v>
      </c>
      <c r="J400" s="3311" t="s">
        <v>2477</v>
      </c>
      <c r="K400" s="3313">
        <v>57500</v>
      </c>
      <c r="L400" s="3311" t="s">
        <v>2478</v>
      </c>
      <c r="M400" s="3311" t="s">
        <v>2479</v>
      </c>
      <c r="N400" s="3311" t="s">
        <v>2480</v>
      </c>
      <c r="O400" s="3311"/>
      <c r="P400" s="3311"/>
      <c r="Q400" s="3311" t="s">
        <v>3885</v>
      </c>
      <c r="R400" s="3331" t="s">
        <v>3883</v>
      </c>
    </row>
    <row r="401" spans="1:18" s="3314" customFormat="1" ht="12" customHeight="1">
      <c r="A401" s="3308" t="s">
        <v>3913</v>
      </c>
      <c r="B401" s="3311" t="s">
        <v>3912</v>
      </c>
      <c r="C401" s="3311" t="s">
        <v>3912</v>
      </c>
      <c r="D401" s="3311" t="s">
        <v>3086</v>
      </c>
      <c r="E401" s="3311" t="s">
        <v>2486</v>
      </c>
      <c r="F401" s="3311" t="s">
        <v>2487</v>
      </c>
      <c r="G401" s="3311" t="s">
        <v>2488</v>
      </c>
      <c r="H401" s="3311"/>
      <c r="I401" s="3299" t="s">
        <v>2546</v>
      </c>
      <c r="J401" s="3311" t="s">
        <v>2477</v>
      </c>
      <c r="K401" s="3313">
        <v>18000</v>
      </c>
      <c r="L401" s="3311" t="s">
        <v>2478</v>
      </c>
      <c r="M401" s="3311" t="s">
        <v>2479</v>
      </c>
      <c r="N401" s="3311" t="s">
        <v>2480</v>
      </c>
      <c r="O401" s="3311"/>
      <c r="P401" s="3311"/>
      <c r="Q401" s="3311" t="s">
        <v>3914</v>
      </c>
      <c r="R401" s="3331" t="s">
        <v>3086</v>
      </c>
    </row>
    <row r="402" spans="1:18" s="3314" customFormat="1" ht="12" customHeight="1">
      <c r="A402" s="3308" t="s">
        <v>3915</v>
      </c>
      <c r="B402" s="3311" t="s">
        <v>3916</v>
      </c>
      <c r="C402" s="3311" t="s">
        <v>3916</v>
      </c>
      <c r="D402" s="3311" t="s">
        <v>3086</v>
      </c>
      <c r="E402" s="3311" t="s">
        <v>2486</v>
      </c>
      <c r="F402" s="3311" t="s">
        <v>2487</v>
      </c>
      <c r="G402" s="3311" t="s">
        <v>2488</v>
      </c>
      <c r="H402" s="3311"/>
      <c r="I402" s="3299" t="s">
        <v>2546</v>
      </c>
      <c r="J402" s="3311" t="s">
        <v>2477</v>
      </c>
      <c r="K402" s="3313">
        <v>21000</v>
      </c>
      <c r="L402" s="3311" t="s">
        <v>2478</v>
      </c>
      <c r="M402" s="3311" t="s">
        <v>2479</v>
      </c>
      <c r="N402" s="3311" t="s">
        <v>2480</v>
      </c>
      <c r="O402" s="3311"/>
      <c r="P402" s="3311"/>
      <c r="Q402" s="3311" t="s">
        <v>2717</v>
      </c>
      <c r="R402" s="3331" t="s">
        <v>3086</v>
      </c>
    </row>
    <row r="403" spans="1:18" s="3314" customFormat="1" ht="12" customHeight="1">
      <c r="A403" s="3308" t="s">
        <v>3917</v>
      </c>
      <c r="B403" s="3311" t="s">
        <v>3916</v>
      </c>
      <c r="C403" s="3311" t="s">
        <v>3916</v>
      </c>
      <c r="D403" s="3299" t="s">
        <v>2780</v>
      </c>
      <c r="E403" s="3311" t="s">
        <v>2495</v>
      </c>
      <c r="F403" s="3311" t="s">
        <v>2532</v>
      </c>
      <c r="G403" s="3311" t="s">
        <v>2781</v>
      </c>
      <c r="H403" s="3311"/>
      <c r="I403" s="3311" t="s">
        <v>2489</v>
      </c>
      <c r="J403" s="3294" t="s">
        <v>2477</v>
      </c>
      <c r="K403" s="3313">
        <v>33900</v>
      </c>
      <c r="L403" s="3311" t="s">
        <v>2478</v>
      </c>
      <c r="M403" s="3299" t="s">
        <v>2498</v>
      </c>
      <c r="N403" s="3311" t="s">
        <v>2551</v>
      </c>
      <c r="O403" s="3311"/>
      <c r="P403" s="3311"/>
      <c r="Q403" s="3311" t="s">
        <v>3918</v>
      </c>
      <c r="R403" s="3331" t="s">
        <v>3919</v>
      </c>
    </row>
    <row r="404" spans="1:18" s="3314" customFormat="1" ht="12" customHeight="1">
      <c r="A404" s="3308" t="s">
        <v>3920</v>
      </c>
      <c r="B404" s="3311" t="s">
        <v>3916</v>
      </c>
      <c r="C404" s="3311" t="s">
        <v>3916</v>
      </c>
      <c r="D404" s="3307" t="s">
        <v>2776</v>
      </c>
      <c r="E404" s="3311" t="s">
        <v>2495</v>
      </c>
      <c r="F404" s="3311" t="s">
        <v>2532</v>
      </c>
      <c r="G404" s="3311" t="s">
        <v>2578</v>
      </c>
      <c r="H404" s="3311"/>
      <c r="I404" s="3299" t="s">
        <v>2489</v>
      </c>
      <c r="J404" s="3311" t="s">
        <v>2477</v>
      </c>
      <c r="K404" s="3313">
        <v>74390</v>
      </c>
      <c r="L404" s="3311" t="s">
        <v>2478</v>
      </c>
      <c r="M404" s="3299" t="s">
        <v>2498</v>
      </c>
      <c r="N404" s="3311" t="s">
        <v>2728</v>
      </c>
      <c r="O404" s="3311"/>
      <c r="P404" s="3311"/>
      <c r="Q404" s="3311" t="s">
        <v>3921</v>
      </c>
      <c r="R404" s="3331" t="s">
        <v>3922</v>
      </c>
    </row>
    <row r="405" spans="1:18" s="3314" customFormat="1" ht="12" customHeight="1">
      <c r="A405" s="3308" t="s">
        <v>3923</v>
      </c>
      <c r="B405" s="3311" t="s">
        <v>1952</v>
      </c>
      <c r="C405" s="3311" t="s">
        <v>1952</v>
      </c>
      <c r="D405" s="3311" t="s">
        <v>3924</v>
      </c>
      <c r="E405" s="3311" t="s">
        <v>2486</v>
      </c>
      <c r="F405" s="3311" t="s">
        <v>2487</v>
      </c>
      <c r="G405" s="3311" t="s">
        <v>2488</v>
      </c>
      <c r="H405" s="3311"/>
      <c r="I405" s="3299" t="s">
        <v>2546</v>
      </c>
      <c r="J405" s="3311" t="s">
        <v>2477</v>
      </c>
      <c r="K405" s="3313">
        <v>16500</v>
      </c>
      <c r="L405" s="3311" t="s">
        <v>2478</v>
      </c>
      <c r="M405" s="3311" t="s">
        <v>2479</v>
      </c>
      <c r="N405" s="3311" t="s">
        <v>2480</v>
      </c>
      <c r="O405" s="3311"/>
      <c r="P405" s="3311"/>
      <c r="Q405" s="3311" t="s">
        <v>3924</v>
      </c>
      <c r="R405" s="3331" t="s">
        <v>3924</v>
      </c>
    </row>
    <row r="406" spans="1:18" s="3314" customFormat="1" ht="12" customHeight="1">
      <c r="A406" s="3308" t="s">
        <v>3925</v>
      </c>
      <c r="B406" s="3311" t="s">
        <v>1952</v>
      </c>
      <c r="C406" s="3311" t="s">
        <v>1952</v>
      </c>
      <c r="D406" s="3311" t="s">
        <v>2995</v>
      </c>
      <c r="E406" s="3311" t="s">
        <v>2495</v>
      </c>
      <c r="F406" s="3311" t="s">
        <v>2532</v>
      </c>
      <c r="G406" s="3311" t="s">
        <v>2578</v>
      </c>
      <c r="H406" s="3311"/>
      <c r="I406" s="3299" t="s">
        <v>2489</v>
      </c>
      <c r="J406" s="3311" t="s">
        <v>2477</v>
      </c>
      <c r="K406" s="3313">
        <v>38410</v>
      </c>
      <c r="L406" s="3311" t="s">
        <v>2478</v>
      </c>
      <c r="M406" s="3299" t="s">
        <v>2498</v>
      </c>
      <c r="N406" s="3311" t="s">
        <v>2728</v>
      </c>
      <c r="O406" s="3311"/>
      <c r="P406" s="3311"/>
      <c r="Q406" s="3311" t="s">
        <v>2996</v>
      </c>
      <c r="R406" s="3331" t="s">
        <v>2995</v>
      </c>
    </row>
    <row r="407" spans="1:18" s="3314" customFormat="1" ht="12" customHeight="1">
      <c r="A407" s="3308" t="s">
        <v>3926</v>
      </c>
      <c r="B407" s="3311" t="s">
        <v>1956</v>
      </c>
      <c r="C407" s="3311" t="s">
        <v>1956</v>
      </c>
      <c r="D407" s="3311" t="s">
        <v>3568</v>
      </c>
      <c r="E407" s="3311" t="s">
        <v>2486</v>
      </c>
      <c r="F407" s="3311" t="s">
        <v>2487</v>
      </c>
      <c r="G407" s="3311" t="s">
        <v>2488</v>
      </c>
      <c r="H407" s="3311"/>
      <c r="I407" s="3299" t="s">
        <v>2546</v>
      </c>
      <c r="J407" s="3311" t="s">
        <v>2477</v>
      </c>
      <c r="K407" s="3313">
        <v>32000</v>
      </c>
      <c r="L407" s="3311" t="s">
        <v>2478</v>
      </c>
      <c r="M407" s="3311" t="s">
        <v>2479</v>
      </c>
      <c r="N407" s="3311" t="s">
        <v>2480</v>
      </c>
      <c r="O407" s="3311"/>
      <c r="P407" s="3311"/>
      <c r="Q407" s="3311" t="s">
        <v>3568</v>
      </c>
      <c r="R407" s="3331" t="s">
        <v>3568</v>
      </c>
    </row>
    <row r="408" spans="1:18" s="3314" customFormat="1" ht="12" customHeight="1">
      <c r="A408" s="3308" t="s">
        <v>3927</v>
      </c>
      <c r="B408" s="3311" t="s">
        <v>1956</v>
      </c>
      <c r="C408" s="3311" t="s">
        <v>1956</v>
      </c>
      <c r="D408" s="3311" t="s">
        <v>3928</v>
      </c>
      <c r="E408" s="3311" t="s">
        <v>2495</v>
      </c>
      <c r="F408" s="3311" t="s">
        <v>2532</v>
      </c>
      <c r="G408" s="3299" t="s">
        <v>2721</v>
      </c>
      <c r="H408" s="3311"/>
      <c r="I408" s="3311" t="s">
        <v>2489</v>
      </c>
      <c r="J408" s="3311" t="s">
        <v>2477</v>
      </c>
      <c r="K408" s="3313">
        <v>313700</v>
      </c>
      <c r="L408" s="3311" t="s">
        <v>2478</v>
      </c>
      <c r="M408" s="3311" t="s">
        <v>2479</v>
      </c>
      <c r="N408" s="3311" t="s">
        <v>2480</v>
      </c>
      <c r="O408" s="3311"/>
      <c r="P408" s="3311"/>
      <c r="Q408" s="3311" t="s">
        <v>3929</v>
      </c>
      <c r="R408" s="3331" t="s">
        <v>3928</v>
      </c>
    </row>
    <row r="409" spans="1:18" s="3314" customFormat="1" ht="12" customHeight="1">
      <c r="A409" s="3308" t="s">
        <v>3930</v>
      </c>
      <c r="B409" s="3311" t="s">
        <v>3931</v>
      </c>
      <c r="C409" s="3311" t="s">
        <v>3931</v>
      </c>
      <c r="D409" s="3311" t="s">
        <v>2973</v>
      </c>
      <c r="E409" s="3311" t="s">
        <v>2486</v>
      </c>
      <c r="F409" s="3311" t="s">
        <v>2487</v>
      </c>
      <c r="G409" s="3311" t="s">
        <v>2488</v>
      </c>
      <c r="H409" s="3311"/>
      <c r="I409" s="3299" t="s">
        <v>2546</v>
      </c>
      <c r="J409" s="3311" t="s">
        <v>2477</v>
      </c>
      <c r="K409" s="3313">
        <v>39770</v>
      </c>
      <c r="L409" s="3311" t="s">
        <v>2478</v>
      </c>
      <c r="M409" s="3311" t="s">
        <v>2479</v>
      </c>
      <c r="N409" s="3311" t="s">
        <v>2480</v>
      </c>
      <c r="O409" s="3311"/>
      <c r="P409" s="3311"/>
      <c r="Q409" s="3311" t="s">
        <v>2973</v>
      </c>
      <c r="R409" s="3331" t="s">
        <v>2973</v>
      </c>
    </row>
    <row r="410" spans="1:18" s="3314" customFormat="1" ht="12" customHeight="1">
      <c r="A410" s="3308" t="s">
        <v>3932</v>
      </c>
      <c r="B410" s="3311" t="s">
        <v>3933</v>
      </c>
      <c r="C410" s="3311" t="s">
        <v>3933</v>
      </c>
      <c r="D410" s="3311" t="s">
        <v>3914</v>
      </c>
      <c r="E410" s="3311" t="s">
        <v>2486</v>
      </c>
      <c r="F410" s="3311" t="s">
        <v>2487</v>
      </c>
      <c r="G410" s="3311" t="s">
        <v>2488</v>
      </c>
      <c r="H410" s="3311"/>
      <c r="I410" s="3299" t="s">
        <v>2546</v>
      </c>
      <c r="J410" s="3311" t="s">
        <v>2477</v>
      </c>
      <c r="K410" s="3313">
        <v>10000</v>
      </c>
      <c r="L410" s="3311" t="s">
        <v>2478</v>
      </c>
      <c r="M410" s="3311" t="s">
        <v>2479</v>
      </c>
      <c r="N410" s="3311" t="s">
        <v>2480</v>
      </c>
      <c r="O410" s="3311"/>
      <c r="P410" s="3311"/>
      <c r="Q410" s="3311" t="s">
        <v>3914</v>
      </c>
      <c r="R410" s="3331" t="s">
        <v>3914</v>
      </c>
    </row>
    <row r="411" spans="1:18" s="3314" customFormat="1" ht="12" customHeight="1">
      <c r="A411" s="3308" t="s">
        <v>3934</v>
      </c>
      <c r="B411" s="3311" t="s">
        <v>3933</v>
      </c>
      <c r="C411" s="3311" t="s">
        <v>3933</v>
      </c>
      <c r="D411" s="3311" t="s">
        <v>3935</v>
      </c>
      <c r="E411" s="3311" t="s">
        <v>2495</v>
      </c>
      <c r="F411" s="3311" t="s">
        <v>2532</v>
      </c>
      <c r="G411" s="3299" t="s">
        <v>2721</v>
      </c>
      <c r="H411" s="3311"/>
      <c r="I411" s="3311" t="s">
        <v>2489</v>
      </c>
      <c r="J411" s="3311" t="s">
        <v>2477</v>
      </c>
      <c r="K411" s="3313">
        <v>64970</v>
      </c>
      <c r="L411" s="3311" t="s">
        <v>2478</v>
      </c>
      <c r="M411" s="3299" t="s">
        <v>2498</v>
      </c>
      <c r="N411" s="3311" t="s">
        <v>2728</v>
      </c>
      <c r="O411" s="3311"/>
      <c r="P411" s="3311"/>
      <c r="Q411" s="3311" t="s">
        <v>3936</v>
      </c>
      <c r="R411" s="3331" t="s">
        <v>3935</v>
      </c>
    </row>
    <row r="412" spans="1:18" s="3314" customFormat="1" ht="12" customHeight="1">
      <c r="A412" s="3308" t="s">
        <v>3937</v>
      </c>
      <c r="B412" s="3311" t="s">
        <v>3938</v>
      </c>
      <c r="C412" s="3311" t="s">
        <v>3938</v>
      </c>
      <c r="D412" s="3311" t="s">
        <v>3020</v>
      </c>
      <c r="E412" s="3311" t="s">
        <v>2495</v>
      </c>
      <c r="F412" s="3311" t="s">
        <v>2532</v>
      </c>
      <c r="G412" s="3311" t="s">
        <v>2550</v>
      </c>
      <c r="H412" s="3311"/>
      <c r="I412" s="3311" t="s">
        <v>2489</v>
      </c>
      <c r="J412" s="3311" t="s">
        <v>2477</v>
      </c>
      <c r="K412" s="3313">
        <v>33000</v>
      </c>
      <c r="L412" s="3311" t="s">
        <v>2478</v>
      </c>
      <c r="M412" s="3299" t="s">
        <v>2498</v>
      </c>
      <c r="N412" s="3311" t="s">
        <v>2551</v>
      </c>
      <c r="O412" s="3311"/>
      <c r="P412" s="3311"/>
      <c r="Q412" s="3299" t="s">
        <v>3031</v>
      </c>
      <c r="R412" s="3331" t="s">
        <v>3020</v>
      </c>
    </row>
    <row r="413" spans="1:18" s="3314" customFormat="1" ht="12" customHeight="1">
      <c r="A413" s="3308" t="s">
        <v>3939</v>
      </c>
      <c r="B413" s="3311" t="s">
        <v>3893</v>
      </c>
      <c r="C413" s="3311" t="s">
        <v>3893</v>
      </c>
      <c r="D413" s="3311" t="s">
        <v>3020</v>
      </c>
      <c r="E413" s="3311" t="s">
        <v>2495</v>
      </c>
      <c r="F413" s="3311" t="s">
        <v>2532</v>
      </c>
      <c r="G413" s="3311" t="s">
        <v>2550</v>
      </c>
      <c r="H413" s="3311"/>
      <c r="I413" s="3311" t="s">
        <v>2489</v>
      </c>
      <c r="J413" s="3311" t="s">
        <v>2477</v>
      </c>
      <c r="K413" s="3313">
        <v>31086</v>
      </c>
      <c r="L413" s="3311" t="s">
        <v>2478</v>
      </c>
      <c r="M413" s="3299" t="s">
        <v>2498</v>
      </c>
      <c r="N413" s="3311" t="s">
        <v>2551</v>
      </c>
      <c r="O413" s="3311"/>
      <c r="P413" s="3311"/>
      <c r="Q413" s="3299" t="s">
        <v>3031</v>
      </c>
      <c r="R413" s="3331" t="s">
        <v>3020</v>
      </c>
    </row>
    <row r="414" spans="1:18" s="3314" customFormat="1" ht="12" customHeight="1">
      <c r="A414" s="3308" t="s">
        <v>3940</v>
      </c>
      <c r="B414" s="3311" t="s">
        <v>3893</v>
      </c>
      <c r="C414" s="3311" t="s">
        <v>3893</v>
      </c>
      <c r="D414" s="3311" t="s">
        <v>3020</v>
      </c>
      <c r="E414" s="3311" t="s">
        <v>2495</v>
      </c>
      <c r="F414" s="3311" t="s">
        <v>2532</v>
      </c>
      <c r="G414" s="3311" t="s">
        <v>2550</v>
      </c>
      <c r="H414" s="3311"/>
      <c r="I414" s="3311" t="s">
        <v>2489</v>
      </c>
      <c r="J414" s="3311" t="s">
        <v>2477</v>
      </c>
      <c r="K414" s="3313">
        <v>147565</v>
      </c>
      <c r="L414" s="3311" t="s">
        <v>2478</v>
      </c>
      <c r="M414" s="3299" t="s">
        <v>2498</v>
      </c>
      <c r="N414" s="3311" t="s">
        <v>2551</v>
      </c>
      <c r="O414" s="3311"/>
      <c r="P414" s="3311"/>
      <c r="Q414" s="3299" t="s">
        <v>3037</v>
      </c>
      <c r="R414" s="3331" t="s">
        <v>3020</v>
      </c>
    </row>
    <row r="415" spans="1:18" s="3314" customFormat="1" ht="12" customHeight="1">
      <c r="A415" s="3308" t="s">
        <v>3941</v>
      </c>
      <c r="B415" s="3311" t="s">
        <v>3857</v>
      </c>
      <c r="C415" s="3311" t="s">
        <v>3857</v>
      </c>
      <c r="D415" s="3311" t="s">
        <v>3942</v>
      </c>
      <c r="E415" s="3311" t="s">
        <v>2495</v>
      </c>
      <c r="F415" s="3311" t="s">
        <v>2532</v>
      </c>
      <c r="G415" s="3311" t="s">
        <v>2550</v>
      </c>
      <c r="H415" s="3311"/>
      <c r="I415" s="3311" t="s">
        <v>2489</v>
      </c>
      <c r="J415" s="3311" t="s">
        <v>3053</v>
      </c>
      <c r="K415" s="3301">
        <v>50000</v>
      </c>
      <c r="L415" s="3311" t="s">
        <v>2478</v>
      </c>
      <c r="M415" s="3311" t="s">
        <v>3943</v>
      </c>
      <c r="N415" s="3311" t="s">
        <v>2499</v>
      </c>
      <c r="O415" s="3311"/>
      <c r="P415" s="3311"/>
      <c r="Q415" s="3299"/>
      <c r="R415" s="3331" t="s">
        <v>3942</v>
      </c>
    </row>
    <row r="416" spans="1:18" s="3314" customFormat="1" ht="12" customHeight="1">
      <c r="A416" s="3308" t="s">
        <v>3944</v>
      </c>
      <c r="B416" s="3311" t="s">
        <v>3945</v>
      </c>
      <c r="C416" s="3311" t="s">
        <v>3945</v>
      </c>
      <c r="D416" s="3299" t="s">
        <v>3946</v>
      </c>
      <c r="E416" s="3294" t="s">
        <v>2486</v>
      </c>
      <c r="F416" s="3299" t="s">
        <v>2487</v>
      </c>
      <c r="G416" s="3299" t="s">
        <v>2527</v>
      </c>
      <c r="H416" s="3294"/>
      <c r="I416" s="3299" t="s">
        <v>2522</v>
      </c>
      <c r="J416" s="3311" t="s">
        <v>3053</v>
      </c>
      <c r="K416" s="3301">
        <v>170000</v>
      </c>
      <c r="L416" s="3311" t="s">
        <v>2478</v>
      </c>
      <c r="M416" s="3299" t="s">
        <v>2498</v>
      </c>
      <c r="N416" s="3311" t="s">
        <v>2499</v>
      </c>
      <c r="O416" s="3311"/>
      <c r="P416" s="3311"/>
      <c r="Q416" s="3299" t="s">
        <v>3783</v>
      </c>
      <c r="R416" s="3306" t="s">
        <v>3946</v>
      </c>
    </row>
    <row r="417" spans="1:18" s="3314" customFormat="1" ht="12" customHeight="1">
      <c r="A417" s="3308" t="s">
        <v>3947</v>
      </c>
      <c r="B417" s="3299" t="s">
        <v>3893</v>
      </c>
      <c r="C417" s="3299" t="s">
        <v>3893</v>
      </c>
      <c r="D417" s="3299" t="s">
        <v>3948</v>
      </c>
      <c r="E417" s="3311" t="s">
        <v>2486</v>
      </c>
      <c r="F417" s="3311" t="s">
        <v>2487</v>
      </c>
      <c r="G417" s="3311" t="s">
        <v>2488</v>
      </c>
      <c r="H417" s="3294"/>
      <c r="I417" s="3299" t="s">
        <v>2522</v>
      </c>
      <c r="J417" s="3311" t="s">
        <v>3053</v>
      </c>
      <c r="K417" s="3301">
        <v>11800</v>
      </c>
      <c r="L417" s="3311" t="s">
        <v>2478</v>
      </c>
      <c r="M417" s="3311" t="s">
        <v>2479</v>
      </c>
      <c r="N417" s="3311" t="s">
        <v>2480</v>
      </c>
      <c r="O417" s="3311"/>
      <c r="P417" s="3311"/>
      <c r="Q417" s="3299" t="s">
        <v>3948</v>
      </c>
      <c r="R417" s="3306" t="s">
        <v>3948</v>
      </c>
    </row>
    <row r="418" spans="1:18" s="3314" customFormat="1" ht="12" customHeight="1">
      <c r="A418" s="3308" t="s">
        <v>3949</v>
      </c>
      <c r="B418" s="3299" t="s">
        <v>3950</v>
      </c>
      <c r="C418" s="3299" t="s">
        <v>3950</v>
      </c>
      <c r="D418" s="3299" t="s">
        <v>3951</v>
      </c>
      <c r="E418" s="3311" t="s">
        <v>2486</v>
      </c>
      <c r="F418" s="3311" t="s">
        <v>2487</v>
      </c>
      <c r="G418" s="3311" t="s">
        <v>2488</v>
      </c>
      <c r="H418" s="3294"/>
      <c r="I418" s="3299" t="s">
        <v>2522</v>
      </c>
      <c r="J418" s="3311" t="s">
        <v>3053</v>
      </c>
      <c r="K418" s="3301">
        <v>44000</v>
      </c>
      <c r="L418" s="3311" t="s">
        <v>2478</v>
      </c>
      <c r="M418" s="3311" t="s">
        <v>2479</v>
      </c>
      <c r="N418" s="3311" t="s">
        <v>2480</v>
      </c>
      <c r="O418" s="3311"/>
      <c r="P418" s="3311"/>
      <c r="Q418" s="3299" t="s">
        <v>3951</v>
      </c>
      <c r="R418" s="3306" t="s">
        <v>3951</v>
      </c>
    </row>
    <row r="419" spans="1:18" s="3314" customFormat="1" ht="12" customHeight="1">
      <c r="A419" s="3308" t="s">
        <v>3952</v>
      </c>
      <c r="B419" s="3308" t="s">
        <v>3953</v>
      </c>
      <c r="C419" s="3308" t="s">
        <v>3953</v>
      </c>
      <c r="D419" s="3307" t="s">
        <v>3954</v>
      </c>
      <c r="E419" s="3308" t="s">
        <v>2495</v>
      </c>
      <c r="F419" s="3308" t="s">
        <v>2496</v>
      </c>
      <c r="G419" s="3308" t="s">
        <v>2497</v>
      </c>
      <c r="H419" s="3308"/>
      <c r="I419" s="3308" t="s">
        <v>2489</v>
      </c>
      <c r="J419" s="3308" t="s">
        <v>2477</v>
      </c>
      <c r="K419" s="3332">
        <v>1483940</v>
      </c>
      <c r="L419" s="3308" t="s">
        <v>2478</v>
      </c>
      <c r="M419" s="3299" t="s">
        <v>2498</v>
      </c>
      <c r="N419" s="3308" t="s">
        <v>2499</v>
      </c>
      <c r="O419" s="3308"/>
      <c r="P419" s="3308"/>
      <c r="Q419" s="3308" t="s">
        <v>2516</v>
      </c>
      <c r="R419" s="3330" t="s">
        <v>3954</v>
      </c>
    </row>
    <row r="420" spans="1:18" s="3314" customFormat="1" ht="12" customHeight="1">
      <c r="A420" s="3308" t="s">
        <v>3955</v>
      </c>
      <c r="B420" s="3308" t="s">
        <v>3953</v>
      </c>
      <c r="C420" s="3308" t="s">
        <v>3953</v>
      </c>
      <c r="D420" s="3307" t="s">
        <v>3956</v>
      </c>
      <c r="E420" s="3308" t="s">
        <v>2495</v>
      </c>
      <c r="F420" s="3308" t="s">
        <v>2496</v>
      </c>
      <c r="G420" s="3308" t="s">
        <v>2497</v>
      </c>
      <c r="H420" s="3308"/>
      <c r="I420" s="3308" t="s">
        <v>2489</v>
      </c>
      <c r="J420" s="3308" t="s">
        <v>2477</v>
      </c>
      <c r="K420" s="3332">
        <v>1267580</v>
      </c>
      <c r="L420" s="3308" t="s">
        <v>2478</v>
      </c>
      <c r="M420" s="3299" t="s">
        <v>2498</v>
      </c>
      <c r="N420" s="3308" t="s">
        <v>2499</v>
      </c>
      <c r="O420" s="3308"/>
      <c r="P420" s="3308"/>
      <c r="Q420" s="3308" t="s">
        <v>2509</v>
      </c>
      <c r="R420" s="3330" t="s">
        <v>3956</v>
      </c>
    </row>
    <row r="421" spans="1:18" s="3314" customFormat="1" ht="12" customHeight="1">
      <c r="A421" s="3308" t="s">
        <v>3957</v>
      </c>
      <c r="B421" s="3308" t="s">
        <v>3953</v>
      </c>
      <c r="C421" s="3308" t="s">
        <v>3953</v>
      </c>
      <c r="D421" s="3307" t="s">
        <v>3958</v>
      </c>
      <c r="E421" s="3308" t="s">
        <v>2495</v>
      </c>
      <c r="F421" s="3308" t="s">
        <v>2496</v>
      </c>
      <c r="G421" s="3299" t="s">
        <v>2505</v>
      </c>
      <c r="H421" s="3308"/>
      <c r="I421" s="3308" t="s">
        <v>2489</v>
      </c>
      <c r="J421" s="3308" t="s">
        <v>2477</v>
      </c>
      <c r="K421" s="3332">
        <v>300000</v>
      </c>
      <c r="L421" s="3308" t="s">
        <v>2478</v>
      </c>
      <c r="M421" s="3299" t="s">
        <v>2498</v>
      </c>
      <c r="N421" s="3308" t="s">
        <v>2499</v>
      </c>
      <c r="O421" s="3308"/>
      <c r="P421" s="3308"/>
      <c r="Q421" s="3308" t="s">
        <v>2509</v>
      </c>
      <c r="R421" s="3330" t="s">
        <v>3958</v>
      </c>
    </row>
    <row r="422" spans="1:18" s="3314" customFormat="1" ht="12" customHeight="1">
      <c r="A422" s="3308" t="s">
        <v>3959</v>
      </c>
      <c r="B422" s="3308" t="s">
        <v>3953</v>
      </c>
      <c r="C422" s="3308" t="s">
        <v>3953</v>
      </c>
      <c r="D422" s="3307" t="s">
        <v>3516</v>
      </c>
      <c r="E422" s="3308" t="s">
        <v>2495</v>
      </c>
      <c r="F422" s="3308" t="s">
        <v>2496</v>
      </c>
      <c r="G422" s="3299" t="s">
        <v>2505</v>
      </c>
      <c r="H422" s="3308"/>
      <c r="I422" s="3308" t="s">
        <v>2489</v>
      </c>
      <c r="J422" s="3308" t="s">
        <v>2477</v>
      </c>
      <c r="K422" s="3332">
        <v>300000</v>
      </c>
      <c r="L422" s="3308" t="s">
        <v>2478</v>
      </c>
      <c r="M422" s="3299" t="s">
        <v>2498</v>
      </c>
      <c r="N422" s="3308" t="s">
        <v>2499</v>
      </c>
      <c r="O422" s="3308"/>
      <c r="P422" s="3308"/>
      <c r="Q422" s="3308" t="s">
        <v>2516</v>
      </c>
      <c r="R422" s="3330" t="s">
        <v>3516</v>
      </c>
    </row>
    <row r="423" spans="1:18" s="3314" customFormat="1" ht="12" customHeight="1">
      <c r="A423" s="3308" t="s">
        <v>3960</v>
      </c>
      <c r="B423" s="3308" t="s">
        <v>3953</v>
      </c>
      <c r="C423" s="3308" t="s">
        <v>3953</v>
      </c>
      <c r="D423" s="3307" t="s">
        <v>3961</v>
      </c>
      <c r="E423" s="3308" t="s">
        <v>2495</v>
      </c>
      <c r="F423" s="3308" t="s">
        <v>2532</v>
      </c>
      <c r="G423" s="3308" t="s">
        <v>2550</v>
      </c>
      <c r="H423" s="3308"/>
      <c r="I423" s="3308" t="s">
        <v>2489</v>
      </c>
      <c r="J423" s="3308" t="s">
        <v>2477</v>
      </c>
      <c r="K423" s="3332">
        <v>60000</v>
      </c>
      <c r="L423" s="3308" t="s">
        <v>2478</v>
      </c>
      <c r="M423" s="3308" t="s">
        <v>2479</v>
      </c>
      <c r="N423" s="3308" t="s">
        <v>2480</v>
      </c>
      <c r="O423" s="3308"/>
      <c r="P423" s="3308"/>
      <c r="Q423" s="3308" t="s">
        <v>3962</v>
      </c>
      <c r="R423" s="3330" t="s">
        <v>3961</v>
      </c>
    </row>
    <row r="424" spans="1:18" s="3314" customFormat="1" ht="12" customHeight="1">
      <c r="A424" s="3308" t="s">
        <v>3963</v>
      </c>
      <c r="B424" s="3308" t="s">
        <v>3953</v>
      </c>
      <c r="C424" s="3308" t="s">
        <v>3953</v>
      </c>
      <c r="D424" s="3307" t="s">
        <v>3086</v>
      </c>
      <c r="E424" s="3311" t="s">
        <v>2486</v>
      </c>
      <c r="F424" s="3311" t="s">
        <v>2487</v>
      </c>
      <c r="G424" s="3311" t="s">
        <v>2488</v>
      </c>
      <c r="H424" s="3311"/>
      <c r="I424" s="3299" t="s">
        <v>2522</v>
      </c>
      <c r="J424" s="3308" t="s">
        <v>2477</v>
      </c>
      <c r="K424" s="3332">
        <v>13200</v>
      </c>
      <c r="L424" s="3308" t="s">
        <v>2478</v>
      </c>
      <c r="M424" s="3308" t="s">
        <v>2479</v>
      </c>
      <c r="N424" s="3308" t="s">
        <v>2480</v>
      </c>
      <c r="O424" s="3308"/>
      <c r="P424" s="3308"/>
      <c r="Q424" s="3308" t="s">
        <v>3964</v>
      </c>
      <c r="R424" s="3330" t="s">
        <v>3086</v>
      </c>
    </row>
    <row r="425" spans="1:18" s="3314" customFormat="1" ht="12" customHeight="1">
      <c r="A425" s="3308" t="s">
        <v>3965</v>
      </c>
      <c r="B425" s="3308" t="s">
        <v>3953</v>
      </c>
      <c r="C425" s="3308" t="s">
        <v>3953</v>
      </c>
      <c r="D425" s="3307" t="s">
        <v>3958</v>
      </c>
      <c r="E425" s="3308" t="s">
        <v>2495</v>
      </c>
      <c r="F425" s="3308" t="s">
        <v>2496</v>
      </c>
      <c r="G425" s="3299" t="s">
        <v>2505</v>
      </c>
      <c r="H425" s="3308"/>
      <c r="I425" s="3308" t="s">
        <v>2489</v>
      </c>
      <c r="J425" s="3308" t="s">
        <v>2477</v>
      </c>
      <c r="K425" s="3332">
        <v>300000</v>
      </c>
      <c r="L425" s="3308" t="s">
        <v>2478</v>
      </c>
      <c r="M425" s="3299" t="s">
        <v>2498</v>
      </c>
      <c r="N425" s="3308" t="s">
        <v>2499</v>
      </c>
      <c r="O425" s="3308"/>
      <c r="P425" s="3308"/>
      <c r="Q425" s="3308" t="s">
        <v>2509</v>
      </c>
      <c r="R425" s="3330" t="s">
        <v>3958</v>
      </c>
    </row>
    <row r="426" spans="1:18" s="3314" customFormat="1" ht="12" customHeight="1">
      <c r="A426" s="3308" t="s">
        <v>3966</v>
      </c>
      <c r="B426" s="3308" t="s">
        <v>3953</v>
      </c>
      <c r="C426" s="3308" t="s">
        <v>3953</v>
      </c>
      <c r="D426" s="3307" t="s">
        <v>3516</v>
      </c>
      <c r="E426" s="3308" t="s">
        <v>2495</v>
      </c>
      <c r="F426" s="3308" t="s">
        <v>2496</v>
      </c>
      <c r="G426" s="3299" t="s">
        <v>2505</v>
      </c>
      <c r="H426" s="3308"/>
      <c r="I426" s="3308" t="s">
        <v>2489</v>
      </c>
      <c r="J426" s="3308" t="s">
        <v>2477</v>
      </c>
      <c r="K426" s="3332">
        <v>300000</v>
      </c>
      <c r="L426" s="3308" t="s">
        <v>2478</v>
      </c>
      <c r="M426" s="3299" t="s">
        <v>2498</v>
      </c>
      <c r="N426" s="3308" t="s">
        <v>2499</v>
      </c>
      <c r="O426" s="3308"/>
      <c r="P426" s="3308"/>
      <c r="Q426" s="3308" t="s">
        <v>2516</v>
      </c>
      <c r="R426" s="3330" t="s">
        <v>3516</v>
      </c>
    </row>
    <row r="427" spans="1:18" s="3314" customFormat="1" ht="12" customHeight="1">
      <c r="A427" s="3308" t="s">
        <v>3967</v>
      </c>
      <c r="B427" s="3308" t="s">
        <v>3953</v>
      </c>
      <c r="C427" s="3308" t="s">
        <v>3953</v>
      </c>
      <c r="D427" s="3307" t="s">
        <v>3968</v>
      </c>
      <c r="E427" s="3308" t="s">
        <v>2486</v>
      </c>
      <c r="F427" s="3308" t="s">
        <v>2487</v>
      </c>
      <c r="G427" s="3299" t="s">
        <v>2981</v>
      </c>
      <c r="H427" s="3308"/>
      <c r="I427" s="3299" t="s">
        <v>2546</v>
      </c>
      <c r="J427" s="3308" t="s">
        <v>2477</v>
      </c>
      <c r="K427" s="3332">
        <v>6200</v>
      </c>
      <c r="L427" s="3308" t="s">
        <v>2478</v>
      </c>
      <c r="M427" s="3308" t="s">
        <v>2479</v>
      </c>
      <c r="N427" s="3308" t="s">
        <v>2480</v>
      </c>
      <c r="O427" s="3308"/>
      <c r="P427" s="3308"/>
      <c r="Q427" s="3308" t="s">
        <v>3969</v>
      </c>
      <c r="R427" s="3330" t="s">
        <v>3968</v>
      </c>
    </row>
    <row r="428" spans="1:18" s="3314" customFormat="1" ht="12" customHeight="1">
      <c r="A428" s="3308" t="s">
        <v>3970</v>
      </c>
      <c r="B428" s="3308" t="s">
        <v>3953</v>
      </c>
      <c r="C428" s="3308" t="s">
        <v>3953</v>
      </c>
      <c r="D428" s="3299" t="s">
        <v>3971</v>
      </c>
      <c r="E428" s="3308" t="s">
        <v>2495</v>
      </c>
      <c r="F428" s="3308" t="s">
        <v>2532</v>
      </c>
      <c r="G428" s="3299" t="s">
        <v>2533</v>
      </c>
      <c r="H428" s="3308"/>
      <c r="I428" s="3308" t="s">
        <v>2489</v>
      </c>
      <c r="J428" s="3308" t="s">
        <v>2477</v>
      </c>
      <c r="K428" s="3332">
        <v>46820</v>
      </c>
      <c r="L428" s="3308" t="s">
        <v>2478</v>
      </c>
      <c r="M428" s="3299" t="s">
        <v>2498</v>
      </c>
      <c r="N428" s="3299" t="s">
        <v>2534</v>
      </c>
      <c r="O428" s="3308"/>
      <c r="P428" s="3308"/>
      <c r="Q428" s="3308" t="s">
        <v>3972</v>
      </c>
      <c r="R428" s="3331" t="s">
        <v>3973</v>
      </c>
    </row>
    <row r="429" spans="1:18" s="3314" customFormat="1" ht="12" customHeight="1">
      <c r="A429" s="3308" t="s">
        <v>3974</v>
      </c>
      <c r="B429" s="3308" t="s">
        <v>3953</v>
      </c>
      <c r="C429" s="3308" t="s">
        <v>3953</v>
      </c>
      <c r="D429" s="3308" t="s">
        <v>3975</v>
      </c>
      <c r="E429" s="3308" t="s">
        <v>2495</v>
      </c>
      <c r="F429" s="3308" t="s">
        <v>2532</v>
      </c>
      <c r="G429" s="3299" t="s">
        <v>2533</v>
      </c>
      <c r="H429" s="3308"/>
      <c r="I429" s="3308" t="s">
        <v>2489</v>
      </c>
      <c r="J429" s="3308" t="s">
        <v>2477</v>
      </c>
      <c r="K429" s="3332">
        <v>920</v>
      </c>
      <c r="L429" s="3308" t="s">
        <v>2478</v>
      </c>
      <c r="M429" s="3299" t="s">
        <v>2498</v>
      </c>
      <c r="N429" s="3299" t="s">
        <v>2534</v>
      </c>
      <c r="O429" s="3308"/>
      <c r="P429" s="3308"/>
      <c r="Q429" s="3308" t="s">
        <v>3976</v>
      </c>
      <c r="R429" s="3331" t="s">
        <v>3975</v>
      </c>
    </row>
    <row r="430" spans="1:18" s="3314" customFormat="1" ht="12" customHeight="1">
      <c r="A430" s="3308" t="s">
        <v>3977</v>
      </c>
      <c r="B430" s="3308" t="s">
        <v>3978</v>
      </c>
      <c r="C430" s="3308" t="s">
        <v>3978</v>
      </c>
      <c r="D430" s="3307" t="s">
        <v>3846</v>
      </c>
      <c r="E430" s="3308" t="s">
        <v>2495</v>
      </c>
      <c r="F430" s="3308" t="s">
        <v>2532</v>
      </c>
      <c r="G430" s="3299" t="s">
        <v>2533</v>
      </c>
      <c r="H430" s="3308"/>
      <c r="I430" s="3308" t="s">
        <v>2489</v>
      </c>
      <c r="J430" s="3308" t="s">
        <v>2477</v>
      </c>
      <c r="K430" s="3332">
        <v>44000</v>
      </c>
      <c r="L430" s="3308" t="s">
        <v>2478</v>
      </c>
      <c r="M430" s="3299" t="s">
        <v>2498</v>
      </c>
      <c r="N430" s="3299" t="s">
        <v>2534</v>
      </c>
      <c r="O430" s="3308"/>
      <c r="P430" s="3308"/>
      <c r="Q430" s="3308" t="s">
        <v>2857</v>
      </c>
      <c r="R430" s="3330" t="s">
        <v>3846</v>
      </c>
    </row>
    <row r="431" spans="1:18" s="3318" customFormat="1" ht="12" customHeight="1">
      <c r="A431" s="3308" t="s">
        <v>3979</v>
      </c>
      <c r="B431" s="3308" t="s">
        <v>3980</v>
      </c>
      <c r="C431" s="3308" t="s">
        <v>3980</v>
      </c>
      <c r="D431" s="3307" t="s">
        <v>3981</v>
      </c>
      <c r="E431" s="3308" t="s">
        <v>2486</v>
      </c>
      <c r="F431" s="3308" t="s">
        <v>2487</v>
      </c>
      <c r="G431" s="3308" t="s">
        <v>3598</v>
      </c>
      <c r="H431" s="3308"/>
      <c r="I431" s="3305" t="s">
        <v>3599</v>
      </c>
      <c r="J431" s="3308" t="s">
        <v>2477</v>
      </c>
      <c r="K431" s="3332">
        <v>45100</v>
      </c>
      <c r="L431" s="3308" t="s">
        <v>2478</v>
      </c>
      <c r="M431" s="3308" t="s">
        <v>2479</v>
      </c>
      <c r="N431" s="3308" t="s">
        <v>2480</v>
      </c>
      <c r="O431" s="3308"/>
      <c r="P431" s="3308"/>
      <c r="Q431" s="3308" t="s">
        <v>3982</v>
      </c>
      <c r="R431" s="3330" t="s">
        <v>3983</v>
      </c>
    </row>
    <row r="432" spans="1:18" s="3314" customFormat="1" ht="12" customHeight="1">
      <c r="A432" s="3308" t="s">
        <v>3984</v>
      </c>
      <c r="B432" s="3308" t="s">
        <v>3985</v>
      </c>
      <c r="C432" s="3308" t="s">
        <v>3985</v>
      </c>
      <c r="D432" s="3307" t="s">
        <v>3086</v>
      </c>
      <c r="E432" s="3311" t="s">
        <v>2486</v>
      </c>
      <c r="F432" s="3311" t="s">
        <v>2487</v>
      </c>
      <c r="G432" s="3311" t="s">
        <v>2488</v>
      </c>
      <c r="H432" s="3311"/>
      <c r="I432" s="3299" t="s">
        <v>2522</v>
      </c>
      <c r="J432" s="3308" t="s">
        <v>2477</v>
      </c>
      <c r="K432" s="3332">
        <v>22500</v>
      </c>
      <c r="L432" s="3308" t="s">
        <v>2478</v>
      </c>
      <c r="M432" s="3308" t="s">
        <v>2479</v>
      </c>
      <c r="N432" s="3308" t="s">
        <v>2480</v>
      </c>
      <c r="O432" s="3308"/>
      <c r="P432" s="3308"/>
      <c r="Q432" s="3308" t="s">
        <v>2921</v>
      </c>
      <c r="R432" s="3330" t="s">
        <v>3086</v>
      </c>
    </row>
    <row r="433" spans="1:18" s="3314" customFormat="1" ht="12" customHeight="1">
      <c r="A433" s="3308" t="s">
        <v>3986</v>
      </c>
      <c r="B433" s="3308" t="s">
        <v>3985</v>
      </c>
      <c r="C433" s="3308" t="s">
        <v>3985</v>
      </c>
      <c r="D433" s="3307" t="s">
        <v>3987</v>
      </c>
      <c r="E433" s="3308" t="s">
        <v>2495</v>
      </c>
      <c r="F433" s="3308" t="s">
        <v>2532</v>
      </c>
      <c r="G433" s="3299" t="s">
        <v>2721</v>
      </c>
      <c r="H433" s="3308"/>
      <c r="I433" s="3299" t="s">
        <v>5015</v>
      </c>
      <c r="J433" s="3308" t="s">
        <v>2477</v>
      </c>
      <c r="K433" s="3332">
        <v>50000</v>
      </c>
      <c r="L433" s="3308" t="s">
        <v>2478</v>
      </c>
      <c r="M433" s="3308" t="s">
        <v>2479</v>
      </c>
      <c r="N433" s="3308" t="s">
        <v>2480</v>
      </c>
      <c r="O433" s="3308"/>
      <c r="P433" s="3308"/>
      <c r="Q433" s="3308" t="s">
        <v>3692</v>
      </c>
      <c r="R433" s="3330" t="s">
        <v>3987</v>
      </c>
    </row>
    <row r="434" spans="1:18" s="3314" customFormat="1" ht="12" customHeight="1">
      <c r="A434" s="3308" t="s">
        <v>3988</v>
      </c>
      <c r="B434" s="3308" t="s">
        <v>3985</v>
      </c>
      <c r="C434" s="3308" t="s">
        <v>3985</v>
      </c>
      <c r="D434" s="3307" t="s">
        <v>3989</v>
      </c>
      <c r="E434" s="3308" t="s">
        <v>2486</v>
      </c>
      <c r="F434" s="3308" t="s">
        <v>2487</v>
      </c>
      <c r="G434" s="3308" t="s">
        <v>3598</v>
      </c>
      <c r="H434" s="3308"/>
      <c r="I434" s="3305" t="s">
        <v>3599</v>
      </c>
      <c r="J434" s="3308" t="s">
        <v>2477</v>
      </c>
      <c r="K434" s="3332">
        <v>216100</v>
      </c>
      <c r="L434" s="3308" t="s">
        <v>2478</v>
      </c>
      <c r="M434" s="3299" t="s">
        <v>2498</v>
      </c>
      <c r="N434" s="3308" t="s">
        <v>2499</v>
      </c>
      <c r="O434" s="3308"/>
      <c r="P434" s="3308"/>
      <c r="Q434" s="3308" t="s">
        <v>3663</v>
      </c>
      <c r="R434" s="3330" t="s">
        <v>3990</v>
      </c>
    </row>
    <row r="435" spans="1:18" s="3314" customFormat="1" ht="12" customHeight="1">
      <c r="A435" s="3308" t="s">
        <v>3991</v>
      </c>
      <c r="B435" s="3308" t="s">
        <v>3985</v>
      </c>
      <c r="C435" s="3308" t="s">
        <v>3985</v>
      </c>
      <c r="D435" s="3307" t="s">
        <v>3992</v>
      </c>
      <c r="E435" s="3308" t="s">
        <v>2495</v>
      </c>
      <c r="F435" s="3308" t="s">
        <v>2532</v>
      </c>
      <c r="G435" s="3308" t="s">
        <v>2569</v>
      </c>
      <c r="H435" s="3308"/>
      <c r="I435" s="3308" t="s">
        <v>2489</v>
      </c>
      <c r="J435" s="3308" t="s">
        <v>2477</v>
      </c>
      <c r="K435" s="3332">
        <v>720300</v>
      </c>
      <c r="L435" s="3308" t="s">
        <v>2478</v>
      </c>
      <c r="M435" s="3299" t="s">
        <v>2498</v>
      </c>
      <c r="N435" s="3299" t="s">
        <v>2499</v>
      </c>
      <c r="O435" s="3308"/>
      <c r="P435" s="3308"/>
      <c r="Q435" s="3299" t="s">
        <v>2570</v>
      </c>
      <c r="R435" s="3330" t="s">
        <v>3992</v>
      </c>
    </row>
    <row r="436" spans="1:18" s="3314" customFormat="1" ht="12" customHeight="1">
      <c r="A436" s="3308" t="s">
        <v>3993</v>
      </c>
      <c r="B436" s="3308" t="s">
        <v>3994</v>
      </c>
      <c r="C436" s="3308" t="s">
        <v>3994</v>
      </c>
      <c r="D436" s="3307" t="s">
        <v>3086</v>
      </c>
      <c r="E436" s="3311" t="s">
        <v>2486</v>
      </c>
      <c r="F436" s="3311" t="s">
        <v>2487</v>
      </c>
      <c r="G436" s="3311" t="s">
        <v>2488</v>
      </c>
      <c r="H436" s="3311"/>
      <c r="I436" s="3299" t="s">
        <v>2522</v>
      </c>
      <c r="J436" s="3308" t="s">
        <v>2477</v>
      </c>
      <c r="K436" s="3332">
        <v>24800</v>
      </c>
      <c r="L436" s="3308" t="s">
        <v>2478</v>
      </c>
      <c r="M436" s="3308" t="s">
        <v>2479</v>
      </c>
      <c r="N436" s="3308" t="s">
        <v>2480</v>
      </c>
      <c r="O436" s="3308"/>
      <c r="P436" s="3308"/>
      <c r="Q436" s="3308" t="s">
        <v>3140</v>
      </c>
      <c r="R436" s="3330" t="s">
        <v>3086</v>
      </c>
    </row>
    <row r="437" spans="1:18" s="3314" customFormat="1" ht="12" customHeight="1">
      <c r="A437" s="3308" t="s">
        <v>3995</v>
      </c>
      <c r="B437" s="3308" t="s">
        <v>3996</v>
      </c>
      <c r="C437" s="3308" t="s">
        <v>3996</v>
      </c>
      <c r="D437" s="3307" t="s">
        <v>3086</v>
      </c>
      <c r="E437" s="3311" t="s">
        <v>2486</v>
      </c>
      <c r="F437" s="3311" t="s">
        <v>2487</v>
      </c>
      <c r="G437" s="3311" t="s">
        <v>2488</v>
      </c>
      <c r="H437" s="3311"/>
      <c r="I437" s="3299" t="s">
        <v>2522</v>
      </c>
      <c r="J437" s="3308" t="s">
        <v>2477</v>
      </c>
      <c r="K437" s="3332">
        <v>52000</v>
      </c>
      <c r="L437" s="3308" t="s">
        <v>2478</v>
      </c>
      <c r="M437" s="3308" t="s">
        <v>2479</v>
      </c>
      <c r="N437" s="3308" t="s">
        <v>2480</v>
      </c>
      <c r="O437" s="3308"/>
      <c r="P437" s="3308"/>
      <c r="Q437" s="3308" t="s">
        <v>2490</v>
      </c>
      <c r="R437" s="3330" t="s">
        <v>3086</v>
      </c>
    </row>
    <row r="438" spans="1:18" s="3314" customFormat="1" ht="12" customHeight="1">
      <c r="A438" s="3308" t="s">
        <v>3997</v>
      </c>
      <c r="B438" s="3308" t="s">
        <v>3998</v>
      </c>
      <c r="C438" s="3308" t="s">
        <v>3998</v>
      </c>
      <c r="D438" s="3307" t="s">
        <v>3999</v>
      </c>
      <c r="E438" s="3308" t="s">
        <v>2495</v>
      </c>
      <c r="F438" s="3308" t="s">
        <v>2532</v>
      </c>
      <c r="G438" s="3299" t="s">
        <v>2533</v>
      </c>
      <c r="H438" s="3308"/>
      <c r="I438" s="3308" t="s">
        <v>2489</v>
      </c>
      <c r="J438" s="3308" t="s">
        <v>2477</v>
      </c>
      <c r="K438" s="3332">
        <v>14010</v>
      </c>
      <c r="L438" s="3308" t="s">
        <v>2478</v>
      </c>
      <c r="M438" s="3308" t="s">
        <v>2479</v>
      </c>
      <c r="N438" s="3299" t="s">
        <v>2534</v>
      </c>
      <c r="O438" s="3308"/>
      <c r="P438" s="3308"/>
      <c r="Q438" s="3308" t="s">
        <v>4000</v>
      </c>
      <c r="R438" s="3330" t="s">
        <v>3999</v>
      </c>
    </row>
    <row r="439" spans="1:18" s="3314" customFormat="1" ht="12" customHeight="1">
      <c r="A439" s="3308" t="s">
        <v>4001</v>
      </c>
      <c r="B439" s="3308" t="s">
        <v>3998</v>
      </c>
      <c r="C439" s="3308" t="s">
        <v>3998</v>
      </c>
      <c r="D439" s="3307" t="s">
        <v>4002</v>
      </c>
      <c r="E439" s="3308" t="s">
        <v>2495</v>
      </c>
      <c r="F439" s="3308" t="s">
        <v>2532</v>
      </c>
      <c r="G439" s="3308" t="s">
        <v>2578</v>
      </c>
      <c r="H439" s="3308"/>
      <c r="I439" s="3299" t="s">
        <v>2489</v>
      </c>
      <c r="J439" s="3308" t="s">
        <v>2477</v>
      </c>
      <c r="K439" s="3332">
        <v>2670</v>
      </c>
      <c r="L439" s="3308" t="s">
        <v>2478</v>
      </c>
      <c r="M439" s="3308" t="s">
        <v>2479</v>
      </c>
      <c r="N439" s="3308" t="s">
        <v>2480</v>
      </c>
      <c r="O439" s="3308"/>
      <c r="P439" s="3308"/>
      <c r="Q439" s="3308" t="s">
        <v>2582</v>
      </c>
      <c r="R439" s="3330" t="s">
        <v>4002</v>
      </c>
    </row>
    <row r="440" spans="1:18" s="3314" customFormat="1" ht="12" customHeight="1">
      <c r="A440" s="3308" t="s">
        <v>4003</v>
      </c>
      <c r="B440" s="3308" t="s">
        <v>4004</v>
      </c>
      <c r="C440" s="3308" t="s">
        <v>4004</v>
      </c>
      <c r="D440" s="3307" t="s">
        <v>3828</v>
      </c>
      <c r="E440" s="3311" t="s">
        <v>2486</v>
      </c>
      <c r="F440" s="3311" t="s">
        <v>2487</v>
      </c>
      <c r="G440" s="3311" t="s">
        <v>3829</v>
      </c>
      <c r="H440" s="3311"/>
      <c r="I440" s="3299" t="s">
        <v>2522</v>
      </c>
      <c r="J440" s="3308" t="s">
        <v>2477</v>
      </c>
      <c r="K440" s="3332">
        <v>121200</v>
      </c>
      <c r="L440" s="3308" t="s">
        <v>2478</v>
      </c>
      <c r="M440" s="3308" t="s">
        <v>2479</v>
      </c>
      <c r="N440" s="3308" t="s">
        <v>2480</v>
      </c>
      <c r="O440" s="3308"/>
      <c r="P440" s="3308"/>
      <c r="Q440" s="3308" t="s">
        <v>2529</v>
      </c>
      <c r="R440" s="3333" t="s">
        <v>3828</v>
      </c>
    </row>
    <row r="441" spans="1:18" s="3314" customFormat="1" ht="12" customHeight="1">
      <c r="A441" s="3308" t="s">
        <v>4005</v>
      </c>
      <c r="B441" s="3308" t="s">
        <v>4004</v>
      </c>
      <c r="C441" s="3308" t="s">
        <v>4004</v>
      </c>
      <c r="D441" s="3308" t="s">
        <v>3158</v>
      </c>
      <c r="E441" s="3308" t="s">
        <v>2495</v>
      </c>
      <c r="F441" s="3308" t="s">
        <v>2496</v>
      </c>
      <c r="G441" s="3308" t="s">
        <v>2650</v>
      </c>
      <c r="H441" s="3308"/>
      <c r="I441" s="3308" t="s">
        <v>2489</v>
      </c>
      <c r="J441" s="3308" t="s">
        <v>2477</v>
      </c>
      <c r="K441" s="3332">
        <v>24150</v>
      </c>
      <c r="L441" s="3308" t="s">
        <v>2478</v>
      </c>
      <c r="M441" s="3299" t="s">
        <v>2498</v>
      </c>
      <c r="N441" s="3299" t="s">
        <v>2534</v>
      </c>
      <c r="O441" s="3308"/>
      <c r="P441" s="3308"/>
      <c r="Q441" s="3308" t="s">
        <v>4006</v>
      </c>
      <c r="R441" s="3331" t="s">
        <v>3158</v>
      </c>
    </row>
    <row r="442" spans="1:18" s="3314" customFormat="1" ht="12" customHeight="1">
      <c r="A442" s="3308" t="s">
        <v>4007</v>
      </c>
      <c r="B442" s="3308" t="s">
        <v>4004</v>
      </c>
      <c r="C442" s="3308" t="s">
        <v>4004</v>
      </c>
      <c r="D442" s="3308" t="s">
        <v>3564</v>
      </c>
      <c r="E442" s="3308" t="s">
        <v>2495</v>
      </c>
      <c r="F442" s="3308" t="s">
        <v>2496</v>
      </c>
      <c r="G442" s="3308" t="s">
        <v>2650</v>
      </c>
      <c r="H442" s="3308"/>
      <c r="I442" s="3308" t="s">
        <v>2489</v>
      </c>
      <c r="J442" s="3308" t="s">
        <v>2477</v>
      </c>
      <c r="K442" s="3332">
        <v>276020</v>
      </c>
      <c r="L442" s="3308" t="s">
        <v>2478</v>
      </c>
      <c r="M442" s="3299" t="s">
        <v>2498</v>
      </c>
      <c r="N442" s="3299" t="s">
        <v>2534</v>
      </c>
      <c r="O442" s="3308"/>
      <c r="P442" s="3308"/>
      <c r="Q442" s="3308" t="s">
        <v>4008</v>
      </c>
      <c r="R442" s="3331" t="s">
        <v>3564</v>
      </c>
    </row>
    <row r="443" spans="1:18" s="3314" customFormat="1" ht="12" customHeight="1">
      <c r="A443" s="3308" t="s">
        <v>4009</v>
      </c>
      <c r="B443" s="3308" t="s">
        <v>4004</v>
      </c>
      <c r="C443" s="3308" t="s">
        <v>4004</v>
      </c>
      <c r="D443" s="3308" t="s">
        <v>3149</v>
      </c>
      <c r="E443" s="3308" t="s">
        <v>2495</v>
      </c>
      <c r="F443" s="3308" t="s">
        <v>2496</v>
      </c>
      <c r="G443" s="3308" t="s">
        <v>2650</v>
      </c>
      <c r="H443" s="3308"/>
      <c r="I443" s="3308" t="s">
        <v>2489</v>
      </c>
      <c r="J443" s="3308" t="s">
        <v>2477</v>
      </c>
      <c r="K443" s="3332">
        <v>198980</v>
      </c>
      <c r="L443" s="3308" t="s">
        <v>2478</v>
      </c>
      <c r="M443" s="3299" t="s">
        <v>2498</v>
      </c>
      <c r="N443" s="3299" t="s">
        <v>2534</v>
      </c>
      <c r="O443" s="3308"/>
      <c r="P443" s="3308"/>
      <c r="Q443" s="3308" t="s">
        <v>4010</v>
      </c>
      <c r="R443" s="3331" t="s">
        <v>3149</v>
      </c>
    </row>
    <row r="444" spans="1:18" s="3314" customFormat="1" ht="12" customHeight="1">
      <c r="A444" s="3308" t="s">
        <v>4011</v>
      </c>
      <c r="B444" s="3308" t="s">
        <v>4004</v>
      </c>
      <c r="C444" s="3308" t="s">
        <v>4004</v>
      </c>
      <c r="D444" s="3308" t="s">
        <v>3155</v>
      </c>
      <c r="E444" s="3308" t="s">
        <v>2495</v>
      </c>
      <c r="F444" s="3308" t="s">
        <v>2496</v>
      </c>
      <c r="G444" s="3308" t="s">
        <v>2650</v>
      </c>
      <c r="H444" s="3308"/>
      <c r="I444" s="3308" t="s">
        <v>2489</v>
      </c>
      <c r="J444" s="3308" t="s">
        <v>2477</v>
      </c>
      <c r="K444" s="3332">
        <v>43220</v>
      </c>
      <c r="L444" s="3308" t="s">
        <v>2478</v>
      </c>
      <c r="M444" s="3299" t="s">
        <v>2498</v>
      </c>
      <c r="N444" s="3299" t="s">
        <v>2534</v>
      </c>
      <c r="O444" s="3308"/>
      <c r="P444" s="3308"/>
      <c r="Q444" s="3308" t="s">
        <v>4012</v>
      </c>
      <c r="R444" s="3331" t="s">
        <v>3155</v>
      </c>
    </row>
    <row r="445" spans="1:18" s="3314" customFormat="1" ht="12" customHeight="1">
      <c r="A445" s="3308" t="s">
        <v>4013</v>
      </c>
      <c r="B445" s="3308" t="s">
        <v>4014</v>
      </c>
      <c r="C445" s="3308" t="s">
        <v>4014</v>
      </c>
      <c r="D445" s="3307" t="s">
        <v>4015</v>
      </c>
      <c r="E445" s="3308" t="s">
        <v>2495</v>
      </c>
      <c r="F445" s="3308" t="s">
        <v>2532</v>
      </c>
      <c r="G445" s="3308" t="s">
        <v>2569</v>
      </c>
      <c r="H445" s="3308"/>
      <c r="I445" s="3308" t="s">
        <v>2489</v>
      </c>
      <c r="J445" s="3308" t="s">
        <v>2477</v>
      </c>
      <c r="K445" s="3332">
        <v>720500</v>
      </c>
      <c r="L445" s="3308" t="s">
        <v>2478</v>
      </c>
      <c r="M445" s="3299" t="s">
        <v>2498</v>
      </c>
      <c r="N445" s="3308" t="s">
        <v>2499</v>
      </c>
      <c r="O445" s="3308"/>
      <c r="P445" s="3308"/>
      <c r="Q445" s="3299" t="s">
        <v>2570</v>
      </c>
      <c r="R445" s="3330" t="s">
        <v>4015</v>
      </c>
    </row>
    <row r="446" spans="1:18" s="3314" customFormat="1" ht="12" customHeight="1">
      <c r="A446" s="3308" t="s">
        <v>4016</v>
      </c>
      <c r="B446" s="3308" t="s">
        <v>4017</v>
      </c>
      <c r="C446" s="3308" t="s">
        <v>4017</v>
      </c>
      <c r="D446" s="3307" t="s">
        <v>3086</v>
      </c>
      <c r="E446" s="3311" t="s">
        <v>2486</v>
      </c>
      <c r="F446" s="3311" t="s">
        <v>2487</v>
      </c>
      <c r="G446" s="3311" t="s">
        <v>2488</v>
      </c>
      <c r="H446" s="3311"/>
      <c r="I446" s="3299" t="s">
        <v>2522</v>
      </c>
      <c r="J446" s="3308" t="s">
        <v>2477</v>
      </c>
      <c r="K446" s="3332">
        <v>16000</v>
      </c>
      <c r="L446" s="3308" t="s">
        <v>2478</v>
      </c>
      <c r="M446" s="3308" t="s">
        <v>2479</v>
      </c>
      <c r="N446" s="3308" t="s">
        <v>2480</v>
      </c>
      <c r="O446" s="3308"/>
      <c r="P446" s="3308"/>
      <c r="Q446" s="3308" t="s">
        <v>4018</v>
      </c>
      <c r="R446" s="3330" t="s">
        <v>3086</v>
      </c>
    </row>
    <row r="447" spans="1:18" s="3314" customFormat="1" ht="12" customHeight="1">
      <c r="A447" s="3308" t="s">
        <v>4019</v>
      </c>
      <c r="B447" s="3308" t="s">
        <v>4017</v>
      </c>
      <c r="C447" s="3308" t="s">
        <v>4017</v>
      </c>
      <c r="D447" s="3307" t="s">
        <v>3086</v>
      </c>
      <c r="E447" s="3311" t="s">
        <v>2486</v>
      </c>
      <c r="F447" s="3311" t="s">
        <v>2487</v>
      </c>
      <c r="G447" s="3305" t="s">
        <v>2527</v>
      </c>
      <c r="H447" s="3311"/>
      <c r="I447" s="3305" t="s">
        <v>2528</v>
      </c>
      <c r="J447" s="3308" t="s">
        <v>2477</v>
      </c>
      <c r="K447" s="3332">
        <v>24710</v>
      </c>
      <c r="L447" s="3308" t="s">
        <v>2478</v>
      </c>
      <c r="M447" s="3308" t="s">
        <v>2479</v>
      </c>
      <c r="N447" s="3308" t="s">
        <v>2480</v>
      </c>
      <c r="O447" s="3308"/>
      <c r="P447" s="3308"/>
      <c r="Q447" s="3308" t="s">
        <v>2973</v>
      </c>
      <c r="R447" s="3330" t="s">
        <v>3086</v>
      </c>
    </row>
    <row r="448" spans="1:18" s="3314" customFormat="1" ht="12" customHeight="1">
      <c r="A448" s="3308" t="s">
        <v>4020</v>
      </c>
      <c r="B448" s="3308" t="s">
        <v>4017</v>
      </c>
      <c r="C448" s="3308" t="s">
        <v>4017</v>
      </c>
      <c r="D448" s="3307" t="s">
        <v>3086</v>
      </c>
      <c r="E448" s="3311" t="s">
        <v>2486</v>
      </c>
      <c r="F448" s="3311" t="s">
        <v>2487</v>
      </c>
      <c r="G448" s="3305" t="s">
        <v>2527</v>
      </c>
      <c r="H448" s="3311"/>
      <c r="I448" s="3305" t="s">
        <v>2528</v>
      </c>
      <c r="J448" s="3308" t="s">
        <v>2477</v>
      </c>
      <c r="K448" s="3332">
        <v>90000</v>
      </c>
      <c r="L448" s="3308" t="s">
        <v>2478</v>
      </c>
      <c r="M448" s="3308" t="s">
        <v>2479</v>
      </c>
      <c r="N448" s="3308" t="s">
        <v>2480</v>
      </c>
      <c r="O448" s="3308"/>
      <c r="P448" s="3308"/>
      <c r="Q448" s="3308" t="s">
        <v>4021</v>
      </c>
      <c r="R448" s="3330" t="s">
        <v>3086</v>
      </c>
    </row>
    <row r="449" spans="1:18" s="3314" customFormat="1" ht="12" customHeight="1">
      <c r="A449" s="3308" t="s">
        <v>4022</v>
      </c>
      <c r="B449" s="3308" t="s">
        <v>4017</v>
      </c>
      <c r="C449" s="3308" t="s">
        <v>4017</v>
      </c>
      <c r="D449" s="3307" t="s">
        <v>3086</v>
      </c>
      <c r="E449" s="3311" t="s">
        <v>2486</v>
      </c>
      <c r="F449" s="3311" t="s">
        <v>2487</v>
      </c>
      <c r="G449" s="3305" t="s">
        <v>2527</v>
      </c>
      <c r="H449" s="3311"/>
      <c r="I449" s="3305" t="s">
        <v>2528</v>
      </c>
      <c r="J449" s="3308" t="s">
        <v>2477</v>
      </c>
      <c r="K449" s="3332">
        <v>53630</v>
      </c>
      <c r="L449" s="3308" t="s">
        <v>2478</v>
      </c>
      <c r="M449" s="3308" t="s">
        <v>2479</v>
      </c>
      <c r="N449" s="3308" t="s">
        <v>2480</v>
      </c>
      <c r="O449" s="3308"/>
      <c r="P449" s="3308"/>
      <c r="Q449" s="3308" t="s">
        <v>2973</v>
      </c>
      <c r="R449" s="3330" t="s">
        <v>3086</v>
      </c>
    </row>
    <row r="450" spans="1:18" s="3314" customFormat="1" ht="12" customHeight="1">
      <c r="A450" s="3308" t="s">
        <v>4023</v>
      </c>
      <c r="B450" s="3308" t="s">
        <v>4017</v>
      </c>
      <c r="C450" s="3308" t="s">
        <v>4017</v>
      </c>
      <c r="D450" s="3307" t="s">
        <v>3086</v>
      </c>
      <c r="E450" s="3311" t="s">
        <v>2486</v>
      </c>
      <c r="F450" s="3311" t="s">
        <v>2487</v>
      </c>
      <c r="G450" s="3305" t="s">
        <v>2527</v>
      </c>
      <c r="H450" s="3311"/>
      <c r="I450" s="3305" t="s">
        <v>2528</v>
      </c>
      <c r="J450" s="3308" t="s">
        <v>2477</v>
      </c>
      <c r="K450" s="3332">
        <v>35220</v>
      </c>
      <c r="L450" s="3308" t="s">
        <v>2478</v>
      </c>
      <c r="M450" s="3308" t="s">
        <v>2479</v>
      </c>
      <c r="N450" s="3308" t="s">
        <v>2480</v>
      </c>
      <c r="O450" s="3308"/>
      <c r="P450" s="3308"/>
      <c r="Q450" s="3308" t="s">
        <v>2704</v>
      </c>
      <c r="R450" s="3330" t="s">
        <v>3086</v>
      </c>
    </row>
    <row r="451" spans="1:18" s="3314" customFormat="1" ht="12" customHeight="1">
      <c r="A451" s="3308" t="s">
        <v>4024</v>
      </c>
      <c r="B451" s="3308" t="s">
        <v>4025</v>
      </c>
      <c r="C451" s="3308" t="s">
        <v>4025</v>
      </c>
      <c r="D451" s="3307" t="s">
        <v>3086</v>
      </c>
      <c r="E451" s="3311" t="s">
        <v>2486</v>
      </c>
      <c r="F451" s="3311" t="s">
        <v>2487</v>
      </c>
      <c r="G451" s="3305" t="s">
        <v>2527</v>
      </c>
      <c r="H451" s="3311"/>
      <c r="I451" s="3305" t="s">
        <v>2528</v>
      </c>
      <c r="J451" s="3308" t="s">
        <v>2477</v>
      </c>
      <c r="K451" s="3332">
        <v>18000</v>
      </c>
      <c r="L451" s="3308" t="s">
        <v>2478</v>
      </c>
      <c r="M451" s="3308" t="s">
        <v>2479</v>
      </c>
      <c r="N451" s="3308" t="s">
        <v>2480</v>
      </c>
      <c r="O451" s="3308"/>
      <c r="P451" s="3308"/>
      <c r="Q451" s="3308" t="s">
        <v>2973</v>
      </c>
      <c r="R451" s="3330" t="s">
        <v>3086</v>
      </c>
    </row>
    <row r="452" spans="1:18" s="3314" customFormat="1" ht="12" customHeight="1">
      <c r="A452" s="3308" t="s">
        <v>4026</v>
      </c>
      <c r="B452" s="3308" t="s">
        <v>4025</v>
      </c>
      <c r="C452" s="3308" t="s">
        <v>4025</v>
      </c>
      <c r="D452" s="3307" t="s">
        <v>3086</v>
      </c>
      <c r="E452" s="3311" t="s">
        <v>2486</v>
      </c>
      <c r="F452" s="3311" t="s">
        <v>2487</v>
      </c>
      <c r="G452" s="3311" t="s">
        <v>2488</v>
      </c>
      <c r="H452" s="3311"/>
      <c r="I452" s="3299" t="s">
        <v>2522</v>
      </c>
      <c r="J452" s="3308" t="s">
        <v>2477</v>
      </c>
      <c r="K452" s="3332">
        <v>9000</v>
      </c>
      <c r="L452" s="3308" t="s">
        <v>2478</v>
      </c>
      <c r="M452" s="3308" t="s">
        <v>2479</v>
      </c>
      <c r="N452" s="3308" t="s">
        <v>2480</v>
      </c>
      <c r="O452" s="3308"/>
      <c r="P452" s="3308"/>
      <c r="Q452" s="3308" t="s">
        <v>4027</v>
      </c>
      <c r="R452" s="3330" t="s">
        <v>3086</v>
      </c>
    </row>
    <row r="453" spans="1:18" s="3314" customFormat="1" ht="12" customHeight="1">
      <c r="A453" s="3308" t="s">
        <v>4028</v>
      </c>
      <c r="B453" s="3308" t="s">
        <v>4025</v>
      </c>
      <c r="C453" s="3308" t="s">
        <v>4025</v>
      </c>
      <c r="D453" s="3307" t="s">
        <v>3086</v>
      </c>
      <c r="E453" s="3311" t="s">
        <v>2486</v>
      </c>
      <c r="F453" s="3311" t="s">
        <v>2487</v>
      </c>
      <c r="G453" s="3305" t="s">
        <v>2527</v>
      </c>
      <c r="H453" s="3311"/>
      <c r="I453" s="3305" t="s">
        <v>2528</v>
      </c>
      <c r="J453" s="3308" t="s">
        <v>2477</v>
      </c>
      <c r="K453" s="3332">
        <v>19000</v>
      </c>
      <c r="L453" s="3308" t="s">
        <v>2478</v>
      </c>
      <c r="M453" s="3308" t="s">
        <v>2479</v>
      </c>
      <c r="N453" s="3308" t="s">
        <v>2480</v>
      </c>
      <c r="O453" s="3308"/>
      <c r="P453" s="3308"/>
      <c r="Q453" s="3308" t="s">
        <v>2704</v>
      </c>
      <c r="R453" s="3330" t="s">
        <v>3086</v>
      </c>
    </row>
    <row r="454" spans="1:18" s="3314" customFormat="1" ht="12" customHeight="1">
      <c r="A454" s="3308" t="s">
        <v>4029</v>
      </c>
      <c r="B454" s="3308" t="s">
        <v>4025</v>
      </c>
      <c r="C454" s="3308" t="s">
        <v>4025</v>
      </c>
      <c r="D454" s="3307" t="s">
        <v>3086</v>
      </c>
      <c r="E454" s="3311" t="s">
        <v>2486</v>
      </c>
      <c r="F454" s="3311" t="s">
        <v>2487</v>
      </c>
      <c r="G454" s="3299" t="s">
        <v>5011</v>
      </c>
      <c r="H454" s="3311"/>
      <c r="I454" s="3299" t="s">
        <v>2608</v>
      </c>
      <c r="J454" s="3308" t="s">
        <v>2477</v>
      </c>
      <c r="K454" s="3332">
        <v>98000</v>
      </c>
      <c r="L454" s="3308" t="s">
        <v>2478</v>
      </c>
      <c r="M454" s="3308" t="s">
        <v>2479</v>
      </c>
      <c r="N454" s="3308" t="s">
        <v>2480</v>
      </c>
      <c r="O454" s="3308"/>
      <c r="P454" s="3308"/>
      <c r="Q454" s="3308" t="s">
        <v>2717</v>
      </c>
      <c r="R454" s="3330" t="s">
        <v>3086</v>
      </c>
    </row>
    <row r="455" spans="1:18" s="3314" customFormat="1" ht="12" customHeight="1">
      <c r="A455" s="3308" t="s">
        <v>4030</v>
      </c>
      <c r="B455" s="3308" t="s">
        <v>4025</v>
      </c>
      <c r="C455" s="3308" t="s">
        <v>4025</v>
      </c>
      <c r="D455" s="3307" t="s">
        <v>3086</v>
      </c>
      <c r="E455" s="3311" t="s">
        <v>2486</v>
      </c>
      <c r="F455" s="3311" t="s">
        <v>2487</v>
      </c>
      <c r="G455" s="3299" t="s">
        <v>5011</v>
      </c>
      <c r="H455" s="3311"/>
      <c r="I455" s="3299" t="s">
        <v>2608</v>
      </c>
      <c r="J455" s="3308" t="s">
        <v>2477</v>
      </c>
      <c r="K455" s="3332">
        <v>17880</v>
      </c>
      <c r="L455" s="3308" t="s">
        <v>2478</v>
      </c>
      <c r="M455" s="3308" t="s">
        <v>2479</v>
      </c>
      <c r="N455" s="3308" t="s">
        <v>2480</v>
      </c>
      <c r="O455" s="3308"/>
      <c r="P455" s="3308"/>
      <c r="Q455" s="3308" t="s">
        <v>2973</v>
      </c>
      <c r="R455" s="3330" t="s">
        <v>3086</v>
      </c>
    </row>
    <row r="456" spans="1:18" s="3314" customFormat="1" ht="12" customHeight="1">
      <c r="A456" s="3308" t="s">
        <v>4031</v>
      </c>
      <c r="B456" s="3308" t="s">
        <v>4025</v>
      </c>
      <c r="C456" s="3308" t="s">
        <v>4025</v>
      </c>
      <c r="D456" s="3307" t="s">
        <v>4032</v>
      </c>
      <c r="E456" s="3311" t="s">
        <v>2486</v>
      </c>
      <c r="F456" s="3311" t="s">
        <v>2487</v>
      </c>
      <c r="G456" s="3311" t="s">
        <v>4033</v>
      </c>
      <c r="H456" s="3311"/>
      <c r="I456" s="3299" t="s">
        <v>2608</v>
      </c>
      <c r="J456" s="3308" t="s">
        <v>2477</v>
      </c>
      <c r="K456" s="3332">
        <v>357000</v>
      </c>
      <c r="L456" s="3308" t="s">
        <v>2478</v>
      </c>
      <c r="M456" s="3308" t="s">
        <v>2479</v>
      </c>
      <c r="N456" s="3308" t="s">
        <v>2480</v>
      </c>
      <c r="O456" s="3308"/>
      <c r="P456" s="3308"/>
      <c r="Q456" s="3308" t="s">
        <v>2829</v>
      </c>
      <c r="R456" s="3330" t="s">
        <v>4032</v>
      </c>
    </row>
    <row r="457" spans="1:18" s="3314" customFormat="1" ht="12" customHeight="1">
      <c r="A457" s="3308" t="s">
        <v>4034</v>
      </c>
      <c r="B457" s="3308" t="s">
        <v>4035</v>
      </c>
      <c r="C457" s="3308" t="s">
        <v>4035</v>
      </c>
      <c r="D457" s="3307" t="s">
        <v>3086</v>
      </c>
      <c r="E457" s="3311" t="s">
        <v>2486</v>
      </c>
      <c r="F457" s="3311" t="s">
        <v>2487</v>
      </c>
      <c r="G457" s="3299" t="s">
        <v>5011</v>
      </c>
      <c r="H457" s="3311"/>
      <c r="I457" s="3299" t="s">
        <v>2608</v>
      </c>
      <c r="J457" s="3308" t="s">
        <v>2477</v>
      </c>
      <c r="K457" s="3332">
        <v>64000</v>
      </c>
      <c r="L457" s="3308" t="s">
        <v>2478</v>
      </c>
      <c r="M457" s="3308" t="s">
        <v>2479</v>
      </c>
      <c r="N457" s="3308" t="s">
        <v>2480</v>
      </c>
      <c r="O457" s="3308"/>
      <c r="P457" s="3308"/>
      <c r="Q457" s="3308" t="s">
        <v>3689</v>
      </c>
      <c r="R457" s="3330" t="s">
        <v>3086</v>
      </c>
    </row>
    <row r="458" spans="1:18" s="3314" customFormat="1" ht="12" customHeight="1">
      <c r="A458" s="3308" t="s">
        <v>4036</v>
      </c>
      <c r="B458" s="3308" t="s">
        <v>4035</v>
      </c>
      <c r="C458" s="3308" t="s">
        <v>4035</v>
      </c>
      <c r="D458" s="3307" t="s">
        <v>3086</v>
      </c>
      <c r="E458" s="3311" t="s">
        <v>2486</v>
      </c>
      <c r="F458" s="3311" t="s">
        <v>2487</v>
      </c>
      <c r="G458" s="3305" t="s">
        <v>2527</v>
      </c>
      <c r="H458" s="3311"/>
      <c r="I458" s="3305" t="s">
        <v>2528</v>
      </c>
      <c r="J458" s="3308" t="s">
        <v>2477</v>
      </c>
      <c r="K458" s="3332">
        <v>15020</v>
      </c>
      <c r="L458" s="3308" t="s">
        <v>2478</v>
      </c>
      <c r="M458" s="3308" t="s">
        <v>2479</v>
      </c>
      <c r="N458" s="3308" t="s">
        <v>2480</v>
      </c>
      <c r="O458" s="3308"/>
      <c r="P458" s="3308"/>
      <c r="Q458" s="3308" t="s">
        <v>2704</v>
      </c>
      <c r="R458" s="3330" t="s">
        <v>3086</v>
      </c>
    </row>
    <row r="459" spans="1:18" s="3314" customFormat="1" ht="12" customHeight="1">
      <c r="A459" s="3308" t="s">
        <v>4037</v>
      </c>
      <c r="B459" s="3308" t="s">
        <v>4035</v>
      </c>
      <c r="C459" s="3308" t="s">
        <v>4035</v>
      </c>
      <c r="D459" s="3307" t="s">
        <v>3086</v>
      </c>
      <c r="E459" s="3311" t="s">
        <v>2486</v>
      </c>
      <c r="F459" s="3311" t="s">
        <v>2487</v>
      </c>
      <c r="G459" s="3305" t="s">
        <v>2527</v>
      </c>
      <c r="H459" s="3311"/>
      <c r="I459" s="3305" t="s">
        <v>2528</v>
      </c>
      <c r="J459" s="3308" t="s">
        <v>2477</v>
      </c>
      <c r="K459" s="3332">
        <v>27500</v>
      </c>
      <c r="L459" s="3308" t="s">
        <v>2478</v>
      </c>
      <c r="M459" s="3308" t="s">
        <v>2479</v>
      </c>
      <c r="N459" s="3308" t="s">
        <v>2480</v>
      </c>
      <c r="O459" s="3308"/>
      <c r="P459" s="3308"/>
      <c r="Q459" s="3308" t="s">
        <v>2786</v>
      </c>
      <c r="R459" s="3330" t="s">
        <v>3086</v>
      </c>
    </row>
    <row r="460" spans="1:18" s="3314" customFormat="1" ht="12" customHeight="1">
      <c r="A460" s="3308" t="s">
        <v>4038</v>
      </c>
      <c r="B460" s="3308" t="s">
        <v>4035</v>
      </c>
      <c r="C460" s="3308" t="s">
        <v>4035</v>
      </c>
      <c r="D460" s="3307" t="s">
        <v>3086</v>
      </c>
      <c r="E460" s="3311" t="s">
        <v>2486</v>
      </c>
      <c r="F460" s="3311" t="s">
        <v>2487</v>
      </c>
      <c r="G460" s="3305" t="s">
        <v>2527</v>
      </c>
      <c r="H460" s="3311"/>
      <c r="I460" s="3305" t="s">
        <v>2528</v>
      </c>
      <c r="J460" s="3308" t="s">
        <v>2477</v>
      </c>
      <c r="K460" s="3332">
        <v>179700</v>
      </c>
      <c r="L460" s="3308" t="s">
        <v>2478</v>
      </c>
      <c r="M460" s="3308" t="s">
        <v>2479</v>
      </c>
      <c r="N460" s="3308" t="s">
        <v>2480</v>
      </c>
      <c r="O460" s="3308"/>
      <c r="P460" s="3308"/>
      <c r="Q460" s="3308" t="s">
        <v>4021</v>
      </c>
      <c r="R460" s="3330" t="s">
        <v>3086</v>
      </c>
    </row>
    <row r="461" spans="1:18" s="3314" customFormat="1" ht="12" customHeight="1">
      <c r="A461" s="3308" t="s">
        <v>4039</v>
      </c>
      <c r="B461" s="3308" t="s">
        <v>4035</v>
      </c>
      <c r="C461" s="3308" t="s">
        <v>4035</v>
      </c>
      <c r="D461" s="3307" t="s">
        <v>3086</v>
      </c>
      <c r="E461" s="3311" t="s">
        <v>2486</v>
      </c>
      <c r="F461" s="3311" t="s">
        <v>2487</v>
      </c>
      <c r="G461" s="3305" t="s">
        <v>2527</v>
      </c>
      <c r="H461" s="3311"/>
      <c r="I461" s="3305" t="s">
        <v>2528</v>
      </c>
      <c r="J461" s="3308" t="s">
        <v>2477</v>
      </c>
      <c r="K461" s="3332">
        <v>21400</v>
      </c>
      <c r="L461" s="3308" t="s">
        <v>2478</v>
      </c>
      <c r="M461" s="3308" t="s">
        <v>2479</v>
      </c>
      <c r="N461" s="3308" t="s">
        <v>2480</v>
      </c>
      <c r="O461" s="3308"/>
      <c r="P461" s="3308"/>
      <c r="Q461" s="3308" t="s">
        <v>3466</v>
      </c>
      <c r="R461" s="3330" t="s">
        <v>3086</v>
      </c>
    </row>
    <row r="462" spans="1:18" s="3314" customFormat="1" ht="12" customHeight="1">
      <c r="A462" s="3308" t="s">
        <v>4040</v>
      </c>
      <c r="B462" s="3308" t="s">
        <v>4041</v>
      </c>
      <c r="C462" s="3308" t="s">
        <v>4041</v>
      </c>
      <c r="D462" s="3307" t="s">
        <v>3086</v>
      </c>
      <c r="E462" s="3311" t="s">
        <v>2486</v>
      </c>
      <c r="F462" s="3311" t="s">
        <v>2487</v>
      </c>
      <c r="G462" s="3311" t="s">
        <v>2488</v>
      </c>
      <c r="H462" s="3311"/>
      <c r="I462" s="3299" t="s">
        <v>2522</v>
      </c>
      <c r="J462" s="3308" t="s">
        <v>2477</v>
      </c>
      <c r="K462" s="3332">
        <v>69000</v>
      </c>
      <c r="L462" s="3308" t="s">
        <v>2478</v>
      </c>
      <c r="M462" s="3308" t="s">
        <v>2479</v>
      </c>
      <c r="N462" s="3308" t="s">
        <v>2480</v>
      </c>
      <c r="O462" s="3308"/>
      <c r="P462" s="3308"/>
      <c r="Q462" s="3308" t="s">
        <v>4042</v>
      </c>
      <c r="R462" s="3330" t="s">
        <v>3086</v>
      </c>
    </row>
    <row r="463" spans="1:18" s="3314" customFormat="1" ht="12" customHeight="1">
      <c r="A463" s="3308" t="s">
        <v>4043</v>
      </c>
      <c r="B463" s="3308" t="s">
        <v>4044</v>
      </c>
      <c r="C463" s="3308" t="s">
        <v>4044</v>
      </c>
      <c r="D463" s="3307" t="s">
        <v>4045</v>
      </c>
      <c r="E463" s="3311" t="s">
        <v>2486</v>
      </c>
      <c r="F463" s="3311" t="s">
        <v>2487</v>
      </c>
      <c r="G463" s="3299" t="s">
        <v>5013</v>
      </c>
      <c r="H463" s="3311"/>
      <c r="I463" s="3311" t="s">
        <v>2489</v>
      </c>
      <c r="J463" s="3308" t="s">
        <v>2477</v>
      </c>
      <c r="K463" s="3332">
        <v>29700</v>
      </c>
      <c r="L463" s="3308" t="s">
        <v>2478</v>
      </c>
      <c r="M463" s="3308" t="s">
        <v>2479</v>
      </c>
      <c r="N463" s="3308" t="s">
        <v>2480</v>
      </c>
      <c r="O463" s="3308"/>
      <c r="P463" s="3308"/>
      <c r="Q463" s="3308" t="s">
        <v>4046</v>
      </c>
      <c r="R463" s="3330" t="s">
        <v>4045</v>
      </c>
    </row>
    <row r="464" spans="1:18" s="3314" customFormat="1" ht="12" customHeight="1">
      <c r="A464" s="3308" t="s">
        <v>4047</v>
      </c>
      <c r="B464" s="3308" t="s">
        <v>4044</v>
      </c>
      <c r="C464" s="3308" t="s">
        <v>4044</v>
      </c>
      <c r="D464" s="3307" t="s">
        <v>3086</v>
      </c>
      <c r="E464" s="3311" t="s">
        <v>2486</v>
      </c>
      <c r="F464" s="3311" t="s">
        <v>2487</v>
      </c>
      <c r="G464" s="3311" t="s">
        <v>2488</v>
      </c>
      <c r="H464" s="3311"/>
      <c r="I464" s="3299" t="s">
        <v>2522</v>
      </c>
      <c r="J464" s="3308" t="s">
        <v>2477</v>
      </c>
      <c r="K464" s="3332">
        <v>25000</v>
      </c>
      <c r="L464" s="3308" t="s">
        <v>2478</v>
      </c>
      <c r="M464" s="3308" t="s">
        <v>2479</v>
      </c>
      <c r="N464" s="3308" t="s">
        <v>2480</v>
      </c>
      <c r="O464" s="3308"/>
      <c r="P464" s="3308"/>
      <c r="Q464" s="3308" t="s">
        <v>4048</v>
      </c>
      <c r="R464" s="3330" t="s">
        <v>3086</v>
      </c>
    </row>
    <row r="465" spans="1:18" s="3314" customFormat="1" ht="12" customHeight="1">
      <c r="A465" s="3308" t="s">
        <v>4049</v>
      </c>
      <c r="B465" s="3308" t="s">
        <v>4044</v>
      </c>
      <c r="C465" s="3308" t="s">
        <v>4044</v>
      </c>
      <c r="D465" s="3307" t="s">
        <v>4050</v>
      </c>
      <c r="E465" s="3311" t="s">
        <v>2486</v>
      </c>
      <c r="F465" s="3311" t="s">
        <v>2487</v>
      </c>
      <c r="G465" s="3311" t="s">
        <v>3361</v>
      </c>
      <c r="H465" s="3311"/>
      <c r="I465" s="3299" t="s">
        <v>2546</v>
      </c>
      <c r="J465" s="3308" t="s">
        <v>2477</v>
      </c>
      <c r="K465" s="3332">
        <v>91600</v>
      </c>
      <c r="L465" s="3308" t="s">
        <v>2478</v>
      </c>
      <c r="M465" s="3308" t="s">
        <v>2479</v>
      </c>
      <c r="N465" s="3308" t="s">
        <v>2480</v>
      </c>
      <c r="O465" s="3308"/>
      <c r="P465" s="3308"/>
      <c r="Q465" s="3308" t="s">
        <v>4051</v>
      </c>
      <c r="R465" s="3330" t="s">
        <v>4050</v>
      </c>
    </row>
    <row r="466" spans="1:18" s="3314" customFormat="1" ht="12" customHeight="1">
      <c r="A466" s="3308" t="s">
        <v>4052</v>
      </c>
      <c r="B466" s="3308" t="s">
        <v>4044</v>
      </c>
      <c r="C466" s="3308" t="s">
        <v>4044</v>
      </c>
      <c r="D466" s="3307" t="s">
        <v>2981</v>
      </c>
      <c r="E466" s="3311" t="s">
        <v>2486</v>
      </c>
      <c r="F466" s="3311" t="s">
        <v>2487</v>
      </c>
      <c r="G466" s="3311" t="s">
        <v>2981</v>
      </c>
      <c r="H466" s="3311"/>
      <c r="I466" s="3299" t="s">
        <v>2546</v>
      </c>
      <c r="J466" s="3308" t="s">
        <v>2477</v>
      </c>
      <c r="K466" s="3332">
        <v>20000</v>
      </c>
      <c r="L466" s="3308" t="s">
        <v>2478</v>
      </c>
      <c r="M466" s="3308" t="s">
        <v>2479</v>
      </c>
      <c r="N466" s="3308" t="s">
        <v>2480</v>
      </c>
      <c r="O466" s="3308"/>
      <c r="P466" s="3308"/>
      <c r="Q466" s="3308" t="s">
        <v>3969</v>
      </c>
      <c r="R466" s="3330" t="s">
        <v>2981</v>
      </c>
    </row>
    <row r="467" spans="1:18" s="3314" customFormat="1" ht="12" customHeight="1">
      <c r="A467" s="3308" t="s">
        <v>4053</v>
      </c>
      <c r="B467" s="3308" t="s">
        <v>4044</v>
      </c>
      <c r="C467" s="3308" t="s">
        <v>4044</v>
      </c>
      <c r="D467" s="3307" t="s">
        <v>4054</v>
      </c>
      <c r="E467" s="3311" t="s">
        <v>2486</v>
      </c>
      <c r="F467" s="3311" t="s">
        <v>2487</v>
      </c>
      <c r="G467" s="3311" t="s">
        <v>3598</v>
      </c>
      <c r="H467" s="3311"/>
      <c r="I467" s="3311" t="s">
        <v>3599</v>
      </c>
      <c r="J467" s="3308" t="s">
        <v>2477</v>
      </c>
      <c r="K467" s="3379">
        <v>-45100</v>
      </c>
      <c r="L467" s="3308" t="s">
        <v>2478</v>
      </c>
      <c r="M467" s="3308" t="s">
        <v>4055</v>
      </c>
      <c r="N467" s="3308" t="s">
        <v>4056</v>
      </c>
      <c r="O467" s="3308"/>
      <c r="P467" s="3308"/>
      <c r="Q467" s="3308" t="s">
        <v>4057</v>
      </c>
      <c r="R467" s="3307" t="s">
        <v>4054</v>
      </c>
    </row>
    <row r="468" spans="1:18" s="3314" customFormat="1" ht="12" customHeight="1">
      <c r="A468" s="3308" t="s">
        <v>4058</v>
      </c>
      <c r="B468" s="3308" t="s">
        <v>4044</v>
      </c>
      <c r="C468" s="3308" t="s">
        <v>4044</v>
      </c>
      <c r="D468" s="3307" t="s">
        <v>4059</v>
      </c>
      <c r="E468" s="3311" t="s">
        <v>2486</v>
      </c>
      <c r="F468" s="3311" t="s">
        <v>2487</v>
      </c>
      <c r="G468" s="3311" t="s">
        <v>3598</v>
      </c>
      <c r="H468" s="3311"/>
      <c r="I468" s="3311" t="s">
        <v>3599</v>
      </c>
      <c r="J468" s="3308" t="s">
        <v>2477</v>
      </c>
      <c r="K468" s="3379">
        <v>-196000</v>
      </c>
      <c r="L468" s="3308" t="s">
        <v>2478</v>
      </c>
      <c r="M468" s="3308" t="s">
        <v>4055</v>
      </c>
      <c r="N468" s="3308" t="s">
        <v>4056</v>
      </c>
      <c r="O468" s="3308"/>
      <c r="P468" s="3308"/>
      <c r="Q468" s="3308" t="s">
        <v>4057</v>
      </c>
      <c r="R468" s="3307" t="s">
        <v>4059</v>
      </c>
    </row>
    <row r="469" spans="1:18" s="3314" customFormat="1" ht="12" customHeight="1">
      <c r="A469" s="3308" t="s">
        <v>4053</v>
      </c>
      <c r="B469" s="3308" t="s">
        <v>4060</v>
      </c>
      <c r="C469" s="3308" t="s">
        <v>4060</v>
      </c>
      <c r="D469" s="3308" t="s">
        <v>4061</v>
      </c>
      <c r="E469" s="3308" t="s">
        <v>2486</v>
      </c>
      <c r="F469" s="3308" t="s">
        <v>2487</v>
      </c>
      <c r="G469" s="3311" t="s">
        <v>3090</v>
      </c>
      <c r="H469" s="3308"/>
      <c r="I469" s="3299" t="s">
        <v>2546</v>
      </c>
      <c r="J469" s="3311" t="s">
        <v>3068</v>
      </c>
      <c r="K469" s="3332">
        <v>1670900</v>
      </c>
      <c r="L469" s="3308" t="s">
        <v>2478</v>
      </c>
      <c r="M469" s="3299" t="s">
        <v>2498</v>
      </c>
      <c r="N469" s="3308" t="s">
        <v>2499</v>
      </c>
      <c r="O469" s="3308"/>
      <c r="P469" s="3308"/>
      <c r="Q469" s="3308" t="s">
        <v>3435</v>
      </c>
      <c r="R469" s="3331" t="s">
        <v>4061</v>
      </c>
    </row>
    <row r="470" spans="1:18" s="3314" customFormat="1" ht="12" customHeight="1">
      <c r="A470" s="3308" t="s">
        <v>4058</v>
      </c>
      <c r="B470" s="3308" t="s">
        <v>4060</v>
      </c>
      <c r="C470" s="3308" t="s">
        <v>4060</v>
      </c>
      <c r="D470" s="3308" t="s">
        <v>4062</v>
      </c>
      <c r="E470" s="3308" t="s">
        <v>2486</v>
      </c>
      <c r="F470" s="3308" t="s">
        <v>2487</v>
      </c>
      <c r="G470" s="3311" t="s">
        <v>3090</v>
      </c>
      <c r="H470" s="3308"/>
      <c r="I470" s="3299" t="s">
        <v>2546</v>
      </c>
      <c r="J470" s="3311" t="s">
        <v>3068</v>
      </c>
      <c r="K470" s="3332">
        <v>1879700</v>
      </c>
      <c r="L470" s="3308" t="s">
        <v>2478</v>
      </c>
      <c r="M470" s="3299" t="s">
        <v>2498</v>
      </c>
      <c r="N470" s="3308" t="s">
        <v>2499</v>
      </c>
      <c r="O470" s="3308"/>
      <c r="P470" s="3308"/>
      <c r="Q470" s="3308" t="s">
        <v>3435</v>
      </c>
      <c r="R470" s="3331" t="s">
        <v>4063</v>
      </c>
    </row>
    <row r="471" spans="1:18" s="3314" customFormat="1" ht="12" customHeight="1">
      <c r="A471" s="3308" t="s">
        <v>4064</v>
      </c>
      <c r="B471" s="3308" t="s">
        <v>4060</v>
      </c>
      <c r="C471" s="3308" t="s">
        <v>4060</v>
      </c>
      <c r="D471" s="3308" t="s">
        <v>4065</v>
      </c>
      <c r="E471" s="3308" t="s">
        <v>2486</v>
      </c>
      <c r="F471" s="3308" t="s">
        <v>2487</v>
      </c>
      <c r="G471" s="3311" t="s">
        <v>3090</v>
      </c>
      <c r="H471" s="3308"/>
      <c r="I471" s="3299" t="s">
        <v>2546</v>
      </c>
      <c r="J471" s="3311" t="s">
        <v>3068</v>
      </c>
      <c r="K471" s="3332">
        <v>1879700</v>
      </c>
      <c r="L471" s="3308" t="s">
        <v>2478</v>
      </c>
      <c r="M471" s="3299" t="s">
        <v>2498</v>
      </c>
      <c r="N471" s="3308" t="s">
        <v>2499</v>
      </c>
      <c r="O471" s="3308"/>
      <c r="P471" s="3308"/>
      <c r="Q471" s="3308" t="s">
        <v>3435</v>
      </c>
      <c r="R471" s="3331" t="s">
        <v>4065</v>
      </c>
    </row>
    <row r="472" spans="1:18" s="3314" customFormat="1" ht="12" customHeight="1">
      <c r="A472" s="3308" t="s">
        <v>4066</v>
      </c>
      <c r="B472" s="3308" t="s">
        <v>4060</v>
      </c>
      <c r="C472" s="3308" t="s">
        <v>4060</v>
      </c>
      <c r="D472" s="3307" t="s">
        <v>3086</v>
      </c>
      <c r="E472" s="3311" t="s">
        <v>2486</v>
      </c>
      <c r="F472" s="3311" t="s">
        <v>2487</v>
      </c>
      <c r="G472" s="3311" t="s">
        <v>2488</v>
      </c>
      <c r="H472" s="3311"/>
      <c r="I472" s="3299" t="s">
        <v>2522</v>
      </c>
      <c r="J472" s="3308" t="s">
        <v>2477</v>
      </c>
      <c r="K472" s="3332">
        <v>21000</v>
      </c>
      <c r="L472" s="3308" t="s">
        <v>2478</v>
      </c>
      <c r="M472" s="3308" t="s">
        <v>2479</v>
      </c>
      <c r="N472" s="3308" t="s">
        <v>2480</v>
      </c>
      <c r="O472" s="3308"/>
      <c r="P472" s="3308"/>
      <c r="Q472" s="3308" t="s">
        <v>2717</v>
      </c>
      <c r="R472" s="3330" t="s">
        <v>3086</v>
      </c>
    </row>
    <row r="473" spans="1:18" s="3314" customFormat="1" ht="12" customHeight="1">
      <c r="A473" s="3308" t="s">
        <v>4067</v>
      </c>
      <c r="B473" s="3308" t="s">
        <v>2002</v>
      </c>
      <c r="C473" s="3308" t="s">
        <v>2002</v>
      </c>
      <c r="D473" s="3307" t="s">
        <v>3086</v>
      </c>
      <c r="E473" s="3311" t="s">
        <v>2486</v>
      </c>
      <c r="F473" s="3311" t="s">
        <v>2487</v>
      </c>
      <c r="G473" s="3311" t="s">
        <v>2488</v>
      </c>
      <c r="H473" s="3311"/>
      <c r="I473" s="3299" t="s">
        <v>2546</v>
      </c>
      <c r="J473" s="3308" t="s">
        <v>2477</v>
      </c>
      <c r="K473" s="3332">
        <v>8000</v>
      </c>
      <c r="L473" s="3308" t="s">
        <v>2478</v>
      </c>
      <c r="M473" s="3308" t="s">
        <v>2479</v>
      </c>
      <c r="N473" s="3308" t="s">
        <v>2480</v>
      </c>
      <c r="O473" s="3308"/>
      <c r="P473" s="3308"/>
      <c r="Q473" s="3308" t="s">
        <v>3644</v>
      </c>
      <c r="R473" s="3330" t="s">
        <v>3086</v>
      </c>
    </row>
    <row r="474" spans="1:18" s="3314" customFormat="1" ht="12" customHeight="1">
      <c r="A474" s="3308" t="s">
        <v>4068</v>
      </c>
      <c r="B474" s="3308" t="s">
        <v>2002</v>
      </c>
      <c r="C474" s="3308" t="s">
        <v>2002</v>
      </c>
      <c r="D474" s="3307" t="s">
        <v>3086</v>
      </c>
      <c r="E474" s="3311" t="s">
        <v>2486</v>
      </c>
      <c r="F474" s="3311" t="s">
        <v>2487</v>
      </c>
      <c r="G474" s="3311" t="s">
        <v>2488</v>
      </c>
      <c r="H474" s="3311"/>
      <c r="I474" s="3299" t="s">
        <v>2546</v>
      </c>
      <c r="J474" s="3308" t="s">
        <v>2477</v>
      </c>
      <c r="K474" s="3332">
        <v>11000</v>
      </c>
      <c r="L474" s="3308" t="s">
        <v>2478</v>
      </c>
      <c r="M474" s="3308" t="s">
        <v>2479</v>
      </c>
      <c r="N474" s="3308" t="s">
        <v>2480</v>
      </c>
      <c r="O474" s="3308"/>
      <c r="P474" s="3308"/>
      <c r="Q474" s="3308" t="s">
        <v>4069</v>
      </c>
      <c r="R474" s="3330" t="s">
        <v>3086</v>
      </c>
    </row>
    <row r="475" spans="1:18" s="3314" customFormat="1" ht="12" customHeight="1">
      <c r="A475" s="3308" t="s">
        <v>4070</v>
      </c>
      <c r="B475" s="3308" t="s">
        <v>4071</v>
      </c>
      <c r="C475" s="3308" t="s">
        <v>4071</v>
      </c>
      <c r="D475" s="3307" t="s">
        <v>4072</v>
      </c>
      <c r="E475" s="3311" t="s">
        <v>2486</v>
      </c>
      <c r="F475" s="3311" t="s">
        <v>2487</v>
      </c>
      <c r="G475" s="3299" t="s">
        <v>5013</v>
      </c>
      <c r="H475" s="3311"/>
      <c r="I475" s="3311" t="s">
        <v>2489</v>
      </c>
      <c r="J475" s="3308" t="s">
        <v>2477</v>
      </c>
      <c r="K475" s="3332">
        <v>2800</v>
      </c>
      <c r="L475" s="3308" t="s">
        <v>2478</v>
      </c>
      <c r="M475" s="3308" t="s">
        <v>2479</v>
      </c>
      <c r="N475" s="3308" t="s">
        <v>2480</v>
      </c>
      <c r="O475" s="3308"/>
      <c r="P475" s="3308"/>
      <c r="Q475" s="3308" t="s">
        <v>4073</v>
      </c>
      <c r="R475" s="3330" t="s">
        <v>4072</v>
      </c>
    </row>
    <row r="476" spans="1:18" s="3314" customFormat="1" ht="12" customHeight="1">
      <c r="A476" s="3308" t="s">
        <v>4074</v>
      </c>
      <c r="B476" s="3308" t="s">
        <v>4071</v>
      </c>
      <c r="C476" s="3308" t="s">
        <v>4071</v>
      </c>
      <c r="D476" s="3307" t="s">
        <v>4072</v>
      </c>
      <c r="E476" s="3311" t="s">
        <v>2486</v>
      </c>
      <c r="F476" s="3311" t="s">
        <v>2487</v>
      </c>
      <c r="G476" s="3299" t="s">
        <v>5013</v>
      </c>
      <c r="H476" s="3311"/>
      <c r="I476" s="3311" t="s">
        <v>2489</v>
      </c>
      <c r="J476" s="3308" t="s">
        <v>2477</v>
      </c>
      <c r="K476" s="3332">
        <v>22900</v>
      </c>
      <c r="L476" s="3308" t="s">
        <v>2478</v>
      </c>
      <c r="M476" s="3308" t="s">
        <v>2479</v>
      </c>
      <c r="N476" s="3308" t="s">
        <v>2480</v>
      </c>
      <c r="O476" s="3308"/>
      <c r="P476" s="3308"/>
      <c r="Q476" s="3308" t="s">
        <v>4073</v>
      </c>
      <c r="R476" s="3330" t="s">
        <v>4072</v>
      </c>
    </row>
    <row r="477" spans="1:18" s="3314" customFormat="1" ht="12" customHeight="1">
      <c r="A477" s="3308" t="s">
        <v>4075</v>
      </c>
      <c r="B477" s="3308" t="s">
        <v>4071</v>
      </c>
      <c r="C477" s="3308" t="s">
        <v>4071</v>
      </c>
      <c r="D477" s="3307" t="s">
        <v>4072</v>
      </c>
      <c r="E477" s="3311" t="s">
        <v>2486</v>
      </c>
      <c r="F477" s="3311" t="s">
        <v>2487</v>
      </c>
      <c r="G477" s="3299" t="s">
        <v>5013</v>
      </c>
      <c r="H477" s="3311"/>
      <c r="I477" s="3311" t="s">
        <v>2489</v>
      </c>
      <c r="J477" s="3308" t="s">
        <v>2477</v>
      </c>
      <c r="K477" s="3332">
        <v>25600</v>
      </c>
      <c r="L477" s="3308" t="s">
        <v>2478</v>
      </c>
      <c r="M477" s="3308" t="s">
        <v>2479</v>
      </c>
      <c r="N477" s="3308" t="s">
        <v>2480</v>
      </c>
      <c r="O477" s="3308"/>
      <c r="P477" s="3308"/>
      <c r="Q477" s="3308" t="s">
        <v>4073</v>
      </c>
      <c r="R477" s="3330" t="s">
        <v>4072</v>
      </c>
    </row>
    <row r="478" spans="1:18" s="3314" customFormat="1" ht="12" customHeight="1">
      <c r="A478" s="3308" t="s">
        <v>4076</v>
      </c>
      <c r="B478" s="3308" t="s">
        <v>4077</v>
      </c>
      <c r="C478" s="3308" t="s">
        <v>4077</v>
      </c>
      <c r="D478" s="3307" t="s">
        <v>4078</v>
      </c>
      <c r="E478" s="3311" t="s">
        <v>2486</v>
      </c>
      <c r="F478" s="3311" t="s">
        <v>2487</v>
      </c>
      <c r="G478" s="3299" t="s">
        <v>5013</v>
      </c>
      <c r="H478" s="3311"/>
      <c r="I478" s="3311" t="s">
        <v>2489</v>
      </c>
      <c r="J478" s="3308" t="s">
        <v>2477</v>
      </c>
      <c r="K478" s="3332">
        <v>412500</v>
      </c>
      <c r="L478" s="3308" t="s">
        <v>2478</v>
      </c>
      <c r="M478" s="3299" t="s">
        <v>2498</v>
      </c>
      <c r="N478" s="3308" t="s">
        <v>2499</v>
      </c>
      <c r="O478" s="3308"/>
      <c r="P478" s="3308"/>
      <c r="Q478" s="3308" t="s">
        <v>4079</v>
      </c>
      <c r="R478" s="3330" t="s">
        <v>4078</v>
      </c>
    </row>
    <row r="479" spans="1:18" s="3314" customFormat="1" ht="12" customHeight="1">
      <c r="A479" s="3308" t="s">
        <v>4080</v>
      </c>
      <c r="B479" s="3308" t="s">
        <v>4077</v>
      </c>
      <c r="C479" s="3308" t="s">
        <v>4077</v>
      </c>
      <c r="D479" s="3307" t="s">
        <v>4081</v>
      </c>
      <c r="E479" s="3311" t="s">
        <v>2486</v>
      </c>
      <c r="F479" s="3311" t="s">
        <v>2487</v>
      </c>
      <c r="G479" s="3311" t="s">
        <v>2488</v>
      </c>
      <c r="H479" s="3311"/>
      <c r="I479" s="3311" t="s">
        <v>2489</v>
      </c>
      <c r="J479" s="3308" t="s">
        <v>2477</v>
      </c>
      <c r="K479" s="3332">
        <v>10500</v>
      </c>
      <c r="L479" s="3308" t="s">
        <v>2478</v>
      </c>
      <c r="M479" s="3299" t="s">
        <v>2498</v>
      </c>
      <c r="N479" s="3308" t="s">
        <v>2499</v>
      </c>
      <c r="O479" s="3308"/>
      <c r="P479" s="3308"/>
      <c r="Q479" s="3308" t="s">
        <v>3900</v>
      </c>
      <c r="R479" s="3330" t="s">
        <v>4081</v>
      </c>
    </row>
    <row r="480" spans="1:18" s="3314" customFormat="1" ht="12" customHeight="1">
      <c r="A480" s="3308" t="s">
        <v>4082</v>
      </c>
      <c r="B480" s="3308" t="s">
        <v>4077</v>
      </c>
      <c r="C480" s="3308" t="s">
        <v>4077</v>
      </c>
      <c r="D480" s="3307" t="s">
        <v>3086</v>
      </c>
      <c r="E480" s="3311" t="s">
        <v>2486</v>
      </c>
      <c r="F480" s="3311" t="s">
        <v>2487</v>
      </c>
      <c r="G480" s="3311" t="s">
        <v>2488</v>
      </c>
      <c r="H480" s="3311"/>
      <c r="I480" s="3299" t="s">
        <v>2546</v>
      </c>
      <c r="J480" s="3308" t="s">
        <v>2477</v>
      </c>
      <c r="K480" s="3332">
        <v>27000</v>
      </c>
      <c r="L480" s="3308" t="s">
        <v>2478</v>
      </c>
      <c r="M480" s="3308" t="s">
        <v>2479</v>
      </c>
      <c r="N480" s="3308" t="s">
        <v>2480</v>
      </c>
      <c r="O480" s="3308"/>
      <c r="P480" s="3308"/>
      <c r="Q480" s="3308" t="s">
        <v>4083</v>
      </c>
      <c r="R480" s="3330" t="s">
        <v>3086</v>
      </c>
    </row>
    <row r="481" spans="1:18" s="3314" customFormat="1" ht="12" customHeight="1">
      <c r="A481" s="3308" t="s">
        <v>4084</v>
      </c>
      <c r="B481" s="3308" t="s">
        <v>4077</v>
      </c>
      <c r="C481" s="3308" t="s">
        <v>4077</v>
      </c>
      <c r="D481" s="3307" t="s">
        <v>4085</v>
      </c>
      <c r="E481" s="3308" t="s">
        <v>2495</v>
      </c>
      <c r="F481" s="3308" t="s">
        <v>2496</v>
      </c>
      <c r="G481" s="3308" t="s">
        <v>2650</v>
      </c>
      <c r="H481" s="3308"/>
      <c r="I481" s="3308" t="s">
        <v>2489</v>
      </c>
      <c r="J481" s="3308" t="s">
        <v>2477</v>
      </c>
      <c r="K481" s="3332">
        <v>138180</v>
      </c>
      <c r="L481" s="3308" t="s">
        <v>2478</v>
      </c>
      <c r="M481" s="3299" t="s">
        <v>2498</v>
      </c>
      <c r="N481" s="3308" t="s">
        <v>2499</v>
      </c>
      <c r="O481" s="3308"/>
      <c r="P481" s="3308"/>
      <c r="Q481" s="3308" t="s">
        <v>2509</v>
      </c>
      <c r="R481" s="3330" t="s">
        <v>4085</v>
      </c>
    </row>
    <row r="482" spans="1:18" s="3314" customFormat="1" ht="12" customHeight="1">
      <c r="A482" s="3308" t="s">
        <v>4086</v>
      </c>
      <c r="B482" s="3308" t="s">
        <v>4077</v>
      </c>
      <c r="C482" s="3308" t="s">
        <v>4077</v>
      </c>
      <c r="D482" s="3307" t="s">
        <v>4087</v>
      </c>
      <c r="E482" s="3308" t="s">
        <v>2495</v>
      </c>
      <c r="F482" s="3308" t="s">
        <v>2496</v>
      </c>
      <c r="G482" s="3308" t="s">
        <v>2650</v>
      </c>
      <c r="H482" s="3308"/>
      <c r="I482" s="3308" t="s">
        <v>2489</v>
      </c>
      <c r="J482" s="3308" t="s">
        <v>2477</v>
      </c>
      <c r="K482" s="3332">
        <v>188910</v>
      </c>
      <c r="L482" s="3308" t="s">
        <v>2478</v>
      </c>
      <c r="M482" s="3299" t="s">
        <v>2498</v>
      </c>
      <c r="N482" s="3308" t="s">
        <v>2499</v>
      </c>
      <c r="O482" s="3308"/>
      <c r="P482" s="3308"/>
      <c r="Q482" s="3308" t="s">
        <v>2516</v>
      </c>
      <c r="R482" s="3330" t="s">
        <v>4087</v>
      </c>
    </row>
    <row r="483" spans="1:18" s="3314" customFormat="1" ht="12" customHeight="1">
      <c r="A483" s="3308" t="s">
        <v>4088</v>
      </c>
      <c r="B483" s="3308" t="s">
        <v>4077</v>
      </c>
      <c r="C483" s="3308" t="s">
        <v>4077</v>
      </c>
      <c r="D483" s="3307" t="s">
        <v>4050</v>
      </c>
      <c r="E483" s="3311" t="s">
        <v>2486</v>
      </c>
      <c r="F483" s="3311" t="s">
        <v>2487</v>
      </c>
      <c r="G483" s="3311" t="s">
        <v>3361</v>
      </c>
      <c r="H483" s="3311"/>
      <c r="I483" s="3299" t="s">
        <v>2522</v>
      </c>
      <c r="J483" s="3308" t="s">
        <v>2477</v>
      </c>
      <c r="K483" s="3332">
        <v>8800</v>
      </c>
      <c r="L483" s="3308" t="s">
        <v>2478</v>
      </c>
      <c r="M483" s="3308" t="s">
        <v>2479</v>
      </c>
      <c r="N483" s="3308" t="s">
        <v>2480</v>
      </c>
      <c r="O483" s="3308"/>
      <c r="P483" s="3308"/>
      <c r="Q483" s="3308" t="s">
        <v>4051</v>
      </c>
      <c r="R483" s="3330" t="s">
        <v>4050</v>
      </c>
    </row>
    <row r="484" spans="1:18" s="3314" customFormat="1" ht="12" customHeight="1">
      <c r="A484" s="3308" t="s">
        <v>4089</v>
      </c>
      <c r="B484" s="3308" t="s">
        <v>4090</v>
      </c>
      <c r="C484" s="3308" t="s">
        <v>4090</v>
      </c>
      <c r="D484" s="3307" t="s">
        <v>3086</v>
      </c>
      <c r="E484" s="3311" t="s">
        <v>2486</v>
      </c>
      <c r="F484" s="3311" t="s">
        <v>2487</v>
      </c>
      <c r="G484" s="3311" t="s">
        <v>2488</v>
      </c>
      <c r="H484" s="3311"/>
      <c r="I484" s="3299" t="s">
        <v>2546</v>
      </c>
      <c r="J484" s="3308" t="s">
        <v>2477</v>
      </c>
      <c r="K484" s="3332">
        <v>10970</v>
      </c>
      <c r="L484" s="3308" t="s">
        <v>2478</v>
      </c>
      <c r="M484" s="3308" t="s">
        <v>2479</v>
      </c>
      <c r="N484" s="3308" t="s">
        <v>2480</v>
      </c>
      <c r="O484" s="3308"/>
      <c r="P484" s="3308"/>
      <c r="Q484" s="3308" t="s">
        <v>2704</v>
      </c>
      <c r="R484" s="3330" t="s">
        <v>3086</v>
      </c>
    </row>
    <row r="485" spans="1:18" s="3314" customFormat="1" ht="12" customHeight="1">
      <c r="A485" s="3308" t="s">
        <v>4091</v>
      </c>
      <c r="B485" s="3308" t="s">
        <v>4090</v>
      </c>
      <c r="C485" s="3308" t="s">
        <v>4090</v>
      </c>
      <c r="D485" s="3307" t="s">
        <v>3086</v>
      </c>
      <c r="E485" s="3311" t="s">
        <v>2486</v>
      </c>
      <c r="F485" s="3311" t="s">
        <v>2487</v>
      </c>
      <c r="G485" s="3311" t="s">
        <v>2488</v>
      </c>
      <c r="H485" s="3311"/>
      <c r="I485" s="3299" t="s">
        <v>2546</v>
      </c>
      <c r="J485" s="3308" t="s">
        <v>2477</v>
      </c>
      <c r="K485" s="3332">
        <v>11000</v>
      </c>
      <c r="L485" s="3308" t="s">
        <v>2478</v>
      </c>
      <c r="M485" s="3308" t="s">
        <v>2479</v>
      </c>
      <c r="N485" s="3308" t="s">
        <v>2480</v>
      </c>
      <c r="O485" s="3308"/>
      <c r="P485" s="3308"/>
      <c r="Q485" s="3308" t="s">
        <v>3466</v>
      </c>
      <c r="R485" s="3330" t="s">
        <v>3086</v>
      </c>
    </row>
    <row r="486" spans="1:18" s="3314" customFormat="1" ht="12" customHeight="1">
      <c r="A486" s="3308" t="s">
        <v>4092</v>
      </c>
      <c r="B486" s="3308" t="s">
        <v>4090</v>
      </c>
      <c r="C486" s="3308" t="s">
        <v>4090</v>
      </c>
      <c r="D486" s="3307" t="s">
        <v>3086</v>
      </c>
      <c r="E486" s="3311" t="s">
        <v>2486</v>
      </c>
      <c r="F486" s="3311" t="s">
        <v>2487</v>
      </c>
      <c r="G486" s="3311" t="s">
        <v>2488</v>
      </c>
      <c r="H486" s="3311"/>
      <c r="I486" s="3299" t="s">
        <v>2546</v>
      </c>
      <c r="J486" s="3308" t="s">
        <v>2477</v>
      </c>
      <c r="K486" s="3332">
        <v>24000</v>
      </c>
      <c r="L486" s="3308" t="s">
        <v>2478</v>
      </c>
      <c r="M486" s="3308" t="s">
        <v>2479</v>
      </c>
      <c r="N486" s="3308" t="s">
        <v>2480</v>
      </c>
      <c r="O486" s="3308"/>
      <c r="P486" s="3308"/>
      <c r="Q486" s="3308" t="s">
        <v>2717</v>
      </c>
      <c r="R486" s="3330" t="s">
        <v>3086</v>
      </c>
    </row>
    <row r="487" spans="1:18" s="3314" customFormat="1" ht="12" customHeight="1">
      <c r="A487" s="3308" t="s">
        <v>4093</v>
      </c>
      <c r="B487" s="3308" t="s">
        <v>4090</v>
      </c>
      <c r="C487" s="3308" t="s">
        <v>4090</v>
      </c>
      <c r="D487" s="3299" t="s">
        <v>2780</v>
      </c>
      <c r="E487" s="3308" t="s">
        <v>2495</v>
      </c>
      <c r="F487" s="3308" t="s">
        <v>2532</v>
      </c>
      <c r="G487" s="3308" t="s">
        <v>2781</v>
      </c>
      <c r="H487" s="3308"/>
      <c r="I487" s="3308" t="s">
        <v>2489</v>
      </c>
      <c r="J487" s="3294" t="s">
        <v>2477</v>
      </c>
      <c r="K487" s="3332">
        <v>33900</v>
      </c>
      <c r="L487" s="3308" t="s">
        <v>2478</v>
      </c>
      <c r="M487" s="3299" t="s">
        <v>2498</v>
      </c>
      <c r="N487" s="3308" t="s">
        <v>2551</v>
      </c>
      <c r="O487" s="3308"/>
      <c r="P487" s="3308"/>
      <c r="Q487" s="3308" t="s">
        <v>4094</v>
      </c>
      <c r="R487" s="3330" t="s">
        <v>2781</v>
      </c>
    </row>
    <row r="488" spans="1:18" s="3314" customFormat="1" ht="12" customHeight="1">
      <c r="A488" s="3308" t="s">
        <v>4095</v>
      </c>
      <c r="B488" s="3308" t="s">
        <v>4090</v>
      </c>
      <c r="C488" s="3308" t="s">
        <v>4090</v>
      </c>
      <c r="D488" s="3307" t="s">
        <v>2776</v>
      </c>
      <c r="E488" s="3308" t="s">
        <v>2495</v>
      </c>
      <c r="F488" s="3308" t="s">
        <v>2532</v>
      </c>
      <c r="G488" s="3308" t="s">
        <v>2578</v>
      </c>
      <c r="H488" s="3308"/>
      <c r="I488" s="3299" t="s">
        <v>2489</v>
      </c>
      <c r="J488" s="3308" t="s">
        <v>2477</v>
      </c>
      <c r="K488" s="3332">
        <v>71070</v>
      </c>
      <c r="L488" s="3308" t="s">
        <v>2478</v>
      </c>
      <c r="M488" s="3299" t="s">
        <v>2498</v>
      </c>
      <c r="N488" s="3308" t="s">
        <v>2728</v>
      </c>
      <c r="O488" s="3308"/>
      <c r="P488" s="3308"/>
      <c r="Q488" s="3308" t="s">
        <v>4096</v>
      </c>
      <c r="R488" s="3331" t="s">
        <v>4097</v>
      </c>
    </row>
    <row r="489" spans="1:18" s="3314" customFormat="1" ht="12" customHeight="1">
      <c r="A489" s="3308" t="s">
        <v>4098</v>
      </c>
      <c r="B489" s="3308" t="s">
        <v>4099</v>
      </c>
      <c r="C489" s="3308" t="s">
        <v>4099</v>
      </c>
      <c r="D489" s="3307" t="s">
        <v>4100</v>
      </c>
      <c r="E489" s="3308" t="s">
        <v>2486</v>
      </c>
      <c r="F489" s="3308" t="s">
        <v>2487</v>
      </c>
      <c r="G489" s="3308" t="s">
        <v>2488</v>
      </c>
      <c r="H489" s="3308"/>
      <c r="I489" s="3299" t="s">
        <v>2522</v>
      </c>
      <c r="J489" s="3308" t="s">
        <v>2477</v>
      </c>
      <c r="K489" s="3332">
        <v>3200</v>
      </c>
      <c r="L489" s="3308" t="s">
        <v>2478</v>
      </c>
      <c r="M489" s="3308" t="s">
        <v>2479</v>
      </c>
      <c r="N489" s="3308" t="s">
        <v>2480</v>
      </c>
      <c r="O489" s="3308"/>
      <c r="P489" s="3308"/>
      <c r="Q489" s="3308" t="s">
        <v>4101</v>
      </c>
      <c r="R489" s="3330" t="s">
        <v>4100</v>
      </c>
    </row>
    <row r="490" spans="1:18" s="3314" customFormat="1" ht="12" customHeight="1">
      <c r="A490" s="3308" t="s">
        <v>4102</v>
      </c>
      <c r="B490" s="3308" t="s">
        <v>4099</v>
      </c>
      <c r="C490" s="3308" t="s">
        <v>4099</v>
      </c>
      <c r="D490" s="3307" t="s">
        <v>3086</v>
      </c>
      <c r="E490" s="3311" t="s">
        <v>2486</v>
      </c>
      <c r="F490" s="3311" t="s">
        <v>2487</v>
      </c>
      <c r="G490" s="3311" t="s">
        <v>2488</v>
      </c>
      <c r="H490" s="3311"/>
      <c r="I490" s="3299" t="s">
        <v>2546</v>
      </c>
      <c r="J490" s="3308" t="s">
        <v>2477</v>
      </c>
      <c r="K490" s="3332">
        <v>5500</v>
      </c>
      <c r="L490" s="3308" t="s">
        <v>2478</v>
      </c>
      <c r="M490" s="3308" t="s">
        <v>2479</v>
      </c>
      <c r="N490" s="3308" t="s">
        <v>2480</v>
      </c>
      <c r="O490" s="3308"/>
      <c r="P490" s="3308"/>
      <c r="Q490" s="3308" t="s">
        <v>3568</v>
      </c>
      <c r="R490" s="3330" t="s">
        <v>3086</v>
      </c>
    </row>
    <row r="491" spans="1:18" s="3314" customFormat="1" ht="12" customHeight="1">
      <c r="A491" s="3308" t="s">
        <v>4103</v>
      </c>
      <c r="B491" s="3308" t="s">
        <v>4099</v>
      </c>
      <c r="C491" s="3308" t="s">
        <v>4099</v>
      </c>
      <c r="D491" s="3308" t="s">
        <v>4104</v>
      </c>
      <c r="E491" s="3308" t="s">
        <v>2495</v>
      </c>
      <c r="F491" s="3308" t="s">
        <v>2532</v>
      </c>
      <c r="G491" s="3308" t="s">
        <v>2578</v>
      </c>
      <c r="H491" s="3308"/>
      <c r="I491" s="3299" t="s">
        <v>2489</v>
      </c>
      <c r="J491" s="3308" t="s">
        <v>2477</v>
      </c>
      <c r="K491" s="3332">
        <v>38390</v>
      </c>
      <c r="L491" s="3308" t="s">
        <v>2478</v>
      </c>
      <c r="M491" s="3299" t="s">
        <v>2498</v>
      </c>
      <c r="N491" s="3308" t="s">
        <v>2728</v>
      </c>
      <c r="O491" s="3308"/>
      <c r="P491" s="3308"/>
      <c r="Q491" s="3308" t="s">
        <v>2996</v>
      </c>
      <c r="R491" s="3331" t="s">
        <v>4104</v>
      </c>
    </row>
    <row r="492" spans="1:18" s="3314" customFormat="1" ht="12" customHeight="1">
      <c r="A492" s="3308" t="s">
        <v>4105</v>
      </c>
      <c r="B492" s="3308" t="s">
        <v>4106</v>
      </c>
      <c r="C492" s="3308" t="s">
        <v>4106</v>
      </c>
      <c r="D492" s="3307" t="s">
        <v>4032</v>
      </c>
      <c r="E492" s="3308" t="s">
        <v>2486</v>
      </c>
      <c r="F492" s="3308" t="s">
        <v>2487</v>
      </c>
      <c r="G492" s="3308" t="s">
        <v>4033</v>
      </c>
      <c r="H492" s="3308"/>
      <c r="I492" s="3299" t="s">
        <v>2608</v>
      </c>
      <c r="J492" s="3308" t="s">
        <v>2477</v>
      </c>
      <c r="K492" s="3332">
        <v>81600</v>
      </c>
      <c r="L492" s="3308" t="s">
        <v>2478</v>
      </c>
      <c r="M492" s="3308" t="s">
        <v>2479</v>
      </c>
      <c r="N492" s="3308" t="s">
        <v>2480</v>
      </c>
      <c r="O492" s="3308"/>
      <c r="P492" s="3308"/>
      <c r="Q492" s="3308" t="s">
        <v>2829</v>
      </c>
      <c r="R492" s="3330" t="s">
        <v>4032</v>
      </c>
    </row>
    <row r="493" spans="1:18" s="3314" customFormat="1" ht="12" customHeight="1">
      <c r="A493" s="3308" t="s">
        <v>4107</v>
      </c>
      <c r="B493" s="3308" t="s">
        <v>4108</v>
      </c>
      <c r="C493" s="3308" t="s">
        <v>4108</v>
      </c>
      <c r="D493" s="3307" t="s">
        <v>4109</v>
      </c>
      <c r="E493" s="3311" t="s">
        <v>2486</v>
      </c>
      <c r="F493" s="3311" t="s">
        <v>2487</v>
      </c>
      <c r="G493" s="3311" t="s">
        <v>2488</v>
      </c>
      <c r="H493" s="3311"/>
      <c r="I493" s="3311" t="s">
        <v>2489</v>
      </c>
      <c r="J493" s="3308" t="s">
        <v>2477</v>
      </c>
      <c r="K493" s="3332">
        <v>93500</v>
      </c>
      <c r="L493" s="3308" t="s">
        <v>2478</v>
      </c>
      <c r="M493" s="3299" t="s">
        <v>2498</v>
      </c>
      <c r="N493" s="3308" t="s">
        <v>2499</v>
      </c>
      <c r="O493" s="3308"/>
      <c r="P493" s="3308"/>
      <c r="Q493" s="3308" t="s">
        <v>2122</v>
      </c>
      <c r="R493" s="3330" t="s">
        <v>4109</v>
      </c>
    </row>
    <row r="494" spans="1:18" s="3314" customFormat="1" ht="12" customHeight="1">
      <c r="A494" s="3308" t="s">
        <v>4110</v>
      </c>
      <c r="B494" s="3308" t="s">
        <v>4108</v>
      </c>
      <c r="C494" s="3308" t="s">
        <v>4108</v>
      </c>
      <c r="D494" s="3307" t="s">
        <v>3086</v>
      </c>
      <c r="E494" s="3311" t="s">
        <v>2486</v>
      </c>
      <c r="F494" s="3311" t="s">
        <v>2487</v>
      </c>
      <c r="G494" s="3311" t="s">
        <v>2488</v>
      </c>
      <c r="H494" s="3311"/>
      <c r="I494" s="3299" t="s">
        <v>2546</v>
      </c>
      <c r="J494" s="3308" t="s">
        <v>2477</v>
      </c>
      <c r="K494" s="3332">
        <v>26500</v>
      </c>
      <c r="L494" s="3308" t="s">
        <v>2478</v>
      </c>
      <c r="M494" s="3308" t="s">
        <v>2479</v>
      </c>
      <c r="N494" s="3308" t="s">
        <v>2480</v>
      </c>
      <c r="O494" s="3308"/>
      <c r="P494" s="3308"/>
      <c r="Q494" s="3308" t="s">
        <v>2717</v>
      </c>
      <c r="R494" s="3330" t="s">
        <v>3086</v>
      </c>
    </row>
    <row r="495" spans="1:18" s="3314" customFormat="1" ht="12" customHeight="1">
      <c r="A495" s="3308" t="s">
        <v>4111</v>
      </c>
      <c r="B495" s="3308" t="s">
        <v>4108</v>
      </c>
      <c r="C495" s="3308" t="s">
        <v>4108</v>
      </c>
      <c r="D495" s="3307" t="s">
        <v>3968</v>
      </c>
      <c r="E495" s="3308" t="s">
        <v>2486</v>
      </c>
      <c r="F495" s="3308" t="s">
        <v>2487</v>
      </c>
      <c r="G495" s="3299" t="s">
        <v>2981</v>
      </c>
      <c r="H495" s="3308"/>
      <c r="I495" s="3299" t="s">
        <v>2546</v>
      </c>
      <c r="J495" s="3308" t="s">
        <v>2477</v>
      </c>
      <c r="K495" s="3332">
        <v>446300</v>
      </c>
      <c r="L495" s="3308" t="s">
        <v>2478</v>
      </c>
      <c r="M495" s="3308" t="s">
        <v>2479</v>
      </c>
      <c r="N495" s="3308" t="s">
        <v>2480</v>
      </c>
      <c r="O495" s="3308"/>
      <c r="P495" s="3308"/>
      <c r="Q495" s="3308" t="s">
        <v>3969</v>
      </c>
      <c r="R495" s="3330" t="s">
        <v>3968</v>
      </c>
    </row>
    <row r="496" spans="1:18" s="3318" customFormat="1" ht="12" customHeight="1">
      <c r="A496" s="3308" t="s">
        <v>4112</v>
      </c>
      <c r="B496" s="3308" t="s">
        <v>4108</v>
      </c>
      <c r="C496" s="3308" t="s">
        <v>4108</v>
      </c>
      <c r="D496" s="3307" t="s">
        <v>4113</v>
      </c>
      <c r="E496" s="3308" t="s">
        <v>2486</v>
      </c>
      <c r="F496" s="3308" t="s">
        <v>2487</v>
      </c>
      <c r="G496" s="3299" t="s">
        <v>5011</v>
      </c>
      <c r="H496" s="3308"/>
      <c r="I496" s="3299" t="s">
        <v>2608</v>
      </c>
      <c r="J496" s="3308" t="s">
        <v>2477</v>
      </c>
      <c r="K496" s="3332">
        <v>1000500</v>
      </c>
      <c r="L496" s="3308" t="s">
        <v>2478</v>
      </c>
      <c r="M496" s="3299" t="s">
        <v>2498</v>
      </c>
      <c r="N496" s="3308" t="s">
        <v>2499</v>
      </c>
      <c r="O496" s="3308"/>
      <c r="P496" s="3308"/>
      <c r="Q496" s="3308" t="s">
        <v>4114</v>
      </c>
      <c r="R496" s="3330" t="s">
        <v>4113</v>
      </c>
    </row>
    <row r="497" spans="1:18" s="3314" customFormat="1" ht="12" customHeight="1">
      <c r="A497" s="3308" t="s">
        <v>4115</v>
      </c>
      <c r="B497" s="3308" t="s">
        <v>4116</v>
      </c>
      <c r="C497" s="3308" t="s">
        <v>4116</v>
      </c>
      <c r="D497" s="3308" t="s">
        <v>4117</v>
      </c>
      <c r="E497" s="3308" t="s">
        <v>2495</v>
      </c>
      <c r="F497" s="3308" t="s">
        <v>2532</v>
      </c>
      <c r="G497" s="3299" t="s">
        <v>2533</v>
      </c>
      <c r="H497" s="3308"/>
      <c r="I497" s="3308" t="s">
        <v>2489</v>
      </c>
      <c r="J497" s="3308" t="s">
        <v>2477</v>
      </c>
      <c r="K497" s="3332">
        <v>3670</v>
      </c>
      <c r="L497" s="3308" t="s">
        <v>2478</v>
      </c>
      <c r="M497" s="3299" t="s">
        <v>2498</v>
      </c>
      <c r="N497" s="3299" t="s">
        <v>2534</v>
      </c>
      <c r="O497" s="3308"/>
      <c r="P497" s="3308"/>
      <c r="Q497" s="3308" t="s">
        <v>4118</v>
      </c>
      <c r="R497" s="3331" t="s">
        <v>4117</v>
      </c>
    </row>
    <row r="498" spans="1:18" s="3314" customFormat="1" ht="12" customHeight="1">
      <c r="A498" s="3308" t="s">
        <v>4119</v>
      </c>
      <c r="B498" s="3308" t="s">
        <v>4120</v>
      </c>
      <c r="C498" s="3308" t="s">
        <v>4120</v>
      </c>
      <c r="D498" s="3299" t="s">
        <v>4121</v>
      </c>
      <c r="E498" s="3308" t="s">
        <v>2495</v>
      </c>
      <c r="F498" s="3308" t="s">
        <v>2532</v>
      </c>
      <c r="G498" s="3299" t="s">
        <v>2533</v>
      </c>
      <c r="H498" s="3308"/>
      <c r="I498" s="3308" t="s">
        <v>2489</v>
      </c>
      <c r="J498" s="3308" t="s">
        <v>2477</v>
      </c>
      <c r="K498" s="3332">
        <v>50950</v>
      </c>
      <c r="L498" s="3308" t="s">
        <v>2478</v>
      </c>
      <c r="M498" s="3299" t="s">
        <v>2498</v>
      </c>
      <c r="N498" s="3299" t="s">
        <v>2534</v>
      </c>
      <c r="O498" s="3308"/>
      <c r="P498" s="3308"/>
      <c r="Q498" s="3308" t="s">
        <v>4122</v>
      </c>
      <c r="R498" s="3331" t="s">
        <v>4123</v>
      </c>
    </row>
    <row r="499" spans="1:18" s="3314" customFormat="1" ht="12" customHeight="1">
      <c r="A499" s="3308" t="s">
        <v>4124</v>
      </c>
      <c r="B499" s="3308" t="s">
        <v>4125</v>
      </c>
      <c r="C499" s="3308" t="s">
        <v>4125</v>
      </c>
      <c r="D499" s="3308" t="s">
        <v>3020</v>
      </c>
      <c r="E499" s="3308" t="s">
        <v>2495</v>
      </c>
      <c r="F499" s="3308" t="s">
        <v>2532</v>
      </c>
      <c r="G499" s="3308" t="s">
        <v>2550</v>
      </c>
      <c r="H499" s="3308"/>
      <c r="I499" s="3308" t="s">
        <v>2489</v>
      </c>
      <c r="J499" s="3308" t="s">
        <v>2477</v>
      </c>
      <c r="K499" s="3332">
        <v>33000</v>
      </c>
      <c r="L499" s="3308" t="s">
        <v>2478</v>
      </c>
      <c r="M499" s="3299" t="s">
        <v>2498</v>
      </c>
      <c r="N499" s="3308" t="s">
        <v>2728</v>
      </c>
      <c r="O499" s="3308"/>
      <c r="P499" s="3308"/>
      <c r="Q499" s="3299" t="s">
        <v>3031</v>
      </c>
      <c r="R499" s="3331" t="s">
        <v>3020</v>
      </c>
    </row>
    <row r="500" spans="1:18" s="3314" customFormat="1" ht="12" customHeight="1">
      <c r="A500" s="3308" t="s">
        <v>4126</v>
      </c>
      <c r="B500" s="3308" t="s">
        <v>4127</v>
      </c>
      <c r="C500" s="3308" t="s">
        <v>4127</v>
      </c>
      <c r="D500" s="3308" t="s">
        <v>3020</v>
      </c>
      <c r="E500" s="3308" t="s">
        <v>2495</v>
      </c>
      <c r="F500" s="3308" t="s">
        <v>2532</v>
      </c>
      <c r="G500" s="3308" t="s">
        <v>2550</v>
      </c>
      <c r="H500" s="3308"/>
      <c r="I500" s="3308" t="s">
        <v>2489</v>
      </c>
      <c r="J500" s="3308" t="s">
        <v>2477</v>
      </c>
      <c r="K500" s="3332">
        <v>31020</v>
      </c>
      <c r="L500" s="3308" t="s">
        <v>2478</v>
      </c>
      <c r="M500" s="3299" t="s">
        <v>2498</v>
      </c>
      <c r="N500" s="3308" t="s">
        <v>2551</v>
      </c>
      <c r="O500" s="3308"/>
      <c r="P500" s="3308"/>
      <c r="Q500" s="3299" t="s">
        <v>3031</v>
      </c>
      <c r="R500" s="3331" t="s">
        <v>3020</v>
      </c>
    </row>
    <row r="501" spans="1:18" s="3314" customFormat="1" ht="12" customHeight="1">
      <c r="A501" s="3308" t="s">
        <v>4128</v>
      </c>
      <c r="B501" s="3308" t="s">
        <v>4127</v>
      </c>
      <c r="C501" s="3308" t="s">
        <v>4127</v>
      </c>
      <c r="D501" s="3308" t="s">
        <v>3020</v>
      </c>
      <c r="E501" s="3308" t="s">
        <v>2495</v>
      </c>
      <c r="F501" s="3308" t="s">
        <v>2532</v>
      </c>
      <c r="G501" s="3308" t="s">
        <v>2550</v>
      </c>
      <c r="H501" s="3308"/>
      <c r="I501" s="3308" t="s">
        <v>2489</v>
      </c>
      <c r="J501" s="3308" t="s">
        <v>2477</v>
      </c>
      <c r="K501" s="3332">
        <v>147510</v>
      </c>
      <c r="L501" s="3308" t="s">
        <v>2478</v>
      </c>
      <c r="M501" s="3299" t="s">
        <v>2498</v>
      </c>
      <c r="N501" s="3308" t="s">
        <v>2551</v>
      </c>
      <c r="O501" s="3308"/>
      <c r="P501" s="3308"/>
      <c r="Q501" s="3299" t="s">
        <v>3037</v>
      </c>
      <c r="R501" s="3331" t="s">
        <v>3020</v>
      </c>
    </row>
    <row r="502" spans="1:18" s="3337" customFormat="1" ht="12" customHeight="1">
      <c r="A502" s="3308" t="s">
        <v>4129</v>
      </c>
      <c r="B502" s="3308" t="s">
        <v>4127</v>
      </c>
      <c r="C502" s="3308" t="s">
        <v>4127</v>
      </c>
      <c r="D502" s="3307" t="s">
        <v>3086</v>
      </c>
      <c r="E502" s="3311" t="s">
        <v>2486</v>
      </c>
      <c r="F502" s="3311" t="s">
        <v>2487</v>
      </c>
      <c r="G502" s="3311" t="s">
        <v>2488</v>
      </c>
      <c r="H502" s="3311"/>
      <c r="I502" s="3299" t="s">
        <v>2522</v>
      </c>
      <c r="J502" s="3334" t="s">
        <v>3053</v>
      </c>
      <c r="K502" s="3335">
        <v>16500</v>
      </c>
      <c r="L502" s="3308" t="s">
        <v>2478</v>
      </c>
      <c r="M502" s="3308" t="s">
        <v>2479</v>
      </c>
      <c r="N502" s="3308" t="s">
        <v>2480</v>
      </c>
      <c r="O502" s="3334"/>
      <c r="P502" s="3334"/>
      <c r="Q502" s="3336" t="s">
        <v>4130</v>
      </c>
      <c r="R502" s="3330" t="s">
        <v>3086</v>
      </c>
    </row>
    <row r="503" spans="1:18" s="3337" customFormat="1" ht="12" customHeight="1">
      <c r="A503" s="3308" t="s">
        <v>4131</v>
      </c>
      <c r="B503" s="3308" t="s">
        <v>4132</v>
      </c>
      <c r="C503" s="3308" t="s">
        <v>4132</v>
      </c>
      <c r="D503" s="3338" t="s">
        <v>4133</v>
      </c>
      <c r="E503" s="3336" t="s">
        <v>2486</v>
      </c>
      <c r="F503" s="3336" t="s">
        <v>2487</v>
      </c>
      <c r="G503" s="3336" t="s">
        <v>2488</v>
      </c>
      <c r="H503" s="3334"/>
      <c r="I503" s="3299" t="s">
        <v>2522</v>
      </c>
      <c r="J503" s="3334" t="s">
        <v>3053</v>
      </c>
      <c r="K503" s="3335">
        <v>100000</v>
      </c>
      <c r="L503" s="3308" t="s">
        <v>2478</v>
      </c>
      <c r="M503" s="3299" t="s">
        <v>2498</v>
      </c>
      <c r="N503" s="3308" t="s">
        <v>2499</v>
      </c>
      <c r="O503" s="3334"/>
      <c r="P503" s="3334"/>
      <c r="Q503" s="3336" t="s">
        <v>3789</v>
      </c>
      <c r="R503" s="3339" t="s">
        <v>4133</v>
      </c>
    </row>
    <row r="504" spans="1:18" s="3337" customFormat="1" ht="12" customHeight="1">
      <c r="A504" s="3308" t="s">
        <v>4134</v>
      </c>
      <c r="B504" s="3308" t="s">
        <v>4132</v>
      </c>
      <c r="C504" s="3308" t="s">
        <v>4132</v>
      </c>
      <c r="D504" s="3338" t="s">
        <v>4133</v>
      </c>
      <c r="E504" s="3336" t="s">
        <v>2486</v>
      </c>
      <c r="F504" s="3336" t="s">
        <v>2487</v>
      </c>
      <c r="G504" s="3336" t="s">
        <v>2488</v>
      </c>
      <c r="H504" s="3334"/>
      <c r="I504" s="3299" t="s">
        <v>2522</v>
      </c>
      <c r="J504" s="3334" t="s">
        <v>3053</v>
      </c>
      <c r="K504" s="3335">
        <v>100000</v>
      </c>
      <c r="L504" s="3308" t="s">
        <v>2478</v>
      </c>
      <c r="M504" s="3299" t="s">
        <v>2498</v>
      </c>
      <c r="N504" s="3308" t="s">
        <v>2499</v>
      </c>
      <c r="O504" s="3334"/>
      <c r="P504" s="3334"/>
      <c r="Q504" s="3336" t="s">
        <v>3794</v>
      </c>
      <c r="R504" s="3339" t="s">
        <v>4133</v>
      </c>
    </row>
    <row r="505" spans="1:18" s="3337" customFormat="1" ht="12" customHeight="1">
      <c r="A505" s="3308" t="s">
        <v>4135</v>
      </c>
      <c r="B505" s="3308" t="s">
        <v>4132</v>
      </c>
      <c r="C505" s="3308" t="s">
        <v>4132</v>
      </c>
      <c r="D505" s="3338" t="s">
        <v>4133</v>
      </c>
      <c r="E505" s="3336" t="s">
        <v>2486</v>
      </c>
      <c r="F505" s="3336" t="s">
        <v>2487</v>
      </c>
      <c r="G505" s="3336" t="s">
        <v>2488</v>
      </c>
      <c r="H505" s="3334"/>
      <c r="I505" s="3299" t="s">
        <v>2522</v>
      </c>
      <c r="J505" s="3334" t="s">
        <v>3053</v>
      </c>
      <c r="K505" s="3335">
        <v>100000</v>
      </c>
      <c r="L505" s="3308" t="s">
        <v>2478</v>
      </c>
      <c r="M505" s="3299" t="s">
        <v>2498</v>
      </c>
      <c r="N505" s="3308" t="s">
        <v>2499</v>
      </c>
      <c r="O505" s="3334"/>
      <c r="P505" s="3334"/>
      <c r="Q505" s="3336" t="s">
        <v>3799</v>
      </c>
      <c r="R505" s="3339" t="s">
        <v>4133</v>
      </c>
    </row>
    <row r="506" spans="1:18" s="3337" customFormat="1" ht="12" customHeight="1">
      <c r="A506" s="3308" t="s">
        <v>4136</v>
      </c>
      <c r="B506" s="3308" t="s">
        <v>4132</v>
      </c>
      <c r="C506" s="3308" t="s">
        <v>4132</v>
      </c>
      <c r="D506" s="3338" t="s">
        <v>4133</v>
      </c>
      <c r="E506" s="3336" t="s">
        <v>2486</v>
      </c>
      <c r="F506" s="3336" t="s">
        <v>2487</v>
      </c>
      <c r="G506" s="3336" t="s">
        <v>2488</v>
      </c>
      <c r="H506" s="3334"/>
      <c r="I506" s="3299" t="s">
        <v>2522</v>
      </c>
      <c r="J506" s="3334" t="s">
        <v>3053</v>
      </c>
      <c r="K506" s="3335">
        <v>100000</v>
      </c>
      <c r="L506" s="3308" t="s">
        <v>2478</v>
      </c>
      <c r="M506" s="3299" t="s">
        <v>2498</v>
      </c>
      <c r="N506" s="3308" t="s">
        <v>2499</v>
      </c>
      <c r="O506" s="3334"/>
      <c r="P506" s="3334"/>
      <c r="Q506" s="3336" t="s">
        <v>3809</v>
      </c>
      <c r="R506" s="3339" t="s">
        <v>4133</v>
      </c>
    </row>
    <row r="507" spans="1:18" s="3337" customFormat="1" ht="12" customHeight="1">
      <c r="A507" s="3308" t="s">
        <v>4137</v>
      </c>
      <c r="B507" s="3308" t="s">
        <v>4132</v>
      </c>
      <c r="C507" s="3308" t="s">
        <v>4132</v>
      </c>
      <c r="D507" s="3338" t="s">
        <v>4133</v>
      </c>
      <c r="E507" s="3336" t="s">
        <v>2486</v>
      </c>
      <c r="F507" s="3336" t="s">
        <v>2487</v>
      </c>
      <c r="G507" s="3336" t="s">
        <v>2488</v>
      </c>
      <c r="H507" s="3334"/>
      <c r="I507" s="3299" t="s">
        <v>2522</v>
      </c>
      <c r="J507" s="3334" t="s">
        <v>3053</v>
      </c>
      <c r="K507" s="3335">
        <v>100000</v>
      </c>
      <c r="L507" s="3308" t="s">
        <v>2478</v>
      </c>
      <c r="M507" s="3299" t="s">
        <v>2498</v>
      </c>
      <c r="N507" s="3308" t="s">
        <v>2499</v>
      </c>
      <c r="O507" s="3334"/>
      <c r="P507" s="3334"/>
      <c r="Q507" s="3336" t="s">
        <v>4138</v>
      </c>
      <c r="R507" s="3339" t="s">
        <v>4133</v>
      </c>
    </row>
    <row r="508" spans="1:18" s="3337" customFormat="1" ht="12" customHeight="1">
      <c r="A508" s="3308" t="s">
        <v>4139</v>
      </c>
      <c r="B508" s="3308" t="s">
        <v>4132</v>
      </c>
      <c r="C508" s="3308" t="s">
        <v>4132</v>
      </c>
      <c r="D508" s="3338" t="s">
        <v>4133</v>
      </c>
      <c r="E508" s="3336" t="s">
        <v>2486</v>
      </c>
      <c r="F508" s="3336" t="s">
        <v>2487</v>
      </c>
      <c r="G508" s="3336" t="s">
        <v>2488</v>
      </c>
      <c r="H508" s="3334"/>
      <c r="I508" s="3299" t="s">
        <v>2522</v>
      </c>
      <c r="J508" s="3334" t="s">
        <v>3053</v>
      </c>
      <c r="K508" s="3335">
        <v>100000</v>
      </c>
      <c r="L508" s="3308" t="s">
        <v>2478</v>
      </c>
      <c r="M508" s="3299" t="s">
        <v>2498</v>
      </c>
      <c r="N508" s="3308" t="s">
        <v>2499</v>
      </c>
      <c r="O508" s="3334"/>
      <c r="P508" s="3334"/>
      <c r="Q508" s="3336" t="s">
        <v>4140</v>
      </c>
      <c r="R508" s="3339" t="s">
        <v>4133</v>
      </c>
    </row>
    <row r="509" spans="1:18" s="3337" customFormat="1" ht="12" customHeight="1">
      <c r="A509" s="3308" t="s">
        <v>4141</v>
      </c>
      <c r="B509" s="3308" t="s">
        <v>4132</v>
      </c>
      <c r="C509" s="3308" t="s">
        <v>4132</v>
      </c>
      <c r="D509" s="3338" t="s">
        <v>4133</v>
      </c>
      <c r="E509" s="3336" t="s">
        <v>2486</v>
      </c>
      <c r="F509" s="3336" t="s">
        <v>2487</v>
      </c>
      <c r="G509" s="3336" t="s">
        <v>2488</v>
      </c>
      <c r="H509" s="3334"/>
      <c r="I509" s="3299" t="s">
        <v>2522</v>
      </c>
      <c r="J509" s="3334" t="s">
        <v>3053</v>
      </c>
      <c r="K509" s="3335">
        <v>100000</v>
      </c>
      <c r="L509" s="3308" t="s">
        <v>2478</v>
      </c>
      <c r="M509" s="3299" t="s">
        <v>2498</v>
      </c>
      <c r="N509" s="3308" t="s">
        <v>2499</v>
      </c>
      <c r="O509" s="3334"/>
      <c r="P509" s="3334"/>
      <c r="Q509" s="3336" t="s">
        <v>4142</v>
      </c>
      <c r="R509" s="3339" t="s">
        <v>4133</v>
      </c>
    </row>
    <row r="510" spans="1:18" s="3337" customFormat="1" ht="12" customHeight="1">
      <c r="A510" s="3308" t="s">
        <v>4143</v>
      </c>
      <c r="B510" s="3308" t="s">
        <v>4132</v>
      </c>
      <c r="C510" s="3308" t="s">
        <v>4132</v>
      </c>
      <c r="D510" s="3299" t="s">
        <v>3946</v>
      </c>
      <c r="E510" s="3336" t="s">
        <v>2486</v>
      </c>
      <c r="F510" s="3336" t="s">
        <v>2487</v>
      </c>
      <c r="G510" s="3336" t="s">
        <v>2527</v>
      </c>
      <c r="H510" s="3334"/>
      <c r="I510" s="3299" t="s">
        <v>2522</v>
      </c>
      <c r="J510" s="3334" t="s">
        <v>3053</v>
      </c>
      <c r="K510" s="3335">
        <v>170000</v>
      </c>
      <c r="L510" s="3308" t="s">
        <v>2478</v>
      </c>
      <c r="M510" s="3299" t="s">
        <v>2498</v>
      </c>
      <c r="N510" s="3308" t="s">
        <v>2499</v>
      </c>
      <c r="O510" s="3334"/>
      <c r="P510" s="3334"/>
      <c r="Q510" s="3336" t="s">
        <v>4144</v>
      </c>
      <c r="R510" s="3339" t="s">
        <v>4145</v>
      </c>
    </row>
    <row r="511" spans="1:18" s="3337" customFormat="1" ht="12" customHeight="1">
      <c r="A511" s="3308" t="s">
        <v>4146</v>
      </c>
      <c r="B511" s="3308" t="s">
        <v>4108</v>
      </c>
      <c r="C511" s="3308" t="s">
        <v>4108</v>
      </c>
      <c r="D511" s="3338" t="s">
        <v>3828</v>
      </c>
      <c r="E511" s="3336" t="s">
        <v>2486</v>
      </c>
      <c r="F511" s="3336" t="s">
        <v>2487</v>
      </c>
      <c r="G511" s="3336" t="s">
        <v>3829</v>
      </c>
      <c r="H511" s="3334"/>
      <c r="I511" s="3299" t="s">
        <v>2522</v>
      </c>
      <c r="J511" s="3334" t="s">
        <v>3053</v>
      </c>
      <c r="K511" s="3335">
        <v>116000</v>
      </c>
      <c r="L511" s="3308" t="s">
        <v>2478</v>
      </c>
      <c r="M511" s="3308" t="s">
        <v>2479</v>
      </c>
      <c r="N511" s="3308" t="s">
        <v>2480</v>
      </c>
      <c r="O511" s="3334"/>
      <c r="P511" s="3334"/>
      <c r="Q511" s="3336" t="s">
        <v>4147</v>
      </c>
      <c r="R511" s="3340" t="s">
        <v>3828</v>
      </c>
    </row>
    <row r="512" spans="1:18" s="3314" customFormat="1" ht="12" customHeight="1">
      <c r="A512" s="3308" t="s">
        <v>4148</v>
      </c>
      <c r="B512" s="3308" t="s">
        <v>4149</v>
      </c>
      <c r="C512" s="3308" t="s">
        <v>4149</v>
      </c>
      <c r="D512" s="3308" t="s">
        <v>4150</v>
      </c>
      <c r="E512" s="3308" t="s">
        <v>2495</v>
      </c>
      <c r="F512" s="3308" t="s">
        <v>2496</v>
      </c>
      <c r="G512" s="3308" t="s">
        <v>2497</v>
      </c>
      <c r="H512" s="3308"/>
      <c r="I512" s="3308" t="s">
        <v>2489</v>
      </c>
      <c r="J512" s="3308" t="s">
        <v>2477</v>
      </c>
      <c r="K512" s="3332">
        <v>1483940</v>
      </c>
      <c r="L512" s="3308" t="s">
        <v>2478</v>
      </c>
      <c r="M512" s="3299" t="s">
        <v>2498</v>
      </c>
      <c r="N512" s="3308" t="s">
        <v>2499</v>
      </c>
      <c r="O512" s="3308"/>
      <c r="P512" s="3308"/>
      <c r="Q512" s="3308" t="s">
        <v>2516</v>
      </c>
      <c r="R512" s="3331" t="s">
        <v>4151</v>
      </c>
    </row>
    <row r="513" spans="1:18" s="3314" customFormat="1" ht="12" customHeight="1">
      <c r="A513" s="3308" t="s">
        <v>4152</v>
      </c>
      <c r="B513" s="3308" t="s">
        <v>4149</v>
      </c>
      <c r="C513" s="3308" t="s">
        <v>4149</v>
      </c>
      <c r="D513" s="3308" t="s">
        <v>4153</v>
      </c>
      <c r="E513" s="3308" t="s">
        <v>2495</v>
      </c>
      <c r="F513" s="3308" t="s">
        <v>2496</v>
      </c>
      <c r="G513" s="3308" t="s">
        <v>2497</v>
      </c>
      <c r="H513" s="3308"/>
      <c r="I513" s="3308" t="s">
        <v>2489</v>
      </c>
      <c r="J513" s="3308" t="s">
        <v>2477</v>
      </c>
      <c r="K513" s="3332">
        <v>1267580</v>
      </c>
      <c r="L513" s="3308" t="s">
        <v>2478</v>
      </c>
      <c r="M513" s="3299" t="s">
        <v>2498</v>
      </c>
      <c r="N513" s="3308" t="s">
        <v>2499</v>
      </c>
      <c r="O513" s="3308"/>
      <c r="P513" s="3308"/>
      <c r="Q513" s="3308" t="s">
        <v>2509</v>
      </c>
      <c r="R513" s="3331" t="s">
        <v>4154</v>
      </c>
    </row>
    <row r="514" spans="1:18" s="3314" customFormat="1" ht="12" customHeight="1">
      <c r="A514" s="3308" t="s">
        <v>4155</v>
      </c>
      <c r="B514" s="3308" t="s">
        <v>4149</v>
      </c>
      <c r="C514" s="3308" t="s">
        <v>4149</v>
      </c>
      <c r="D514" s="3308" t="s">
        <v>3086</v>
      </c>
      <c r="E514" s="3308" t="s">
        <v>2486</v>
      </c>
      <c r="F514" s="3308" t="s">
        <v>2487</v>
      </c>
      <c r="G514" s="3308" t="s">
        <v>2488</v>
      </c>
      <c r="H514" s="3308"/>
      <c r="I514" s="3299" t="s">
        <v>2522</v>
      </c>
      <c r="J514" s="3308" t="s">
        <v>2477</v>
      </c>
      <c r="K514" s="3332">
        <v>8500</v>
      </c>
      <c r="L514" s="3308" t="s">
        <v>2478</v>
      </c>
      <c r="M514" s="3308" t="s">
        <v>2479</v>
      </c>
      <c r="N514" s="3308" t="s">
        <v>2480</v>
      </c>
      <c r="O514" s="3308"/>
      <c r="P514" s="3308"/>
      <c r="Q514" s="3308" t="s">
        <v>4156</v>
      </c>
      <c r="R514" s="3331" t="s">
        <v>3086</v>
      </c>
    </row>
    <row r="515" spans="1:18" s="3314" customFormat="1" ht="12" customHeight="1">
      <c r="A515" s="3308" t="s">
        <v>4157</v>
      </c>
      <c r="B515" s="3308" t="s">
        <v>4158</v>
      </c>
      <c r="C515" s="3308" t="s">
        <v>4158</v>
      </c>
      <c r="D515" s="3308" t="s">
        <v>4159</v>
      </c>
      <c r="E515" s="3308" t="s">
        <v>2495</v>
      </c>
      <c r="F515" s="3308" t="s">
        <v>2496</v>
      </c>
      <c r="G515" s="3299" t="s">
        <v>2695</v>
      </c>
      <c r="H515" s="3308"/>
      <c r="I515" s="3308" t="s">
        <v>2489</v>
      </c>
      <c r="J515" s="3308" t="s">
        <v>2477</v>
      </c>
      <c r="K515" s="3332">
        <v>300000</v>
      </c>
      <c r="L515" s="3308" t="s">
        <v>2478</v>
      </c>
      <c r="M515" s="3299" t="s">
        <v>2498</v>
      </c>
      <c r="N515" s="3308" t="s">
        <v>2499</v>
      </c>
      <c r="O515" s="3308"/>
      <c r="P515" s="3308"/>
      <c r="Q515" s="3308" t="s">
        <v>2509</v>
      </c>
      <c r="R515" s="3331" t="s">
        <v>4159</v>
      </c>
    </row>
    <row r="516" spans="1:18" s="3314" customFormat="1" ht="12" customHeight="1">
      <c r="A516" s="3308" t="s">
        <v>4160</v>
      </c>
      <c r="B516" s="3308" t="s">
        <v>4158</v>
      </c>
      <c r="C516" s="3308" t="s">
        <v>4158</v>
      </c>
      <c r="D516" s="3308" t="s">
        <v>4161</v>
      </c>
      <c r="E516" s="3308" t="s">
        <v>2495</v>
      </c>
      <c r="F516" s="3308" t="s">
        <v>2496</v>
      </c>
      <c r="G516" s="3299" t="s">
        <v>2695</v>
      </c>
      <c r="H516" s="3308"/>
      <c r="I516" s="3308" t="s">
        <v>2489</v>
      </c>
      <c r="J516" s="3308" t="s">
        <v>2477</v>
      </c>
      <c r="K516" s="3332">
        <v>300000</v>
      </c>
      <c r="L516" s="3308" t="s">
        <v>2478</v>
      </c>
      <c r="M516" s="3299" t="s">
        <v>2498</v>
      </c>
      <c r="N516" s="3308" t="s">
        <v>2499</v>
      </c>
      <c r="O516" s="3308"/>
      <c r="P516" s="3308"/>
      <c r="Q516" s="3308" t="s">
        <v>2516</v>
      </c>
      <c r="R516" s="3331" t="s">
        <v>4161</v>
      </c>
    </row>
    <row r="517" spans="1:18" s="3314" customFormat="1" ht="12" customHeight="1">
      <c r="A517" s="3308" t="s">
        <v>4162</v>
      </c>
      <c r="B517" s="3308" t="s">
        <v>4158</v>
      </c>
      <c r="C517" s="3308" t="s">
        <v>4158</v>
      </c>
      <c r="D517" s="3308" t="s">
        <v>4163</v>
      </c>
      <c r="E517" s="3308" t="s">
        <v>2486</v>
      </c>
      <c r="F517" s="3308" t="s">
        <v>2487</v>
      </c>
      <c r="G517" s="3299" t="s">
        <v>5011</v>
      </c>
      <c r="H517" s="3308"/>
      <c r="I517" s="3299" t="s">
        <v>2608</v>
      </c>
      <c r="J517" s="3308" t="s">
        <v>2477</v>
      </c>
      <c r="K517" s="3332">
        <v>100000</v>
      </c>
      <c r="L517" s="3308" t="s">
        <v>2478</v>
      </c>
      <c r="M517" s="3308" t="s">
        <v>2479</v>
      </c>
      <c r="N517" s="3308" t="s">
        <v>2480</v>
      </c>
      <c r="O517" s="3308"/>
      <c r="P517" s="3308"/>
      <c r="Q517" s="3308" t="s">
        <v>4164</v>
      </c>
      <c r="R517" s="3331" t="s">
        <v>4163</v>
      </c>
    </row>
    <row r="518" spans="1:18" s="3314" customFormat="1" ht="12" customHeight="1">
      <c r="A518" s="3308" t="s">
        <v>4165</v>
      </c>
      <c r="B518" s="3308" t="s">
        <v>4158</v>
      </c>
      <c r="C518" s="3308" t="s">
        <v>4158</v>
      </c>
      <c r="D518" s="3308" t="s">
        <v>4166</v>
      </c>
      <c r="E518" s="3308" t="s">
        <v>2486</v>
      </c>
      <c r="F518" s="3308" t="s">
        <v>2487</v>
      </c>
      <c r="G518" s="3299" t="s">
        <v>5011</v>
      </c>
      <c r="H518" s="3308"/>
      <c r="I518" s="3299" t="s">
        <v>2608</v>
      </c>
      <c r="J518" s="3308" t="s">
        <v>2477</v>
      </c>
      <c r="K518" s="3332">
        <v>19020</v>
      </c>
      <c r="L518" s="3308" t="s">
        <v>2478</v>
      </c>
      <c r="M518" s="3308" t="s">
        <v>2479</v>
      </c>
      <c r="N518" s="3308" t="s">
        <v>2480</v>
      </c>
      <c r="O518" s="3308"/>
      <c r="P518" s="3308"/>
      <c r="Q518" s="3308" t="s">
        <v>3863</v>
      </c>
      <c r="R518" s="3331" t="s">
        <v>4166</v>
      </c>
    </row>
    <row r="519" spans="1:18" s="3314" customFormat="1" ht="12" customHeight="1">
      <c r="A519" s="3308" t="s">
        <v>4167</v>
      </c>
      <c r="B519" s="3308" t="s">
        <v>4158</v>
      </c>
      <c r="C519" s="3308" t="s">
        <v>4158</v>
      </c>
      <c r="D519" s="3308" t="s">
        <v>4168</v>
      </c>
      <c r="E519" s="3308" t="s">
        <v>2486</v>
      </c>
      <c r="F519" s="3308" t="s">
        <v>2487</v>
      </c>
      <c r="G519" s="3299" t="s">
        <v>5011</v>
      </c>
      <c r="H519" s="3308"/>
      <c r="I519" s="3299" t="s">
        <v>2608</v>
      </c>
      <c r="J519" s="3308" t="s">
        <v>2477</v>
      </c>
      <c r="K519" s="3332">
        <v>79850</v>
      </c>
      <c r="L519" s="3308" t="s">
        <v>2478</v>
      </c>
      <c r="M519" s="3308" t="s">
        <v>2479</v>
      </c>
      <c r="N519" s="3308" t="s">
        <v>2480</v>
      </c>
      <c r="O519" s="3308"/>
      <c r="P519" s="3308"/>
      <c r="Q519" s="3308" t="s">
        <v>2973</v>
      </c>
      <c r="R519" s="3331" t="s">
        <v>4168</v>
      </c>
    </row>
    <row r="520" spans="1:18" s="3314" customFormat="1" ht="12" customHeight="1">
      <c r="A520" s="3308" t="s">
        <v>4169</v>
      </c>
      <c r="B520" s="3308" t="s">
        <v>4170</v>
      </c>
      <c r="C520" s="3308" t="s">
        <v>4170</v>
      </c>
      <c r="D520" s="3308" t="s">
        <v>3846</v>
      </c>
      <c r="E520" s="3308" t="s">
        <v>2495</v>
      </c>
      <c r="F520" s="3308" t="s">
        <v>2532</v>
      </c>
      <c r="G520" s="3308" t="s">
        <v>2550</v>
      </c>
      <c r="H520" s="3308"/>
      <c r="I520" s="3308" t="s">
        <v>2489</v>
      </c>
      <c r="J520" s="3308" t="s">
        <v>2477</v>
      </c>
      <c r="K520" s="3332">
        <v>44000</v>
      </c>
      <c r="L520" s="3308" t="s">
        <v>2478</v>
      </c>
      <c r="M520" s="3299" t="s">
        <v>2498</v>
      </c>
      <c r="N520" s="3308" t="s">
        <v>2551</v>
      </c>
      <c r="O520" s="3308"/>
      <c r="P520" s="3308"/>
      <c r="Q520" s="3308" t="s">
        <v>2857</v>
      </c>
      <c r="R520" s="3331" t="s">
        <v>3846</v>
      </c>
    </row>
    <row r="521" spans="1:18" s="3314" customFormat="1" ht="12" customHeight="1">
      <c r="A521" s="3308" t="s">
        <v>4171</v>
      </c>
      <c r="B521" s="3308" t="s">
        <v>4170</v>
      </c>
      <c r="C521" s="3308" t="s">
        <v>4170</v>
      </c>
      <c r="D521" s="3308" t="s">
        <v>4172</v>
      </c>
      <c r="E521" s="3308" t="s">
        <v>2486</v>
      </c>
      <c r="F521" s="3308" t="s">
        <v>2487</v>
      </c>
      <c r="G521" s="3308" t="s">
        <v>2559</v>
      </c>
      <c r="H521" s="3308"/>
      <c r="I521" s="3299" t="s">
        <v>2546</v>
      </c>
      <c r="J521" s="3308" t="s">
        <v>2477</v>
      </c>
      <c r="K521" s="3332">
        <v>161230</v>
      </c>
      <c r="L521" s="3308" t="s">
        <v>2478</v>
      </c>
      <c r="M521" s="3308" t="s">
        <v>2479</v>
      </c>
      <c r="N521" s="3308" t="s">
        <v>2480</v>
      </c>
      <c r="O521" s="3308"/>
      <c r="P521" s="3308"/>
      <c r="Q521" s="3308" t="s">
        <v>4173</v>
      </c>
      <c r="R521" s="3331" t="s">
        <v>4172</v>
      </c>
    </row>
    <row r="522" spans="1:18" s="3314" customFormat="1" ht="12" customHeight="1">
      <c r="A522" s="3308" t="s">
        <v>4174</v>
      </c>
      <c r="B522" s="3308" t="s">
        <v>4170</v>
      </c>
      <c r="C522" s="3308" t="s">
        <v>4170</v>
      </c>
      <c r="D522" s="3308" t="s">
        <v>3086</v>
      </c>
      <c r="E522" s="3308" t="s">
        <v>2486</v>
      </c>
      <c r="F522" s="3308" t="s">
        <v>2487</v>
      </c>
      <c r="G522" s="3308" t="s">
        <v>2488</v>
      </c>
      <c r="H522" s="3308"/>
      <c r="I522" s="3299" t="s">
        <v>2522</v>
      </c>
      <c r="J522" s="3308" t="s">
        <v>2477</v>
      </c>
      <c r="K522" s="3332">
        <v>15000</v>
      </c>
      <c r="L522" s="3308" t="s">
        <v>2478</v>
      </c>
      <c r="M522" s="3308" t="s">
        <v>2479</v>
      </c>
      <c r="N522" s="3308" t="s">
        <v>2480</v>
      </c>
      <c r="O522" s="3308"/>
      <c r="P522" s="3308"/>
      <c r="Q522" s="3308" t="s">
        <v>4175</v>
      </c>
      <c r="R522" s="3331" t="s">
        <v>3086</v>
      </c>
    </row>
    <row r="523" spans="1:18" s="3314" customFormat="1" ht="12" customHeight="1">
      <c r="A523" s="3308" t="s">
        <v>4176</v>
      </c>
      <c r="B523" s="3308" t="s">
        <v>4170</v>
      </c>
      <c r="C523" s="3308" t="s">
        <v>4170</v>
      </c>
      <c r="D523" s="3308" t="s">
        <v>3086</v>
      </c>
      <c r="E523" s="3308" t="s">
        <v>2486</v>
      </c>
      <c r="F523" s="3308" t="s">
        <v>2487</v>
      </c>
      <c r="G523" s="3299" t="s">
        <v>5011</v>
      </c>
      <c r="H523" s="3308"/>
      <c r="I523" s="3299" t="s">
        <v>2608</v>
      </c>
      <c r="J523" s="3308" t="s">
        <v>2477</v>
      </c>
      <c r="K523" s="3332">
        <v>48100</v>
      </c>
      <c r="L523" s="3308" t="s">
        <v>2478</v>
      </c>
      <c r="M523" s="3308" t="s">
        <v>2479</v>
      </c>
      <c r="N523" s="3308" t="s">
        <v>2480</v>
      </c>
      <c r="O523" s="3308"/>
      <c r="P523" s="3308"/>
      <c r="Q523" s="3308" t="s">
        <v>2704</v>
      </c>
      <c r="R523" s="3331" t="s">
        <v>3086</v>
      </c>
    </row>
    <row r="524" spans="1:18" s="3314" customFormat="1" ht="12" customHeight="1">
      <c r="A524" s="3308" t="s">
        <v>4177</v>
      </c>
      <c r="B524" s="3308" t="s">
        <v>4170</v>
      </c>
      <c r="C524" s="3308" t="s">
        <v>4170</v>
      </c>
      <c r="D524" s="3308" t="s">
        <v>3086</v>
      </c>
      <c r="E524" s="3308" t="s">
        <v>2486</v>
      </c>
      <c r="F524" s="3308" t="s">
        <v>2487</v>
      </c>
      <c r="G524" s="3299" t="s">
        <v>5011</v>
      </c>
      <c r="H524" s="3308"/>
      <c r="I524" s="3299" t="s">
        <v>2608</v>
      </c>
      <c r="J524" s="3308" t="s">
        <v>2477</v>
      </c>
      <c r="K524" s="3332">
        <v>82500</v>
      </c>
      <c r="L524" s="3308" t="s">
        <v>2478</v>
      </c>
      <c r="M524" s="3308" t="s">
        <v>2479</v>
      </c>
      <c r="N524" s="3308" t="s">
        <v>2480</v>
      </c>
      <c r="O524" s="3308"/>
      <c r="P524" s="3308"/>
      <c r="Q524" s="3308" t="s">
        <v>3924</v>
      </c>
      <c r="R524" s="3331" t="s">
        <v>3086</v>
      </c>
    </row>
    <row r="525" spans="1:18" s="3314" customFormat="1" ht="12" customHeight="1">
      <c r="A525" s="3308" t="s">
        <v>4178</v>
      </c>
      <c r="B525" s="3308" t="s">
        <v>4170</v>
      </c>
      <c r="C525" s="3308" t="s">
        <v>4170</v>
      </c>
      <c r="D525" s="3308" t="s">
        <v>4166</v>
      </c>
      <c r="E525" s="3308" t="s">
        <v>2486</v>
      </c>
      <c r="F525" s="3308" t="s">
        <v>2487</v>
      </c>
      <c r="G525" s="3299" t="s">
        <v>5011</v>
      </c>
      <c r="H525" s="3308"/>
      <c r="I525" s="3299" t="s">
        <v>2608</v>
      </c>
      <c r="J525" s="3308" t="s">
        <v>2477</v>
      </c>
      <c r="K525" s="3332">
        <v>11000</v>
      </c>
      <c r="L525" s="3308" t="s">
        <v>2478</v>
      </c>
      <c r="M525" s="3308" t="s">
        <v>2479</v>
      </c>
      <c r="N525" s="3308" t="s">
        <v>2480</v>
      </c>
      <c r="O525" s="3308"/>
      <c r="P525" s="3308"/>
      <c r="Q525" s="3308" t="s">
        <v>3863</v>
      </c>
      <c r="R525" s="3331" t="s">
        <v>4166</v>
      </c>
    </row>
    <row r="526" spans="1:18" s="3314" customFormat="1" ht="12" customHeight="1">
      <c r="A526" s="3308" t="s">
        <v>4179</v>
      </c>
      <c r="B526" s="3308" t="s">
        <v>4170</v>
      </c>
      <c r="C526" s="3308" t="s">
        <v>4170</v>
      </c>
      <c r="D526" s="3308" t="s">
        <v>4166</v>
      </c>
      <c r="E526" s="3308" t="s">
        <v>2486</v>
      </c>
      <c r="F526" s="3308" t="s">
        <v>2487</v>
      </c>
      <c r="G526" s="3299" t="s">
        <v>5011</v>
      </c>
      <c r="H526" s="3308"/>
      <c r="I526" s="3299" t="s">
        <v>2608</v>
      </c>
      <c r="J526" s="3308" t="s">
        <v>2477</v>
      </c>
      <c r="K526" s="3332">
        <v>37050</v>
      </c>
      <c r="L526" s="3308" t="s">
        <v>2478</v>
      </c>
      <c r="M526" s="3299" t="s">
        <v>2498</v>
      </c>
      <c r="N526" s="3308" t="s">
        <v>2499</v>
      </c>
      <c r="O526" s="3308"/>
      <c r="P526" s="3308"/>
      <c r="Q526" s="3308" t="s">
        <v>2259</v>
      </c>
      <c r="R526" s="3331" t="s">
        <v>4166</v>
      </c>
    </row>
    <row r="527" spans="1:18" s="3314" customFormat="1" ht="12" customHeight="1">
      <c r="A527" s="3308" t="s">
        <v>4180</v>
      </c>
      <c r="B527" s="3308" t="s">
        <v>4170</v>
      </c>
      <c r="C527" s="3308" t="s">
        <v>4170</v>
      </c>
      <c r="D527" s="3308" t="s">
        <v>4166</v>
      </c>
      <c r="E527" s="3308" t="s">
        <v>2486</v>
      </c>
      <c r="F527" s="3308" t="s">
        <v>2487</v>
      </c>
      <c r="G527" s="3299" t="s">
        <v>5011</v>
      </c>
      <c r="H527" s="3308"/>
      <c r="I527" s="3299" t="s">
        <v>2608</v>
      </c>
      <c r="J527" s="3308" t="s">
        <v>2477</v>
      </c>
      <c r="K527" s="3332">
        <v>142600</v>
      </c>
      <c r="L527" s="3308" t="s">
        <v>2478</v>
      </c>
      <c r="M527" s="3299" t="s">
        <v>2498</v>
      </c>
      <c r="N527" s="3308" t="s">
        <v>2499</v>
      </c>
      <c r="O527" s="3308"/>
      <c r="P527" s="3308"/>
      <c r="Q527" s="3308" t="s">
        <v>4181</v>
      </c>
      <c r="R527" s="3331" t="s">
        <v>4166</v>
      </c>
    </row>
    <row r="528" spans="1:18" s="3314" customFormat="1" ht="12" customHeight="1">
      <c r="A528" s="3308" t="s">
        <v>4182</v>
      </c>
      <c r="B528" s="3308" t="s">
        <v>4170</v>
      </c>
      <c r="C528" s="3308" t="s">
        <v>4170</v>
      </c>
      <c r="D528" s="3308" t="s">
        <v>4166</v>
      </c>
      <c r="E528" s="3308" t="s">
        <v>2486</v>
      </c>
      <c r="F528" s="3308" t="s">
        <v>2487</v>
      </c>
      <c r="G528" s="3299" t="s">
        <v>5011</v>
      </c>
      <c r="H528" s="3308"/>
      <c r="I528" s="3299" t="s">
        <v>2608</v>
      </c>
      <c r="J528" s="3308" t="s">
        <v>2477</v>
      </c>
      <c r="K528" s="3332">
        <v>11000</v>
      </c>
      <c r="L528" s="3308" t="s">
        <v>2478</v>
      </c>
      <c r="M528" s="3308" t="s">
        <v>2479</v>
      </c>
      <c r="N528" s="3308" t="s">
        <v>2480</v>
      </c>
      <c r="O528" s="3308"/>
      <c r="P528" s="3308"/>
      <c r="Q528" s="3308" t="s">
        <v>3863</v>
      </c>
      <c r="R528" s="3331" t="s">
        <v>4166</v>
      </c>
    </row>
    <row r="529" spans="1:18" s="3314" customFormat="1" ht="12" customHeight="1">
      <c r="A529" s="3308" t="s">
        <v>4183</v>
      </c>
      <c r="B529" s="3308" t="s">
        <v>4184</v>
      </c>
      <c r="C529" s="3308" t="s">
        <v>4184</v>
      </c>
      <c r="D529" s="3308" t="s">
        <v>3086</v>
      </c>
      <c r="E529" s="3308" t="s">
        <v>2486</v>
      </c>
      <c r="F529" s="3308" t="s">
        <v>2487</v>
      </c>
      <c r="G529" s="3299" t="s">
        <v>5011</v>
      </c>
      <c r="H529" s="3308"/>
      <c r="I529" s="3299" t="s">
        <v>2608</v>
      </c>
      <c r="J529" s="3308" t="s">
        <v>2477</v>
      </c>
      <c r="K529" s="3332">
        <v>44000</v>
      </c>
      <c r="L529" s="3308" t="s">
        <v>2478</v>
      </c>
      <c r="M529" s="3308" t="s">
        <v>2479</v>
      </c>
      <c r="N529" s="3308" t="s">
        <v>2480</v>
      </c>
      <c r="O529" s="3308"/>
      <c r="P529" s="3308"/>
      <c r="Q529" s="3308" t="s">
        <v>4156</v>
      </c>
      <c r="R529" s="3331" t="s">
        <v>3086</v>
      </c>
    </row>
    <row r="530" spans="1:18" s="3314" customFormat="1" ht="12" customHeight="1">
      <c r="A530" s="3308" t="s">
        <v>4185</v>
      </c>
      <c r="B530" s="3308" t="s">
        <v>4184</v>
      </c>
      <c r="C530" s="3308" t="s">
        <v>4184</v>
      </c>
      <c r="D530" s="3308" t="s">
        <v>3086</v>
      </c>
      <c r="E530" s="3308" t="s">
        <v>2486</v>
      </c>
      <c r="F530" s="3308" t="s">
        <v>2487</v>
      </c>
      <c r="G530" s="3299" t="s">
        <v>5011</v>
      </c>
      <c r="H530" s="3308"/>
      <c r="I530" s="3299" t="s">
        <v>2608</v>
      </c>
      <c r="J530" s="3308" t="s">
        <v>2477</v>
      </c>
      <c r="K530" s="3332">
        <v>8000</v>
      </c>
      <c r="L530" s="3308" t="s">
        <v>2478</v>
      </c>
      <c r="M530" s="3308" t="s">
        <v>2479</v>
      </c>
      <c r="N530" s="3308" t="s">
        <v>2480</v>
      </c>
      <c r="O530" s="3308"/>
      <c r="P530" s="3308"/>
      <c r="Q530" s="3308" t="s">
        <v>4186</v>
      </c>
      <c r="R530" s="3331" t="s">
        <v>3086</v>
      </c>
    </row>
    <row r="531" spans="1:18" s="3314" customFormat="1" ht="12" customHeight="1">
      <c r="A531" s="3308" t="s">
        <v>4187</v>
      </c>
      <c r="B531" s="3308" t="s">
        <v>4188</v>
      </c>
      <c r="C531" s="3308" t="s">
        <v>4188</v>
      </c>
      <c r="D531" s="3308" t="s">
        <v>4189</v>
      </c>
      <c r="E531" s="3308" t="s">
        <v>2486</v>
      </c>
      <c r="F531" s="3308" t="s">
        <v>2487</v>
      </c>
      <c r="G531" s="3308" t="s">
        <v>3361</v>
      </c>
      <c r="H531" s="3308"/>
      <c r="I531" s="3299" t="s">
        <v>2522</v>
      </c>
      <c r="J531" s="3308" t="s">
        <v>2477</v>
      </c>
      <c r="K531" s="3332">
        <v>7800</v>
      </c>
      <c r="L531" s="3308" t="s">
        <v>2478</v>
      </c>
      <c r="M531" s="3308" t="s">
        <v>2479</v>
      </c>
      <c r="N531" s="3308" t="s">
        <v>2480</v>
      </c>
      <c r="O531" s="3308"/>
      <c r="P531" s="3308"/>
      <c r="Q531" s="3308" t="s">
        <v>4051</v>
      </c>
      <c r="R531" s="3331" t="s">
        <v>4189</v>
      </c>
    </row>
    <row r="532" spans="1:18" s="3314" customFormat="1" ht="12" customHeight="1">
      <c r="A532" s="3308" t="s">
        <v>4190</v>
      </c>
      <c r="B532" s="3308" t="s">
        <v>4188</v>
      </c>
      <c r="C532" s="3308" t="s">
        <v>4188</v>
      </c>
      <c r="D532" s="3308" t="s">
        <v>4191</v>
      </c>
      <c r="E532" s="3308" t="s">
        <v>2495</v>
      </c>
      <c r="F532" s="3308" t="s">
        <v>2532</v>
      </c>
      <c r="G532" s="3308" t="s">
        <v>2569</v>
      </c>
      <c r="H532" s="3308"/>
      <c r="I532" s="3308" t="s">
        <v>2489</v>
      </c>
      <c r="J532" s="3308" t="s">
        <v>2477</v>
      </c>
      <c r="K532" s="3332">
        <v>720300</v>
      </c>
      <c r="L532" s="3308" t="s">
        <v>2478</v>
      </c>
      <c r="M532" s="3299" t="s">
        <v>2498</v>
      </c>
      <c r="N532" s="3308" t="s">
        <v>2499</v>
      </c>
      <c r="O532" s="3308"/>
      <c r="P532" s="3308"/>
      <c r="Q532" s="3299" t="s">
        <v>2570</v>
      </c>
      <c r="R532" s="3331" t="s">
        <v>4191</v>
      </c>
    </row>
    <row r="533" spans="1:18" s="3314" customFormat="1" ht="12" customHeight="1">
      <c r="A533" s="3308" t="s">
        <v>4192</v>
      </c>
      <c r="B533" s="3308" t="s">
        <v>4193</v>
      </c>
      <c r="C533" s="3308" t="s">
        <v>4193</v>
      </c>
      <c r="D533" s="3308" t="s">
        <v>3086</v>
      </c>
      <c r="E533" s="3308" t="s">
        <v>2486</v>
      </c>
      <c r="F533" s="3308" t="s">
        <v>2487</v>
      </c>
      <c r="G533" s="3308" t="s">
        <v>2488</v>
      </c>
      <c r="H533" s="3308"/>
      <c r="I533" s="3299" t="s">
        <v>2522</v>
      </c>
      <c r="J533" s="3308" t="s">
        <v>2477</v>
      </c>
      <c r="K533" s="3332">
        <v>7500</v>
      </c>
      <c r="L533" s="3308" t="s">
        <v>2478</v>
      </c>
      <c r="M533" s="3308" t="s">
        <v>2479</v>
      </c>
      <c r="N533" s="3308" t="s">
        <v>2480</v>
      </c>
      <c r="O533" s="3308"/>
      <c r="P533" s="3308"/>
      <c r="Q533" s="3308" t="s">
        <v>4194</v>
      </c>
      <c r="R533" s="3331" t="s">
        <v>3086</v>
      </c>
    </row>
    <row r="534" spans="1:18" s="3314" customFormat="1" ht="12" customHeight="1">
      <c r="A534" s="3308" t="s">
        <v>4195</v>
      </c>
      <c r="B534" s="3308" t="s">
        <v>4196</v>
      </c>
      <c r="C534" s="3308" t="s">
        <v>4196</v>
      </c>
      <c r="D534" s="3308" t="s">
        <v>4197</v>
      </c>
      <c r="E534" s="3308" t="s">
        <v>2495</v>
      </c>
      <c r="F534" s="3308" t="s">
        <v>2496</v>
      </c>
      <c r="G534" s="3308" t="s">
        <v>2650</v>
      </c>
      <c r="H534" s="3308"/>
      <c r="I534" s="3308" t="s">
        <v>2489</v>
      </c>
      <c r="J534" s="3308" t="s">
        <v>2477</v>
      </c>
      <c r="K534" s="3332">
        <v>198980</v>
      </c>
      <c r="L534" s="3308" t="s">
        <v>2478</v>
      </c>
      <c r="M534" s="3299" t="s">
        <v>2498</v>
      </c>
      <c r="N534" s="3308" t="s">
        <v>4198</v>
      </c>
      <c r="O534" s="3308"/>
      <c r="P534" s="3308"/>
      <c r="Q534" s="3308" t="s">
        <v>4197</v>
      </c>
      <c r="R534" s="3331" t="s">
        <v>4197</v>
      </c>
    </row>
    <row r="535" spans="1:18" s="3314" customFormat="1" ht="12" customHeight="1">
      <c r="A535" s="3308" t="s">
        <v>4199</v>
      </c>
      <c r="B535" s="3308" t="s">
        <v>4196</v>
      </c>
      <c r="C535" s="3308" t="s">
        <v>4196</v>
      </c>
      <c r="D535" s="3308" t="s">
        <v>4200</v>
      </c>
      <c r="E535" s="3308" t="s">
        <v>2495</v>
      </c>
      <c r="F535" s="3308" t="s">
        <v>2496</v>
      </c>
      <c r="G535" s="3308" t="s">
        <v>2650</v>
      </c>
      <c r="H535" s="3308"/>
      <c r="I535" s="3308" t="s">
        <v>2489</v>
      </c>
      <c r="J535" s="3308" t="s">
        <v>2477</v>
      </c>
      <c r="K535" s="3332">
        <v>286100</v>
      </c>
      <c r="L535" s="3308" t="s">
        <v>2478</v>
      </c>
      <c r="M535" s="3299" t="s">
        <v>2498</v>
      </c>
      <c r="N535" s="3308" t="s">
        <v>4198</v>
      </c>
      <c r="O535" s="3308"/>
      <c r="P535" s="3308"/>
      <c r="Q535" s="3308" t="s">
        <v>4200</v>
      </c>
      <c r="R535" s="3331" t="s">
        <v>4200</v>
      </c>
    </row>
    <row r="536" spans="1:18" s="3314" customFormat="1" ht="12" customHeight="1">
      <c r="A536" s="3308" t="s">
        <v>4201</v>
      </c>
      <c r="B536" s="3308" t="s">
        <v>4196</v>
      </c>
      <c r="C536" s="3308" t="s">
        <v>4196</v>
      </c>
      <c r="D536" s="3308" t="s">
        <v>4202</v>
      </c>
      <c r="E536" s="3308" t="s">
        <v>2495</v>
      </c>
      <c r="F536" s="3308" t="s">
        <v>2496</v>
      </c>
      <c r="G536" s="3308" t="s">
        <v>2650</v>
      </c>
      <c r="H536" s="3308"/>
      <c r="I536" s="3308" t="s">
        <v>2489</v>
      </c>
      <c r="J536" s="3308" t="s">
        <v>2477</v>
      </c>
      <c r="K536" s="3332">
        <v>24150</v>
      </c>
      <c r="L536" s="3308" t="s">
        <v>2478</v>
      </c>
      <c r="M536" s="3299" t="s">
        <v>2498</v>
      </c>
      <c r="N536" s="3308" t="s">
        <v>4198</v>
      </c>
      <c r="O536" s="3308"/>
      <c r="P536" s="3308"/>
      <c r="Q536" s="3308" t="s">
        <v>4202</v>
      </c>
      <c r="R536" s="3331" t="s">
        <v>4202</v>
      </c>
    </row>
    <row r="537" spans="1:18" s="3314" customFormat="1" ht="12" customHeight="1">
      <c r="A537" s="3308" t="s">
        <v>4203</v>
      </c>
      <c r="B537" s="3308" t="s">
        <v>4196</v>
      </c>
      <c r="C537" s="3308" t="s">
        <v>4196</v>
      </c>
      <c r="D537" s="3308" t="s">
        <v>4204</v>
      </c>
      <c r="E537" s="3308" t="s">
        <v>2495</v>
      </c>
      <c r="F537" s="3308" t="s">
        <v>2496</v>
      </c>
      <c r="G537" s="3308" t="s">
        <v>2650</v>
      </c>
      <c r="H537" s="3308"/>
      <c r="I537" s="3308" t="s">
        <v>2489</v>
      </c>
      <c r="J537" s="3308" t="s">
        <v>2477</v>
      </c>
      <c r="K537" s="3332">
        <v>43220</v>
      </c>
      <c r="L537" s="3308" t="s">
        <v>2478</v>
      </c>
      <c r="M537" s="3299" t="s">
        <v>2498</v>
      </c>
      <c r="N537" s="3308" t="s">
        <v>4198</v>
      </c>
      <c r="O537" s="3308"/>
      <c r="P537" s="3308"/>
      <c r="Q537" s="3308" t="s">
        <v>4204</v>
      </c>
      <c r="R537" s="3331" t="s">
        <v>4204</v>
      </c>
    </row>
    <row r="538" spans="1:18" s="3314" customFormat="1" ht="12" customHeight="1">
      <c r="A538" s="3308" t="s">
        <v>4205</v>
      </c>
      <c r="B538" s="3308" t="s">
        <v>4206</v>
      </c>
      <c r="C538" s="3308" t="s">
        <v>4206</v>
      </c>
      <c r="D538" s="3308" t="s">
        <v>3086</v>
      </c>
      <c r="E538" s="3308" t="s">
        <v>2486</v>
      </c>
      <c r="F538" s="3308" t="s">
        <v>2487</v>
      </c>
      <c r="G538" s="3308" t="s">
        <v>2488</v>
      </c>
      <c r="H538" s="3308"/>
      <c r="I538" s="3299" t="s">
        <v>2522</v>
      </c>
      <c r="J538" s="3308" t="s">
        <v>2477</v>
      </c>
      <c r="K538" s="3332">
        <v>21000</v>
      </c>
      <c r="L538" s="3308" t="s">
        <v>2478</v>
      </c>
      <c r="M538" s="3308" t="s">
        <v>2479</v>
      </c>
      <c r="N538" s="3308" t="s">
        <v>2480</v>
      </c>
      <c r="O538" s="3308"/>
      <c r="P538" s="3308"/>
      <c r="Q538" s="3308" t="s">
        <v>2717</v>
      </c>
      <c r="R538" s="3331" t="s">
        <v>3086</v>
      </c>
    </row>
    <row r="539" spans="1:18" s="3314" customFormat="1" ht="12" customHeight="1">
      <c r="A539" s="3308" t="s">
        <v>4207</v>
      </c>
      <c r="B539" s="3308" t="s">
        <v>4208</v>
      </c>
      <c r="C539" s="3308" t="s">
        <v>4208</v>
      </c>
      <c r="D539" s="3308" t="s">
        <v>3086</v>
      </c>
      <c r="E539" s="3308" t="s">
        <v>2486</v>
      </c>
      <c r="F539" s="3308" t="s">
        <v>2487</v>
      </c>
      <c r="G539" s="3308" t="s">
        <v>2488</v>
      </c>
      <c r="H539" s="3308"/>
      <c r="I539" s="3308" t="s">
        <v>2489</v>
      </c>
      <c r="J539" s="3308" t="s">
        <v>2477</v>
      </c>
      <c r="K539" s="3332">
        <v>32000</v>
      </c>
      <c r="L539" s="3308" t="s">
        <v>2478</v>
      </c>
      <c r="M539" s="3308" t="s">
        <v>2479</v>
      </c>
      <c r="N539" s="3308" t="s">
        <v>2480</v>
      </c>
      <c r="O539" s="3308"/>
      <c r="P539" s="3308"/>
      <c r="Q539" s="3308" t="s">
        <v>4209</v>
      </c>
      <c r="R539" s="3331" t="s">
        <v>3086</v>
      </c>
    </row>
    <row r="540" spans="1:18" s="3314" customFormat="1" ht="12" customHeight="1">
      <c r="A540" s="3308" t="s">
        <v>4210</v>
      </c>
      <c r="B540" s="3308" t="s">
        <v>4211</v>
      </c>
      <c r="C540" s="3308" t="s">
        <v>4211</v>
      </c>
      <c r="D540" s="3308" t="s">
        <v>3086</v>
      </c>
      <c r="E540" s="3308" t="s">
        <v>2486</v>
      </c>
      <c r="F540" s="3308" t="s">
        <v>2487</v>
      </c>
      <c r="G540" s="3308" t="s">
        <v>2488</v>
      </c>
      <c r="H540" s="3308"/>
      <c r="I540" s="3299" t="s">
        <v>2522</v>
      </c>
      <c r="J540" s="3308" t="s">
        <v>2477</v>
      </c>
      <c r="K540" s="3332">
        <v>21000</v>
      </c>
      <c r="L540" s="3308" t="s">
        <v>2478</v>
      </c>
      <c r="M540" s="3308" t="s">
        <v>2479</v>
      </c>
      <c r="N540" s="3308" t="s">
        <v>2480</v>
      </c>
      <c r="O540" s="3308"/>
      <c r="P540" s="3308"/>
      <c r="Q540" s="3308" t="s">
        <v>2717</v>
      </c>
      <c r="R540" s="3331" t="s">
        <v>3086</v>
      </c>
    </row>
    <row r="541" spans="1:18" s="3314" customFormat="1" ht="12" customHeight="1">
      <c r="A541" s="3308" t="s">
        <v>4212</v>
      </c>
      <c r="B541" s="3308" t="s">
        <v>4211</v>
      </c>
      <c r="C541" s="3308" t="s">
        <v>4211</v>
      </c>
      <c r="D541" s="3308" t="s">
        <v>3086</v>
      </c>
      <c r="E541" s="3308" t="s">
        <v>2486</v>
      </c>
      <c r="F541" s="3308" t="s">
        <v>2487</v>
      </c>
      <c r="G541" s="3308" t="s">
        <v>2488</v>
      </c>
      <c r="H541" s="3308"/>
      <c r="I541" s="3299" t="s">
        <v>2522</v>
      </c>
      <c r="J541" s="3308" t="s">
        <v>2477</v>
      </c>
      <c r="K541" s="3332">
        <v>4800</v>
      </c>
      <c r="L541" s="3308" t="s">
        <v>2478</v>
      </c>
      <c r="M541" s="3308" t="s">
        <v>2479</v>
      </c>
      <c r="N541" s="3308" t="s">
        <v>2480</v>
      </c>
      <c r="O541" s="3308"/>
      <c r="P541" s="3308"/>
      <c r="Q541" s="3308" t="s">
        <v>2973</v>
      </c>
      <c r="R541" s="3331" t="s">
        <v>3086</v>
      </c>
    </row>
    <row r="542" spans="1:18" s="3314" customFormat="1" ht="12" customHeight="1">
      <c r="A542" s="3308" t="s">
        <v>4213</v>
      </c>
      <c r="B542" s="3308" t="s">
        <v>4211</v>
      </c>
      <c r="C542" s="3308" t="s">
        <v>4211</v>
      </c>
      <c r="D542" s="3308" t="s">
        <v>4166</v>
      </c>
      <c r="E542" s="3308" t="s">
        <v>2486</v>
      </c>
      <c r="F542" s="3308" t="s">
        <v>2487</v>
      </c>
      <c r="G542" s="3299" t="s">
        <v>5011</v>
      </c>
      <c r="H542" s="3308"/>
      <c r="I542" s="3299" t="s">
        <v>2608</v>
      </c>
      <c r="J542" s="3308" t="s">
        <v>2477</v>
      </c>
      <c r="K542" s="3332">
        <v>836333</v>
      </c>
      <c r="L542" s="3308" t="s">
        <v>2478</v>
      </c>
      <c r="M542" s="3299" t="s">
        <v>2498</v>
      </c>
      <c r="N542" s="3308" t="s">
        <v>2499</v>
      </c>
      <c r="O542" s="3308"/>
      <c r="P542" s="3308"/>
      <c r="Q542" s="3308" t="s">
        <v>4214</v>
      </c>
      <c r="R542" s="3331" t="s">
        <v>4166</v>
      </c>
    </row>
    <row r="543" spans="1:18" s="3314" customFormat="1" ht="12" customHeight="1">
      <c r="A543" s="3308" t="s">
        <v>4215</v>
      </c>
      <c r="B543" s="3308" t="s">
        <v>4216</v>
      </c>
      <c r="C543" s="3308" t="s">
        <v>4216</v>
      </c>
      <c r="D543" s="3308" t="s">
        <v>3086</v>
      </c>
      <c r="E543" s="3308" t="s">
        <v>2486</v>
      </c>
      <c r="F543" s="3308" t="s">
        <v>2487</v>
      </c>
      <c r="G543" s="3308" t="s">
        <v>2488</v>
      </c>
      <c r="H543" s="3308"/>
      <c r="I543" s="3299" t="s">
        <v>2522</v>
      </c>
      <c r="J543" s="3308" t="s">
        <v>2477</v>
      </c>
      <c r="K543" s="3332">
        <v>18000</v>
      </c>
      <c r="L543" s="3308" t="s">
        <v>2478</v>
      </c>
      <c r="M543" s="3308" t="s">
        <v>2479</v>
      </c>
      <c r="N543" s="3308" t="s">
        <v>2480</v>
      </c>
      <c r="O543" s="3308"/>
      <c r="P543" s="3308"/>
      <c r="Q543" s="3308" t="s">
        <v>4175</v>
      </c>
      <c r="R543" s="3331" t="s">
        <v>3086</v>
      </c>
    </row>
    <row r="544" spans="1:18" s="3314" customFormat="1" ht="12" customHeight="1">
      <c r="A544" s="3308" t="s">
        <v>4217</v>
      </c>
      <c r="B544" s="3308" t="s">
        <v>4216</v>
      </c>
      <c r="C544" s="3308" t="s">
        <v>4216</v>
      </c>
      <c r="D544" s="3308" t="s">
        <v>4163</v>
      </c>
      <c r="E544" s="3308" t="s">
        <v>2486</v>
      </c>
      <c r="F544" s="3308" t="s">
        <v>2487</v>
      </c>
      <c r="G544" s="3299" t="s">
        <v>5011</v>
      </c>
      <c r="H544" s="3308"/>
      <c r="I544" s="3299" t="s">
        <v>2608</v>
      </c>
      <c r="J544" s="3308" t="s">
        <v>2477</v>
      </c>
      <c r="K544" s="3332">
        <v>32500</v>
      </c>
      <c r="L544" s="3308" t="s">
        <v>2478</v>
      </c>
      <c r="M544" s="3299" t="s">
        <v>2498</v>
      </c>
      <c r="N544" s="3308" t="s">
        <v>2499</v>
      </c>
      <c r="O544" s="3308"/>
      <c r="P544" s="3308"/>
      <c r="Q544" s="3308" t="s">
        <v>2292</v>
      </c>
      <c r="R544" s="3331" t="s">
        <v>4163</v>
      </c>
    </row>
    <row r="545" spans="1:18" s="3314" customFormat="1" ht="12" customHeight="1">
      <c r="A545" s="3308" t="s">
        <v>4218</v>
      </c>
      <c r="B545" s="3308" t="s">
        <v>4216</v>
      </c>
      <c r="C545" s="3308" t="s">
        <v>4216</v>
      </c>
      <c r="D545" s="3308" t="s">
        <v>3086</v>
      </c>
      <c r="E545" s="3308" t="s">
        <v>2486</v>
      </c>
      <c r="F545" s="3308" t="s">
        <v>2487</v>
      </c>
      <c r="G545" s="3308" t="s">
        <v>2488</v>
      </c>
      <c r="H545" s="3308"/>
      <c r="I545" s="3299" t="s">
        <v>2522</v>
      </c>
      <c r="J545" s="3308" t="s">
        <v>2477</v>
      </c>
      <c r="K545" s="3332">
        <v>28000</v>
      </c>
      <c r="L545" s="3308" t="s">
        <v>2478</v>
      </c>
      <c r="M545" s="3308" t="s">
        <v>2479</v>
      </c>
      <c r="N545" s="3308" t="s">
        <v>2480</v>
      </c>
      <c r="O545" s="3308"/>
      <c r="P545" s="3308"/>
      <c r="Q545" s="3308" t="s">
        <v>2704</v>
      </c>
      <c r="R545" s="3331" t="s">
        <v>3086</v>
      </c>
    </row>
    <row r="546" spans="1:18" s="3314" customFormat="1" ht="12" customHeight="1">
      <c r="A546" s="3308" t="s">
        <v>4219</v>
      </c>
      <c r="B546" s="3308" t="s">
        <v>4220</v>
      </c>
      <c r="C546" s="3308" t="s">
        <v>4220</v>
      </c>
      <c r="D546" s="3308" t="s">
        <v>3086</v>
      </c>
      <c r="E546" s="3308" t="s">
        <v>2486</v>
      </c>
      <c r="F546" s="3308" t="s">
        <v>2487</v>
      </c>
      <c r="G546" s="3299" t="s">
        <v>5011</v>
      </c>
      <c r="H546" s="3308"/>
      <c r="I546" s="3299" t="s">
        <v>2608</v>
      </c>
      <c r="J546" s="3308" t="s">
        <v>2477</v>
      </c>
      <c r="K546" s="3332">
        <v>128000</v>
      </c>
      <c r="L546" s="3308" t="s">
        <v>2478</v>
      </c>
      <c r="M546" s="3308" t="s">
        <v>2479</v>
      </c>
      <c r="N546" s="3308" t="s">
        <v>2480</v>
      </c>
      <c r="O546" s="3308"/>
      <c r="P546" s="3308"/>
      <c r="Q546" s="3308" t="s">
        <v>4221</v>
      </c>
      <c r="R546" s="3331" t="s">
        <v>3086</v>
      </c>
    </row>
    <row r="547" spans="1:18" s="3314" customFormat="1" ht="12" customHeight="1">
      <c r="A547" s="3308" t="s">
        <v>4222</v>
      </c>
      <c r="B547" s="3308" t="s">
        <v>4220</v>
      </c>
      <c r="C547" s="3308" t="s">
        <v>4220</v>
      </c>
      <c r="D547" s="3308" t="s">
        <v>3086</v>
      </c>
      <c r="E547" s="3308" t="s">
        <v>2486</v>
      </c>
      <c r="F547" s="3308" t="s">
        <v>2487</v>
      </c>
      <c r="G547" s="3299" t="s">
        <v>5011</v>
      </c>
      <c r="H547" s="3308"/>
      <c r="I547" s="3299" t="s">
        <v>2608</v>
      </c>
      <c r="J547" s="3308" t="s">
        <v>2477</v>
      </c>
      <c r="K547" s="3332">
        <v>99500</v>
      </c>
      <c r="L547" s="3308" t="s">
        <v>2478</v>
      </c>
      <c r="M547" s="3308" t="s">
        <v>2479</v>
      </c>
      <c r="N547" s="3308" t="s">
        <v>2480</v>
      </c>
      <c r="O547" s="3308"/>
      <c r="P547" s="3308"/>
      <c r="Q547" s="3308" t="s">
        <v>4223</v>
      </c>
      <c r="R547" s="3331" t="s">
        <v>3086</v>
      </c>
    </row>
    <row r="548" spans="1:18" s="3314" customFormat="1" ht="12" customHeight="1">
      <c r="A548" s="3308" t="s">
        <v>4224</v>
      </c>
      <c r="B548" s="3308" t="s">
        <v>4220</v>
      </c>
      <c r="C548" s="3308" t="s">
        <v>4220</v>
      </c>
      <c r="D548" s="3308" t="s">
        <v>3086</v>
      </c>
      <c r="E548" s="3308" t="s">
        <v>2486</v>
      </c>
      <c r="F548" s="3308" t="s">
        <v>2487</v>
      </c>
      <c r="G548" s="3299" t="s">
        <v>5011</v>
      </c>
      <c r="H548" s="3308"/>
      <c r="I548" s="3299" t="s">
        <v>2608</v>
      </c>
      <c r="J548" s="3308" t="s">
        <v>2477</v>
      </c>
      <c r="K548" s="3332">
        <v>4800</v>
      </c>
      <c r="L548" s="3308" t="s">
        <v>2478</v>
      </c>
      <c r="M548" s="3308" t="s">
        <v>2479</v>
      </c>
      <c r="N548" s="3308" t="s">
        <v>2480</v>
      </c>
      <c r="O548" s="3308"/>
      <c r="P548" s="3308"/>
      <c r="Q548" s="3308" t="s">
        <v>4223</v>
      </c>
      <c r="R548" s="3331" t="s">
        <v>3086</v>
      </c>
    </row>
    <row r="549" spans="1:18" s="3314" customFormat="1" ht="12" customHeight="1">
      <c r="A549" s="3308" t="s">
        <v>4225</v>
      </c>
      <c r="B549" s="3308" t="s">
        <v>4220</v>
      </c>
      <c r="C549" s="3308" t="s">
        <v>4220</v>
      </c>
      <c r="D549" s="3308" t="s">
        <v>3086</v>
      </c>
      <c r="E549" s="3308" t="s">
        <v>2486</v>
      </c>
      <c r="F549" s="3308" t="s">
        <v>2487</v>
      </c>
      <c r="G549" s="3299" t="s">
        <v>5011</v>
      </c>
      <c r="H549" s="3308"/>
      <c r="I549" s="3299" t="s">
        <v>2608</v>
      </c>
      <c r="J549" s="3308" t="s">
        <v>2477</v>
      </c>
      <c r="K549" s="3332">
        <v>5000</v>
      </c>
      <c r="L549" s="3308" t="s">
        <v>2478</v>
      </c>
      <c r="M549" s="3308" t="s">
        <v>2479</v>
      </c>
      <c r="N549" s="3308" t="s">
        <v>2480</v>
      </c>
      <c r="O549" s="3308"/>
      <c r="P549" s="3308"/>
      <c r="Q549" s="3308" t="s">
        <v>4223</v>
      </c>
      <c r="R549" s="3331" t="s">
        <v>3086</v>
      </c>
    </row>
    <row r="550" spans="1:18" s="3314" customFormat="1" ht="12" customHeight="1">
      <c r="A550" s="3308" t="s">
        <v>4226</v>
      </c>
      <c r="B550" s="3308" t="s">
        <v>4227</v>
      </c>
      <c r="C550" s="3308" t="s">
        <v>4227</v>
      </c>
      <c r="D550" s="3308" t="s">
        <v>2875</v>
      </c>
      <c r="E550" s="3308" t="s">
        <v>2495</v>
      </c>
      <c r="F550" s="3308" t="s">
        <v>2532</v>
      </c>
      <c r="G550" s="3308" t="s">
        <v>2876</v>
      </c>
      <c r="H550" s="3308"/>
      <c r="I550" s="3299" t="s">
        <v>5015</v>
      </c>
      <c r="J550" s="3308" t="s">
        <v>2477</v>
      </c>
      <c r="K550" s="3332">
        <v>50000</v>
      </c>
      <c r="L550" s="3308" t="s">
        <v>2478</v>
      </c>
      <c r="M550" s="3308" t="s">
        <v>2479</v>
      </c>
      <c r="N550" s="3308" t="s">
        <v>2480</v>
      </c>
      <c r="O550" s="3308"/>
      <c r="P550" s="3308"/>
      <c r="Q550" s="3308" t="s">
        <v>4228</v>
      </c>
      <c r="R550" s="3331" t="s">
        <v>2875</v>
      </c>
    </row>
    <row r="551" spans="1:18" s="3314" customFormat="1" ht="12" customHeight="1">
      <c r="A551" s="3308" t="s">
        <v>4229</v>
      </c>
      <c r="B551" s="3308" t="s">
        <v>4227</v>
      </c>
      <c r="C551" s="3308" t="s">
        <v>4227</v>
      </c>
      <c r="D551" s="3308" t="s">
        <v>4230</v>
      </c>
      <c r="E551" s="3308" t="s">
        <v>2495</v>
      </c>
      <c r="F551" s="3308" t="s">
        <v>2532</v>
      </c>
      <c r="G551" s="3308" t="s">
        <v>2876</v>
      </c>
      <c r="H551" s="3308"/>
      <c r="I551" s="3299" t="s">
        <v>5016</v>
      </c>
      <c r="J551" s="3308" t="s">
        <v>2477</v>
      </c>
      <c r="K551" s="3332">
        <v>40000</v>
      </c>
      <c r="L551" s="3308" t="s">
        <v>2478</v>
      </c>
      <c r="M551" s="3308" t="s">
        <v>2479</v>
      </c>
      <c r="N551" s="3308" t="s">
        <v>2480</v>
      </c>
      <c r="O551" s="3308"/>
      <c r="P551" s="3308"/>
      <c r="Q551" s="3308" t="s">
        <v>4228</v>
      </c>
      <c r="R551" s="3331" t="s">
        <v>2875</v>
      </c>
    </row>
    <row r="552" spans="1:18" s="3314" customFormat="1" ht="12" customHeight="1">
      <c r="A552" s="3308" t="s">
        <v>4231</v>
      </c>
      <c r="B552" s="3308" t="s">
        <v>4227</v>
      </c>
      <c r="C552" s="3308" t="s">
        <v>4227</v>
      </c>
      <c r="D552" s="3308" t="s">
        <v>3086</v>
      </c>
      <c r="E552" s="3308" t="s">
        <v>2486</v>
      </c>
      <c r="F552" s="3308" t="s">
        <v>2487</v>
      </c>
      <c r="G552" s="3308" t="s">
        <v>2488</v>
      </c>
      <c r="H552" s="3308"/>
      <c r="I552" s="3299" t="s">
        <v>2522</v>
      </c>
      <c r="J552" s="3308" t="s">
        <v>2477</v>
      </c>
      <c r="K552" s="3332">
        <v>18000</v>
      </c>
      <c r="L552" s="3308" t="s">
        <v>2478</v>
      </c>
      <c r="M552" s="3308" t="s">
        <v>2479</v>
      </c>
      <c r="N552" s="3308" t="s">
        <v>2480</v>
      </c>
      <c r="O552" s="3308"/>
      <c r="P552" s="3308"/>
      <c r="Q552" s="3308" t="s">
        <v>4232</v>
      </c>
      <c r="R552" s="3331" t="s">
        <v>3086</v>
      </c>
    </row>
    <row r="553" spans="1:18" s="3314" customFormat="1" ht="12" customHeight="1">
      <c r="A553" s="3308" t="s">
        <v>4233</v>
      </c>
      <c r="B553" s="3308" t="s">
        <v>4227</v>
      </c>
      <c r="C553" s="3308" t="s">
        <v>4227</v>
      </c>
      <c r="D553" s="3308" t="s">
        <v>4234</v>
      </c>
      <c r="E553" s="3308" t="s">
        <v>2495</v>
      </c>
      <c r="F553" s="3308" t="s">
        <v>2532</v>
      </c>
      <c r="G553" s="3299" t="s">
        <v>2533</v>
      </c>
      <c r="H553" s="3308"/>
      <c r="I553" s="3308" t="s">
        <v>2489</v>
      </c>
      <c r="J553" s="3308" t="s">
        <v>2477</v>
      </c>
      <c r="K553" s="3332">
        <v>62500</v>
      </c>
      <c r="L553" s="3308" t="s">
        <v>2478</v>
      </c>
      <c r="M553" s="3299" t="s">
        <v>2498</v>
      </c>
      <c r="N553" s="3299" t="s">
        <v>2534</v>
      </c>
      <c r="O553" s="3308"/>
      <c r="P553" s="3308"/>
      <c r="Q553" s="3308" t="s">
        <v>4234</v>
      </c>
      <c r="R553" s="3331" t="s">
        <v>4234</v>
      </c>
    </row>
    <row r="554" spans="1:18" s="3314" customFormat="1" ht="12" customHeight="1">
      <c r="A554" s="3308" t="s">
        <v>4235</v>
      </c>
      <c r="B554" s="3308" t="s">
        <v>4227</v>
      </c>
      <c r="C554" s="3308" t="s">
        <v>4227</v>
      </c>
      <c r="D554" s="3308" t="s">
        <v>3086</v>
      </c>
      <c r="E554" s="3308" t="s">
        <v>2495</v>
      </c>
      <c r="F554" s="3308" t="s">
        <v>2532</v>
      </c>
      <c r="G554" s="3308" t="s">
        <v>2634</v>
      </c>
      <c r="H554" s="3308"/>
      <c r="I554" s="3308" t="s">
        <v>2489</v>
      </c>
      <c r="J554" s="3308" t="s">
        <v>2477</v>
      </c>
      <c r="K554" s="3332">
        <v>41200</v>
      </c>
      <c r="L554" s="3308" t="s">
        <v>2478</v>
      </c>
      <c r="M554" s="3308" t="s">
        <v>2479</v>
      </c>
      <c r="N554" s="3308" t="s">
        <v>2480</v>
      </c>
      <c r="O554" s="3308"/>
      <c r="P554" s="3308"/>
      <c r="Q554" s="3308" t="s">
        <v>3466</v>
      </c>
      <c r="R554" s="3331" t="s">
        <v>3086</v>
      </c>
    </row>
    <row r="555" spans="1:18" s="3314" customFormat="1" ht="12" customHeight="1">
      <c r="A555" s="3308" t="s">
        <v>4236</v>
      </c>
      <c r="B555" s="3308" t="s">
        <v>4237</v>
      </c>
      <c r="C555" s="3308" t="s">
        <v>4237</v>
      </c>
      <c r="D555" s="3308" t="s">
        <v>4238</v>
      </c>
      <c r="E555" s="3308" t="s">
        <v>2486</v>
      </c>
      <c r="F555" s="3308" t="s">
        <v>2487</v>
      </c>
      <c r="G555" s="3308" t="s">
        <v>2488</v>
      </c>
      <c r="H555" s="3308"/>
      <c r="I555" s="3299" t="s">
        <v>2546</v>
      </c>
      <c r="J555" s="3308" t="s">
        <v>2477</v>
      </c>
      <c r="K555" s="3332">
        <v>61030</v>
      </c>
      <c r="L555" s="3308" t="s">
        <v>2478</v>
      </c>
      <c r="M555" s="3308" t="s">
        <v>2479</v>
      </c>
      <c r="N555" s="3308" t="s">
        <v>2480</v>
      </c>
      <c r="O555" s="3308"/>
      <c r="P555" s="3308"/>
      <c r="Q555" s="3308" t="s">
        <v>4239</v>
      </c>
      <c r="R555" s="3331" t="s">
        <v>4238</v>
      </c>
    </row>
    <row r="556" spans="1:18" s="3314" customFormat="1" ht="12" customHeight="1">
      <c r="A556" s="3308" t="s">
        <v>4240</v>
      </c>
      <c r="B556" s="3308" t="s">
        <v>4237</v>
      </c>
      <c r="C556" s="3308" t="s">
        <v>4237</v>
      </c>
      <c r="D556" s="3308" t="s">
        <v>2582</v>
      </c>
      <c r="E556" s="3308" t="s">
        <v>2495</v>
      </c>
      <c r="F556" s="3308" t="s">
        <v>2532</v>
      </c>
      <c r="G556" s="3308" t="s">
        <v>2578</v>
      </c>
      <c r="H556" s="3308"/>
      <c r="I556" s="3299" t="s">
        <v>2489</v>
      </c>
      <c r="J556" s="3308" t="s">
        <v>2477</v>
      </c>
      <c r="K556" s="3332">
        <v>1860</v>
      </c>
      <c r="L556" s="3308" t="s">
        <v>2478</v>
      </c>
      <c r="M556" s="3308" t="s">
        <v>2479</v>
      </c>
      <c r="N556" s="3308" t="s">
        <v>2480</v>
      </c>
      <c r="O556" s="3308"/>
      <c r="P556" s="3308"/>
      <c r="Q556" s="3308" t="s">
        <v>2582</v>
      </c>
      <c r="R556" s="3331" t="s">
        <v>2582</v>
      </c>
    </row>
    <row r="557" spans="1:18" s="3314" customFormat="1" ht="12" customHeight="1">
      <c r="A557" s="3308" t="s">
        <v>4241</v>
      </c>
      <c r="B557" s="3308" t="s">
        <v>4242</v>
      </c>
      <c r="C557" s="3308" t="s">
        <v>4242</v>
      </c>
      <c r="D557" s="3308" t="s">
        <v>3086</v>
      </c>
      <c r="E557" s="3308" t="s">
        <v>2486</v>
      </c>
      <c r="F557" s="3308" t="s">
        <v>2487</v>
      </c>
      <c r="G557" s="3308" t="s">
        <v>2488</v>
      </c>
      <c r="H557" s="3308"/>
      <c r="I557" s="3299" t="s">
        <v>2546</v>
      </c>
      <c r="J557" s="3308" t="s">
        <v>2477</v>
      </c>
      <c r="K557" s="3332">
        <v>18000</v>
      </c>
      <c r="L557" s="3308" t="s">
        <v>2478</v>
      </c>
      <c r="M557" s="3308" t="s">
        <v>2479</v>
      </c>
      <c r="N557" s="3308" t="s">
        <v>2480</v>
      </c>
      <c r="O557" s="3308"/>
      <c r="P557" s="3308"/>
      <c r="Q557" s="3308" t="s">
        <v>2630</v>
      </c>
      <c r="R557" s="3331" t="s">
        <v>3086</v>
      </c>
    </row>
    <row r="558" spans="1:18" s="3314" customFormat="1" ht="12" customHeight="1">
      <c r="A558" s="3308" t="s">
        <v>4243</v>
      </c>
      <c r="B558" s="3308" t="s">
        <v>4242</v>
      </c>
      <c r="C558" s="3308" t="s">
        <v>4242</v>
      </c>
      <c r="D558" s="3308" t="s">
        <v>3086</v>
      </c>
      <c r="E558" s="3308" t="s">
        <v>2486</v>
      </c>
      <c r="F558" s="3308" t="s">
        <v>2487</v>
      </c>
      <c r="G558" s="3308" t="s">
        <v>2488</v>
      </c>
      <c r="H558" s="3308"/>
      <c r="I558" s="3299" t="s">
        <v>2546</v>
      </c>
      <c r="J558" s="3308" t="s">
        <v>2477</v>
      </c>
      <c r="K558" s="3332">
        <v>19000</v>
      </c>
      <c r="L558" s="3308" t="s">
        <v>2478</v>
      </c>
      <c r="M558" s="3308" t="s">
        <v>2479</v>
      </c>
      <c r="N558" s="3308" t="s">
        <v>2480</v>
      </c>
      <c r="O558" s="3308"/>
      <c r="P558" s="3308"/>
      <c r="Q558" s="3308" t="s">
        <v>4244</v>
      </c>
      <c r="R558" s="3331" t="s">
        <v>3086</v>
      </c>
    </row>
    <row r="559" spans="1:18" s="3314" customFormat="1" ht="12" customHeight="1">
      <c r="A559" s="3308" t="s">
        <v>4245</v>
      </c>
      <c r="B559" s="3308" t="s">
        <v>4246</v>
      </c>
      <c r="C559" s="3308" t="s">
        <v>4246</v>
      </c>
      <c r="D559" s="3308" t="s">
        <v>3086</v>
      </c>
      <c r="E559" s="3308" t="s">
        <v>2486</v>
      </c>
      <c r="F559" s="3308" t="s">
        <v>2487</v>
      </c>
      <c r="G559" s="3308" t="s">
        <v>2488</v>
      </c>
      <c r="H559" s="3308"/>
      <c r="I559" s="3299" t="s">
        <v>2546</v>
      </c>
      <c r="J559" s="3308" t="s">
        <v>2477</v>
      </c>
      <c r="K559" s="3332">
        <v>29000</v>
      </c>
      <c r="L559" s="3308" t="s">
        <v>2478</v>
      </c>
      <c r="M559" s="3308" t="s">
        <v>2479</v>
      </c>
      <c r="N559" s="3308" t="s">
        <v>2480</v>
      </c>
      <c r="O559" s="3308"/>
      <c r="P559" s="3308"/>
      <c r="Q559" s="3308" t="s">
        <v>2717</v>
      </c>
      <c r="R559" s="3331" t="s">
        <v>3086</v>
      </c>
    </row>
    <row r="560" spans="1:18" s="3314" customFormat="1" ht="12" customHeight="1">
      <c r="A560" s="3308" t="s">
        <v>4247</v>
      </c>
      <c r="B560" s="3308" t="s">
        <v>4246</v>
      </c>
      <c r="C560" s="3308" t="s">
        <v>4246</v>
      </c>
      <c r="D560" s="3308" t="s">
        <v>3734</v>
      </c>
      <c r="E560" s="3308" t="s">
        <v>2495</v>
      </c>
      <c r="F560" s="3308" t="s">
        <v>2532</v>
      </c>
      <c r="G560" s="3308" t="s">
        <v>2634</v>
      </c>
      <c r="H560" s="3308"/>
      <c r="I560" s="3308" t="s">
        <v>2489</v>
      </c>
      <c r="J560" s="3308" t="s">
        <v>2477</v>
      </c>
      <c r="K560" s="3332">
        <v>40500</v>
      </c>
      <c r="L560" s="3308" t="s">
        <v>2478</v>
      </c>
      <c r="M560" s="3308" t="s">
        <v>2479</v>
      </c>
      <c r="N560" s="3308" t="s">
        <v>2480</v>
      </c>
      <c r="O560" s="3308"/>
      <c r="P560" s="3308"/>
      <c r="Q560" s="3308" t="s">
        <v>3734</v>
      </c>
      <c r="R560" s="3331" t="s">
        <v>3734</v>
      </c>
    </row>
    <row r="561" spans="1:18" s="3314" customFormat="1" ht="12" customHeight="1">
      <c r="A561" s="3308" t="s">
        <v>4248</v>
      </c>
      <c r="B561" s="3308" t="s">
        <v>4249</v>
      </c>
      <c r="C561" s="3308" t="s">
        <v>4249</v>
      </c>
      <c r="D561" s="3308" t="s">
        <v>4250</v>
      </c>
      <c r="E561" s="3308" t="s">
        <v>2486</v>
      </c>
      <c r="F561" s="3308" t="s">
        <v>2487</v>
      </c>
      <c r="G561" s="3299" t="s">
        <v>5011</v>
      </c>
      <c r="H561" s="3308"/>
      <c r="I561" s="3299" t="s">
        <v>2608</v>
      </c>
      <c r="J561" s="3308" t="s">
        <v>2477</v>
      </c>
      <c r="K561" s="3332">
        <v>22373</v>
      </c>
      <c r="L561" s="3308" t="s">
        <v>2478</v>
      </c>
      <c r="M561" s="3308" t="s">
        <v>2479</v>
      </c>
      <c r="N561" s="3308" t="s">
        <v>2480</v>
      </c>
      <c r="O561" s="3308"/>
      <c r="P561" s="3308"/>
      <c r="Q561" s="3308" t="s">
        <v>4046</v>
      </c>
      <c r="R561" s="3331" t="s">
        <v>4250</v>
      </c>
    </row>
    <row r="562" spans="1:18" s="3314" customFormat="1" ht="12" customHeight="1">
      <c r="A562" s="3308" t="s">
        <v>4251</v>
      </c>
      <c r="B562" s="3308" t="s">
        <v>4249</v>
      </c>
      <c r="C562" s="3308" t="s">
        <v>4249</v>
      </c>
      <c r="D562" s="3308" t="s">
        <v>3086</v>
      </c>
      <c r="E562" s="3308" t="s">
        <v>2486</v>
      </c>
      <c r="F562" s="3308" t="s">
        <v>2487</v>
      </c>
      <c r="G562" s="3308" t="s">
        <v>2488</v>
      </c>
      <c r="H562" s="3308"/>
      <c r="I562" s="3299" t="s">
        <v>2546</v>
      </c>
      <c r="J562" s="3308" t="s">
        <v>2477</v>
      </c>
      <c r="K562" s="3332">
        <v>21000</v>
      </c>
      <c r="L562" s="3308" t="s">
        <v>2478</v>
      </c>
      <c r="M562" s="3308" t="s">
        <v>2479</v>
      </c>
      <c r="N562" s="3308" t="s">
        <v>2480</v>
      </c>
      <c r="O562" s="3308"/>
      <c r="P562" s="3308"/>
      <c r="Q562" s="3308" t="s">
        <v>4252</v>
      </c>
      <c r="R562" s="3331" t="s">
        <v>3086</v>
      </c>
    </row>
    <row r="563" spans="1:18" s="3314" customFormat="1" ht="12" customHeight="1">
      <c r="A563" s="3308" t="s">
        <v>4253</v>
      </c>
      <c r="B563" s="3308" t="s">
        <v>4249</v>
      </c>
      <c r="C563" s="3308" t="s">
        <v>4249</v>
      </c>
      <c r="D563" s="3308" t="s">
        <v>4254</v>
      </c>
      <c r="E563" s="3308" t="s">
        <v>2486</v>
      </c>
      <c r="F563" s="3308" t="s">
        <v>2487</v>
      </c>
      <c r="G563" s="3308" t="s">
        <v>3361</v>
      </c>
      <c r="H563" s="3308"/>
      <c r="I563" s="3299" t="s">
        <v>2546</v>
      </c>
      <c r="J563" s="3308" t="s">
        <v>2477</v>
      </c>
      <c r="K563" s="3332">
        <v>340500</v>
      </c>
      <c r="L563" s="3308" t="s">
        <v>2478</v>
      </c>
      <c r="M563" s="3299" t="s">
        <v>2498</v>
      </c>
      <c r="N563" s="3308" t="s">
        <v>2499</v>
      </c>
      <c r="O563" s="3308"/>
      <c r="P563" s="3308"/>
      <c r="Q563" s="3308" t="s">
        <v>4255</v>
      </c>
      <c r="R563" s="3331" t="s">
        <v>4254</v>
      </c>
    </row>
    <row r="564" spans="1:18" s="3314" customFormat="1" ht="12" customHeight="1">
      <c r="A564" s="3308" t="s">
        <v>4256</v>
      </c>
      <c r="B564" s="3308" t="s">
        <v>4249</v>
      </c>
      <c r="C564" s="3308" t="s">
        <v>4249</v>
      </c>
      <c r="D564" s="3308" t="s">
        <v>4257</v>
      </c>
      <c r="E564" s="3308" t="s">
        <v>2486</v>
      </c>
      <c r="F564" s="3308" t="s">
        <v>2487</v>
      </c>
      <c r="G564" s="3299" t="s">
        <v>5013</v>
      </c>
      <c r="H564" s="3308"/>
      <c r="I564" s="3308" t="s">
        <v>2489</v>
      </c>
      <c r="J564" s="3308" t="s">
        <v>2477</v>
      </c>
      <c r="K564" s="3332">
        <v>65180</v>
      </c>
      <c r="L564" s="3308" t="s">
        <v>2478</v>
      </c>
      <c r="M564" s="3299" t="s">
        <v>2498</v>
      </c>
      <c r="N564" s="3308" t="s">
        <v>2499</v>
      </c>
      <c r="O564" s="3308"/>
      <c r="P564" s="3308"/>
      <c r="Q564" s="3308" t="s">
        <v>4258</v>
      </c>
      <c r="R564" s="3331" t="s">
        <v>4257</v>
      </c>
    </row>
    <row r="565" spans="1:18" s="3314" customFormat="1" ht="12" customHeight="1">
      <c r="A565" s="3308" t="s">
        <v>4259</v>
      </c>
      <c r="B565" s="3308" t="s">
        <v>4260</v>
      </c>
      <c r="C565" s="3308" t="s">
        <v>4260</v>
      </c>
      <c r="D565" s="3308" t="s">
        <v>2720</v>
      </c>
      <c r="E565" s="3308" t="s">
        <v>2495</v>
      </c>
      <c r="F565" s="3308" t="s">
        <v>2532</v>
      </c>
      <c r="G565" s="3299" t="s">
        <v>2721</v>
      </c>
      <c r="H565" s="3308"/>
      <c r="I565" s="3299" t="s">
        <v>5015</v>
      </c>
      <c r="J565" s="3308" t="s">
        <v>2477</v>
      </c>
      <c r="K565" s="3332">
        <v>21390</v>
      </c>
      <c r="L565" s="3308" t="s">
        <v>2478</v>
      </c>
      <c r="M565" s="3308" t="s">
        <v>2479</v>
      </c>
      <c r="N565" s="3308" t="s">
        <v>2480</v>
      </c>
      <c r="O565" s="3308"/>
      <c r="P565" s="3308"/>
      <c r="Q565" s="3308" t="s">
        <v>4261</v>
      </c>
      <c r="R565" s="3331" t="s">
        <v>4262</v>
      </c>
    </row>
    <row r="566" spans="1:18" s="3314" customFormat="1" ht="12" customHeight="1">
      <c r="A566" s="3308" t="s">
        <v>4263</v>
      </c>
      <c r="B566" s="3308" t="s">
        <v>4264</v>
      </c>
      <c r="C566" s="3308" t="s">
        <v>4264</v>
      </c>
      <c r="D566" s="3308" t="s">
        <v>3086</v>
      </c>
      <c r="E566" s="3308" t="s">
        <v>2486</v>
      </c>
      <c r="F566" s="3308" t="s">
        <v>2487</v>
      </c>
      <c r="G566" s="3308" t="s">
        <v>2488</v>
      </c>
      <c r="H566" s="3308"/>
      <c r="I566" s="3299" t="s">
        <v>2546</v>
      </c>
      <c r="J566" s="3308" t="s">
        <v>2477</v>
      </c>
      <c r="K566" s="3332">
        <v>16000</v>
      </c>
      <c r="L566" s="3308" t="s">
        <v>2478</v>
      </c>
      <c r="M566" s="3308" t="s">
        <v>2479</v>
      </c>
      <c r="N566" s="3308" t="s">
        <v>2480</v>
      </c>
      <c r="O566" s="3308"/>
      <c r="P566" s="3308"/>
      <c r="Q566" s="3308" t="s">
        <v>3924</v>
      </c>
      <c r="R566" s="3331" t="s">
        <v>3086</v>
      </c>
    </row>
    <row r="567" spans="1:18" s="3314" customFormat="1" ht="12" customHeight="1">
      <c r="A567" s="3308" t="s">
        <v>4265</v>
      </c>
      <c r="B567" s="3308" t="s">
        <v>4264</v>
      </c>
      <c r="C567" s="3308" t="s">
        <v>4264</v>
      </c>
      <c r="D567" s="3308" t="s">
        <v>3086</v>
      </c>
      <c r="E567" s="3308" t="s">
        <v>2486</v>
      </c>
      <c r="F567" s="3308" t="s">
        <v>2487</v>
      </c>
      <c r="G567" s="3308" t="s">
        <v>2488</v>
      </c>
      <c r="H567" s="3308"/>
      <c r="I567" s="3299" t="s">
        <v>2546</v>
      </c>
      <c r="J567" s="3308" t="s">
        <v>2477</v>
      </c>
      <c r="K567" s="3332">
        <v>27180</v>
      </c>
      <c r="L567" s="3308" t="s">
        <v>2478</v>
      </c>
      <c r="M567" s="3308" t="s">
        <v>2479</v>
      </c>
      <c r="N567" s="3308" t="s">
        <v>2480</v>
      </c>
      <c r="O567" s="3308"/>
      <c r="P567" s="3308"/>
      <c r="Q567" s="3308" t="s">
        <v>2973</v>
      </c>
      <c r="R567" s="3331" t="s">
        <v>3086</v>
      </c>
    </row>
    <row r="568" spans="1:18" s="3314" customFormat="1" ht="12" customHeight="1">
      <c r="A568" s="3308" t="s">
        <v>4266</v>
      </c>
      <c r="B568" s="3308" t="s">
        <v>4264</v>
      </c>
      <c r="C568" s="3308" t="s">
        <v>4264</v>
      </c>
      <c r="D568" s="3299" t="s">
        <v>2780</v>
      </c>
      <c r="E568" s="3308" t="s">
        <v>2495</v>
      </c>
      <c r="F568" s="3308" t="s">
        <v>2532</v>
      </c>
      <c r="G568" s="3308" t="s">
        <v>2781</v>
      </c>
      <c r="H568" s="3308"/>
      <c r="I568" s="3308" t="s">
        <v>2489</v>
      </c>
      <c r="J568" s="3294" t="s">
        <v>2477</v>
      </c>
      <c r="K568" s="3332">
        <v>33900</v>
      </c>
      <c r="L568" s="3308" t="s">
        <v>2478</v>
      </c>
      <c r="M568" s="3299" t="s">
        <v>2498</v>
      </c>
      <c r="N568" s="3308" t="s">
        <v>2551</v>
      </c>
      <c r="O568" s="3308"/>
      <c r="P568" s="3308"/>
      <c r="Q568" s="3308" t="s">
        <v>4267</v>
      </c>
      <c r="R568" s="3331" t="s">
        <v>2781</v>
      </c>
    </row>
    <row r="569" spans="1:18" s="3314" customFormat="1" ht="12" customHeight="1">
      <c r="A569" s="3308" t="s">
        <v>4268</v>
      </c>
      <c r="B569" s="3308" t="s">
        <v>4264</v>
      </c>
      <c r="C569" s="3308" t="s">
        <v>4264</v>
      </c>
      <c r="D569" s="3308" t="s">
        <v>4269</v>
      </c>
      <c r="E569" s="3308" t="s">
        <v>2495</v>
      </c>
      <c r="F569" s="3308" t="s">
        <v>2532</v>
      </c>
      <c r="G569" s="3308" t="s">
        <v>2578</v>
      </c>
      <c r="H569" s="3308"/>
      <c r="I569" s="3299" t="s">
        <v>2489</v>
      </c>
      <c r="J569" s="3308" t="s">
        <v>2477</v>
      </c>
      <c r="K569" s="3332">
        <v>39130</v>
      </c>
      <c r="L569" s="3308" t="s">
        <v>2478</v>
      </c>
      <c r="M569" s="3299" t="s">
        <v>2498</v>
      </c>
      <c r="N569" s="3308" t="s">
        <v>2728</v>
      </c>
      <c r="O569" s="3308"/>
      <c r="P569" s="3308"/>
      <c r="Q569" s="3308" t="s">
        <v>2996</v>
      </c>
      <c r="R569" s="3331" t="s">
        <v>4269</v>
      </c>
    </row>
    <row r="570" spans="1:18" s="3314" customFormat="1" ht="12" customHeight="1">
      <c r="A570" s="3308" t="s">
        <v>4270</v>
      </c>
      <c r="B570" s="3308" t="s">
        <v>4264</v>
      </c>
      <c r="C570" s="3308" t="s">
        <v>4264</v>
      </c>
      <c r="D570" s="3307" t="s">
        <v>2776</v>
      </c>
      <c r="E570" s="3308" t="s">
        <v>2495</v>
      </c>
      <c r="F570" s="3308" t="s">
        <v>2532</v>
      </c>
      <c r="G570" s="3308" t="s">
        <v>2578</v>
      </c>
      <c r="H570" s="3308"/>
      <c r="I570" s="3299" t="s">
        <v>2489</v>
      </c>
      <c r="J570" s="3308" t="s">
        <v>2477</v>
      </c>
      <c r="K570" s="3332">
        <v>65450</v>
      </c>
      <c r="L570" s="3308" t="s">
        <v>2478</v>
      </c>
      <c r="M570" s="3299" t="s">
        <v>2498</v>
      </c>
      <c r="N570" s="3308" t="s">
        <v>2728</v>
      </c>
      <c r="O570" s="3308"/>
      <c r="P570" s="3308"/>
      <c r="Q570" s="3308" t="s">
        <v>4271</v>
      </c>
      <c r="R570" s="3331" t="s">
        <v>4272</v>
      </c>
    </row>
    <row r="571" spans="1:18" s="3314" customFormat="1" ht="12" customHeight="1">
      <c r="A571" s="3308" t="s">
        <v>4273</v>
      </c>
      <c r="B571" s="3308" t="s">
        <v>4274</v>
      </c>
      <c r="C571" s="3308" t="s">
        <v>4274</v>
      </c>
      <c r="D571" s="3308" t="s">
        <v>3086</v>
      </c>
      <c r="E571" s="3308" t="s">
        <v>2486</v>
      </c>
      <c r="F571" s="3308" t="s">
        <v>2487</v>
      </c>
      <c r="G571" s="3308" t="s">
        <v>2488</v>
      </c>
      <c r="H571" s="3308"/>
      <c r="I571" s="3299" t="s">
        <v>2546</v>
      </c>
      <c r="J571" s="3308" t="s">
        <v>2477</v>
      </c>
      <c r="K571" s="3332">
        <v>18000</v>
      </c>
      <c r="L571" s="3308" t="s">
        <v>2478</v>
      </c>
      <c r="M571" s="3308" t="s">
        <v>2479</v>
      </c>
      <c r="N571" s="3308" t="s">
        <v>2480</v>
      </c>
      <c r="O571" s="3308"/>
      <c r="P571" s="3308"/>
      <c r="Q571" s="3308" t="s">
        <v>3838</v>
      </c>
      <c r="R571" s="3331" t="s">
        <v>3086</v>
      </c>
    </row>
    <row r="572" spans="1:18" s="3314" customFormat="1" ht="12" customHeight="1">
      <c r="A572" s="3308" t="s">
        <v>4275</v>
      </c>
      <c r="B572" s="3308" t="s">
        <v>4276</v>
      </c>
      <c r="C572" s="3308" t="s">
        <v>4276</v>
      </c>
      <c r="D572" s="3308" t="s">
        <v>2582</v>
      </c>
      <c r="E572" s="3308" t="s">
        <v>2495</v>
      </c>
      <c r="F572" s="3308" t="s">
        <v>2532</v>
      </c>
      <c r="G572" s="3308" t="s">
        <v>2578</v>
      </c>
      <c r="H572" s="3308"/>
      <c r="I572" s="3299" t="s">
        <v>2489</v>
      </c>
      <c r="J572" s="3308" t="s">
        <v>2477</v>
      </c>
      <c r="K572" s="3332">
        <v>1860</v>
      </c>
      <c r="L572" s="3308" t="s">
        <v>2478</v>
      </c>
      <c r="M572" s="3308" t="s">
        <v>2479</v>
      </c>
      <c r="N572" s="3308" t="s">
        <v>2480</v>
      </c>
      <c r="O572" s="3308"/>
      <c r="P572" s="3308"/>
      <c r="Q572" s="3308" t="s">
        <v>2582</v>
      </c>
      <c r="R572" s="3331" t="s">
        <v>2582</v>
      </c>
    </row>
    <row r="573" spans="1:18" s="3314" customFormat="1" ht="12" customHeight="1">
      <c r="A573" s="3308" t="s">
        <v>4277</v>
      </c>
      <c r="B573" s="3308" t="s">
        <v>4276</v>
      </c>
      <c r="C573" s="3308" t="s">
        <v>4276</v>
      </c>
      <c r="D573" s="3308" t="s">
        <v>3086</v>
      </c>
      <c r="E573" s="3308" t="s">
        <v>2486</v>
      </c>
      <c r="F573" s="3308" t="s">
        <v>2487</v>
      </c>
      <c r="G573" s="3308" t="s">
        <v>2488</v>
      </c>
      <c r="H573" s="3308"/>
      <c r="I573" s="3299" t="s">
        <v>2546</v>
      </c>
      <c r="J573" s="3308" t="s">
        <v>2477</v>
      </c>
      <c r="K573" s="3332">
        <v>21000</v>
      </c>
      <c r="L573" s="3308" t="s">
        <v>2478</v>
      </c>
      <c r="M573" s="3308" t="s">
        <v>2479</v>
      </c>
      <c r="N573" s="3308" t="s">
        <v>2480</v>
      </c>
      <c r="O573" s="3308"/>
      <c r="P573" s="3308"/>
      <c r="Q573" s="3308" t="s">
        <v>2717</v>
      </c>
      <c r="R573" s="3331" t="s">
        <v>3086</v>
      </c>
    </row>
    <row r="574" spans="1:18" s="3314" customFormat="1" ht="12" customHeight="1">
      <c r="A574" s="3308" t="s">
        <v>4278</v>
      </c>
      <c r="B574" s="3308" t="s">
        <v>4276</v>
      </c>
      <c r="C574" s="3308" t="s">
        <v>4276</v>
      </c>
      <c r="D574" s="3308" t="s">
        <v>4279</v>
      </c>
      <c r="E574" s="3308" t="s">
        <v>2495</v>
      </c>
      <c r="F574" s="3308" t="s">
        <v>2532</v>
      </c>
      <c r="G574" s="3308" t="s">
        <v>2634</v>
      </c>
      <c r="H574" s="3308"/>
      <c r="I574" s="3308" t="s">
        <v>2489</v>
      </c>
      <c r="J574" s="3308" t="s">
        <v>2477</v>
      </c>
      <c r="K574" s="3332">
        <v>67200</v>
      </c>
      <c r="L574" s="3308" t="s">
        <v>2478</v>
      </c>
      <c r="M574" s="3308" t="s">
        <v>2479</v>
      </c>
      <c r="N574" s="3308" t="s">
        <v>2480</v>
      </c>
      <c r="O574" s="3308"/>
      <c r="P574" s="3308"/>
      <c r="Q574" s="3308" t="s">
        <v>3885</v>
      </c>
      <c r="R574" s="3331" t="s">
        <v>4279</v>
      </c>
    </row>
    <row r="575" spans="1:18" s="3314" customFormat="1" ht="12" customHeight="1">
      <c r="A575" s="3308" t="s">
        <v>4280</v>
      </c>
      <c r="B575" s="3308" t="s">
        <v>4281</v>
      </c>
      <c r="C575" s="3308" t="s">
        <v>4281</v>
      </c>
      <c r="D575" s="3308" t="s">
        <v>4282</v>
      </c>
      <c r="E575" s="3308" t="s">
        <v>2486</v>
      </c>
      <c r="F575" s="3308" t="s">
        <v>2487</v>
      </c>
      <c r="G575" s="3308" t="s">
        <v>4033</v>
      </c>
      <c r="H575" s="3308"/>
      <c r="I575" s="3299" t="s">
        <v>2546</v>
      </c>
      <c r="J575" s="3308" t="s">
        <v>2477</v>
      </c>
      <c r="K575" s="3332">
        <v>40000</v>
      </c>
      <c r="L575" s="3308" t="s">
        <v>2478</v>
      </c>
      <c r="M575" s="3308" t="s">
        <v>2479</v>
      </c>
      <c r="N575" s="3308" t="s">
        <v>2480</v>
      </c>
      <c r="O575" s="3308"/>
      <c r="P575" s="3308"/>
      <c r="Q575" s="3308" t="s">
        <v>2863</v>
      </c>
      <c r="R575" s="3331" t="s">
        <v>4282</v>
      </c>
    </row>
    <row r="576" spans="1:18" s="3314" customFormat="1" ht="12" customHeight="1">
      <c r="A576" s="3308" t="s">
        <v>4283</v>
      </c>
      <c r="B576" s="3308" t="s">
        <v>4281</v>
      </c>
      <c r="C576" s="3308" t="s">
        <v>4281</v>
      </c>
      <c r="D576" s="3308" t="s">
        <v>3086</v>
      </c>
      <c r="E576" s="3308" t="s">
        <v>2486</v>
      </c>
      <c r="F576" s="3308" t="s">
        <v>2487</v>
      </c>
      <c r="G576" s="3308" t="s">
        <v>2488</v>
      </c>
      <c r="H576" s="3308"/>
      <c r="I576" s="3299" t="s">
        <v>2546</v>
      </c>
      <c r="J576" s="3308" t="s">
        <v>2477</v>
      </c>
      <c r="K576" s="3332">
        <v>15000</v>
      </c>
      <c r="L576" s="3308" t="s">
        <v>2478</v>
      </c>
      <c r="M576" s="3308" t="s">
        <v>2479</v>
      </c>
      <c r="N576" s="3308" t="s">
        <v>2480</v>
      </c>
      <c r="O576" s="3308"/>
      <c r="P576" s="3308"/>
      <c r="Q576" s="3308" t="s">
        <v>4175</v>
      </c>
      <c r="R576" s="3331" t="s">
        <v>3086</v>
      </c>
    </row>
    <row r="577" spans="1:18" s="3314" customFormat="1" ht="12" customHeight="1">
      <c r="A577" s="3308" t="s">
        <v>4284</v>
      </c>
      <c r="B577" s="3308" t="s">
        <v>4281</v>
      </c>
      <c r="C577" s="3308" t="s">
        <v>4281</v>
      </c>
      <c r="D577" s="3308" t="s">
        <v>4285</v>
      </c>
      <c r="E577" s="3308" t="s">
        <v>2495</v>
      </c>
      <c r="F577" s="3308" t="s">
        <v>2532</v>
      </c>
      <c r="G577" s="3299" t="s">
        <v>2533</v>
      </c>
      <c r="H577" s="3308"/>
      <c r="I577" s="3308" t="s">
        <v>2489</v>
      </c>
      <c r="J577" s="3308" t="s">
        <v>2477</v>
      </c>
      <c r="K577" s="3332">
        <v>1870</v>
      </c>
      <c r="L577" s="3308" t="s">
        <v>2478</v>
      </c>
      <c r="M577" s="3299" t="s">
        <v>2498</v>
      </c>
      <c r="N577" s="3299" t="s">
        <v>2534</v>
      </c>
      <c r="O577" s="3308"/>
      <c r="P577" s="3308"/>
      <c r="Q577" s="3308" t="s">
        <v>4286</v>
      </c>
      <c r="R577" s="3331" t="s">
        <v>4285</v>
      </c>
    </row>
    <row r="578" spans="1:18" s="3314" customFormat="1" ht="12" customHeight="1">
      <c r="A578" s="3308" t="s">
        <v>4287</v>
      </c>
      <c r="B578" s="3308" t="s">
        <v>4281</v>
      </c>
      <c r="C578" s="3308" t="s">
        <v>4281</v>
      </c>
      <c r="D578" s="3299" t="s">
        <v>4288</v>
      </c>
      <c r="E578" s="3308" t="s">
        <v>2495</v>
      </c>
      <c r="F578" s="3308" t="s">
        <v>2532</v>
      </c>
      <c r="G578" s="3299" t="s">
        <v>2533</v>
      </c>
      <c r="H578" s="3308"/>
      <c r="I578" s="3308" t="s">
        <v>2489</v>
      </c>
      <c r="J578" s="3308" t="s">
        <v>2477</v>
      </c>
      <c r="K578" s="3332">
        <v>68680</v>
      </c>
      <c r="L578" s="3308" t="s">
        <v>2478</v>
      </c>
      <c r="M578" s="3299" t="s">
        <v>2498</v>
      </c>
      <c r="N578" s="3299" t="s">
        <v>2534</v>
      </c>
      <c r="O578" s="3308"/>
      <c r="P578" s="3308"/>
      <c r="Q578" s="3308" t="s">
        <v>4289</v>
      </c>
      <c r="R578" s="3331" t="s">
        <v>4289</v>
      </c>
    </row>
    <row r="579" spans="1:18" s="3314" customFormat="1" ht="12" customHeight="1">
      <c r="A579" s="3308" t="s">
        <v>4290</v>
      </c>
      <c r="B579" s="3308" t="s">
        <v>4188</v>
      </c>
      <c r="C579" s="3308" t="s">
        <v>4188</v>
      </c>
      <c r="D579" s="3308" t="s">
        <v>3020</v>
      </c>
      <c r="E579" s="3308" t="s">
        <v>2495</v>
      </c>
      <c r="F579" s="3308" t="s">
        <v>2532</v>
      </c>
      <c r="G579" s="3308" t="s">
        <v>2550</v>
      </c>
      <c r="H579" s="3308"/>
      <c r="I579" s="3308" t="s">
        <v>2489</v>
      </c>
      <c r="J579" s="3308" t="s">
        <v>2477</v>
      </c>
      <c r="K579" s="3332">
        <v>33000</v>
      </c>
      <c r="L579" s="3308" t="s">
        <v>2478</v>
      </c>
      <c r="M579" s="3299" t="s">
        <v>2498</v>
      </c>
      <c r="N579" s="3308" t="s">
        <v>2551</v>
      </c>
      <c r="O579" s="3308"/>
      <c r="P579" s="3308"/>
      <c r="Q579" s="3299" t="s">
        <v>3031</v>
      </c>
      <c r="R579" s="3331" t="s">
        <v>3020</v>
      </c>
    </row>
    <row r="580" spans="1:18" s="3314" customFormat="1" ht="12" customHeight="1">
      <c r="A580" s="3308" t="s">
        <v>4291</v>
      </c>
      <c r="B580" s="3308" t="s">
        <v>4292</v>
      </c>
      <c r="C580" s="3308" t="s">
        <v>4292</v>
      </c>
      <c r="D580" s="3308" t="s">
        <v>3020</v>
      </c>
      <c r="E580" s="3308" t="s">
        <v>2495</v>
      </c>
      <c r="F580" s="3308" t="s">
        <v>2532</v>
      </c>
      <c r="G580" s="3308" t="s">
        <v>2550</v>
      </c>
      <c r="H580" s="3308"/>
      <c r="I580" s="3308" t="s">
        <v>2489</v>
      </c>
      <c r="J580" s="3308" t="s">
        <v>2477</v>
      </c>
      <c r="K580" s="3332">
        <v>31020</v>
      </c>
      <c r="L580" s="3308" t="s">
        <v>2478</v>
      </c>
      <c r="M580" s="3299" t="s">
        <v>2498</v>
      </c>
      <c r="N580" s="3308" t="s">
        <v>2551</v>
      </c>
      <c r="O580" s="3308"/>
      <c r="P580" s="3308"/>
      <c r="Q580" s="3299" t="s">
        <v>3031</v>
      </c>
      <c r="R580" s="3331" t="s">
        <v>3020</v>
      </c>
    </row>
    <row r="581" spans="1:18" s="3314" customFormat="1" ht="12" customHeight="1">
      <c r="A581" s="3308" t="s">
        <v>4293</v>
      </c>
      <c r="B581" s="3308" t="s">
        <v>4292</v>
      </c>
      <c r="C581" s="3308" t="s">
        <v>4292</v>
      </c>
      <c r="D581" s="3308" t="s">
        <v>3020</v>
      </c>
      <c r="E581" s="3308" t="s">
        <v>2495</v>
      </c>
      <c r="F581" s="3308" t="s">
        <v>2532</v>
      </c>
      <c r="G581" s="3308" t="s">
        <v>2550</v>
      </c>
      <c r="H581" s="3308"/>
      <c r="I581" s="3308" t="s">
        <v>2489</v>
      </c>
      <c r="J581" s="3308" t="s">
        <v>2477</v>
      </c>
      <c r="K581" s="3332">
        <v>143550</v>
      </c>
      <c r="L581" s="3308" t="s">
        <v>2478</v>
      </c>
      <c r="M581" s="3299" t="s">
        <v>2498</v>
      </c>
      <c r="N581" s="3308" t="s">
        <v>2551</v>
      </c>
      <c r="O581" s="3308"/>
      <c r="P581" s="3308"/>
      <c r="Q581" s="3299" t="s">
        <v>3037</v>
      </c>
      <c r="R581" s="3331" t="s">
        <v>3020</v>
      </c>
    </row>
    <row r="582" spans="1:18" s="3337" customFormat="1" ht="12" customHeight="1">
      <c r="A582" s="3308" t="s">
        <v>4294</v>
      </c>
      <c r="B582" s="3299" t="s">
        <v>4295</v>
      </c>
      <c r="C582" s="3299" t="s">
        <v>4295</v>
      </c>
      <c r="D582" s="3299" t="s">
        <v>3946</v>
      </c>
      <c r="E582" s="3300" t="s">
        <v>2486</v>
      </c>
      <c r="F582" s="3294" t="s">
        <v>2487</v>
      </c>
      <c r="G582" s="3299" t="s">
        <v>2527</v>
      </c>
      <c r="H582" s="3299"/>
      <c r="I582" s="3299" t="s">
        <v>2522</v>
      </c>
      <c r="J582" s="3334" t="s">
        <v>3053</v>
      </c>
      <c r="K582" s="3301">
        <v>170000</v>
      </c>
      <c r="L582" s="3308" t="s">
        <v>2478</v>
      </c>
      <c r="M582" s="3299" t="s">
        <v>2498</v>
      </c>
      <c r="N582" s="3308" t="s">
        <v>2499</v>
      </c>
      <c r="O582" s="3334"/>
      <c r="P582" s="3334"/>
      <c r="Q582" s="3299" t="s">
        <v>4296</v>
      </c>
      <c r="R582" s="3306" t="s">
        <v>4297</v>
      </c>
    </row>
    <row r="583" spans="1:18" s="3337" customFormat="1" ht="12" customHeight="1">
      <c r="A583" s="3308" t="s">
        <v>4298</v>
      </c>
      <c r="B583" s="3299" t="s">
        <v>4295</v>
      </c>
      <c r="C583" s="3299" t="s">
        <v>4295</v>
      </c>
      <c r="D583" s="3299" t="s">
        <v>4299</v>
      </c>
      <c r="E583" s="3300" t="s">
        <v>2486</v>
      </c>
      <c r="F583" s="3294" t="s">
        <v>2487</v>
      </c>
      <c r="G583" s="3305" t="s">
        <v>2527</v>
      </c>
      <c r="H583" s="3299"/>
      <c r="I583" s="3305" t="s">
        <v>2528</v>
      </c>
      <c r="J583" s="3334" t="s">
        <v>3053</v>
      </c>
      <c r="K583" s="3301">
        <v>100000</v>
      </c>
      <c r="L583" s="3308" t="s">
        <v>2478</v>
      </c>
      <c r="M583" s="3299" t="s">
        <v>2498</v>
      </c>
      <c r="N583" s="3308" t="s">
        <v>2499</v>
      </c>
      <c r="O583" s="3334"/>
      <c r="P583" s="3334"/>
      <c r="Q583" s="3299" t="s">
        <v>3789</v>
      </c>
      <c r="R583" s="3306" t="s">
        <v>4299</v>
      </c>
    </row>
    <row r="584" spans="1:18" s="3337" customFormat="1" ht="12" customHeight="1">
      <c r="A584" s="3308" t="s">
        <v>4300</v>
      </c>
      <c r="B584" s="3299" t="s">
        <v>4295</v>
      </c>
      <c r="C584" s="3299" t="s">
        <v>4295</v>
      </c>
      <c r="D584" s="3299" t="s">
        <v>4299</v>
      </c>
      <c r="E584" s="3300" t="s">
        <v>2486</v>
      </c>
      <c r="F584" s="3294" t="s">
        <v>2487</v>
      </c>
      <c r="G584" s="3305" t="s">
        <v>2527</v>
      </c>
      <c r="H584" s="3299"/>
      <c r="I584" s="3305" t="s">
        <v>2528</v>
      </c>
      <c r="J584" s="3334" t="s">
        <v>3053</v>
      </c>
      <c r="K584" s="3301">
        <v>100000</v>
      </c>
      <c r="L584" s="3308" t="s">
        <v>2478</v>
      </c>
      <c r="M584" s="3299" t="s">
        <v>2498</v>
      </c>
      <c r="N584" s="3308" t="s">
        <v>2499</v>
      </c>
      <c r="O584" s="3334"/>
      <c r="P584" s="3334"/>
      <c r="Q584" s="3299" t="s">
        <v>3794</v>
      </c>
      <c r="R584" s="3306" t="s">
        <v>4299</v>
      </c>
    </row>
    <row r="585" spans="1:18" s="3337" customFormat="1" ht="12" customHeight="1">
      <c r="A585" s="3308" t="s">
        <v>4301</v>
      </c>
      <c r="B585" s="3299" t="s">
        <v>4295</v>
      </c>
      <c r="C585" s="3299" t="s">
        <v>4295</v>
      </c>
      <c r="D585" s="3299" t="s">
        <v>4299</v>
      </c>
      <c r="E585" s="3300" t="s">
        <v>2486</v>
      </c>
      <c r="F585" s="3294" t="s">
        <v>2487</v>
      </c>
      <c r="G585" s="3305" t="s">
        <v>2527</v>
      </c>
      <c r="H585" s="3299"/>
      <c r="I585" s="3305" t="s">
        <v>2528</v>
      </c>
      <c r="J585" s="3334" t="s">
        <v>3053</v>
      </c>
      <c r="K585" s="3301">
        <v>100000</v>
      </c>
      <c r="L585" s="3308" t="s">
        <v>2478</v>
      </c>
      <c r="M585" s="3299" t="s">
        <v>2498</v>
      </c>
      <c r="N585" s="3308" t="s">
        <v>2499</v>
      </c>
      <c r="O585" s="3334"/>
      <c r="P585" s="3334"/>
      <c r="Q585" s="3299" t="s">
        <v>3799</v>
      </c>
      <c r="R585" s="3306" t="s">
        <v>4299</v>
      </c>
    </row>
    <row r="586" spans="1:18" s="3337" customFormat="1" ht="12" customHeight="1">
      <c r="A586" s="3308" t="s">
        <v>4302</v>
      </c>
      <c r="B586" s="3299" t="s">
        <v>4295</v>
      </c>
      <c r="C586" s="3299" t="s">
        <v>4295</v>
      </c>
      <c r="D586" s="3299" t="s">
        <v>4299</v>
      </c>
      <c r="E586" s="3300" t="s">
        <v>2486</v>
      </c>
      <c r="F586" s="3294" t="s">
        <v>2487</v>
      </c>
      <c r="G586" s="3305" t="s">
        <v>2527</v>
      </c>
      <c r="H586" s="3299"/>
      <c r="I586" s="3305" t="s">
        <v>2528</v>
      </c>
      <c r="J586" s="3334" t="s">
        <v>3053</v>
      </c>
      <c r="K586" s="3301">
        <v>100000</v>
      </c>
      <c r="L586" s="3308" t="s">
        <v>2478</v>
      </c>
      <c r="M586" s="3299" t="s">
        <v>2498</v>
      </c>
      <c r="N586" s="3308" t="s">
        <v>2499</v>
      </c>
      <c r="O586" s="3334"/>
      <c r="P586" s="3334"/>
      <c r="Q586" s="3299" t="s">
        <v>3809</v>
      </c>
      <c r="R586" s="3306" t="s">
        <v>4299</v>
      </c>
    </row>
    <row r="587" spans="1:18" s="3337" customFormat="1" ht="12" customHeight="1">
      <c r="A587" s="3308" t="s">
        <v>4303</v>
      </c>
      <c r="B587" s="3299" t="s">
        <v>4295</v>
      </c>
      <c r="C587" s="3299" t="s">
        <v>4295</v>
      </c>
      <c r="D587" s="3299" t="s">
        <v>4299</v>
      </c>
      <c r="E587" s="3300" t="s">
        <v>2486</v>
      </c>
      <c r="F587" s="3294" t="s">
        <v>2487</v>
      </c>
      <c r="G587" s="3305" t="s">
        <v>2527</v>
      </c>
      <c r="H587" s="3299"/>
      <c r="I587" s="3305" t="s">
        <v>2528</v>
      </c>
      <c r="J587" s="3334" t="s">
        <v>3053</v>
      </c>
      <c r="K587" s="3301">
        <v>100000</v>
      </c>
      <c r="L587" s="3308" t="s">
        <v>2478</v>
      </c>
      <c r="M587" s="3299" t="s">
        <v>2498</v>
      </c>
      <c r="N587" s="3308" t="s">
        <v>2499</v>
      </c>
      <c r="O587" s="3334"/>
      <c r="P587" s="3334"/>
      <c r="Q587" s="3299" t="s">
        <v>4304</v>
      </c>
      <c r="R587" s="3306" t="s">
        <v>4299</v>
      </c>
    </row>
    <row r="588" spans="1:18" s="3337" customFormat="1" ht="12" customHeight="1">
      <c r="A588" s="3308" t="s">
        <v>4305</v>
      </c>
      <c r="B588" s="3299" t="s">
        <v>4295</v>
      </c>
      <c r="C588" s="3299" t="s">
        <v>4295</v>
      </c>
      <c r="D588" s="3299" t="s">
        <v>4299</v>
      </c>
      <c r="E588" s="3300" t="s">
        <v>2486</v>
      </c>
      <c r="F588" s="3294" t="s">
        <v>2487</v>
      </c>
      <c r="G588" s="3305" t="s">
        <v>2527</v>
      </c>
      <c r="H588" s="3299"/>
      <c r="I588" s="3305" t="s">
        <v>2528</v>
      </c>
      <c r="J588" s="3334" t="s">
        <v>3053</v>
      </c>
      <c r="K588" s="3301">
        <v>100000</v>
      </c>
      <c r="L588" s="3308" t="s">
        <v>2478</v>
      </c>
      <c r="M588" s="3299" t="s">
        <v>2498</v>
      </c>
      <c r="N588" s="3308" t="s">
        <v>2499</v>
      </c>
      <c r="O588" s="3334"/>
      <c r="P588" s="3334"/>
      <c r="Q588" s="3299" t="s">
        <v>3783</v>
      </c>
      <c r="R588" s="3306" t="s">
        <v>4299</v>
      </c>
    </row>
    <row r="589" spans="1:18" s="3337" customFormat="1" ht="12" customHeight="1">
      <c r="A589" s="3308" t="s">
        <v>4306</v>
      </c>
      <c r="B589" s="3299" t="s">
        <v>4295</v>
      </c>
      <c r="C589" s="3299" t="s">
        <v>4295</v>
      </c>
      <c r="D589" s="3299" t="s">
        <v>4299</v>
      </c>
      <c r="E589" s="3300" t="s">
        <v>2486</v>
      </c>
      <c r="F589" s="3294" t="s">
        <v>2487</v>
      </c>
      <c r="G589" s="3305" t="s">
        <v>2527</v>
      </c>
      <c r="H589" s="3299"/>
      <c r="I589" s="3305" t="s">
        <v>2528</v>
      </c>
      <c r="J589" s="3334" t="s">
        <v>3053</v>
      </c>
      <c r="K589" s="3301">
        <v>100000</v>
      </c>
      <c r="L589" s="3308" t="s">
        <v>2478</v>
      </c>
      <c r="M589" s="3299" t="s">
        <v>2498</v>
      </c>
      <c r="N589" s="3308" t="s">
        <v>2499</v>
      </c>
      <c r="O589" s="3334"/>
      <c r="P589" s="3334"/>
      <c r="Q589" s="3299" t="s">
        <v>4142</v>
      </c>
      <c r="R589" s="3306" t="s">
        <v>4299</v>
      </c>
    </row>
    <row r="590" spans="1:18" s="3314" customFormat="1" ht="12" customHeight="1">
      <c r="A590" s="3308" t="s">
        <v>4307</v>
      </c>
      <c r="B590" s="3299" t="s">
        <v>4308</v>
      </c>
      <c r="C590" s="3299" t="s">
        <v>4308</v>
      </c>
      <c r="D590" s="3299" t="s">
        <v>4309</v>
      </c>
      <c r="E590" s="3300" t="s">
        <v>2486</v>
      </c>
      <c r="F590" s="3294" t="s">
        <v>2487</v>
      </c>
      <c r="G590" s="3299" t="s">
        <v>2488</v>
      </c>
      <c r="H590" s="3299"/>
      <c r="I590" s="3299" t="s">
        <v>2522</v>
      </c>
      <c r="J590" s="3334" t="s">
        <v>3053</v>
      </c>
      <c r="K590" s="3301">
        <v>28530</v>
      </c>
      <c r="L590" s="3308" t="s">
        <v>2478</v>
      </c>
      <c r="M590" s="3308" t="s">
        <v>2479</v>
      </c>
      <c r="N590" s="3308" t="s">
        <v>2480</v>
      </c>
      <c r="O590" s="3308"/>
      <c r="P590" s="3308"/>
      <c r="Q590" s="3299" t="s">
        <v>3948</v>
      </c>
      <c r="R590" s="3306" t="s">
        <v>4309</v>
      </c>
    </row>
    <row r="591" spans="1:18" s="3314" customFormat="1" ht="12" customHeight="1">
      <c r="A591" s="3308" t="s">
        <v>4310</v>
      </c>
      <c r="B591" s="3299" t="s">
        <v>4308</v>
      </c>
      <c r="C591" s="3299" t="s">
        <v>4308</v>
      </c>
      <c r="D591" s="3299" t="s">
        <v>4309</v>
      </c>
      <c r="E591" s="3300" t="s">
        <v>2486</v>
      </c>
      <c r="F591" s="3294" t="s">
        <v>2487</v>
      </c>
      <c r="G591" s="3299" t="s">
        <v>2488</v>
      </c>
      <c r="H591" s="3299"/>
      <c r="I591" s="3299" t="s">
        <v>2522</v>
      </c>
      <c r="J591" s="3334" t="s">
        <v>3053</v>
      </c>
      <c r="K591" s="3301">
        <v>162000</v>
      </c>
      <c r="L591" s="3308" t="s">
        <v>2478</v>
      </c>
      <c r="M591" s="3308" t="s">
        <v>2479</v>
      </c>
      <c r="N591" s="3308" t="s">
        <v>2480</v>
      </c>
      <c r="O591" s="3308"/>
      <c r="P591" s="3308"/>
      <c r="Q591" s="3299" t="s">
        <v>4311</v>
      </c>
      <c r="R591" s="3306" t="s">
        <v>4309</v>
      </c>
    </row>
    <row r="592" spans="1:18" s="3314" customFormat="1" ht="12" customHeight="1">
      <c r="A592" s="3308" t="s">
        <v>4312</v>
      </c>
      <c r="B592" s="3299" t="s">
        <v>4313</v>
      </c>
      <c r="C592" s="3299" t="s">
        <v>4313</v>
      </c>
      <c r="D592" s="3299" t="s">
        <v>2720</v>
      </c>
      <c r="E592" s="3300" t="s">
        <v>2495</v>
      </c>
      <c r="F592" s="3294" t="s">
        <v>2532</v>
      </c>
      <c r="G592" s="3299" t="s">
        <v>2721</v>
      </c>
      <c r="H592" s="3299"/>
      <c r="I592" s="3299" t="s">
        <v>5015</v>
      </c>
      <c r="J592" s="3334" t="s">
        <v>3053</v>
      </c>
      <c r="K592" s="3301">
        <v>58000</v>
      </c>
      <c r="L592" s="3308" t="s">
        <v>2478</v>
      </c>
      <c r="M592" s="3308" t="s">
        <v>2479</v>
      </c>
      <c r="N592" s="3308" t="s">
        <v>2480</v>
      </c>
      <c r="O592" s="3308"/>
      <c r="P592" s="3308"/>
      <c r="Q592" s="3299" t="s">
        <v>4314</v>
      </c>
      <c r="R592" s="3306" t="s">
        <v>2720</v>
      </c>
    </row>
    <row r="593" spans="1:18" s="3314" customFormat="1" ht="12" customHeight="1">
      <c r="A593" s="3308" t="s">
        <v>4315</v>
      </c>
      <c r="B593" s="3299" t="s">
        <v>4316</v>
      </c>
      <c r="C593" s="3299" t="s">
        <v>4316</v>
      </c>
      <c r="D593" s="3299" t="s">
        <v>4317</v>
      </c>
      <c r="E593" s="3300" t="s">
        <v>2486</v>
      </c>
      <c r="F593" s="3294" t="s">
        <v>2487</v>
      </c>
      <c r="G593" s="3305" t="s">
        <v>2527</v>
      </c>
      <c r="H593" s="3299"/>
      <c r="I593" s="3305" t="s">
        <v>2528</v>
      </c>
      <c r="J593" s="3334" t="s">
        <v>3053</v>
      </c>
      <c r="K593" s="3301">
        <v>100000</v>
      </c>
      <c r="L593" s="3308" t="s">
        <v>2478</v>
      </c>
      <c r="M593" s="3299" t="s">
        <v>2498</v>
      </c>
      <c r="N593" s="3308" t="s">
        <v>2499</v>
      </c>
      <c r="O593" s="3308"/>
      <c r="P593" s="3308"/>
      <c r="Q593" s="3299" t="s">
        <v>3789</v>
      </c>
      <c r="R593" s="3306" t="s">
        <v>4317</v>
      </c>
    </row>
    <row r="594" spans="1:18" s="3314" customFormat="1" ht="12" customHeight="1">
      <c r="A594" s="3308" t="s">
        <v>4318</v>
      </c>
      <c r="B594" s="3299" t="s">
        <v>4316</v>
      </c>
      <c r="C594" s="3299" t="s">
        <v>4316</v>
      </c>
      <c r="D594" s="3299" t="s">
        <v>4317</v>
      </c>
      <c r="E594" s="3300" t="s">
        <v>2486</v>
      </c>
      <c r="F594" s="3294" t="s">
        <v>2487</v>
      </c>
      <c r="G594" s="3305" t="s">
        <v>2527</v>
      </c>
      <c r="H594" s="3299"/>
      <c r="I594" s="3305" t="s">
        <v>2528</v>
      </c>
      <c r="J594" s="3334" t="s">
        <v>3053</v>
      </c>
      <c r="K594" s="3301">
        <v>100000</v>
      </c>
      <c r="L594" s="3308" t="s">
        <v>2478</v>
      </c>
      <c r="M594" s="3299" t="s">
        <v>2498</v>
      </c>
      <c r="N594" s="3308" t="s">
        <v>2499</v>
      </c>
      <c r="O594" s="3308"/>
      <c r="P594" s="3308"/>
      <c r="Q594" s="3299" t="s">
        <v>3794</v>
      </c>
      <c r="R594" s="3306" t="s">
        <v>4317</v>
      </c>
    </row>
    <row r="595" spans="1:18" s="3314" customFormat="1" ht="12" customHeight="1">
      <c r="A595" s="3308" t="s">
        <v>4319</v>
      </c>
      <c r="B595" s="3299" t="s">
        <v>4316</v>
      </c>
      <c r="C595" s="3299" t="s">
        <v>4316</v>
      </c>
      <c r="D595" s="3299" t="s">
        <v>4317</v>
      </c>
      <c r="E595" s="3300" t="s">
        <v>2486</v>
      </c>
      <c r="F595" s="3294" t="s">
        <v>2487</v>
      </c>
      <c r="G595" s="3305" t="s">
        <v>2527</v>
      </c>
      <c r="H595" s="3299"/>
      <c r="I595" s="3305" t="s">
        <v>2528</v>
      </c>
      <c r="J595" s="3334" t="s">
        <v>3053</v>
      </c>
      <c r="K595" s="3301">
        <v>100000</v>
      </c>
      <c r="L595" s="3308" t="s">
        <v>2478</v>
      </c>
      <c r="M595" s="3299" t="s">
        <v>2498</v>
      </c>
      <c r="N595" s="3308" t="s">
        <v>2499</v>
      </c>
      <c r="O595" s="3308"/>
      <c r="P595" s="3308"/>
      <c r="Q595" s="3299" t="s">
        <v>3799</v>
      </c>
      <c r="R595" s="3306" t="s">
        <v>4317</v>
      </c>
    </row>
    <row r="596" spans="1:18" s="3314" customFormat="1" ht="12" customHeight="1">
      <c r="A596" s="3308" t="s">
        <v>4320</v>
      </c>
      <c r="B596" s="3299" t="s">
        <v>4316</v>
      </c>
      <c r="C596" s="3299" t="s">
        <v>4316</v>
      </c>
      <c r="D596" s="3299" t="s">
        <v>4317</v>
      </c>
      <c r="E596" s="3300" t="s">
        <v>2486</v>
      </c>
      <c r="F596" s="3294" t="s">
        <v>2487</v>
      </c>
      <c r="G596" s="3305" t="s">
        <v>2527</v>
      </c>
      <c r="H596" s="3299"/>
      <c r="I596" s="3305" t="s">
        <v>2528</v>
      </c>
      <c r="J596" s="3334" t="s">
        <v>3053</v>
      </c>
      <c r="K596" s="3301">
        <v>100000</v>
      </c>
      <c r="L596" s="3308" t="s">
        <v>2478</v>
      </c>
      <c r="M596" s="3299" t="s">
        <v>2498</v>
      </c>
      <c r="N596" s="3308" t="s">
        <v>2499</v>
      </c>
      <c r="O596" s="3308"/>
      <c r="P596" s="3308"/>
      <c r="Q596" s="3299" t="s">
        <v>3809</v>
      </c>
      <c r="R596" s="3306" t="s">
        <v>4317</v>
      </c>
    </row>
    <row r="597" spans="1:18" s="3314" customFormat="1" ht="12" customHeight="1">
      <c r="A597" s="3308" t="s">
        <v>4321</v>
      </c>
      <c r="B597" s="3299" t="s">
        <v>4316</v>
      </c>
      <c r="C597" s="3299" t="s">
        <v>4316</v>
      </c>
      <c r="D597" s="3299" t="s">
        <v>4317</v>
      </c>
      <c r="E597" s="3300" t="s">
        <v>2486</v>
      </c>
      <c r="F597" s="3294" t="s">
        <v>2487</v>
      </c>
      <c r="G597" s="3305" t="s">
        <v>2527</v>
      </c>
      <c r="H597" s="3299"/>
      <c r="I597" s="3305" t="s">
        <v>2528</v>
      </c>
      <c r="J597" s="3334" t="s">
        <v>3053</v>
      </c>
      <c r="K597" s="3301">
        <v>100000</v>
      </c>
      <c r="L597" s="3308" t="s">
        <v>2478</v>
      </c>
      <c r="M597" s="3299" t="s">
        <v>2498</v>
      </c>
      <c r="N597" s="3308" t="s">
        <v>2499</v>
      </c>
      <c r="O597" s="3308"/>
      <c r="P597" s="3308"/>
      <c r="Q597" s="3299" t="s">
        <v>4322</v>
      </c>
      <c r="R597" s="3306" t="s">
        <v>4317</v>
      </c>
    </row>
    <row r="598" spans="1:18" s="3314" customFormat="1" ht="12" customHeight="1">
      <c r="A598" s="3308" t="s">
        <v>4323</v>
      </c>
      <c r="B598" s="3299" t="s">
        <v>4316</v>
      </c>
      <c r="C598" s="3299" t="s">
        <v>4316</v>
      </c>
      <c r="D598" s="3299" t="s">
        <v>4317</v>
      </c>
      <c r="E598" s="3300" t="s">
        <v>2486</v>
      </c>
      <c r="F598" s="3294" t="s">
        <v>2487</v>
      </c>
      <c r="G598" s="3305" t="s">
        <v>2527</v>
      </c>
      <c r="H598" s="3299"/>
      <c r="I598" s="3305" t="s">
        <v>2528</v>
      </c>
      <c r="J598" s="3334" t="s">
        <v>3053</v>
      </c>
      <c r="K598" s="3301">
        <v>100000</v>
      </c>
      <c r="L598" s="3308" t="s">
        <v>2478</v>
      </c>
      <c r="M598" s="3299" t="s">
        <v>2498</v>
      </c>
      <c r="N598" s="3308" t="s">
        <v>2499</v>
      </c>
      <c r="O598" s="3308"/>
      <c r="P598" s="3308"/>
      <c r="Q598" s="3299" t="s">
        <v>3783</v>
      </c>
      <c r="R598" s="3306" t="s">
        <v>4317</v>
      </c>
    </row>
    <row r="599" spans="1:18" s="3314" customFormat="1" ht="12" customHeight="1">
      <c r="A599" s="3308" t="s">
        <v>4324</v>
      </c>
      <c r="B599" s="3299" t="s">
        <v>4316</v>
      </c>
      <c r="C599" s="3299" t="s">
        <v>4316</v>
      </c>
      <c r="D599" s="3299" t="s">
        <v>4317</v>
      </c>
      <c r="E599" s="3300" t="s">
        <v>2486</v>
      </c>
      <c r="F599" s="3294" t="s">
        <v>2487</v>
      </c>
      <c r="G599" s="3305" t="s">
        <v>2527</v>
      </c>
      <c r="H599" s="3299"/>
      <c r="I599" s="3305" t="s">
        <v>2528</v>
      </c>
      <c r="J599" s="3334" t="s">
        <v>3053</v>
      </c>
      <c r="K599" s="3301">
        <v>100000</v>
      </c>
      <c r="L599" s="3308" t="s">
        <v>2478</v>
      </c>
      <c r="M599" s="3299" t="s">
        <v>2498</v>
      </c>
      <c r="N599" s="3308" t="s">
        <v>2499</v>
      </c>
      <c r="O599" s="3308"/>
      <c r="P599" s="3308"/>
      <c r="Q599" s="3299" t="s">
        <v>4142</v>
      </c>
      <c r="R599" s="3306" t="s">
        <v>4317</v>
      </c>
    </row>
    <row r="600" spans="1:18" s="3314" customFormat="1" ht="12" customHeight="1">
      <c r="A600" s="3308" t="s">
        <v>4325</v>
      </c>
      <c r="B600" s="3299" t="s">
        <v>4316</v>
      </c>
      <c r="C600" s="3299" t="s">
        <v>4316</v>
      </c>
      <c r="D600" s="3299" t="s">
        <v>3946</v>
      </c>
      <c r="E600" s="3300" t="s">
        <v>2486</v>
      </c>
      <c r="F600" s="3294" t="s">
        <v>2487</v>
      </c>
      <c r="G600" s="3299" t="s">
        <v>2527</v>
      </c>
      <c r="H600" s="3299"/>
      <c r="I600" s="3299" t="s">
        <v>2522</v>
      </c>
      <c r="J600" s="3334" t="s">
        <v>3053</v>
      </c>
      <c r="K600" s="3301">
        <v>170000</v>
      </c>
      <c r="L600" s="3308" t="s">
        <v>2478</v>
      </c>
      <c r="M600" s="3299" t="s">
        <v>2498</v>
      </c>
      <c r="N600" s="3308" t="s">
        <v>2499</v>
      </c>
      <c r="O600" s="3308"/>
      <c r="P600" s="3308"/>
      <c r="Q600" s="3299" t="s">
        <v>4296</v>
      </c>
      <c r="R600" s="3306" t="s">
        <v>4326</v>
      </c>
    </row>
    <row r="601" spans="1:18" s="3314" customFormat="1" ht="12" customHeight="1">
      <c r="A601" s="3305" t="s">
        <v>4327</v>
      </c>
      <c r="B601" s="3311" t="s">
        <v>4328</v>
      </c>
      <c r="C601" s="3311" t="s">
        <v>4328</v>
      </c>
      <c r="D601" s="3312" t="s">
        <v>3512</v>
      </c>
      <c r="E601" s="3312" t="s">
        <v>4329</v>
      </c>
      <c r="F601" s="3311" t="s">
        <v>2496</v>
      </c>
      <c r="G601" s="3299" t="s">
        <v>2505</v>
      </c>
      <c r="H601" s="3311"/>
      <c r="I601" s="3311" t="s">
        <v>2489</v>
      </c>
      <c r="J601" s="3311" t="s">
        <v>2477</v>
      </c>
      <c r="K601" s="3313">
        <v>600000</v>
      </c>
      <c r="L601" s="3311" t="s">
        <v>2478</v>
      </c>
      <c r="M601" s="3299" t="s">
        <v>2498</v>
      </c>
      <c r="N601" s="3311" t="s">
        <v>2499</v>
      </c>
      <c r="O601" s="3311"/>
      <c r="P601" s="3311"/>
      <c r="Q601" s="3311" t="s">
        <v>2509</v>
      </c>
      <c r="R601" s="3330" t="s">
        <v>4159</v>
      </c>
    </row>
    <row r="602" spans="1:18" s="3314" customFormat="1" ht="12" customHeight="1">
      <c r="A602" s="3305" t="s">
        <v>4330</v>
      </c>
      <c r="B602" s="3311" t="s">
        <v>4331</v>
      </c>
      <c r="C602" s="3311" t="s">
        <v>4331</v>
      </c>
      <c r="D602" s="3312" t="s">
        <v>4332</v>
      </c>
      <c r="E602" s="3312" t="s">
        <v>4329</v>
      </c>
      <c r="F602" s="3311" t="s">
        <v>2496</v>
      </c>
      <c r="G602" s="3299" t="s">
        <v>2505</v>
      </c>
      <c r="H602" s="3311"/>
      <c r="I602" s="3311" t="s">
        <v>2489</v>
      </c>
      <c r="J602" s="3311" t="s">
        <v>2477</v>
      </c>
      <c r="K602" s="3313">
        <v>600000</v>
      </c>
      <c r="L602" s="3311" t="s">
        <v>2478</v>
      </c>
      <c r="M602" s="3299" t="s">
        <v>2498</v>
      </c>
      <c r="N602" s="3311" t="s">
        <v>2499</v>
      </c>
      <c r="O602" s="3311"/>
      <c r="P602" s="3311"/>
      <c r="Q602" s="3311" t="s">
        <v>2516</v>
      </c>
      <c r="R602" s="3330" t="s">
        <v>4333</v>
      </c>
    </row>
    <row r="603" spans="1:18" s="3314" customFormat="1" ht="12" customHeight="1">
      <c r="A603" s="3305" t="s">
        <v>4334</v>
      </c>
      <c r="B603" s="3311" t="s">
        <v>4331</v>
      </c>
      <c r="C603" s="3311" t="s">
        <v>4331</v>
      </c>
      <c r="D603" s="3312" t="s">
        <v>4335</v>
      </c>
      <c r="E603" s="3312" t="s">
        <v>4329</v>
      </c>
      <c r="F603" s="3311" t="s">
        <v>2496</v>
      </c>
      <c r="G603" s="3311" t="s">
        <v>2497</v>
      </c>
      <c r="H603" s="3311"/>
      <c r="I603" s="3311" t="s">
        <v>2489</v>
      </c>
      <c r="J603" s="3311" t="s">
        <v>2477</v>
      </c>
      <c r="K603" s="3313">
        <v>1483940</v>
      </c>
      <c r="L603" s="3311" t="s">
        <v>2478</v>
      </c>
      <c r="M603" s="3299" t="s">
        <v>2498</v>
      </c>
      <c r="N603" s="3311" t="s">
        <v>2499</v>
      </c>
      <c r="O603" s="3311"/>
      <c r="P603" s="3311"/>
      <c r="Q603" s="3311" t="s">
        <v>2516</v>
      </c>
      <c r="R603" s="3330" t="s">
        <v>4336</v>
      </c>
    </row>
    <row r="604" spans="1:18" s="3314" customFormat="1" ht="12" customHeight="1">
      <c r="A604" s="3305" t="s">
        <v>4337</v>
      </c>
      <c r="B604" s="3311" t="s">
        <v>4331</v>
      </c>
      <c r="C604" s="3311" t="s">
        <v>4331</v>
      </c>
      <c r="D604" s="3312" t="s">
        <v>4338</v>
      </c>
      <c r="E604" s="3312" t="s">
        <v>4329</v>
      </c>
      <c r="F604" s="3311" t="s">
        <v>2496</v>
      </c>
      <c r="G604" s="3311" t="s">
        <v>2497</v>
      </c>
      <c r="H604" s="3311"/>
      <c r="I604" s="3311" t="s">
        <v>2489</v>
      </c>
      <c r="J604" s="3311" t="s">
        <v>2477</v>
      </c>
      <c r="K604" s="3313">
        <v>1267580</v>
      </c>
      <c r="L604" s="3311" t="s">
        <v>2478</v>
      </c>
      <c r="M604" s="3299" t="s">
        <v>2498</v>
      </c>
      <c r="N604" s="3311" t="s">
        <v>2499</v>
      </c>
      <c r="O604" s="3311"/>
      <c r="P604" s="3311"/>
      <c r="Q604" s="3311" t="s">
        <v>2509</v>
      </c>
      <c r="R604" s="3330" t="s">
        <v>4339</v>
      </c>
    </row>
    <row r="605" spans="1:18" s="3314" customFormat="1" ht="12" customHeight="1">
      <c r="A605" s="3305" t="s">
        <v>4340</v>
      </c>
      <c r="B605" s="3311" t="s">
        <v>4331</v>
      </c>
      <c r="C605" s="3311" t="s">
        <v>4331</v>
      </c>
      <c r="D605" s="3312" t="s">
        <v>3846</v>
      </c>
      <c r="E605" s="3312" t="s">
        <v>4329</v>
      </c>
      <c r="F605" s="3311" t="s">
        <v>2532</v>
      </c>
      <c r="G605" s="3311" t="s">
        <v>2550</v>
      </c>
      <c r="H605" s="3311"/>
      <c r="I605" s="3311" t="s">
        <v>2489</v>
      </c>
      <c r="J605" s="3311" t="s">
        <v>2477</v>
      </c>
      <c r="K605" s="3313">
        <v>44000</v>
      </c>
      <c r="L605" s="3311" t="s">
        <v>2478</v>
      </c>
      <c r="M605" s="3299" t="s">
        <v>2498</v>
      </c>
      <c r="N605" s="3311" t="s">
        <v>2551</v>
      </c>
      <c r="O605" s="3311"/>
      <c r="P605" s="3311"/>
      <c r="Q605" s="3311" t="s">
        <v>2857</v>
      </c>
      <c r="R605" s="3330" t="s">
        <v>3846</v>
      </c>
    </row>
    <row r="606" spans="1:18" s="3314" customFormat="1" ht="12" customHeight="1">
      <c r="A606" s="3305" t="s">
        <v>4341</v>
      </c>
      <c r="B606" s="3311" t="s">
        <v>4331</v>
      </c>
      <c r="C606" s="3311" t="s">
        <v>4331</v>
      </c>
      <c r="D606" s="3312" t="s">
        <v>3086</v>
      </c>
      <c r="E606" s="3312" t="s">
        <v>2486</v>
      </c>
      <c r="F606" s="3311" t="s">
        <v>2487</v>
      </c>
      <c r="G606" s="3311" t="s">
        <v>2488</v>
      </c>
      <c r="H606" s="3311"/>
      <c r="I606" s="3299" t="s">
        <v>2522</v>
      </c>
      <c r="J606" s="3311" t="s">
        <v>2477</v>
      </c>
      <c r="K606" s="3313">
        <v>21000</v>
      </c>
      <c r="L606" s="3311" t="s">
        <v>2478</v>
      </c>
      <c r="M606" s="3311" t="s">
        <v>2479</v>
      </c>
      <c r="N606" s="3311" t="s">
        <v>2480</v>
      </c>
      <c r="O606" s="3311"/>
      <c r="P606" s="3311"/>
      <c r="Q606" s="3311" t="s">
        <v>2717</v>
      </c>
      <c r="R606" s="3330" t="s">
        <v>3086</v>
      </c>
    </row>
    <row r="607" spans="1:18" s="3314" customFormat="1" ht="12" customHeight="1">
      <c r="A607" s="3305" t="s">
        <v>4342</v>
      </c>
      <c r="B607" s="3311" t="s">
        <v>4343</v>
      </c>
      <c r="C607" s="3311" t="s">
        <v>4343</v>
      </c>
      <c r="D607" s="3312" t="s">
        <v>3086</v>
      </c>
      <c r="E607" s="3312" t="s">
        <v>2486</v>
      </c>
      <c r="F607" s="3311" t="s">
        <v>2487</v>
      </c>
      <c r="G607" s="3311" t="s">
        <v>2488</v>
      </c>
      <c r="H607" s="3311"/>
      <c r="I607" s="3299" t="s">
        <v>2522</v>
      </c>
      <c r="J607" s="3311" t="s">
        <v>2477</v>
      </c>
      <c r="K607" s="3313">
        <v>21000</v>
      </c>
      <c r="L607" s="3311" t="s">
        <v>2478</v>
      </c>
      <c r="M607" s="3311" t="s">
        <v>2479</v>
      </c>
      <c r="N607" s="3311" t="s">
        <v>2480</v>
      </c>
      <c r="O607" s="3311"/>
      <c r="P607" s="3311"/>
      <c r="Q607" s="3311" t="s">
        <v>4344</v>
      </c>
      <c r="R607" s="3330" t="s">
        <v>3086</v>
      </c>
    </row>
    <row r="608" spans="1:18" s="3314" customFormat="1" ht="12" customHeight="1">
      <c r="A608" s="3305" t="s">
        <v>4345</v>
      </c>
      <c r="B608" s="3311" t="s">
        <v>4346</v>
      </c>
      <c r="C608" s="3311" t="s">
        <v>4346</v>
      </c>
      <c r="D608" s="3312" t="s">
        <v>3086</v>
      </c>
      <c r="E608" s="3312" t="s">
        <v>2486</v>
      </c>
      <c r="F608" s="3311" t="s">
        <v>2487</v>
      </c>
      <c r="G608" s="3311" t="s">
        <v>2488</v>
      </c>
      <c r="H608" s="3311"/>
      <c r="I608" s="3299" t="s">
        <v>2522</v>
      </c>
      <c r="J608" s="3311" t="s">
        <v>2477</v>
      </c>
      <c r="K608" s="3313">
        <v>13000</v>
      </c>
      <c r="L608" s="3311" t="s">
        <v>2478</v>
      </c>
      <c r="M608" s="3311" t="s">
        <v>2479</v>
      </c>
      <c r="N608" s="3311" t="s">
        <v>2480</v>
      </c>
      <c r="O608" s="3311"/>
      <c r="P608" s="3311"/>
      <c r="Q608" s="3311" t="s">
        <v>3727</v>
      </c>
      <c r="R608" s="3330" t="s">
        <v>3086</v>
      </c>
    </row>
    <row r="609" spans="1:18" s="3314" customFormat="1" ht="12" customHeight="1">
      <c r="A609" s="3305" t="s">
        <v>4347</v>
      </c>
      <c r="B609" s="3311" t="s">
        <v>4348</v>
      </c>
      <c r="C609" s="3311" t="s">
        <v>4348</v>
      </c>
      <c r="D609" s="3312" t="s">
        <v>4349</v>
      </c>
      <c r="E609" s="3312" t="s">
        <v>4329</v>
      </c>
      <c r="F609" s="3311" t="s">
        <v>2532</v>
      </c>
      <c r="G609" s="3311" t="s">
        <v>2569</v>
      </c>
      <c r="H609" s="3311"/>
      <c r="I609" s="3311" t="s">
        <v>2489</v>
      </c>
      <c r="J609" s="3311" t="s">
        <v>2477</v>
      </c>
      <c r="K609" s="3313">
        <v>720300</v>
      </c>
      <c r="L609" s="3311" t="s">
        <v>2478</v>
      </c>
      <c r="M609" s="3299" t="s">
        <v>2498</v>
      </c>
      <c r="N609" s="3311" t="s">
        <v>2499</v>
      </c>
      <c r="O609" s="3311"/>
      <c r="P609" s="3311"/>
      <c r="Q609" s="3299" t="s">
        <v>2570</v>
      </c>
      <c r="R609" s="3330" t="s">
        <v>4349</v>
      </c>
    </row>
    <row r="610" spans="1:18" s="3314" customFormat="1" ht="12" customHeight="1">
      <c r="A610" s="3305" t="s">
        <v>4350</v>
      </c>
      <c r="B610" s="3311" t="s">
        <v>4351</v>
      </c>
      <c r="C610" s="3311" t="s">
        <v>4351</v>
      </c>
      <c r="D610" s="3312" t="s">
        <v>2814</v>
      </c>
      <c r="E610" s="3312" t="s">
        <v>4329</v>
      </c>
      <c r="F610" s="3311" t="s">
        <v>2496</v>
      </c>
      <c r="G610" s="3299" t="s">
        <v>2815</v>
      </c>
      <c r="H610" s="3311"/>
      <c r="I610" s="3311" t="s">
        <v>2489</v>
      </c>
      <c r="J610" s="3311" t="s">
        <v>2477</v>
      </c>
      <c r="K610" s="3313">
        <v>660000</v>
      </c>
      <c r="L610" s="3311" t="s">
        <v>2478</v>
      </c>
      <c r="M610" s="3299" t="s">
        <v>2498</v>
      </c>
      <c r="N610" s="3311" t="s">
        <v>3713</v>
      </c>
      <c r="O610" s="3311"/>
      <c r="P610" s="3311"/>
      <c r="Q610" s="3311" t="s">
        <v>2817</v>
      </c>
      <c r="R610" s="3330" t="s">
        <v>2814</v>
      </c>
    </row>
    <row r="611" spans="1:18" s="3314" customFormat="1" ht="12" customHeight="1">
      <c r="A611" s="3305" t="s">
        <v>4352</v>
      </c>
      <c r="B611" s="3311" t="s">
        <v>4351</v>
      </c>
      <c r="C611" s="3311" t="s">
        <v>4351</v>
      </c>
      <c r="D611" s="3312" t="s">
        <v>4353</v>
      </c>
      <c r="E611" s="3312" t="s">
        <v>4329</v>
      </c>
      <c r="F611" s="3311" t="s">
        <v>2532</v>
      </c>
      <c r="G611" s="3311" t="s">
        <v>2550</v>
      </c>
      <c r="H611" s="3311"/>
      <c r="I611" s="3311" t="s">
        <v>2489</v>
      </c>
      <c r="J611" s="3311" t="s">
        <v>2477</v>
      </c>
      <c r="K611" s="3313">
        <v>53262</v>
      </c>
      <c r="L611" s="3311" t="s">
        <v>2478</v>
      </c>
      <c r="M611" s="3299" t="s">
        <v>2498</v>
      </c>
      <c r="N611" s="3311" t="s">
        <v>3713</v>
      </c>
      <c r="O611" s="3311"/>
      <c r="P611" s="3311"/>
      <c r="Q611" s="3311" t="s">
        <v>2817</v>
      </c>
      <c r="R611" s="3330" t="s">
        <v>4353</v>
      </c>
    </row>
    <row r="612" spans="1:18" s="3314" customFormat="1" ht="12" customHeight="1">
      <c r="A612" s="3305" t="s">
        <v>4354</v>
      </c>
      <c r="B612" s="3311" t="s">
        <v>4351</v>
      </c>
      <c r="C612" s="3311" t="s">
        <v>4351</v>
      </c>
      <c r="D612" s="3311" t="s">
        <v>4355</v>
      </c>
      <c r="E612" s="3312" t="s">
        <v>2486</v>
      </c>
      <c r="F612" s="3311" t="s">
        <v>2487</v>
      </c>
      <c r="G612" s="3299" t="s">
        <v>5011</v>
      </c>
      <c r="H612" s="3311"/>
      <c r="I612" s="3299" t="s">
        <v>2608</v>
      </c>
      <c r="J612" s="3311" t="s">
        <v>2477</v>
      </c>
      <c r="K612" s="3313">
        <v>1000500</v>
      </c>
      <c r="L612" s="3311" t="s">
        <v>2478</v>
      </c>
      <c r="M612" s="3299" t="s">
        <v>2498</v>
      </c>
      <c r="N612" s="3311" t="s">
        <v>2499</v>
      </c>
      <c r="O612" s="3311"/>
      <c r="P612" s="3311"/>
      <c r="Q612" s="3311" t="s">
        <v>1233</v>
      </c>
      <c r="R612" s="3331" t="s">
        <v>4355</v>
      </c>
    </row>
    <row r="613" spans="1:18" s="3314" customFormat="1" ht="12" customHeight="1">
      <c r="A613" s="3305" t="s">
        <v>4356</v>
      </c>
      <c r="B613" s="3311" t="s">
        <v>4351</v>
      </c>
      <c r="C613" s="3311" t="s">
        <v>4351</v>
      </c>
      <c r="D613" s="3311" t="s">
        <v>4357</v>
      </c>
      <c r="E613" s="3312" t="s">
        <v>2486</v>
      </c>
      <c r="F613" s="3311" t="s">
        <v>2487</v>
      </c>
      <c r="G613" s="3299" t="s">
        <v>5011</v>
      </c>
      <c r="H613" s="3311"/>
      <c r="I613" s="3299" t="s">
        <v>2608</v>
      </c>
      <c r="J613" s="3311" t="s">
        <v>2477</v>
      </c>
      <c r="K613" s="3313">
        <v>1000500</v>
      </c>
      <c r="L613" s="3311" t="s">
        <v>2478</v>
      </c>
      <c r="M613" s="3299" t="s">
        <v>2498</v>
      </c>
      <c r="N613" s="3311" t="s">
        <v>2499</v>
      </c>
      <c r="O613" s="3311"/>
      <c r="P613" s="3311"/>
      <c r="Q613" s="3311" t="s">
        <v>1234</v>
      </c>
      <c r="R613" s="3331" t="s">
        <v>4357</v>
      </c>
    </row>
    <row r="614" spans="1:18" s="3314" customFormat="1" ht="12" customHeight="1">
      <c r="A614" s="3305" t="s">
        <v>4358</v>
      </c>
      <c r="B614" s="3311" t="s">
        <v>4343</v>
      </c>
      <c r="C614" s="3311" t="s">
        <v>4343</v>
      </c>
      <c r="D614" s="3311" t="s">
        <v>4359</v>
      </c>
      <c r="E614" s="3312" t="s">
        <v>2486</v>
      </c>
      <c r="F614" s="3311" t="s">
        <v>2487</v>
      </c>
      <c r="G614" s="3299" t="s">
        <v>5011</v>
      </c>
      <c r="H614" s="3311"/>
      <c r="I614" s="3299" t="s">
        <v>2608</v>
      </c>
      <c r="J614" s="3311" t="s">
        <v>2477</v>
      </c>
      <c r="K614" s="3313">
        <v>-1000000</v>
      </c>
      <c r="L614" s="3311" t="s">
        <v>2478</v>
      </c>
      <c r="M614" s="3299" t="s">
        <v>2498</v>
      </c>
      <c r="N614" s="3311" t="s">
        <v>2499</v>
      </c>
      <c r="O614" s="3311"/>
      <c r="P614" s="3311"/>
      <c r="Q614" s="3299" t="s">
        <v>1227</v>
      </c>
      <c r="R614" s="3341" t="s">
        <v>4360</v>
      </c>
    </row>
    <row r="615" spans="1:18" s="3314" customFormat="1" ht="12" customHeight="1">
      <c r="A615" s="3305" t="s">
        <v>4361</v>
      </c>
      <c r="B615" s="3311" t="s">
        <v>4343</v>
      </c>
      <c r="C615" s="3311" t="s">
        <v>4343</v>
      </c>
      <c r="D615" s="3311" t="s">
        <v>4362</v>
      </c>
      <c r="E615" s="3312" t="s">
        <v>2486</v>
      </c>
      <c r="F615" s="3311" t="s">
        <v>2487</v>
      </c>
      <c r="G615" s="3299" t="s">
        <v>5011</v>
      </c>
      <c r="H615" s="3311"/>
      <c r="I615" s="3299" t="s">
        <v>2608</v>
      </c>
      <c r="J615" s="3311" t="s">
        <v>2477</v>
      </c>
      <c r="K615" s="3313">
        <v>-130000</v>
      </c>
      <c r="L615" s="3311" t="s">
        <v>2478</v>
      </c>
      <c r="M615" s="3299" t="s">
        <v>2498</v>
      </c>
      <c r="N615" s="3311" t="s">
        <v>2499</v>
      </c>
      <c r="O615" s="3311"/>
      <c r="P615" s="3311"/>
      <c r="Q615" s="3299" t="s">
        <v>1227</v>
      </c>
      <c r="R615" s="3341" t="s">
        <v>4360</v>
      </c>
    </row>
    <row r="616" spans="1:18" s="3314" customFormat="1" ht="12" customHeight="1">
      <c r="A616" s="3305" t="s">
        <v>4363</v>
      </c>
      <c r="B616" s="3311" t="s">
        <v>4351</v>
      </c>
      <c r="C616" s="3311" t="s">
        <v>4351</v>
      </c>
      <c r="D616" s="3312" t="s">
        <v>3086</v>
      </c>
      <c r="E616" s="3312" t="s">
        <v>2486</v>
      </c>
      <c r="F616" s="3311" t="s">
        <v>2487</v>
      </c>
      <c r="G616" s="3311" t="s">
        <v>2488</v>
      </c>
      <c r="H616" s="3311"/>
      <c r="I616" s="3299" t="s">
        <v>2522</v>
      </c>
      <c r="J616" s="3311" t="s">
        <v>2477</v>
      </c>
      <c r="K616" s="3313">
        <v>11000</v>
      </c>
      <c r="L616" s="3311" t="s">
        <v>2478</v>
      </c>
      <c r="M616" s="3311" t="s">
        <v>2479</v>
      </c>
      <c r="N616" s="3311" t="s">
        <v>2480</v>
      </c>
      <c r="O616" s="3311"/>
      <c r="P616" s="3311"/>
      <c r="Q616" s="3311" t="s">
        <v>4175</v>
      </c>
      <c r="R616" s="3330" t="s">
        <v>3086</v>
      </c>
    </row>
    <row r="617" spans="1:18" s="3314" customFormat="1" ht="12" customHeight="1">
      <c r="A617" s="3305" t="s">
        <v>4364</v>
      </c>
      <c r="B617" s="3311" t="s">
        <v>4365</v>
      </c>
      <c r="C617" s="3311" t="s">
        <v>4365</v>
      </c>
      <c r="D617" s="3312" t="s">
        <v>3086</v>
      </c>
      <c r="E617" s="3312" t="s">
        <v>2486</v>
      </c>
      <c r="F617" s="3311" t="s">
        <v>2487</v>
      </c>
      <c r="G617" s="3311" t="s">
        <v>2488</v>
      </c>
      <c r="H617" s="3311"/>
      <c r="I617" s="3299" t="s">
        <v>2522</v>
      </c>
      <c r="J617" s="3311" t="s">
        <v>2477</v>
      </c>
      <c r="K617" s="3313">
        <v>27300</v>
      </c>
      <c r="L617" s="3311" t="s">
        <v>2478</v>
      </c>
      <c r="M617" s="3311" t="s">
        <v>2479</v>
      </c>
      <c r="N617" s="3311" t="s">
        <v>2480</v>
      </c>
      <c r="O617" s="3311"/>
      <c r="P617" s="3311"/>
      <c r="Q617" s="3311" t="s">
        <v>2704</v>
      </c>
      <c r="R617" s="3330" t="s">
        <v>3086</v>
      </c>
    </row>
    <row r="618" spans="1:18" s="3314" customFormat="1" ht="12" customHeight="1">
      <c r="A618" s="3305" t="s">
        <v>4366</v>
      </c>
      <c r="B618" s="3311" t="s">
        <v>4365</v>
      </c>
      <c r="C618" s="3311" t="s">
        <v>4365</v>
      </c>
      <c r="D618" s="3312" t="s">
        <v>3086</v>
      </c>
      <c r="E618" s="3312" t="s">
        <v>2486</v>
      </c>
      <c r="F618" s="3311" t="s">
        <v>2487</v>
      </c>
      <c r="G618" s="3311" t="s">
        <v>2488</v>
      </c>
      <c r="H618" s="3311"/>
      <c r="I618" s="3299" t="s">
        <v>2522</v>
      </c>
      <c r="J618" s="3311" t="s">
        <v>2477</v>
      </c>
      <c r="K618" s="3313">
        <v>67000</v>
      </c>
      <c r="L618" s="3311" t="s">
        <v>2478</v>
      </c>
      <c r="M618" s="3311" t="s">
        <v>2479</v>
      </c>
      <c r="N618" s="3311" t="s">
        <v>2480</v>
      </c>
      <c r="O618" s="3311"/>
      <c r="P618" s="3311"/>
      <c r="Q618" s="3311" t="s">
        <v>4130</v>
      </c>
      <c r="R618" s="3330" t="s">
        <v>3086</v>
      </c>
    </row>
    <row r="619" spans="1:18" s="3314" customFormat="1" ht="12" customHeight="1">
      <c r="A619" s="3305" t="s">
        <v>4367</v>
      </c>
      <c r="B619" s="3311" t="s">
        <v>4368</v>
      </c>
      <c r="C619" s="3311" t="s">
        <v>4368</v>
      </c>
      <c r="D619" s="3312" t="s">
        <v>3086</v>
      </c>
      <c r="E619" s="3312" t="s">
        <v>2486</v>
      </c>
      <c r="F619" s="3311" t="s">
        <v>2487</v>
      </c>
      <c r="G619" s="3311" t="s">
        <v>2488</v>
      </c>
      <c r="H619" s="3311"/>
      <c r="I619" s="3299" t="s">
        <v>2522</v>
      </c>
      <c r="J619" s="3311" t="s">
        <v>2477</v>
      </c>
      <c r="K619" s="3313">
        <v>10500</v>
      </c>
      <c r="L619" s="3311" t="s">
        <v>2478</v>
      </c>
      <c r="M619" s="3311" t="s">
        <v>2479</v>
      </c>
      <c r="N619" s="3311" t="s">
        <v>2480</v>
      </c>
      <c r="O619" s="3311"/>
      <c r="P619" s="3311"/>
      <c r="Q619" s="3311" t="s">
        <v>3906</v>
      </c>
      <c r="R619" s="3330" t="s">
        <v>3086</v>
      </c>
    </row>
    <row r="620" spans="1:18" s="3314" customFormat="1" ht="12" customHeight="1">
      <c r="A620" s="3305" t="s">
        <v>4369</v>
      </c>
      <c r="B620" s="3311" t="s">
        <v>4368</v>
      </c>
      <c r="C620" s="3311" t="s">
        <v>4368</v>
      </c>
      <c r="D620" s="3312" t="s">
        <v>4370</v>
      </c>
      <c r="E620" s="3312" t="s">
        <v>2486</v>
      </c>
      <c r="F620" s="3311" t="s">
        <v>2487</v>
      </c>
      <c r="G620" s="3311" t="s">
        <v>4033</v>
      </c>
      <c r="H620" s="3311"/>
      <c r="I620" s="3299" t="s">
        <v>2546</v>
      </c>
      <c r="J620" s="3311" t="s">
        <v>2477</v>
      </c>
      <c r="K620" s="3313">
        <v>40000</v>
      </c>
      <c r="L620" s="3311" t="s">
        <v>2478</v>
      </c>
      <c r="M620" s="3311" t="s">
        <v>2479</v>
      </c>
      <c r="N620" s="3311" t="s">
        <v>2480</v>
      </c>
      <c r="O620" s="3311"/>
      <c r="P620" s="3311"/>
      <c r="Q620" s="3311" t="s">
        <v>2863</v>
      </c>
      <c r="R620" s="3330" t="s">
        <v>4370</v>
      </c>
    </row>
    <row r="621" spans="1:18" s="3314" customFormat="1" ht="12" customHeight="1">
      <c r="A621" s="3305" t="s">
        <v>4371</v>
      </c>
      <c r="B621" s="3311" t="s">
        <v>4368</v>
      </c>
      <c r="C621" s="3311" t="s">
        <v>4368</v>
      </c>
      <c r="D621" s="3312" t="s">
        <v>3158</v>
      </c>
      <c r="E621" s="3312" t="s">
        <v>4329</v>
      </c>
      <c r="F621" s="3311" t="s">
        <v>2496</v>
      </c>
      <c r="G621" s="3311" t="s">
        <v>2650</v>
      </c>
      <c r="H621" s="3311"/>
      <c r="I621" s="3311" t="s">
        <v>2489</v>
      </c>
      <c r="J621" s="3311" t="s">
        <v>2477</v>
      </c>
      <c r="K621" s="3313">
        <v>24150</v>
      </c>
      <c r="L621" s="3311" t="s">
        <v>2478</v>
      </c>
      <c r="M621" s="3299" t="s">
        <v>2498</v>
      </c>
      <c r="N621" s="3308" t="s">
        <v>4198</v>
      </c>
      <c r="O621" s="3311"/>
      <c r="P621" s="3311"/>
      <c r="Q621" s="3311" t="s">
        <v>4372</v>
      </c>
      <c r="R621" s="3330" t="s">
        <v>3158</v>
      </c>
    </row>
    <row r="622" spans="1:18" s="3314" customFormat="1" ht="12" customHeight="1">
      <c r="A622" s="3305" t="s">
        <v>4373</v>
      </c>
      <c r="B622" s="3311" t="s">
        <v>4368</v>
      </c>
      <c r="C622" s="3311" t="s">
        <v>4368</v>
      </c>
      <c r="D622" s="3312" t="s">
        <v>3155</v>
      </c>
      <c r="E622" s="3312" t="s">
        <v>4329</v>
      </c>
      <c r="F622" s="3311" t="s">
        <v>2496</v>
      </c>
      <c r="G622" s="3311" t="s">
        <v>2650</v>
      </c>
      <c r="H622" s="3311"/>
      <c r="I622" s="3311" t="s">
        <v>2489</v>
      </c>
      <c r="J622" s="3311" t="s">
        <v>2477</v>
      </c>
      <c r="K622" s="3313">
        <v>43190</v>
      </c>
      <c r="L622" s="3311" t="s">
        <v>2478</v>
      </c>
      <c r="M622" s="3299" t="s">
        <v>2498</v>
      </c>
      <c r="N622" s="3308" t="s">
        <v>4198</v>
      </c>
      <c r="O622" s="3311"/>
      <c r="P622" s="3311"/>
      <c r="Q622" s="3311" t="s">
        <v>4374</v>
      </c>
      <c r="R622" s="3330" t="s">
        <v>3155</v>
      </c>
    </row>
    <row r="623" spans="1:18" s="3314" customFormat="1" ht="12" customHeight="1">
      <c r="A623" s="3305" t="s">
        <v>4375</v>
      </c>
      <c r="B623" s="3311" t="s">
        <v>4368</v>
      </c>
      <c r="C623" s="3311" t="s">
        <v>4368</v>
      </c>
      <c r="D623" s="3312" t="s">
        <v>4376</v>
      </c>
      <c r="E623" s="3312" t="s">
        <v>4329</v>
      </c>
      <c r="F623" s="3311" t="s">
        <v>2496</v>
      </c>
      <c r="G623" s="3311" t="s">
        <v>2650</v>
      </c>
      <c r="H623" s="3311"/>
      <c r="I623" s="3311" t="s">
        <v>2489</v>
      </c>
      <c r="J623" s="3311" t="s">
        <v>2477</v>
      </c>
      <c r="K623" s="3313">
        <v>198980</v>
      </c>
      <c r="L623" s="3311" t="s">
        <v>2478</v>
      </c>
      <c r="M623" s="3299" t="s">
        <v>2498</v>
      </c>
      <c r="N623" s="3308" t="s">
        <v>4198</v>
      </c>
      <c r="O623" s="3311"/>
      <c r="P623" s="3311"/>
      <c r="Q623" s="3311" t="s">
        <v>4377</v>
      </c>
      <c r="R623" s="3330" t="s">
        <v>4376</v>
      </c>
    </row>
    <row r="624" spans="1:18" s="3314" customFormat="1" ht="12" customHeight="1">
      <c r="A624" s="3305" t="s">
        <v>4378</v>
      </c>
      <c r="B624" s="3311" t="s">
        <v>4368</v>
      </c>
      <c r="C624" s="3311" t="s">
        <v>4368</v>
      </c>
      <c r="D624" s="3312" t="s">
        <v>3564</v>
      </c>
      <c r="E624" s="3312" t="s">
        <v>4329</v>
      </c>
      <c r="F624" s="3311" t="s">
        <v>2496</v>
      </c>
      <c r="G624" s="3311" t="s">
        <v>2650</v>
      </c>
      <c r="H624" s="3311"/>
      <c r="I624" s="3311" t="s">
        <v>2489</v>
      </c>
      <c r="J624" s="3311" t="s">
        <v>2477</v>
      </c>
      <c r="K624" s="3313">
        <v>286100</v>
      </c>
      <c r="L624" s="3311" t="s">
        <v>2478</v>
      </c>
      <c r="M624" s="3299" t="s">
        <v>2498</v>
      </c>
      <c r="N624" s="3308" t="s">
        <v>4198</v>
      </c>
      <c r="O624" s="3311"/>
      <c r="P624" s="3311"/>
      <c r="Q624" s="3311" t="s">
        <v>4379</v>
      </c>
      <c r="R624" s="3330" t="s">
        <v>3564</v>
      </c>
    </row>
    <row r="625" spans="1:18" s="3314" customFormat="1" ht="12" customHeight="1">
      <c r="A625" s="3305" t="s">
        <v>4380</v>
      </c>
      <c r="B625" s="3311" t="s">
        <v>4381</v>
      </c>
      <c r="C625" s="3311" t="s">
        <v>4381</v>
      </c>
      <c r="D625" s="3311" t="s">
        <v>4382</v>
      </c>
      <c r="E625" s="3312" t="s">
        <v>2486</v>
      </c>
      <c r="F625" s="3311" t="s">
        <v>2487</v>
      </c>
      <c r="G625" s="3311" t="s">
        <v>3361</v>
      </c>
      <c r="H625" s="3311"/>
      <c r="I625" s="3299" t="s">
        <v>2546</v>
      </c>
      <c r="J625" s="3311" t="s">
        <v>2477</v>
      </c>
      <c r="K625" s="3313">
        <v>20500</v>
      </c>
      <c r="L625" s="3311" t="s">
        <v>2478</v>
      </c>
      <c r="M625" s="3299" t="s">
        <v>2498</v>
      </c>
      <c r="N625" s="3311" t="s">
        <v>2499</v>
      </c>
      <c r="O625" s="3311"/>
      <c r="P625" s="3311"/>
      <c r="Q625" s="3311" t="s">
        <v>4255</v>
      </c>
      <c r="R625" s="3331" t="s">
        <v>4382</v>
      </c>
    </row>
    <row r="626" spans="1:18" s="3314" customFormat="1" ht="12" customHeight="1">
      <c r="A626" s="3305" t="s">
        <v>4383</v>
      </c>
      <c r="B626" s="3311" t="s">
        <v>4381</v>
      </c>
      <c r="C626" s="3311" t="s">
        <v>4381</v>
      </c>
      <c r="D626" s="3312" t="s">
        <v>3086</v>
      </c>
      <c r="E626" s="3312" t="s">
        <v>2486</v>
      </c>
      <c r="F626" s="3311" t="s">
        <v>2487</v>
      </c>
      <c r="G626" s="3311" t="s">
        <v>2488</v>
      </c>
      <c r="H626" s="3311"/>
      <c r="I626" s="3299" t="s">
        <v>2522</v>
      </c>
      <c r="J626" s="3311" t="s">
        <v>2477</v>
      </c>
      <c r="K626" s="3313">
        <v>14000</v>
      </c>
      <c r="L626" s="3311" t="s">
        <v>2478</v>
      </c>
      <c r="M626" s="3311" t="s">
        <v>2479</v>
      </c>
      <c r="N626" s="3311" t="s">
        <v>2480</v>
      </c>
      <c r="O626" s="3311"/>
      <c r="P626" s="3311"/>
      <c r="Q626" s="3311" t="s">
        <v>2717</v>
      </c>
      <c r="R626" s="3330" t="s">
        <v>3086</v>
      </c>
    </row>
    <row r="627" spans="1:18" s="3314" customFormat="1" ht="12" customHeight="1">
      <c r="A627" s="3305" t="s">
        <v>4384</v>
      </c>
      <c r="B627" s="3311" t="s">
        <v>4381</v>
      </c>
      <c r="C627" s="3311" t="s">
        <v>4381</v>
      </c>
      <c r="D627" s="3312" t="s">
        <v>4385</v>
      </c>
      <c r="E627" s="3312" t="s">
        <v>4329</v>
      </c>
      <c r="F627" s="3311" t="s">
        <v>2532</v>
      </c>
      <c r="G627" s="3311" t="s">
        <v>2634</v>
      </c>
      <c r="H627" s="3311"/>
      <c r="I627" s="3311" t="s">
        <v>2489</v>
      </c>
      <c r="J627" s="3311" t="s">
        <v>2477</v>
      </c>
      <c r="K627" s="3313">
        <v>22130</v>
      </c>
      <c r="L627" s="3311" t="s">
        <v>2478</v>
      </c>
      <c r="M627" s="3311" t="s">
        <v>2479</v>
      </c>
      <c r="N627" s="3311" t="s">
        <v>2480</v>
      </c>
      <c r="O627" s="3311"/>
      <c r="P627" s="3311"/>
      <c r="Q627" s="3311" t="s">
        <v>3240</v>
      </c>
      <c r="R627" s="3330" t="s">
        <v>4385</v>
      </c>
    </row>
    <row r="628" spans="1:18" s="3314" customFormat="1" ht="12" customHeight="1">
      <c r="A628" s="3305" t="s">
        <v>4386</v>
      </c>
      <c r="B628" s="3311" t="s">
        <v>4387</v>
      </c>
      <c r="C628" s="3311" t="s">
        <v>4387</v>
      </c>
      <c r="D628" s="3312" t="s">
        <v>4388</v>
      </c>
      <c r="E628" s="3312" t="s">
        <v>4329</v>
      </c>
      <c r="F628" s="3311" t="s">
        <v>2532</v>
      </c>
      <c r="G628" s="3311" t="s">
        <v>2578</v>
      </c>
      <c r="H628" s="3311"/>
      <c r="I628" s="3299" t="s">
        <v>2489</v>
      </c>
      <c r="J628" s="3311" t="s">
        <v>2477</v>
      </c>
      <c r="K628" s="3313">
        <v>30150</v>
      </c>
      <c r="L628" s="3311" t="s">
        <v>2478</v>
      </c>
      <c r="M628" s="3311" t="s">
        <v>2479</v>
      </c>
      <c r="N628" s="3311" t="s">
        <v>2480</v>
      </c>
      <c r="O628" s="3311"/>
      <c r="P628" s="3311"/>
      <c r="Q628" s="3311" t="s">
        <v>2582</v>
      </c>
      <c r="R628" s="3330" t="s">
        <v>4388</v>
      </c>
    </row>
    <row r="629" spans="1:18" s="3314" customFormat="1" ht="12" customHeight="1">
      <c r="A629" s="3305" t="s">
        <v>4389</v>
      </c>
      <c r="B629" s="3311" t="s">
        <v>4390</v>
      </c>
      <c r="C629" s="3311" t="s">
        <v>4390</v>
      </c>
      <c r="D629" s="3312" t="s">
        <v>4385</v>
      </c>
      <c r="E629" s="3312" t="s">
        <v>4329</v>
      </c>
      <c r="F629" s="3311" t="s">
        <v>2532</v>
      </c>
      <c r="G629" s="3311" t="s">
        <v>2634</v>
      </c>
      <c r="H629" s="3311"/>
      <c r="I629" s="3311" t="s">
        <v>2489</v>
      </c>
      <c r="J629" s="3311" t="s">
        <v>2477</v>
      </c>
      <c r="K629" s="3313">
        <v>19510</v>
      </c>
      <c r="L629" s="3311" t="s">
        <v>2478</v>
      </c>
      <c r="M629" s="3311" t="s">
        <v>2479</v>
      </c>
      <c r="N629" s="3311" t="s">
        <v>2480</v>
      </c>
      <c r="O629" s="3311"/>
      <c r="P629" s="3311"/>
      <c r="Q629" s="3311" t="s">
        <v>3240</v>
      </c>
      <c r="R629" s="3330" t="s">
        <v>4385</v>
      </c>
    </row>
    <row r="630" spans="1:18" s="3314" customFormat="1" ht="12" customHeight="1">
      <c r="A630" s="3305" t="s">
        <v>4391</v>
      </c>
      <c r="B630" s="3311" t="s">
        <v>4392</v>
      </c>
      <c r="C630" s="3311" t="s">
        <v>4392</v>
      </c>
      <c r="D630" s="3312" t="s">
        <v>3086</v>
      </c>
      <c r="E630" s="3312" t="s">
        <v>2486</v>
      </c>
      <c r="F630" s="3311" t="s">
        <v>2487</v>
      </c>
      <c r="G630" s="3311" t="s">
        <v>2488</v>
      </c>
      <c r="H630" s="3311"/>
      <c r="I630" s="3299" t="s">
        <v>2522</v>
      </c>
      <c r="J630" s="3311" t="s">
        <v>2477</v>
      </c>
      <c r="K630" s="3313">
        <v>17900</v>
      </c>
      <c r="L630" s="3311" t="s">
        <v>2478</v>
      </c>
      <c r="M630" s="3311" t="s">
        <v>2479</v>
      </c>
      <c r="N630" s="3311" t="s">
        <v>2480</v>
      </c>
      <c r="O630" s="3311"/>
      <c r="P630" s="3311"/>
      <c r="Q630" s="3311" t="s">
        <v>4175</v>
      </c>
      <c r="R630" s="3330" t="s">
        <v>3086</v>
      </c>
    </row>
    <row r="631" spans="1:18" s="3314" customFormat="1" ht="12" customHeight="1">
      <c r="A631" s="3305" t="s">
        <v>4393</v>
      </c>
      <c r="B631" s="3311" t="s">
        <v>4394</v>
      </c>
      <c r="C631" s="3311" t="s">
        <v>4394</v>
      </c>
      <c r="D631" s="3312" t="s">
        <v>3086</v>
      </c>
      <c r="E631" s="3312" t="s">
        <v>2486</v>
      </c>
      <c r="F631" s="3311" t="s">
        <v>2487</v>
      </c>
      <c r="G631" s="3311" t="s">
        <v>2488</v>
      </c>
      <c r="H631" s="3311"/>
      <c r="I631" s="3299" t="s">
        <v>2522</v>
      </c>
      <c r="J631" s="3311" t="s">
        <v>2477</v>
      </c>
      <c r="K631" s="3313">
        <v>18000</v>
      </c>
      <c r="L631" s="3311" t="s">
        <v>2478</v>
      </c>
      <c r="M631" s="3311" t="s">
        <v>2479</v>
      </c>
      <c r="N631" s="3311" t="s">
        <v>2480</v>
      </c>
      <c r="O631" s="3311"/>
      <c r="P631" s="3311"/>
      <c r="Q631" s="3311" t="s">
        <v>4395</v>
      </c>
      <c r="R631" s="3330" t="s">
        <v>3086</v>
      </c>
    </row>
    <row r="632" spans="1:18" s="3314" customFormat="1" ht="12" customHeight="1">
      <c r="A632" s="3305" t="s">
        <v>4396</v>
      </c>
      <c r="B632" s="3311" t="s">
        <v>4397</v>
      </c>
      <c r="C632" s="3311" t="s">
        <v>4397</v>
      </c>
      <c r="D632" s="3312" t="s">
        <v>4398</v>
      </c>
      <c r="E632" s="3312" t="s">
        <v>2486</v>
      </c>
      <c r="F632" s="3311" t="s">
        <v>2487</v>
      </c>
      <c r="G632" s="3311" t="s">
        <v>2559</v>
      </c>
      <c r="H632" s="3311"/>
      <c r="I632" s="3299" t="s">
        <v>2546</v>
      </c>
      <c r="J632" s="3311" t="s">
        <v>2477</v>
      </c>
      <c r="K632" s="3313">
        <v>16560</v>
      </c>
      <c r="L632" s="3311" t="s">
        <v>2478</v>
      </c>
      <c r="M632" s="3311" t="s">
        <v>2479</v>
      </c>
      <c r="N632" s="3311" t="s">
        <v>2480</v>
      </c>
      <c r="O632" s="3311"/>
      <c r="P632" s="3311"/>
      <c r="Q632" s="3311" t="s">
        <v>4173</v>
      </c>
      <c r="R632" s="3330" t="s">
        <v>4398</v>
      </c>
    </row>
    <row r="633" spans="1:18" s="3314" customFormat="1" ht="12" customHeight="1">
      <c r="A633" s="3305" t="s">
        <v>4399</v>
      </c>
      <c r="B633" s="3311" t="s">
        <v>4397</v>
      </c>
      <c r="C633" s="3311" t="s">
        <v>4397</v>
      </c>
      <c r="D633" s="3312" t="s">
        <v>3086</v>
      </c>
      <c r="E633" s="3312" t="s">
        <v>2486</v>
      </c>
      <c r="F633" s="3311" t="s">
        <v>2487</v>
      </c>
      <c r="G633" s="3311" t="s">
        <v>2488</v>
      </c>
      <c r="H633" s="3311"/>
      <c r="I633" s="3299" t="s">
        <v>2522</v>
      </c>
      <c r="J633" s="3311" t="s">
        <v>2477</v>
      </c>
      <c r="K633" s="3313">
        <v>14000</v>
      </c>
      <c r="L633" s="3311" t="s">
        <v>2478</v>
      </c>
      <c r="M633" s="3311" t="s">
        <v>2479</v>
      </c>
      <c r="N633" s="3311" t="s">
        <v>2480</v>
      </c>
      <c r="O633" s="3311"/>
      <c r="P633" s="3311"/>
      <c r="Q633" s="3311" t="s">
        <v>2717</v>
      </c>
      <c r="R633" s="3330" t="s">
        <v>3086</v>
      </c>
    </row>
    <row r="634" spans="1:18" s="3314" customFormat="1" ht="12" customHeight="1">
      <c r="A634" s="3305" t="s">
        <v>4400</v>
      </c>
      <c r="B634" s="3311" t="s">
        <v>4401</v>
      </c>
      <c r="C634" s="3311" t="s">
        <v>4401</v>
      </c>
      <c r="D634" s="3319" t="s">
        <v>3499</v>
      </c>
      <c r="E634" s="3312" t="s">
        <v>2486</v>
      </c>
      <c r="F634" s="3311" t="s">
        <v>2487</v>
      </c>
      <c r="G634" s="3311" t="s">
        <v>3090</v>
      </c>
      <c r="H634" s="3311"/>
      <c r="I634" s="3299" t="s">
        <v>2546</v>
      </c>
      <c r="J634" s="3311" t="s">
        <v>2477</v>
      </c>
      <c r="K634" s="3313">
        <v>81300</v>
      </c>
      <c r="L634" s="3311" t="s">
        <v>2478</v>
      </c>
      <c r="M634" s="3299" t="s">
        <v>2498</v>
      </c>
      <c r="N634" s="3311" t="s">
        <v>2499</v>
      </c>
      <c r="O634" s="3311"/>
      <c r="P634" s="3311"/>
      <c r="Q634" s="3311" t="s">
        <v>3718</v>
      </c>
      <c r="R634" s="3331" t="s">
        <v>4402</v>
      </c>
    </row>
    <row r="635" spans="1:18" s="3314" customFormat="1" ht="12" customHeight="1">
      <c r="A635" s="3305" t="s">
        <v>4403</v>
      </c>
      <c r="B635" s="3311" t="s">
        <v>4401</v>
      </c>
      <c r="C635" s="3311" t="s">
        <v>4401</v>
      </c>
      <c r="D635" s="3312" t="s">
        <v>3086</v>
      </c>
      <c r="E635" s="3312" t="s">
        <v>2486</v>
      </c>
      <c r="F635" s="3311" t="s">
        <v>2487</v>
      </c>
      <c r="G635" s="3311" t="s">
        <v>2488</v>
      </c>
      <c r="H635" s="3311"/>
      <c r="I635" s="3299" t="s">
        <v>2546</v>
      </c>
      <c r="J635" s="3311" t="s">
        <v>2477</v>
      </c>
      <c r="K635" s="3313">
        <v>18000</v>
      </c>
      <c r="L635" s="3311" t="s">
        <v>2478</v>
      </c>
      <c r="M635" s="3311" t="s">
        <v>2479</v>
      </c>
      <c r="N635" s="3311" t="s">
        <v>2480</v>
      </c>
      <c r="O635" s="3311"/>
      <c r="P635" s="3311"/>
      <c r="Q635" s="3311" t="s">
        <v>3209</v>
      </c>
      <c r="R635" s="3330" t="s">
        <v>3086</v>
      </c>
    </row>
    <row r="636" spans="1:18" s="3314" customFormat="1" ht="12" customHeight="1">
      <c r="A636" s="3305" t="s">
        <v>4404</v>
      </c>
      <c r="B636" s="3311" t="s">
        <v>4405</v>
      </c>
      <c r="C636" s="3311" t="s">
        <v>4405</v>
      </c>
      <c r="D636" s="3312" t="s">
        <v>3086</v>
      </c>
      <c r="E636" s="3312" t="s">
        <v>2486</v>
      </c>
      <c r="F636" s="3311" t="s">
        <v>2487</v>
      </c>
      <c r="G636" s="3311" t="s">
        <v>2488</v>
      </c>
      <c r="H636" s="3311"/>
      <c r="I636" s="3299" t="s">
        <v>2546</v>
      </c>
      <c r="J636" s="3311" t="s">
        <v>2477</v>
      </c>
      <c r="K636" s="3313">
        <v>18000</v>
      </c>
      <c r="L636" s="3311" t="s">
        <v>2478</v>
      </c>
      <c r="M636" s="3311" t="s">
        <v>2479</v>
      </c>
      <c r="N636" s="3311" t="s">
        <v>2480</v>
      </c>
      <c r="O636" s="3311"/>
      <c r="P636" s="3311"/>
      <c r="Q636" s="3311" t="s">
        <v>4406</v>
      </c>
      <c r="R636" s="3330" t="s">
        <v>3086</v>
      </c>
    </row>
    <row r="637" spans="1:18" s="3314" customFormat="1" ht="12" customHeight="1">
      <c r="A637" s="3305" t="s">
        <v>4407</v>
      </c>
      <c r="B637" s="3311" t="s">
        <v>4405</v>
      </c>
      <c r="C637" s="3311" t="s">
        <v>4405</v>
      </c>
      <c r="D637" s="3312" t="s">
        <v>4408</v>
      </c>
      <c r="E637" s="3312" t="s">
        <v>2495</v>
      </c>
      <c r="F637" s="3311" t="s">
        <v>2496</v>
      </c>
      <c r="G637" s="3299" t="s">
        <v>2695</v>
      </c>
      <c r="H637" s="3311"/>
      <c r="I637" s="3311" t="s">
        <v>2489</v>
      </c>
      <c r="J637" s="3311" t="s">
        <v>2477</v>
      </c>
      <c r="K637" s="3313">
        <v>82000</v>
      </c>
      <c r="L637" s="3311" t="s">
        <v>2478</v>
      </c>
      <c r="M637" s="3311" t="s">
        <v>2479</v>
      </c>
      <c r="N637" s="3311" t="s">
        <v>2480</v>
      </c>
      <c r="O637" s="3311"/>
      <c r="P637" s="3311"/>
      <c r="Q637" s="3311" t="s">
        <v>2699</v>
      </c>
      <c r="R637" s="3330" t="s">
        <v>4408</v>
      </c>
    </row>
    <row r="638" spans="1:18" s="3314" customFormat="1" ht="12" customHeight="1">
      <c r="A638" s="3305" t="s">
        <v>4409</v>
      </c>
      <c r="B638" s="3311" t="s">
        <v>4410</v>
      </c>
      <c r="C638" s="3311" t="s">
        <v>4410</v>
      </c>
      <c r="D638" s="3312" t="s">
        <v>4411</v>
      </c>
      <c r="E638" s="3312" t="s">
        <v>2486</v>
      </c>
      <c r="F638" s="3311" t="s">
        <v>2487</v>
      </c>
      <c r="G638" s="3311" t="s">
        <v>2488</v>
      </c>
      <c r="H638" s="3311"/>
      <c r="I638" s="3299" t="s">
        <v>2546</v>
      </c>
      <c r="J638" s="3311" t="s">
        <v>2477</v>
      </c>
      <c r="K638" s="3313">
        <v>50000</v>
      </c>
      <c r="L638" s="3311" t="s">
        <v>2478</v>
      </c>
      <c r="M638" s="3311" t="s">
        <v>3943</v>
      </c>
      <c r="N638" s="3311" t="s">
        <v>2728</v>
      </c>
      <c r="O638" s="3311"/>
      <c r="P638" s="3311"/>
      <c r="Q638" s="3311" t="s">
        <v>4412</v>
      </c>
      <c r="R638" s="3330" t="s">
        <v>4411</v>
      </c>
    </row>
    <row r="639" spans="1:18" s="3314" customFormat="1" ht="12" customHeight="1">
      <c r="A639" s="3305" t="s">
        <v>4413</v>
      </c>
      <c r="B639" s="3311" t="s">
        <v>4410</v>
      </c>
      <c r="C639" s="3311" t="s">
        <v>4410</v>
      </c>
      <c r="D639" s="3312" t="s">
        <v>3086</v>
      </c>
      <c r="E639" s="3312" t="s">
        <v>2486</v>
      </c>
      <c r="F639" s="3311" t="s">
        <v>2487</v>
      </c>
      <c r="G639" s="3311" t="s">
        <v>2488</v>
      </c>
      <c r="H639" s="3311"/>
      <c r="I639" s="3299" t="s">
        <v>2546</v>
      </c>
      <c r="J639" s="3311" t="s">
        <v>2477</v>
      </c>
      <c r="K639" s="3313">
        <v>19100</v>
      </c>
      <c r="L639" s="3311" t="s">
        <v>2478</v>
      </c>
      <c r="M639" s="3311" t="s">
        <v>2479</v>
      </c>
      <c r="N639" s="3311" t="s">
        <v>2480</v>
      </c>
      <c r="O639" s="3311"/>
      <c r="P639" s="3311"/>
      <c r="Q639" s="3311" t="s">
        <v>4414</v>
      </c>
      <c r="R639" s="3330" t="s">
        <v>3086</v>
      </c>
    </row>
    <row r="640" spans="1:18" s="3314" customFormat="1" ht="12" customHeight="1">
      <c r="A640" s="3305" t="s">
        <v>4415</v>
      </c>
      <c r="B640" s="3311" t="s">
        <v>4416</v>
      </c>
      <c r="C640" s="3311" t="s">
        <v>4416</v>
      </c>
      <c r="D640" s="3312" t="s">
        <v>4408</v>
      </c>
      <c r="E640" s="3312" t="s">
        <v>2495</v>
      </c>
      <c r="F640" s="3311" t="s">
        <v>2496</v>
      </c>
      <c r="G640" s="3299" t="s">
        <v>2695</v>
      </c>
      <c r="H640" s="3311"/>
      <c r="I640" s="3311" t="s">
        <v>2489</v>
      </c>
      <c r="J640" s="3311" t="s">
        <v>2477</v>
      </c>
      <c r="K640" s="3313">
        <v>68850</v>
      </c>
      <c r="L640" s="3311" t="s">
        <v>2478</v>
      </c>
      <c r="M640" s="3311" t="s">
        <v>2479</v>
      </c>
      <c r="N640" s="3311" t="s">
        <v>2480</v>
      </c>
      <c r="O640" s="3311"/>
      <c r="P640" s="3311"/>
      <c r="Q640" s="3311" t="s">
        <v>2699</v>
      </c>
      <c r="R640" s="3330" t="s">
        <v>4408</v>
      </c>
    </row>
    <row r="641" spans="1:18" s="3314" customFormat="1" ht="12" customHeight="1">
      <c r="A641" s="3305" t="s">
        <v>4417</v>
      </c>
      <c r="B641" s="3311" t="s">
        <v>4418</v>
      </c>
      <c r="C641" s="3311" t="s">
        <v>4418</v>
      </c>
      <c r="D641" s="3312" t="s">
        <v>4398</v>
      </c>
      <c r="E641" s="3312" t="s">
        <v>2486</v>
      </c>
      <c r="F641" s="3311" t="s">
        <v>2487</v>
      </c>
      <c r="G641" s="3311" t="s">
        <v>2559</v>
      </c>
      <c r="H641" s="3311"/>
      <c r="I641" s="3299" t="s">
        <v>2546</v>
      </c>
      <c r="J641" s="3311" t="s">
        <v>2477</v>
      </c>
      <c r="K641" s="3313">
        <v>3560</v>
      </c>
      <c r="L641" s="3311" t="s">
        <v>2478</v>
      </c>
      <c r="M641" s="3311" t="s">
        <v>2479</v>
      </c>
      <c r="N641" s="3311" t="s">
        <v>2480</v>
      </c>
      <c r="O641" s="3311"/>
      <c r="P641" s="3311"/>
      <c r="Q641" s="3311" t="s">
        <v>4173</v>
      </c>
      <c r="R641" s="3330" t="s">
        <v>4398</v>
      </c>
    </row>
    <row r="642" spans="1:18" s="3314" customFormat="1" ht="12" customHeight="1">
      <c r="A642" s="3305" t="s">
        <v>4419</v>
      </c>
      <c r="B642" s="3311" t="s">
        <v>4418</v>
      </c>
      <c r="C642" s="3311" t="s">
        <v>4418</v>
      </c>
      <c r="D642" s="3312" t="s">
        <v>3086</v>
      </c>
      <c r="E642" s="3312" t="s">
        <v>2486</v>
      </c>
      <c r="F642" s="3311" t="s">
        <v>2487</v>
      </c>
      <c r="G642" s="3311" t="s">
        <v>2488</v>
      </c>
      <c r="H642" s="3311"/>
      <c r="I642" s="3299" t="s">
        <v>2546</v>
      </c>
      <c r="J642" s="3311" t="s">
        <v>2477</v>
      </c>
      <c r="K642" s="3313">
        <v>21000</v>
      </c>
      <c r="L642" s="3311" t="s">
        <v>2478</v>
      </c>
      <c r="M642" s="3311" t="s">
        <v>2479</v>
      </c>
      <c r="N642" s="3311" t="s">
        <v>2480</v>
      </c>
      <c r="O642" s="3311"/>
      <c r="P642" s="3311"/>
      <c r="Q642" s="3311" t="s">
        <v>2717</v>
      </c>
      <c r="R642" s="3330" t="s">
        <v>3086</v>
      </c>
    </row>
    <row r="643" spans="1:18" s="3314" customFormat="1" ht="12" customHeight="1">
      <c r="A643" s="3305" t="s">
        <v>4420</v>
      </c>
      <c r="B643" s="3311" t="s">
        <v>4418</v>
      </c>
      <c r="C643" s="3311" t="s">
        <v>4418</v>
      </c>
      <c r="D643" s="3312" t="s">
        <v>3086</v>
      </c>
      <c r="E643" s="3312" t="s">
        <v>2486</v>
      </c>
      <c r="F643" s="3311" t="s">
        <v>2487</v>
      </c>
      <c r="G643" s="3311" t="s">
        <v>2488</v>
      </c>
      <c r="H643" s="3311"/>
      <c r="I643" s="3299" t="s">
        <v>2546</v>
      </c>
      <c r="J643" s="3311" t="s">
        <v>2477</v>
      </c>
      <c r="K643" s="3313">
        <v>63800</v>
      </c>
      <c r="L643" s="3311" t="s">
        <v>2478</v>
      </c>
      <c r="M643" s="3311" t="s">
        <v>2479</v>
      </c>
      <c r="N643" s="3311" t="s">
        <v>2480</v>
      </c>
      <c r="O643" s="3311"/>
      <c r="P643" s="3311"/>
      <c r="Q643" s="3311" t="s">
        <v>2973</v>
      </c>
      <c r="R643" s="3330" t="s">
        <v>3086</v>
      </c>
    </row>
    <row r="644" spans="1:18" s="3314" customFormat="1" ht="12" customHeight="1">
      <c r="A644" s="3305" t="s">
        <v>4421</v>
      </c>
      <c r="B644" s="3311" t="s">
        <v>4418</v>
      </c>
      <c r="C644" s="3311" t="s">
        <v>4418</v>
      </c>
      <c r="D644" s="3312" t="s">
        <v>4422</v>
      </c>
      <c r="E644" s="3312" t="s">
        <v>2486</v>
      </c>
      <c r="F644" s="3311" t="s">
        <v>2487</v>
      </c>
      <c r="G644" s="3311" t="s">
        <v>2488</v>
      </c>
      <c r="H644" s="3311"/>
      <c r="I644" s="3311" t="s">
        <v>2489</v>
      </c>
      <c r="J644" s="3311" t="s">
        <v>2477</v>
      </c>
      <c r="K644" s="3313">
        <v>50000</v>
      </c>
      <c r="L644" s="3311" t="s">
        <v>2478</v>
      </c>
      <c r="M644" s="3311" t="s">
        <v>2479</v>
      </c>
      <c r="N644" s="3311" t="s">
        <v>2480</v>
      </c>
      <c r="O644" s="3311"/>
      <c r="P644" s="3311"/>
      <c r="Q644" s="3311" t="s">
        <v>4423</v>
      </c>
      <c r="R644" s="3330" t="s">
        <v>4422</v>
      </c>
    </row>
    <row r="645" spans="1:18" s="3314" customFormat="1" ht="12" customHeight="1">
      <c r="A645" s="3305" t="s">
        <v>4424</v>
      </c>
      <c r="B645" s="3311" t="s">
        <v>4418</v>
      </c>
      <c r="C645" s="3311" t="s">
        <v>4418</v>
      </c>
      <c r="D645" s="3299" t="s">
        <v>2780</v>
      </c>
      <c r="E645" s="3312" t="s">
        <v>4329</v>
      </c>
      <c r="F645" s="3311" t="s">
        <v>2532</v>
      </c>
      <c r="G645" s="3311" t="s">
        <v>2781</v>
      </c>
      <c r="H645" s="3311"/>
      <c r="I645" s="3311" t="s">
        <v>2489</v>
      </c>
      <c r="J645" s="3294" t="s">
        <v>2477</v>
      </c>
      <c r="K645" s="3313">
        <v>33900</v>
      </c>
      <c r="L645" s="3311" t="s">
        <v>2478</v>
      </c>
      <c r="M645" s="3299" t="s">
        <v>2498</v>
      </c>
      <c r="N645" s="3311" t="s">
        <v>2551</v>
      </c>
      <c r="O645" s="3311"/>
      <c r="P645" s="3311"/>
      <c r="Q645" s="3311" t="s">
        <v>4425</v>
      </c>
      <c r="R645" s="3330" t="s">
        <v>2781</v>
      </c>
    </row>
    <row r="646" spans="1:18" s="3314" customFormat="1" ht="12" customHeight="1">
      <c r="A646" s="3305" t="s">
        <v>4426</v>
      </c>
      <c r="B646" s="3311" t="s">
        <v>4418</v>
      </c>
      <c r="C646" s="3311" t="s">
        <v>4418</v>
      </c>
      <c r="D646" s="3307" t="s">
        <v>2776</v>
      </c>
      <c r="E646" s="3312" t="s">
        <v>4329</v>
      </c>
      <c r="F646" s="3311" t="s">
        <v>2532</v>
      </c>
      <c r="G646" s="3311" t="s">
        <v>2578</v>
      </c>
      <c r="H646" s="3311"/>
      <c r="I646" s="3299" t="s">
        <v>2489</v>
      </c>
      <c r="J646" s="3311" t="s">
        <v>2477</v>
      </c>
      <c r="K646" s="3313">
        <v>58190</v>
      </c>
      <c r="L646" s="3311" t="s">
        <v>2478</v>
      </c>
      <c r="M646" s="3299" t="s">
        <v>2498</v>
      </c>
      <c r="N646" s="3311" t="s">
        <v>2728</v>
      </c>
      <c r="O646" s="3311"/>
      <c r="P646" s="3311"/>
      <c r="Q646" s="3311" t="s">
        <v>4427</v>
      </c>
      <c r="R646" s="3330" t="s">
        <v>2776</v>
      </c>
    </row>
    <row r="647" spans="1:18" s="3314" customFormat="1" ht="12" customHeight="1">
      <c r="A647" s="3305" t="s">
        <v>4428</v>
      </c>
      <c r="B647" s="3311" t="s">
        <v>4429</v>
      </c>
      <c r="C647" s="3311" t="s">
        <v>4429</v>
      </c>
      <c r="D647" s="3311" t="s">
        <v>4430</v>
      </c>
      <c r="E647" s="3312" t="s">
        <v>2486</v>
      </c>
      <c r="F647" s="3311" t="s">
        <v>2487</v>
      </c>
      <c r="G647" s="3311" t="s">
        <v>3090</v>
      </c>
      <c r="H647" s="3311"/>
      <c r="I647" s="3299" t="s">
        <v>2546</v>
      </c>
      <c r="J647" s="3311" t="s">
        <v>2477</v>
      </c>
      <c r="K647" s="3313">
        <v>835700</v>
      </c>
      <c r="L647" s="3311" t="s">
        <v>2478</v>
      </c>
      <c r="M647" s="3299" t="s">
        <v>2498</v>
      </c>
      <c r="N647" s="3311" t="s">
        <v>2499</v>
      </c>
      <c r="O647" s="3311"/>
      <c r="P647" s="3311"/>
      <c r="Q647" s="3311" t="s">
        <v>3435</v>
      </c>
      <c r="R647" s="3331" t="s">
        <v>4430</v>
      </c>
    </row>
    <row r="648" spans="1:18" s="3314" customFormat="1" ht="12" customHeight="1">
      <c r="A648" s="3305" t="s">
        <v>4431</v>
      </c>
      <c r="B648" s="3311" t="s">
        <v>4429</v>
      </c>
      <c r="C648" s="3311" t="s">
        <v>4429</v>
      </c>
      <c r="D648" s="3311" t="s">
        <v>4432</v>
      </c>
      <c r="E648" s="3312" t="s">
        <v>2486</v>
      </c>
      <c r="F648" s="3311" t="s">
        <v>2487</v>
      </c>
      <c r="G648" s="3311" t="s">
        <v>3090</v>
      </c>
      <c r="H648" s="3311"/>
      <c r="I648" s="3299" t="s">
        <v>2546</v>
      </c>
      <c r="J648" s="3311" t="s">
        <v>2477</v>
      </c>
      <c r="K648" s="3313">
        <v>2160500</v>
      </c>
      <c r="L648" s="3311" t="s">
        <v>2478</v>
      </c>
      <c r="M648" s="3299" t="s">
        <v>2498</v>
      </c>
      <c r="N648" s="3311" t="s">
        <v>2499</v>
      </c>
      <c r="O648" s="3311"/>
      <c r="P648" s="3311"/>
      <c r="Q648" s="3311" t="s">
        <v>3435</v>
      </c>
      <c r="R648" s="3331" t="s">
        <v>4433</v>
      </c>
    </row>
    <row r="649" spans="1:18" s="3314" customFormat="1" ht="12" customHeight="1">
      <c r="A649" s="3305" t="s">
        <v>4434</v>
      </c>
      <c r="B649" s="3311" t="s">
        <v>4429</v>
      </c>
      <c r="C649" s="3311" t="s">
        <v>4429</v>
      </c>
      <c r="D649" s="3312" t="s">
        <v>3086</v>
      </c>
      <c r="E649" s="3312" t="s">
        <v>2486</v>
      </c>
      <c r="F649" s="3311" t="s">
        <v>2487</v>
      </c>
      <c r="G649" s="3311" t="s">
        <v>2488</v>
      </c>
      <c r="H649" s="3311"/>
      <c r="I649" s="3299" t="s">
        <v>2546</v>
      </c>
      <c r="J649" s="3311" t="s">
        <v>2477</v>
      </c>
      <c r="K649" s="3313">
        <v>23000</v>
      </c>
      <c r="L649" s="3311" t="s">
        <v>2478</v>
      </c>
      <c r="M649" s="3311" t="s">
        <v>2479</v>
      </c>
      <c r="N649" s="3311" t="s">
        <v>2480</v>
      </c>
      <c r="O649" s="3311"/>
      <c r="P649" s="3311"/>
      <c r="Q649" s="3311" t="s">
        <v>4435</v>
      </c>
      <c r="R649" s="3330" t="s">
        <v>3086</v>
      </c>
    </row>
    <row r="650" spans="1:18" s="3314" customFormat="1" ht="12" customHeight="1">
      <c r="A650" s="3305" t="s">
        <v>4436</v>
      </c>
      <c r="B650" s="3311" t="s">
        <v>4429</v>
      </c>
      <c r="C650" s="3311" t="s">
        <v>4429</v>
      </c>
      <c r="D650" s="3312" t="s">
        <v>4437</v>
      </c>
      <c r="E650" s="3312" t="s">
        <v>2486</v>
      </c>
      <c r="F650" s="3311" t="s">
        <v>2487</v>
      </c>
      <c r="G650" s="3311" t="s">
        <v>2488</v>
      </c>
      <c r="H650" s="3311"/>
      <c r="I650" s="3311" t="s">
        <v>2489</v>
      </c>
      <c r="J650" s="3311" t="s">
        <v>2477</v>
      </c>
      <c r="K650" s="3313">
        <v>32000</v>
      </c>
      <c r="L650" s="3311" t="s">
        <v>2478</v>
      </c>
      <c r="M650" s="3311" t="s">
        <v>2479</v>
      </c>
      <c r="N650" s="3311" t="s">
        <v>2480</v>
      </c>
      <c r="O650" s="3311"/>
      <c r="P650" s="3311"/>
      <c r="Q650" s="3311" t="s">
        <v>4209</v>
      </c>
      <c r="R650" s="3330" t="s">
        <v>4438</v>
      </c>
    </row>
    <row r="651" spans="1:18" s="3314" customFormat="1" ht="12" customHeight="1">
      <c r="A651" s="3305" t="s">
        <v>4439</v>
      </c>
      <c r="B651" s="3311" t="s">
        <v>4429</v>
      </c>
      <c r="C651" s="3311" t="s">
        <v>4429</v>
      </c>
      <c r="D651" s="3312" t="s">
        <v>4440</v>
      </c>
      <c r="E651" s="3312" t="s">
        <v>2486</v>
      </c>
      <c r="F651" s="3311" t="s">
        <v>2487</v>
      </c>
      <c r="G651" s="3311" t="s">
        <v>2488</v>
      </c>
      <c r="H651" s="3311"/>
      <c r="I651" s="3311" t="s">
        <v>2489</v>
      </c>
      <c r="J651" s="3311" t="s">
        <v>2477</v>
      </c>
      <c r="K651" s="3313">
        <v>200000</v>
      </c>
      <c r="L651" s="3311" t="s">
        <v>2478</v>
      </c>
      <c r="M651" s="3311" t="s">
        <v>2479</v>
      </c>
      <c r="N651" s="3311" t="s">
        <v>2480</v>
      </c>
      <c r="O651" s="3311"/>
      <c r="P651" s="3311"/>
      <c r="Q651" s="3311" t="s">
        <v>3240</v>
      </c>
      <c r="R651" s="3330" t="s">
        <v>4440</v>
      </c>
    </row>
    <row r="652" spans="1:18" s="3314" customFormat="1" ht="12" customHeight="1">
      <c r="A652" s="3305" t="s">
        <v>4441</v>
      </c>
      <c r="B652" s="3311" t="s">
        <v>4429</v>
      </c>
      <c r="C652" s="3311" t="s">
        <v>4429</v>
      </c>
      <c r="D652" s="3312" t="s">
        <v>4442</v>
      </c>
      <c r="E652" s="3312" t="s">
        <v>4329</v>
      </c>
      <c r="F652" s="3311" t="s">
        <v>2532</v>
      </c>
      <c r="G652" s="3311" t="s">
        <v>2578</v>
      </c>
      <c r="H652" s="3311"/>
      <c r="I652" s="3299" t="s">
        <v>2489</v>
      </c>
      <c r="J652" s="3311" t="s">
        <v>2477</v>
      </c>
      <c r="K652" s="3313">
        <v>38360</v>
      </c>
      <c r="L652" s="3311" t="s">
        <v>2478</v>
      </c>
      <c r="M652" s="3299" t="s">
        <v>2498</v>
      </c>
      <c r="N652" s="3311" t="s">
        <v>2728</v>
      </c>
      <c r="O652" s="3311"/>
      <c r="P652" s="3311"/>
      <c r="Q652" s="3311" t="s">
        <v>2996</v>
      </c>
      <c r="R652" s="3330" t="s">
        <v>4442</v>
      </c>
    </row>
    <row r="653" spans="1:18" s="3314" customFormat="1" ht="12" customHeight="1">
      <c r="A653" s="3305" t="s">
        <v>4443</v>
      </c>
      <c r="B653" s="3311" t="s">
        <v>4429</v>
      </c>
      <c r="C653" s="3311" t="s">
        <v>4429</v>
      </c>
      <c r="D653" s="3312" t="s">
        <v>3086</v>
      </c>
      <c r="E653" s="3312" t="s">
        <v>2486</v>
      </c>
      <c r="F653" s="3311" t="s">
        <v>2487</v>
      </c>
      <c r="G653" s="3311" t="s">
        <v>2488</v>
      </c>
      <c r="H653" s="3311"/>
      <c r="I653" s="3299" t="s">
        <v>2546</v>
      </c>
      <c r="J653" s="3311" t="s">
        <v>2477</v>
      </c>
      <c r="K653" s="3313">
        <v>114500</v>
      </c>
      <c r="L653" s="3311" t="s">
        <v>2478</v>
      </c>
      <c r="M653" s="3311" t="s">
        <v>2479</v>
      </c>
      <c r="N653" s="3311" t="s">
        <v>2480</v>
      </c>
      <c r="O653" s="3311"/>
      <c r="P653" s="3311"/>
      <c r="Q653" s="3311" t="s">
        <v>4444</v>
      </c>
      <c r="R653" s="3330" t="s">
        <v>3086</v>
      </c>
    </row>
    <row r="654" spans="1:18" s="3314" customFormat="1" ht="12" customHeight="1">
      <c r="A654" s="3305" t="s">
        <v>4445</v>
      </c>
      <c r="B654" s="3311" t="s">
        <v>4429</v>
      </c>
      <c r="C654" s="3311" t="s">
        <v>4429</v>
      </c>
      <c r="D654" s="3312" t="s">
        <v>3086</v>
      </c>
      <c r="E654" s="3312" t="s">
        <v>2486</v>
      </c>
      <c r="F654" s="3311" t="s">
        <v>2487</v>
      </c>
      <c r="G654" s="3311" t="s">
        <v>2488</v>
      </c>
      <c r="H654" s="3311"/>
      <c r="I654" s="3299" t="s">
        <v>2546</v>
      </c>
      <c r="J654" s="3311" t="s">
        <v>2477</v>
      </c>
      <c r="K654" s="3313">
        <v>20900</v>
      </c>
      <c r="L654" s="3311" t="s">
        <v>2478</v>
      </c>
      <c r="M654" s="3311" t="s">
        <v>2479</v>
      </c>
      <c r="N654" s="3311" t="s">
        <v>2480</v>
      </c>
      <c r="O654" s="3311"/>
      <c r="P654" s="3311"/>
      <c r="Q654" s="3311" t="s">
        <v>4446</v>
      </c>
      <c r="R654" s="3330" t="s">
        <v>3086</v>
      </c>
    </row>
    <row r="655" spans="1:18" s="3314" customFormat="1" ht="12" customHeight="1">
      <c r="A655" s="3305" t="s">
        <v>4447</v>
      </c>
      <c r="B655" s="3311" t="s">
        <v>4448</v>
      </c>
      <c r="C655" s="3311" t="s">
        <v>4448</v>
      </c>
      <c r="D655" s="3312" t="s">
        <v>4449</v>
      </c>
      <c r="E655" s="3312" t="s">
        <v>4329</v>
      </c>
      <c r="F655" s="3311" t="s">
        <v>2532</v>
      </c>
      <c r="G655" s="3311" t="s">
        <v>2550</v>
      </c>
      <c r="H655" s="3311"/>
      <c r="I655" s="3311" t="s">
        <v>2489</v>
      </c>
      <c r="J655" s="3311" t="s">
        <v>2477</v>
      </c>
      <c r="K655" s="3313">
        <v>100000</v>
      </c>
      <c r="L655" s="3311" t="s">
        <v>2478</v>
      </c>
      <c r="M655" s="3311" t="s">
        <v>2479</v>
      </c>
      <c r="N655" s="3311" t="s">
        <v>2480</v>
      </c>
      <c r="O655" s="3311"/>
      <c r="P655" s="3311"/>
      <c r="Q655" s="3311" t="s">
        <v>3962</v>
      </c>
      <c r="R655" s="3330" t="s">
        <v>4449</v>
      </c>
    </row>
    <row r="656" spans="1:18" s="3314" customFormat="1" ht="12" customHeight="1">
      <c r="A656" s="3305" t="s">
        <v>4450</v>
      </c>
      <c r="B656" s="3311" t="s">
        <v>4448</v>
      </c>
      <c r="C656" s="3311" t="s">
        <v>4448</v>
      </c>
      <c r="D656" s="3312" t="s">
        <v>3086</v>
      </c>
      <c r="E656" s="3312" t="s">
        <v>2486</v>
      </c>
      <c r="F656" s="3311" t="s">
        <v>2487</v>
      </c>
      <c r="G656" s="3311" t="s">
        <v>2488</v>
      </c>
      <c r="H656" s="3311"/>
      <c r="I656" s="3299" t="s">
        <v>2546</v>
      </c>
      <c r="J656" s="3311" t="s">
        <v>2477</v>
      </c>
      <c r="K656" s="3313">
        <v>17000</v>
      </c>
      <c r="L656" s="3311" t="s">
        <v>2478</v>
      </c>
      <c r="M656" s="3311" t="s">
        <v>2479</v>
      </c>
      <c r="N656" s="3311" t="s">
        <v>2480</v>
      </c>
      <c r="O656" s="3311"/>
      <c r="P656" s="3311"/>
      <c r="Q656" s="3311" t="s">
        <v>4435</v>
      </c>
      <c r="R656" s="3330" t="s">
        <v>3086</v>
      </c>
    </row>
    <row r="657" spans="1:18" s="3314" customFormat="1" ht="12" customHeight="1">
      <c r="A657" s="3305" t="s">
        <v>4451</v>
      </c>
      <c r="B657" s="3311" t="s">
        <v>4452</v>
      </c>
      <c r="C657" s="3311" t="s">
        <v>4452</v>
      </c>
      <c r="D657" s="3311" t="s">
        <v>3020</v>
      </c>
      <c r="E657" s="3312" t="s">
        <v>4329</v>
      </c>
      <c r="F657" s="3311" t="s">
        <v>2532</v>
      </c>
      <c r="G657" s="3311" t="s">
        <v>2550</v>
      </c>
      <c r="H657" s="3311"/>
      <c r="I657" s="3311" t="s">
        <v>2489</v>
      </c>
      <c r="J657" s="3311" t="s">
        <v>2477</v>
      </c>
      <c r="K657" s="3313">
        <v>33000</v>
      </c>
      <c r="L657" s="3311" t="s">
        <v>2478</v>
      </c>
      <c r="M657" s="3299" t="s">
        <v>2498</v>
      </c>
      <c r="N657" s="3311" t="s">
        <v>2551</v>
      </c>
      <c r="O657" s="3311"/>
      <c r="P657" s="3311"/>
      <c r="Q657" s="3299" t="s">
        <v>3031</v>
      </c>
      <c r="R657" s="3331" t="s">
        <v>3020</v>
      </c>
    </row>
    <row r="658" spans="1:18" s="3314" customFormat="1" ht="12" customHeight="1">
      <c r="A658" s="3305" t="s">
        <v>4453</v>
      </c>
      <c r="B658" s="3311" t="s">
        <v>4394</v>
      </c>
      <c r="C658" s="3311" t="s">
        <v>4394</v>
      </c>
      <c r="D658" s="3311" t="s">
        <v>3020</v>
      </c>
      <c r="E658" s="3312" t="s">
        <v>4329</v>
      </c>
      <c r="F658" s="3311" t="s">
        <v>2532</v>
      </c>
      <c r="G658" s="3311" t="s">
        <v>2550</v>
      </c>
      <c r="H658" s="3311"/>
      <c r="I658" s="3311" t="s">
        <v>2489</v>
      </c>
      <c r="J658" s="3311" t="s">
        <v>2477</v>
      </c>
      <c r="K658" s="3313">
        <v>30888</v>
      </c>
      <c r="L658" s="3311" t="s">
        <v>2478</v>
      </c>
      <c r="M658" s="3299" t="s">
        <v>2498</v>
      </c>
      <c r="N658" s="3311" t="s">
        <v>2551</v>
      </c>
      <c r="O658" s="3311"/>
      <c r="P658" s="3311"/>
      <c r="Q658" s="3299" t="s">
        <v>3031</v>
      </c>
      <c r="R658" s="3331" t="s">
        <v>3020</v>
      </c>
    </row>
    <row r="659" spans="1:18" s="3314" customFormat="1" ht="12" customHeight="1">
      <c r="A659" s="3305" t="s">
        <v>4454</v>
      </c>
      <c r="B659" s="3311" t="s">
        <v>4394</v>
      </c>
      <c r="C659" s="3311" t="s">
        <v>4394</v>
      </c>
      <c r="D659" s="3311" t="s">
        <v>3020</v>
      </c>
      <c r="E659" s="3312" t="s">
        <v>4329</v>
      </c>
      <c r="F659" s="3311" t="s">
        <v>2532</v>
      </c>
      <c r="G659" s="3311" t="s">
        <v>2550</v>
      </c>
      <c r="H659" s="3311"/>
      <c r="I659" s="3311" t="s">
        <v>2489</v>
      </c>
      <c r="J659" s="3311" t="s">
        <v>2477</v>
      </c>
      <c r="K659" s="3313">
        <v>148500</v>
      </c>
      <c r="L659" s="3311" t="s">
        <v>2478</v>
      </c>
      <c r="M659" s="3299" t="s">
        <v>2498</v>
      </c>
      <c r="N659" s="3311" t="s">
        <v>2551</v>
      </c>
      <c r="O659" s="3311"/>
      <c r="P659" s="3311"/>
      <c r="Q659" s="3299" t="s">
        <v>3037</v>
      </c>
      <c r="R659" s="3331" t="s">
        <v>3020</v>
      </c>
    </row>
    <row r="660" spans="1:18" s="3314" customFormat="1" ht="12" customHeight="1">
      <c r="A660" s="3305" t="s">
        <v>4455</v>
      </c>
      <c r="B660" s="3311" t="s">
        <v>4456</v>
      </c>
      <c r="C660" s="3311" t="s">
        <v>4456</v>
      </c>
      <c r="D660" s="3294" t="s">
        <v>4457</v>
      </c>
      <c r="E660" s="3300" t="s">
        <v>2486</v>
      </c>
      <c r="F660" s="3311" t="s">
        <v>2487</v>
      </c>
      <c r="G660" s="3311" t="s">
        <v>3829</v>
      </c>
      <c r="H660" s="3311"/>
      <c r="I660" s="3299" t="s">
        <v>2522</v>
      </c>
      <c r="J660" s="3300" t="s">
        <v>3053</v>
      </c>
      <c r="K660" s="3301">
        <v>204880</v>
      </c>
      <c r="L660" s="3311" t="s">
        <v>2478</v>
      </c>
      <c r="M660" s="3311" t="s">
        <v>2479</v>
      </c>
      <c r="N660" s="3311" t="s">
        <v>2480</v>
      </c>
      <c r="O660" s="3311"/>
      <c r="P660" s="3311"/>
      <c r="Q660" s="3299" t="s">
        <v>3830</v>
      </c>
      <c r="R660" s="3342" t="s">
        <v>4457</v>
      </c>
    </row>
    <row r="661" spans="1:18" s="3314" customFormat="1" ht="12" customHeight="1">
      <c r="A661" s="3305" t="s">
        <v>4458</v>
      </c>
      <c r="B661" s="3311" t="s">
        <v>4459</v>
      </c>
      <c r="C661" s="3311" t="s">
        <v>4459</v>
      </c>
      <c r="D661" s="3294" t="s">
        <v>4460</v>
      </c>
      <c r="E661" s="3300" t="s">
        <v>2486</v>
      </c>
      <c r="F661" s="3311" t="s">
        <v>2487</v>
      </c>
      <c r="G661" s="3305" t="s">
        <v>2527</v>
      </c>
      <c r="H661" s="3311"/>
      <c r="I661" s="3305" t="s">
        <v>2528</v>
      </c>
      <c r="J661" s="3300" t="s">
        <v>3053</v>
      </c>
      <c r="K661" s="3301">
        <v>105600</v>
      </c>
      <c r="L661" s="3311" t="s">
        <v>2478</v>
      </c>
      <c r="M661" s="3311" t="s">
        <v>2479</v>
      </c>
      <c r="N661" s="3311" t="s">
        <v>2480</v>
      </c>
      <c r="O661" s="3311"/>
      <c r="P661" s="3311"/>
      <c r="Q661" s="3299" t="s">
        <v>4461</v>
      </c>
      <c r="R661" s="3322" t="s">
        <v>4460</v>
      </c>
    </row>
    <row r="662" spans="1:18" s="3314" customFormat="1" ht="12" customHeight="1">
      <c r="A662" s="3305" t="s">
        <v>4462</v>
      </c>
      <c r="B662" s="3311" t="s">
        <v>4463</v>
      </c>
      <c r="C662" s="3311" t="s">
        <v>4463</v>
      </c>
      <c r="D662" s="3294" t="s">
        <v>4464</v>
      </c>
      <c r="E662" s="3300" t="s">
        <v>2486</v>
      </c>
      <c r="F662" s="3311" t="s">
        <v>2487</v>
      </c>
      <c r="G662" s="3311" t="s">
        <v>2488</v>
      </c>
      <c r="H662" s="3311"/>
      <c r="I662" s="3299" t="s">
        <v>2522</v>
      </c>
      <c r="J662" s="3300" t="s">
        <v>3053</v>
      </c>
      <c r="K662" s="3301">
        <v>50000</v>
      </c>
      <c r="L662" s="3311" t="s">
        <v>2478</v>
      </c>
      <c r="M662" s="3311" t="s">
        <v>3943</v>
      </c>
      <c r="N662" s="3311" t="s">
        <v>2728</v>
      </c>
      <c r="O662" s="3311"/>
      <c r="P662" s="3311"/>
      <c r="Q662" s="3299" t="s">
        <v>4412</v>
      </c>
      <c r="R662" s="3322" t="s">
        <v>4464</v>
      </c>
    </row>
    <row r="663" spans="1:18" s="3314" customFormat="1" ht="12" customHeight="1">
      <c r="A663" s="3305" t="s">
        <v>4465</v>
      </c>
      <c r="B663" s="3311" t="s">
        <v>4463</v>
      </c>
      <c r="C663" s="3311" t="s">
        <v>4463</v>
      </c>
      <c r="D663" s="3294" t="s">
        <v>4466</v>
      </c>
      <c r="E663" s="3300" t="s">
        <v>2486</v>
      </c>
      <c r="F663" s="3311" t="s">
        <v>2487</v>
      </c>
      <c r="G663" s="3311" t="s">
        <v>2488</v>
      </c>
      <c r="H663" s="3311"/>
      <c r="I663" s="3299" t="s">
        <v>2522</v>
      </c>
      <c r="J663" s="3300" t="s">
        <v>3053</v>
      </c>
      <c r="K663" s="3301">
        <v>33570</v>
      </c>
      <c r="L663" s="3311" t="s">
        <v>2478</v>
      </c>
      <c r="M663" s="3311" t="s">
        <v>2479</v>
      </c>
      <c r="N663" s="3311" t="s">
        <v>2480</v>
      </c>
      <c r="O663" s="3311"/>
      <c r="P663" s="3311"/>
      <c r="Q663" s="3299" t="s">
        <v>3948</v>
      </c>
      <c r="R663" s="3322" t="s">
        <v>4466</v>
      </c>
    </row>
    <row r="664" spans="1:18" s="3314" customFormat="1" ht="12" customHeight="1">
      <c r="A664" s="3305" t="s">
        <v>4467</v>
      </c>
      <c r="B664" s="3311" t="s">
        <v>4468</v>
      </c>
      <c r="C664" s="3311" t="s">
        <v>4468</v>
      </c>
      <c r="D664" s="3294" t="s">
        <v>4469</v>
      </c>
      <c r="E664" s="3300" t="s">
        <v>2486</v>
      </c>
      <c r="F664" s="3294" t="s">
        <v>2487</v>
      </c>
      <c r="G664" s="3305" t="s">
        <v>2527</v>
      </c>
      <c r="H664" s="3299"/>
      <c r="I664" s="3305" t="s">
        <v>2528</v>
      </c>
      <c r="J664" s="3294" t="s">
        <v>3053</v>
      </c>
      <c r="K664" s="3301">
        <v>100000</v>
      </c>
      <c r="L664" s="3311" t="s">
        <v>2478</v>
      </c>
      <c r="M664" s="3299" t="s">
        <v>2498</v>
      </c>
      <c r="N664" s="3311" t="s">
        <v>2499</v>
      </c>
      <c r="O664" s="3311"/>
      <c r="P664" s="3311"/>
      <c r="Q664" s="3299" t="s">
        <v>3789</v>
      </c>
      <c r="R664" s="3322" t="s">
        <v>4469</v>
      </c>
    </row>
    <row r="665" spans="1:18" s="3314" customFormat="1" ht="12" customHeight="1">
      <c r="A665" s="3305" t="s">
        <v>4470</v>
      </c>
      <c r="B665" s="3311" t="s">
        <v>4468</v>
      </c>
      <c r="C665" s="3311" t="s">
        <v>4468</v>
      </c>
      <c r="D665" s="3294" t="s">
        <v>4469</v>
      </c>
      <c r="E665" s="3300" t="s">
        <v>2486</v>
      </c>
      <c r="F665" s="3294" t="s">
        <v>2487</v>
      </c>
      <c r="G665" s="3305" t="s">
        <v>2527</v>
      </c>
      <c r="H665" s="3299"/>
      <c r="I665" s="3305" t="s">
        <v>2528</v>
      </c>
      <c r="J665" s="3294" t="s">
        <v>3053</v>
      </c>
      <c r="K665" s="3301">
        <v>100000</v>
      </c>
      <c r="L665" s="3311" t="s">
        <v>2478</v>
      </c>
      <c r="M665" s="3299" t="s">
        <v>2498</v>
      </c>
      <c r="N665" s="3311" t="s">
        <v>2499</v>
      </c>
      <c r="O665" s="3311"/>
      <c r="P665" s="3311"/>
      <c r="Q665" s="3299" t="s">
        <v>3794</v>
      </c>
      <c r="R665" s="3322" t="s">
        <v>4469</v>
      </c>
    </row>
    <row r="666" spans="1:18" s="3314" customFormat="1" ht="12" customHeight="1">
      <c r="A666" s="3305" t="s">
        <v>4471</v>
      </c>
      <c r="B666" s="3311" t="s">
        <v>4468</v>
      </c>
      <c r="C666" s="3311" t="s">
        <v>4468</v>
      </c>
      <c r="D666" s="3294" t="s">
        <v>4469</v>
      </c>
      <c r="E666" s="3300" t="s">
        <v>2486</v>
      </c>
      <c r="F666" s="3294" t="s">
        <v>2487</v>
      </c>
      <c r="G666" s="3305" t="s">
        <v>2527</v>
      </c>
      <c r="H666" s="3299"/>
      <c r="I666" s="3305" t="s">
        <v>2528</v>
      </c>
      <c r="J666" s="3294" t="s">
        <v>3053</v>
      </c>
      <c r="K666" s="3301">
        <v>100000</v>
      </c>
      <c r="L666" s="3311" t="s">
        <v>2478</v>
      </c>
      <c r="M666" s="3299" t="s">
        <v>2498</v>
      </c>
      <c r="N666" s="3311" t="s">
        <v>2499</v>
      </c>
      <c r="O666" s="3311"/>
      <c r="P666" s="3311"/>
      <c r="Q666" s="3299" t="s">
        <v>3799</v>
      </c>
      <c r="R666" s="3322" t="s">
        <v>4469</v>
      </c>
    </row>
    <row r="667" spans="1:18" s="3314" customFormat="1" ht="12" customHeight="1">
      <c r="A667" s="3305" t="s">
        <v>4472</v>
      </c>
      <c r="B667" s="3311" t="s">
        <v>4468</v>
      </c>
      <c r="C667" s="3311" t="s">
        <v>4468</v>
      </c>
      <c r="D667" s="3294" t="s">
        <v>4469</v>
      </c>
      <c r="E667" s="3300" t="s">
        <v>2486</v>
      </c>
      <c r="F667" s="3294" t="s">
        <v>2487</v>
      </c>
      <c r="G667" s="3305" t="s">
        <v>2527</v>
      </c>
      <c r="H667" s="3299"/>
      <c r="I667" s="3305" t="s">
        <v>2528</v>
      </c>
      <c r="J667" s="3294" t="s">
        <v>3053</v>
      </c>
      <c r="K667" s="3301">
        <v>100000</v>
      </c>
      <c r="L667" s="3311" t="s">
        <v>2478</v>
      </c>
      <c r="M667" s="3299" t="s">
        <v>2498</v>
      </c>
      <c r="N667" s="3311" t="s">
        <v>2499</v>
      </c>
      <c r="O667" s="3311"/>
      <c r="P667" s="3311"/>
      <c r="Q667" s="3299" t="s">
        <v>3809</v>
      </c>
      <c r="R667" s="3322" t="s">
        <v>4469</v>
      </c>
    </row>
    <row r="668" spans="1:18" s="3314" customFormat="1" ht="12" customHeight="1">
      <c r="A668" s="3305" t="s">
        <v>4473</v>
      </c>
      <c r="B668" s="3311" t="s">
        <v>4468</v>
      </c>
      <c r="C668" s="3311" t="s">
        <v>4468</v>
      </c>
      <c r="D668" s="3294" t="s">
        <v>4469</v>
      </c>
      <c r="E668" s="3300" t="s">
        <v>2486</v>
      </c>
      <c r="F668" s="3294" t="s">
        <v>2487</v>
      </c>
      <c r="G668" s="3305" t="s">
        <v>2527</v>
      </c>
      <c r="H668" s="3299"/>
      <c r="I668" s="3305" t="s">
        <v>2528</v>
      </c>
      <c r="J668" s="3294" t="s">
        <v>3053</v>
      </c>
      <c r="K668" s="3301">
        <v>100000</v>
      </c>
      <c r="L668" s="3311" t="s">
        <v>2478</v>
      </c>
      <c r="M668" s="3299" t="s">
        <v>2498</v>
      </c>
      <c r="N668" s="3311" t="s">
        <v>2499</v>
      </c>
      <c r="O668" s="3311"/>
      <c r="P668" s="3311"/>
      <c r="Q668" s="3299" t="s">
        <v>4322</v>
      </c>
      <c r="R668" s="3322" t="s">
        <v>4469</v>
      </c>
    </row>
    <row r="669" spans="1:18" s="3314" customFormat="1" ht="12" customHeight="1">
      <c r="A669" s="3305" t="s">
        <v>4474</v>
      </c>
      <c r="B669" s="3311" t="s">
        <v>4468</v>
      </c>
      <c r="C669" s="3311" t="s">
        <v>4468</v>
      </c>
      <c r="D669" s="3294" t="s">
        <v>4469</v>
      </c>
      <c r="E669" s="3300" t="s">
        <v>2486</v>
      </c>
      <c r="F669" s="3294" t="s">
        <v>2487</v>
      </c>
      <c r="G669" s="3305" t="s">
        <v>2527</v>
      </c>
      <c r="H669" s="3299"/>
      <c r="I669" s="3305" t="s">
        <v>2528</v>
      </c>
      <c r="J669" s="3294" t="s">
        <v>3053</v>
      </c>
      <c r="K669" s="3301">
        <v>100000</v>
      </c>
      <c r="L669" s="3311" t="s">
        <v>2478</v>
      </c>
      <c r="M669" s="3299" t="s">
        <v>2498</v>
      </c>
      <c r="N669" s="3311" t="s">
        <v>2499</v>
      </c>
      <c r="O669" s="3311"/>
      <c r="P669" s="3311"/>
      <c r="Q669" s="3299" t="s">
        <v>3783</v>
      </c>
      <c r="R669" s="3322" t="s">
        <v>4469</v>
      </c>
    </row>
    <row r="670" spans="1:18" s="3314" customFormat="1" ht="12" customHeight="1">
      <c r="A670" s="3305" t="s">
        <v>4475</v>
      </c>
      <c r="B670" s="3311" t="s">
        <v>4468</v>
      </c>
      <c r="C670" s="3311" t="s">
        <v>4468</v>
      </c>
      <c r="D670" s="3294" t="s">
        <v>4469</v>
      </c>
      <c r="E670" s="3300" t="s">
        <v>2486</v>
      </c>
      <c r="F670" s="3294" t="s">
        <v>2487</v>
      </c>
      <c r="G670" s="3305" t="s">
        <v>2527</v>
      </c>
      <c r="H670" s="3299"/>
      <c r="I670" s="3305" t="s">
        <v>2528</v>
      </c>
      <c r="J670" s="3294" t="s">
        <v>3053</v>
      </c>
      <c r="K670" s="3301">
        <v>100000</v>
      </c>
      <c r="L670" s="3311" t="s">
        <v>2478</v>
      </c>
      <c r="M670" s="3299" t="s">
        <v>2498</v>
      </c>
      <c r="N670" s="3311" t="s">
        <v>2499</v>
      </c>
      <c r="O670" s="3311"/>
      <c r="P670" s="3311"/>
      <c r="Q670" s="3299" t="s">
        <v>4142</v>
      </c>
      <c r="R670" s="3322" t="s">
        <v>4469</v>
      </c>
    </row>
    <row r="671" spans="1:18" s="3314" customFormat="1" ht="12" customHeight="1">
      <c r="A671" s="3305" t="s">
        <v>4476</v>
      </c>
      <c r="B671" s="3311" t="s">
        <v>4468</v>
      </c>
      <c r="C671" s="3311" t="s">
        <v>4468</v>
      </c>
      <c r="D671" s="3299" t="s">
        <v>3946</v>
      </c>
      <c r="E671" s="3294" t="s">
        <v>2486</v>
      </c>
      <c r="F671" s="3311" t="s">
        <v>2487</v>
      </c>
      <c r="G671" s="3311" t="s">
        <v>2527</v>
      </c>
      <c r="H671" s="3311"/>
      <c r="I671" s="3299" t="s">
        <v>2522</v>
      </c>
      <c r="J671" s="3300" t="s">
        <v>3053</v>
      </c>
      <c r="K671" s="3301">
        <v>170000</v>
      </c>
      <c r="L671" s="3311" t="s">
        <v>2478</v>
      </c>
      <c r="M671" s="3299" t="s">
        <v>2498</v>
      </c>
      <c r="N671" s="3311" t="s">
        <v>2499</v>
      </c>
      <c r="O671" s="3311"/>
      <c r="P671" s="3311"/>
      <c r="Q671" s="3299" t="s">
        <v>4296</v>
      </c>
      <c r="R671" s="3322" t="s">
        <v>4477</v>
      </c>
    </row>
    <row r="672" spans="1:18" s="3314" customFormat="1" ht="12" customHeight="1">
      <c r="A672" s="3311" t="s">
        <v>4478</v>
      </c>
      <c r="B672" s="3311" t="s">
        <v>4479</v>
      </c>
      <c r="C672" s="3311" t="s">
        <v>4479</v>
      </c>
      <c r="D672" s="3312" t="s">
        <v>4480</v>
      </c>
      <c r="E672" s="3311" t="s">
        <v>2495</v>
      </c>
      <c r="F672" s="3311" t="s">
        <v>2496</v>
      </c>
      <c r="G672" s="3311" t="s">
        <v>2497</v>
      </c>
      <c r="H672" s="3311"/>
      <c r="I672" s="3311" t="s">
        <v>2489</v>
      </c>
      <c r="J672" s="3311" t="s">
        <v>2477</v>
      </c>
      <c r="K672" s="3313">
        <v>1483940</v>
      </c>
      <c r="L672" s="3311" t="s">
        <v>2478</v>
      </c>
      <c r="M672" s="3299" t="s">
        <v>2498</v>
      </c>
      <c r="N672" s="3311" t="s">
        <v>2499</v>
      </c>
      <c r="O672" s="3311"/>
      <c r="P672" s="3311"/>
      <c r="Q672" s="3311" t="s">
        <v>2516</v>
      </c>
      <c r="R672" s="3330" t="s">
        <v>4481</v>
      </c>
    </row>
    <row r="673" spans="1:18" s="3314" customFormat="1" ht="12" customHeight="1">
      <c r="A673" s="3311" t="s">
        <v>4482</v>
      </c>
      <c r="B673" s="3311" t="s">
        <v>4479</v>
      </c>
      <c r="C673" s="3311" t="s">
        <v>4479</v>
      </c>
      <c r="D673" s="3312" t="s">
        <v>4483</v>
      </c>
      <c r="E673" s="3311" t="s">
        <v>2495</v>
      </c>
      <c r="F673" s="3311" t="s">
        <v>2496</v>
      </c>
      <c r="G673" s="3311" t="s">
        <v>2497</v>
      </c>
      <c r="H673" s="3311"/>
      <c r="I673" s="3311" t="s">
        <v>2489</v>
      </c>
      <c r="J673" s="3311" t="s">
        <v>2477</v>
      </c>
      <c r="K673" s="3313">
        <v>1267580</v>
      </c>
      <c r="L673" s="3311" t="s">
        <v>2478</v>
      </c>
      <c r="M673" s="3299" t="s">
        <v>2498</v>
      </c>
      <c r="N673" s="3311" t="s">
        <v>2499</v>
      </c>
      <c r="O673" s="3311"/>
      <c r="P673" s="3311"/>
      <c r="Q673" s="3311" t="s">
        <v>2509</v>
      </c>
      <c r="R673" s="3330" t="s">
        <v>4484</v>
      </c>
    </row>
    <row r="674" spans="1:18" s="3314" customFormat="1" ht="12" customHeight="1">
      <c r="A674" s="3311" t="s">
        <v>4485</v>
      </c>
      <c r="B674" s="3311" t="s">
        <v>4479</v>
      </c>
      <c r="C674" s="3311" t="s">
        <v>4479</v>
      </c>
      <c r="D674" s="3299" t="s">
        <v>4486</v>
      </c>
      <c r="E674" s="3311" t="s">
        <v>2495</v>
      </c>
      <c r="F674" s="3311" t="s">
        <v>2532</v>
      </c>
      <c r="G674" s="3299" t="s">
        <v>2533</v>
      </c>
      <c r="H674" s="3311"/>
      <c r="I674" s="3311" t="s">
        <v>2489</v>
      </c>
      <c r="J674" s="3311" t="s">
        <v>2477</v>
      </c>
      <c r="K674" s="3313">
        <v>56000</v>
      </c>
      <c r="L674" s="3311" t="s">
        <v>2478</v>
      </c>
      <c r="M674" s="3299" t="s">
        <v>2498</v>
      </c>
      <c r="N674" s="3299" t="s">
        <v>2534</v>
      </c>
      <c r="O674" s="3311"/>
      <c r="P674" s="3311"/>
      <c r="Q674" s="3311" t="s">
        <v>4487</v>
      </c>
      <c r="R674" s="3330" t="s">
        <v>4488</v>
      </c>
    </row>
    <row r="675" spans="1:18" s="3314" customFormat="1" ht="12" customHeight="1">
      <c r="A675" s="3311" t="s">
        <v>4489</v>
      </c>
      <c r="B675" s="3311" t="s">
        <v>4479</v>
      </c>
      <c r="C675" s="3311" t="s">
        <v>4479</v>
      </c>
      <c r="D675" s="3312" t="s">
        <v>4490</v>
      </c>
      <c r="E675" s="3311" t="s">
        <v>2495</v>
      </c>
      <c r="F675" s="3311" t="s">
        <v>2532</v>
      </c>
      <c r="G675" s="3299" t="s">
        <v>2533</v>
      </c>
      <c r="H675" s="3311"/>
      <c r="I675" s="3311" t="s">
        <v>2489</v>
      </c>
      <c r="J675" s="3311" t="s">
        <v>2477</v>
      </c>
      <c r="K675" s="3313">
        <v>920</v>
      </c>
      <c r="L675" s="3311" t="s">
        <v>2478</v>
      </c>
      <c r="M675" s="3299" t="s">
        <v>2498</v>
      </c>
      <c r="N675" s="3299" t="s">
        <v>2534</v>
      </c>
      <c r="O675" s="3311"/>
      <c r="P675" s="3311"/>
      <c r="Q675" s="3311" t="s">
        <v>4491</v>
      </c>
      <c r="R675" s="3330" t="s">
        <v>4490</v>
      </c>
    </row>
    <row r="676" spans="1:18" s="3314" customFormat="1" ht="12" customHeight="1">
      <c r="A676" s="3311" t="s">
        <v>4492</v>
      </c>
      <c r="B676" s="3311" t="s">
        <v>4493</v>
      </c>
      <c r="C676" s="3311" t="s">
        <v>4493</v>
      </c>
      <c r="D676" s="3312" t="s">
        <v>3846</v>
      </c>
      <c r="E676" s="3311" t="s">
        <v>2495</v>
      </c>
      <c r="F676" s="3311" t="s">
        <v>2532</v>
      </c>
      <c r="G676" s="3311" t="s">
        <v>2550</v>
      </c>
      <c r="H676" s="3311"/>
      <c r="I676" s="3311" t="s">
        <v>2489</v>
      </c>
      <c r="J676" s="3311" t="s">
        <v>2477</v>
      </c>
      <c r="K676" s="3313">
        <v>44000</v>
      </c>
      <c r="L676" s="3311" t="s">
        <v>2478</v>
      </c>
      <c r="M676" s="3299" t="s">
        <v>2498</v>
      </c>
      <c r="N676" s="3311" t="s">
        <v>2551</v>
      </c>
      <c r="O676" s="3311"/>
      <c r="P676" s="3311"/>
      <c r="Q676" s="3311" t="s">
        <v>2857</v>
      </c>
      <c r="R676" s="3330" t="s">
        <v>3846</v>
      </c>
    </row>
    <row r="677" spans="1:18" s="3314" customFormat="1" ht="12" customHeight="1">
      <c r="A677" s="3311" t="s">
        <v>4494</v>
      </c>
      <c r="B677" s="3311" t="s">
        <v>4495</v>
      </c>
      <c r="C677" s="3311" t="s">
        <v>4495</v>
      </c>
      <c r="D677" s="3312" t="s">
        <v>3086</v>
      </c>
      <c r="E677" s="3311" t="s">
        <v>2486</v>
      </c>
      <c r="F677" s="3311" t="s">
        <v>2487</v>
      </c>
      <c r="G677" s="3311" t="s">
        <v>2488</v>
      </c>
      <c r="H677" s="3311"/>
      <c r="I677" s="3299" t="s">
        <v>2522</v>
      </c>
      <c r="J677" s="3311" t="s">
        <v>2477</v>
      </c>
      <c r="K677" s="3313">
        <v>14000</v>
      </c>
      <c r="L677" s="3311" t="s">
        <v>2478</v>
      </c>
      <c r="M677" s="3311" t="s">
        <v>2479</v>
      </c>
      <c r="N677" s="3311" t="s">
        <v>2480</v>
      </c>
      <c r="O677" s="3311"/>
      <c r="P677" s="3311"/>
      <c r="Q677" s="3311" t="s">
        <v>2717</v>
      </c>
      <c r="R677" s="3330" t="s">
        <v>3086</v>
      </c>
    </row>
    <row r="678" spans="1:18" s="3314" customFormat="1" ht="12" customHeight="1">
      <c r="A678" s="3311" t="s">
        <v>4496</v>
      </c>
      <c r="B678" s="3311" t="s">
        <v>4495</v>
      </c>
      <c r="C678" s="3311" t="s">
        <v>4495</v>
      </c>
      <c r="D678" s="3312" t="s">
        <v>4497</v>
      </c>
      <c r="E678" s="3311" t="s">
        <v>2495</v>
      </c>
      <c r="F678" s="3311" t="s">
        <v>2532</v>
      </c>
      <c r="G678" s="3311" t="s">
        <v>2634</v>
      </c>
      <c r="H678" s="3311"/>
      <c r="I678" s="3311" t="s">
        <v>2489</v>
      </c>
      <c r="J678" s="3311" t="s">
        <v>2477</v>
      </c>
      <c r="K678" s="3313">
        <v>20000</v>
      </c>
      <c r="L678" s="3311" t="s">
        <v>2478</v>
      </c>
      <c r="M678" s="3311" t="s">
        <v>2479</v>
      </c>
      <c r="N678" s="3311" t="s">
        <v>2480</v>
      </c>
      <c r="O678" s="3311"/>
      <c r="P678" s="3311"/>
      <c r="Q678" s="3311" t="s">
        <v>3734</v>
      </c>
      <c r="R678" s="3330" t="s">
        <v>4498</v>
      </c>
    </row>
    <row r="679" spans="1:18" s="3314" customFormat="1" ht="12" customHeight="1">
      <c r="A679" s="3311" t="s">
        <v>4499</v>
      </c>
      <c r="B679" s="3311" t="s">
        <v>4495</v>
      </c>
      <c r="C679" s="3311" t="s">
        <v>4495</v>
      </c>
      <c r="D679" s="3312" t="s">
        <v>4500</v>
      </c>
      <c r="E679" s="3311" t="s">
        <v>2486</v>
      </c>
      <c r="F679" s="3311" t="s">
        <v>2487</v>
      </c>
      <c r="G679" s="3311" t="s">
        <v>2559</v>
      </c>
      <c r="H679" s="3311"/>
      <c r="I679" s="3299" t="s">
        <v>2522</v>
      </c>
      <c r="J679" s="3311" t="s">
        <v>2477</v>
      </c>
      <c r="K679" s="3313">
        <v>24000</v>
      </c>
      <c r="L679" s="3311" t="s">
        <v>2478</v>
      </c>
      <c r="M679" s="3311" t="s">
        <v>2479</v>
      </c>
      <c r="N679" s="3311" t="s">
        <v>2480</v>
      </c>
      <c r="O679" s="3311"/>
      <c r="P679" s="3311"/>
      <c r="Q679" s="3311" t="s">
        <v>4501</v>
      </c>
      <c r="R679" s="3330" t="s">
        <v>4500</v>
      </c>
    </row>
    <row r="680" spans="1:18" s="3314" customFormat="1" ht="12" customHeight="1">
      <c r="A680" s="3311" t="s">
        <v>4502</v>
      </c>
      <c r="B680" s="3311" t="s">
        <v>4495</v>
      </c>
      <c r="C680" s="3311" t="s">
        <v>4495</v>
      </c>
      <c r="D680" s="3312" t="s">
        <v>4503</v>
      </c>
      <c r="E680" s="3311" t="s">
        <v>2486</v>
      </c>
      <c r="F680" s="3311" t="s">
        <v>2487</v>
      </c>
      <c r="G680" s="3311" t="s">
        <v>3361</v>
      </c>
      <c r="H680" s="3311"/>
      <c r="I680" s="3299" t="s">
        <v>2546</v>
      </c>
      <c r="J680" s="3311" t="s">
        <v>2477</v>
      </c>
      <c r="K680" s="3313">
        <v>9300</v>
      </c>
      <c r="L680" s="3311" t="s">
        <v>2478</v>
      </c>
      <c r="M680" s="3299" t="s">
        <v>2498</v>
      </c>
      <c r="N680" s="3311" t="s">
        <v>2499</v>
      </c>
      <c r="O680" s="3311"/>
      <c r="P680" s="3311"/>
      <c r="Q680" s="3311" t="s">
        <v>4504</v>
      </c>
      <c r="R680" s="3330" t="s">
        <v>4503</v>
      </c>
    </row>
    <row r="681" spans="1:18" s="3314" customFormat="1" ht="12" customHeight="1">
      <c r="A681" s="3311" t="s">
        <v>4505</v>
      </c>
      <c r="B681" s="3311" t="s">
        <v>4495</v>
      </c>
      <c r="C681" s="3311" t="s">
        <v>4495</v>
      </c>
      <c r="D681" s="3312" t="s">
        <v>4506</v>
      </c>
      <c r="E681" s="3311" t="s">
        <v>2495</v>
      </c>
      <c r="F681" s="3311" t="s">
        <v>2532</v>
      </c>
      <c r="G681" s="3311" t="s">
        <v>2569</v>
      </c>
      <c r="H681" s="3311"/>
      <c r="I681" s="3311" t="s">
        <v>2489</v>
      </c>
      <c r="J681" s="3311" t="s">
        <v>2477</v>
      </c>
      <c r="K681" s="3313">
        <v>720300</v>
      </c>
      <c r="L681" s="3311" t="s">
        <v>2478</v>
      </c>
      <c r="M681" s="3299" t="s">
        <v>2498</v>
      </c>
      <c r="N681" s="3311" t="s">
        <v>2499</v>
      </c>
      <c r="O681" s="3311"/>
      <c r="P681" s="3311"/>
      <c r="Q681" s="3299" t="s">
        <v>2570</v>
      </c>
      <c r="R681" s="3330" t="s">
        <v>4506</v>
      </c>
    </row>
    <row r="682" spans="1:18" s="3314" customFormat="1" ht="12" customHeight="1">
      <c r="A682" s="3311" t="s">
        <v>4507</v>
      </c>
      <c r="B682" s="3311" t="s">
        <v>4508</v>
      </c>
      <c r="C682" s="3311" t="s">
        <v>4508</v>
      </c>
      <c r="D682" s="3312" t="s">
        <v>3086</v>
      </c>
      <c r="E682" s="3311" t="s">
        <v>2486</v>
      </c>
      <c r="F682" s="3311" t="s">
        <v>2487</v>
      </c>
      <c r="G682" s="3311" t="s">
        <v>2488</v>
      </c>
      <c r="H682" s="3311"/>
      <c r="I682" s="3299" t="s">
        <v>2522</v>
      </c>
      <c r="J682" s="3311" t="s">
        <v>2477</v>
      </c>
      <c r="K682" s="3313">
        <v>10500</v>
      </c>
      <c r="L682" s="3311" t="s">
        <v>2478</v>
      </c>
      <c r="M682" s="3311" t="s">
        <v>2479</v>
      </c>
      <c r="N682" s="3311" t="s">
        <v>2480</v>
      </c>
      <c r="O682" s="3311"/>
      <c r="P682" s="3311"/>
      <c r="Q682" s="3311" t="s">
        <v>3644</v>
      </c>
      <c r="R682" s="3330" t="s">
        <v>3086</v>
      </c>
    </row>
    <row r="683" spans="1:18" s="3314" customFormat="1" ht="12" customHeight="1">
      <c r="A683" s="3311" t="s">
        <v>4509</v>
      </c>
      <c r="B683" s="3311" t="s">
        <v>4510</v>
      </c>
      <c r="C683" s="3311" t="s">
        <v>4510</v>
      </c>
      <c r="D683" s="3312" t="s">
        <v>4511</v>
      </c>
      <c r="E683" s="3311" t="s">
        <v>2495</v>
      </c>
      <c r="F683" s="3311" t="s">
        <v>2532</v>
      </c>
      <c r="G683" s="3311" t="s">
        <v>3458</v>
      </c>
      <c r="H683" s="3311"/>
      <c r="I683" s="3311" t="s">
        <v>2489</v>
      </c>
      <c r="J683" s="3311" t="s">
        <v>2477</v>
      </c>
      <c r="K683" s="3313">
        <v>79400</v>
      </c>
      <c r="L683" s="3311" t="s">
        <v>2478</v>
      </c>
      <c r="M683" s="3311" t="s">
        <v>2479</v>
      </c>
      <c r="N683" s="3311" t="s">
        <v>2480</v>
      </c>
      <c r="O683" s="3311"/>
      <c r="P683" s="3311"/>
      <c r="Q683" s="3311" t="s">
        <v>4073</v>
      </c>
      <c r="R683" s="3330" t="s">
        <v>4511</v>
      </c>
    </row>
    <row r="684" spans="1:18" s="3314" customFormat="1" ht="12" customHeight="1">
      <c r="A684" s="3311" t="s">
        <v>4512</v>
      </c>
      <c r="B684" s="3311" t="s">
        <v>4510</v>
      </c>
      <c r="C684" s="3311" t="s">
        <v>4510</v>
      </c>
      <c r="D684" s="3312" t="s">
        <v>3086</v>
      </c>
      <c r="E684" s="3311" t="s">
        <v>2486</v>
      </c>
      <c r="F684" s="3311" t="s">
        <v>2487</v>
      </c>
      <c r="G684" s="3311" t="s">
        <v>2488</v>
      </c>
      <c r="H684" s="3311"/>
      <c r="I684" s="3299" t="s">
        <v>2522</v>
      </c>
      <c r="J684" s="3311" t="s">
        <v>2477</v>
      </c>
      <c r="K684" s="3313">
        <v>19000</v>
      </c>
      <c r="L684" s="3311" t="s">
        <v>2478</v>
      </c>
      <c r="M684" s="3311" t="s">
        <v>2479</v>
      </c>
      <c r="N684" s="3311" t="s">
        <v>2480</v>
      </c>
      <c r="O684" s="3311"/>
      <c r="P684" s="3311"/>
      <c r="Q684" s="3311" t="s">
        <v>4435</v>
      </c>
      <c r="R684" s="3330" t="s">
        <v>3086</v>
      </c>
    </row>
    <row r="685" spans="1:18" s="3314" customFormat="1" ht="12" customHeight="1">
      <c r="A685" s="3311" t="s">
        <v>4513</v>
      </c>
      <c r="B685" s="3311" t="s">
        <v>4514</v>
      </c>
      <c r="C685" s="3311" t="s">
        <v>4514</v>
      </c>
      <c r="D685" s="3312" t="s">
        <v>3086</v>
      </c>
      <c r="E685" s="3311" t="s">
        <v>2486</v>
      </c>
      <c r="F685" s="3311" t="s">
        <v>2487</v>
      </c>
      <c r="G685" s="3311" t="s">
        <v>2488</v>
      </c>
      <c r="H685" s="3311"/>
      <c r="I685" s="3299" t="s">
        <v>2522</v>
      </c>
      <c r="J685" s="3311" t="s">
        <v>2477</v>
      </c>
      <c r="K685" s="3313">
        <v>21000</v>
      </c>
      <c r="L685" s="3311" t="s">
        <v>2478</v>
      </c>
      <c r="M685" s="3311" t="s">
        <v>2479</v>
      </c>
      <c r="N685" s="3311" t="s">
        <v>2480</v>
      </c>
      <c r="O685" s="3311"/>
      <c r="P685" s="3311"/>
      <c r="Q685" s="3311" t="s">
        <v>4344</v>
      </c>
      <c r="R685" s="3330" t="s">
        <v>3086</v>
      </c>
    </row>
    <row r="686" spans="1:18" s="3314" customFormat="1" ht="12" customHeight="1">
      <c r="A686" s="3311" t="s">
        <v>4515</v>
      </c>
      <c r="B686" s="3311" t="s">
        <v>4514</v>
      </c>
      <c r="C686" s="3311" t="s">
        <v>4514</v>
      </c>
      <c r="D686" s="3312" t="s">
        <v>4376</v>
      </c>
      <c r="E686" s="3311" t="s">
        <v>2495</v>
      </c>
      <c r="F686" s="3311" t="s">
        <v>2496</v>
      </c>
      <c r="G686" s="3311" t="s">
        <v>2650</v>
      </c>
      <c r="H686" s="3311"/>
      <c r="I686" s="3311" t="s">
        <v>2489</v>
      </c>
      <c r="J686" s="3311" t="s">
        <v>2477</v>
      </c>
      <c r="K686" s="3313">
        <v>198980</v>
      </c>
      <c r="L686" s="3311" t="s">
        <v>2478</v>
      </c>
      <c r="M686" s="3299" t="s">
        <v>2498</v>
      </c>
      <c r="N686" s="3308" t="s">
        <v>4198</v>
      </c>
      <c r="O686" s="3311"/>
      <c r="P686" s="3311"/>
      <c r="Q686" s="3311" t="s">
        <v>4516</v>
      </c>
      <c r="R686" s="3330" t="s">
        <v>4376</v>
      </c>
    </row>
    <row r="687" spans="1:18" s="3314" customFormat="1" ht="12" customHeight="1">
      <c r="A687" s="3311" t="s">
        <v>4517</v>
      </c>
      <c r="B687" s="3311" t="s">
        <v>4514</v>
      </c>
      <c r="C687" s="3311" t="s">
        <v>4514</v>
      </c>
      <c r="D687" s="3312" t="s">
        <v>3155</v>
      </c>
      <c r="E687" s="3311" t="s">
        <v>2495</v>
      </c>
      <c r="F687" s="3311" t="s">
        <v>2496</v>
      </c>
      <c r="G687" s="3311" t="s">
        <v>2650</v>
      </c>
      <c r="H687" s="3311"/>
      <c r="I687" s="3311" t="s">
        <v>2489</v>
      </c>
      <c r="J687" s="3311" t="s">
        <v>2477</v>
      </c>
      <c r="K687" s="3313">
        <v>43190</v>
      </c>
      <c r="L687" s="3311" t="s">
        <v>2478</v>
      </c>
      <c r="M687" s="3299" t="s">
        <v>2498</v>
      </c>
      <c r="N687" s="3308" t="s">
        <v>4198</v>
      </c>
      <c r="O687" s="3311"/>
      <c r="P687" s="3311"/>
      <c r="Q687" s="3311" t="s">
        <v>4518</v>
      </c>
      <c r="R687" s="3330" t="s">
        <v>3155</v>
      </c>
    </row>
    <row r="688" spans="1:18" s="3314" customFormat="1" ht="12" customHeight="1">
      <c r="A688" s="3311" t="s">
        <v>4519</v>
      </c>
      <c r="B688" s="3311" t="s">
        <v>4514</v>
      </c>
      <c r="C688" s="3311" t="s">
        <v>4514</v>
      </c>
      <c r="D688" s="3312" t="s">
        <v>3158</v>
      </c>
      <c r="E688" s="3311" t="s">
        <v>2495</v>
      </c>
      <c r="F688" s="3311" t="s">
        <v>2496</v>
      </c>
      <c r="G688" s="3311" t="s">
        <v>2650</v>
      </c>
      <c r="H688" s="3311"/>
      <c r="I688" s="3311" t="s">
        <v>2489</v>
      </c>
      <c r="J688" s="3311" t="s">
        <v>2477</v>
      </c>
      <c r="K688" s="3313">
        <v>24150</v>
      </c>
      <c r="L688" s="3311" t="s">
        <v>2478</v>
      </c>
      <c r="M688" s="3299" t="s">
        <v>2498</v>
      </c>
      <c r="N688" s="3308" t="s">
        <v>4198</v>
      </c>
      <c r="O688" s="3311"/>
      <c r="P688" s="3311"/>
      <c r="Q688" s="3311" t="s">
        <v>4520</v>
      </c>
      <c r="R688" s="3330" t="s">
        <v>3158</v>
      </c>
    </row>
    <row r="689" spans="1:18" s="3314" customFormat="1" ht="12" customHeight="1">
      <c r="A689" s="3311" t="s">
        <v>4521</v>
      </c>
      <c r="B689" s="3311" t="s">
        <v>4514</v>
      </c>
      <c r="C689" s="3311" t="s">
        <v>4514</v>
      </c>
      <c r="D689" s="3312" t="s">
        <v>3564</v>
      </c>
      <c r="E689" s="3311" t="s">
        <v>2495</v>
      </c>
      <c r="F689" s="3311" t="s">
        <v>2496</v>
      </c>
      <c r="G689" s="3311" t="s">
        <v>2650</v>
      </c>
      <c r="H689" s="3311"/>
      <c r="I689" s="3311" t="s">
        <v>2489</v>
      </c>
      <c r="J689" s="3311" t="s">
        <v>2477</v>
      </c>
      <c r="K689" s="3313">
        <v>286100</v>
      </c>
      <c r="L689" s="3311" t="s">
        <v>2478</v>
      </c>
      <c r="M689" s="3299" t="s">
        <v>2498</v>
      </c>
      <c r="N689" s="3308" t="s">
        <v>4198</v>
      </c>
      <c r="O689" s="3311"/>
      <c r="P689" s="3311"/>
      <c r="Q689" s="3311" t="s">
        <v>4522</v>
      </c>
      <c r="R689" s="3330" t="s">
        <v>3564</v>
      </c>
    </row>
    <row r="690" spans="1:18" s="3314" customFormat="1" ht="12" customHeight="1">
      <c r="A690" s="3311" t="s">
        <v>4523</v>
      </c>
      <c r="B690" s="3311" t="s">
        <v>4524</v>
      </c>
      <c r="C690" s="3311" t="s">
        <v>4524</v>
      </c>
      <c r="D690" s="3312" t="s">
        <v>3086</v>
      </c>
      <c r="E690" s="3311" t="s">
        <v>2486</v>
      </c>
      <c r="F690" s="3311" t="s">
        <v>2487</v>
      </c>
      <c r="G690" s="3311" t="s">
        <v>2488</v>
      </c>
      <c r="H690" s="3311"/>
      <c r="I690" s="3299" t="s">
        <v>2522</v>
      </c>
      <c r="J690" s="3311" t="s">
        <v>2477</v>
      </c>
      <c r="K690" s="3313">
        <v>19500</v>
      </c>
      <c r="L690" s="3311" t="s">
        <v>2478</v>
      </c>
      <c r="M690" s="3311" t="s">
        <v>2479</v>
      </c>
      <c r="N690" s="3311" t="s">
        <v>2480</v>
      </c>
      <c r="O690" s="3311"/>
      <c r="P690" s="3311"/>
      <c r="Q690" s="3311" t="s">
        <v>2717</v>
      </c>
      <c r="R690" s="3330" t="s">
        <v>3086</v>
      </c>
    </row>
    <row r="691" spans="1:18" s="3314" customFormat="1" ht="12" customHeight="1">
      <c r="A691" s="3311" t="s">
        <v>4525</v>
      </c>
      <c r="B691" s="3311" t="s">
        <v>4524</v>
      </c>
      <c r="C691" s="3311" t="s">
        <v>4526</v>
      </c>
      <c r="D691" s="3312" t="s">
        <v>4527</v>
      </c>
      <c r="E691" s="3311" t="s">
        <v>2486</v>
      </c>
      <c r="F691" s="3311" t="s">
        <v>2487</v>
      </c>
      <c r="G691" s="3311" t="s">
        <v>2940</v>
      </c>
      <c r="H691" s="3311"/>
      <c r="I691" s="3299" t="s">
        <v>2522</v>
      </c>
      <c r="J691" s="3311" t="s">
        <v>2477</v>
      </c>
      <c r="K691" s="3313">
        <v>15000</v>
      </c>
      <c r="L691" s="3311" t="s">
        <v>2478</v>
      </c>
      <c r="M691" s="3311" t="s">
        <v>2479</v>
      </c>
      <c r="N691" s="3311" t="s">
        <v>2480</v>
      </c>
      <c r="O691" s="3311"/>
      <c r="P691" s="3311"/>
      <c r="Q691" s="3311" t="s">
        <v>4528</v>
      </c>
      <c r="R691" s="3330" t="s">
        <v>4527</v>
      </c>
    </row>
    <row r="692" spans="1:18" s="3314" customFormat="1" ht="12" customHeight="1">
      <c r="A692" s="3311" t="s">
        <v>4529</v>
      </c>
      <c r="B692" s="3311" t="s">
        <v>4524</v>
      </c>
      <c r="C692" s="3311" t="s">
        <v>4524</v>
      </c>
      <c r="D692" s="3312" t="s">
        <v>4527</v>
      </c>
      <c r="E692" s="3311" t="s">
        <v>2486</v>
      </c>
      <c r="F692" s="3311" t="s">
        <v>2487</v>
      </c>
      <c r="G692" s="3311" t="s">
        <v>2940</v>
      </c>
      <c r="H692" s="3311"/>
      <c r="I692" s="3299" t="s">
        <v>2522</v>
      </c>
      <c r="J692" s="3311" t="s">
        <v>2477</v>
      </c>
      <c r="K692" s="3313">
        <v>49800</v>
      </c>
      <c r="L692" s="3311" t="s">
        <v>2478</v>
      </c>
      <c r="M692" s="3311" t="s">
        <v>2479</v>
      </c>
      <c r="N692" s="3311" t="s">
        <v>2480</v>
      </c>
      <c r="O692" s="3311"/>
      <c r="P692" s="3311"/>
      <c r="Q692" s="3311" t="s">
        <v>4528</v>
      </c>
      <c r="R692" s="3330" t="s">
        <v>4527</v>
      </c>
    </row>
    <row r="693" spans="1:18" s="3314" customFormat="1" ht="12" customHeight="1">
      <c r="A693" s="3311" t="s">
        <v>4530</v>
      </c>
      <c r="B693" s="3311" t="s">
        <v>4531</v>
      </c>
      <c r="C693" s="3311" t="s">
        <v>4531</v>
      </c>
      <c r="D693" s="3312" t="s">
        <v>3086</v>
      </c>
      <c r="E693" s="3311" t="s">
        <v>2486</v>
      </c>
      <c r="F693" s="3311" t="s">
        <v>2487</v>
      </c>
      <c r="G693" s="3311" t="s">
        <v>2488</v>
      </c>
      <c r="H693" s="3311"/>
      <c r="I693" s="3299" t="s">
        <v>2522</v>
      </c>
      <c r="J693" s="3311" t="s">
        <v>2477</v>
      </c>
      <c r="K693" s="3313">
        <v>6000</v>
      </c>
      <c r="L693" s="3311" t="s">
        <v>2478</v>
      </c>
      <c r="M693" s="3311" t="s">
        <v>2479</v>
      </c>
      <c r="N693" s="3311" t="s">
        <v>2480</v>
      </c>
      <c r="O693" s="3311"/>
      <c r="P693" s="3311"/>
      <c r="Q693" s="3311" t="s">
        <v>2630</v>
      </c>
      <c r="R693" s="3330" t="s">
        <v>3086</v>
      </c>
    </row>
    <row r="694" spans="1:18" s="3314" customFormat="1" ht="12" customHeight="1">
      <c r="A694" s="3311" t="s">
        <v>4532</v>
      </c>
      <c r="B694" s="3311" t="s">
        <v>4533</v>
      </c>
      <c r="C694" s="3311" t="s">
        <v>4533</v>
      </c>
      <c r="D694" s="3312" t="s">
        <v>4534</v>
      </c>
      <c r="E694" s="3311" t="s">
        <v>2495</v>
      </c>
      <c r="F694" s="3311" t="s">
        <v>2532</v>
      </c>
      <c r="G694" s="3311" t="s">
        <v>2550</v>
      </c>
      <c r="H694" s="3311"/>
      <c r="I694" s="3311" t="s">
        <v>2489</v>
      </c>
      <c r="J694" s="3311" t="s">
        <v>2477</v>
      </c>
      <c r="K694" s="3313">
        <v>66000</v>
      </c>
      <c r="L694" s="3311" t="s">
        <v>2478</v>
      </c>
      <c r="M694" s="3311" t="s">
        <v>2479</v>
      </c>
      <c r="N694" s="3311" t="s">
        <v>2480</v>
      </c>
      <c r="O694" s="3311"/>
      <c r="P694" s="3311"/>
      <c r="Q694" s="3311" t="s">
        <v>4046</v>
      </c>
      <c r="R694" s="3330" t="s">
        <v>4534</v>
      </c>
    </row>
    <row r="695" spans="1:18" s="3314" customFormat="1" ht="12" customHeight="1">
      <c r="A695" s="3311" t="s">
        <v>4535</v>
      </c>
      <c r="B695" s="3311" t="s">
        <v>4533</v>
      </c>
      <c r="C695" s="3311" t="s">
        <v>4533</v>
      </c>
      <c r="D695" s="3312" t="s">
        <v>3086</v>
      </c>
      <c r="E695" s="3311" t="s">
        <v>2486</v>
      </c>
      <c r="F695" s="3311" t="s">
        <v>2487</v>
      </c>
      <c r="G695" s="3311" t="s">
        <v>2488</v>
      </c>
      <c r="H695" s="3311"/>
      <c r="I695" s="3299" t="s">
        <v>2522</v>
      </c>
      <c r="J695" s="3311" t="s">
        <v>2477</v>
      </c>
      <c r="K695" s="3313">
        <v>100410</v>
      </c>
      <c r="L695" s="3311" t="s">
        <v>2478</v>
      </c>
      <c r="M695" s="3311" t="s">
        <v>2479</v>
      </c>
      <c r="N695" s="3311" t="s">
        <v>2480</v>
      </c>
      <c r="O695" s="3311"/>
      <c r="P695" s="3311"/>
      <c r="Q695" s="3311" t="s">
        <v>4239</v>
      </c>
      <c r="R695" s="3330" t="s">
        <v>3086</v>
      </c>
    </row>
    <row r="696" spans="1:18" s="3314" customFormat="1" ht="12" customHeight="1">
      <c r="A696" s="3311" t="s">
        <v>4536</v>
      </c>
      <c r="B696" s="3311" t="s">
        <v>4537</v>
      </c>
      <c r="C696" s="3311" t="s">
        <v>4537</v>
      </c>
      <c r="D696" s="3312" t="s">
        <v>3086</v>
      </c>
      <c r="E696" s="3311" t="s">
        <v>2486</v>
      </c>
      <c r="F696" s="3311" t="s">
        <v>2487</v>
      </c>
      <c r="G696" s="3311" t="s">
        <v>2488</v>
      </c>
      <c r="H696" s="3311"/>
      <c r="I696" s="3299" t="s">
        <v>2522</v>
      </c>
      <c r="J696" s="3311" t="s">
        <v>2477</v>
      </c>
      <c r="K696" s="3313">
        <v>30200</v>
      </c>
      <c r="L696" s="3311" t="s">
        <v>2478</v>
      </c>
      <c r="M696" s="3311" t="s">
        <v>2479</v>
      </c>
      <c r="N696" s="3311" t="s">
        <v>2480</v>
      </c>
      <c r="O696" s="3311"/>
      <c r="P696" s="3311"/>
      <c r="Q696" s="3311" t="s">
        <v>3466</v>
      </c>
      <c r="R696" s="3330" t="s">
        <v>3086</v>
      </c>
    </row>
    <row r="697" spans="1:18" s="3314" customFormat="1" ht="12" customHeight="1">
      <c r="A697" s="3311" t="s">
        <v>4538</v>
      </c>
      <c r="B697" s="3311" t="s">
        <v>4539</v>
      </c>
      <c r="C697" s="3311" t="s">
        <v>4539</v>
      </c>
      <c r="D697" s="3312" t="s">
        <v>4540</v>
      </c>
      <c r="E697" s="3311" t="s">
        <v>2495</v>
      </c>
      <c r="F697" s="3311" t="s">
        <v>2532</v>
      </c>
      <c r="G697" s="3299" t="s">
        <v>2721</v>
      </c>
      <c r="H697" s="3311"/>
      <c r="I697" s="3311" t="s">
        <v>2489</v>
      </c>
      <c r="J697" s="3311" t="s">
        <v>2477</v>
      </c>
      <c r="K697" s="3313">
        <v>508220</v>
      </c>
      <c r="L697" s="3311" t="s">
        <v>2478</v>
      </c>
      <c r="M697" s="3299" t="s">
        <v>2498</v>
      </c>
      <c r="N697" s="3311" t="s">
        <v>2499</v>
      </c>
      <c r="O697" s="3311"/>
      <c r="P697" s="3311"/>
      <c r="Q697" s="3311" t="s">
        <v>4541</v>
      </c>
      <c r="R697" s="3330" t="s">
        <v>4540</v>
      </c>
    </row>
    <row r="698" spans="1:18" s="3314" customFormat="1" ht="12" customHeight="1">
      <c r="A698" s="3311" t="s">
        <v>4542</v>
      </c>
      <c r="B698" s="3311" t="s">
        <v>4539</v>
      </c>
      <c r="C698" s="3311" t="s">
        <v>4539</v>
      </c>
      <c r="D698" s="3312" t="s">
        <v>3086</v>
      </c>
      <c r="E698" s="3311" t="s">
        <v>2486</v>
      </c>
      <c r="F698" s="3311" t="s">
        <v>2487</v>
      </c>
      <c r="G698" s="3311" t="s">
        <v>2488</v>
      </c>
      <c r="H698" s="3311"/>
      <c r="I698" s="3299" t="s">
        <v>2522</v>
      </c>
      <c r="J698" s="3311" t="s">
        <v>2477</v>
      </c>
      <c r="K698" s="3313">
        <v>13000</v>
      </c>
      <c r="L698" s="3311" t="s">
        <v>2478</v>
      </c>
      <c r="M698" s="3311" t="s">
        <v>2479</v>
      </c>
      <c r="N698" s="3311" t="s">
        <v>2480</v>
      </c>
      <c r="O698" s="3311"/>
      <c r="P698" s="3311"/>
      <c r="Q698" s="3311" t="s">
        <v>3727</v>
      </c>
      <c r="R698" s="3330" t="s">
        <v>3086</v>
      </c>
    </row>
    <row r="699" spans="1:18" s="3314" customFormat="1" ht="12" customHeight="1">
      <c r="A699" s="3311" t="s">
        <v>4543</v>
      </c>
      <c r="B699" s="3311" t="s">
        <v>4544</v>
      </c>
      <c r="C699" s="3311" t="s">
        <v>4544</v>
      </c>
      <c r="D699" s="3312" t="s">
        <v>3086</v>
      </c>
      <c r="E699" s="3311" t="s">
        <v>2486</v>
      </c>
      <c r="F699" s="3311" t="s">
        <v>2487</v>
      </c>
      <c r="G699" s="3311" t="s">
        <v>2488</v>
      </c>
      <c r="H699" s="3311"/>
      <c r="I699" s="3299" t="s">
        <v>2522</v>
      </c>
      <c r="J699" s="3311" t="s">
        <v>2477</v>
      </c>
      <c r="K699" s="3313">
        <v>15000</v>
      </c>
      <c r="L699" s="3311" t="s">
        <v>2478</v>
      </c>
      <c r="M699" s="3311" t="s">
        <v>2479</v>
      </c>
      <c r="N699" s="3311" t="s">
        <v>2480</v>
      </c>
      <c r="O699" s="3311"/>
      <c r="P699" s="3311"/>
      <c r="Q699" s="3311" t="s">
        <v>4435</v>
      </c>
      <c r="R699" s="3330" t="s">
        <v>3086</v>
      </c>
    </row>
    <row r="700" spans="1:18" s="3314" customFormat="1" ht="12" customHeight="1">
      <c r="A700" s="3311" t="s">
        <v>4545</v>
      </c>
      <c r="B700" s="3311" t="s">
        <v>4544</v>
      </c>
      <c r="C700" s="3311" t="s">
        <v>4544</v>
      </c>
      <c r="D700" s="3312" t="s">
        <v>4546</v>
      </c>
      <c r="E700" s="3311" t="s">
        <v>2495</v>
      </c>
      <c r="F700" s="3311" t="s">
        <v>2496</v>
      </c>
      <c r="G700" s="3299" t="s">
        <v>2695</v>
      </c>
      <c r="H700" s="3311"/>
      <c r="I700" s="3311" t="s">
        <v>2489</v>
      </c>
      <c r="J700" s="3311" t="s">
        <v>2477</v>
      </c>
      <c r="K700" s="3313">
        <v>45000</v>
      </c>
      <c r="L700" s="3311" t="s">
        <v>2478</v>
      </c>
      <c r="M700" s="3311" t="s">
        <v>2479</v>
      </c>
      <c r="N700" s="3311" t="s">
        <v>2480</v>
      </c>
      <c r="O700" s="3311"/>
      <c r="P700" s="3311"/>
      <c r="Q700" s="3311" t="s">
        <v>1540</v>
      </c>
      <c r="R700" s="3330" t="s">
        <v>4546</v>
      </c>
    </row>
    <row r="701" spans="1:18" s="3314" customFormat="1" ht="12" customHeight="1">
      <c r="A701" s="3311" t="s">
        <v>4547</v>
      </c>
      <c r="B701" s="3311" t="s">
        <v>4548</v>
      </c>
      <c r="C701" s="3311" t="s">
        <v>4548</v>
      </c>
      <c r="D701" s="3312" t="s">
        <v>3086</v>
      </c>
      <c r="E701" s="3311" t="s">
        <v>2486</v>
      </c>
      <c r="F701" s="3311" t="s">
        <v>2487</v>
      </c>
      <c r="G701" s="3311" t="s">
        <v>2488</v>
      </c>
      <c r="H701" s="3311"/>
      <c r="I701" s="3299" t="s">
        <v>2546</v>
      </c>
      <c r="J701" s="3311" t="s">
        <v>2477</v>
      </c>
      <c r="K701" s="3313">
        <v>16500</v>
      </c>
      <c r="L701" s="3311" t="s">
        <v>2478</v>
      </c>
      <c r="M701" s="3311" t="s">
        <v>2479</v>
      </c>
      <c r="N701" s="3311" t="s">
        <v>2480</v>
      </c>
      <c r="O701" s="3311"/>
      <c r="P701" s="3311"/>
      <c r="Q701" s="3311" t="s">
        <v>4549</v>
      </c>
      <c r="R701" s="3330" t="s">
        <v>3086</v>
      </c>
    </row>
    <row r="702" spans="1:18" s="3314" customFormat="1" ht="12" customHeight="1">
      <c r="A702" s="3311" t="s">
        <v>4550</v>
      </c>
      <c r="B702" s="3311" t="s">
        <v>4548</v>
      </c>
      <c r="C702" s="3311" t="s">
        <v>4548</v>
      </c>
      <c r="D702" s="3312" t="s">
        <v>4551</v>
      </c>
      <c r="E702" s="3311" t="s">
        <v>2495</v>
      </c>
      <c r="F702" s="3311" t="s">
        <v>2532</v>
      </c>
      <c r="G702" s="3311" t="s">
        <v>2550</v>
      </c>
      <c r="H702" s="3311"/>
      <c r="I702" s="3311" t="s">
        <v>2489</v>
      </c>
      <c r="J702" s="3311" t="s">
        <v>2477</v>
      </c>
      <c r="K702" s="3313">
        <v>147001</v>
      </c>
      <c r="L702" s="3311" t="s">
        <v>2478</v>
      </c>
      <c r="M702" s="3311" t="s">
        <v>2479</v>
      </c>
      <c r="N702" s="3311" t="s">
        <v>2480</v>
      </c>
      <c r="O702" s="3311"/>
      <c r="P702" s="3311"/>
      <c r="Q702" s="3311" t="s">
        <v>4046</v>
      </c>
      <c r="R702" s="3330" t="s">
        <v>4551</v>
      </c>
    </row>
    <row r="703" spans="1:18" s="3314" customFormat="1" ht="12" customHeight="1">
      <c r="A703" s="3311" t="s">
        <v>4552</v>
      </c>
      <c r="B703" s="3311" t="s">
        <v>4553</v>
      </c>
      <c r="C703" s="3311" t="s">
        <v>4553</v>
      </c>
      <c r="D703" s="3312" t="s">
        <v>3086</v>
      </c>
      <c r="E703" s="3311" t="s">
        <v>2486</v>
      </c>
      <c r="F703" s="3311" t="s">
        <v>2487</v>
      </c>
      <c r="G703" s="3311" t="s">
        <v>2488</v>
      </c>
      <c r="H703" s="3311"/>
      <c r="I703" s="3299" t="s">
        <v>2546</v>
      </c>
      <c r="J703" s="3311" t="s">
        <v>2477</v>
      </c>
      <c r="K703" s="3313">
        <v>28000</v>
      </c>
      <c r="L703" s="3311" t="s">
        <v>2478</v>
      </c>
      <c r="M703" s="3311" t="s">
        <v>2479</v>
      </c>
      <c r="N703" s="3311" t="s">
        <v>2480</v>
      </c>
      <c r="O703" s="3311"/>
      <c r="P703" s="3311"/>
      <c r="Q703" s="3311" t="s">
        <v>2717</v>
      </c>
      <c r="R703" s="3330" t="s">
        <v>3086</v>
      </c>
    </row>
    <row r="704" spans="1:18" s="3314" customFormat="1" ht="12" customHeight="1">
      <c r="A704" s="3311" t="s">
        <v>4554</v>
      </c>
      <c r="B704" s="3311" t="s">
        <v>4553</v>
      </c>
      <c r="C704" s="3311" t="s">
        <v>4553</v>
      </c>
      <c r="D704" s="3312" t="s">
        <v>3086</v>
      </c>
      <c r="E704" s="3311" t="s">
        <v>2486</v>
      </c>
      <c r="F704" s="3311" t="s">
        <v>2487</v>
      </c>
      <c r="G704" s="3311" t="s">
        <v>2488</v>
      </c>
      <c r="H704" s="3311"/>
      <c r="I704" s="3299" t="s">
        <v>2546</v>
      </c>
      <c r="J704" s="3311" t="s">
        <v>2477</v>
      </c>
      <c r="K704" s="3313">
        <v>7000</v>
      </c>
      <c r="L704" s="3311" t="s">
        <v>2478</v>
      </c>
      <c r="M704" s="3311" t="s">
        <v>2479</v>
      </c>
      <c r="N704" s="3311" t="s">
        <v>2480</v>
      </c>
      <c r="O704" s="3311"/>
      <c r="P704" s="3311"/>
      <c r="Q704" s="3311" t="s">
        <v>2973</v>
      </c>
      <c r="R704" s="3330" t="s">
        <v>3086</v>
      </c>
    </row>
    <row r="705" spans="1:18" s="3314" customFormat="1" ht="12" customHeight="1">
      <c r="A705" s="3311" t="s">
        <v>4555</v>
      </c>
      <c r="B705" s="3311" t="s">
        <v>4556</v>
      </c>
      <c r="C705" s="3311" t="s">
        <v>4556</v>
      </c>
      <c r="D705" s="3312" t="s">
        <v>3086</v>
      </c>
      <c r="E705" s="3311" t="s">
        <v>2486</v>
      </c>
      <c r="F705" s="3311" t="s">
        <v>2487</v>
      </c>
      <c r="G705" s="3311" t="s">
        <v>2488</v>
      </c>
      <c r="H705" s="3311"/>
      <c r="I705" s="3299" t="s">
        <v>2546</v>
      </c>
      <c r="J705" s="3311" t="s">
        <v>2477</v>
      </c>
      <c r="K705" s="3313">
        <v>30500</v>
      </c>
      <c r="L705" s="3311" t="s">
        <v>2478</v>
      </c>
      <c r="M705" s="3311" t="s">
        <v>2479</v>
      </c>
      <c r="N705" s="3311" t="s">
        <v>2480</v>
      </c>
      <c r="O705" s="3311"/>
      <c r="P705" s="3311"/>
      <c r="Q705" s="3311" t="s">
        <v>4557</v>
      </c>
      <c r="R705" s="3330" t="s">
        <v>3086</v>
      </c>
    </row>
    <row r="706" spans="1:18" s="3314" customFormat="1" ht="12" customHeight="1">
      <c r="A706" s="3311" t="s">
        <v>4558</v>
      </c>
      <c r="B706" s="3311" t="s">
        <v>4559</v>
      </c>
      <c r="C706" s="3311" t="s">
        <v>4559</v>
      </c>
      <c r="D706" s="3312" t="s">
        <v>3086</v>
      </c>
      <c r="E706" s="3311" t="s">
        <v>2486</v>
      </c>
      <c r="F706" s="3311" t="s">
        <v>2487</v>
      </c>
      <c r="G706" s="3311" t="s">
        <v>2488</v>
      </c>
      <c r="H706" s="3311"/>
      <c r="I706" s="3299" t="s">
        <v>2546</v>
      </c>
      <c r="J706" s="3311" t="s">
        <v>2477</v>
      </c>
      <c r="K706" s="3313">
        <v>26500</v>
      </c>
      <c r="L706" s="3311" t="s">
        <v>2478</v>
      </c>
      <c r="M706" s="3311" t="s">
        <v>2479</v>
      </c>
      <c r="N706" s="3311" t="s">
        <v>2480</v>
      </c>
      <c r="O706" s="3311"/>
      <c r="P706" s="3311"/>
      <c r="Q706" s="3311" t="s">
        <v>4549</v>
      </c>
      <c r="R706" s="3330" t="s">
        <v>3086</v>
      </c>
    </row>
    <row r="707" spans="1:18" s="3314" customFormat="1" ht="12" customHeight="1">
      <c r="A707" s="3311" t="s">
        <v>4560</v>
      </c>
      <c r="B707" s="3311" t="s">
        <v>4559</v>
      </c>
      <c r="C707" s="3311" t="s">
        <v>4559</v>
      </c>
      <c r="D707" s="3299" t="s">
        <v>2780</v>
      </c>
      <c r="E707" s="3311" t="s">
        <v>2495</v>
      </c>
      <c r="F707" s="3311" t="s">
        <v>2532</v>
      </c>
      <c r="G707" s="3311" t="s">
        <v>2781</v>
      </c>
      <c r="H707" s="3311"/>
      <c r="I707" s="3311" t="s">
        <v>2489</v>
      </c>
      <c r="J707" s="3294" t="s">
        <v>2477</v>
      </c>
      <c r="K707" s="3313">
        <v>33900</v>
      </c>
      <c r="L707" s="3311" t="s">
        <v>2478</v>
      </c>
      <c r="M707" s="3299" t="s">
        <v>2498</v>
      </c>
      <c r="N707" s="3311" t="s">
        <v>2551</v>
      </c>
      <c r="O707" s="3311"/>
      <c r="P707" s="3311"/>
      <c r="Q707" s="3311" t="s">
        <v>4561</v>
      </c>
      <c r="R707" s="3330" t="s">
        <v>2781</v>
      </c>
    </row>
    <row r="708" spans="1:18" s="3314" customFormat="1" ht="12" customHeight="1">
      <c r="A708" s="3311" t="s">
        <v>4562</v>
      </c>
      <c r="B708" s="3311" t="s">
        <v>4559</v>
      </c>
      <c r="C708" s="3311" t="s">
        <v>4559</v>
      </c>
      <c r="D708" s="3307" t="s">
        <v>2776</v>
      </c>
      <c r="E708" s="3311" t="s">
        <v>2495</v>
      </c>
      <c r="F708" s="3311" t="s">
        <v>2532</v>
      </c>
      <c r="G708" s="3311" t="s">
        <v>2578</v>
      </c>
      <c r="H708" s="3311"/>
      <c r="I708" s="3299" t="s">
        <v>2489</v>
      </c>
      <c r="J708" s="3311" t="s">
        <v>2477</v>
      </c>
      <c r="K708" s="3313">
        <v>50510</v>
      </c>
      <c r="L708" s="3311" t="s">
        <v>2478</v>
      </c>
      <c r="M708" s="3299" t="s">
        <v>2498</v>
      </c>
      <c r="N708" s="3311" t="s">
        <v>2728</v>
      </c>
      <c r="O708" s="3311"/>
      <c r="P708" s="3311"/>
      <c r="Q708" s="3311" t="s">
        <v>4563</v>
      </c>
      <c r="R708" s="3330" t="s">
        <v>4564</v>
      </c>
    </row>
    <row r="709" spans="1:18" s="3314" customFormat="1" ht="12" customHeight="1">
      <c r="A709" s="3311" t="s">
        <v>4565</v>
      </c>
      <c r="B709" s="3311" t="s">
        <v>4566</v>
      </c>
      <c r="C709" s="3311" t="s">
        <v>4566</v>
      </c>
      <c r="D709" s="3312" t="s">
        <v>3086</v>
      </c>
      <c r="E709" s="3311" t="s">
        <v>2486</v>
      </c>
      <c r="F709" s="3311" t="s">
        <v>2487</v>
      </c>
      <c r="G709" s="3311" t="s">
        <v>2488</v>
      </c>
      <c r="H709" s="3311"/>
      <c r="I709" s="3299" t="s">
        <v>2546</v>
      </c>
      <c r="J709" s="3311" t="s">
        <v>2477</v>
      </c>
      <c r="K709" s="3313">
        <v>18000</v>
      </c>
      <c r="L709" s="3311" t="s">
        <v>2478</v>
      </c>
      <c r="M709" s="3311" t="s">
        <v>2479</v>
      </c>
      <c r="N709" s="3311" t="s">
        <v>2480</v>
      </c>
      <c r="O709" s="3311"/>
      <c r="P709" s="3311"/>
      <c r="Q709" s="3311" t="s">
        <v>4567</v>
      </c>
      <c r="R709" s="3330" t="s">
        <v>3086</v>
      </c>
    </row>
    <row r="710" spans="1:18" s="3314" customFormat="1" ht="12" customHeight="1">
      <c r="A710" s="3311" t="s">
        <v>4568</v>
      </c>
      <c r="B710" s="3311" t="s">
        <v>4566</v>
      </c>
      <c r="C710" s="3311" t="s">
        <v>4566</v>
      </c>
      <c r="D710" s="3312" t="s">
        <v>4569</v>
      </c>
      <c r="E710" s="3311" t="s">
        <v>2486</v>
      </c>
      <c r="F710" s="3311" t="s">
        <v>2487</v>
      </c>
      <c r="G710" s="3311" t="s">
        <v>3361</v>
      </c>
      <c r="H710" s="3311"/>
      <c r="I710" s="3299" t="s">
        <v>2546</v>
      </c>
      <c r="J710" s="3311" t="s">
        <v>2477</v>
      </c>
      <c r="K710" s="3313">
        <v>140500</v>
      </c>
      <c r="L710" s="3311" t="s">
        <v>2478</v>
      </c>
      <c r="M710" s="3299" t="s">
        <v>2498</v>
      </c>
      <c r="N710" s="3311" t="s">
        <v>2499</v>
      </c>
      <c r="O710" s="3311"/>
      <c r="P710" s="3311"/>
      <c r="Q710" s="3311" t="s">
        <v>4570</v>
      </c>
      <c r="R710" s="3330" t="s">
        <v>4569</v>
      </c>
    </row>
    <row r="711" spans="1:18" s="3314" customFormat="1" ht="12" customHeight="1">
      <c r="A711" s="3311" t="s">
        <v>4571</v>
      </c>
      <c r="B711" s="3311" t="s">
        <v>4566</v>
      </c>
      <c r="C711" s="3311" t="s">
        <v>4566</v>
      </c>
      <c r="D711" s="3312" t="s">
        <v>4104</v>
      </c>
      <c r="E711" s="3311" t="s">
        <v>2495</v>
      </c>
      <c r="F711" s="3311" t="s">
        <v>2532</v>
      </c>
      <c r="G711" s="3311" t="s">
        <v>2578</v>
      </c>
      <c r="H711" s="3311"/>
      <c r="I711" s="3299" t="s">
        <v>2489</v>
      </c>
      <c r="J711" s="3311" t="s">
        <v>2477</v>
      </c>
      <c r="K711" s="3313">
        <v>53450</v>
      </c>
      <c r="L711" s="3311" t="s">
        <v>2478</v>
      </c>
      <c r="M711" s="3299" t="s">
        <v>2498</v>
      </c>
      <c r="N711" s="3311" t="s">
        <v>2728</v>
      </c>
      <c r="O711" s="3311"/>
      <c r="P711" s="3311"/>
      <c r="Q711" s="3311" t="s">
        <v>4572</v>
      </c>
      <c r="R711" s="3330" t="s">
        <v>4104</v>
      </c>
    </row>
    <row r="712" spans="1:18" s="3314" customFormat="1" ht="12" customHeight="1">
      <c r="A712" s="3311" t="s">
        <v>4573</v>
      </c>
      <c r="B712" s="3311" t="s">
        <v>4574</v>
      </c>
      <c r="C712" s="3311" t="s">
        <v>4574</v>
      </c>
      <c r="D712" s="3312" t="s">
        <v>3086</v>
      </c>
      <c r="E712" s="3311" t="s">
        <v>2486</v>
      </c>
      <c r="F712" s="3311" t="s">
        <v>2487</v>
      </c>
      <c r="G712" s="3311" t="s">
        <v>2488</v>
      </c>
      <c r="H712" s="3311"/>
      <c r="I712" s="3299" t="s">
        <v>2546</v>
      </c>
      <c r="J712" s="3311" t="s">
        <v>2477</v>
      </c>
      <c r="K712" s="3313">
        <v>9000</v>
      </c>
      <c r="L712" s="3311" t="s">
        <v>2478</v>
      </c>
      <c r="M712" s="3311" t="s">
        <v>2479</v>
      </c>
      <c r="N712" s="3311" t="s">
        <v>2480</v>
      </c>
      <c r="O712" s="3311"/>
      <c r="P712" s="3311"/>
      <c r="Q712" s="3311" t="s">
        <v>2523</v>
      </c>
      <c r="R712" s="3330" t="s">
        <v>3086</v>
      </c>
    </row>
    <row r="713" spans="1:18" s="3314" customFormat="1" ht="12" customHeight="1">
      <c r="A713" s="3311" t="s">
        <v>4575</v>
      </c>
      <c r="B713" s="3311" t="s">
        <v>4574</v>
      </c>
      <c r="C713" s="3311" t="s">
        <v>4574</v>
      </c>
      <c r="D713" s="3312" t="s">
        <v>3086</v>
      </c>
      <c r="E713" s="3311" t="s">
        <v>2486</v>
      </c>
      <c r="F713" s="3311" t="s">
        <v>2487</v>
      </c>
      <c r="G713" s="3311" t="s">
        <v>2488</v>
      </c>
      <c r="H713" s="3311"/>
      <c r="I713" s="3299" t="s">
        <v>2546</v>
      </c>
      <c r="J713" s="3311" t="s">
        <v>2477</v>
      </c>
      <c r="K713" s="3313">
        <v>11700</v>
      </c>
      <c r="L713" s="3311" t="s">
        <v>2478</v>
      </c>
      <c r="M713" s="3311" t="s">
        <v>2479</v>
      </c>
      <c r="N713" s="3311" t="s">
        <v>2480</v>
      </c>
      <c r="O713" s="3311"/>
      <c r="P713" s="3311"/>
      <c r="Q713" s="3311" t="s">
        <v>2973</v>
      </c>
      <c r="R713" s="3330" t="s">
        <v>3086</v>
      </c>
    </row>
    <row r="714" spans="1:18" s="3314" customFormat="1" ht="12" customHeight="1">
      <c r="A714" s="3311" t="s">
        <v>4576</v>
      </c>
      <c r="B714" s="3311" t="s">
        <v>4574</v>
      </c>
      <c r="C714" s="3311" t="s">
        <v>4574</v>
      </c>
      <c r="D714" s="3312" t="s">
        <v>4577</v>
      </c>
      <c r="E714" s="3311" t="s">
        <v>2486</v>
      </c>
      <c r="F714" s="3311" t="s">
        <v>2487</v>
      </c>
      <c r="G714" s="3299" t="s">
        <v>5013</v>
      </c>
      <c r="H714" s="3311"/>
      <c r="I714" s="3311" t="s">
        <v>2489</v>
      </c>
      <c r="J714" s="3311" t="s">
        <v>2477</v>
      </c>
      <c r="K714" s="3313">
        <v>179000</v>
      </c>
      <c r="L714" s="3311" t="s">
        <v>2478</v>
      </c>
      <c r="M714" s="3311" t="s">
        <v>2479</v>
      </c>
      <c r="N714" s="3311" t="s">
        <v>2480</v>
      </c>
      <c r="O714" s="3311"/>
      <c r="P714" s="3311"/>
      <c r="Q714" s="3311" t="s">
        <v>4578</v>
      </c>
      <c r="R714" s="3330" t="s">
        <v>4577</v>
      </c>
    </row>
    <row r="715" spans="1:18" s="3298" customFormat="1" ht="12" customHeight="1">
      <c r="A715" s="3311" t="s">
        <v>4579</v>
      </c>
      <c r="B715" s="3311" t="s">
        <v>4580</v>
      </c>
      <c r="C715" s="3311" t="s">
        <v>4580</v>
      </c>
      <c r="D715" s="3311" t="s">
        <v>3020</v>
      </c>
      <c r="E715" s="3311" t="s">
        <v>2495</v>
      </c>
      <c r="F715" s="3311" t="s">
        <v>2532</v>
      </c>
      <c r="G715" s="3311" t="s">
        <v>2550</v>
      </c>
      <c r="H715" s="3311"/>
      <c r="I715" s="3311" t="s">
        <v>2489</v>
      </c>
      <c r="J715" s="3311" t="s">
        <v>2477</v>
      </c>
      <c r="K715" s="3313">
        <v>33000</v>
      </c>
      <c r="L715" s="3311" t="s">
        <v>2478</v>
      </c>
      <c r="M715" s="3299" t="s">
        <v>2498</v>
      </c>
      <c r="N715" s="3311" t="s">
        <v>2551</v>
      </c>
      <c r="O715" s="3294"/>
      <c r="P715" s="3294"/>
      <c r="Q715" s="3299" t="s">
        <v>3031</v>
      </c>
      <c r="R715" s="3331" t="s">
        <v>3020</v>
      </c>
    </row>
    <row r="716" spans="1:18" s="3298" customFormat="1" ht="12" customHeight="1">
      <c r="A716" s="3311" t="s">
        <v>4581</v>
      </c>
      <c r="B716" s="3311" t="s">
        <v>4582</v>
      </c>
      <c r="C716" s="3311" t="s">
        <v>4582</v>
      </c>
      <c r="D716" s="3311" t="s">
        <v>3020</v>
      </c>
      <c r="E716" s="3311" t="s">
        <v>2495</v>
      </c>
      <c r="F716" s="3311" t="s">
        <v>2532</v>
      </c>
      <c r="G716" s="3311" t="s">
        <v>2550</v>
      </c>
      <c r="H716" s="3311"/>
      <c r="I716" s="3311" t="s">
        <v>2489</v>
      </c>
      <c r="J716" s="3311" t="s">
        <v>2477</v>
      </c>
      <c r="K716" s="3313">
        <v>31130</v>
      </c>
      <c r="L716" s="3311" t="s">
        <v>2478</v>
      </c>
      <c r="M716" s="3299" t="s">
        <v>2498</v>
      </c>
      <c r="N716" s="3311" t="s">
        <v>2551</v>
      </c>
      <c r="O716" s="3294"/>
      <c r="P716" s="3294"/>
      <c r="Q716" s="3299" t="s">
        <v>3031</v>
      </c>
      <c r="R716" s="3331" t="s">
        <v>3020</v>
      </c>
    </row>
    <row r="717" spans="1:18" s="3314" customFormat="1" ht="12" customHeight="1">
      <c r="A717" s="3311" t="s">
        <v>4583</v>
      </c>
      <c r="B717" s="3311" t="s">
        <v>4582</v>
      </c>
      <c r="C717" s="3311" t="s">
        <v>4582</v>
      </c>
      <c r="D717" s="3311" t="s">
        <v>3020</v>
      </c>
      <c r="E717" s="3311" t="s">
        <v>2495</v>
      </c>
      <c r="F717" s="3311" t="s">
        <v>2532</v>
      </c>
      <c r="G717" s="3311" t="s">
        <v>2550</v>
      </c>
      <c r="H717" s="3311"/>
      <c r="I717" s="3311" t="s">
        <v>2489</v>
      </c>
      <c r="J717" s="3311" t="s">
        <v>2477</v>
      </c>
      <c r="K717" s="3343">
        <v>143990</v>
      </c>
      <c r="L717" s="3311" t="s">
        <v>2478</v>
      </c>
      <c r="M717" s="3299" t="s">
        <v>2498</v>
      </c>
      <c r="N717" s="3311" t="s">
        <v>2551</v>
      </c>
      <c r="O717" s="3311"/>
      <c r="P717" s="3311"/>
      <c r="Q717" s="3299" t="s">
        <v>3037</v>
      </c>
      <c r="R717" s="3331" t="s">
        <v>3020</v>
      </c>
    </row>
    <row r="718" spans="1:18" s="3314" customFormat="1" ht="12" customHeight="1">
      <c r="A718" s="3311" t="s">
        <v>4584</v>
      </c>
      <c r="B718" s="3311" t="s">
        <v>4585</v>
      </c>
      <c r="C718" s="3311" t="s">
        <v>4585</v>
      </c>
      <c r="D718" s="3311" t="s">
        <v>4586</v>
      </c>
      <c r="E718" s="3311" t="s">
        <v>2486</v>
      </c>
      <c r="F718" s="3311" t="s">
        <v>2487</v>
      </c>
      <c r="G718" s="3311" t="s">
        <v>2488</v>
      </c>
      <c r="H718" s="3311"/>
      <c r="I718" s="3311" t="s">
        <v>2489</v>
      </c>
      <c r="J718" s="3311" t="s">
        <v>2477</v>
      </c>
      <c r="K718" s="3343">
        <v>70000</v>
      </c>
      <c r="L718" s="3311" t="s">
        <v>2478</v>
      </c>
      <c r="M718" s="3311" t="s">
        <v>2479</v>
      </c>
      <c r="N718" s="3311" t="s">
        <v>2480</v>
      </c>
      <c r="O718" s="3311"/>
      <c r="P718" s="3311"/>
      <c r="Q718" s="3311" t="s">
        <v>4587</v>
      </c>
      <c r="R718" s="3331" t="s">
        <v>4586</v>
      </c>
    </row>
    <row r="719" spans="1:18" s="3314" customFormat="1" ht="12" customHeight="1">
      <c r="A719" s="3311" t="s">
        <v>4588</v>
      </c>
      <c r="B719" s="3311" t="s">
        <v>4585</v>
      </c>
      <c r="C719" s="3311" t="s">
        <v>4585</v>
      </c>
      <c r="D719" s="3311" t="s">
        <v>4589</v>
      </c>
      <c r="E719" s="3311" t="s">
        <v>2486</v>
      </c>
      <c r="F719" s="3311" t="s">
        <v>2487</v>
      </c>
      <c r="G719" s="3311" t="s">
        <v>2488</v>
      </c>
      <c r="H719" s="3311"/>
      <c r="I719" s="3311" t="s">
        <v>2489</v>
      </c>
      <c r="J719" s="3311" t="s">
        <v>2477</v>
      </c>
      <c r="K719" s="3343">
        <v>98000</v>
      </c>
      <c r="L719" s="3311" t="s">
        <v>2478</v>
      </c>
      <c r="M719" s="3311" t="s">
        <v>2479</v>
      </c>
      <c r="N719" s="3311" t="s">
        <v>2480</v>
      </c>
      <c r="O719" s="3311"/>
      <c r="P719" s="3311"/>
      <c r="Q719" s="3311" t="s">
        <v>4590</v>
      </c>
      <c r="R719" s="3331" t="s">
        <v>4589</v>
      </c>
    </row>
    <row r="720" spans="1:18" s="3314" customFormat="1" ht="12" customHeight="1">
      <c r="A720" s="3311" t="s">
        <v>4591</v>
      </c>
      <c r="B720" s="3311" t="s">
        <v>4585</v>
      </c>
      <c r="C720" s="3311" t="s">
        <v>4585</v>
      </c>
      <c r="D720" s="3311" t="s">
        <v>4490</v>
      </c>
      <c r="E720" s="3311" t="s">
        <v>2495</v>
      </c>
      <c r="F720" s="3311" t="s">
        <v>2532</v>
      </c>
      <c r="G720" s="3299" t="s">
        <v>2533</v>
      </c>
      <c r="H720" s="3311"/>
      <c r="I720" s="3311" t="s">
        <v>2489</v>
      </c>
      <c r="J720" s="3311" t="s">
        <v>2477</v>
      </c>
      <c r="K720" s="3343">
        <v>1870</v>
      </c>
      <c r="L720" s="3311" t="s">
        <v>2478</v>
      </c>
      <c r="M720" s="3299" t="s">
        <v>2498</v>
      </c>
      <c r="N720" s="3299" t="s">
        <v>2534</v>
      </c>
      <c r="O720" s="3311"/>
      <c r="P720" s="3311"/>
      <c r="Q720" s="3311" t="s">
        <v>4592</v>
      </c>
      <c r="R720" s="3331" t="s">
        <v>4490</v>
      </c>
    </row>
    <row r="721" spans="1:18" s="3314" customFormat="1" ht="12" customHeight="1">
      <c r="A721" s="3311" t="s">
        <v>4593</v>
      </c>
      <c r="B721" s="3311" t="s">
        <v>4585</v>
      </c>
      <c r="C721" s="3311" t="s">
        <v>4585</v>
      </c>
      <c r="D721" s="3299" t="s">
        <v>4594</v>
      </c>
      <c r="E721" s="3311" t="s">
        <v>2495</v>
      </c>
      <c r="F721" s="3311" t="s">
        <v>2532</v>
      </c>
      <c r="G721" s="3299" t="s">
        <v>2533</v>
      </c>
      <c r="H721" s="3311"/>
      <c r="I721" s="3311" t="s">
        <v>2489</v>
      </c>
      <c r="J721" s="3311" t="s">
        <v>2477</v>
      </c>
      <c r="K721" s="3343">
        <v>45340</v>
      </c>
      <c r="L721" s="3311" t="s">
        <v>2478</v>
      </c>
      <c r="M721" s="3299" t="s">
        <v>2498</v>
      </c>
      <c r="N721" s="3299" t="s">
        <v>2534</v>
      </c>
      <c r="O721" s="3311"/>
      <c r="P721" s="3311"/>
      <c r="Q721" s="3311" t="s">
        <v>4595</v>
      </c>
      <c r="R721" s="3331" t="s">
        <v>4488</v>
      </c>
    </row>
    <row r="722" spans="1:18" s="3314" customFormat="1" ht="12" customHeight="1">
      <c r="A722" s="3311" t="s">
        <v>4596</v>
      </c>
      <c r="B722" s="3311" t="s">
        <v>4493</v>
      </c>
      <c r="C722" s="3311" t="s">
        <v>4493</v>
      </c>
      <c r="D722" s="3299" t="s">
        <v>4597</v>
      </c>
      <c r="E722" s="3299" t="s">
        <v>2486</v>
      </c>
      <c r="F722" s="3299" t="s">
        <v>2487</v>
      </c>
      <c r="G722" s="3305" t="s">
        <v>2527</v>
      </c>
      <c r="H722" s="3299"/>
      <c r="I722" s="3305" t="s">
        <v>2528</v>
      </c>
      <c r="J722" s="3300" t="s">
        <v>3053</v>
      </c>
      <c r="K722" s="3301">
        <v>56550</v>
      </c>
      <c r="L722" s="3311" t="s">
        <v>2478</v>
      </c>
      <c r="M722" s="3311" t="s">
        <v>2479</v>
      </c>
      <c r="N722" s="3311" t="s">
        <v>2480</v>
      </c>
      <c r="O722" s="3311"/>
      <c r="P722" s="3311"/>
      <c r="Q722" s="3299" t="s">
        <v>4461</v>
      </c>
      <c r="R722" s="3306" t="s">
        <v>4597</v>
      </c>
    </row>
    <row r="723" spans="1:18" s="3314" customFormat="1" ht="12" customHeight="1">
      <c r="A723" s="3311" t="s">
        <v>4598</v>
      </c>
      <c r="B723" s="3311" t="s">
        <v>4493</v>
      </c>
      <c r="C723" s="3311" t="s">
        <v>4493</v>
      </c>
      <c r="D723" s="3299" t="s">
        <v>4597</v>
      </c>
      <c r="E723" s="3299" t="s">
        <v>2486</v>
      </c>
      <c r="F723" s="3299" t="s">
        <v>2487</v>
      </c>
      <c r="G723" s="3305" t="s">
        <v>2527</v>
      </c>
      <c r="H723" s="3299"/>
      <c r="I723" s="3305" t="s">
        <v>2528</v>
      </c>
      <c r="J723" s="3300" t="s">
        <v>3053</v>
      </c>
      <c r="K723" s="3301">
        <v>53500</v>
      </c>
      <c r="L723" s="3311" t="s">
        <v>2478</v>
      </c>
      <c r="M723" s="3311" t="s">
        <v>2479</v>
      </c>
      <c r="N723" s="3311" t="s">
        <v>2480</v>
      </c>
      <c r="O723" s="3311"/>
      <c r="P723" s="3311"/>
      <c r="Q723" s="3299" t="s">
        <v>4461</v>
      </c>
      <c r="R723" s="3306" t="s">
        <v>4597</v>
      </c>
    </row>
    <row r="724" spans="1:18" s="3314" customFormat="1" ht="12" customHeight="1">
      <c r="A724" s="3311" t="s">
        <v>4599</v>
      </c>
      <c r="B724" s="3311" t="s">
        <v>4493</v>
      </c>
      <c r="C724" s="3311" t="s">
        <v>4493</v>
      </c>
      <c r="D724" s="3299" t="s">
        <v>4597</v>
      </c>
      <c r="E724" s="3299" t="s">
        <v>2486</v>
      </c>
      <c r="F724" s="3299" t="s">
        <v>2487</v>
      </c>
      <c r="G724" s="3305" t="s">
        <v>2527</v>
      </c>
      <c r="H724" s="3299"/>
      <c r="I724" s="3305" t="s">
        <v>2528</v>
      </c>
      <c r="J724" s="3300" t="s">
        <v>3053</v>
      </c>
      <c r="K724" s="3301">
        <v>57900</v>
      </c>
      <c r="L724" s="3311" t="s">
        <v>2478</v>
      </c>
      <c r="M724" s="3311" t="s">
        <v>2479</v>
      </c>
      <c r="N724" s="3311" t="s">
        <v>2480</v>
      </c>
      <c r="O724" s="3311"/>
      <c r="P724" s="3311"/>
      <c r="Q724" s="3299" t="s">
        <v>4461</v>
      </c>
      <c r="R724" s="3306" t="s">
        <v>4597</v>
      </c>
    </row>
    <row r="725" spans="1:18" s="3314" customFormat="1" ht="12" customHeight="1">
      <c r="A725" s="3311" t="s">
        <v>4600</v>
      </c>
      <c r="B725" s="3311" t="s">
        <v>4493</v>
      </c>
      <c r="C725" s="3311" t="s">
        <v>4493</v>
      </c>
      <c r="D725" s="3299" t="s">
        <v>4597</v>
      </c>
      <c r="E725" s="3299" t="s">
        <v>2486</v>
      </c>
      <c r="F725" s="3299" t="s">
        <v>2487</v>
      </c>
      <c r="G725" s="3305" t="s">
        <v>2527</v>
      </c>
      <c r="H725" s="3299"/>
      <c r="I725" s="3305" t="s">
        <v>2528</v>
      </c>
      <c r="J725" s="3300" t="s">
        <v>3053</v>
      </c>
      <c r="K725" s="3301">
        <v>76800</v>
      </c>
      <c r="L725" s="3311" t="s">
        <v>2478</v>
      </c>
      <c r="M725" s="3311" t="s">
        <v>2479</v>
      </c>
      <c r="N725" s="3311" t="s">
        <v>2480</v>
      </c>
      <c r="O725" s="3311"/>
      <c r="P725" s="3311"/>
      <c r="Q725" s="3299" t="s">
        <v>4461</v>
      </c>
      <c r="R725" s="3306" t="s">
        <v>4597</v>
      </c>
    </row>
    <row r="726" spans="1:18" s="3314" customFormat="1" ht="12" customHeight="1">
      <c r="A726" s="3311" t="s">
        <v>4601</v>
      </c>
      <c r="B726" s="3311" t="s">
        <v>4508</v>
      </c>
      <c r="C726" s="3311" t="s">
        <v>4508</v>
      </c>
      <c r="D726" s="3299" t="s">
        <v>4597</v>
      </c>
      <c r="E726" s="3299" t="s">
        <v>2486</v>
      </c>
      <c r="F726" s="3299" t="s">
        <v>2487</v>
      </c>
      <c r="G726" s="3305" t="s">
        <v>2527</v>
      </c>
      <c r="H726" s="3299"/>
      <c r="I726" s="3305" t="s">
        <v>2528</v>
      </c>
      <c r="J726" s="3300" t="s">
        <v>3053</v>
      </c>
      <c r="K726" s="3301">
        <v>92120</v>
      </c>
      <c r="L726" s="3311" t="s">
        <v>2478</v>
      </c>
      <c r="M726" s="3311" t="s">
        <v>2479</v>
      </c>
      <c r="N726" s="3311" t="s">
        <v>2480</v>
      </c>
      <c r="O726" s="3311"/>
      <c r="P726" s="3311"/>
      <c r="Q726" s="3299" t="s">
        <v>4461</v>
      </c>
      <c r="R726" s="3306" t="s">
        <v>4597</v>
      </c>
    </row>
    <row r="727" spans="1:18" s="3314" customFormat="1" ht="12" customHeight="1">
      <c r="A727" s="3311" t="s">
        <v>4602</v>
      </c>
      <c r="B727" s="3311" t="s">
        <v>4508</v>
      </c>
      <c r="C727" s="3311" t="s">
        <v>4508</v>
      </c>
      <c r="D727" s="3299" t="s">
        <v>4603</v>
      </c>
      <c r="E727" s="3299" t="s">
        <v>2486</v>
      </c>
      <c r="F727" s="3299" t="s">
        <v>2487</v>
      </c>
      <c r="G727" s="3305" t="s">
        <v>2527</v>
      </c>
      <c r="H727" s="3299"/>
      <c r="I727" s="3305" t="s">
        <v>2528</v>
      </c>
      <c r="J727" s="3300" t="s">
        <v>3053</v>
      </c>
      <c r="K727" s="3301">
        <v>132000</v>
      </c>
      <c r="L727" s="3311" t="s">
        <v>2478</v>
      </c>
      <c r="M727" s="3299" t="s">
        <v>2498</v>
      </c>
      <c r="N727" s="3311" t="s">
        <v>2499</v>
      </c>
      <c r="O727" s="3311"/>
      <c r="P727" s="3311"/>
      <c r="Q727" s="3299" t="s">
        <v>4604</v>
      </c>
      <c r="R727" s="3306" t="s">
        <v>4603</v>
      </c>
    </row>
    <row r="728" spans="1:18" s="3314" customFormat="1" ht="12" customHeight="1">
      <c r="A728" s="3311" t="s">
        <v>4605</v>
      </c>
      <c r="B728" s="3311" t="s">
        <v>4508</v>
      </c>
      <c r="C728" s="3311" t="s">
        <v>4508</v>
      </c>
      <c r="D728" s="3299" t="s">
        <v>4597</v>
      </c>
      <c r="E728" s="3299" t="s">
        <v>2486</v>
      </c>
      <c r="F728" s="3299" t="s">
        <v>2487</v>
      </c>
      <c r="G728" s="3305" t="s">
        <v>2527</v>
      </c>
      <c r="H728" s="3299"/>
      <c r="I728" s="3305" t="s">
        <v>2528</v>
      </c>
      <c r="J728" s="3300" t="s">
        <v>3053</v>
      </c>
      <c r="K728" s="3301">
        <v>52750</v>
      </c>
      <c r="L728" s="3311" t="s">
        <v>2478</v>
      </c>
      <c r="M728" s="3311" t="s">
        <v>2479</v>
      </c>
      <c r="N728" s="3311" t="s">
        <v>2480</v>
      </c>
      <c r="O728" s="3311"/>
      <c r="P728" s="3311"/>
      <c r="Q728" s="3299" t="s">
        <v>4461</v>
      </c>
      <c r="R728" s="3306" t="s">
        <v>4597</v>
      </c>
    </row>
    <row r="729" spans="1:18" s="3314" customFormat="1" ht="12" customHeight="1">
      <c r="A729" s="3311" t="s">
        <v>4606</v>
      </c>
      <c r="B729" s="3311" t="s">
        <v>4508</v>
      </c>
      <c r="C729" s="3311" t="s">
        <v>4508</v>
      </c>
      <c r="D729" s="3299" t="s">
        <v>4607</v>
      </c>
      <c r="E729" s="3299" t="s">
        <v>2486</v>
      </c>
      <c r="F729" s="3299" t="s">
        <v>2487</v>
      </c>
      <c r="G729" s="3299" t="s">
        <v>4033</v>
      </c>
      <c r="H729" s="3299"/>
      <c r="I729" s="3299" t="s">
        <v>2522</v>
      </c>
      <c r="J729" s="3300" t="s">
        <v>3053</v>
      </c>
      <c r="K729" s="3301">
        <v>156940</v>
      </c>
      <c r="L729" s="3311" t="s">
        <v>2478</v>
      </c>
      <c r="M729" s="3311" t="s">
        <v>2479</v>
      </c>
      <c r="N729" s="3311" t="s">
        <v>2480</v>
      </c>
      <c r="O729" s="3311"/>
      <c r="P729" s="3311"/>
      <c r="Q729" s="3299" t="s">
        <v>3830</v>
      </c>
      <c r="R729" s="3306" t="s">
        <v>4607</v>
      </c>
    </row>
    <row r="730" spans="1:18" s="3314" customFormat="1" ht="12" customHeight="1">
      <c r="A730" s="3311" t="s">
        <v>4608</v>
      </c>
      <c r="B730" s="3311" t="s">
        <v>4508</v>
      </c>
      <c r="C730" s="3311" t="s">
        <v>4508</v>
      </c>
      <c r="D730" s="3299" t="s">
        <v>4607</v>
      </c>
      <c r="E730" s="3299" t="s">
        <v>2486</v>
      </c>
      <c r="F730" s="3299" t="s">
        <v>2487</v>
      </c>
      <c r="G730" s="3299" t="s">
        <v>4033</v>
      </c>
      <c r="H730" s="3299"/>
      <c r="I730" s="3299" t="s">
        <v>2522</v>
      </c>
      <c r="J730" s="3300" t="s">
        <v>3053</v>
      </c>
      <c r="K730" s="3301">
        <v>24720</v>
      </c>
      <c r="L730" s="3311" t="s">
        <v>2478</v>
      </c>
      <c r="M730" s="3311" t="s">
        <v>2479</v>
      </c>
      <c r="N730" s="3311" t="s">
        <v>2480</v>
      </c>
      <c r="O730" s="3311"/>
      <c r="P730" s="3311"/>
      <c r="Q730" s="3299" t="s">
        <v>4609</v>
      </c>
      <c r="R730" s="3306" t="s">
        <v>4607</v>
      </c>
    </row>
    <row r="731" spans="1:18" s="3314" customFormat="1" ht="12" customHeight="1">
      <c r="A731" s="3311" t="s">
        <v>4610</v>
      </c>
      <c r="B731" s="3311" t="s">
        <v>4510</v>
      </c>
      <c r="C731" s="3311" t="s">
        <v>4510</v>
      </c>
      <c r="D731" s="3299" t="s">
        <v>4457</v>
      </c>
      <c r="E731" s="3299" t="s">
        <v>2486</v>
      </c>
      <c r="F731" s="3299" t="s">
        <v>2487</v>
      </c>
      <c r="G731" s="3299" t="s">
        <v>3829</v>
      </c>
      <c r="H731" s="3299"/>
      <c r="I731" s="3299" t="s">
        <v>2522</v>
      </c>
      <c r="J731" s="3300" t="s">
        <v>3053</v>
      </c>
      <c r="K731" s="3301">
        <v>224000</v>
      </c>
      <c r="L731" s="3311" t="s">
        <v>2478</v>
      </c>
      <c r="M731" s="3311" t="s">
        <v>2479</v>
      </c>
      <c r="N731" s="3311" t="s">
        <v>2480</v>
      </c>
      <c r="O731" s="3311"/>
      <c r="P731" s="3311"/>
      <c r="Q731" s="3299" t="s">
        <v>4609</v>
      </c>
      <c r="R731" s="3304" t="s">
        <v>4457</v>
      </c>
    </row>
    <row r="732" spans="1:18" s="3314" customFormat="1" ht="12" customHeight="1">
      <c r="A732" s="3311" t="s">
        <v>4611</v>
      </c>
      <c r="B732" s="3311" t="s">
        <v>4526</v>
      </c>
      <c r="C732" s="3311" t="s">
        <v>4526</v>
      </c>
      <c r="D732" s="3299" t="s">
        <v>4612</v>
      </c>
      <c r="E732" s="3299" t="s">
        <v>2486</v>
      </c>
      <c r="F732" s="3299" t="s">
        <v>2487</v>
      </c>
      <c r="G732" s="3305" t="s">
        <v>2527</v>
      </c>
      <c r="H732" s="3299"/>
      <c r="I732" s="3305" t="s">
        <v>2528</v>
      </c>
      <c r="J732" s="3300" t="s">
        <v>3053</v>
      </c>
      <c r="K732" s="3301">
        <v>109830</v>
      </c>
      <c r="L732" s="3311" t="s">
        <v>2478</v>
      </c>
      <c r="M732" s="3311" t="s">
        <v>2479</v>
      </c>
      <c r="N732" s="3311" t="s">
        <v>2480</v>
      </c>
      <c r="O732" s="3311"/>
      <c r="P732" s="3311"/>
      <c r="Q732" s="3299" t="s">
        <v>3948</v>
      </c>
      <c r="R732" s="3306" t="s">
        <v>4612</v>
      </c>
    </row>
    <row r="733" spans="1:18" s="3314" customFormat="1" ht="12" customHeight="1">
      <c r="A733" s="3311" t="s">
        <v>4613</v>
      </c>
      <c r="B733" s="3311" t="s">
        <v>4531</v>
      </c>
      <c r="C733" s="3311" t="s">
        <v>4531</v>
      </c>
      <c r="D733" s="3299" t="s">
        <v>4612</v>
      </c>
      <c r="E733" s="3299" t="s">
        <v>2486</v>
      </c>
      <c r="F733" s="3299" t="s">
        <v>2487</v>
      </c>
      <c r="G733" s="3305" t="s">
        <v>2527</v>
      </c>
      <c r="H733" s="3299"/>
      <c r="I733" s="3305" t="s">
        <v>2528</v>
      </c>
      <c r="J733" s="3300" t="s">
        <v>3053</v>
      </c>
      <c r="K733" s="3301">
        <v>38380</v>
      </c>
      <c r="L733" s="3311" t="s">
        <v>2478</v>
      </c>
      <c r="M733" s="3311" t="s">
        <v>2479</v>
      </c>
      <c r="N733" s="3311" t="s">
        <v>2480</v>
      </c>
      <c r="O733" s="3311"/>
      <c r="P733" s="3311"/>
      <c r="Q733" s="3299" t="s">
        <v>3948</v>
      </c>
      <c r="R733" s="3306" t="s">
        <v>4612</v>
      </c>
    </row>
    <row r="734" spans="1:18" s="3314" customFormat="1" ht="12" customHeight="1">
      <c r="A734" s="3311" t="s">
        <v>4614</v>
      </c>
      <c r="B734" s="3311" t="s">
        <v>4615</v>
      </c>
      <c r="C734" s="3311" t="s">
        <v>4615</v>
      </c>
      <c r="D734" s="3299" t="s">
        <v>4612</v>
      </c>
      <c r="E734" s="3299" t="s">
        <v>2486</v>
      </c>
      <c r="F734" s="3299" t="s">
        <v>2487</v>
      </c>
      <c r="G734" s="3305" t="s">
        <v>2527</v>
      </c>
      <c r="H734" s="3299"/>
      <c r="I734" s="3305" t="s">
        <v>2528</v>
      </c>
      <c r="J734" s="3300" t="s">
        <v>3053</v>
      </c>
      <c r="K734" s="3301">
        <v>16800</v>
      </c>
      <c r="L734" s="3311" t="s">
        <v>2478</v>
      </c>
      <c r="M734" s="3311" t="s">
        <v>2479</v>
      </c>
      <c r="N734" s="3311" t="s">
        <v>2480</v>
      </c>
      <c r="O734" s="3311"/>
      <c r="P734" s="3311"/>
      <c r="Q734" s="3299" t="s">
        <v>3948</v>
      </c>
      <c r="R734" s="3306" t="s">
        <v>4612</v>
      </c>
    </row>
    <row r="735" spans="1:18" s="3314" customFormat="1" ht="12" customHeight="1">
      <c r="A735" s="3311" t="s">
        <v>4616</v>
      </c>
      <c r="B735" s="3311" t="s">
        <v>4615</v>
      </c>
      <c r="C735" s="3311" t="s">
        <v>4615</v>
      </c>
      <c r="D735" s="3294" t="s">
        <v>4617</v>
      </c>
      <c r="E735" s="3299" t="s">
        <v>2486</v>
      </c>
      <c r="F735" s="3299" t="s">
        <v>2487</v>
      </c>
      <c r="G735" s="3305" t="s">
        <v>2527</v>
      </c>
      <c r="H735" s="3299"/>
      <c r="I735" s="3305" t="s">
        <v>2528</v>
      </c>
      <c r="J735" s="3300" t="s">
        <v>3053</v>
      </c>
      <c r="K735" s="3301">
        <v>145000</v>
      </c>
      <c r="L735" s="3311" t="s">
        <v>2478</v>
      </c>
      <c r="M735" s="3311" t="s">
        <v>2479</v>
      </c>
      <c r="N735" s="3311" t="s">
        <v>2480</v>
      </c>
      <c r="O735" s="3311"/>
      <c r="P735" s="3311"/>
      <c r="Q735" s="3299" t="s">
        <v>4618</v>
      </c>
      <c r="R735" s="3322" t="s">
        <v>4617</v>
      </c>
    </row>
    <row r="736" spans="1:18" s="3314" customFormat="1" ht="12" customHeight="1">
      <c r="A736" s="3311" t="s">
        <v>4619</v>
      </c>
      <c r="B736" s="3311" t="s">
        <v>4533</v>
      </c>
      <c r="C736" s="3311" t="s">
        <v>4533</v>
      </c>
      <c r="D736" s="3299" t="s">
        <v>4620</v>
      </c>
      <c r="E736" s="3299" t="s">
        <v>2495</v>
      </c>
      <c r="F736" s="3299" t="s">
        <v>2532</v>
      </c>
      <c r="G736" s="3299" t="s">
        <v>2721</v>
      </c>
      <c r="H736" s="3299"/>
      <c r="I736" s="3299" t="s">
        <v>5015</v>
      </c>
      <c r="J736" s="3300" t="s">
        <v>3053</v>
      </c>
      <c r="K736" s="3301">
        <v>50000</v>
      </c>
      <c r="L736" s="3311" t="s">
        <v>2478</v>
      </c>
      <c r="M736" s="3311" t="s">
        <v>2479</v>
      </c>
      <c r="N736" s="3311" t="s">
        <v>2480</v>
      </c>
      <c r="O736" s="3311"/>
      <c r="P736" s="3311"/>
      <c r="Q736" s="3299" t="s">
        <v>4314</v>
      </c>
      <c r="R736" s="3306" t="s">
        <v>4621</v>
      </c>
    </row>
    <row r="737" spans="1:20" s="3314" customFormat="1" ht="12" customHeight="1">
      <c r="A737" s="3311" t="s">
        <v>4622</v>
      </c>
      <c r="B737" s="3311" t="s">
        <v>4537</v>
      </c>
      <c r="C737" s="3311" t="s">
        <v>4537</v>
      </c>
      <c r="D737" s="3299" t="s">
        <v>4623</v>
      </c>
      <c r="E737" s="3299" t="s">
        <v>2486</v>
      </c>
      <c r="F737" s="3299" t="s">
        <v>2487</v>
      </c>
      <c r="G737" s="3299" t="s">
        <v>4033</v>
      </c>
      <c r="H737" s="3299"/>
      <c r="I737" s="3299" t="s">
        <v>2522</v>
      </c>
      <c r="J737" s="3300" t="s">
        <v>3053</v>
      </c>
      <c r="K737" s="3301">
        <v>144500</v>
      </c>
      <c r="L737" s="3311" t="s">
        <v>2478</v>
      </c>
      <c r="M737" s="3311" t="s">
        <v>2479</v>
      </c>
      <c r="N737" s="3311" t="s">
        <v>2480</v>
      </c>
      <c r="O737" s="3311"/>
      <c r="P737" s="3311"/>
      <c r="Q737" s="3299" t="s">
        <v>4624</v>
      </c>
      <c r="R737" s="3306" t="s">
        <v>4623</v>
      </c>
    </row>
    <row r="738" spans="1:20" s="3314" customFormat="1" ht="12" customHeight="1">
      <c r="A738" s="3311" t="s">
        <v>4625</v>
      </c>
      <c r="B738" s="3311" t="s">
        <v>4537</v>
      </c>
      <c r="C738" s="3311" t="s">
        <v>4537</v>
      </c>
      <c r="D738" s="3299" t="s">
        <v>4626</v>
      </c>
      <c r="E738" s="3299" t="s">
        <v>2486</v>
      </c>
      <c r="F738" s="3299" t="s">
        <v>2487</v>
      </c>
      <c r="G738" s="3299" t="s">
        <v>4033</v>
      </c>
      <c r="H738" s="3299"/>
      <c r="I738" s="3299" t="s">
        <v>2522</v>
      </c>
      <c r="J738" s="3300" t="s">
        <v>3053</v>
      </c>
      <c r="K738" s="3301">
        <v>101200</v>
      </c>
      <c r="L738" s="3311" t="s">
        <v>2478</v>
      </c>
      <c r="M738" s="3311" t="s">
        <v>2479</v>
      </c>
      <c r="N738" s="3311" t="s">
        <v>2480</v>
      </c>
      <c r="O738" s="3311"/>
      <c r="P738" s="3311"/>
      <c r="Q738" s="3299" t="s">
        <v>3830</v>
      </c>
      <c r="R738" s="3306" t="s">
        <v>4626</v>
      </c>
    </row>
    <row r="739" spans="1:20" s="3314" customFormat="1" ht="12" customHeight="1">
      <c r="A739" s="3311" t="s">
        <v>4627</v>
      </c>
      <c r="B739" s="3311" t="s">
        <v>4537</v>
      </c>
      <c r="C739" s="3311" t="s">
        <v>4537</v>
      </c>
      <c r="D739" s="3299" t="s">
        <v>4628</v>
      </c>
      <c r="E739" s="3311" t="s">
        <v>2486</v>
      </c>
      <c r="F739" s="3311" t="s">
        <v>2487</v>
      </c>
      <c r="G739" s="3311" t="s">
        <v>2488</v>
      </c>
      <c r="H739" s="3311"/>
      <c r="I739" s="3299" t="s">
        <v>2522</v>
      </c>
      <c r="J739" s="3300" t="s">
        <v>3053</v>
      </c>
      <c r="K739" s="3301">
        <v>19000</v>
      </c>
      <c r="L739" s="3311" t="s">
        <v>2478</v>
      </c>
      <c r="M739" s="3311" t="s">
        <v>2479</v>
      </c>
      <c r="N739" s="3311" t="s">
        <v>2480</v>
      </c>
      <c r="O739" s="3311"/>
      <c r="P739" s="3311"/>
      <c r="Q739" s="3299" t="s">
        <v>4435</v>
      </c>
      <c r="R739" s="3306" t="s">
        <v>4628</v>
      </c>
    </row>
    <row r="740" spans="1:20" s="3314" customFormat="1" ht="12" customHeight="1">
      <c r="A740" s="3311" t="s">
        <v>4629</v>
      </c>
      <c r="B740" s="3311" t="s">
        <v>4539</v>
      </c>
      <c r="C740" s="3311" t="s">
        <v>4539</v>
      </c>
      <c r="D740" s="3299" t="s">
        <v>4630</v>
      </c>
      <c r="E740" s="3299" t="s">
        <v>2486</v>
      </c>
      <c r="F740" s="3299" t="s">
        <v>2487</v>
      </c>
      <c r="G740" s="3299" t="s">
        <v>4033</v>
      </c>
      <c r="H740" s="3299"/>
      <c r="I740" s="3299" t="s">
        <v>2522</v>
      </c>
      <c r="J740" s="3300" t="s">
        <v>3053</v>
      </c>
      <c r="K740" s="3301">
        <v>55000</v>
      </c>
      <c r="L740" s="3311" t="s">
        <v>2478</v>
      </c>
      <c r="M740" s="3311" t="s">
        <v>2479</v>
      </c>
      <c r="N740" s="3311" t="s">
        <v>2480</v>
      </c>
      <c r="O740" s="3311"/>
      <c r="P740" s="3311"/>
      <c r="Q740" s="3299" t="s">
        <v>2829</v>
      </c>
      <c r="R740" s="3306" t="s">
        <v>4630</v>
      </c>
    </row>
    <row r="741" spans="1:20" s="3314" customFormat="1" ht="12" customHeight="1">
      <c r="A741" s="3311" t="s">
        <v>4631</v>
      </c>
      <c r="B741" s="3311" t="s">
        <v>4548</v>
      </c>
      <c r="C741" s="3311" t="s">
        <v>4548</v>
      </c>
      <c r="D741" s="3299" t="s">
        <v>4632</v>
      </c>
      <c r="E741" s="3299" t="s">
        <v>2486</v>
      </c>
      <c r="F741" s="3299" t="s">
        <v>2487</v>
      </c>
      <c r="G741" s="3299" t="s">
        <v>4033</v>
      </c>
      <c r="H741" s="3299"/>
      <c r="I741" s="3299" t="s">
        <v>2522</v>
      </c>
      <c r="J741" s="3300" t="s">
        <v>3053</v>
      </c>
      <c r="K741" s="3301">
        <v>23000</v>
      </c>
      <c r="L741" s="3311" t="s">
        <v>2478</v>
      </c>
      <c r="M741" s="3311" t="s">
        <v>2479</v>
      </c>
      <c r="N741" s="3311" t="s">
        <v>2480</v>
      </c>
      <c r="O741" s="3311"/>
      <c r="P741" s="3311"/>
      <c r="Q741" s="3299" t="s">
        <v>4633</v>
      </c>
      <c r="R741" s="3306" t="s">
        <v>4632</v>
      </c>
    </row>
    <row r="742" spans="1:20" s="3314" customFormat="1" ht="12" customHeight="1">
      <c r="A742" s="3311" t="s">
        <v>4634</v>
      </c>
      <c r="B742" s="3311" t="s">
        <v>4635</v>
      </c>
      <c r="C742" s="3311" t="s">
        <v>4635</v>
      </c>
      <c r="D742" s="3299" t="s">
        <v>4628</v>
      </c>
      <c r="E742" s="3311" t="s">
        <v>2486</v>
      </c>
      <c r="F742" s="3311" t="s">
        <v>2487</v>
      </c>
      <c r="G742" s="3311" t="s">
        <v>2488</v>
      </c>
      <c r="H742" s="3311"/>
      <c r="I742" s="3299" t="s">
        <v>2522</v>
      </c>
      <c r="J742" s="3300" t="s">
        <v>3053</v>
      </c>
      <c r="K742" s="3301">
        <v>34990</v>
      </c>
      <c r="L742" s="3311" t="s">
        <v>2478</v>
      </c>
      <c r="M742" s="3311" t="s">
        <v>2479</v>
      </c>
      <c r="N742" s="3311" t="s">
        <v>2480</v>
      </c>
      <c r="O742" s="3311"/>
      <c r="P742" s="3311"/>
      <c r="Q742" s="3299" t="s">
        <v>3948</v>
      </c>
      <c r="R742" s="3306" t="s">
        <v>4628</v>
      </c>
    </row>
    <row r="743" spans="1:20" s="3314" customFormat="1" ht="12" customHeight="1">
      <c r="A743" s="3311" t="s">
        <v>4636</v>
      </c>
      <c r="B743" s="3311" t="s">
        <v>4637</v>
      </c>
      <c r="C743" s="3311" t="s">
        <v>4637</v>
      </c>
      <c r="D743" s="3299" t="s">
        <v>4628</v>
      </c>
      <c r="E743" s="3311" t="s">
        <v>2486</v>
      </c>
      <c r="F743" s="3311" t="s">
        <v>2487</v>
      </c>
      <c r="G743" s="3311" t="s">
        <v>2488</v>
      </c>
      <c r="H743" s="3311"/>
      <c r="I743" s="3299" t="s">
        <v>2522</v>
      </c>
      <c r="J743" s="3300" t="s">
        <v>3053</v>
      </c>
      <c r="K743" s="3301">
        <v>93000</v>
      </c>
      <c r="L743" s="3311" t="s">
        <v>2478</v>
      </c>
      <c r="M743" s="3311" t="s">
        <v>2479</v>
      </c>
      <c r="N743" s="3311" t="s">
        <v>2480</v>
      </c>
      <c r="O743" s="3311"/>
      <c r="P743" s="3311"/>
      <c r="Q743" s="3299" t="s">
        <v>4638</v>
      </c>
      <c r="R743" s="3306" t="s">
        <v>4628</v>
      </c>
    </row>
    <row r="744" spans="1:20" s="3344" customFormat="1" ht="12.75">
      <c r="A744" s="3380" t="s">
        <v>4639</v>
      </c>
      <c r="B744" s="3380" t="s">
        <v>4574</v>
      </c>
      <c r="C744" s="3380" t="s">
        <v>4574</v>
      </c>
      <c r="D744" s="3306" t="s">
        <v>4628</v>
      </c>
      <c r="E744" s="3380" t="s">
        <v>2486</v>
      </c>
      <c r="F744" s="3380" t="s">
        <v>2487</v>
      </c>
      <c r="G744" s="3380" t="s">
        <v>2488</v>
      </c>
      <c r="H744" s="3380"/>
      <c r="I744" s="3299" t="s">
        <v>2522</v>
      </c>
      <c r="J744" s="3381" t="s">
        <v>3053</v>
      </c>
      <c r="K744" s="3382">
        <v>89860</v>
      </c>
      <c r="L744" s="3380" t="s">
        <v>2478</v>
      </c>
      <c r="M744" s="3380" t="s">
        <v>2479</v>
      </c>
      <c r="N744" s="3383" t="s">
        <v>2480</v>
      </c>
      <c r="O744" s="3384"/>
      <c r="P744" s="3384"/>
      <c r="Q744" s="3306"/>
      <c r="R744" s="3385" t="s">
        <v>4640</v>
      </c>
    </row>
    <row r="745" spans="1:20" s="3344" customFormat="1" ht="24">
      <c r="A745" s="3380" t="s">
        <v>4588</v>
      </c>
      <c r="B745" s="3380" t="s">
        <v>4574</v>
      </c>
      <c r="C745" s="3380" t="s">
        <v>4574</v>
      </c>
      <c r="D745" s="3385" t="s">
        <v>4641</v>
      </c>
      <c r="E745" s="3380" t="s">
        <v>2486</v>
      </c>
      <c r="F745" s="3380" t="s">
        <v>2487</v>
      </c>
      <c r="G745" s="3380" t="s">
        <v>2527</v>
      </c>
      <c r="H745" s="3380"/>
      <c r="I745" s="3299" t="s">
        <v>2522</v>
      </c>
      <c r="J745" s="3381" t="s">
        <v>3053</v>
      </c>
      <c r="K745" s="3386">
        <v>230000</v>
      </c>
      <c r="L745" s="3380" t="s">
        <v>2478</v>
      </c>
      <c r="M745" s="3380" t="s">
        <v>4642</v>
      </c>
      <c r="N745" s="3383" t="s">
        <v>2499</v>
      </c>
      <c r="O745" s="3385"/>
      <c r="P745" s="3384"/>
      <c r="Q745" s="3387" t="s">
        <v>4643</v>
      </c>
      <c r="R745" s="3385" t="s">
        <v>4641</v>
      </c>
      <c r="S745" s="3345"/>
      <c r="T745" s="3346"/>
    </row>
    <row r="746" spans="1:20" s="3344" customFormat="1" ht="12.75" customHeight="1">
      <c r="A746" s="3380" t="s">
        <v>4591</v>
      </c>
      <c r="B746" s="3380" t="s">
        <v>4574</v>
      </c>
      <c r="C746" s="3380" t="s">
        <v>4574</v>
      </c>
      <c r="D746" s="3385" t="s">
        <v>4641</v>
      </c>
      <c r="E746" s="3380" t="s">
        <v>2486</v>
      </c>
      <c r="F746" s="3380" t="s">
        <v>2487</v>
      </c>
      <c r="G746" s="3380" t="s">
        <v>2527</v>
      </c>
      <c r="H746" s="3380"/>
      <c r="I746" s="3299" t="s">
        <v>2522</v>
      </c>
      <c r="J746" s="3381" t="s">
        <v>3053</v>
      </c>
      <c r="K746" s="3386">
        <v>135000</v>
      </c>
      <c r="L746" s="3380" t="s">
        <v>2478</v>
      </c>
      <c r="M746" s="3380" t="s">
        <v>4642</v>
      </c>
      <c r="N746" s="3383" t="s">
        <v>2499</v>
      </c>
      <c r="O746" s="3385"/>
      <c r="P746" s="3384"/>
      <c r="Q746" s="3387" t="s">
        <v>4644</v>
      </c>
      <c r="R746" s="3385" t="s">
        <v>4641</v>
      </c>
      <c r="S746" s="3345"/>
      <c r="T746" s="3346"/>
    </row>
    <row r="747" spans="1:20" s="3344" customFormat="1" ht="12.75" customHeight="1">
      <c r="A747" s="3380" t="s">
        <v>4593</v>
      </c>
      <c r="B747" s="3380" t="s">
        <v>4574</v>
      </c>
      <c r="C747" s="3380" t="s">
        <v>4574</v>
      </c>
      <c r="D747" s="3385" t="s">
        <v>4641</v>
      </c>
      <c r="E747" s="3380" t="s">
        <v>2486</v>
      </c>
      <c r="F747" s="3380" t="s">
        <v>2487</v>
      </c>
      <c r="G747" s="3380" t="s">
        <v>2527</v>
      </c>
      <c r="H747" s="3380"/>
      <c r="I747" s="3299" t="s">
        <v>2522</v>
      </c>
      <c r="J747" s="3381" t="s">
        <v>3053</v>
      </c>
      <c r="K747" s="3386">
        <v>135000</v>
      </c>
      <c r="L747" s="3380" t="s">
        <v>2478</v>
      </c>
      <c r="M747" s="3380" t="s">
        <v>4642</v>
      </c>
      <c r="N747" s="3383" t="s">
        <v>2499</v>
      </c>
      <c r="O747" s="3385"/>
      <c r="P747" s="3384"/>
      <c r="Q747" s="3387" t="s">
        <v>4645</v>
      </c>
      <c r="R747" s="3385" t="s">
        <v>4641</v>
      </c>
      <c r="S747" s="3345"/>
      <c r="T747" s="3346"/>
    </row>
    <row r="748" spans="1:20" s="3344" customFormat="1" ht="12.75" customHeight="1">
      <c r="A748" s="3380" t="s">
        <v>4646</v>
      </c>
      <c r="B748" s="3380" t="s">
        <v>4574</v>
      </c>
      <c r="C748" s="3380" t="s">
        <v>4574</v>
      </c>
      <c r="D748" s="3385" t="s">
        <v>4641</v>
      </c>
      <c r="E748" s="3380" t="s">
        <v>2486</v>
      </c>
      <c r="F748" s="3380" t="s">
        <v>2487</v>
      </c>
      <c r="G748" s="3380" t="s">
        <v>2527</v>
      </c>
      <c r="H748" s="3380"/>
      <c r="I748" s="3299" t="s">
        <v>2522</v>
      </c>
      <c r="J748" s="3381" t="s">
        <v>3053</v>
      </c>
      <c r="K748" s="3386">
        <v>135000</v>
      </c>
      <c r="L748" s="3380" t="s">
        <v>2478</v>
      </c>
      <c r="M748" s="3380" t="s">
        <v>4642</v>
      </c>
      <c r="N748" s="3383" t="s">
        <v>2499</v>
      </c>
      <c r="O748" s="3385"/>
      <c r="P748" s="3384"/>
      <c r="Q748" s="3387" t="s">
        <v>4647</v>
      </c>
      <c r="R748" s="3385" t="s">
        <v>4641</v>
      </c>
      <c r="S748" s="3345"/>
      <c r="T748" s="3346"/>
    </row>
    <row r="749" spans="1:20" s="3344" customFormat="1" ht="12.75" customHeight="1">
      <c r="A749" s="3380" t="s">
        <v>4648</v>
      </c>
      <c r="B749" s="3380" t="s">
        <v>4574</v>
      </c>
      <c r="C749" s="3380" t="s">
        <v>4574</v>
      </c>
      <c r="D749" s="3385" t="s">
        <v>4649</v>
      </c>
      <c r="E749" s="3380" t="s">
        <v>2486</v>
      </c>
      <c r="F749" s="3380" t="s">
        <v>2487</v>
      </c>
      <c r="G749" s="3380" t="s">
        <v>2527</v>
      </c>
      <c r="H749" s="3380"/>
      <c r="I749" s="3299" t="s">
        <v>2522</v>
      </c>
      <c r="J749" s="3381" t="s">
        <v>3053</v>
      </c>
      <c r="K749" s="3386">
        <v>100000</v>
      </c>
      <c r="L749" s="3380" t="s">
        <v>2478</v>
      </c>
      <c r="M749" s="3380" t="s">
        <v>4642</v>
      </c>
      <c r="N749" s="3383" t="s">
        <v>2499</v>
      </c>
      <c r="O749" s="3385"/>
      <c r="P749" s="3384"/>
      <c r="Q749" s="3387" t="s">
        <v>4650</v>
      </c>
      <c r="R749" s="3385" t="s">
        <v>4649</v>
      </c>
      <c r="S749" s="3345"/>
      <c r="T749" s="3346"/>
    </row>
    <row r="750" spans="1:20" s="3344" customFormat="1" ht="12.75" customHeight="1">
      <c r="A750" s="3380" t="s">
        <v>4651</v>
      </c>
      <c r="B750" s="3380" t="s">
        <v>4574</v>
      </c>
      <c r="C750" s="3380" t="s">
        <v>4574</v>
      </c>
      <c r="D750" s="3385" t="s">
        <v>4649</v>
      </c>
      <c r="E750" s="3380" t="s">
        <v>2486</v>
      </c>
      <c r="F750" s="3380" t="s">
        <v>2487</v>
      </c>
      <c r="G750" s="3380" t="s">
        <v>2527</v>
      </c>
      <c r="H750" s="3380"/>
      <c r="I750" s="3299" t="s">
        <v>2522</v>
      </c>
      <c r="J750" s="3381" t="s">
        <v>3053</v>
      </c>
      <c r="K750" s="3386">
        <v>100000</v>
      </c>
      <c r="L750" s="3380" t="s">
        <v>2478</v>
      </c>
      <c r="M750" s="3380" t="s">
        <v>4642</v>
      </c>
      <c r="N750" s="3383" t="s">
        <v>2499</v>
      </c>
      <c r="O750" s="3385"/>
      <c r="P750" s="3384"/>
      <c r="Q750" s="3387" t="s">
        <v>4652</v>
      </c>
      <c r="R750" s="3385" t="s">
        <v>4649</v>
      </c>
      <c r="S750" s="3345"/>
      <c r="T750" s="3346"/>
    </row>
    <row r="751" spans="1:20" s="3344" customFormat="1" ht="12.75" customHeight="1">
      <c r="A751" s="3380" t="s">
        <v>4653</v>
      </c>
      <c r="B751" s="3380" t="s">
        <v>4574</v>
      </c>
      <c r="C751" s="3380" t="s">
        <v>4574</v>
      </c>
      <c r="D751" s="3385" t="s">
        <v>4649</v>
      </c>
      <c r="E751" s="3380" t="s">
        <v>2486</v>
      </c>
      <c r="F751" s="3380" t="s">
        <v>2487</v>
      </c>
      <c r="G751" s="3380" t="s">
        <v>2527</v>
      </c>
      <c r="H751" s="3380"/>
      <c r="I751" s="3299" t="s">
        <v>2522</v>
      </c>
      <c r="J751" s="3381" t="s">
        <v>3053</v>
      </c>
      <c r="K751" s="3386">
        <v>100000</v>
      </c>
      <c r="L751" s="3380" t="s">
        <v>2478</v>
      </c>
      <c r="M751" s="3380" t="s">
        <v>4642</v>
      </c>
      <c r="N751" s="3383" t="s">
        <v>2499</v>
      </c>
      <c r="O751" s="3385"/>
      <c r="P751" s="3384"/>
      <c r="Q751" s="3387" t="s">
        <v>4654</v>
      </c>
      <c r="R751" s="3385" t="s">
        <v>4649</v>
      </c>
      <c r="S751" s="3345"/>
      <c r="T751" s="3346"/>
    </row>
    <row r="752" spans="1:20" s="3344" customFormat="1" ht="12.75" customHeight="1">
      <c r="A752" s="3380" t="s">
        <v>4655</v>
      </c>
      <c r="B752" s="3380" t="s">
        <v>4574</v>
      </c>
      <c r="C752" s="3380" t="s">
        <v>4574</v>
      </c>
      <c r="D752" s="3385" t="s">
        <v>4649</v>
      </c>
      <c r="E752" s="3380" t="s">
        <v>2486</v>
      </c>
      <c r="F752" s="3380" t="s">
        <v>2487</v>
      </c>
      <c r="G752" s="3380" t="s">
        <v>2527</v>
      </c>
      <c r="H752" s="3380"/>
      <c r="I752" s="3299" t="s">
        <v>2522</v>
      </c>
      <c r="J752" s="3381" t="s">
        <v>3053</v>
      </c>
      <c r="K752" s="3386">
        <v>100000</v>
      </c>
      <c r="L752" s="3380" t="s">
        <v>2478</v>
      </c>
      <c r="M752" s="3380" t="s">
        <v>4642</v>
      </c>
      <c r="N752" s="3383" t="s">
        <v>2499</v>
      </c>
      <c r="O752" s="3385"/>
      <c r="P752" s="3384"/>
      <c r="Q752" s="3387" t="s">
        <v>4656</v>
      </c>
      <c r="R752" s="3385" t="s">
        <v>4649</v>
      </c>
      <c r="S752" s="3345"/>
      <c r="T752" s="3346"/>
    </row>
    <row r="753" spans="1:20" s="3344" customFormat="1" ht="12.75" customHeight="1">
      <c r="A753" s="3380" t="s">
        <v>4657</v>
      </c>
      <c r="B753" s="3380" t="s">
        <v>4574</v>
      </c>
      <c r="C753" s="3380" t="s">
        <v>4574</v>
      </c>
      <c r="D753" s="3385" t="s">
        <v>4649</v>
      </c>
      <c r="E753" s="3380" t="s">
        <v>2486</v>
      </c>
      <c r="F753" s="3380" t="s">
        <v>2487</v>
      </c>
      <c r="G753" s="3380" t="s">
        <v>2527</v>
      </c>
      <c r="H753" s="3380"/>
      <c r="I753" s="3299" t="s">
        <v>2522</v>
      </c>
      <c r="J753" s="3381" t="s">
        <v>3053</v>
      </c>
      <c r="K753" s="3386">
        <v>100000</v>
      </c>
      <c r="L753" s="3380" t="s">
        <v>2478</v>
      </c>
      <c r="M753" s="3380" t="s">
        <v>4642</v>
      </c>
      <c r="N753" s="3383" t="s">
        <v>2499</v>
      </c>
      <c r="O753" s="3385"/>
      <c r="P753" s="3384"/>
      <c r="Q753" s="3387" t="s">
        <v>4658</v>
      </c>
      <c r="R753" s="3385" t="s">
        <v>4649</v>
      </c>
      <c r="S753" s="3345"/>
      <c r="T753" s="3346"/>
    </row>
    <row r="754" spans="1:20" s="3344" customFormat="1" ht="12.75" customHeight="1">
      <c r="A754" s="3380" t="s">
        <v>4659</v>
      </c>
      <c r="B754" s="3380" t="s">
        <v>4574</v>
      </c>
      <c r="C754" s="3380" t="s">
        <v>4574</v>
      </c>
      <c r="D754" s="3385" t="s">
        <v>4649</v>
      </c>
      <c r="E754" s="3380" t="s">
        <v>2486</v>
      </c>
      <c r="F754" s="3380" t="s">
        <v>2487</v>
      </c>
      <c r="G754" s="3380" t="s">
        <v>2527</v>
      </c>
      <c r="H754" s="3380"/>
      <c r="I754" s="3299" t="s">
        <v>2522</v>
      </c>
      <c r="J754" s="3381" t="s">
        <v>3053</v>
      </c>
      <c r="K754" s="3386">
        <v>100000</v>
      </c>
      <c r="L754" s="3380" t="s">
        <v>2478</v>
      </c>
      <c r="M754" s="3380" t="s">
        <v>4642</v>
      </c>
      <c r="N754" s="3383" t="s">
        <v>2499</v>
      </c>
      <c r="O754" s="3385"/>
      <c r="P754" s="3384"/>
      <c r="Q754" s="3387" t="s">
        <v>4647</v>
      </c>
      <c r="R754" s="3385" t="s">
        <v>4649</v>
      </c>
      <c r="S754" s="3345"/>
      <c r="T754" s="3346"/>
    </row>
    <row r="755" spans="1:20" s="3344" customFormat="1" ht="12.75" customHeight="1">
      <c r="A755" s="3380" t="s">
        <v>4660</v>
      </c>
      <c r="B755" s="3380" t="s">
        <v>4574</v>
      </c>
      <c r="C755" s="3380" t="s">
        <v>4574</v>
      </c>
      <c r="D755" s="3385" t="s">
        <v>4649</v>
      </c>
      <c r="E755" s="3380" t="s">
        <v>2486</v>
      </c>
      <c r="F755" s="3380" t="s">
        <v>2487</v>
      </c>
      <c r="G755" s="3380" t="s">
        <v>2527</v>
      </c>
      <c r="H755" s="3380"/>
      <c r="I755" s="3299" t="s">
        <v>2522</v>
      </c>
      <c r="J755" s="3381" t="s">
        <v>3053</v>
      </c>
      <c r="K755" s="3386">
        <v>100000</v>
      </c>
      <c r="L755" s="3380" t="s">
        <v>2478</v>
      </c>
      <c r="M755" s="3380" t="s">
        <v>4642</v>
      </c>
      <c r="N755" s="3383" t="s">
        <v>2499</v>
      </c>
      <c r="O755" s="3385"/>
      <c r="P755" s="3384"/>
      <c r="Q755" s="3387" t="s">
        <v>4661</v>
      </c>
      <c r="R755" s="3385" t="s">
        <v>4649</v>
      </c>
      <c r="S755" s="3345"/>
      <c r="T755" s="3346"/>
    </row>
    <row r="756" spans="1:20" s="3344" customFormat="1" ht="12.75" customHeight="1">
      <c r="A756" s="3380" t="s">
        <v>4662</v>
      </c>
      <c r="B756" s="3380" t="s">
        <v>4574</v>
      </c>
      <c r="C756" s="3380" t="s">
        <v>4574</v>
      </c>
      <c r="D756" s="3385" t="s">
        <v>4663</v>
      </c>
      <c r="E756" s="3380" t="s">
        <v>2486</v>
      </c>
      <c r="F756" s="3380" t="s">
        <v>2487</v>
      </c>
      <c r="G756" s="3380" t="s">
        <v>2527</v>
      </c>
      <c r="H756" s="3380"/>
      <c r="I756" s="3299" t="s">
        <v>2522</v>
      </c>
      <c r="J756" s="3381" t="s">
        <v>3053</v>
      </c>
      <c r="K756" s="3386">
        <v>170000</v>
      </c>
      <c r="L756" s="3380" t="s">
        <v>2478</v>
      </c>
      <c r="M756" s="3380" t="s">
        <v>4642</v>
      </c>
      <c r="N756" s="3383" t="s">
        <v>2499</v>
      </c>
      <c r="O756" s="3385"/>
      <c r="P756" s="3384"/>
      <c r="Q756" s="3387" t="s">
        <v>4664</v>
      </c>
      <c r="R756" s="3385" t="s">
        <v>4663</v>
      </c>
      <c r="S756" s="3345"/>
      <c r="T756" s="3346"/>
    </row>
    <row r="757" spans="1:20" s="3344" customFormat="1" ht="12.75" customHeight="1">
      <c r="A757" s="3380" t="s">
        <v>4665</v>
      </c>
      <c r="B757" s="3380" t="s">
        <v>4585</v>
      </c>
      <c r="C757" s="3380" t="s">
        <v>4585</v>
      </c>
      <c r="D757" s="3385" t="s">
        <v>4666</v>
      </c>
      <c r="E757" s="3385" t="s">
        <v>2495</v>
      </c>
      <c r="F757" s="3385" t="s">
        <v>2532</v>
      </c>
      <c r="G757" s="3383" t="s">
        <v>2721</v>
      </c>
      <c r="H757" s="3384"/>
      <c r="I757" s="3299" t="s">
        <v>5015</v>
      </c>
      <c r="J757" s="3383" t="s">
        <v>3053</v>
      </c>
      <c r="K757" s="3386">
        <v>34112</v>
      </c>
      <c r="L757" s="3380" t="s">
        <v>2478</v>
      </c>
      <c r="M757" s="3380" t="s">
        <v>2479</v>
      </c>
      <c r="N757" s="3383" t="s">
        <v>2480</v>
      </c>
      <c r="O757" s="3385"/>
      <c r="P757" s="3384"/>
      <c r="Q757" s="3387" t="s">
        <v>4667</v>
      </c>
      <c r="R757" s="3385" t="s">
        <v>4666</v>
      </c>
      <c r="S757" s="3345" t="s">
        <v>3951</v>
      </c>
      <c r="T757" s="3346" t="s">
        <v>3951</v>
      </c>
    </row>
    <row r="758" spans="1:20" s="3314" customFormat="1" ht="12" customHeight="1">
      <c r="A758" s="3311" t="s">
        <v>4668</v>
      </c>
      <c r="B758" s="3308" t="s">
        <v>4669</v>
      </c>
      <c r="C758" s="3308" t="s">
        <v>4669</v>
      </c>
      <c r="D758" s="3307" t="s">
        <v>3512</v>
      </c>
      <c r="E758" s="3308" t="s">
        <v>2495</v>
      </c>
      <c r="F758" s="3308" t="s">
        <v>2496</v>
      </c>
      <c r="G758" s="3299" t="s">
        <v>2505</v>
      </c>
      <c r="H758" s="3308"/>
      <c r="I758" s="3308" t="s">
        <v>2489</v>
      </c>
      <c r="J758" s="3308" t="s">
        <v>2477</v>
      </c>
      <c r="K758" s="3332">
        <v>600000</v>
      </c>
      <c r="L758" s="3308" t="s">
        <v>2478</v>
      </c>
      <c r="M758" s="3299" t="s">
        <v>2498</v>
      </c>
      <c r="N758" s="3308" t="s">
        <v>2499</v>
      </c>
      <c r="O758" s="3308"/>
      <c r="P758" s="3308"/>
      <c r="Q758" s="3308" t="s">
        <v>2509</v>
      </c>
      <c r="R758" s="3330" t="s">
        <v>3512</v>
      </c>
    </row>
    <row r="759" spans="1:20" s="3314" customFormat="1" ht="12" customHeight="1">
      <c r="A759" s="3311" t="s">
        <v>4670</v>
      </c>
      <c r="B759" s="3308" t="s">
        <v>4669</v>
      </c>
      <c r="C759" s="3308" t="s">
        <v>4669</v>
      </c>
      <c r="D759" s="3307" t="s">
        <v>3516</v>
      </c>
      <c r="E759" s="3308" t="s">
        <v>2495</v>
      </c>
      <c r="F759" s="3308" t="s">
        <v>2496</v>
      </c>
      <c r="G759" s="3299" t="s">
        <v>2505</v>
      </c>
      <c r="H759" s="3308"/>
      <c r="I759" s="3308" t="s">
        <v>2489</v>
      </c>
      <c r="J759" s="3308" t="s">
        <v>2477</v>
      </c>
      <c r="K759" s="3332">
        <v>600000</v>
      </c>
      <c r="L759" s="3308" t="s">
        <v>2478</v>
      </c>
      <c r="M759" s="3299" t="s">
        <v>2498</v>
      </c>
      <c r="N759" s="3308" t="s">
        <v>2499</v>
      </c>
      <c r="O759" s="3308"/>
      <c r="P759" s="3308"/>
      <c r="Q759" s="3308" t="s">
        <v>2516</v>
      </c>
      <c r="R759" s="3330" t="s">
        <v>3516</v>
      </c>
    </row>
    <row r="760" spans="1:20" s="3314" customFormat="1" ht="12" customHeight="1">
      <c r="A760" s="3311" t="s">
        <v>4671</v>
      </c>
      <c r="B760" s="3308" t="s">
        <v>4669</v>
      </c>
      <c r="C760" s="3308" t="s">
        <v>4669</v>
      </c>
      <c r="D760" s="3307" t="s">
        <v>4672</v>
      </c>
      <c r="E760" s="3308" t="s">
        <v>2495</v>
      </c>
      <c r="F760" s="3308" t="s">
        <v>2496</v>
      </c>
      <c r="G760" s="3308" t="s">
        <v>2497</v>
      </c>
      <c r="H760" s="3308"/>
      <c r="I760" s="3308" t="s">
        <v>2489</v>
      </c>
      <c r="J760" s="3308" t="s">
        <v>2477</v>
      </c>
      <c r="K760" s="3332">
        <v>1483940</v>
      </c>
      <c r="L760" s="3308" t="s">
        <v>2478</v>
      </c>
      <c r="M760" s="3299" t="s">
        <v>2498</v>
      </c>
      <c r="N760" s="3308" t="s">
        <v>2499</v>
      </c>
      <c r="O760" s="3308"/>
      <c r="P760" s="3308"/>
      <c r="Q760" s="3308" t="s">
        <v>2516</v>
      </c>
      <c r="R760" s="3330" t="s">
        <v>4672</v>
      </c>
    </row>
    <row r="761" spans="1:20" s="3314" customFormat="1" ht="12" customHeight="1">
      <c r="A761" s="3311" t="s">
        <v>4673</v>
      </c>
      <c r="B761" s="3308" t="s">
        <v>4669</v>
      </c>
      <c r="C761" s="3308" t="s">
        <v>4669</v>
      </c>
      <c r="D761" s="3307" t="s">
        <v>4674</v>
      </c>
      <c r="E761" s="3308" t="s">
        <v>2495</v>
      </c>
      <c r="F761" s="3308" t="s">
        <v>2496</v>
      </c>
      <c r="G761" s="3308" t="s">
        <v>2497</v>
      </c>
      <c r="H761" s="3308"/>
      <c r="I761" s="3308" t="s">
        <v>2489</v>
      </c>
      <c r="J761" s="3308" t="s">
        <v>2477</v>
      </c>
      <c r="K761" s="3332">
        <v>1267580</v>
      </c>
      <c r="L761" s="3308" t="s">
        <v>2478</v>
      </c>
      <c r="M761" s="3299" t="s">
        <v>2498</v>
      </c>
      <c r="N761" s="3308" t="s">
        <v>2499</v>
      </c>
      <c r="O761" s="3308"/>
      <c r="P761" s="3308"/>
      <c r="Q761" s="3308" t="s">
        <v>2509</v>
      </c>
      <c r="R761" s="3330" t="s">
        <v>4674</v>
      </c>
    </row>
    <row r="762" spans="1:20" s="3314" customFormat="1" ht="12" customHeight="1">
      <c r="A762" s="3311" t="s">
        <v>4675</v>
      </c>
      <c r="B762" s="3308" t="s">
        <v>4669</v>
      </c>
      <c r="C762" s="3308" t="s">
        <v>4669</v>
      </c>
      <c r="D762" s="3307" t="s">
        <v>4676</v>
      </c>
      <c r="E762" s="3308" t="s">
        <v>2486</v>
      </c>
      <c r="F762" s="3308" t="s">
        <v>5009</v>
      </c>
      <c r="G762" s="3299" t="s">
        <v>5013</v>
      </c>
      <c r="H762" s="3308"/>
      <c r="I762" s="3308" t="s">
        <v>2489</v>
      </c>
      <c r="J762" s="3308" t="s">
        <v>2477</v>
      </c>
      <c r="K762" s="3332">
        <v>22500</v>
      </c>
      <c r="L762" s="3308" t="s">
        <v>2478</v>
      </c>
      <c r="M762" s="3308" t="s">
        <v>2479</v>
      </c>
      <c r="N762" s="3308" t="s">
        <v>2480</v>
      </c>
      <c r="O762" s="3308"/>
      <c r="P762" s="3308"/>
      <c r="Q762" s="3308" t="s">
        <v>4677</v>
      </c>
      <c r="R762" s="3330" t="s">
        <v>4676</v>
      </c>
    </row>
    <row r="763" spans="1:20" s="3314" customFormat="1" ht="12" customHeight="1">
      <c r="A763" s="3311" t="s">
        <v>4678</v>
      </c>
      <c r="B763" s="3308" t="s">
        <v>4679</v>
      </c>
      <c r="C763" s="3308" t="s">
        <v>4679</v>
      </c>
      <c r="D763" s="3307" t="s">
        <v>4680</v>
      </c>
      <c r="E763" s="3308" t="s">
        <v>2495</v>
      </c>
      <c r="F763" s="3308" t="s">
        <v>2532</v>
      </c>
      <c r="G763" s="3308" t="s">
        <v>2550</v>
      </c>
      <c r="H763" s="3308"/>
      <c r="I763" s="3308" t="s">
        <v>2489</v>
      </c>
      <c r="J763" s="3308" t="s">
        <v>2477</v>
      </c>
      <c r="K763" s="3332">
        <v>44000</v>
      </c>
      <c r="L763" s="3308" t="s">
        <v>2478</v>
      </c>
      <c r="M763" s="3299" t="s">
        <v>2498</v>
      </c>
      <c r="N763" s="3308" t="s">
        <v>2551</v>
      </c>
      <c r="O763" s="3308"/>
      <c r="P763" s="3308"/>
      <c r="Q763" s="3308" t="s">
        <v>2857</v>
      </c>
      <c r="R763" s="3330" t="s">
        <v>4680</v>
      </c>
    </row>
    <row r="764" spans="1:20" s="3314" customFormat="1" ht="12" customHeight="1">
      <c r="A764" s="3311" t="s">
        <v>4681</v>
      </c>
      <c r="B764" s="3308" t="s">
        <v>4679</v>
      </c>
      <c r="C764" s="3308" t="s">
        <v>4679</v>
      </c>
      <c r="D764" s="3307" t="s">
        <v>4682</v>
      </c>
      <c r="E764" s="3308" t="s">
        <v>2486</v>
      </c>
      <c r="F764" s="3308" t="s">
        <v>2487</v>
      </c>
      <c r="G764" s="3299" t="s">
        <v>5013</v>
      </c>
      <c r="H764" s="3308"/>
      <c r="I764" s="3308" t="s">
        <v>2489</v>
      </c>
      <c r="J764" s="3308" t="s">
        <v>2477</v>
      </c>
      <c r="K764" s="3332">
        <v>4800000</v>
      </c>
      <c r="L764" s="3308" t="s">
        <v>2478</v>
      </c>
      <c r="M764" s="3299" t="s">
        <v>2498</v>
      </c>
      <c r="N764" s="3308" t="s">
        <v>2499</v>
      </c>
      <c r="O764" s="3308"/>
      <c r="P764" s="3308"/>
      <c r="Q764" s="3308" t="s">
        <v>4683</v>
      </c>
      <c r="R764" s="3330" t="s">
        <v>4682</v>
      </c>
    </row>
    <row r="765" spans="1:20" s="3314" customFormat="1" ht="12" customHeight="1">
      <c r="A765" s="3311" t="s">
        <v>4684</v>
      </c>
      <c r="B765" s="3308" t="s">
        <v>4685</v>
      </c>
      <c r="C765" s="3308" t="s">
        <v>4685</v>
      </c>
      <c r="D765" s="3307" t="s">
        <v>3086</v>
      </c>
      <c r="E765" s="3308" t="s">
        <v>2486</v>
      </c>
      <c r="F765" s="3308" t="s">
        <v>2487</v>
      </c>
      <c r="G765" s="3308" t="s">
        <v>2488</v>
      </c>
      <c r="H765" s="3308"/>
      <c r="I765" s="3299" t="s">
        <v>2522</v>
      </c>
      <c r="J765" s="3308" t="s">
        <v>2477</v>
      </c>
      <c r="K765" s="3332">
        <v>12300</v>
      </c>
      <c r="L765" s="3308" t="s">
        <v>2478</v>
      </c>
      <c r="M765" s="3308" t="s">
        <v>2479</v>
      </c>
      <c r="N765" s="3308" t="s">
        <v>2480</v>
      </c>
      <c r="O765" s="3308"/>
      <c r="P765" s="3308"/>
      <c r="Q765" s="3308" t="s">
        <v>4414</v>
      </c>
      <c r="R765" s="3330" t="s">
        <v>3086</v>
      </c>
    </row>
    <row r="766" spans="1:20" s="3314" customFormat="1" ht="12" customHeight="1">
      <c r="A766" s="3311" t="s">
        <v>4686</v>
      </c>
      <c r="B766" s="3308" t="s">
        <v>4685</v>
      </c>
      <c r="C766" s="3308" t="s">
        <v>4685</v>
      </c>
      <c r="D766" s="3307" t="s">
        <v>3086</v>
      </c>
      <c r="E766" s="3308" t="s">
        <v>2486</v>
      </c>
      <c r="F766" s="3308" t="s">
        <v>2487</v>
      </c>
      <c r="G766" s="3308" t="s">
        <v>2488</v>
      </c>
      <c r="H766" s="3308"/>
      <c r="I766" s="3299" t="s">
        <v>2522</v>
      </c>
      <c r="J766" s="3308" t="s">
        <v>2477</v>
      </c>
      <c r="K766" s="3332">
        <v>9800</v>
      </c>
      <c r="L766" s="3308" t="s">
        <v>2478</v>
      </c>
      <c r="M766" s="3308" t="s">
        <v>2479</v>
      </c>
      <c r="N766" s="3308" t="s">
        <v>2480</v>
      </c>
      <c r="O766" s="3308"/>
      <c r="P766" s="3308"/>
      <c r="Q766" s="3308" t="s">
        <v>4687</v>
      </c>
      <c r="R766" s="3330" t="s">
        <v>3086</v>
      </c>
    </row>
    <row r="767" spans="1:20" s="3314" customFormat="1" ht="12" customHeight="1">
      <c r="A767" s="3311" t="s">
        <v>4688</v>
      </c>
      <c r="B767" s="3308" t="s">
        <v>4685</v>
      </c>
      <c r="C767" s="3308" t="s">
        <v>4685</v>
      </c>
      <c r="D767" s="3307" t="s">
        <v>4689</v>
      </c>
      <c r="E767" s="3308" t="s">
        <v>2495</v>
      </c>
      <c r="F767" s="3308" t="s">
        <v>2532</v>
      </c>
      <c r="G767" s="3308" t="s">
        <v>2569</v>
      </c>
      <c r="H767" s="3308"/>
      <c r="I767" s="3308" t="s">
        <v>2489</v>
      </c>
      <c r="J767" s="3308" t="s">
        <v>2477</v>
      </c>
      <c r="K767" s="3332">
        <v>720300</v>
      </c>
      <c r="L767" s="3308" t="s">
        <v>2478</v>
      </c>
      <c r="M767" s="3299" t="s">
        <v>2498</v>
      </c>
      <c r="N767" s="3308" t="s">
        <v>2499</v>
      </c>
      <c r="O767" s="3308"/>
      <c r="P767" s="3308"/>
      <c r="Q767" s="3299" t="s">
        <v>2570</v>
      </c>
      <c r="R767" s="3330" t="s">
        <v>4689</v>
      </c>
    </row>
    <row r="768" spans="1:20" s="3314" customFormat="1" ht="12" customHeight="1">
      <c r="A768" s="3311" t="s">
        <v>4690</v>
      </c>
      <c r="B768" s="3308" t="s">
        <v>4691</v>
      </c>
      <c r="C768" s="3308" t="s">
        <v>4691</v>
      </c>
      <c r="D768" s="3307" t="s">
        <v>4692</v>
      </c>
      <c r="E768" s="3308" t="s">
        <v>2495</v>
      </c>
      <c r="F768" s="3308" t="s">
        <v>2496</v>
      </c>
      <c r="G768" s="3299" t="s">
        <v>2695</v>
      </c>
      <c r="H768" s="3308"/>
      <c r="I768" s="3308" t="s">
        <v>2489</v>
      </c>
      <c r="J768" s="3308" t="s">
        <v>2477</v>
      </c>
      <c r="K768" s="3332">
        <v>24000</v>
      </c>
      <c r="L768" s="3308" t="s">
        <v>2478</v>
      </c>
      <c r="M768" s="3308" t="s">
        <v>2479</v>
      </c>
      <c r="N768" s="3308" t="s">
        <v>2480</v>
      </c>
      <c r="O768" s="3308"/>
      <c r="P768" s="3308"/>
      <c r="Q768" s="3308" t="s">
        <v>1540</v>
      </c>
      <c r="R768" s="3330" t="s">
        <v>4692</v>
      </c>
    </row>
    <row r="769" spans="1:18" s="3314" customFormat="1" ht="12" customHeight="1">
      <c r="A769" s="3311" t="s">
        <v>4693</v>
      </c>
      <c r="B769" s="3308" t="s">
        <v>4691</v>
      </c>
      <c r="C769" s="3308" t="s">
        <v>4691</v>
      </c>
      <c r="D769" s="3307" t="s">
        <v>4692</v>
      </c>
      <c r="E769" s="3308" t="s">
        <v>2495</v>
      </c>
      <c r="F769" s="3308" t="s">
        <v>2496</v>
      </c>
      <c r="G769" s="3299" t="s">
        <v>2695</v>
      </c>
      <c r="H769" s="3308"/>
      <c r="I769" s="3308" t="s">
        <v>2489</v>
      </c>
      <c r="J769" s="3308" t="s">
        <v>2477</v>
      </c>
      <c r="K769" s="3332">
        <v>24000</v>
      </c>
      <c r="L769" s="3308" t="s">
        <v>2478</v>
      </c>
      <c r="M769" s="3308" t="s">
        <v>2479</v>
      </c>
      <c r="N769" s="3308" t="s">
        <v>2480</v>
      </c>
      <c r="O769" s="3308"/>
      <c r="P769" s="3308"/>
      <c r="Q769" s="3308" t="s">
        <v>1540</v>
      </c>
      <c r="R769" s="3330" t="s">
        <v>4692</v>
      </c>
    </row>
    <row r="770" spans="1:18" s="3314" customFormat="1" ht="12" customHeight="1">
      <c r="A770" s="3311" t="s">
        <v>4694</v>
      </c>
      <c r="B770" s="3308" t="s">
        <v>4691</v>
      </c>
      <c r="C770" s="3308" t="s">
        <v>4691</v>
      </c>
      <c r="D770" s="3307" t="s">
        <v>3086</v>
      </c>
      <c r="E770" s="3308" t="s">
        <v>2486</v>
      </c>
      <c r="F770" s="3308" t="s">
        <v>2487</v>
      </c>
      <c r="G770" s="3308" t="s">
        <v>2488</v>
      </c>
      <c r="H770" s="3308"/>
      <c r="I770" s="3299" t="s">
        <v>2522</v>
      </c>
      <c r="J770" s="3308" t="s">
        <v>2477</v>
      </c>
      <c r="K770" s="3332">
        <v>15000</v>
      </c>
      <c r="L770" s="3308" t="s">
        <v>2478</v>
      </c>
      <c r="M770" s="3308" t="s">
        <v>2479</v>
      </c>
      <c r="N770" s="3308" t="s">
        <v>2480</v>
      </c>
      <c r="O770" s="3308"/>
      <c r="P770" s="3308"/>
      <c r="Q770" s="3308" t="s">
        <v>4435</v>
      </c>
      <c r="R770" s="3330" t="s">
        <v>3086</v>
      </c>
    </row>
    <row r="771" spans="1:18" s="3314" customFormat="1" ht="12" customHeight="1">
      <c r="A771" s="3311" t="s">
        <v>4695</v>
      </c>
      <c r="B771" s="3308" t="s">
        <v>4696</v>
      </c>
      <c r="C771" s="3308" t="s">
        <v>4696</v>
      </c>
      <c r="D771" s="3307" t="s">
        <v>3086</v>
      </c>
      <c r="E771" s="3308" t="s">
        <v>2486</v>
      </c>
      <c r="F771" s="3308" t="s">
        <v>2487</v>
      </c>
      <c r="G771" s="3308" t="s">
        <v>2488</v>
      </c>
      <c r="H771" s="3308"/>
      <c r="I771" s="3299" t="s">
        <v>2522</v>
      </c>
      <c r="J771" s="3308" t="s">
        <v>2477</v>
      </c>
      <c r="K771" s="3332">
        <v>17000</v>
      </c>
      <c r="L771" s="3308" t="s">
        <v>2478</v>
      </c>
      <c r="M771" s="3308" t="s">
        <v>2479</v>
      </c>
      <c r="N771" s="3308" t="s">
        <v>2480</v>
      </c>
      <c r="O771" s="3308"/>
      <c r="P771" s="3308"/>
      <c r="Q771" s="3308" t="s">
        <v>4697</v>
      </c>
      <c r="R771" s="3330" t="s">
        <v>3086</v>
      </c>
    </row>
    <row r="772" spans="1:18" s="3314" customFormat="1" ht="12" customHeight="1">
      <c r="A772" s="3311" t="s">
        <v>4698</v>
      </c>
      <c r="B772" s="3308" t="s">
        <v>4696</v>
      </c>
      <c r="C772" s="3308" t="s">
        <v>4696</v>
      </c>
      <c r="D772" s="3307" t="s">
        <v>3086</v>
      </c>
      <c r="E772" s="3308" t="s">
        <v>2486</v>
      </c>
      <c r="F772" s="3308" t="s">
        <v>2487</v>
      </c>
      <c r="G772" s="3308" t="s">
        <v>2488</v>
      </c>
      <c r="H772" s="3308"/>
      <c r="I772" s="3299" t="s">
        <v>2522</v>
      </c>
      <c r="J772" s="3308" t="s">
        <v>2477</v>
      </c>
      <c r="K772" s="3332">
        <v>30330</v>
      </c>
      <c r="L772" s="3308" t="s">
        <v>2478</v>
      </c>
      <c r="M772" s="3308" t="s">
        <v>2479</v>
      </c>
      <c r="N772" s="3308" t="s">
        <v>2480</v>
      </c>
      <c r="O772" s="3308"/>
      <c r="P772" s="3308"/>
      <c r="Q772" s="3308" t="s">
        <v>2973</v>
      </c>
      <c r="R772" s="3330" t="s">
        <v>3086</v>
      </c>
    </row>
    <row r="773" spans="1:18" s="3314" customFormat="1" ht="12" customHeight="1">
      <c r="A773" s="3311" t="s">
        <v>4699</v>
      </c>
      <c r="B773" s="3308" t="s">
        <v>4696</v>
      </c>
      <c r="C773" s="3308" t="s">
        <v>4696</v>
      </c>
      <c r="D773" s="3307" t="s">
        <v>4700</v>
      </c>
      <c r="E773" s="3308" t="s">
        <v>2486</v>
      </c>
      <c r="F773" s="3308" t="s">
        <v>2487</v>
      </c>
      <c r="G773" s="3299" t="s">
        <v>2981</v>
      </c>
      <c r="H773" s="3308"/>
      <c r="I773" s="3299" t="s">
        <v>2546</v>
      </c>
      <c r="J773" s="3308" t="s">
        <v>2477</v>
      </c>
      <c r="K773" s="3332">
        <v>200000</v>
      </c>
      <c r="L773" s="3308" t="s">
        <v>2478</v>
      </c>
      <c r="M773" s="3299" t="s">
        <v>2498</v>
      </c>
      <c r="N773" s="3308" t="s">
        <v>2499</v>
      </c>
      <c r="O773" s="3308"/>
      <c r="P773" s="3308"/>
      <c r="Q773" s="3308" t="s">
        <v>4701</v>
      </c>
      <c r="R773" s="3330" t="s">
        <v>4700</v>
      </c>
    </row>
    <row r="774" spans="1:18" s="3314" customFormat="1" ht="12" customHeight="1">
      <c r="A774" s="3311" t="s">
        <v>4702</v>
      </c>
      <c r="B774" s="3308" t="s">
        <v>4703</v>
      </c>
      <c r="C774" s="3308" t="s">
        <v>4703</v>
      </c>
      <c r="D774" s="3307" t="s">
        <v>3086</v>
      </c>
      <c r="E774" s="3308" t="s">
        <v>2486</v>
      </c>
      <c r="F774" s="3308" t="s">
        <v>2487</v>
      </c>
      <c r="G774" s="3308" t="s">
        <v>2488</v>
      </c>
      <c r="H774" s="3308"/>
      <c r="I774" s="3299" t="s">
        <v>2522</v>
      </c>
      <c r="J774" s="3308" t="s">
        <v>2477</v>
      </c>
      <c r="K774" s="3332">
        <v>15000</v>
      </c>
      <c r="L774" s="3308" t="s">
        <v>2478</v>
      </c>
      <c r="M774" s="3308" t="s">
        <v>2479</v>
      </c>
      <c r="N774" s="3308" t="s">
        <v>2480</v>
      </c>
      <c r="O774" s="3308"/>
      <c r="P774" s="3308"/>
      <c r="Q774" s="3308" t="s">
        <v>4435</v>
      </c>
      <c r="R774" s="3330" t="s">
        <v>3086</v>
      </c>
    </row>
    <row r="775" spans="1:18" s="3314" customFormat="1" ht="12" customHeight="1">
      <c r="A775" s="3311" t="s">
        <v>4704</v>
      </c>
      <c r="B775" s="3308" t="s">
        <v>4703</v>
      </c>
      <c r="C775" s="3308" t="s">
        <v>4703</v>
      </c>
      <c r="D775" s="3307" t="s">
        <v>4376</v>
      </c>
      <c r="E775" s="3308" t="s">
        <v>2495</v>
      </c>
      <c r="F775" s="3308" t="s">
        <v>2496</v>
      </c>
      <c r="G775" s="3308" t="s">
        <v>2650</v>
      </c>
      <c r="H775" s="3308"/>
      <c r="I775" s="3308" t="s">
        <v>2489</v>
      </c>
      <c r="J775" s="3308" t="s">
        <v>2477</v>
      </c>
      <c r="K775" s="3332">
        <v>198980</v>
      </c>
      <c r="L775" s="3308" t="s">
        <v>2478</v>
      </c>
      <c r="M775" s="3299" t="s">
        <v>2498</v>
      </c>
      <c r="N775" s="3308" t="s">
        <v>4198</v>
      </c>
      <c r="O775" s="3308"/>
      <c r="P775" s="3308"/>
      <c r="Q775" s="3308" t="s">
        <v>4705</v>
      </c>
      <c r="R775" s="3330" t="s">
        <v>4376</v>
      </c>
    </row>
    <row r="776" spans="1:18" s="3314" customFormat="1" ht="12" customHeight="1">
      <c r="A776" s="3311" t="s">
        <v>4706</v>
      </c>
      <c r="B776" s="3308" t="s">
        <v>4703</v>
      </c>
      <c r="C776" s="3308" t="s">
        <v>4703</v>
      </c>
      <c r="D776" s="3307" t="s">
        <v>3155</v>
      </c>
      <c r="E776" s="3308" t="s">
        <v>2495</v>
      </c>
      <c r="F776" s="3308" t="s">
        <v>2496</v>
      </c>
      <c r="G776" s="3308" t="s">
        <v>2650</v>
      </c>
      <c r="H776" s="3308"/>
      <c r="I776" s="3308" t="s">
        <v>2489</v>
      </c>
      <c r="J776" s="3308" t="s">
        <v>2477</v>
      </c>
      <c r="K776" s="3332">
        <v>43190</v>
      </c>
      <c r="L776" s="3308" t="s">
        <v>2478</v>
      </c>
      <c r="M776" s="3299" t="s">
        <v>2498</v>
      </c>
      <c r="N776" s="3308" t="s">
        <v>4198</v>
      </c>
      <c r="O776" s="3308"/>
      <c r="P776" s="3308"/>
      <c r="Q776" s="3308" t="s">
        <v>4707</v>
      </c>
      <c r="R776" s="3330" t="s">
        <v>3155</v>
      </c>
    </row>
    <row r="777" spans="1:18" s="3314" customFormat="1" ht="12" customHeight="1">
      <c r="A777" s="3311" t="s">
        <v>4708</v>
      </c>
      <c r="B777" s="3308" t="s">
        <v>4703</v>
      </c>
      <c r="C777" s="3308" t="s">
        <v>4703</v>
      </c>
      <c r="D777" s="3307" t="s">
        <v>3158</v>
      </c>
      <c r="E777" s="3308" t="s">
        <v>2495</v>
      </c>
      <c r="F777" s="3308" t="s">
        <v>2496</v>
      </c>
      <c r="G777" s="3308" t="s">
        <v>2650</v>
      </c>
      <c r="H777" s="3308"/>
      <c r="I777" s="3308" t="s">
        <v>2489</v>
      </c>
      <c r="J777" s="3308" t="s">
        <v>2477</v>
      </c>
      <c r="K777" s="3332">
        <v>24150</v>
      </c>
      <c r="L777" s="3308" t="s">
        <v>2478</v>
      </c>
      <c r="M777" s="3299" t="s">
        <v>2498</v>
      </c>
      <c r="N777" s="3308" t="s">
        <v>4198</v>
      </c>
      <c r="O777" s="3308"/>
      <c r="P777" s="3308"/>
      <c r="Q777" s="3308" t="s">
        <v>4709</v>
      </c>
      <c r="R777" s="3330" t="s">
        <v>3158</v>
      </c>
    </row>
    <row r="778" spans="1:18" s="3314" customFormat="1" ht="12" customHeight="1">
      <c r="A778" s="3311" t="s">
        <v>4710</v>
      </c>
      <c r="B778" s="3308" t="s">
        <v>4703</v>
      </c>
      <c r="C778" s="3308" t="s">
        <v>4703</v>
      </c>
      <c r="D778" s="3307" t="s">
        <v>3564</v>
      </c>
      <c r="E778" s="3308" t="s">
        <v>2495</v>
      </c>
      <c r="F778" s="3308" t="s">
        <v>2496</v>
      </c>
      <c r="G778" s="3308" t="s">
        <v>2650</v>
      </c>
      <c r="H778" s="3308"/>
      <c r="I778" s="3308" t="s">
        <v>2489</v>
      </c>
      <c r="J778" s="3308" t="s">
        <v>2477</v>
      </c>
      <c r="K778" s="3332">
        <v>286100</v>
      </c>
      <c r="L778" s="3308" t="s">
        <v>2478</v>
      </c>
      <c r="M778" s="3299" t="s">
        <v>2498</v>
      </c>
      <c r="N778" s="3308" t="s">
        <v>4198</v>
      </c>
      <c r="O778" s="3308"/>
      <c r="P778" s="3308"/>
      <c r="Q778" s="3308" t="s">
        <v>4711</v>
      </c>
      <c r="R778" s="3330" t="s">
        <v>3564</v>
      </c>
    </row>
    <row r="779" spans="1:18" s="3314" customFormat="1" ht="12" customHeight="1">
      <c r="A779" s="3311" t="s">
        <v>4712</v>
      </c>
      <c r="B779" s="3308" t="s">
        <v>4713</v>
      </c>
      <c r="C779" s="3308" t="s">
        <v>4713</v>
      </c>
      <c r="D779" s="3307" t="s">
        <v>3086</v>
      </c>
      <c r="E779" s="3308" t="s">
        <v>2486</v>
      </c>
      <c r="F779" s="3308" t="s">
        <v>2487</v>
      </c>
      <c r="G779" s="3308" t="s">
        <v>2488</v>
      </c>
      <c r="H779" s="3308"/>
      <c r="I779" s="3299" t="s">
        <v>2522</v>
      </c>
      <c r="J779" s="3308" t="s">
        <v>2477</v>
      </c>
      <c r="K779" s="3332">
        <v>21000</v>
      </c>
      <c r="L779" s="3308" t="s">
        <v>2478</v>
      </c>
      <c r="M779" s="3308" t="s">
        <v>2479</v>
      </c>
      <c r="N779" s="3308" t="s">
        <v>2480</v>
      </c>
      <c r="O779" s="3308"/>
      <c r="P779" s="3308"/>
      <c r="Q779" s="3308" t="s">
        <v>2717</v>
      </c>
      <c r="R779" s="3330" t="s">
        <v>3086</v>
      </c>
    </row>
    <row r="780" spans="1:18" s="3314" customFormat="1" ht="12" customHeight="1">
      <c r="A780" s="3311" t="s">
        <v>4714</v>
      </c>
      <c r="B780" s="3308" t="s">
        <v>4715</v>
      </c>
      <c r="C780" s="3308" t="s">
        <v>4715</v>
      </c>
      <c r="D780" s="3307" t="s">
        <v>3086</v>
      </c>
      <c r="E780" s="3308" t="s">
        <v>2486</v>
      </c>
      <c r="F780" s="3308" t="s">
        <v>2487</v>
      </c>
      <c r="G780" s="3308" t="s">
        <v>2488</v>
      </c>
      <c r="H780" s="3308"/>
      <c r="I780" s="3299" t="s">
        <v>2522</v>
      </c>
      <c r="J780" s="3308" t="s">
        <v>2477</v>
      </c>
      <c r="K780" s="3332">
        <v>15000</v>
      </c>
      <c r="L780" s="3308" t="s">
        <v>2478</v>
      </c>
      <c r="M780" s="3308" t="s">
        <v>2479</v>
      </c>
      <c r="N780" s="3308" t="s">
        <v>2480</v>
      </c>
      <c r="O780" s="3308"/>
      <c r="P780" s="3308"/>
      <c r="Q780" s="3308" t="s">
        <v>4435</v>
      </c>
      <c r="R780" s="3330" t="s">
        <v>3086</v>
      </c>
    </row>
    <row r="781" spans="1:18" s="3314" customFormat="1" ht="12" customHeight="1">
      <c r="A781" s="3311" t="s">
        <v>4716</v>
      </c>
      <c r="B781" s="3308" t="s">
        <v>4717</v>
      </c>
      <c r="C781" s="3308" t="s">
        <v>4717</v>
      </c>
      <c r="D781" s="3307" t="s">
        <v>3086</v>
      </c>
      <c r="E781" s="3308" t="s">
        <v>2486</v>
      </c>
      <c r="F781" s="3308" t="s">
        <v>2487</v>
      </c>
      <c r="G781" s="3308" t="s">
        <v>2488</v>
      </c>
      <c r="H781" s="3308"/>
      <c r="I781" s="3299" t="s">
        <v>2522</v>
      </c>
      <c r="J781" s="3308" t="s">
        <v>2477</v>
      </c>
      <c r="K781" s="3332">
        <v>15000</v>
      </c>
      <c r="L781" s="3308" t="s">
        <v>2478</v>
      </c>
      <c r="M781" s="3308" t="s">
        <v>2479</v>
      </c>
      <c r="N781" s="3308" t="s">
        <v>2480</v>
      </c>
      <c r="O781" s="3308"/>
      <c r="P781" s="3308"/>
      <c r="Q781" s="3308" t="s">
        <v>4697</v>
      </c>
      <c r="R781" s="3330" t="s">
        <v>3086</v>
      </c>
    </row>
    <row r="782" spans="1:18" s="3314" customFormat="1" ht="12" customHeight="1">
      <c r="A782" s="3311" t="s">
        <v>4718</v>
      </c>
      <c r="B782" s="3308" t="s">
        <v>4717</v>
      </c>
      <c r="C782" s="3308" t="s">
        <v>4717</v>
      </c>
      <c r="D782" s="3307" t="s">
        <v>4719</v>
      </c>
      <c r="E782" s="3308" t="s">
        <v>2486</v>
      </c>
      <c r="F782" s="3308" t="s">
        <v>2487</v>
      </c>
      <c r="G782" s="3299" t="s">
        <v>5013</v>
      </c>
      <c r="H782" s="3308"/>
      <c r="I782" s="3308" t="s">
        <v>2489</v>
      </c>
      <c r="J782" s="3308" t="s">
        <v>2477</v>
      </c>
      <c r="K782" s="3332">
        <v>576900</v>
      </c>
      <c r="L782" s="3308" t="s">
        <v>2478</v>
      </c>
      <c r="M782" s="3299" t="s">
        <v>2498</v>
      </c>
      <c r="N782" s="3308" t="s">
        <v>2499</v>
      </c>
      <c r="O782" s="3308"/>
      <c r="P782" s="3308"/>
      <c r="Q782" s="3308" t="s">
        <v>4720</v>
      </c>
      <c r="R782" s="3330" t="s">
        <v>4719</v>
      </c>
    </row>
    <row r="783" spans="1:18" s="3314" customFormat="1" ht="12" customHeight="1">
      <c r="A783" s="3311" t="s">
        <v>4721</v>
      </c>
      <c r="B783" s="3308" t="s">
        <v>4722</v>
      </c>
      <c r="C783" s="3308" t="s">
        <v>4722</v>
      </c>
      <c r="D783" s="3307" t="s">
        <v>4723</v>
      </c>
      <c r="E783" s="3308" t="s">
        <v>2486</v>
      </c>
      <c r="F783" s="3308" t="s">
        <v>2487</v>
      </c>
      <c r="G783" s="3299" t="s">
        <v>5013</v>
      </c>
      <c r="H783" s="3308"/>
      <c r="I783" s="3308" t="s">
        <v>2489</v>
      </c>
      <c r="J783" s="3308" t="s">
        <v>2477</v>
      </c>
      <c r="K783" s="3332">
        <v>36900</v>
      </c>
      <c r="L783" s="3308" t="s">
        <v>2478</v>
      </c>
      <c r="M783" s="3308" t="s">
        <v>2479</v>
      </c>
      <c r="N783" s="3308" t="s">
        <v>2480</v>
      </c>
      <c r="O783" s="3308"/>
      <c r="P783" s="3308"/>
      <c r="Q783" s="3308" t="s">
        <v>3885</v>
      </c>
      <c r="R783" s="3330" t="s">
        <v>4723</v>
      </c>
    </row>
    <row r="784" spans="1:18" s="3314" customFormat="1" ht="12" customHeight="1">
      <c r="A784" s="3311" t="s">
        <v>4724</v>
      </c>
      <c r="B784" s="3308" t="s">
        <v>4722</v>
      </c>
      <c r="C784" s="3308" t="s">
        <v>4722</v>
      </c>
      <c r="D784" s="3307" t="s">
        <v>4725</v>
      </c>
      <c r="E784" s="3308" t="s">
        <v>2486</v>
      </c>
      <c r="F784" s="3308" t="s">
        <v>2487</v>
      </c>
      <c r="G784" s="3299" t="s">
        <v>5013</v>
      </c>
      <c r="H784" s="3308"/>
      <c r="I784" s="3308" t="s">
        <v>2489</v>
      </c>
      <c r="J784" s="3308" t="s">
        <v>2477</v>
      </c>
      <c r="K784" s="3332">
        <v>22500</v>
      </c>
      <c r="L784" s="3308" t="s">
        <v>2478</v>
      </c>
      <c r="M784" s="3308" t="s">
        <v>2479</v>
      </c>
      <c r="N784" s="3308" t="s">
        <v>2480</v>
      </c>
      <c r="O784" s="3308"/>
      <c r="P784" s="3308"/>
      <c r="Q784" s="3308" t="s">
        <v>3885</v>
      </c>
      <c r="R784" s="3330" t="s">
        <v>4725</v>
      </c>
    </row>
    <row r="785" spans="1:18" s="3314" customFormat="1" ht="12" customHeight="1">
      <c r="A785" s="3311" t="s">
        <v>4726</v>
      </c>
      <c r="B785" s="3308" t="s">
        <v>4722</v>
      </c>
      <c r="C785" s="3308" t="s">
        <v>4722</v>
      </c>
      <c r="D785" s="3307" t="s">
        <v>3086</v>
      </c>
      <c r="E785" s="3308" t="s">
        <v>2486</v>
      </c>
      <c r="F785" s="3308" t="s">
        <v>2487</v>
      </c>
      <c r="G785" s="3308" t="s">
        <v>2488</v>
      </c>
      <c r="H785" s="3308"/>
      <c r="I785" s="3299" t="s">
        <v>2522</v>
      </c>
      <c r="J785" s="3308" t="s">
        <v>2477</v>
      </c>
      <c r="K785" s="3332">
        <v>14000</v>
      </c>
      <c r="L785" s="3308" t="s">
        <v>2478</v>
      </c>
      <c r="M785" s="3308" t="s">
        <v>2479</v>
      </c>
      <c r="N785" s="3308" t="s">
        <v>2480</v>
      </c>
      <c r="O785" s="3308"/>
      <c r="P785" s="3308"/>
      <c r="Q785" s="3308" t="s">
        <v>4244</v>
      </c>
      <c r="R785" s="3330" t="s">
        <v>3086</v>
      </c>
    </row>
    <row r="786" spans="1:18" s="3314" customFormat="1" ht="12" customHeight="1">
      <c r="A786" s="3311" t="s">
        <v>4727</v>
      </c>
      <c r="B786" s="3308" t="s">
        <v>4728</v>
      </c>
      <c r="C786" s="3308" t="s">
        <v>4728</v>
      </c>
      <c r="D786" s="3307" t="s">
        <v>3086</v>
      </c>
      <c r="E786" s="3308" t="s">
        <v>2486</v>
      </c>
      <c r="F786" s="3308" t="s">
        <v>2487</v>
      </c>
      <c r="G786" s="3308" t="s">
        <v>2488</v>
      </c>
      <c r="H786" s="3308"/>
      <c r="I786" s="3299" t="s">
        <v>2522</v>
      </c>
      <c r="J786" s="3308" t="s">
        <v>2477</v>
      </c>
      <c r="K786" s="3332">
        <v>11000</v>
      </c>
      <c r="L786" s="3308" t="s">
        <v>2478</v>
      </c>
      <c r="M786" s="3308" t="s">
        <v>2479</v>
      </c>
      <c r="N786" s="3308" t="s">
        <v>2480</v>
      </c>
      <c r="O786" s="3308"/>
      <c r="P786" s="3308"/>
      <c r="Q786" s="3308" t="s">
        <v>4697</v>
      </c>
      <c r="R786" s="3330" t="s">
        <v>3086</v>
      </c>
    </row>
    <row r="787" spans="1:18" s="3314" customFormat="1" ht="12" customHeight="1">
      <c r="A787" s="3311" t="s">
        <v>4729</v>
      </c>
      <c r="B787" s="3308" t="s">
        <v>4728</v>
      </c>
      <c r="C787" s="3308" t="s">
        <v>4728</v>
      </c>
      <c r="D787" s="3307" t="s">
        <v>4730</v>
      </c>
      <c r="E787" s="3308" t="s">
        <v>2495</v>
      </c>
      <c r="F787" s="3308" t="s">
        <v>2532</v>
      </c>
      <c r="G787" s="3308" t="s">
        <v>2578</v>
      </c>
      <c r="H787" s="3308"/>
      <c r="I787" s="3299" t="s">
        <v>2489</v>
      </c>
      <c r="J787" s="3308" t="s">
        <v>2477</v>
      </c>
      <c r="K787" s="3332">
        <v>5000</v>
      </c>
      <c r="L787" s="3308" t="s">
        <v>2478</v>
      </c>
      <c r="M787" s="3308" t="s">
        <v>2479</v>
      </c>
      <c r="N787" s="3308" t="s">
        <v>2480</v>
      </c>
      <c r="O787" s="3308"/>
      <c r="P787" s="3308"/>
      <c r="Q787" s="3308" t="s">
        <v>2582</v>
      </c>
      <c r="R787" s="3330" t="s">
        <v>4730</v>
      </c>
    </row>
    <row r="788" spans="1:18" s="3314" customFormat="1" ht="12" customHeight="1">
      <c r="A788" s="3311" t="s">
        <v>4731</v>
      </c>
      <c r="B788" s="3308" t="s">
        <v>4732</v>
      </c>
      <c r="C788" s="3308" t="s">
        <v>4732</v>
      </c>
      <c r="D788" s="3307" t="s">
        <v>3086</v>
      </c>
      <c r="E788" s="3308" t="s">
        <v>2486</v>
      </c>
      <c r="F788" s="3308" t="s">
        <v>2487</v>
      </c>
      <c r="G788" s="3308" t="s">
        <v>2488</v>
      </c>
      <c r="H788" s="3308"/>
      <c r="I788" s="3299" t="s">
        <v>2522</v>
      </c>
      <c r="J788" s="3308" t="s">
        <v>2477</v>
      </c>
      <c r="K788" s="3332">
        <v>12000</v>
      </c>
      <c r="L788" s="3308" t="s">
        <v>2478</v>
      </c>
      <c r="M788" s="3308" t="s">
        <v>2479</v>
      </c>
      <c r="N788" s="3308" t="s">
        <v>2480</v>
      </c>
      <c r="O788" s="3308"/>
      <c r="P788" s="3308"/>
      <c r="Q788" s="3308" t="s">
        <v>4395</v>
      </c>
      <c r="R788" s="3330" t="s">
        <v>3086</v>
      </c>
    </row>
    <row r="789" spans="1:18" s="3314" customFormat="1" ht="12" customHeight="1">
      <c r="A789" s="3311" t="s">
        <v>4733</v>
      </c>
      <c r="B789" s="3308" t="s">
        <v>4732</v>
      </c>
      <c r="C789" s="3308" t="s">
        <v>4732</v>
      </c>
      <c r="D789" s="3307" t="s">
        <v>3086</v>
      </c>
      <c r="E789" s="3308" t="s">
        <v>2486</v>
      </c>
      <c r="F789" s="3308" t="s">
        <v>2487</v>
      </c>
      <c r="G789" s="3308" t="s">
        <v>2488</v>
      </c>
      <c r="H789" s="3308"/>
      <c r="I789" s="3299" t="s">
        <v>2522</v>
      </c>
      <c r="J789" s="3308" t="s">
        <v>2477</v>
      </c>
      <c r="K789" s="3332">
        <v>7000</v>
      </c>
      <c r="L789" s="3308" t="s">
        <v>2478</v>
      </c>
      <c r="M789" s="3308" t="s">
        <v>2479</v>
      </c>
      <c r="N789" s="3308" t="s">
        <v>2480</v>
      </c>
      <c r="O789" s="3308"/>
      <c r="P789" s="3308"/>
      <c r="Q789" s="3308" t="s">
        <v>4734</v>
      </c>
      <c r="R789" s="3330" t="s">
        <v>3086</v>
      </c>
    </row>
    <row r="790" spans="1:18" s="3314" customFormat="1" ht="12" customHeight="1">
      <c r="A790" s="3311" t="s">
        <v>4735</v>
      </c>
      <c r="B790" s="3308" t="s">
        <v>4736</v>
      </c>
      <c r="C790" s="3308" t="s">
        <v>4736</v>
      </c>
      <c r="D790" s="3307" t="s">
        <v>3086</v>
      </c>
      <c r="E790" s="3308" t="s">
        <v>2486</v>
      </c>
      <c r="F790" s="3308" t="s">
        <v>2487</v>
      </c>
      <c r="G790" s="3308" t="s">
        <v>2488</v>
      </c>
      <c r="H790" s="3308"/>
      <c r="I790" s="3299" t="s">
        <v>2522</v>
      </c>
      <c r="J790" s="3308" t="s">
        <v>2477</v>
      </c>
      <c r="K790" s="3332">
        <v>10000</v>
      </c>
      <c r="L790" s="3308" t="s">
        <v>2478</v>
      </c>
      <c r="M790" s="3308" t="s">
        <v>2479</v>
      </c>
      <c r="N790" s="3308" t="s">
        <v>2480</v>
      </c>
      <c r="O790" s="3308"/>
      <c r="P790" s="3308"/>
      <c r="Q790" s="3308" t="s">
        <v>4697</v>
      </c>
      <c r="R790" s="3330" t="s">
        <v>3086</v>
      </c>
    </row>
    <row r="791" spans="1:18" s="3314" customFormat="1" ht="12" customHeight="1">
      <c r="A791" s="3311" t="s">
        <v>4737</v>
      </c>
      <c r="B791" s="3308" t="s">
        <v>4736</v>
      </c>
      <c r="C791" s="3308" t="s">
        <v>4736</v>
      </c>
      <c r="D791" s="3307" t="s">
        <v>4738</v>
      </c>
      <c r="E791" s="3308" t="s">
        <v>2495</v>
      </c>
      <c r="F791" s="3308" t="s">
        <v>2532</v>
      </c>
      <c r="G791" s="3308" t="s">
        <v>2634</v>
      </c>
      <c r="H791" s="3308"/>
      <c r="I791" s="3308" t="s">
        <v>2489</v>
      </c>
      <c r="J791" s="3308" t="s">
        <v>2477</v>
      </c>
      <c r="K791" s="3332">
        <v>14400</v>
      </c>
      <c r="L791" s="3308" t="s">
        <v>2478</v>
      </c>
      <c r="M791" s="3308" t="s">
        <v>2479</v>
      </c>
      <c r="N791" s="3308" t="s">
        <v>2480</v>
      </c>
      <c r="O791" s="3308"/>
      <c r="P791" s="3308"/>
      <c r="Q791" s="3308" t="s">
        <v>3885</v>
      </c>
      <c r="R791" s="3330" t="s">
        <v>4738</v>
      </c>
    </row>
    <row r="792" spans="1:18" s="3314" customFormat="1" ht="12" customHeight="1">
      <c r="A792" s="3311" t="s">
        <v>4739</v>
      </c>
      <c r="B792" s="3308" t="s">
        <v>4736</v>
      </c>
      <c r="C792" s="3308" t="s">
        <v>4736</v>
      </c>
      <c r="D792" s="3307" t="s">
        <v>4740</v>
      </c>
      <c r="E792" s="3308" t="s">
        <v>2495</v>
      </c>
      <c r="F792" s="3308" t="s">
        <v>2532</v>
      </c>
      <c r="G792" s="3308" t="s">
        <v>2634</v>
      </c>
      <c r="H792" s="3308"/>
      <c r="I792" s="3308" t="s">
        <v>2489</v>
      </c>
      <c r="J792" s="3308" t="s">
        <v>2477</v>
      </c>
      <c r="K792" s="3332">
        <v>32500</v>
      </c>
      <c r="L792" s="3308" t="s">
        <v>2478</v>
      </c>
      <c r="M792" s="3308" t="s">
        <v>2479</v>
      </c>
      <c r="N792" s="3308" t="s">
        <v>2480</v>
      </c>
      <c r="O792" s="3308"/>
      <c r="P792" s="3308"/>
      <c r="Q792" s="3308" t="s">
        <v>3734</v>
      </c>
      <c r="R792" s="3330" t="s">
        <v>4740</v>
      </c>
    </row>
    <row r="793" spans="1:18" s="3314" customFormat="1" ht="12" customHeight="1">
      <c r="A793" s="3311" t="s">
        <v>4741</v>
      </c>
      <c r="B793" s="3308" t="s">
        <v>4736</v>
      </c>
      <c r="C793" s="3308" t="s">
        <v>4736</v>
      </c>
      <c r="D793" s="3307" t="s">
        <v>4742</v>
      </c>
      <c r="E793" s="3308" t="s">
        <v>2495</v>
      </c>
      <c r="F793" s="3308" t="s">
        <v>2532</v>
      </c>
      <c r="G793" s="3308" t="s">
        <v>3884</v>
      </c>
      <c r="H793" s="3308"/>
      <c r="I793" s="3308" t="s">
        <v>2489</v>
      </c>
      <c r="J793" s="3308" t="s">
        <v>2477</v>
      </c>
      <c r="K793" s="3332">
        <v>126100</v>
      </c>
      <c r="L793" s="3308" t="s">
        <v>2478</v>
      </c>
      <c r="M793" s="3308" t="s">
        <v>2479</v>
      </c>
      <c r="N793" s="3308" t="s">
        <v>2480</v>
      </c>
      <c r="O793" s="3308"/>
      <c r="P793" s="3308"/>
      <c r="Q793" s="3308" t="s">
        <v>3885</v>
      </c>
      <c r="R793" s="3330" t="s">
        <v>4742</v>
      </c>
    </row>
    <row r="794" spans="1:18" s="3314" customFormat="1" ht="12" customHeight="1">
      <c r="A794" s="3311" t="s">
        <v>4743</v>
      </c>
      <c r="B794" s="3308" t="s">
        <v>4736</v>
      </c>
      <c r="C794" s="3308" t="s">
        <v>4736</v>
      </c>
      <c r="D794" s="3307" t="s">
        <v>4723</v>
      </c>
      <c r="E794" s="3308" t="s">
        <v>2486</v>
      </c>
      <c r="F794" s="3308" t="s">
        <v>2487</v>
      </c>
      <c r="G794" s="3299" t="s">
        <v>5013</v>
      </c>
      <c r="H794" s="3308"/>
      <c r="I794" s="3308" t="s">
        <v>2489</v>
      </c>
      <c r="J794" s="3308" t="s">
        <v>2477</v>
      </c>
      <c r="K794" s="3332">
        <v>19700</v>
      </c>
      <c r="L794" s="3308" t="s">
        <v>2478</v>
      </c>
      <c r="M794" s="3308" t="s">
        <v>2479</v>
      </c>
      <c r="N794" s="3308" t="s">
        <v>2480</v>
      </c>
      <c r="O794" s="3308"/>
      <c r="P794" s="3308"/>
      <c r="Q794" s="3308" t="s">
        <v>3885</v>
      </c>
      <c r="R794" s="3330" t="s">
        <v>4723</v>
      </c>
    </row>
    <row r="795" spans="1:18" s="3314" customFormat="1" ht="12" customHeight="1">
      <c r="A795" s="3311" t="s">
        <v>4744</v>
      </c>
      <c r="B795" s="3308" t="s">
        <v>4745</v>
      </c>
      <c r="C795" s="3308" t="s">
        <v>4745</v>
      </c>
      <c r="D795" s="3307" t="s">
        <v>3086</v>
      </c>
      <c r="E795" s="3308" t="s">
        <v>2486</v>
      </c>
      <c r="F795" s="3308" t="s">
        <v>2487</v>
      </c>
      <c r="G795" s="3308" t="s">
        <v>2488</v>
      </c>
      <c r="H795" s="3308"/>
      <c r="I795" s="3299" t="s">
        <v>2522</v>
      </c>
      <c r="J795" s="3308" t="s">
        <v>2477</v>
      </c>
      <c r="K795" s="3332">
        <v>15000</v>
      </c>
      <c r="L795" s="3308" t="s">
        <v>2478</v>
      </c>
      <c r="M795" s="3308" t="s">
        <v>2479</v>
      </c>
      <c r="N795" s="3308" t="s">
        <v>2480</v>
      </c>
      <c r="O795" s="3308"/>
      <c r="P795" s="3308"/>
      <c r="Q795" s="3308" t="s">
        <v>4435</v>
      </c>
      <c r="R795" s="3330" t="s">
        <v>3086</v>
      </c>
    </row>
    <row r="796" spans="1:18" s="3314" customFormat="1" ht="12" customHeight="1">
      <c r="A796" s="3311" t="s">
        <v>4746</v>
      </c>
      <c r="B796" s="3308" t="s">
        <v>4747</v>
      </c>
      <c r="C796" s="3308" t="s">
        <v>4747</v>
      </c>
      <c r="D796" s="3307" t="s">
        <v>3086</v>
      </c>
      <c r="E796" s="3308" t="s">
        <v>2486</v>
      </c>
      <c r="F796" s="3308" t="s">
        <v>2487</v>
      </c>
      <c r="G796" s="3308" t="s">
        <v>2488</v>
      </c>
      <c r="H796" s="3308"/>
      <c r="I796" s="3299" t="s">
        <v>2522</v>
      </c>
      <c r="J796" s="3308" t="s">
        <v>2477</v>
      </c>
      <c r="K796" s="3332">
        <v>15000</v>
      </c>
      <c r="L796" s="3308" t="s">
        <v>2478</v>
      </c>
      <c r="M796" s="3308" t="s">
        <v>2479</v>
      </c>
      <c r="N796" s="3308" t="s">
        <v>2480</v>
      </c>
      <c r="O796" s="3308"/>
      <c r="P796" s="3308"/>
      <c r="Q796" s="3308" t="s">
        <v>4567</v>
      </c>
      <c r="R796" s="3330" t="s">
        <v>3086</v>
      </c>
    </row>
    <row r="797" spans="1:18" s="3314" customFormat="1" ht="12" customHeight="1">
      <c r="A797" s="3311" t="s">
        <v>4748</v>
      </c>
      <c r="B797" s="3308" t="s">
        <v>4747</v>
      </c>
      <c r="C797" s="3308" t="s">
        <v>4747</v>
      </c>
      <c r="D797" s="3307" t="s">
        <v>3086</v>
      </c>
      <c r="E797" s="3308" t="s">
        <v>2486</v>
      </c>
      <c r="F797" s="3308" t="s">
        <v>2487</v>
      </c>
      <c r="G797" s="3308" t="s">
        <v>2488</v>
      </c>
      <c r="H797" s="3308"/>
      <c r="I797" s="3299" t="s">
        <v>2522</v>
      </c>
      <c r="J797" s="3308" t="s">
        <v>2477</v>
      </c>
      <c r="K797" s="3332">
        <v>28630</v>
      </c>
      <c r="L797" s="3308" t="s">
        <v>2478</v>
      </c>
      <c r="M797" s="3308" t="s">
        <v>2479</v>
      </c>
      <c r="N797" s="3308" t="s">
        <v>2480</v>
      </c>
      <c r="O797" s="3308"/>
      <c r="P797" s="3308"/>
      <c r="Q797" s="3308" t="s">
        <v>2973</v>
      </c>
      <c r="R797" s="3330" t="s">
        <v>3086</v>
      </c>
    </row>
    <row r="798" spans="1:18" s="3314" customFormat="1" ht="12" customHeight="1">
      <c r="A798" s="3311" t="s">
        <v>4749</v>
      </c>
      <c r="B798" s="3308" t="s">
        <v>4750</v>
      </c>
      <c r="C798" s="3308" t="s">
        <v>4750</v>
      </c>
      <c r="D798" s="3299" t="s">
        <v>2780</v>
      </c>
      <c r="E798" s="3308" t="s">
        <v>2495</v>
      </c>
      <c r="F798" s="3308" t="s">
        <v>2532</v>
      </c>
      <c r="G798" s="3308" t="s">
        <v>2781</v>
      </c>
      <c r="H798" s="3308"/>
      <c r="I798" s="3308" t="s">
        <v>2489</v>
      </c>
      <c r="J798" s="3294" t="s">
        <v>2477</v>
      </c>
      <c r="K798" s="3332">
        <v>33900</v>
      </c>
      <c r="L798" s="3308" t="s">
        <v>2478</v>
      </c>
      <c r="M798" s="3299" t="s">
        <v>2498</v>
      </c>
      <c r="N798" s="3308" t="s">
        <v>4198</v>
      </c>
      <c r="O798" s="3308"/>
      <c r="P798" s="3308"/>
      <c r="Q798" s="3308" t="s">
        <v>4751</v>
      </c>
      <c r="R798" s="3330" t="s">
        <v>3919</v>
      </c>
    </row>
    <row r="799" spans="1:18" s="3314" customFormat="1" ht="12" customHeight="1">
      <c r="A799" s="3311" t="s">
        <v>4752</v>
      </c>
      <c r="B799" s="3308" t="s">
        <v>4750</v>
      </c>
      <c r="C799" s="3308" t="s">
        <v>4750</v>
      </c>
      <c r="D799" s="3307" t="s">
        <v>4753</v>
      </c>
      <c r="E799" s="3308" t="s">
        <v>2495</v>
      </c>
      <c r="F799" s="3308" t="s">
        <v>2532</v>
      </c>
      <c r="G799" s="3308" t="s">
        <v>2578</v>
      </c>
      <c r="H799" s="3308"/>
      <c r="I799" s="3299" t="s">
        <v>2489</v>
      </c>
      <c r="J799" s="3308" t="s">
        <v>2477</v>
      </c>
      <c r="K799" s="3332">
        <v>46530</v>
      </c>
      <c r="L799" s="3308" t="s">
        <v>2478</v>
      </c>
      <c r="M799" s="3299" t="s">
        <v>2498</v>
      </c>
      <c r="N799" s="3308" t="s">
        <v>4198</v>
      </c>
      <c r="O799" s="3308"/>
      <c r="P799" s="3308"/>
      <c r="Q799" s="3308" t="s">
        <v>4754</v>
      </c>
      <c r="R799" s="3330" t="s">
        <v>4753</v>
      </c>
    </row>
    <row r="800" spans="1:18" s="3314" customFormat="1" ht="12" customHeight="1">
      <c r="A800" s="3311" t="s">
        <v>4755</v>
      </c>
      <c r="B800" s="3308" t="s">
        <v>4750</v>
      </c>
      <c r="C800" s="3308" t="s">
        <v>4750</v>
      </c>
      <c r="D800" s="3307" t="s">
        <v>2776</v>
      </c>
      <c r="E800" s="3308" t="s">
        <v>2495</v>
      </c>
      <c r="F800" s="3308" t="s">
        <v>2532</v>
      </c>
      <c r="G800" s="3308" t="s">
        <v>2578</v>
      </c>
      <c r="H800" s="3308"/>
      <c r="I800" s="3299" t="s">
        <v>2489</v>
      </c>
      <c r="J800" s="3308" t="s">
        <v>2477</v>
      </c>
      <c r="K800" s="3332">
        <v>57160</v>
      </c>
      <c r="L800" s="3308" t="s">
        <v>2478</v>
      </c>
      <c r="M800" s="3299" t="s">
        <v>2498</v>
      </c>
      <c r="N800" s="3308" t="s">
        <v>4198</v>
      </c>
      <c r="O800" s="3308"/>
      <c r="P800" s="3308"/>
      <c r="Q800" s="3308" t="s">
        <v>4756</v>
      </c>
      <c r="R800" s="3330" t="s">
        <v>2776</v>
      </c>
    </row>
    <row r="801" spans="1:18" s="3314" customFormat="1" ht="12" customHeight="1">
      <c r="A801" s="3311" t="s">
        <v>4757</v>
      </c>
      <c r="B801" s="3308" t="s">
        <v>4758</v>
      </c>
      <c r="C801" s="3308" t="s">
        <v>4758</v>
      </c>
      <c r="D801" s="3307" t="s">
        <v>4759</v>
      </c>
      <c r="E801" s="3308" t="s">
        <v>2486</v>
      </c>
      <c r="F801" s="3308" t="s">
        <v>2487</v>
      </c>
      <c r="G801" s="3299" t="s">
        <v>5013</v>
      </c>
      <c r="H801" s="3308"/>
      <c r="I801" s="3308" t="s">
        <v>2489</v>
      </c>
      <c r="J801" s="3308" t="s">
        <v>2477</v>
      </c>
      <c r="K801" s="3332">
        <v>500000</v>
      </c>
      <c r="L801" s="3308" t="s">
        <v>2478</v>
      </c>
      <c r="M801" s="3299" t="s">
        <v>2498</v>
      </c>
      <c r="N801" s="3308" t="s">
        <v>2499</v>
      </c>
      <c r="O801" s="3308"/>
      <c r="P801" s="3308"/>
      <c r="Q801" s="3308" t="s">
        <v>4760</v>
      </c>
      <c r="R801" s="3330" t="s">
        <v>4759</v>
      </c>
    </row>
    <row r="802" spans="1:18" s="3314" customFormat="1" ht="12" customHeight="1">
      <c r="A802" s="3311" t="s">
        <v>4761</v>
      </c>
      <c r="B802" s="3308" t="s">
        <v>4762</v>
      </c>
      <c r="C802" s="3308" t="s">
        <v>4762</v>
      </c>
      <c r="D802" s="3307" t="s">
        <v>3086</v>
      </c>
      <c r="E802" s="3308" t="s">
        <v>2486</v>
      </c>
      <c r="F802" s="3308" t="s">
        <v>2487</v>
      </c>
      <c r="G802" s="3308" t="s">
        <v>2488</v>
      </c>
      <c r="H802" s="3308"/>
      <c r="I802" s="3299" t="s">
        <v>2522</v>
      </c>
      <c r="J802" s="3308" t="s">
        <v>2477</v>
      </c>
      <c r="K802" s="3332">
        <v>15000</v>
      </c>
      <c r="L802" s="3308" t="s">
        <v>2478</v>
      </c>
      <c r="M802" s="3308" t="s">
        <v>2479</v>
      </c>
      <c r="N802" s="3308" t="s">
        <v>2480</v>
      </c>
      <c r="O802" s="3308"/>
      <c r="P802" s="3308"/>
      <c r="Q802" s="3308" t="s">
        <v>4697</v>
      </c>
      <c r="R802" s="3330" t="s">
        <v>3086</v>
      </c>
    </row>
    <row r="803" spans="1:18" s="3314" customFormat="1" ht="12" customHeight="1">
      <c r="A803" s="3311" t="s">
        <v>4763</v>
      </c>
      <c r="B803" s="3308" t="s">
        <v>4762</v>
      </c>
      <c r="C803" s="3308" t="s">
        <v>4762</v>
      </c>
      <c r="D803" s="3307" t="s">
        <v>4764</v>
      </c>
      <c r="E803" s="3308" t="s">
        <v>2495</v>
      </c>
      <c r="F803" s="3308" t="s">
        <v>2532</v>
      </c>
      <c r="G803" s="3308" t="s">
        <v>3276</v>
      </c>
      <c r="H803" s="3308"/>
      <c r="I803" s="3308" t="s">
        <v>2489</v>
      </c>
      <c r="J803" s="3308" t="s">
        <v>2477</v>
      </c>
      <c r="K803" s="3332">
        <v>105000</v>
      </c>
      <c r="L803" s="3308" t="s">
        <v>2478</v>
      </c>
      <c r="M803" s="3308" t="s">
        <v>2479</v>
      </c>
      <c r="N803" s="3308" t="s">
        <v>2480</v>
      </c>
      <c r="O803" s="3308"/>
      <c r="P803" s="3308"/>
      <c r="Q803" s="3308" t="s">
        <v>3885</v>
      </c>
      <c r="R803" s="3330" t="s">
        <v>4764</v>
      </c>
    </row>
    <row r="804" spans="1:18" s="3314" customFormat="1" ht="12" customHeight="1">
      <c r="A804" s="3311" t="s">
        <v>4765</v>
      </c>
      <c r="B804" s="3308" t="s">
        <v>4762</v>
      </c>
      <c r="C804" s="3308" t="s">
        <v>4762</v>
      </c>
      <c r="D804" s="3307" t="s">
        <v>4766</v>
      </c>
      <c r="E804" s="3308" t="s">
        <v>2495</v>
      </c>
      <c r="F804" s="3308" t="s">
        <v>2532</v>
      </c>
      <c r="G804" s="3308" t="s">
        <v>3276</v>
      </c>
      <c r="H804" s="3308"/>
      <c r="I804" s="3308" t="s">
        <v>2489</v>
      </c>
      <c r="J804" s="3308" t="s">
        <v>2477</v>
      </c>
      <c r="K804" s="3332">
        <v>50000</v>
      </c>
      <c r="L804" s="3308" t="s">
        <v>2478</v>
      </c>
      <c r="M804" s="3308" t="s">
        <v>2479</v>
      </c>
      <c r="N804" s="3308" t="s">
        <v>2480</v>
      </c>
      <c r="O804" s="3308"/>
      <c r="P804" s="3308"/>
      <c r="Q804" s="3308" t="s">
        <v>3885</v>
      </c>
      <c r="R804" s="3330" t="s">
        <v>4766</v>
      </c>
    </row>
    <row r="805" spans="1:18" s="3314" customFormat="1" ht="12" customHeight="1">
      <c r="A805" s="3311" t="s">
        <v>4767</v>
      </c>
      <c r="B805" s="3308" t="s">
        <v>4762</v>
      </c>
      <c r="C805" s="3308" t="s">
        <v>4762</v>
      </c>
      <c r="D805" s="3307" t="s">
        <v>4766</v>
      </c>
      <c r="E805" s="3308" t="s">
        <v>2495</v>
      </c>
      <c r="F805" s="3308" t="s">
        <v>2532</v>
      </c>
      <c r="G805" s="3308" t="s">
        <v>3276</v>
      </c>
      <c r="H805" s="3308"/>
      <c r="I805" s="3308" t="s">
        <v>2489</v>
      </c>
      <c r="J805" s="3308" t="s">
        <v>2477</v>
      </c>
      <c r="K805" s="3332">
        <v>60000</v>
      </c>
      <c r="L805" s="3308" t="s">
        <v>2478</v>
      </c>
      <c r="M805" s="3308" t="s">
        <v>2479</v>
      </c>
      <c r="N805" s="3308" t="s">
        <v>2480</v>
      </c>
      <c r="O805" s="3308"/>
      <c r="P805" s="3308"/>
      <c r="Q805" s="3308" t="s">
        <v>3885</v>
      </c>
      <c r="R805" s="3330" t="s">
        <v>4766</v>
      </c>
    </row>
    <row r="806" spans="1:18" s="3314" customFormat="1" ht="12" customHeight="1">
      <c r="A806" s="3311" t="s">
        <v>4768</v>
      </c>
      <c r="B806" s="3308" t="s">
        <v>4762</v>
      </c>
      <c r="C806" s="3308" t="s">
        <v>4762</v>
      </c>
      <c r="D806" s="3307" t="s">
        <v>4769</v>
      </c>
      <c r="E806" s="3308" t="s">
        <v>2486</v>
      </c>
      <c r="F806" s="3308" t="s">
        <v>2487</v>
      </c>
      <c r="G806" s="3299" t="s">
        <v>2981</v>
      </c>
      <c r="H806" s="3308"/>
      <c r="I806" s="3299" t="s">
        <v>2522</v>
      </c>
      <c r="J806" s="3308" t="s">
        <v>2477</v>
      </c>
      <c r="K806" s="3332">
        <v>1500500</v>
      </c>
      <c r="L806" s="3308" t="s">
        <v>2478</v>
      </c>
      <c r="M806" s="3299" t="s">
        <v>2498</v>
      </c>
      <c r="N806" s="3308" t="s">
        <v>4770</v>
      </c>
      <c r="O806" s="3308"/>
      <c r="P806" s="3308"/>
      <c r="Q806" s="3308" t="s">
        <v>4771</v>
      </c>
      <c r="R806" s="3330" t="s">
        <v>4769</v>
      </c>
    </row>
    <row r="807" spans="1:18" s="3314" customFormat="1" ht="12" customHeight="1">
      <c r="A807" s="3311" t="s">
        <v>4772</v>
      </c>
      <c r="B807" s="3308" t="s">
        <v>4773</v>
      </c>
      <c r="C807" s="3308" t="s">
        <v>4773</v>
      </c>
      <c r="D807" s="3307" t="s">
        <v>4774</v>
      </c>
      <c r="E807" s="3308" t="s">
        <v>2495</v>
      </c>
      <c r="F807" s="3308" t="s">
        <v>2532</v>
      </c>
      <c r="G807" s="3299" t="s">
        <v>2533</v>
      </c>
      <c r="H807" s="3308"/>
      <c r="I807" s="3308" t="s">
        <v>2489</v>
      </c>
      <c r="J807" s="3308" t="s">
        <v>2477</v>
      </c>
      <c r="K807" s="3332">
        <v>12290</v>
      </c>
      <c r="L807" s="3308" t="s">
        <v>2478</v>
      </c>
      <c r="M807" s="3299" t="s">
        <v>2498</v>
      </c>
      <c r="N807" s="3299" t="s">
        <v>2534</v>
      </c>
      <c r="O807" s="3308"/>
      <c r="P807" s="3308"/>
      <c r="Q807" s="3308" t="s">
        <v>4775</v>
      </c>
      <c r="R807" s="3330" t="s">
        <v>4774</v>
      </c>
    </row>
    <row r="808" spans="1:18" s="3314" customFormat="1" ht="12" customHeight="1">
      <c r="A808" s="3311" t="s">
        <v>4776</v>
      </c>
      <c r="B808" s="3308" t="s">
        <v>4773</v>
      </c>
      <c r="C808" s="3308" t="s">
        <v>4773</v>
      </c>
      <c r="D808" s="3307" t="s">
        <v>4777</v>
      </c>
      <c r="E808" s="3308" t="s">
        <v>2495</v>
      </c>
      <c r="F808" s="3308" t="s">
        <v>2532</v>
      </c>
      <c r="G808" s="3299" t="s">
        <v>2533</v>
      </c>
      <c r="H808" s="3308"/>
      <c r="I808" s="3308" t="s">
        <v>2489</v>
      </c>
      <c r="J808" s="3308" t="s">
        <v>2477</v>
      </c>
      <c r="K808" s="3332">
        <v>64810</v>
      </c>
      <c r="L808" s="3308" t="s">
        <v>2478</v>
      </c>
      <c r="M808" s="3299" t="s">
        <v>2498</v>
      </c>
      <c r="N808" s="3299" t="s">
        <v>2534</v>
      </c>
      <c r="O808" s="3308"/>
      <c r="P808" s="3308"/>
      <c r="Q808" s="3308" t="s">
        <v>4778</v>
      </c>
      <c r="R808" s="3330" t="s">
        <v>4777</v>
      </c>
    </row>
    <row r="809" spans="1:18" s="3314" customFormat="1" ht="12" customHeight="1">
      <c r="A809" s="3311" t="s">
        <v>4779</v>
      </c>
      <c r="B809" s="3308" t="s">
        <v>4773</v>
      </c>
      <c r="C809" s="3308" t="s">
        <v>4773</v>
      </c>
      <c r="D809" s="3341" t="s">
        <v>3037</v>
      </c>
      <c r="E809" s="3347" t="s">
        <v>2495</v>
      </c>
      <c r="F809" s="3347" t="s">
        <v>2532</v>
      </c>
      <c r="G809" s="3341" t="s">
        <v>2550</v>
      </c>
      <c r="H809" s="3341"/>
      <c r="I809" s="3341" t="s">
        <v>2489</v>
      </c>
      <c r="J809" s="3341" t="s">
        <v>2477</v>
      </c>
      <c r="K809" s="3348">
        <v>30932</v>
      </c>
      <c r="L809" s="3341" t="s">
        <v>2478</v>
      </c>
      <c r="M809" s="3341" t="s">
        <v>4780</v>
      </c>
      <c r="N809" s="3341" t="s">
        <v>4781</v>
      </c>
      <c r="O809" s="3341"/>
      <c r="P809" s="3341"/>
      <c r="Q809" s="3299" t="s">
        <v>3031</v>
      </c>
      <c r="R809" s="3341" t="s">
        <v>3037</v>
      </c>
    </row>
    <row r="810" spans="1:18" s="3314" customFormat="1" ht="12" customHeight="1">
      <c r="A810" s="3311" t="s">
        <v>4782</v>
      </c>
      <c r="B810" s="3308" t="s">
        <v>4773</v>
      </c>
      <c r="C810" s="3308" t="s">
        <v>4773</v>
      </c>
      <c r="D810" s="3341" t="s">
        <v>3020</v>
      </c>
      <c r="E810" s="3347" t="s">
        <v>2495</v>
      </c>
      <c r="F810" s="3347" t="s">
        <v>2532</v>
      </c>
      <c r="G810" s="3341" t="s">
        <v>2550</v>
      </c>
      <c r="H810" s="3341"/>
      <c r="I810" s="3341" t="s">
        <v>2489</v>
      </c>
      <c r="J810" s="3341" t="s">
        <v>2477</v>
      </c>
      <c r="K810" s="3348">
        <v>33000</v>
      </c>
      <c r="L810" s="3341" t="s">
        <v>2478</v>
      </c>
      <c r="M810" s="3341" t="s">
        <v>4780</v>
      </c>
      <c r="N810" s="3341" t="s">
        <v>4781</v>
      </c>
      <c r="O810" s="3341"/>
      <c r="P810" s="3341"/>
      <c r="Q810" s="3299" t="s">
        <v>3031</v>
      </c>
      <c r="R810" s="3341" t="s">
        <v>3020</v>
      </c>
    </row>
    <row r="811" spans="1:18" s="3314" customFormat="1" ht="12" customHeight="1">
      <c r="A811" s="3311" t="s">
        <v>4783</v>
      </c>
      <c r="B811" s="3308" t="s">
        <v>4773</v>
      </c>
      <c r="C811" s="3308" t="s">
        <v>4773</v>
      </c>
      <c r="D811" s="3341" t="s">
        <v>3037</v>
      </c>
      <c r="E811" s="3347" t="s">
        <v>2495</v>
      </c>
      <c r="F811" s="3347" t="s">
        <v>2532</v>
      </c>
      <c r="G811" s="3341" t="s">
        <v>2550</v>
      </c>
      <c r="H811" s="3341"/>
      <c r="I811" s="3341" t="s">
        <v>2489</v>
      </c>
      <c r="J811" s="3341" t="s">
        <v>2477</v>
      </c>
      <c r="K811" s="3349">
        <v>142010</v>
      </c>
      <c r="L811" s="3341" t="s">
        <v>2478</v>
      </c>
      <c r="M811" s="3341" t="s">
        <v>4780</v>
      </c>
      <c r="N811" s="3341" t="s">
        <v>4781</v>
      </c>
      <c r="O811" s="3341"/>
      <c r="P811" s="3341"/>
      <c r="Q811" s="3299" t="s">
        <v>3037</v>
      </c>
      <c r="R811" s="3341" t="s">
        <v>3037</v>
      </c>
    </row>
    <row r="812" spans="1:18" s="3350" customFormat="1" ht="12" customHeight="1">
      <c r="A812" s="3311" t="s">
        <v>4779</v>
      </c>
      <c r="B812" s="3299" t="s">
        <v>4784</v>
      </c>
      <c r="C812" s="3299" t="s">
        <v>4784</v>
      </c>
      <c r="D812" s="3307" t="s">
        <v>3086</v>
      </c>
      <c r="E812" s="3308" t="s">
        <v>2486</v>
      </c>
      <c r="F812" s="3308" t="s">
        <v>2487</v>
      </c>
      <c r="G812" s="3308" t="s">
        <v>2488</v>
      </c>
      <c r="H812" s="3294"/>
      <c r="I812" s="3299" t="s">
        <v>2522</v>
      </c>
      <c r="J812" s="3308" t="s">
        <v>3053</v>
      </c>
      <c r="K812" s="3301">
        <v>37000</v>
      </c>
      <c r="L812" s="3308" t="s">
        <v>2478</v>
      </c>
      <c r="M812" s="3308" t="s">
        <v>2479</v>
      </c>
      <c r="N812" s="3308" t="s">
        <v>2480</v>
      </c>
      <c r="O812" s="3294"/>
      <c r="P812" s="3294"/>
      <c r="Q812" s="3299" t="s">
        <v>4785</v>
      </c>
      <c r="R812" s="3330" t="s">
        <v>3086</v>
      </c>
    </row>
    <row r="813" spans="1:18" s="3350" customFormat="1" ht="12" customHeight="1">
      <c r="A813" s="3311" t="s">
        <v>4782</v>
      </c>
      <c r="B813" s="3299" t="s">
        <v>4786</v>
      </c>
      <c r="C813" s="3299" t="s">
        <v>4786</v>
      </c>
      <c r="D813" s="3307" t="s">
        <v>4787</v>
      </c>
      <c r="E813" s="3308" t="s">
        <v>2486</v>
      </c>
      <c r="F813" s="3308" t="s">
        <v>2487</v>
      </c>
      <c r="G813" s="3308" t="s">
        <v>2488</v>
      </c>
      <c r="H813" s="3294"/>
      <c r="I813" s="3308" t="s">
        <v>2489</v>
      </c>
      <c r="J813" s="3308" t="s">
        <v>3053</v>
      </c>
      <c r="K813" s="3301">
        <v>101000</v>
      </c>
      <c r="L813" s="3308" t="s">
        <v>2478</v>
      </c>
      <c r="M813" s="3308" t="s">
        <v>2479</v>
      </c>
      <c r="N813" s="3308" t="s">
        <v>2480</v>
      </c>
      <c r="O813" s="3294"/>
      <c r="P813" s="3294"/>
      <c r="Q813" s="3299" t="s">
        <v>4788</v>
      </c>
      <c r="R813" s="3330" t="s">
        <v>4787</v>
      </c>
    </row>
    <row r="814" spans="1:18" s="3350" customFormat="1" ht="12" customHeight="1">
      <c r="A814" s="3311" t="s">
        <v>4783</v>
      </c>
      <c r="B814" s="3299" t="s">
        <v>4789</v>
      </c>
      <c r="C814" s="3299" t="s">
        <v>4789</v>
      </c>
      <c r="D814" s="3299" t="s">
        <v>4790</v>
      </c>
      <c r="E814" s="3299" t="s">
        <v>2486</v>
      </c>
      <c r="F814" s="3299" t="s">
        <v>2487</v>
      </c>
      <c r="G814" s="3294" t="s">
        <v>4033</v>
      </c>
      <c r="H814" s="3294"/>
      <c r="I814" s="3299" t="s">
        <v>2522</v>
      </c>
      <c r="J814" s="3308" t="s">
        <v>3053</v>
      </c>
      <c r="K814" s="3301">
        <v>55000</v>
      </c>
      <c r="L814" s="3308" t="s">
        <v>2478</v>
      </c>
      <c r="M814" s="3308" t="s">
        <v>2479</v>
      </c>
      <c r="N814" s="3308" t="s">
        <v>2480</v>
      </c>
      <c r="O814" s="3294"/>
      <c r="P814" s="3294"/>
      <c r="Q814" s="3299" t="s">
        <v>4791</v>
      </c>
      <c r="R814" s="3306" t="s">
        <v>4790</v>
      </c>
    </row>
    <row r="815" spans="1:18" s="3350" customFormat="1" ht="12" customHeight="1">
      <c r="A815" s="3311" t="s">
        <v>4792</v>
      </c>
      <c r="B815" s="3299" t="s">
        <v>4793</v>
      </c>
      <c r="C815" s="3299" t="s">
        <v>4793</v>
      </c>
      <c r="D815" s="3299" t="s">
        <v>4457</v>
      </c>
      <c r="E815" s="3299" t="s">
        <v>2486</v>
      </c>
      <c r="F815" s="3299" t="s">
        <v>2487</v>
      </c>
      <c r="G815" s="3294" t="s">
        <v>3829</v>
      </c>
      <c r="H815" s="3294"/>
      <c r="I815" s="3299" t="s">
        <v>2522</v>
      </c>
      <c r="J815" s="3308" t="s">
        <v>3053</v>
      </c>
      <c r="K815" s="3301">
        <v>288200</v>
      </c>
      <c r="L815" s="3308" t="s">
        <v>2478</v>
      </c>
      <c r="M815" s="3308" t="s">
        <v>2479</v>
      </c>
      <c r="N815" s="3308" t="s">
        <v>2480</v>
      </c>
      <c r="O815" s="3294"/>
      <c r="P815" s="3294"/>
      <c r="Q815" s="3299" t="s">
        <v>4794</v>
      </c>
      <c r="R815" s="3304" t="s">
        <v>4457</v>
      </c>
    </row>
    <row r="816" spans="1:18" s="3350" customFormat="1" ht="12" customHeight="1">
      <c r="A816" s="3311" t="s">
        <v>4795</v>
      </c>
      <c r="B816" s="3299" t="s">
        <v>4796</v>
      </c>
      <c r="C816" s="3299" t="s">
        <v>4796</v>
      </c>
      <c r="D816" s="3299" t="s">
        <v>4797</v>
      </c>
      <c r="E816" s="3299" t="s">
        <v>2486</v>
      </c>
      <c r="F816" s="3299" t="s">
        <v>2487</v>
      </c>
      <c r="G816" s="3294" t="s">
        <v>4033</v>
      </c>
      <c r="H816" s="3294"/>
      <c r="I816" s="3299" t="s">
        <v>2522</v>
      </c>
      <c r="J816" s="3308" t="s">
        <v>3053</v>
      </c>
      <c r="K816" s="3301">
        <v>176850</v>
      </c>
      <c r="L816" s="3308" t="s">
        <v>2478</v>
      </c>
      <c r="M816" s="3308" t="s">
        <v>2479</v>
      </c>
      <c r="N816" s="3308" t="s">
        <v>2480</v>
      </c>
      <c r="O816" s="3294"/>
      <c r="P816" s="3294"/>
      <c r="Q816" s="3299" t="s">
        <v>4798</v>
      </c>
      <c r="R816" s="3306" t="s">
        <v>4797</v>
      </c>
    </row>
    <row r="817" spans="1:18" s="3350" customFormat="1" ht="12" customHeight="1">
      <c r="A817" s="3311" t="s">
        <v>4799</v>
      </c>
      <c r="B817" s="3299" t="s">
        <v>4800</v>
      </c>
      <c r="C817" s="3299" t="s">
        <v>4800</v>
      </c>
      <c r="D817" s="3299" t="s">
        <v>4801</v>
      </c>
      <c r="E817" s="3299" t="s">
        <v>2495</v>
      </c>
      <c r="F817" s="3299" t="s">
        <v>2532</v>
      </c>
      <c r="G817" s="3299" t="s">
        <v>3458</v>
      </c>
      <c r="H817" s="3294"/>
      <c r="I817" s="3299" t="s">
        <v>2522</v>
      </c>
      <c r="J817" s="3308" t="s">
        <v>3053</v>
      </c>
      <c r="K817" s="3310">
        <v>30000</v>
      </c>
      <c r="L817" s="3308" t="s">
        <v>2478</v>
      </c>
      <c r="M817" s="3299" t="s">
        <v>4802</v>
      </c>
      <c r="N817" s="3294" t="s">
        <v>2728</v>
      </c>
      <c r="O817" s="3294"/>
      <c r="P817" s="3294"/>
      <c r="Q817" s="3294" t="s">
        <v>4803</v>
      </c>
      <c r="R817" s="3304" t="s">
        <v>4801</v>
      </c>
    </row>
    <row r="818" spans="1:18" s="3350" customFormat="1" ht="12" customHeight="1">
      <c r="A818" s="3311" t="s">
        <v>4804</v>
      </c>
      <c r="B818" s="3299" t="s">
        <v>4805</v>
      </c>
      <c r="C818" s="3299" t="s">
        <v>4805</v>
      </c>
      <c r="D818" s="3299" t="s">
        <v>4806</v>
      </c>
      <c r="E818" s="3299" t="s">
        <v>2486</v>
      </c>
      <c r="F818" s="3299" t="s">
        <v>2487</v>
      </c>
      <c r="G818" s="3294" t="s">
        <v>4033</v>
      </c>
      <c r="H818" s="3294"/>
      <c r="I818" s="3299" t="s">
        <v>2522</v>
      </c>
      <c r="J818" s="3308" t="s">
        <v>3053</v>
      </c>
      <c r="K818" s="3301">
        <v>139800</v>
      </c>
      <c r="L818" s="3308" t="s">
        <v>2478</v>
      </c>
      <c r="M818" s="3308" t="s">
        <v>2479</v>
      </c>
      <c r="N818" s="3308" t="s">
        <v>2480</v>
      </c>
      <c r="O818" s="3294"/>
      <c r="P818" s="3294"/>
      <c r="Q818" s="3299" t="s">
        <v>4798</v>
      </c>
      <c r="R818" s="3306" t="s">
        <v>4806</v>
      </c>
    </row>
    <row r="819" spans="1:18" s="3350" customFormat="1" ht="12" customHeight="1">
      <c r="A819" s="3311" t="s">
        <v>4807</v>
      </c>
      <c r="B819" s="3299" t="s">
        <v>4805</v>
      </c>
      <c r="C819" s="3299" t="s">
        <v>4805</v>
      </c>
      <c r="D819" s="3299" t="s">
        <v>4808</v>
      </c>
      <c r="E819" s="3299" t="s">
        <v>2486</v>
      </c>
      <c r="F819" s="3299" t="s">
        <v>2487</v>
      </c>
      <c r="G819" s="3294" t="s">
        <v>2527</v>
      </c>
      <c r="H819" s="3294"/>
      <c r="I819" s="3299" t="s">
        <v>2522</v>
      </c>
      <c r="J819" s="3308" t="s">
        <v>3053</v>
      </c>
      <c r="K819" s="3301">
        <v>170000</v>
      </c>
      <c r="L819" s="3308" t="s">
        <v>2478</v>
      </c>
      <c r="M819" s="3299" t="s">
        <v>2498</v>
      </c>
      <c r="N819" s="3294" t="s">
        <v>2499</v>
      </c>
      <c r="O819" s="3294"/>
      <c r="P819" s="3294"/>
      <c r="Q819" s="3299" t="s">
        <v>4664</v>
      </c>
      <c r="R819" s="3304" t="s">
        <v>4808</v>
      </c>
    </row>
    <row r="820" spans="1:18" s="3350" customFormat="1" ht="12" customHeight="1">
      <c r="A820" s="3311" t="s">
        <v>4809</v>
      </c>
      <c r="B820" s="3299" t="s">
        <v>4805</v>
      </c>
      <c r="C820" s="3299" t="s">
        <v>4805</v>
      </c>
      <c r="D820" s="3299" t="s">
        <v>4810</v>
      </c>
      <c r="E820" s="3299" t="s">
        <v>2486</v>
      </c>
      <c r="F820" s="3299" t="s">
        <v>2487</v>
      </c>
      <c r="G820" s="3294" t="s">
        <v>2527</v>
      </c>
      <c r="H820" s="3294"/>
      <c r="I820" s="3299" t="s">
        <v>2522</v>
      </c>
      <c r="J820" s="3308" t="s">
        <v>3053</v>
      </c>
      <c r="K820" s="3301">
        <v>100000</v>
      </c>
      <c r="L820" s="3308" t="s">
        <v>2478</v>
      </c>
      <c r="M820" s="3299" t="s">
        <v>2498</v>
      </c>
      <c r="N820" s="3294" t="s">
        <v>2499</v>
      </c>
      <c r="O820" s="3294"/>
      <c r="P820" s="3294"/>
      <c r="Q820" s="3299" t="s">
        <v>4650</v>
      </c>
      <c r="R820" s="3304" t="s">
        <v>4810</v>
      </c>
    </row>
    <row r="821" spans="1:18" s="3350" customFormat="1" ht="12" customHeight="1">
      <c r="A821" s="3311" t="s">
        <v>4811</v>
      </c>
      <c r="B821" s="3299" t="s">
        <v>4805</v>
      </c>
      <c r="C821" s="3299" t="s">
        <v>4805</v>
      </c>
      <c r="D821" s="3299" t="s">
        <v>4810</v>
      </c>
      <c r="E821" s="3299" t="s">
        <v>2486</v>
      </c>
      <c r="F821" s="3299" t="s">
        <v>2487</v>
      </c>
      <c r="G821" s="3294" t="s">
        <v>2527</v>
      </c>
      <c r="H821" s="3294"/>
      <c r="I821" s="3299" t="s">
        <v>2522</v>
      </c>
      <c r="J821" s="3308" t="s">
        <v>3053</v>
      </c>
      <c r="K821" s="3301">
        <v>100000</v>
      </c>
      <c r="L821" s="3308" t="s">
        <v>2478</v>
      </c>
      <c r="M821" s="3299" t="s">
        <v>2498</v>
      </c>
      <c r="N821" s="3294" t="s">
        <v>2499</v>
      </c>
      <c r="O821" s="3294"/>
      <c r="P821" s="3294"/>
      <c r="Q821" s="3299" t="s">
        <v>4652</v>
      </c>
      <c r="R821" s="3304" t="s">
        <v>4810</v>
      </c>
    </row>
    <row r="822" spans="1:18" s="3350" customFormat="1" ht="12" customHeight="1">
      <c r="A822" s="3311" t="s">
        <v>4812</v>
      </c>
      <c r="B822" s="3299" t="s">
        <v>4805</v>
      </c>
      <c r="C822" s="3299" t="s">
        <v>4805</v>
      </c>
      <c r="D822" s="3299" t="s">
        <v>4810</v>
      </c>
      <c r="E822" s="3299" t="s">
        <v>2486</v>
      </c>
      <c r="F822" s="3299" t="s">
        <v>2487</v>
      </c>
      <c r="G822" s="3294" t="s">
        <v>2527</v>
      </c>
      <c r="H822" s="3294"/>
      <c r="I822" s="3299" t="s">
        <v>2522</v>
      </c>
      <c r="J822" s="3308" t="s">
        <v>3053</v>
      </c>
      <c r="K822" s="3301">
        <v>100000</v>
      </c>
      <c r="L822" s="3308" t="s">
        <v>2478</v>
      </c>
      <c r="M822" s="3299" t="s">
        <v>2498</v>
      </c>
      <c r="N822" s="3294" t="s">
        <v>2499</v>
      </c>
      <c r="O822" s="3294"/>
      <c r="P822" s="3294"/>
      <c r="Q822" s="3299" t="s">
        <v>4654</v>
      </c>
      <c r="R822" s="3304" t="s">
        <v>4810</v>
      </c>
    </row>
    <row r="823" spans="1:18" s="3350" customFormat="1" ht="12" customHeight="1">
      <c r="A823" s="3311" t="s">
        <v>4813</v>
      </c>
      <c r="B823" s="3299" t="s">
        <v>4805</v>
      </c>
      <c r="C823" s="3299" t="s">
        <v>4805</v>
      </c>
      <c r="D823" s="3299" t="s">
        <v>4810</v>
      </c>
      <c r="E823" s="3299" t="s">
        <v>2486</v>
      </c>
      <c r="F823" s="3299" t="s">
        <v>2487</v>
      </c>
      <c r="G823" s="3294" t="s">
        <v>2527</v>
      </c>
      <c r="H823" s="3294"/>
      <c r="I823" s="3299" t="s">
        <v>2522</v>
      </c>
      <c r="J823" s="3308" t="s">
        <v>3053</v>
      </c>
      <c r="K823" s="3301">
        <v>100000</v>
      </c>
      <c r="L823" s="3308" t="s">
        <v>2478</v>
      </c>
      <c r="M823" s="3299" t="s">
        <v>2498</v>
      </c>
      <c r="N823" s="3294" t="s">
        <v>2499</v>
      </c>
      <c r="O823" s="3294"/>
      <c r="P823" s="3294"/>
      <c r="Q823" s="3299" t="s">
        <v>4656</v>
      </c>
      <c r="R823" s="3304" t="s">
        <v>4810</v>
      </c>
    </row>
    <row r="824" spans="1:18" s="3350" customFormat="1" ht="12" customHeight="1">
      <c r="A824" s="3311" t="s">
        <v>4814</v>
      </c>
      <c r="B824" s="3299" t="s">
        <v>4805</v>
      </c>
      <c r="C824" s="3299" t="s">
        <v>4805</v>
      </c>
      <c r="D824" s="3299" t="s">
        <v>4810</v>
      </c>
      <c r="E824" s="3299" t="s">
        <v>2486</v>
      </c>
      <c r="F824" s="3299" t="s">
        <v>2487</v>
      </c>
      <c r="G824" s="3294" t="s">
        <v>2527</v>
      </c>
      <c r="H824" s="3294"/>
      <c r="I824" s="3299" t="s">
        <v>2522</v>
      </c>
      <c r="J824" s="3308" t="s">
        <v>3053</v>
      </c>
      <c r="K824" s="3301">
        <v>100000</v>
      </c>
      <c r="L824" s="3308" t="s">
        <v>2478</v>
      </c>
      <c r="M824" s="3299" t="s">
        <v>2498</v>
      </c>
      <c r="N824" s="3294" t="s">
        <v>2499</v>
      </c>
      <c r="O824" s="3294"/>
      <c r="P824" s="3294"/>
      <c r="Q824" s="3299" t="s">
        <v>4658</v>
      </c>
      <c r="R824" s="3304" t="s">
        <v>4810</v>
      </c>
    </row>
    <row r="825" spans="1:18" s="3350" customFormat="1" ht="12" customHeight="1">
      <c r="A825" s="3311" t="s">
        <v>4815</v>
      </c>
      <c r="B825" s="3299" t="s">
        <v>4805</v>
      </c>
      <c r="C825" s="3299" t="s">
        <v>4805</v>
      </c>
      <c r="D825" s="3299" t="s">
        <v>4810</v>
      </c>
      <c r="E825" s="3299" t="s">
        <v>2486</v>
      </c>
      <c r="F825" s="3299" t="s">
        <v>2487</v>
      </c>
      <c r="G825" s="3294" t="s">
        <v>2527</v>
      </c>
      <c r="H825" s="3294"/>
      <c r="I825" s="3299" t="s">
        <v>2522</v>
      </c>
      <c r="J825" s="3308" t="s">
        <v>3053</v>
      </c>
      <c r="K825" s="3301">
        <v>100000</v>
      </c>
      <c r="L825" s="3308" t="s">
        <v>2478</v>
      </c>
      <c r="M825" s="3299" t="s">
        <v>2498</v>
      </c>
      <c r="N825" s="3294" t="s">
        <v>2499</v>
      </c>
      <c r="O825" s="3294"/>
      <c r="P825" s="3294"/>
      <c r="Q825" s="3299" t="s">
        <v>4647</v>
      </c>
      <c r="R825" s="3304" t="s">
        <v>4810</v>
      </c>
    </row>
    <row r="826" spans="1:18" s="3350" customFormat="1" ht="12" customHeight="1">
      <c r="A826" s="3311" t="s">
        <v>4816</v>
      </c>
      <c r="B826" s="3299" t="s">
        <v>4805</v>
      </c>
      <c r="C826" s="3299" t="s">
        <v>4805</v>
      </c>
      <c r="D826" s="3299" t="s">
        <v>4810</v>
      </c>
      <c r="E826" s="3299" t="s">
        <v>2486</v>
      </c>
      <c r="F826" s="3299" t="s">
        <v>2487</v>
      </c>
      <c r="G826" s="3294" t="s">
        <v>2527</v>
      </c>
      <c r="H826" s="3294"/>
      <c r="I826" s="3299" t="s">
        <v>2522</v>
      </c>
      <c r="J826" s="3308" t="s">
        <v>3053</v>
      </c>
      <c r="K826" s="3301">
        <v>100000</v>
      </c>
      <c r="L826" s="3308" t="s">
        <v>2478</v>
      </c>
      <c r="M826" s="3299" t="s">
        <v>2498</v>
      </c>
      <c r="N826" s="3294" t="s">
        <v>2499</v>
      </c>
      <c r="O826" s="3294"/>
      <c r="P826" s="3294"/>
      <c r="Q826" s="3299" t="s">
        <v>4661</v>
      </c>
      <c r="R826" s="3304" t="s">
        <v>4810</v>
      </c>
    </row>
    <row r="827" spans="1:18" s="3350" customFormat="1" ht="12" customHeight="1">
      <c r="A827" s="3311" t="s">
        <v>4817</v>
      </c>
      <c r="B827" s="3299" t="s">
        <v>4805</v>
      </c>
      <c r="C827" s="3299" t="s">
        <v>4805</v>
      </c>
      <c r="D827" s="3299" t="s">
        <v>4818</v>
      </c>
      <c r="E827" s="3299" t="s">
        <v>2486</v>
      </c>
      <c r="F827" s="3299" t="s">
        <v>2487</v>
      </c>
      <c r="G827" s="3294" t="s">
        <v>4033</v>
      </c>
      <c r="H827" s="3294"/>
      <c r="I827" s="3299" t="s">
        <v>2522</v>
      </c>
      <c r="J827" s="3308" t="s">
        <v>3053</v>
      </c>
      <c r="K827" s="3301">
        <v>279000</v>
      </c>
      <c r="L827" s="3308" t="s">
        <v>2478</v>
      </c>
      <c r="M827" s="3308" t="s">
        <v>2479</v>
      </c>
      <c r="N827" s="3308" t="s">
        <v>2480</v>
      </c>
      <c r="O827" s="3294"/>
      <c r="P827" s="3294"/>
      <c r="Q827" s="3299" t="s">
        <v>4798</v>
      </c>
      <c r="R827" s="3306" t="s">
        <v>4818</v>
      </c>
    </row>
    <row r="828" spans="1:18" s="3350" customFormat="1" ht="12" customHeight="1">
      <c r="A828" s="3311" t="s">
        <v>4819</v>
      </c>
      <c r="B828" s="3299" t="s">
        <v>4805</v>
      </c>
      <c r="C828" s="3299" t="s">
        <v>4805</v>
      </c>
      <c r="D828" s="3299" t="s">
        <v>4820</v>
      </c>
      <c r="E828" s="3299" t="s">
        <v>2486</v>
      </c>
      <c r="F828" s="3299" t="s">
        <v>2487</v>
      </c>
      <c r="G828" s="3294" t="s">
        <v>4033</v>
      </c>
      <c r="H828" s="3294"/>
      <c r="I828" s="3299" t="s">
        <v>2522</v>
      </c>
      <c r="J828" s="3308" t="s">
        <v>3053</v>
      </c>
      <c r="K828" s="3301">
        <v>205900</v>
      </c>
      <c r="L828" s="3308" t="s">
        <v>2478</v>
      </c>
      <c r="M828" s="3308" t="s">
        <v>2479</v>
      </c>
      <c r="N828" s="3308" t="s">
        <v>2480</v>
      </c>
      <c r="O828" s="3294"/>
      <c r="P828" s="3294"/>
      <c r="Q828" s="3299" t="s">
        <v>4794</v>
      </c>
      <c r="R828" s="3306" t="s">
        <v>4820</v>
      </c>
    </row>
    <row r="829" spans="1:18" s="3350" customFormat="1" ht="12" customHeight="1">
      <c r="A829" s="3311" t="s">
        <v>4821</v>
      </c>
      <c r="B829" s="3299" t="s">
        <v>4822</v>
      </c>
      <c r="C829" s="3299" t="s">
        <v>4822</v>
      </c>
      <c r="D829" s="3299" t="s">
        <v>4823</v>
      </c>
      <c r="E829" s="3299" t="s">
        <v>2486</v>
      </c>
      <c r="F829" s="3299" t="s">
        <v>2487</v>
      </c>
      <c r="G829" s="3294" t="s">
        <v>4033</v>
      </c>
      <c r="H829" s="3294"/>
      <c r="I829" s="3299" t="s">
        <v>2522</v>
      </c>
      <c r="J829" s="3308" t="s">
        <v>3053</v>
      </c>
      <c r="K829" s="3301">
        <v>50000</v>
      </c>
      <c r="L829" s="3308" t="s">
        <v>2478</v>
      </c>
      <c r="M829" s="3308" t="s">
        <v>2479</v>
      </c>
      <c r="N829" s="3308" t="s">
        <v>2480</v>
      </c>
      <c r="O829" s="3294"/>
      <c r="P829" s="3294"/>
      <c r="Q829" s="3299" t="s">
        <v>4791</v>
      </c>
      <c r="R829" s="3306" t="s">
        <v>4823</v>
      </c>
    </row>
    <row r="830" spans="1:18" s="3350" customFormat="1" ht="12" customHeight="1">
      <c r="A830" s="3311" t="s">
        <v>4824</v>
      </c>
      <c r="B830" s="3299" t="s">
        <v>4825</v>
      </c>
      <c r="C830" s="3299" t="s">
        <v>4825</v>
      </c>
      <c r="D830" s="3307" t="s">
        <v>3086</v>
      </c>
      <c r="E830" s="3308" t="s">
        <v>2486</v>
      </c>
      <c r="F830" s="3308" t="s">
        <v>2487</v>
      </c>
      <c r="G830" s="3308" t="s">
        <v>2488</v>
      </c>
      <c r="H830" s="3294"/>
      <c r="I830" s="3299" t="s">
        <v>2522</v>
      </c>
      <c r="J830" s="3308" t="s">
        <v>3053</v>
      </c>
      <c r="K830" s="3301">
        <v>70650</v>
      </c>
      <c r="L830" s="3308" t="s">
        <v>2478</v>
      </c>
      <c r="M830" s="3308" t="s">
        <v>2479</v>
      </c>
      <c r="N830" s="3308" t="s">
        <v>2480</v>
      </c>
      <c r="O830" s="3294"/>
      <c r="P830" s="3294"/>
      <c r="Q830" s="3299" t="s">
        <v>4826</v>
      </c>
      <c r="R830" s="3330" t="s">
        <v>3086</v>
      </c>
    </row>
    <row r="831" spans="1:18" s="3350" customFormat="1" ht="12" customHeight="1">
      <c r="A831" s="3311" t="s">
        <v>4827</v>
      </c>
      <c r="B831" s="3299" t="s">
        <v>4825</v>
      </c>
      <c r="C831" s="3299" t="s">
        <v>4825</v>
      </c>
      <c r="D831" s="3307" t="s">
        <v>4828</v>
      </c>
      <c r="E831" s="3308" t="s">
        <v>2486</v>
      </c>
      <c r="F831" s="3308" t="s">
        <v>2487</v>
      </c>
      <c r="G831" s="3308" t="s">
        <v>2488</v>
      </c>
      <c r="H831" s="3294"/>
      <c r="I831" s="3299" t="s">
        <v>2522</v>
      </c>
      <c r="J831" s="3308" t="s">
        <v>3053</v>
      </c>
      <c r="K831" s="3301">
        <v>83500</v>
      </c>
      <c r="L831" s="3308" t="s">
        <v>2478</v>
      </c>
      <c r="M831" s="3308" t="s">
        <v>2479</v>
      </c>
      <c r="N831" s="3308" t="s">
        <v>2480</v>
      </c>
      <c r="O831" s="3294"/>
      <c r="P831" s="3294"/>
      <c r="Q831" s="3299" t="s">
        <v>4829</v>
      </c>
      <c r="R831" s="3330" t="s">
        <v>4828</v>
      </c>
    </row>
    <row r="832" spans="1:18" s="3350" customFormat="1" ht="12" customHeight="1">
      <c r="A832" s="3311" t="s">
        <v>4830</v>
      </c>
      <c r="B832" s="3299" t="s">
        <v>4831</v>
      </c>
      <c r="C832" s="3299" t="s">
        <v>4831</v>
      </c>
      <c r="D832" s="3307" t="s">
        <v>3086</v>
      </c>
      <c r="E832" s="3308" t="s">
        <v>2486</v>
      </c>
      <c r="F832" s="3308" t="s">
        <v>2487</v>
      </c>
      <c r="G832" s="3308" t="s">
        <v>2488</v>
      </c>
      <c r="H832" s="3294"/>
      <c r="I832" s="3299" t="s">
        <v>2522</v>
      </c>
      <c r="J832" s="3308" t="s">
        <v>3053</v>
      </c>
      <c r="K832" s="3301">
        <v>46200</v>
      </c>
      <c r="L832" s="3308" t="s">
        <v>2478</v>
      </c>
      <c r="M832" s="3308" t="s">
        <v>2479</v>
      </c>
      <c r="N832" s="3308" t="s">
        <v>2480</v>
      </c>
      <c r="O832" s="3294"/>
      <c r="P832" s="3294"/>
      <c r="Q832" s="3299" t="s">
        <v>4832</v>
      </c>
      <c r="R832" s="3330" t="s">
        <v>3086</v>
      </c>
    </row>
    <row r="833" spans="1:18" s="3350" customFormat="1" ht="12" customHeight="1">
      <c r="A833" s="3311" t="s">
        <v>4833</v>
      </c>
      <c r="B833" s="3299" t="s">
        <v>4834</v>
      </c>
      <c r="C833" s="3299" t="s">
        <v>4834</v>
      </c>
      <c r="D833" s="3299" t="s">
        <v>4835</v>
      </c>
      <c r="E833" s="3299" t="s">
        <v>2486</v>
      </c>
      <c r="F833" s="3299" t="s">
        <v>2487</v>
      </c>
      <c r="G833" s="3294" t="s">
        <v>2527</v>
      </c>
      <c r="H833" s="3294"/>
      <c r="I833" s="3299" t="s">
        <v>2522</v>
      </c>
      <c r="J833" s="3308" t="s">
        <v>3053</v>
      </c>
      <c r="K833" s="3301">
        <v>170000</v>
      </c>
      <c r="L833" s="3308" t="s">
        <v>2478</v>
      </c>
      <c r="M833" s="3299" t="s">
        <v>2498</v>
      </c>
      <c r="N833" s="3294" t="s">
        <v>2499</v>
      </c>
      <c r="O833" s="3294"/>
      <c r="P833" s="3294"/>
      <c r="Q833" s="3299" t="s">
        <v>4647</v>
      </c>
      <c r="R833" s="3304" t="s">
        <v>4835</v>
      </c>
    </row>
    <row r="834" spans="1:18" s="3350" customFormat="1" ht="12" customHeight="1">
      <c r="A834" s="3311" t="s">
        <v>4836</v>
      </c>
      <c r="B834" s="3299" t="s">
        <v>4834</v>
      </c>
      <c r="C834" s="3299" t="s">
        <v>4834</v>
      </c>
      <c r="D834" s="3299" t="s">
        <v>4837</v>
      </c>
      <c r="E834" s="3299" t="s">
        <v>2486</v>
      </c>
      <c r="F834" s="3299" t="s">
        <v>2487</v>
      </c>
      <c r="G834" s="3294" t="s">
        <v>2527</v>
      </c>
      <c r="H834" s="3294"/>
      <c r="I834" s="3299" t="s">
        <v>2522</v>
      </c>
      <c r="J834" s="3308" t="s">
        <v>3053</v>
      </c>
      <c r="K834" s="3301">
        <v>100000</v>
      </c>
      <c r="L834" s="3308" t="s">
        <v>2478</v>
      </c>
      <c r="M834" s="3299" t="s">
        <v>2498</v>
      </c>
      <c r="N834" s="3294" t="s">
        <v>2499</v>
      </c>
      <c r="O834" s="3294"/>
      <c r="P834" s="3294"/>
      <c r="Q834" s="3299" t="s">
        <v>4650</v>
      </c>
      <c r="R834" s="3304" t="s">
        <v>4837</v>
      </c>
    </row>
    <row r="835" spans="1:18" s="3350" customFormat="1" ht="12" customHeight="1">
      <c r="A835" s="3311" t="s">
        <v>4838</v>
      </c>
      <c r="B835" s="3299" t="s">
        <v>4834</v>
      </c>
      <c r="C835" s="3299" t="s">
        <v>4834</v>
      </c>
      <c r="D835" s="3299" t="s">
        <v>4837</v>
      </c>
      <c r="E835" s="3299" t="s">
        <v>2486</v>
      </c>
      <c r="F835" s="3299" t="s">
        <v>2487</v>
      </c>
      <c r="G835" s="3294" t="s">
        <v>2527</v>
      </c>
      <c r="H835" s="3294"/>
      <c r="I835" s="3299" t="s">
        <v>2522</v>
      </c>
      <c r="J835" s="3308" t="s">
        <v>3053</v>
      </c>
      <c r="K835" s="3301">
        <v>100000</v>
      </c>
      <c r="L835" s="3308" t="s">
        <v>2478</v>
      </c>
      <c r="M835" s="3299" t="s">
        <v>2498</v>
      </c>
      <c r="N835" s="3294" t="s">
        <v>2499</v>
      </c>
      <c r="O835" s="3294"/>
      <c r="P835" s="3294"/>
      <c r="Q835" s="3299" t="s">
        <v>4652</v>
      </c>
      <c r="R835" s="3304" t="s">
        <v>4837</v>
      </c>
    </row>
    <row r="836" spans="1:18" s="3350" customFormat="1" ht="12" customHeight="1">
      <c r="A836" s="3311" t="s">
        <v>4839</v>
      </c>
      <c r="B836" s="3299" t="s">
        <v>4834</v>
      </c>
      <c r="C836" s="3299" t="s">
        <v>4834</v>
      </c>
      <c r="D836" s="3299" t="s">
        <v>4837</v>
      </c>
      <c r="E836" s="3299" t="s">
        <v>2486</v>
      </c>
      <c r="F836" s="3299" t="s">
        <v>2487</v>
      </c>
      <c r="G836" s="3294" t="s">
        <v>2527</v>
      </c>
      <c r="H836" s="3294"/>
      <c r="I836" s="3299" t="s">
        <v>2522</v>
      </c>
      <c r="J836" s="3308" t="s">
        <v>3053</v>
      </c>
      <c r="K836" s="3301">
        <v>100000</v>
      </c>
      <c r="L836" s="3308" t="s">
        <v>2478</v>
      </c>
      <c r="M836" s="3299" t="s">
        <v>2498</v>
      </c>
      <c r="N836" s="3294" t="s">
        <v>2499</v>
      </c>
      <c r="O836" s="3294"/>
      <c r="P836" s="3294"/>
      <c r="Q836" s="3299" t="s">
        <v>4654</v>
      </c>
      <c r="R836" s="3304" t="s">
        <v>4837</v>
      </c>
    </row>
    <row r="837" spans="1:18" s="3350" customFormat="1" ht="12" customHeight="1">
      <c r="A837" s="3311" t="s">
        <v>4840</v>
      </c>
      <c r="B837" s="3299" t="s">
        <v>4834</v>
      </c>
      <c r="C837" s="3299" t="s">
        <v>4834</v>
      </c>
      <c r="D837" s="3299" t="s">
        <v>4837</v>
      </c>
      <c r="E837" s="3299" t="s">
        <v>2486</v>
      </c>
      <c r="F837" s="3299" t="s">
        <v>2487</v>
      </c>
      <c r="G837" s="3294" t="s">
        <v>2527</v>
      </c>
      <c r="H837" s="3294"/>
      <c r="I837" s="3299" t="s">
        <v>2522</v>
      </c>
      <c r="J837" s="3308" t="s">
        <v>3053</v>
      </c>
      <c r="K837" s="3301">
        <v>100000</v>
      </c>
      <c r="L837" s="3308" t="s">
        <v>2478</v>
      </c>
      <c r="M837" s="3299" t="s">
        <v>2498</v>
      </c>
      <c r="N837" s="3294" t="s">
        <v>2499</v>
      </c>
      <c r="O837" s="3294"/>
      <c r="P837" s="3294"/>
      <c r="Q837" s="3299" t="s">
        <v>4656</v>
      </c>
      <c r="R837" s="3304" t="s">
        <v>4837</v>
      </c>
    </row>
    <row r="838" spans="1:18" s="3350" customFormat="1" ht="12" customHeight="1">
      <c r="A838" s="3311" t="s">
        <v>4841</v>
      </c>
      <c r="B838" s="3299" t="s">
        <v>4834</v>
      </c>
      <c r="C838" s="3299" t="s">
        <v>4834</v>
      </c>
      <c r="D838" s="3299" t="s">
        <v>4837</v>
      </c>
      <c r="E838" s="3299" t="s">
        <v>2486</v>
      </c>
      <c r="F838" s="3299" t="s">
        <v>2487</v>
      </c>
      <c r="G838" s="3294" t="s">
        <v>2527</v>
      </c>
      <c r="H838" s="3294"/>
      <c r="I838" s="3299" t="s">
        <v>2522</v>
      </c>
      <c r="J838" s="3308" t="s">
        <v>3053</v>
      </c>
      <c r="K838" s="3301">
        <v>100000</v>
      </c>
      <c r="L838" s="3308" t="s">
        <v>2478</v>
      </c>
      <c r="M838" s="3299" t="s">
        <v>2498</v>
      </c>
      <c r="N838" s="3294" t="s">
        <v>2499</v>
      </c>
      <c r="O838" s="3294"/>
      <c r="P838" s="3294"/>
      <c r="Q838" s="3299" t="s">
        <v>4658</v>
      </c>
      <c r="R838" s="3304" t="s">
        <v>4837</v>
      </c>
    </row>
    <row r="839" spans="1:18" s="3350" customFormat="1" ht="12" customHeight="1">
      <c r="A839" s="3311" t="s">
        <v>4842</v>
      </c>
      <c r="B839" s="3299" t="s">
        <v>4834</v>
      </c>
      <c r="C839" s="3299" t="s">
        <v>4834</v>
      </c>
      <c r="D839" s="3299" t="s">
        <v>4837</v>
      </c>
      <c r="E839" s="3299" t="s">
        <v>2486</v>
      </c>
      <c r="F839" s="3299" t="s">
        <v>2487</v>
      </c>
      <c r="G839" s="3294" t="s">
        <v>2527</v>
      </c>
      <c r="H839" s="3294"/>
      <c r="I839" s="3299" t="s">
        <v>2522</v>
      </c>
      <c r="J839" s="3308" t="s">
        <v>3053</v>
      </c>
      <c r="K839" s="3301">
        <v>100000</v>
      </c>
      <c r="L839" s="3308" t="s">
        <v>2478</v>
      </c>
      <c r="M839" s="3299" t="s">
        <v>2498</v>
      </c>
      <c r="N839" s="3294" t="s">
        <v>2499</v>
      </c>
      <c r="O839" s="3294"/>
      <c r="P839" s="3294"/>
      <c r="Q839" s="3299" t="s">
        <v>4647</v>
      </c>
      <c r="R839" s="3304" t="s">
        <v>4837</v>
      </c>
    </row>
    <row r="840" spans="1:18" s="3350" customFormat="1" ht="12" customHeight="1">
      <c r="A840" s="3311" t="s">
        <v>4843</v>
      </c>
      <c r="B840" s="3299" t="s">
        <v>4834</v>
      </c>
      <c r="C840" s="3299" t="s">
        <v>4834</v>
      </c>
      <c r="D840" s="3299" t="s">
        <v>4837</v>
      </c>
      <c r="E840" s="3299" t="s">
        <v>2486</v>
      </c>
      <c r="F840" s="3299" t="s">
        <v>2487</v>
      </c>
      <c r="G840" s="3294" t="s">
        <v>2527</v>
      </c>
      <c r="H840" s="3294"/>
      <c r="I840" s="3299" t="s">
        <v>2522</v>
      </c>
      <c r="J840" s="3308" t="s">
        <v>3053</v>
      </c>
      <c r="K840" s="3301">
        <v>100000</v>
      </c>
      <c r="L840" s="3308" t="s">
        <v>2478</v>
      </c>
      <c r="M840" s="3299" t="s">
        <v>2498</v>
      </c>
      <c r="N840" s="3294" t="s">
        <v>2499</v>
      </c>
      <c r="O840" s="3294"/>
      <c r="P840" s="3294"/>
      <c r="Q840" s="3299" t="s">
        <v>4661</v>
      </c>
      <c r="R840" s="3304" t="s">
        <v>4837</v>
      </c>
    </row>
    <row r="841" spans="1:18" s="3350" customFormat="1" ht="12" customHeight="1">
      <c r="A841" s="3311" t="s">
        <v>4844</v>
      </c>
      <c r="B841" s="3299" t="s">
        <v>4834</v>
      </c>
      <c r="C841" s="3299" t="s">
        <v>4834</v>
      </c>
      <c r="D841" s="3307" t="s">
        <v>3086</v>
      </c>
      <c r="E841" s="3308" t="s">
        <v>2486</v>
      </c>
      <c r="F841" s="3308" t="s">
        <v>2487</v>
      </c>
      <c r="G841" s="3308" t="s">
        <v>2488</v>
      </c>
      <c r="H841" s="3294"/>
      <c r="I841" s="3299" t="s">
        <v>2522</v>
      </c>
      <c r="J841" s="3308" t="s">
        <v>3053</v>
      </c>
      <c r="K841" s="3301">
        <v>10000</v>
      </c>
      <c r="L841" s="3308" t="s">
        <v>2478</v>
      </c>
      <c r="M841" s="3308" t="s">
        <v>2479</v>
      </c>
      <c r="N841" s="3308" t="s">
        <v>2480</v>
      </c>
      <c r="O841" s="3294"/>
      <c r="P841" s="3294"/>
      <c r="Q841" s="3299" t="s">
        <v>4845</v>
      </c>
      <c r="R841" s="3330" t="s">
        <v>3086</v>
      </c>
    </row>
    <row r="842" spans="1:18" s="3350" customFormat="1" ht="12" customHeight="1">
      <c r="A842" s="3311" t="s">
        <v>4846</v>
      </c>
      <c r="B842" s="3299" t="s">
        <v>4834</v>
      </c>
      <c r="C842" s="3299" t="s">
        <v>4834</v>
      </c>
      <c r="D842" s="3299" t="s">
        <v>4847</v>
      </c>
      <c r="E842" s="3299" t="s">
        <v>2486</v>
      </c>
      <c r="F842" s="3299" t="s">
        <v>2487</v>
      </c>
      <c r="G842" s="3294" t="s">
        <v>4033</v>
      </c>
      <c r="H842" s="3294"/>
      <c r="I842" s="3299" t="s">
        <v>2522</v>
      </c>
      <c r="J842" s="3308" t="s">
        <v>3053</v>
      </c>
      <c r="K842" s="3301">
        <v>225760</v>
      </c>
      <c r="L842" s="3308" t="s">
        <v>2478</v>
      </c>
      <c r="M842" s="3308" t="s">
        <v>2479</v>
      </c>
      <c r="N842" s="3308" t="s">
        <v>2480</v>
      </c>
      <c r="O842" s="3294"/>
      <c r="P842" s="3294"/>
      <c r="Q842" s="3299" t="s">
        <v>4848</v>
      </c>
      <c r="R842" s="3306" t="s">
        <v>4847</v>
      </c>
    </row>
    <row r="843" spans="1:18" s="3350" customFormat="1" ht="12" customHeight="1">
      <c r="A843" s="3311" t="s">
        <v>4849</v>
      </c>
      <c r="B843" s="3299" t="s">
        <v>4834</v>
      </c>
      <c r="C843" s="3299" t="s">
        <v>4834</v>
      </c>
      <c r="D843" s="3299" t="s">
        <v>4850</v>
      </c>
      <c r="E843" s="3299" t="s">
        <v>2486</v>
      </c>
      <c r="F843" s="3299" t="s">
        <v>2487</v>
      </c>
      <c r="G843" s="3294" t="s">
        <v>4033</v>
      </c>
      <c r="H843" s="3294"/>
      <c r="I843" s="3299" t="s">
        <v>2522</v>
      </c>
      <c r="J843" s="3308" t="s">
        <v>3053</v>
      </c>
      <c r="K843" s="3301">
        <v>47000</v>
      </c>
      <c r="L843" s="3308" t="s">
        <v>2478</v>
      </c>
      <c r="M843" s="3308" t="s">
        <v>2479</v>
      </c>
      <c r="N843" s="3308" t="s">
        <v>2480</v>
      </c>
      <c r="O843" s="3294"/>
      <c r="P843" s="3294"/>
      <c r="Q843" s="3299" t="s">
        <v>4851</v>
      </c>
      <c r="R843" s="3306" t="s">
        <v>4850</v>
      </c>
    </row>
    <row r="844" spans="1:18" s="3350" customFormat="1" ht="12" customHeight="1">
      <c r="A844" s="3311" t="s">
        <v>4852</v>
      </c>
      <c r="B844" s="3299" t="s">
        <v>4834</v>
      </c>
      <c r="C844" s="3299" t="s">
        <v>4834</v>
      </c>
      <c r="D844" s="3299" t="s">
        <v>4853</v>
      </c>
      <c r="E844" s="3299" t="s">
        <v>2486</v>
      </c>
      <c r="F844" s="3299" t="s">
        <v>2487</v>
      </c>
      <c r="G844" s="3294" t="s">
        <v>4033</v>
      </c>
      <c r="H844" s="3294"/>
      <c r="I844" s="3299" t="s">
        <v>2522</v>
      </c>
      <c r="J844" s="3308" t="s">
        <v>3053</v>
      </c>
      <c r="K844" s="3301">
        <v>23100</v>
      </c>
      <c r="L844" s="3308" t="s">
        <v>2478</v>
      </c>
      <c r="M844" s="3308" t="s">
        <v>2479</v>
      </c>
      <c r="N844" s="3308" t="s">
        <v>2480</v>
      </c>
      <c r="O844" s="3294"/>
      <c r="P844" s="3294"/>
      <c r="Q844" s="3299" t="s">
        <v>4854</v>
      </c>
      <c r="R844" s="3306" t="s">
        <v>4853</v>
      </c>
    </row>
    <row r="845" spans="1:18" s="3350" customFormat="1" ht="12" customHeight="1">
      <c r="A845" s="3311" t="s">
        <v>4855</v>
      </c>
      <c r="B845" s="3299" t="s">
        <v>4758</v>
      </c>
      <c r="C845" s="3299" t="s">
        <v>4758</v>
      </c>
      <c r="D845" s="3307" t="s">
        <v>3086</v>
      </c>
      <c r="E845" s="3308" t="s">
        <v>2486</v>
      </c>
      <c r="F845" s="3308" t="s">
        <v>2487</v>
      </c>
      <c r="G845" s="3308" t="s">
        <v>2488</v>
      </c>
      <c r="H845" s="3294"/>
      <c r="I845" s="3299" t="s">
        <v>2522</v>
      </c>
      <c r="J845" s="3308" t="s">
        <v>3053</v>
      </c>
      <c r="K845" s="3301">
        <v>15000</v>
      </c>
      <c r="L845" s="3308" t="s">
        <v>2478</v>
      </c>
      <c r="M845" s="3308" t="s">
        <v>2479</v>
      </c>
      <c r="N845" s="3308" t="s">
        <v>2480</v>
      </c>
      <c r="O845" s="3294"/>
      <c r="P845" s="3294"/>
      <c r="Q845" s="3299" t="s">
        <v>4856</v>
      </c>
      <c r="R845" s="3330" t="s">
        <v>3086</v>
      </c>
    </row>
    <row r="846" spans="1:18" s="3350" customFormat="1" ht="12" customHeight="1">
      <c r="A846" s="3311" t="s">
        <v>4857</v>
      </c>
      <c r="B846" s="3299" t="s">
        <v>4858</v>
      </c>
      <c r="C846" s="3299" t="s">
        <v>4858</v>
      </c>
      <c r="D846" s="3307" t="s">
        <v>3086</v>
      </c>
      <c r="E846" s="3308" t="s">
        <v>2486</v>
      </c>
      <c r="F846" s="3308" t="s">
        <v>2487</v>
      </c>
      <c r="G846" s="3308" t="s">
        <v>2488</v>
      </c>
      <c r="H846" s="3294"/>
      <c r="I846" s="3299" t="s">
        <v>2522</v>
      </c>
      <c r="J846" s="3308" t="s">
        <v>3053</v>
      </c>
      <c r="K846" s="3301">
        <v>23500</v>
      </c>
      <c r="L846" s="3308" t="s">
        <v>2478</v>
      </c>
      <c r="M846" s="3308" t="s">
        <v>2479</v>
      </c>
      <c r="N846" s="3308" t="s">
        <v>2480</v>
      </c>
      <c r="O846" s="3294"/>
      <c r="P846" s="3294"/>
      <c r="Q846" s="3299" t="s">
        <v>4859</v>
      </c>
      <c r="R846" s="3330" t="s">
        <v>3086</v>
      </c>
    </row>
    <row r="847" spans="1:18" s="3350" customFormat="1" ht="12" customHeight="1">
      <c r="A847" s="3311" t="s">
        <v>4860</v>
      </c>
      <c r="B847" s="3299" t="s">
        <v>4858</v>
      </c>
      <c r="C847" s="3299" t="s">
        <v>4858</v>
      </c>
      <c r="D847" s="3307" t="s">
        <v>3086</v>
      </c>
      <c r="E847" s="3308" t="s">
        <v>2486</v>
      </c>
      <c r="F847" s="3308" t="s">
        <v>2487</v>
      </c>
      <c r="G847" s="3308" t="s">
        <v>2488</v>
      </c>
      <c r="H847" s="3294"/>
      <c r="I847" s="3299" t="s">
        <v>2546</v>
      </c>
      <c r="J847" s="3308" t="s">
        <v>3053</v>
      </c>
      <c r="K847" s="3301">
        <v>17640</v>
      </c>
      <c r="L847" s="3308" t="s">
        <v>2478</v>
      </c>
      <c r="M847" s="3308" t="s">
        <v>2479</v>
      </c>
      <c r="N847" s="3308" t="s">
        <v>2480</v>
      </c>
      <c r="O847" s="3294"/>
      <c r="P847" s="3294"/>
      <c r="Q847" s="3299" t="s">
        <v>4856</v>
      </c>
      <c r="R847" s="3330" t="s">
        <v>3086</v>
      </c>
    </row>
    <row r="848" spans="1:18" s="3350" customFormat="1" ht="12" customHeight="1">
      <c r="A848" s="3311" t="s">
        <v>4861</v>
      </c>
      <c r="B848" s="3299" t="s">
        <v>4858</v>
      </c>
      <c r="C848" s="3299" t="s">
        <v>4858</v>
      </c>
      <c r="D848" s="3299" t="s">
        <v>4862</v>
      </c>
      <c r="E848" s="3299" t="s">
        <v>2486</v>
      </c>
      <c r="F848" s="3299" t="s">
        <v>2487</v>
      </c>
      <c r="G848" s="3294" t="s">
        <v>4033</v>
      </c>
      <c r="H848" s="3294"/>
      <c r="I848" s="3299" t="s">
        <v>2522</v>
      </c>
      <c r="J848" s="3308" t="s">
        <v>3053</v>
      </c>
      <c r="K848" s="3301">
        <v>445000</v>
      </c>
      <c r="L848" s="3308" t="s">
        <v>2478</v>
      </c>
      <c r="M848" s="3299" t="s">
        <v>2498</v>
      </c>
      <c r="N848" s="3308" t="s">
        <v>2499</v>
      </c>
      <c r="O848" s="3294"/>
      <c r="P848" s="3294"/>
      <c r="Q848" s="3299" t="s">
        <v>4863</v>
      </c>
      <c r="R848" s="3306" t="s">
        <v>4862</v>
      </c>
    </row>
    <row r="849" spans="1:18" s="3350" customFormat="1" ht="12" customHeight="1">
      <c r="A849" s="3311" t="s">
        <v>4864</v>
      </c>
      <c r="B849" s="3299" t="s">
        <v>4858</v>
      </c>
      <c r="C849" s="3299" t="s">
        <v>4858</v>
      </c>
      <c r="D849" s="3299" t="s">
        <v>4865</v>
      </c>
      <c r="E849" s="3299" t="s">
        <v>2486</v>
      </c>
      <c r="F849" s="3299" t="s">
        <v>2487</v>
      </c>
      <c r="G849" s="3294" t="s">
        <v>4033</v>
      </c>
      <c r="H849" s="3294"/>
      <c r="I849" s="3299" t="s">
        <v>2522</v>
      </c>
      <c r="J849" s="3308" t="s">
        <v>3053</v>
      </c>
      <c r="K849" s="3301">
        <v>33800</v>
      </c>
      <c r="L849" s="3308" t="s">
        <v>2478</v>
      </c>
      <c r="M849" s="3308" t="s">
        <v>2479</v>
      </c>
      <c r="N849" s="3308" t="s">
        <v>2480</v>
      </c>
      <c r="O849" s="3294"/>
      <c r="P849" s="3294"/>
      <c r="Q849" s="3299" t="s">
        <v>4866</v>
      </c>
      <c r="R849" s="3306" t="s">
        <v>4865</v>
      </c>
    </row>
    <row r="850" spans="1:18" s="3350" customFormat="1" ht="12" customHeight="1">
      <c r="A850" s="3311" t="s">
        <v>4867</v>
      </c>
      <c r="B850" s="3299" t="s">
        <v>4868</v>
      </c>
      <c r="C850" s="3299" t="s">
        <v>4868</v>
      </c>
      <c r="D850" s="3299" t="s">
        <v>4869</v>
      </c>
      <c r="E850" s="3299" t="s">
        <v>2486</v>
      </c>
      <c r="F850" s="3299" t="s">
        <v>2487</v>
      </c>
      <c r="G850" s="3294" t="s">
        <v>4033</v>
      </c>
      <c r="H850" s="3294"/>
      <c r="I850" s="3299" t="s">
        <v>2522</v>
      </c>
      <c r="J850" s="3308" t="s">
        <v>3053</v>
      </c>
      <c r="K850" s="3301">
        <v>79810</v>
      </c>
      <c r="L850" s="3308" t="s">
        <v>2478</v>
      </c>
      <c r="M850" s="3308" t="s">
        <v>2479</v>
      </c>
      <c r="N850" s="3308" t="s">
        <v>2480</v>
      </c>
      <c r="O850" s="3294"/>
      <c r="P850" s="3294"/>
      <c r="Q850" s="3299" t="s">
        <v>4866</v>
      </c>
      <c r="R850" s="3306" t="s">
        <v>4869</v>
      </c>
    </row>
    <row r="851" spans="1:18" s="3350" customFormat="1" ht="12" customHeight="1">
      <c r="A851" s="3311" t="s">
        <v>4870</v>
      </c>
      <c r="B851" s="3299" t="s">
        <v>4773</v>
      </c>
      <c r="C851" s="3299" t="s">
        <v>4773</v>
      </c>
      <c r="D851" s="3299" t="s">
        <v>4871</v>
      </c>
      <c r="E851" s="3299" t="s">
        <v>2486</v>
      </c>
      <c r="F851" s="3299" t="s">
        <v>2487</v>
      </c>
      <c r="G851" s="3294" t="s">
        <v>4033</v>
      </c>
      <c r="H851" s="3294"/>
      <c r="I851" s="3299" t="s">
        <v>2522</v>
      </c>
      <c r="J851" s="3308" t="s">
        <v>3053</v>
      </c>
      <c r="K851" s="3301">
        <v>170000</v>
      </c>
      <c r="L851" s="3308" t="s">
        <v>2478</v>
      </c>
      <c r="M851" s="3308" t="s">
        <v>2479</v>
      </c>
      <c r="N851" s="3308" t="s">
        <v>2480</v>
      </c>
      <c r="O851" s="3294"/>
      <c r="P851" s="3294"/>
      <c r="Q851" s="3299" t="s">
        <v>4851</v>
      </c>
      <c r="R851" s="3306" t="s">
        <v>4871</v>
      </c>
    </row>
    <row r="852" spans="1:18" s="3350" customFormat="1" ht="12" customHeight="1">
      <c r="A852" s="3311" t="s">
        <v>4872</v>
      </c>
      <c r="B852" s="3299" t="s">
        <v>4773</v>
      </c>
      <c r="C852" s="3299" t="s">
        <v>4773</v>
      </c>
      <c r="D852" s="3299" t="s">
        <v>4873</v>
      </c>
      <c r="E852" s="3299" t="s">
        <v>2486</v>
      </c>
      <c r="F852" s="3299" t="s">
        <v>2487</v>
      </c>
      <c r="G852" s="3294" t="s">
        <v>4033</v>
      </c>
      <c r="H852" s="3294"/>
      <c r="I852" s="3299" t="s">
        <v>2522</v>
      </c>
      <c r="J852" s="3308" t="s">
        <v>3053</v>
      </c>
      <c r="K852" s="3301">
        <v>782270</v>
      </c>
      <c r="L852" s="3308" t="s">
        <v>2478</v>
      </c>
      <c r="M852" s="3308" t="s">
        <v>2479</v>
      </c>
      <c r="N852" s="3308" t="s">
        <v>2480</v>
      </c>
      <c r="O852" s="3294"/>
      <c r="P852" s="3294"/>
      <c r="Q852" s="3299" t="s">
        <v>4874</v>
      </c>
      <c r="R852" s="3306" t="s">
        <v>4873</v>
      </c>
    </row>
    <row r="853" spans="1:18" ht="13.5" customHeight="1">
      <c r="A853" s="3351" t="s">
        <v>4875</v>
      </c>
      <c r="B853" s="3341" t="s">
        <v>4876</v>
      </c>
      <c r="C853" s="3341" t="s">
        <v>4876</v>
      </c>
      <c r="D853" s="3347" t="s">
        <v>4877</v>
      </c>
      <c r="E853" s="3341" t="s">
        <v>2495</v>
      </c>
      <c r="F853" s="3341" t="s">
        <v>2496</v>
      </c>
      <c r="G853" s="3341" t="s">
        <v>2497</v>
      </c>
      <c r="H853" s="3341"/>
      <c r="I853" s="3341" t="s">
        <v>2489</v>
      </c>
      <c r="J853" s="3341" t="s">
        <v>2477</v>
      </c>
      <c r="K853" s="3348">
        <v>1483940</v>
      </c>
      <c r="L853" s="3341" t="s">
        <v>2478</v>
      </c>
      <c r="M853" s="3341" t="s">
        <v>4780</v>
      </c>
      <c r="N853" s="3341" t="s">
        <v>2499</v>
      </c>
      <c r="O853" s="3341"/>
      <c r="P853" s="3341"/>
      <c r="Q853" s="3341" t="s">
        <v>2516</v>
      </c>
      <c r="R853" s="3347" t="s">
        <v>4877</v>
      </c>
    </row>
    <row r="854" spans="1:18" ht="13.5" customHeight="1">
      <c r="A854" s="3351" t="s">
        <v>4878</v>
      </c>
      <c r="B854" s="3341" t="s">
        <v>4876</v>
      </c>
      <c r="C854" s="3341" t="s">
        <v>4876</v>
      </c>
      <c r="D854" s="3347" t="s">
        <v>4879</v>
      </c>
      <c r="E854" s="3341" t="s">
        <v>2495</v>
      </c>
      <c r="F854" s="3341" t="s">
        <v>2496</v>
      </c>
      <c r="G854" s="3341" t="s">
        <v>2497</v>
      </c>
      <c r="H854" s="3341"/>
      <c r="I854" s="3341" t="s">
        <v>2489</v>
      </c>
      <c r="J854" s="3341" t="s">
        <v>2477</v>
      </c>
      <c r="K854" s="3348">
        <v>1267580</v>
      </c>
      <c r="L854" s="3341" t="s">
        <v>2478</v>
      </c>
      <c r="M854" s="3341" t="s">
        <v>4780</v>
      </c>
      <c r="N854" s="3341" t="s">
        <v>2499</v>
      </c>
      <c r="O854" s="3341"/>
      <c r="P854" s="3341"/>
      <c r="Q854" s="3341" t="s">
        <v>2509</v>
      </c>
      <c r="R854" s="3347" t="s">
        <v>4879</v>
      </c>
    </row>
    <row r="855" spans="1:18" ht="13.5" customHeight="1">
      <c r="A855" s="3351" t="s">
        <v>4880</v>
      </c>
      <c r="B855" s="3341" t="s">
        <v>4876</v>
      </c>
      <c r="C855" s="3341" t="s">
        <v>4876</v>
      </c>
      <c r="D855" s="3347" t="s">
        <v>3846</v>
      </c>
      <c r="E855" s="3341" t="s">
        <v>2495</v>
      </c>
      <c r="F855" s="3341" t="s">
        <v>2532</v>
      </c>
      <c r="G855" s="3341" t="s">
        <v>2550</v>
      </c>
      <c r="H855" s="3341"/>
      <c r="I855" s="3341" t="s">
        <v>2489</v>
      </c>
      <c r="J855" s="3341" t="s">
        <v>2477</v>
      </c>
      <c r="K855" s="3348">
        <v>44000</v>
      </c>
      <c r="L855" s="3341" t="s">
        <v>2478</v>
      </c>
      <c r="M855" s="3341" t="s">
        <v>4780</v>
      </c>
      <c r="N855" s="3341" t="s">
        <v>2551</v>
      </c>
      <c r="O855" s="3341"/>
      <c r="P855" s="3341"/>
      <c r="Q855" s="3341" t="s">
        <v>2857</v>
      </c>
      <c r="R855" s="3347" t="s">
        <v>3846</v>
      </c>
    </row>
    <row r="856" spans="1:18" ht="13.5" customHeight="1">
      <c r="A856" s="3351" t="s">
        <v>4881</v>
      </c>
      <c r="B856" s="3341" t="s">
        <v>4876</v>
      </c>
      <c r="C856" s="3341" t="s">
        <v>4876</v>
      </c>
      <c r="D856" s="3347" t="s">
        <v>3086</v>
      </c>
      <c r="E856" s="3341" t="s">
        <v>2486</v>
      </c>
      <c r="F856" s="3341" t="s">
        <v>2487</v>
      </c>
      <c r="G856" s="3341" t="s">
        <v>2488</v>
      </c>
      <c r="H856" s="3341"/>
      <c r="I856" s="3299" t="s">
        <v>2546</v>
      </c>
      <c r="J856" s="3341" t="s">
        <v>2477</v>
      </c>
      <c r="K856" s="3348">
        <v>11000</v>
      </c>
      <c r="L856" s="3341" t="s">
        <v>2478</v>
      </c>
      <c r="M856" s="3341" t="s">
        <v>2479</v>
      </c>
      <c r="N856" s="3341" t="s">
        <v>2480</v>
      </c>
      <c r="O856" s="3341"/>
      <c r="P856" s="3341"/>
      <c r="Q856" s="3341" t="s">
        <v>4697</v>
      </c>
      <c r="R856" s="3347" t="s">
        <v>3086</v>
      </c>
    </row>
    <row r="857" spans="1:18" ht="13.5" customHeight="1">
      <c r="A857" s="3351" t="s">
        <v>4882</v>
      </c>
      <c r="B857" s="3341" t="s">
        <v>4883</v>
      </c>
      <c r="C857" s="3341" t="s">
        <v>4883</v>
      </c>
      <c r="D857" s="3347" t="s">
        <v>3086</v>
      </c>
      <c r="E857" s="3341" t="s">
        <v>2486</v>
      </c>
      <c r="F857" s="3341" t="s">
        <v>2487</v>
      </c>
      <c r="G857" s="3341" t="s">
        <v>2488</v>
      </c>
      <c r="H857" s="3341"/>
      <c r="I857" s="3299" t="s">
        <v>2546</v>
      </c>
      <c r="J857" s="3341" t="s">
        <v>2477</v>
      </c>
      <c r="K857" s="3348">
        <v>26000</v>
      </c>
      <c r="L857" s="3341" t="s">
        <v>2478</v>
      </c>
      <c r="M857" s="3341" t="s">
        <v>2479</v>
      </c>
      <c r="N857" s="3341" t="s">
        <v>2480</v>
      </c>
      <c r="O857" s="3341"/>
      <c r="P857" s="3341"/>
      <c r="Q857" s="3341" t="s">
        <v>3581</v>
      </c>
      <c r="R857" s="3347" t="s">
        <v>3086</v>
      </c>
    </row>
    <row r="858" spans="1:18" ht="13.5" customHeight="1">
      <c r="A858" s="3351" t="s">
        <v>4884</v>
      </c>
      <c r="B858" s="3341" t="s">
        <v>4883</v>
      </c>
      <c r="C858" s="3341" t="s">
        <v>4883</v>
      </c>
      <c r="D858" s="3347" t="s">
        <v>3086</v>
      </c>
      <c r="E858" s="3341" t="s">
        <v>2486</v>
      </c>
      <c r="F858" s="3341" t="s">
        <v>2487</v>
      </c>
      <c r="G858" s="3341" t="s">
        <v>2488</v>
      </c>
      <c r="H858" s="3341"/>
      <c r="I858" s="3299" t="s">
        <v>2546</v>
      </c>
      <c r="J858" s="3341" t="s">
        <v>2477</v>
      </c>
      <c r="K858" s="3348">
        <v>14000</v>
      </c>
      <c r="L858" s="3341" t="s">
        <v>2478</v>
      </c>
      <c r="M858" s="3341" t="s">
        <v>2479</v>
      </c>
      <c r="N858" s="3341" t="s">
        <v>2480</v>
      </c>
      <c r="O858" s="3341"/>
      <c r="P858" s="3341"/>
      <c r="Q858" s="3341" t="s">
        <v>4567</v>
      </c>
      <c r="R858" s="3347" t="s">
        <v>3086</v>
      </c>
    </row>
    <row r="859" spans="1:18" ht="13.5" customHeight="1">
      <c r="A859" s="3351" t="s">
        <v>4885</v>
      </c>
      <c r="B859" s="3341" t="s">
        <v>4886</v>
      </c>
      <c r="C859" s="3341" t="s">
        <v>4886</v>
      </c>
      <c r="D859" s="3347" t="s">
        <v>3086</v>
      </c>
      <c r="E859" s="3341" t="s">
        <v>2486</v>
      </c>
      <c r="F859" s="3341" t="s">
        <v>2487</v>
      </c>
      <c r="G859" s="3341" t="s">
        <v>2488</v>
      </c>
      <c r="H859" s="3341"/>
      <c r="I859" s="3299" t="s">
        <v>2546</v>
      </c>
      <c r="J859" s="3341" t="s">
        <v>2477</v>
      </c>
      <c r="K859" s="3348">
        <v>20000</v>
      </c>
      <c r="L859" s="3341" t="s">
        <v>2478</v>
      </c>
      <c r="M859" s="3341" t="s">
        <v>2479</v>
      </c>
      <c r="N859" s="3341" t="s">
        <v>2480</v>
      </c>
      <c r="O859" s="3341"/>
      <c r="P859" s="3341"/>
      <c r="Q859" s="3341" t="s">
        <v>4887</v>
      </c>
      <c r="R859" s="3347" t="s">
        <v>3086</v>
      </c>
    </row>
    <row r="860" spans="1:18" ht="13.5" customHeight="1">
      <c r="A860" s="3351" t="s">
        <v>4888</v>
      </c>
      <c r="B860" s="3341" t="s">
        <v>4889</v>
      </c>
      <c r="C860" s="3341" t="s">
        <v>4889</v>
      </c>
      <c r="D860" s="3347" t="s">
        <v>4890</v>
      </c>
      <c r="E860" s="3341" t="s">
        <v>2495</v>
      </c>
      <c r="F860" s="3341" t="s">
        <v>2532</v>
      </c>
      <c r="G860" s="3341" t="s">
        <v>2634</v>
      </c>
      <c r="H860" s="3341"/>
      <c r="I860" s="3341" t="s">
        <v>2489</v>
      </c>
      <c r="J860" s="3341" t="s">
        <v>2477</v>
      </c>
      <c r="K860" s="3348">
        <v>15650</v>
      </c>
      <c r="L860" s="3341" t="s">
        <v>2478</v>
      </c>
      <c r="M860" s="3341" t="s">
        <v>2479</v>
      </c>
      <c r="N860" s="3341" t="s">
        <v>2480</v>
      </c>
      <c r="O860" s="3341"/>
      <c r="P860" s="3341"/>
      <c r="Q860" s="3341" t="s">
        <v>3734</v>
      </c>
      <c r="R860" s="3347" t="s">
        <v>4890</v>
      </c>
    </row>
    <row r="861" spans="1:18" ht="13.5" customHeight="1">
      <c r="A861" s="3351" t="s">
        <v>4891</v>
      </c>
      <c r="B861" s="3341" t="s">
        <v>4889</v>
      </c>
      <c r="C861" s="3341" t="s">
        <v>4889</v>
      </c>
      <c r="D861" s="3347" t="s">
        <v>3086</v>
      </c>
      <c r="E861" s="3341" t="s">
        <v>2486</v>
      </c>
      <c r="F861" s="3341" t="s">
        <v>2487</v>
      </c>
      <c r="G861" s="3341" t="s">
        <v>2488</v>
      </c>
      <c r="H861" s="3341"/>
      <c r="I861" s="3299" t="s">
        <v>2522</v>
      </c>
      <c r="J861" s="3341" t="s">
        <v>2477</v>
      </c>
      <c r="K861" s="3348">
        <v>8100</v>
      </c>
      <c r="L861" s="3341" t="s">
        <v>2478</v>
      </c>
      <c r="M861" s="3341" t="s">
        <v>2479</v>
      </c>
      <c r="N861" s="3341" t="s">
        <v>2480</v>
      </c>
      <c r="O861" s="3341"/>
      <c r="P861" s="3341"/>
      <c r="Q861" s="3341" t="s">
        <v>3466</v>
      </c>
      <c r="R861" s="3347" t="s">
        <v>3086</v>
      </c>
    </row>
    <row r="862" spans="1:18" ht="13.5" customHeight="1">
      <c r="A862" s="3351" t="s">
        <v>4892</v>
      </c>
      <c r="B862" s="3341" t="s">
        <v>4889</v>
      </c>
      <c r="C862" s="3341" t="s">
        <v>4889</v>
      </c>
      <c r="D862" s="3347" t="s">
        <v>3086</v>
      </c>
      <c r="E862" s="3341" t="s">
        <v>2486</v>
      </c>
      <c r="F862" s="3341" t="s">
        <v>2487</v>
      </c>
      <c r="G862" s="3341" t="s">
        <v>2488</v>
      </c>
      <c r="H862" s="3341"/>
      <c r="I862" s="3299" t="s">
        <v>2546</v>
      </c>
      <c r="J862" s="3341" t="s">
        <v>2477</v>
      </c>
      <c r="K862" s="3348">
        <v>40000</v>
      </c>
      <c r="L862" s="3341" t="s">
        <v>2478</v>
      </c>
      <c r="M862" s="3341" t="s">
        <v>2479</v>
      </c>
      <c r="N862" s="3341" t="s">
        <v>2480</v>
      </c>
      <c r="O862" s="3341"/>
      <c r="P862" s="3341"/>
      <c r="Q862" s="3341" t="s">
        <v>4893</v>
      </c>
      <c r="R862" s="3347" t="s">
        <v>3086</v>
      </c>
    </row>
    <row r="863" spans="1:18" ht="13.5" customHeight="1">
      <c r="A863" s="3351" t="s">
        <v>4894</v>
      </c>
      <c r="B863" s="3341" t="s">
        <v>4889</v>
      </c>
      <c r="C863" s="3341" t="s">
        <v>4889</v>
      </c>
      <c r="D863" s="3347" t="s">
        <v>4895</v>
      </c>
      <c r="E863" s="3341" t="s">
        <v>2495</v>
      </c>
      <c r="F863" s="3341" t="s">
        <v>2532</v>
      </c>
      <c r="G863" s="3341" t="s">
        <v>2569</v>
      </c>
      <c r="H863" s="3341"/>
      <c r="I863" s="3341" t="s">
        <v>2489</v>
      </c>
      <c r="J863" s="3341" t="s">
        <v>2477</v>
      </c>
      <c r="K863" s="3348">
        <v>720300</v>
      </c>
      <c r="L863" s="3341" t="s">
        <v>2478</v>
      </c>
      <c r="M863" s="3341" t="s">
        <v>4780</v>
      </c>
      <c r="N863" s="3341" t="s">
        <v>2499</v>
      </c>
      <c r="O863" s="3341"/>
      <c r="P863" s="3341"/>
      <c r="Q863" s="3341" t="s">
        <v>4896</v>
      </c>
      <c r="R863" s="3347" t="s">
        <v>4895</v>
      </c>
    </row>
    <row r="864" spans="1:18" ht="13.5" customHeight="1">
      <c r="A864" s="3351" t="s">
        <v>4897</v>
      </c>
      <c r="B864" s="3341" t="s">
        <v>4898</v>
      </c>
      <c r="C864" s="3341" t="s">
        <v>4898</v>
      </c>
      <c r="D864" s="3347" t="s">
        <v>4899</v>
      </c>
      <c r="E864" s="3341" t="s">
        <v>688</v>
      </c>
      <c r="F864" s="3341" t="s">
        <v>696</v>
      </c>
      <c r="G864" s="3341" t="s">
        <v>2578</v>
      </c>
      <c r="H864" s="3341"/>
      <c r="I864" s="3341" t="s">
        <v>2489</v>
      </c>
      <c r="J864" s="3341" t="s">
        <v>2477</v>
      </c>
      <c r="K864" s="3348">
        <v>271440</v>
      </c>
      <c r="L864" s="3341" t="s">
        <v>2478</v>
      </c>
      <c r="M864" s="3341" t="s">
        <v>2479</v>
      </c>
      <c r="N864" s="3341" t="s">
        <v>2480</v>
      </c>
      <c r="O864" s="3341"/>
      <c r="P864" s="3341"/>
      <c r="Q864" s="3341" t="s">
        <v>2582</v>
      </c>
      <c r="R864" s="3347" t="s">
        <v>4899</v>
      </c>
    </row>
    <row r="865" spans="1:18" ht="13.5" customHeight="1">
      <c r="A865" s="3351" t="s">
        <v>4900</v>
      </c>
      <c r="B865" s="3341" t="s">
        <v>4898</v>
      </c>
      <c r="C865" s="3341" t="s">
        <v>4898</v>
      </c>
      <c r="D865" s="3347" t="s">
        <v>3086</v>
      </c>
      <c r="E865" s="3341" t="s">
        <v>2486</v>
      </c>
      <c r="F865" s="3341" t="s">
        <v>2487</v>
      </c>
      <c r="G865" s="3341" t="s">
        <v>2488</v>
      </c>
      <c r="H865" s="3341"/>
      <c r="I865" s="3299" t="s">
        <v>2546</v>
      </c>
      <c r="J865" s="3341" t="s">
        <v>2477</v>
      </c>
      <c r="K865" s="3348">
        <v>12000</v>
      </c>
      <c r="L865" s="3341" t="s">
        <v>2478</v>
      </c>
      <c r="M865" s="3341" t="s">
        <v>2479</v>
      </c>
      <c r="N865" s="3341" t="s">
        <v>2480</v>
      </c>
      <c r="O865" s="3341"/>
      <c r="P865" s="3341"/>
      <c r="Q865" s="3341" t="s">
        <v>3063</v>
      </c>
      <c r="R865" s="3347" t="s">
        <v>3086</v>
      </c>
    </row>
    <row r="866" spans="1:18" ht="13.5" customHeight="1">
      <c r="A866" s="3351" t="s">
        <v>4901</v>
      </c>
      <c r="B866" s="3341" t="s">
        <v>4902</v>
      </c>
      <c r="C866" s="3341" t="s">
        <v>4902</v>
      </c>
      <c r="D866" s="3347" t="s">
        <v>4828</v>
      </c>
      <c r="E866" s="3341" t="s">
        <v>2486</v>
      </c>
      <c r="F866" s="3341" t="s">
        <v>2487</v>
      </c>
      <c r="G866" s="3341" t="s">
        <v>2488</v>
      </c>
      <c r="H866" s="3341"/>
      <c r="I866" s="3299" t="s">
        <v>2522</v>
      </c>
      <c r="J866" s="3341" t="s">
        <v>2477</v>
      </c>
      <c r="K866" s="3348">
        <v>103190</v>
      </c>
      <c r="L866" s="3341" t="s">
        <v>2478</v>
      </c>
      <c r="M866" s="3341" t="s">
        <v>2479</v>
      </c>
      <c r="N866" s="3341" t="s">
        <v>2480</v>
      </c>
      <c r="O866" s="3341"/>
      <c r="P866" s="3341"/>
      <c r="Q866" s="3341" t="s">
        <v>4903</v>
      </c>
      <c r="R866" s="3347" t="s">
        <v>4828</v>
      </c>
    </row>
    <row r="867" spans="1:18" ht="13.5" customHeight="1">
      <c r="A867" s="3351" t="s">
        <v>4904</v>
      </c>
      <c r="B867" s="3341" t="s">
        <v>4902</v>
      </c>
      <c r="C867" s="3341" t="s">
        <v>4902</v>
      </c>
      <c r="D867" s="3347" t="s">
        <v>4787</v>
      </c>
      <c r="E867" s="3341" t="s">
        <v>2486</v>
      </c>
      <c r="F867" s="3341" t="s">
        <v>2487</v>
      </c>
      <c r="G867" s="3341" t="s">
        <v>2488</v>
      </c>
      <c r="H867" s="3341"/>
      <c r="I867" s="3341" t="s">
        <v>2489</v>
      </c>
      <c r="J867" s="3341" t="s">
        <v>2477</v>
      </c>
      <c r="K867" s="3348">
        <v>105000</v>
      </c>
      <c r="L867" s="3341" t="s">
        <v>2478</v>
      </c>
      <c r="M867" s="3341" t="s">
        <v>2479</v>
      </c>
      <c r="N867" s="3341" t="s">
        <v>2480</v>
      </c>
      <c r="O867" s="3341"/>
      <c r="P867" s="3341"/>
      <c r="Q867" s="3341" t="s">
        <v>3838</v>
      </c>
      <c r="R867" s="3347" t="s">
        <v>4787</v>
      </c>
    </row>
    <row r="868" spans="1:18" ht="13.5" customHeight="1">
      <c r="A868" s="3351" t="s">
        <v>4905</v>
      </c>
      <c r="B868" s="3341" t="s">
        <v>4906</v>
      </c>
      <c r="C868" s="3341" t="s">
        <v>4906</v>
      </c>
      <c r="D868" s="3347" t="s">
        <v>3086</v>
      </c>
      <c r="E868" s="3341" t="s">
        <v>2486</v>
      </c>
      <c r="F868" s="3341" t="s">
        <v>2487</v>
      </c>
      <c r="G868" s="3341" t="s">
        <v>2488</v>
      </c>
      <c r="H868" s="3341"/>
      <c r="I868" s="3299" t="s">
        <v>2546</v>
      </c>
      <c r="J868" s="3341" t="s">
        <v>2477</v>
      </c>
      <c r="K868" s="3348">
        <v>40500</v>
      </c>
      <c r="L868" s="3341" t="s">
        <v>2478</v>
      </c>
      <c r="M868" s="3341" t="s">
        <v>2479</v>
      </c>
      <c r="N868" s="3341" t="s">
        <v>2480</v>
      </c>
      <c r="O868" s="3341"/>
      <c r="P868" s="3341"/>
      <c r="Q868" s="3341" t="s">
        <v>2921</v>
      </c>
      <c r="R868" s="3347" t="s">
        <v>3086</v>
      </c>
    </row>
    <row r="869" spans="1:18" ht="13.5" customHeight="1">
      <c r="A869" s="3351" t="s">
        <v>4907</v>
      </c>
      <c r="B869" s="3341" t="s">
        <v>4906</v>
      </c>
      <c r="C869" s="3341" t="s">
        <v>4906</v>
      </c>
      <c r="D869" s="3347" t="s">
        <v>4899</v>
      </c>
      <c r="E869" s="3341" t="s">
        <v>2495</v>
      </c>
      <c r="F869" s="3341" t="s">
        <v>2532</v>
      </c>
      <c r="G869" s="3341" t="s">
        <v>2578</v>
      </c>
      <c r="H869" s="3341"/>
      <c r="I869" s="3341" t="s">
        <v>2489</v>
      </c>
      <c r="J869" s="3341" t="s">
        <v>2477</v>
      </c>
      <c r="K869" s="3348">
        <v>78720</v>
      </c>
      <c r="L869" s="3341" t="s">
        <v>2478</v>
      </c>
      <c r="M869" s="3341" t="s">
        <v>2479</v>
      </c>
      <c r="N869" s="3341" t="s">
        <v>2480</v>
      </c>
      <c r="O869" s="3341"/>
      <c r="P869" s="3341"/>
      <c r="Q869" s="3341" t="s">
        <v>2582</v>
      </c>
      <c r="R869" s="3347" t="s">
        <v>4899</v>
      </c>
    </row>
    <row r="870" spans="1:18" ht="13.5" customHeight="1">
      <c r="A870" s="3351" t="s">
        <v>4908</v>
      </c>
      <c r="B870" s="3341" t="s">
        <v>4906</v>
      </c>
      <c r="C870" s="3341" t="s">
        <v>4906</v>
      </c>
      <c r="D870" s="3347" t="s">
        <v>3155</v>
      </c>
      <c r="E870" s="3341" t="s">
        <v>2495</v>
      </c>
      <c r="F870" s="3341" t="s">
        <v>2496</v>
      </c>
      <c r="G870" s="3341" t="s">
        <v>2650</v>
      </c>
      <c r="H870" s="3341"/>
      <c r="I870" s="3341" t="s">
        <v>2489</v>
      </c>
      <c r="J870" s="3341" t="s">
        <v>2477</v>
      </c>
      <c r="K870" s="3348">
        <v>43190</v>
      </c>
      <c r="L870" s="3341" t="s">
        <v>2478</v>
      </c>
      <c r="M870" s="3341" t="s">
        <v>4780</v>
      </c>
      <c r="N870" s="3341" t="s">
        <v>4198</v>
      </c>
      <c r="O870" s="3341"/>
      <c r="P870" s="3341"/>
      <c r="Q870" s="3341" t="s">
        <v>4909</v>
      </c>
      <c r="R870" s="3347" t="s">
        <v>3155</v>
      </c>
    </row>
    <row r="871" spans="1:18" ht="13.5" customHeight="1">
      <c r="A871" s="3351" t="s">
        <v>4910</v>
      </c>
      <c r="B871" s="3341" t="s">
        <v>4906</v>
      </c>
      <c r="C871" s="3341" t="s">
        <v>4906</v>
      </c>
      <c r="D871" s="3347" t="s">
        <v>3564</v>
      </c>
      <c r="E871" s="3341" t="s">
        <v>2495</v>
      </c>
      <c r="F871" s="3341" t="s">
        <v>2496</v>
      </c>
      <c r="G871" s="3341" t="s">
        <v>2650</v>
      </c>
      <c r="H871" s="3341"/>
      <c r="I871" s="3341" t="s">
        <v>2489</v>
      </c>
      <c r="J871" s="3341" t="s">
        <v>2477</v>
      </c>
      <c r="K871" s="3348">
        <v>286100</v>
      </c>
      <c r="L871" s="3341" t="s">
        <v>2478</v>
      </c>
      <c r="M871" s="3341" t="s">
        <v>4780</v>
      </c>
      <c r="N871" s="3341" t="s">
        <v>4198</v>
      </c>
      <c r="O871" s="3341"/>
      <c r="P871" s="3341"/>
      <c r="Q871" s="3341" t="s">
        <v>4911</v>
      </c>
      <c r="R871" s="3347" t="s">
        <v>3564</v>
      </c>
    </row>
    <row r="872" spans="1:18" ht="13.5" customHeight="1">
      <c r="A872" s="3351" t="s">
        <v>4912</v>
      </c>
      <c r="B872" s="3341" t="s">
        <v>4906</v>
      </c>
      <c r="C872" s="3341" t="s">
        <v>4906</v>
      </c>
      <c r="D872" s="3347" t="s">
        <v>4376</v>
      </c>
      <c r="E872" s="3341" t="s">
        <v>2495</v>
      </c>
      <c r="F872" s="3341" t="s">
        <v>2496</v>
      </c>
      <c r="G872" s="3341" t="s">
        <v>2650</v>
      </c>
      <c r="H872" s="3341"/>
      <c r="I872" s="3341" t="s">
        <v>2489</v>
      </c>
      <c r="J872" s="3341" t="s">
        <v>2477</v>
      </c>
      <c r="K872" s="3348">
        <v>198980</v>
      </c>
      <c r="L872" s="3341" t="s">
        <v>2478</v>
      </c>
      <c r="M872" s="3341" t="s">
        <v>4780</v>
      </c>
      <c r="N872" s="3341" t="s">
        <v>4198</v>
      </c>
      <c r="O872" s="3341"/>
      <c r="P872" s="3341"/>
      <c r="Q872" s="3341" t="s">
        <v>4913</v>
      </c>
      <c r="R872" s="3347" t="s">
        <v>4376</v>
      </c>
    </row>
    <row r="873" spans="1:18" ht="13.5" customHeight="1">
      <c r="A873" s="3351" t="s">
        <v>4914</v>
      </c>
      <c r="B873" s="3341" t="s">
        <v>4906</v>
      </c>
      <c r="C873" s="3341" t="s">
        <v>4906</v>
      </c>
      <c r="D873" s="3347" t="s">
        <v>3158</v>
      </c>
      <c r="E873" s="3341" t="s">
        <v>2495</v>
      </c>
      <c r="F873" s="3341" t="s">
        <v>2496</v>
      </c>
      <c r="G873" s="3341" t="s">
        <v>2650</v>
      </c>
      <c r="H873" s="3341"/>
      <c r="I873" s="3341" t="s">
        <v>2489</v>
      </c>
      <c r="J873" s="3341" t="s">
        <v>2477</v>
      </c>
      <c r="K873" s="3348">
        <v>24150</v>
      </c>
      <c r="L873" s="3341" t="s">
        <v>2478</v>
      </c>
      <c r="M873" s="3341" t="s">
        <v>4780</v>
      </c>
      <c r="N873" s="3341" t="s">
        <v>4198</v>
      </c>
      <c r="O873" s="3341"/>
      <c r="P873" s="3341"/>
      <c r="Q873" s="3341" t="s">
        <v>4915</v>
      </c>
      <c r="R873" s="3347" t="s">
        <v>3158</v>
      </c>
    </row>
    <row r="874" spans="1:18" ht="13.5" customHeight="1">
      <c r="A874" s="3351" t="s">
        <v>4916</v>
      </c>
      <c r="B874" s="3341" t="s">
        <v>4917</v>
      </c>
      <c r="C874" s="3341" t="s">
        <v>4917</v>
      </c>
      <c r="D874" s="3347" t="s">
        <v>3086</v>
      </c>
      <c r="E874" s="3341" t="s">
        <v>2486</v>
      </c>
      <c r="F874" s="3341" t="s">
        <v>2487</v>
      </c>
      <c r="G874" s="3341" t="s">
        <v>2488</v>
      </c>
      <c r="H874" s="3341"/>
      <c r="I874" s="3299" t="s">
        <v>2546</v>
      </c>
      <c r="J874" s="3341" t="s">
        <v>2477</v>
      </c>
      <c r="K874" s="3348">
        <v>13000</v>
      </c>
      <c r="L874" s="3341" t="s">
        <v>2478</v>
      </c>
      <c r="M874" s="3341" t="s">
        <v>2479</v>
      </c>
      <c r="N874" s="3341" t="s">
        <v>2480</v>
      </c>
      <c r="O874" s="3341"/>
      <c r="P874" s="3341"/>
      <c r="Q874" s="3341" t="s">
        <v>3727</v>
      </c>
      <c r="R874" s="3347" t="s">
        <v>3086</v>
      </c>
    </row>
    <row r="875" spans="1:18" ht="13.5" customHeight="1">
      <c r="A875" s="3351" t="s">
        <v>4918</v>
      </c>
      <c r="B875" s="3341" t="s">
        <v>4917</v>
      </c>
      <c r="C875" s="3341" t="s">
        <v>4917</v>
      </c>
      <c r="D875" s="3347" t="s">
        <v>4919</v>
      </c>
      <c r="E875" s="3341" t="s">
        <v>2486</v>
      </c>
      <c r="F875" s="3341" t="s">
        <v>2487</v>
      </c>
      <c r="G875" s="3299" t="s">
        <v>5013</v>
      </c>
      <c r="H875" s="3341"/>
      <c r="I875" s="3341" t="s">
        <v>2489</v>
      </c>
      <c r="J875" s="3341" t="s">
        <v>2477</v>
      </c>
      <c r="K875" s="3348">
        <v>20900</v>
      </c>
      <c r="L875" s="3341" t="s">
        <v>2478</v>
      </c>
      <c r="M875" s="3341" t="s">
        <v>2479</v>
      </c>
      <c r="N875" s="3341" t="s">
        <v>2480</v>
      </c>
      <c r="O875" s="3341"/>
      <c r="P875" s="3341"/>
      <c r="Q875" s="3341" t="s">
        <v>3982</v>
      </c>
      <c r="R875" s="3347" t="s">
        <v>4919</v>
      </c>
    </row>
    <row r="876" spans="1:18" ht="13.5" customHeight="1">
      <c r="A876" s="3351" t="s">
        <v>4920</v>
      </c>
      <c r="B876" s="3341" t="s">
        <v>4921</v>
      </c>
      <c r="C876" s="3341" t="s">
        <v>4921</v>
      </c>
      <c r="D876" s="3347" t="s">
        <v>4899</v>
      </c>
      <c r="E876" s="3341" t="s">
        <v>688</v>
      </c>
      <c r="F876" s="3341" t="s">
        <v>696</v>
      </c>
      <c r="G876" s="3341" t="s">
        <v>2578</v>
      </c>
      <c r="H876" s="3341"/>
      <c r="I876" s="3341" t="s">
        <v>2489</v>
      </c>
      <c r="J876" s="3341" t="s">
        <v>2477</v>
      </c>
      <c r="K876" s="3348">
        <v>69400</v>
      </c>
      <c r="L876" s="3341" t="s">
        <v>2478</v>
      </c>
      <c r="M876" s="3341" t="s">
        <v>2479</v>
      </c>
      <c r="N876" s="3341" t="s">
        <v>2480</v>
      </c>
      <c r="O876" s="3341"/>
      <c r="P876" s="3341"/>
      <c r="Q876" s="3341" t="s">
        <v>2582</v>
      </c>
      <c r="R876" s="3347" t="s">
        <v>4899</v>
      </c>
    </row>
    <row r="877" spans="1:18" ht="13.5" customHeight="1">
      <c r="A877" s="3351" t="s">
        <v>4922</v>
      </c>
      <c r="B877" s="3341" t="s">
        <v>4921</v>
      </c>
      <c r="C877" s="3341" t="s">
        <v>4921</v>
      </c>
      <c r="D877" s="3347" t="s">
        <v>4923</v>
      </c>
      <c r="E877" s="3341" t="s">
        <v>2495</v>
      </c>
      <c r="F877" s="3341" t="s">
        <v>2496</v>
      </c>
      <c r="G877" s="3341" t="s">
        <v>2695</v>
      </c>
      <c r="H877" s="3341"/>
      <c r="I877" s="3341" t="s">
        <v>2489</v>
      </c>
      <c r="J877" s="3341" t="s">
        <v>2477</v>
      </c>
      <c r="K877" s="3348">
        <v>140000</v>
      </c>
      <c r="L877" s="3341" t="s">
        <v>2478</v>
      </c>
      <c r="M877" s="3341" t="s">
        <v>4780</v>
      </c>
      <c r="N877" s="3341" t="s">
        <v>2499</v>
      </c>
      <c r="O877" s="3341"/>
      <c r="P877" s="3341"/>
      <c r="Q877" s="3341" t="s">
        <v>2509</v>
      </c>
      <c r="R877" s="3347" t="s">
        <v>4923</v>
      </c>
    </row>
    <row r="878" spans="1:18" ht="13.5" customHeight="1">
      <c r="A878" s="3351" t="s">
        <v>4924</v>
      </c>
      <c r="B878" s="3341" t="s">
        <v>4925</v>
      </c>
      <c r="C878" s="3341" t="s">
        <v>4925</v>
      </c>
      <c r="D878" s="3347" t="s">
        <v>3086</v>
      </c>
      <c r="E878" s="3341" t="s">
        <v>2486</v>
      </c>
      <c r="F878" s="3341" t="s">
        <v>2487</v>
      </c>
      <c r="G878" s="3341" t="s">
        <v>2488</v>
      </c>
      <c r="H878" s="3341"/>
      <c r="I878" s="3299" t="s">
        <v>2546</v>
      </c>
      <c r="J878" s="3341" t="s">
        <v>2477</v>
      </c>
      <c r="K878" s="3348">
        <v>28000</v>
      </c>
      <c r="L878" s="3341" t="s">
        <v>2478</v>
      </c>
      <c r="M878" s="3341" t="s">
        <v>2479</v>
      </c>
      <c r="N878" s="3341" t="s">
        <v>2480</v>
      </c>
      <c r="O878" s="3341"/>
      <c r="P878" s="3341"/>
      <c r="Q878" s="3341" t="s">
        <v>4926</v>
      </c>
      <c r="R878" s="3347" t="s">
        <v>3086</v>
      </c>
    </row>
    <row r="879" spans="1:18" ht="13.5" customHeight="1">
      <c r="A879" s="3351" t="s">
        <v>4927</v>
      </c>
      <c r="B879" s="3341" t="s">
        <v>4925</v>
      </c>
      <c r="C879" s="3341" t="s">
        <v>4925</v>
      </c>
      <c r="D879" s="3347" t="s">
        <v>4928</v>
      </c>
      <c r="E879" s="3341" t="s">
        <v>2486</v>
      </c>
      <c r="F879" s="3341" t="s">
        <v>2487</v>
      </c>
      <c r="G879" s="3341" t="s">
        <v>3598</v>
      </c>
      <c r="H879" s="3341"/>
      <c r="I879" s="3305" t="s">
        <v>3599</v>
      </c>
      <c r="J879" s="3341" t="s">
        <v>2477</v>
      </c>
      <c r="K879" s="3348">
        <v>316200</v>
      </c>
      <c r="L879" s="3341" t="s">
        <v>2478</v>
      </c>
      <c r="M879" s="3341" t="s">
        <v>4780</v>
      </c>
      <c r="N879" s="3341" t="s">
        <v>2499</v>
      </c>
      <c r="O879" s="3341"/>
      <c r="P879" s="3341"/>
      <c r="Q879" s="3341" t="s">
        <v>4929</v>
      </c>
      <c r="R879" s="3347" t="s">
        <v>4930</v>
      </c>
    </row>
    <row r="880" spans="1:18" ht="13.5" customHeight="1">
      <c r="A880" s="3351" t="s">
        <v>4931</v>
      </c>
      <c r="B880" s="3341" t="s">
        <v>4932</v>
      </c>
      <c r="C880" s="3341" t="s">
        <v>4932</v>
      </c>
      <c r="D880" s="3341" t="s">
        <v>3086</v>
      </c>
      <c r="E880" s="3347" t="s">
        <v>2486</v>
      </c>
      <c r="F880" s="3347" t="s">
        <v>2487</v>
      </c>
      <c r="G880" s="3341" t="s">
        <v>2488</v>
      </c>
      <c r="H880" s="3341"/>
      <c r="I880" s="3299" t="s">
        <v>2522</v>
      </c>
      <c r="J880" s="3341" t="s">
        <v>2477</v>
      </c>
      <c r="K880" s="3348">
        <v>11500</v>
      </c>
      <c r="L880" s="3341" t="s">
        <v>2478</v>
      </c>
      <c r="M880" s="3341" t="s">
        <v>2479</v>
      </c>
      <c r="N880" s="3341" t="s">
        <v>2480</v>
      </c>
      <c r="O880" s="3341"/>
      <c r="P880" s="3341"/>
      <c r="Q880" s="3341" t="s">
        <v>4933</v>
      </c>
      <c r="R880" s="3341" t="s">
        <v>3086</v>
      </c>
    </row>
    <row r="881" spans="1:18" ht="13.5" customHeight="1">
      <c r="A881" s="3351" t="s">
        <v>4934</v>
      </c>
      <c r="B881" s="3341" t="s">
        <v>4932</v>
      </c>
      <c r="C881" s="3341" t="s">
        <v>4932</v>
      </c>
      <c r="D881" s="3341" t="s">
        <v>2817</v>
      </c>
      <c r="E881" s="3347" t="s">
        <v>2495</v>
      </c>
      <c r="F881" s="3347" t="s">
        <v>2496</v>
      </c>
      <c r="G881" s="3341" t="s">
        <v>2815</v>
      </c>
      <c r="H881" s="3341"/>
      <c r="I881" s="3341" t="s">
        <v>2489</v>
      </c>
      <c r="J881" s="3341" t="s">
        <v>2477</v>
      </c>
      <c r="K881" s="3348">
        <v>1320000</v>
      </c>
      <c r="L881" s="3341" t="s">
        <v>2478</v>
      </c>
      <c r="M881" s="3341" t="s">
        <v>4935</v>
      </c>
      <c r="N881" s="3341" t="s">
        <v>4936</v>
      </c>
      <c r="O881" s="3341"/>
      <c r="P881" s="3341"/>
      <c r="Q881" s="3341" t="s">
        <v>2817</v>
      </c>
      <c r="R881" s="3341" t="s">
        <v>2817</v>
      </c>
    </row>
    <row r="882" spans="1:18" ht="13.5" customHeight="1">
      <c r="A882" s="3351" t="s">
        <v>4937</v>
      </c>
      <c r="B882" s="3341" t="s">
        <v>4938</v>
      </c>
      <c r="C882" s="3341" t="s">
        <v>4938</v>
      </c>
      <c r="D882" s="3341" t="s">
        <v>3086</v>
      </c>
      <c r="E882" s="3347" t="s">
        <v>2486</v>
      </c>
      <c r="F882" s="3347" t="s">
        <v>2487</v>
      </c>
      <c r="G882" s="3341" t="s">
        <v>2488</v>
      </c>
      <c r="H882" s="3341"/>
      <c r="I882" s="3299" t="s">
        <v>2522</v>
      </c>
      <c r="J882" s="3341" t="s">
        <v>2477</v>
      </c>
      <c r="K882" s="3348">
        <v>18000</v>
      </c>
      <c r="L882" s="3341" t="s">
        <v>2478</v>
      </c>
      <c r="M882" s="3341" t="s">
        <v>2479</v>
      </c>
      <c r="N882" s="3341" t="s">
        <v>2480</v>
      </c>
      <c r="O882" s="3341"/>
      <c r="P882" s="3341"/>
      <c r="Q882" s="3341" t="s">
        <v>2490</v>
      </c>
      <c r="R882" s="3341" t="s">
        <v>3086</v>
      </c>
    </row>
    <row r="883" spans="1:18" ht="13.5" customHeight="1">
      <c r="A883" s="3351" t="s">
        <v>4939</v>
      </c>
      <c r="B883" s="3341" t="s">
        <v>4938</v>
      </c>
      <c r="C883" s="3341" t="s">
        <v>4938</v>
      </c>
      <c r="D883" s="3341" t="s">
        <v>4054</v>
      </c>
      <c r="E883" s="3347" t="s">
        <v>2486</v>
      </c>
      <c r="F883" s="3347" t="s">
        <v>2487</v>
      </c>
      <c r="G883" s="3341" t="s">
        <v>3598</v>
      </c>
      <c r="H883" s="3341"/>
      <c r="I883" s="3305" t="s">
        <v>3599</v>
      </c>
      <c r="J883" s="3341" t="s">
        <v>2477</v>
      </c>
      <c r="K883" s="3348">
        <v>62700</v>
      </c>
      <c r="L883" s="3341" t="s">
        <v>2478</v>
      </c>
      <c r="M883" s="3341" t="s">
        <v>4780</v>
      </c>
      <c r="N883" s="3341" t="s">
        <v>2499</v>
      </c>
      <c r="O883" s="3341"/>
      <c r="P883" s="3341"/>
      <c r="Q883" s="3341" t="s">
        <v>3655</v>
      </c>
      <c r="R883" s="3341" t="s">
        <v>4940</v>
      </c>
    </row>
    <row r="884" spans="1:18" ht="13.5" customHeight="1">
      <c r="A884" s="3351" t="s">
        <v>4941</v>
      </c>
      <c r="B884" s="3341" t="s">
        <v>4942</v>
      </c>
      <c r="C884" s="3341" t="s">
        <v>4942</v>
      </c>
      <c r="D884" s="3341" t="s">
        <v>4899</v>
      </c>
      <c r="E884" s="3347" t="s">
        <v>2486</v>
      </c>
      <c r="F884" s="3347" t="s">
        <v>2487</v>
      </c>
      <c r="G884" s="3299" t="s">
        <v>5013</v>
      </c>
      <c r="H884" s="3341"/>
      <c r="I884" s="3341" t="s">
        <v>2489</v>
      </c>
      <c r="J884" s="3341" t="s">
        <v>2477</v>
      </c>
      <c r="K884" s="3348">
        <v>12080</v>
      </c>
      <c r="L884" s="3341" t="s">
        <v>2478</v>
      </c>
      <c r="M884" s="3341" t="s">
        <v>2479</v>
      </c>
      <c r="N884" s="3341" t="s">
        <v>2480</v>
      </c>
      <c r="O884" s="3341"/>
      <c r="P884" s="3341"/>
      <c r="Q884" s="3341" t="s">
        <v>2582</v>
      </c>
      <c r="R884" s="3341" t="s">
        <v>4899</v>
      </c>
    </row>
    <row r="885" spans="1:18" ht="13.5" customHeight="1">
      <c r="A885" s="3351" t="s">
        <v>4943</v>
      </c>
      <c r="B885" s="3341" t="s">
        <v>4944</v>
      </c>
      <c r="C885" s="3341" t="s">
        <v>4944</v>
      </c>
      <c r="D885" s="3341" t="s">
        <v>4899</v>
      </c>
      <c r="E885" s="3347" t="s">
        <v>2486</v>
      </c>
      <c r="F885" s="3347" t="s">
        <v>2487</v>
      </c>
      <c r="G885" s="3299" t="s">
        <v>5013</v>
      </c>
      <c r="H885" s="3341"/>
      <c r="I885" s="3341" t="s">
        <v>2489</v>
      </c>
      <c r="J885" s="3341" t="s">
        <v>2477</v>
      </c>
      <c r="K885" s="3348">
        <v>7210</v>
      </c>
      <c r="L885" s="3341" t="s">
        <v>2478</v>
      </c>
      <c r="M885" s="3341" t="s">
        <v>2479</v>
      </c>
      <c r="N885" s="3341" t="s">
        <v>2480</v>
      </c>
      <c r="O885" s="3341"/>
      <c r="P885" s="3341"/>
      <c r="Q885" s="3341" t="s">
        <v>2582</v>
      </c>
      <c r="R885" s="3341" t="s">
        <v>4899</v>
      </c>
    </row>
    <row r="886" spans="1:18" ht="13.5" customHeight="1">
      <c r="A886" s="3351" t="s">
        <v>4945</v>
      </c>
      <c r="B886" s="3341" t="s">
        <v>4944</v>
      </c>
      <c r="C886" s="3341" t="s">
        <v>4944</v>
      </c>
      <c r="D886" s="3341" t="s">
        <v>3086</v>
      </c>
      <c r="E886" s="3347" t="s">
        <v>2486</v>
      </c>
      <c r="F886" s="3347" t="s">
        <v>2487</v>
      </c>
      <c r="G886" s="3341" t="s">
        <v>2488</v>
      </c>
      <c r="H886" s="3341"/>
      <c r="I886" s="3299" t="s">
        <v>2522</v>
      </c>
      <c r="J886" s="3341" t="s">
        <v>2477</v>
      </c>
      <c r="K886" s="3348">
        <v>12500</v>
      </c>
      <c r="L886" s="3341" t="s">
        <v>2478</v>
      </c>
      <c r="M886" s="3341" t="s">
        <v>2479</v>
      </c>
      <c r="N886" s="3341" t="s">
        <v>2480</v>
      </c>
      <c r="O886" s="3341"/>
      <c r="P886" s="3341"/>
      <c r="Q886" s="3341" t="s">
        <v>2523</v>
      </c>
      <c r="R886" s="3341" t="s">
        <v>3086</v>
      </c>
    </row>
    <row r="887" spans="1:18" ht="13.5" customHeight="1">
      <c r="A887" s="3351" t="s">
        <v>4946</v>
      </c>
      <c r="B887" s="3341" t="s">
        <v>4944</v>
      </c>
      <c r="C887" s="3341" t="s">
        <v>4944</v>
      </c>
      <c r="D887" s="3341" t="s">
        <v>4947</v>
      </c>
      <c r="E887" s="3347" t="s">
        <v>2495</v>
      </c>
      <c r="F887" s="3347" t="s">
        <v>2532</v>
      </c>
      <c r="G887" s="3341" t="s">
        <v>2550</v>
      </c>
      <c r="H887" s="3341"/>
      <c r="I887" s="3341" t="s">
        <v>2489</v>
      </c>
      <c r="J887" s="3341" t="s">
        <v>2477</v>
      </c>
      <c r="K887" s="3348">
        <v>6226</v>
      </c>
      <c r="L887" s="3341" t="s">
        <v>2478</v>
      </c>
      <c r="M887" s="3341" t="s">
        <v>2479</v>
      </c>
      <c r="N887" s="3341" t="s">
        <v>2480</v>
      </c>
      <c r="O887" s="3341"/>
      <c r="P887" s="3341"/>
      <c r="Q887" s="3341" t="s">
        <v>3962</v>
      </c>
      <c r="R887" s="3341" t="s">
        <v>4947</v>
      </c>
    </row>
    <row r="888" spans="1:18" ht="13.5" customHeight="1">
      <c r="A888" s="3351" t="s">
        <v>4948</v>
      </c>
      <c r="B888" s="3341" t="s">
        <v>4944</v>
      </c>
      <c r="C888" s="3341" t="s">
        <v>4944</v>
      </c>
      <c r="D888" s="3341" t="s">
        <v>4947</v>
      </c>
      <c r="E888" s="3347" t="s">
        <v>2495</v>
      </c>
      <c r="F888" s="3347" t="s">
        <v>2532</v>
      </c>
      <c r="G888" s="3341" t="s">
        <v>2550</v>
      </c>
      <c r="H888" s="3341"/>
      <c r="I888" s="3341" t="s">
        <v>2489</v>
      </c>
      <c r="J888" s="3341" t="s">
        <v>2477</v>
      </c>
      <c r="K888" s="3348">
        <v>50000</v>
      </c>
      <c r="L888" s="3341" t="s">
        <v>2478</v>
      </c>
      <c r="M888" s="3341" t="s">
        <v>2479</v>
      </c>
      <c r="N888" s="3341" t="s">
        <v>2480</v>
      </c>
      <c r="O888" s="3341"/>
      <c r="P888" s="3341"/>
      <c r="Q888" s="3341" t="s">
        <v>3962</v>
      </c>
      <c r="R888" s="3341" t="s">
        <v>4947</v>
      </c>
    </row>
    <row r="889" spans="1:18" ht="13.5" customHeight="1">
      <c r="A889" s="3351" t="s">
        <v>4949</v>
      </c>
      <c r="B889" s="3341" t="s">
        <v>4950</v>
      </c>
      <c r="C889" s="3341" t="s">
        <v>4950</v>
      </c>
      <c r="D889" s="3341" t="s">
        <v>2781</v>
      </c>
      <c r="E889" s="3347" t="s">
        <v>2495</v>
      </c>
      <c r="F889" s="3347" t="s">
        <v>2532</v>
      </c>
      <c r="G889" s="3341" t="s">
        <v>2781</v>
      </c>
      <c r="H889" s="3341"/>
      <c r="I889" s="3341" t="s">
        <v>2489</v>
      </c>
      <c r="J889" s="3341" t="s">
        <v>2477</v>
      </c>
      <c r="K889" s="3348">
        <v>33900</v>
      </c>
      <c r="L889" s="3341" t="s">
        <v>2478</v>
      </c>
      <c r="M889" s="3341" t="s">
        <v>4780</v>
      </c>
      <c r="N889" s="3341" t="s">
        <v>4198</v>
      </c>
      <c r="O889" s="3341"/>
      <c r="P889" s="3341"/>
      <c r="Q889" s="3341" t="s">
        <v>4951</v>
      </c>
      <c r="R889" s="3341" t="s">
        <v>2781</v>
      </c>
    </row>
    <row r="890" spans="1:18" ht="13.5" customHeight="1">
      <c r="A890" s="3351" t="s">
        <v>4952</v>
      </c>
      <c r="B890" s="3341" t="s">
        <v>4950</v>
      </c>
      <c r="C890" s="3341" t="s">
        <v>4950</v>
      </c>
      <c r="D890" s="3341" t="s">
        <v>4753</v>
      </c>
      <c r="E890" s="3347" t="s">
        <v>2495</v>
      </c>
      <c r="F890" s="3347" t="s">
        <v>2532</v>
      </c>
      <c r="G890" s="3341" t="s">
        <v>2533</v>
      </c>
      <c r="H890" s="3341"/>
      <c r="I890" s="3341" t="s">
        <v>2489</v>
      </c>
      <c r="J890" s="3341" t="s">
        <v>2477</v>
      </c>
      <c r="K890" s="3348">
        <v>45110</v>
      </c>
      <c r="L890" s="3341" t="s">
        <v>2478</v>
      </c>
      <c r="M890" s="3341" t="s">
        <v>4953</v>
      </c>
      <c r="N890" s="3299" t="s">
        <v>2534</v>
      </c>
      <c r="O890" s="3341"/>
      <c r="P890" s="3341"/>
      <c r="Q890" s="3341" t="s">
        <v>4572</v>
      </c>
      <c r="R890" s="3341" t="s">
        <v>4753</v>
      </c>
    </row>
    <row r="891" spans="1:18" ht="13.5" customHeight="1">
      <c r="A891" s="3351" t="s">
        <v>4954</v>
      </c>
      <c r="B891" s="3341" t="s">
        <v>4950</v>
      </c>
      <c r="C891" s="3341" t="s">
        <v>4950</v>
      </c>
      <c r="D891" s="3341" t="s">
        <v>4955</v>
      </c>
      <c r="E891" s="3347" t="s">
        <v>2495</v>
      </c>
      <c r="F891" s="3347" t="s">
        <v>2532</v>
      </c>
      <c r="G891" s="3341" t="s">
        <v>2533</v>
      </c>
      <c r="H891" s="3341"/>
      <c r="I891" s="3341" t="s">
        <v>2489</v>
      </c>
      <c r="J891" s="3341" t="s">
        <v>2477</v>
      </c>
      <c r="K891" s="3348">
        <v>64850</v>
      </c>
      <c r="L891" s="3341" t="s">
        <v>2478</v>
      </c>
      <c r="M891" s="3341" t="s">
        <v>4780</v>
      </c>
      <c r="N891" s="3299" t="s">
        <v>2534</v>
      </c>
      <c r="O891" s="3341"/>
      <c r="P891" s="3341"/>
      <c r="Q891" s="3341" t="s">
        <v>4956</v>
      </c>
      <c r="R891" s="3341" t="s">
        <v>4955</v>
      </c>
    </row>
    <row r="892" spans="1:18" ht="13.5" customHeight="1">
      <c r="A892" s="3351" t="s">
        <v>4957</v>
      </c>
      <c r="B892" s="3341" t="s">
        <v>4958</v>
      </c>
      <c r="C892" s="3341" t="s">
        <v>4958</v>
      </c>
      <c r="D892" s="3341" t="s">
        <v>3086</v>
      </c>
      <c r="E892" s="3347" t="s">
        <v>2486</v>
      </c>
      <c r="F892" s="3347" t="s">
        <v>2487</v>
      </c>
      <c r="G892" s="3341" t="s">
        <v>2488</v>
      </c>
      <c r="H892" s="3341"/>
      <c r="I892" s="3299" t="s">
        <v>2522</v>
      </c>
      <c r="J892" s="3341" t="s">
        <v>2477</v>
      </c>
      <c r="K892" s="3348">
        <v>22000</v>
      </c>
      <c r="L892" s="3341" t="s">
        <v>2478</v>
      </c>
      <c r="M892" s="3341" t="s">
        <v>2479</v>
      </c>
      <c r="N892" s="3341" t="s">
        <v>2480</v>
      </c>
      <c r="O892" s="3341"/>
      <c r="P892" s="3341"/>
      <c r="Q892" s="3341" t="s">
        <v>4926</v>
      </c>
      <c r="R892" s="3341" t="s">
        <v>3086</v>
      </c>
    </row>
    <row r="893" spans="1:18" ht="13.5" customHeight="1">
      <c r="A893" s="3351" t="s">
        <v>4959</v>
      </c>
      <c r="B893" s="3341" t="s">
        <v>4950</v>
      </c>
      <c r="C893" s="3341" t="s">
        <v>4950</v>
      </c>
      <c r="D893" s="3341" t="s">
        <v>4960</v>
      </c>
      <c r="E893" s="3347" t="s">
        <v>2486</v>
      </c>
      <c r="F893" s="3347" t="s">
        <v>2487</v>
      </c>
      <c r="G893" s="3341" t="s">
        <v>2981</v>
      </c>
      <c r="H893" s="3341"/>
      <c r="I893" s="3299" t="s">
        <v>2522</v>
      </c>
      <c r="J893" s="3341" t="s">
        <v>2477</v>
      </c>
      <c r="K893" s="3348">
        <v>14340000</v>
      </c>
      <c r="L893" s="3341" t="s">
        <v>2478</v>
      </c>
      <c r="M893" s="3341" t="s">
        <v>4780</v>
      </c>
      <c r="N893" s="3341" t="s">
        <v>4961</v>
      </c>
      <c r="O893" s="3341"/>
      <c r="P893" s="3341"/>
      <c r="Q893" s="3341" t="s">
        <v>4962</v>
      </c>
      <c r="R893" s="3341" t="s">
        <v>4960</v>
      </c>
    </row>
    <row r="894" spans="1:18" ht="13.5" customHeight="1">
      <c r="A894" s="3351" t="s">
        <v>4963</v>
      </c>
      <c r="B894" s="3341" t="s">
        <v>4958</v>
      </c>
      <c r="C894" s="3341" t="s">
        <v>4958</v>
      </c>
      <c r="D894" s="3341" t="s">
        <v>3037</v>
      </c>
      <c r="E894" s="3347" t="s">
        <v>2495</v>
      </c>
      <c r="F894" s="3347" t="s">
        <v>2532</v>
      </c>
      <c r="G894" s="3341" t="s">
        <v>2550</v>
      </c>
      <c r="H894" s="3341"/>
      <c r="I894" s="3341" t="s">
        <v>2489</v>
      </c>
      <c r="J894" s="3341" t="s">
        <v>2477</v>
      </c>
      <c r="K894" s="3348">
        <v>30800</v>
      </c>
      <c r="L894" s="3341" t="s">
        <v>2478</v>
      </c>
      <c r="M894" s="3341" t="s">
        <v>4780</v>
      </c>
      <c r="N894" s="3341" t="s">
        <v>4781</v>
      </c>
      <c r="O894" s="3341"/>
      <c r="P894" s="3341"/>
      <c r="Q894" s="3299" t="s">
        <v>3031</v>
      </c>
      <c r="R894" s="3341" t="s">
        <v>3037</v>
      </c>
    </row>
    <row r="895" spans="1:18" ht="13.5" customHeight="1">
      <c r="A895" s="3351" t="s">
        <v>4964</v>
      </c>
      <c r="B895" s="3341" t="s">
        <v>4965</v>
      </c>
      <c r="C895" s="3341" t="s">
        <v>4965</v>
      </c>
      <c r="D895" s="3341" t="s">
        <v>3020</v>
      </c>
      <c r="E895" s="3347" t="s">
        <v>2495</v>
      </c>
      <c r="F895" s="3347" t="s">
        <v>2532</v>
      </c>
      <c r="G895" s="3341" t="s">
        <v>2550</v>
      </c>
      <c r="H895" s="3341"/>
      <c r="I895" s="3341" t="s">
        <v>2489</v>
      </c>
      <c r="J895" s="3341" t="s">
        <v>2477</v>
      </c>
      <c r="K895" s="3348">
        <v>33000</v>
      </c>
      <c r="L895" s="3341" t="s">
        <v>2478</v>
      </c>
      <c r="M895" s="3341" t="s">
        <v>4780</v>
      </c>
      <c r="N895" s="3341" t="s">
        <v>4781</v>
      </c>
      <c r="O895" s="3341"/>
      <c r="P895" s="3341"/>
      <c r="Q895" s="3299" t="s">
        <v>3031</v>
      </c>
      <c r="R895" s="3341" t="s">
        <v>3020</v>
      </c>
    </row>
    <row r="896" spans="1:18" ht="13.5" customHeight="1">
      <c r="A896" s="3351" t="s">
        <v>4966</v>
      </c>
      <c r="B896" s="3341" t="s">
        <v>4958</v>
      </c>
      <c r="C896" s="3341" t="s">
        <v>4958</v>
      </c>
      <c r="D896" s="3341" t="s">
        <v>3037</v>
      </c>
      <c r="E896" s="3347" t="s">
        <v>2495</v>
      </c>
      <c r="F896" s="3347" t="s">
        <v>2532</v>
      </c>
      <c r="G896" s="3341" t="s">
        <v>2550</v>
      </c>
      <c r="H896" s="3341"/>
      <c r="I896" s="3341" t="s">
        <v>2489</v>
      </c>
      <c r="J896" s="3341" t="s">
        <v>2477</v>
      </c>
      <c r="K896" s="3349">
        <v>144925</v>
      </c>
      <c r="L896" s="3341" t="s">
        <v>2478</v>
      </c>
      <c r="M896" s="3341" t="s">
        <v>4780</v>
      </c>
      <c r="N896" s="3341" t="s">
        <v>4781</v>
      </c>
      <c r="O896" s="3341"/>
      <c r="P896" s="3341"/>
      <c r="Q896" s="3299" t="s">
        <v>3037</v>
      </c>
      <c r="R896" s="3341" t="s">
        <v>3037</v>
      </c>
    </row>
    <row r="897" spans="1:16383" ht="13.5" customHeight="1">
      <c r="A897" s="3351" t="s">
        <v>4967</v>
      </c>
      <c r="B897" s="3341" t="s">
        <v>4968</v>
      </c>
      <c r="C897" s="3341" t="s">
        <v>4968</v>
      </c>
      <c r="D897" s="3341" t="s">
        <v>4360</v>
      </c>
      <c r="E897" s="3347" t="s">
        <v>2486</v>
      </c>
      <c r="F897" s="3347" t="s">
        <v>2487</v>
      </c>
      <c r="G897" s="3299" t="s">
        <v>5011</v>
      </c>
      <c r="H897" s="3341"/>
      <c r="I897" s="3299" t="s">
        <v>2608</v>
      </c>
      <c r="J897" s="3341" t="s">
        <v>2477</v>
      </c>
      <c r="K897" s="3348">
        <v>-2260000</v>
      </c>
      <c r="L897" s="3341" t="s">
        <v>2478</v>
      </c>
      <c r="M897" s="3341" t="s">
        <v>4780</v>
      </c>
      <c r="N897" s="3341" t="s">
        <v>4969</v>
      </c>
      <c r="O897" s="3341"/>
      <c r="P897" s="3341"/>
      <c r="Q897" s="3299" t="s">
        <v>1227</v>
      </c>
      <c r="R897" s="3341" t="s">
        <v>4360</v>
      </c>
    </row>
    <row r="898" spans="1:16383" ht="13.5" customHeight="1">
      <c r="A898" s="3351" t="s">
        <v>4970</v>
      </c>
      <c r="B898" s="3341" t="s">
        <v>4971</v>
      </c>
      <c r="C898" s="3341" t="s">
        <v>4971</v>
      </c>
      <c r="D898" s="3341" t="s">
        <v>4972</v>
      </c>
      <c r="E898" s="3341" t="s">
        <v>2486</v>
      </c>
      <c r="F898" s="3341" t="s">
        <v>2487</v>
      </c>
      <c r="G898" s="3341" t="s">
        <v>3361</v>
      </c>
      <c r="H898" s="3341"/>
      <c r="I898" s="3299" t="s">
        <v>2546</v>
      </c>
      <c r="J898" s="3341" t="s">
        <v>2477</v>
      </c>
      <c r="K898" s="3349">
        <v>1000500</v>
      </c>
      <c r="L898" s="3341" t="s">
        <v>2478</v>
      </c>
      <c r="M898" s="3341" t="s">
        <v>4780</v>
      </c>
      <c r="N898" s="3341" t="s">
        <v>4969</v>
      </c>
      <c r="O898" s="3341"/>
      <c r="P898" s="3341"/>
      <c r="Q898" s="3341" t="s">
        <v>4973</v>
      </c>
      <c r="R898" s="3341" t="s">
        <v>4974</v>
      </c>
    </row>
    <row r="899" spans="1:16383" ht="13.5" customHeight="1">
      <c r="A899" s="3351" t="s">
        <v>4975</v>
      </c>
      <c r="B899" s="3341" t="s">
        <v>4971</v>
      </c>
      <c r="C899" s="3341" t="s">
        <v>4971</v>
      </c>
      <c r="D899" s="3341" t="s">
        <v>3086</v>
      </c>
      <c r="E899" s="3341" t="s">
        <v>2486</v>
      </c>
      <c r="F899" s="3341" t="s">
        <v>2487</v>
      </c>
      <c r="G899" s="3341" t="s">
        <v>2488</v>
      </c>
      <c r="H899" s="3341"/>
      <c r="I899" s="3299" t="s">
        <v>2546</v>
      </c>
      <c r="J899" s="3341" t="s">
        <v>2477</v>
      </c>
      <c r="K899" s="3349">
        <v>11500</v>
      </c>
      <c r="L899" s="3341" t="s">
        <v>2478</v>
      </c>
      <c r="M899" s="3341" t="s">
        <v>2479</v>
      </c>
      <c r="N899" s="3341" t="s">
        <v>2480</v>
      </c>
      <c r="O899" s="3341"/>
      <c r="P899" s="3341"/>
      <c r="Q899" s="3341" t="s">
        <v>4976</v>
      </c>
      <c r="R899" s="3341" t="s">
        <v>3086</v>
      </c>
    </row>
    <row r="900" spans="1:16383" ht="13.5" customHeight="1">
      <c r="A900" s="3351" t="s">
        <v>4977</v>
      </c>
      <c r="B900" s="3341" t="s">
        <v>4971</v>
      </c>
      <c r="C900" s="3341" t="s">
        <v>4971</v>
      </c>
      <c r="D900" s="3341" t="s">
        <v>3086</v>
      </c>
      <c r="E900" s="3341" t="s">
        <v>2486</v>
      </c>
      <c r="F900" s="3341" t="s">
        <v>2487</v>
      </c>
      <c r="G900" s="3341" t="s">
        <v>2488</v>
      </c>
      <c r="H900" s="3341"/>
      <c r="I900" s="3299" t="s">
        <v>2546</v>
      </c>
      <c r="J900" s="3341" t="s">
        <v>2477</v>
      </c>
      <c r="K900" s="3349">
        <v>17000</v>
      </c>
      <c r="L900" s="3341" t="s">
        <v>2478</v>
      </c>
      <c r="M900" s="3341" t="s">
        <v>2479</v>
      </c>
      <c r="N900" s="3341" t="s">
        <v>2480</v>
      </c>
      <c r="O900" s="3341"/>
      <c r="P900" s="3341"/>
      <c r="Q900" s="3341" t="s">
        <v>4978</v>
      </c>
      <c r="R900" s="3341" t="s">
        <v>3086</v>
      </c>
    </row>
    <row r="901" spans="1:16383" ht="13.5" customHeight="1">
      <c r="A901" s="3351" t="s">
        <v>4979</v>
      </c>
      <c r="B901" s="3341" t="s">
        <v>4980</v>
      </c>
      <c r="C901" s="3341" t="s">
        <v>4980</v>
      </c>
      <c r="D901" s="3341" t="s">
        <v>3086</v>
      </c>
      <c r="E901" s="3341" t="s">
        <v>2486</v>
      </c>
      <c r="F901" s="3341" t="s">
        <v>2487</v>
      </c>
      <c r="G901" s="3341" t="s">
        <v>2488</v>
      </c>
      <c r="H901" s="3341"/>
      <c r="I901" s="3341" t="s">
        <v>2489</v>
      </c>
      <c r="J901" s="3341" t="s">
        <v>2477</v>
      </c>
      <c r="K901" s="3349">
        <v>62040</v>
      </c>
      <c r="L901" s="3341" t="s">
        <v>2478</v>
      </c>
      <c r="M901" s="3341" t="s">
        <v>2479</v>
      </c>
      <c r="N901" s="3341" t="s">
        <v>2480</v>
      </c>
      <c r="O901" s="3341"/>
      <c r="P901" s="3341"/>
      <c r="Q901" s="3341" t="s">
        <v>4981</v>
      </c>
      <c r="R901" s="3341" t="s">
        <v>3086</v>
      </c>
    </row>
    <row r="902" spans="1:16383">
      <c r="A902" s="3351" t="s">
        <v>4982</v>
      </c>
      <c r="B902" s="3341" t="s">
        <v>4980</v>
      </c>
      <c r="C902" s="3341" t="s">
        <v>4980</v>
      </c>
      <c r="D902" s="3341" t="s">
        <v>3086</v>
      </c>
      <c r="E902" s="3341" t="s">
        <v>2486</v>
      </c>
      <c r="F902" s="3341" t="s">
        <v>2487</v>
      </c>
      <c r="G902" s="3341" t="s">
        <v>2488</v>
      </c>
      <c r="H902" s="3341"/>
      <c r="I902" s="3341" t="s">
        <v>2489</v>
      </c>
      <c r="J902" s="3341" t="s">
        <v>2477</v>
      </c>
      <c r="K902" s="3349">
        <v>27000</v>
      </c>
      <c r="L902" s="3341" t="s">
        <v>2478</v>
      </c>
      <c r="M902" s="3341" t="s">
        <v>2479</v>
      </c>
      <c r="N902" s="3341" t="s">
        <v>2480</v>
      </c>
      <c r="O902" s="3341"/>
      <c r="P902" s="3341"/>
      <c r="Q902" s="3341" t="s">
        <v>4983</v>
      </c>
      <c r="R902" s="3341" t="s">
        <v>3086</v>
      </c>
    </row>
    <row r="903" spans="1:16383">
      <c r="A903" s="3351" t="s">
        <v>4984</v>
      </c>
      <c r="B903" s="3341" t="s">
        <v>4980</v>
      </c>
      <c r="C903" s="3341" t="s">
        <v>4980</v>
      </c>
      <c r="D903" s="3341" t="s">
        <v>4985</v>
      </c>
      <c r="E903" s="3341" t="s">
        <v>2495</v>
      </c>
      <c r="F903" s="3341" t="s">
        <v>2532</v>
      </c>
      <c r="G903" s="3341" t="s">
        <v>2533</v>
      </c>
      <c r="H903" s="3341"/>
      <c r="I903" s="3341" t="s">
        <v>2489</v>
      </c>
      <c r="J903" s="3341" t="s">
        <v>2477</v>
      </c>
      <c r="K903" s="3349">
        <v>95820</v>
      </c>
      <c r="L903" s="3341" t="s">
        <v>2478</v>
      </c>
      <c r="M903" s="3341" t="s">
        <v>4780</v>
      </c>
      <c r="N903" s="3299" t="s">
        <v>2534</v>
      </c>
      <c r="O903" s="3341"/>
      <c r="P903" s="3341"/>
      <c r="Q903" s="3341" t="s">
        <v>4595</v>
      </c>
      <c r="R903" s="3341" t="s">
        <v>4985</v>
      </c>
    </row>
    <row r="904" spans="1:16383">
      <c r="A904" s="3351" t="s">
        <v>4986</v>
      </c>
      <c r="B904" s="3341" t="s">
        <v>4980</v>
      </c>
      <c r="C904" s="3341" t="s">
        <v>4980</v>
      </c>
      <c r="D904" s="3341" t="s">
        <v>4987</v>
      </c>
      <c r="E904" s="3341" t="s">
        <v>2495</v>
      </c>
      <c r="F904" s="3341" t="s">
        <v>2532</v>
      </c>
      <c r="G904" s="3341" t="s">
        <v>2533</v>
      </c>
      <c r="H904" s="3341"/>
      <c r="I904" s="3341" t="s">
        <v>2489</v>
      </c>
      <c r="J904" s="3341" t="s">
        <v>2477</v>
      </c>
      <c r="K904" s="3349">
        <v>73400</v>
      </c>
      <c r="L904" s="3341" t="s">
        <v>2478</v>
      </c>
      <c r="M904" s="3341" t="s">
        <v>4780</v>
      </c>
      <c r="N904" s="3299" t="s">
        <v>2534</v>
      </c>
      <c r="O904" s="3341"/>
      <c r="P904" s="3341"/>
      <c r="Q904" s="3341" t="s">
        <v>4988</v>
      </c>
      <c r="R904" s="3341" t="s">
        <v>4774</v>
      </c>
    </row>
    <row r="905" spans="1:16383" ht="14.25" customHeight="1">
      <c r="A905" s="3299" t="s">
        <v>3050</v>
      </c>
      <c r="B905" s="3299" t="s">
        <v>4944</v>
      </c>
      <c r="C905" s="3299" t="s">
        <v>4989</v>
      </c>
      <c r="D905" s="3299" t="s">
        <v>3052</v>
      </c>
      <c r="E905" s="3299" t="s">
        <v>2495</v>
      </c>
      <c r="F905" s="3299" t="s">
        <v>2532</v>
      </c>
      <c r="G905" s="3299" t="s">
        <v>2550</v>
      </c>
      <c r="H905" s="3299"/>
      <c r="I905" s="3341" t="s">
        <v>2489</v>
      </c>
      <c r="J905" s="3310" t="s">
        <v>3053</v>
      </c>
      <c r="K905" s="3310">
        <v>400</v>
      </c>
      <c r="L905" s="3294" t="s">
        <v>2478</v>
      </c>
      <c r="M905" s="3299" t="s">
        <v>2498</v>
      </c>
      <c r="N905" s="3294" t="s">
        <v>3054</v>
      </c>
      <c r="O905" s="3294"/>
      <c r="P905" s="3294"/>
      <c r="Q905" s="3299" t="s">
        <v>3055</v>
      </c>
      <c r="R905" s="3304" t="s">
        <v>3056</v>
      </c>
      <c r="T905" s="3298"/>
      <c r="U905" s="3298"/>
      <c r="V905" s="3298"/>
      <c r="W905" s="3298"/>
      <c r="X905" s="3298"/>
      <c r="Y905" s="3298"/>
      <c r="Z905" s="3298"/>
      <c r="AA905" s="3298"/>
      <c r="AB905" s="3298"/>
      <c r="AC905" s="3298"/>
      <c r="AD905" s="3298"/>
      <c r="AE905" s="3298"/>
      <c r="AF905" s="3298"/>
      <c r="AG905" s="3298"/>
      <c r="AH905" s="3298"/>
      <c r="AI905" s="3298"/>
      <c r="AJ905" s="3298"/>
      <c r="AK905" s="3298"/>
      <c r="AL905" s="3298"/>
      <c r="AM905" s="3298"/>
      <c r="AN905" s="3298"/>
      <c r="AO905" s="3298"/>
      <c r="AP905" s="3298"/>
      <c r="AQ905" s="3298"/>
      <c r="AR905" s="3298"/>
      <c r="AS905" s="3298"/>
      <c r="AT905" s="3298"/>
      <c r="AU905" s="3298"/>
      <c r="AV905" s="3298"/>
      <c r="AW905" s="3298"/>
      <c r="AX905" s="3298"/>
      <c r="AY905" s="3298"/>
      <c r="AZ905" s="3298"/>
      <c r="BA905" s="3298"/>
      <c r="BB905" s="3298"/>
      <c r="BC905" s="3298"/>
      <c r="BD905" s="3298"/>
      <c r="BE905" s="3298"/>
      <c r="BF905" s="3298"/>
      <c r="BG905" s="3298"/>
      <c r="BH905" s="3298"/>
      <c r="BI905" s="3298"/>
      <c r="BJ905" s="3298"/>
      <c r="BK905" s="3298"/>
      <c r="BL905" s="3298"/>
      <c r="BM905" s="3298"/>
      <c r="BN905" s="3298"/>
      <c r="BO905" s="3298"/>
      <c r="BP905" s="3298"/>
      <c r="BQ905" s="3298"/>
      <c r="BR905" s="3298"/>
      <c r="BS905" s="3298"/>
      <c r="BT905" s="3298"/>
      <c r="BU905" s="3298"/>
      <c r="BV905" s="3298"/>
      <c r="BW905" s="3298"/>
      <c r="BX905" s="3298"/>
      <c r="BY905" s="3298"/>
      <c r="BZ905" s="3298"/>
      <c r="CA905" s="3298"/>
      <c r="CB905" s="3298"/>
      <c r="CC905" s="3298"/>
      <c r="CD905" s="3298"/>
      <c r="CE905" s="3298"/>
      <c r="CF905" s="3298"/>
      <c r="CG905" s="3298"/>
      <c r="CH905" s="3298"/>
      <c r="CI905" s="3298"/>
      <c r="CJ905" s="3298"/>
      <c r="CK905" s="3298"/>
      <c r="CL905" s="3298"/>
      <c r="CM905" s="3298"/>
      <c r="CN905" s="3298"/>
      <c r="CO905" s="3298"/>
      <c r="CP905" s="3298"/>
      <c r="CQ905" s="3298"/>
      <c r="CR905" s="3298"/>
      <c r="CS905" s="3298"/>
      <c r="CT905" s="3298"/>
      <c r="CU905" s="3298"/>
      <c r="CV905" s="3298"/>
      <c r="CW905" s="3298"/>
      <c r="CX905" s="3298"/>
      <c r="CY905" s="3298"/>
      <c r="CZ905" s="3298"/>
      <c r="DA905" s="3298"/>
      <c r="DB905" s="3298"/>
      <c r="DC905" s="3298"/>
      <c r="DD905" s="3298"/>
      <c r="DE905" s="3298"/>
      <c r="DF905" s="3298"/>
      <c r="DG905" s="3298"/>
      <c r="DH905" s="3298"/>
      <c r="DI905" s="3298"/>
      <c r="DJ905" s="3298"/>
      <c r="DK905" s="3298"/>
      <c r="DL905" s="3298"/>
      <c r="DM905" s="3298"/>
      <c r="DN905" s="3298"/>
      <c r="DO905" s="3298"/>
      <c r="DP905" s="3298"/>
      <c r="DQ905" s="3298"/>
      <c r="DR905" s="3298"/>
      <c r="DS905" s="3298"/>
      <c r="DT905" s="3298"/>
      <c r="DU905" s="3298"/>
      <c r="DV905" s="3298"/>
      <c r="DW905" s="3298"/>
      <c r="DX905" s="3298"/>
      <c r="DY905" s="3298"/>
      <c r="DZ905" s="3298"/>
      <c r="EA905" s="3298"/>
      <c r="EB905" s="3298"/>
      <c r="EC905" s="3298"/>
      <c r="ED905" s="3298"/>
      <c r="EE905" s="3298"/>
      <c r="EF905" s="3298"/>
      <c r="EG905" s="3298"/>
      <c r="EH905" s="3298"/>
      <c r="EI905" s="3298"/>
      <c r="EJ905" s="3298"/>
      <c r="EK905" s="3298"/>
      <c r="EL905" s="3298"/>
      <c r="EM905" s="3298"/>
      <c r="EN905" s="3298"/>
      <c r="EO905" s="3298"/>
      <c r="EP905" s="3298"/>
      <c r="EQ905" s="3298"/>
      <c r="ER905" s="3298"/>
      <c r="ES905" s="3298"/>
      <c r="ET905" s="3298"/>
      <c r="EU905" s="3298"/>
      <c r="EV905" s="3298"/>
      <c r="EW905" s="3298"/>
      <c r="EX905" s="3298"/>
      <c r="EY905" s="3298"/>
      <c r="EZ905" s="3298"/>
      <c r="FA905" s="3298"/>
      <c r="FB905" s="3298"/>
      <c r="FC905" s="3298"/>
      <c r="FD905" s="3298"/>
      <c r="FE905" s="3298"/>
      <c r="FF905" s="3298"/>
      <c r="FG905" s="3298"/>
      <c r="FH905" s="3298"/>
      <c r="FI905" s="3298"/>
      <c r="FJ905" s="3298"/>
      <c r="FK905" s="3298"/>
      <c r="FL905" s="3298"/>
      <c r="FM905" s="3298"/>
      <c r="FN905" s="3298"/>
      <c r="FO905" s="3298"/>
      <c r="FP905" s="3298"/>
      <c r="FQ905" s="3298"/>
      <c r="FR905" s="3298"/>
      <c r="FS905" s="3298"/>
      <c r="FT905" s="3298"/>
      <c r="FU905" s="3298"/>
      <c r="FV905" s="3298"/>
      <c r="FW905" s="3298"/>
      <c r="FX905" s="3298"/>
      <c r="FY905" s="3298"/>
      <c r="FZ905" s="3298"/>
      <c r="GA905" s="3298"/>
      <c r="GB905" s="3298"/>
      <c r="GC905" s="3298"/>
      <c r="GD905" s="3298"/>
      <c r="GE905" s="3298"/>
      <c r="GF905" s="3298"/>
      <c r="GG905" s="3298"/>
      <c r="GH905" s="3298"/>
      <c r="GI905" s="3298"/>
      <c r="GJ905" s="3298"/>
      <c r="GK905" s="3298"/>
      <c r="GL905" s="3298"/>
      <c r="GM905" s="3298"/>
      <c r="GN905" s="3298"/>
      <c r="GO905" s="3298"/>
      <c r="GP905" s="3298"/>
      <c r="GQ905" s="3298"/>
      <c r="GR905" s="3298"/>
      <c r="GS905" s="3298"/>
      <c r="GT905" s="3298"/>
      <c r="GU905" s="3298"/>
      <c r="GV905" s="3298"/>
      <c r="GW905" s="3298"/>
      <c r="GX905" s="3298"/>
      <c r="GY905" s="3298"/>
      <c r="GZ905" s="3298"/>
      <c r="HA905" s="3298"/>
      <c r="HB905" s="3298"/>
      <c r="HC905" s="3298"/>
      <c r="HD905" s="3298"/>
      <c r="HE905" s="3298"/>
      <c r="HF905" s="3298"/>
      <c r="HG905" s="3298"/>
      <c r="HH905" s="3298"/>
      <c r="HI905" s="3298"/>
      <c r="HJ905" s="3298"/>
      <c r="HK905" s="3298"/>
      <c r="HL905" s="3298"/>
      <c r="HM905" s="3298"/>
      <c r="HN905" s="3298"/>
      <c r="HO905" s="3298"/>
      <c r="HP905" s="3298"/>
      <c r="HQ905" s="3298"/>
      <c r="HR905" s="3298"/>
      <c r="HS905" s="3298"/>
      <c r="HT905" s="3298"/>
      <c r="HU905" s="3298"/>
      <c r="HV905" s="3298"/>
      <c r="HW905" s="3298"/>
      <c r="HX905" s="3298"/>
      <c r="HY905" s="3298"/>
      <c r="HZ905" s="3298"/>
      <c r="IA905" s="3298"/>
      <c r="IB905" s="3298"/>
      <c r="IC905" s="3298"/>
      <c r="ID905" s="3298"/>
      <c r="IE905" s="3298"/>
      <c r="IF905" s="3298"/>
      <c r="IG905" s="3298"/>
      <c r="IH905" s="3298"/>
      <c r="II905" s="3298"/>
      <c r="IJ905" s="3298"/>
      <c r="IK905" s="3298"/>
      <c r="IL905" s="3298"/>
      <c r="IM905" s="3298"/>
      <c r="IN905" s="3298"/>
      <c r="IO905" s="3298"/>
      <c r="IP905" s="3298"/>
      <c r="IQ905" s="3298"/>
      <c r="IR905" s="3298"/>
      <c r="IS905" s="3298"/>
      <c r="IT905" s="3298"/>
      <c r="IU905" s="3298"/>
      <c r="IV905" s="3298"/>
      <c r="IW905" s="3298"/>
      <c r="IX905" s="3298"/>
      <c r="IY905" s="3298"/>
      <c r="IZ905" s="3298"/>
      <c r="JA905" s="3298"/>
      <c r="JB905" s="3298"/>
      <c r="JC905" s="3298"/>
      <c r="JD905" s="3298"/>
      <c r="JE905" s="3298"/>
      <c r="JF905" s="3298"/>
      <c r="JG905" s="3298"/>
      <c r="JH905" s="3298"/>
      <c r="JI905" s="3298"/>
      <c r="JJ905" s="3298"/>
      <c r="JK905" s="3298"/>
      <c r="JL905" s="3298"/>
      <c r="JM905" s="3298"/>
      <c r="JN905" s="3298"/>
      <c r="JO905" s="3298"/>
      <c r="JP905" s="3298"/>
      <c r="JQ905" s="3298"/>
      <c r="JR905" s="3298"/>
      <c r="JS905" s="3298"/>
      <c r="JT905" s="3298"/>
      <c r="JU905" s="3298"/>
      <c r="JV905" s="3298"/>
      <c r="JW905" s="3298"/>
      <c r="JX905" s="3298"/>
      <c r="JY905" s="3298"/>
      <c r="JZ905" s="3298"/>
      <c r="KA905" s="3298"/>
      <c r="KB905" s="3298"/>
      <c r="KC905" s="3298"/>
      <c r="KD905" s="3298"/>
      <c r="KE905" s="3298"/>
      <c r="KF905" s="3298"/>
      <c r="KG905" s="3298"/>
      <c r="KH905" s="3298"/>
      <c r="KI905" s="3298"/>
      <c r="KJ905" s="3298"/>
      <c r="KK905" s="3298"/>
      <c r="KL905" s="3298"/>
      <c r="KM905" s="3298"/>
      <c r="KN905" s="3298"/>
      <c r="KO905" s="3298"/>
      <c r="KP905" s="3298"/>
      <c r="KQ905" s="3298"/>
      <c r="KR905" s="3298"/>
      <c r="KS905" s="3298"/>
      <c r="KT905" s="3298"/>
      <c r="KU905" s="3298"/>
      <c r="KV905" s="3298"/>
      <c r="KW905" s="3298"/>
      <c r="KX905" s="3298"/>
      <c r="KY905" s="3298"/>
      <c r="KZ905" s="3298"/>
      <c r="LA905" s="3298"/>
      <c r="LB905" s="3298"/>
      <c r="LC905" s="3298"/>
      <c r="LD905" s="3298"/>
      <c r="LE905" s="3298"/>
      <c r="LF905" s="3298"/>
      <c r="LG905" s="3298"/>
      <c r="LH905" s="3298"/>
      <c r="LI905" s="3298"/>
      <c r="LJ905" s="3298"/>
      <c r="LK905" s="3298"/>
      <c r="LL905" s="3298"/>
      <c r="LM905" s="3298"/>
      <c r="LN905" s="3298"/>
      <c r="LO905" s="3298"/>
      <c r="LP905" s="3298"/>
      <c r="LQ905" s="3298"/>
      <c r="LR905" s="3298"/>
      <c r="LS905" s="3298"/>
      <c r="LT905" s="3298"/>
      <c r="LU905" s="3298"/>
      <c r="LV905" s="3298"/>
      <c r="LW905" s="3298"/>
      <c r="LX905" s="3298"/>
      <c r="LY905" s="3298"/>
      <c r="LZ905" s="3298"/>
      <c r="MA905" s="3298"/>
      <c r="MB905" s="3298"/>
      <c r="MC905" s="3298"/>
      <c r="MD905" s="3298"/>
      <c r="ME905" s="3298"/>
      <c r="MF905" s="3298"/>
      <c r="MG905" s="3298"/>
      <c r="MH905" s="3298"/>
      <c r="MI905" s="3298"/>
      <c r="MJ905" s="3298"/>
      <c r="MK905" s="3298"/>
      <c r="ML905" s="3298"/>
      <c r="MM905" s="3298"/>
      <c r="MN905" s="3298"/>
      <c r="MO905" s="3298"/>
      <c r="MP905" s="3298"/>
      <c r="MQ905" s="3298"/>
      <c r="MR905" s="3298"/>
      <c r="MS905" s="3298"/>
      <c r="MT905" s="3298"/>
      <c r="MU905" s="3298"/>
      <c r="MV905" s="3298"/>
      <c r="MW905" s="3298"/>
      <c r="MX905" s="3298"/>
      <c r="MY905" s="3298"/>
      <c r="MZ905" s="3298"/>
      <c r="NA905" s="3298"/>
      <c r="NB905" s="3298"/>
      <c r="NC905" s="3298"/>
      <c r="ND905" s="3298"/>
      <c r="NE905" s="3298"/>
      <c r="NF905" s="3298"/>
      <c r="NG905" s="3298"/>
      <c r="NH905" s="3298"/>
      <c r="NI905" s="3298"/>
      <c r="NJ905" s="3298"/>
      <c r="NK905" s="3298"/>
      <c r="NL905" s="3298"/>
      <c r="NM905" s="3298"/>
      <c r="NN905" s="3298"/>
      <c r="NO905" s="3298"/>
      <c r="NP905" s="3298"/>
      <c r="NQ905" s="3298"/>
      <c r="NR905" s="3298"/>
      <c r="NS905" s="3298"/>
      <c r="NT905" s="3298"/>
      <c r="NU905" s="3298"/>
      <c r="NV905" s="3298"/>
      <c r="NW905" s="3298"/>
      <c r="NX905" s="3298"/>
      <c r="NY905" s="3298"/>
      <c r="NZ905" s="3298"/>
      <c r="OA905" s="3298"/>
      <c r="OB905" s="3298"/>
      <c r="OC905" s="3298"/>
      <c r="OD905" s="3298"/>
      <c r="OE905" s="3298"/>
      <c r="OF905" s="3298"/>
      <c r="OG905" s="3298"/>
      <c r="OH905" s="3298"/>
      <c r="OI905" s="3298"/>
      <c r="OJ905" s="3298"/>
      <c r="OK905" s="3298"/>
      <c r="OL905" s="3298"/>
      <c r="OM905" s="3298"/>
      <c r="ON905" s="3298"/>
      <c r="OO905" s="3298"/>
      <c r="OP905" s="3298"/>
      <c r="OQ905" s="3298"/>
      <c r="OR905" s="3298"/>
      <c r="OS905" s="3298"/>
      <c r="OT905" s="3298"/>
      <c r="OU905" s="3298"/>
      <c r="OV905" s="3298"/>
      <c r="OW905" s="3298"/>
      <c r="OX905" s="3298"/>
      <c r="OY905" s="3298"/>
      <c r="OZ905" s="3298"/>
      <c r="PA905" s="3298"/>
      <c r="PB905" s="3298"/>
      <c r="PC905" s="3298"/>
      <c r="PD905" s="3298"/>
      <c r="PE905" s="3298"/>
      <c r="PF905" s="3298"/>
      <c r="PG905" s="3298"/>
      <c r="PH905" s="3298"/>
      <c r="PI905" s="3298"/>
      <c r="PJ905" s="3298"/>
      <c r="PK905" s="3298"/>
      <c r="PL905" s="3298"/>
      <c r="PM905" s="3298"/>
      <c r="PN905" s="3298"/>
      <c r="PO905" s="3298"/>
      <c r="PP905" s="3298"/>
      <c r="PQ905" s="3298"/>
      <c r="PR905" s="3298"/>
      <c r="PS905" s="3298"/>
      <c r="PT905" s="3298"/>
      <c r="PU905" s="3298"/>
      <c r="PV905" s="3298"/>
      <c r="PW905" s="3298"/>
      <c r="PX905" s="3298"/>
      <c r="PY905" s="3298"/>
      <c r="PZ905" s="3298"/>
      <c r="QA905" s="3298"/>
      <c r="QB905" s="3298"/>
      <c r="QC905" s="3298"/>
      <c r="QD905" s="3298"/>
      <c r="QE905" s="3298"/>
      <c r="QF905" s="3298"/>
      <c r="QG905" s="3298"/>
      <c r="QH905" s="3298"/>
      <c r="QI905" s="3298"/>
      <c r="QJ905" s="3298"/>
      <c r="QK905" s="3298"/>
      <c r="QL905" s="3298"/>
      <c r="QM905" s="3298"/>
      <c r="QN905" s="3298"/>
      <c r="QO905" s="3298"/>
      <c r="QP905" s="3298"/>
      <c r="QQ905" s="3298"/>
      <c r="QR905" s="3298"/>
      <c r="QS905" s="3298"/>
      <c r="QT905" s="3298"/>
      <c r="QU905" s="3298"/>
      <c r="QV905" s="3298"/>
      <c r="QW905" s="3298"/>
      <c r="QX905" s="3298"/>
      <c r="QY905" s="3298"/>
      <c r="QZ905" s="3298"/>
      <c r="RA905" s="3298"/>
      <c r="RB905" s="3298"/>
      <c r="RC905" s="3298"/>
      <c r="RD905" s="3298"/>
      <c r="RE905" s="3298"/>
      <c r="RF905" s="3298"/>
      <c r="RG905" s="3298"/>
      <c r="RH905" s="3298"/>
      <c r="RI905" s="3298"/>
      <c r="RJ905" s="3298"/>
      <c r="RK905" s="3298"/>
      <c r="RL905" s="3298"/>
      <c r="RM905" s="3298"/>
      <c r="RN905" s="3298"/>
      <c r="RO905" s="3298"/>
      <c r="RP905" s="3298"/>
      <c r="RQ905" s="3298"/>
      <c r="RR905" s="3298"/>
      <c r="RS905" s="3298"/>
      <c r="RT905" s="3298"/>
      <c r="RU905" s="3298"/>
      <c r="RV905" s="3298"/>
      <c r="RW905" s="3298"/>
      <c r="RX905" s="3298"/>
      <c r="RY905" s="3298"/>
      <c r="RZ905" s="3298"/>
      <c r="SA905" s="3298"/>
      <c r="SB905" s="3298"/>
      <c r="SC905" s="3298"/>
      <c r="SD905" s="3298"/>
      <c r="SE905" s="3298"/>
      <c r="SF905" s="3298"/>
      <c r="SG905" s="3298"/>
      <c r="SH905" s="3298"/>
      <c r="SI905" s="3298"/>
      <c r="SJ905" s="3298"/>
      <c r="SK905" s="3298"/>
      <c r="SL905" s="3298"/>
      <c r="SM905" s="3298"/>
      <c r="SN905" s="3298"/>
      <c r="SO905" s="3298"/>
      <c r="SP905" s="3298"/>
      <c r="SQ905" s="3298"/>
      <c r="SR905" s="3298"/>
      <c r="SS905" s="3298"/>
      <c r="ST905" s="3298"/>
      <c r="SU905" s="3298"/>
      <c r="SV905" s="3298"/>
      <c r="SW905" s="3298"/>
      <c r="SX905" s="3298"/>
      <c r="SY905" s="3298"/>
      <c r="SZ905" s="3298"/>
      <c r="TA905" s="3298"/>
      <c r="TB905" s="3298"/>
      <c r="TC905" s="3298"/>
      <c r="TD905" s="3298"/>
      <c r="TE905" s="3298"/>
      <c r="TF905" s="3298"/>
      <c r="TG905" s="3298"/>
      <c r="TH905" s="3298"/>
      <c r="TI905" s="3298"/>
      <c r="TJ905" s="3298"/>
      <c r="TK905" s="3298"/>
      <c r="TL905" s="3298"/>
      <c r="TM905" s="3298"/>
      <c r="TN905" s="3298"/>
      <c r="TO905" s="3298"/>
      <c r="TP905" s="3298"/>
      <c r="TQ905" s="3298"/>
      <c r="TR905" s="3298"/>
      <c r="TS905" s="3298"/>
      <c r="TT905" s="3298"/>
      <c r="TU905" s="3298"/>
      <c r="TV905" s="3298"/>
      <c r="TW905" s="3298"/>
      <c r="TX905" s="3298"/>
      <c r="TY905" s="3298"/>
      <c r="TZ905" s="3298"/>
      <c r="UA905" s="3298"/>
      <c r="UB905" s="3298"/>
      <c r="UC905" s="3298"/>
      <c r="UD905" s="3298"/>
      <c r="UE905" s="3298"/>
      <c r="UF905" s="3298"/>
      <c r="UG905" s="3298"/>
      <c r="UH905" s="3298"/>
      <c r="UI905" s="3298"/>
      <c r="UJ905" s="3298"/>
      <c r="UK905" s="3298"/>
      <c r="UL905" s="3298"/>
      <c r="UM905" s="3298"/>
      <c r="UN905" s="3298"/>
      <c r="UO905" s="3298"/>
      <c r="UP905" s="3298"/>
      <c r="UQ905" s="3298"/>
      <c r="UR905" s="3298"/>
      <c r="US905" s="3298"/>
      <c r="UT905" s="3298"/>
      <c r="UU905" s="3298"/>
      <c r="UV905" s="3298"/>
      <c r="UW905" s="3298"/>
      <c r="UX905" s="3298"/>
      <c r="UY905" s="3298"/>
      <c r="UZ905" s="3298"/>
      <c r="VA905" s="3298"/>
      <c r="VB905" s="3298"/>
      <c r="VC905" s="3298"/>
      <c r="VD905" s="3298"/>
      <c r="VE905" s="3298"/>
      <c r="VF905" s="3298"/>
      <c r="VG905" s="3298"/>
      <c r="VH905" s="3298"/>
      <c r="VI905" s="3298"/>
      <c r="VJ905" s="3298"/>
      <c r="VK905" s="3298"/>
      <c r="VL905" s="3298"/>
      <c r="VM905" s="3298"/>
      <c r="VN905" s="3298"/>
      <c r="VO905" s="3298"/>
      <c r="VP905" s="3298"/>
      <c r="VQ905" s="3298"/>
      <c r="VR905" s="3298"/>
      <c r="VS905" s="3298"/>
      <c r="VT905" s="3298"/>
      <c r="VU905" s="3298"/>
      <c r="VV905" s="3298"/>
      <c r="VW905" s="3298"/>
      <c r="VX905" s="3298"/>
      <c r="VY905" s="3298"/>
      <c r="VZ905" s="3298"/>
      <c r="WA905" s="3298"/>
      <c r="WB905" s="3298"/>
      <c r="WC905" s="3298"/>
      <c r="WD905" s="3298"/>
      <c r="WE905" s="3298"/>
      <c r="WF905" s="3298"/>
      <c r="WG905" s="3298"/>
      <c r="WH905" s="3298"/>
      <c r="WI905" s="3298"/>
      <c r="WJ905" s="3298"/>
      <c r="WK905" s="3298"/>
      <c r="WL905" s="3298"/>
      <c r="WM905" s="3298"/>
      <c r="WN905" s="3298"/>
      <c r="WO905" s="3298"/>
      <c r="WP905" s="3298"/>
      <c r="WQ905" s="3298"/>
      <c r="WR905" s="3298"/>
      <c r="WS905" s="3298"/>
      <c r="WT905" s="3298"/>
      <c r="WU905" s="3298"/>
      <c r="WV905" s="3298"/>
      <c r="WW905" s="3298"/>
      <c r="WX905" s="3298"/>
      <c r="WY905" s="3298"/>
      <c r="WZ905" s="3298"/>
      <c r="XA905" s="3298"/>
      <c r="XB905" s="3298"/>
      <c r="XC905" s="3298"/>
      <c r="XD905" s="3298"/>
      <c r="XE905" s="3298"/>
      <c r="XF905" s="3298"/>
      <c r="XG905" s="3298"/>
      <c r="XH905" s="3298"/>
      <c r="XI905" s="3298"/>
      <c r="XJ905" s="3298"/>
      <c r="XK905" s="3298"/>
      <c r="XL905" s="3298"/>
      <c r="XM905" s="3298"/>
      <c r="XN905" s="3298"/>
      <c r="XO905" s="3298"/>
      <c r="XP905" s="3298"/>
      <c r="XQ905" s="3298"/>
      <c r="XR905" s="3298"/>
      <c r="XS905" s="3298"/>
      <c r="XT905" s="3298"/>
      <c r="XU905" s="3298"/>
      <c r="XV905" s="3298"/>
      <c r="XW905" s="3298"/>
      <c r="XX905" s="3298"/>
      <c r="XY905" s="3298"/>
      <c r="XZ905" s="3298"/>
      <c r="YA905" s="3298"/>
      <c r="YB905" s="3298"/>
      <c r="YC905" s="3298"/>
      <c r="YD905" s="3298"/>
      <c r="YE905" s="3298"/>
      <c r="YF905" s="3298"/>
      <c r="YG905" s="3298"/>
      <c r="YH905" s="3298"/>
      <c r="YI905" s="3298"/>
      <c r="YJ905" s="3298"/>
      <c r="YK905" s="3298"/>
      <c r="YL905" s="3298"/>
      <c r="YM905" s="3298"/>
      <c r="YN905" s="3298"/>
      <c r="YO905" s="3298"/>
      <c r="YP905" s="3298"/>
      <c r="YQ905" s="3298"/>
      <c r="YR905" s="3298"/>
      <c r="YS905" s="3298"/>
      <c r="YT905" s="3298"/>
      <c r="YU905" s="3298"/>
      <c r="YV905" s="3298"/>
      <c r="YW905" s="3298"/>
      <c r="YX905" s="3298"/>
      <c r="YY905" s="3298"/>
      <c r="YZ905" s="3298"/>
      <c r="ZA905" s="3298"/>
      <c r="ZB905" s="3298"/>
      <c r="ZC905" s="3298"/>
      <c r="ZD905" s="3298"/>
      <c r="ZE905" s="3298"/>
      <c r="ZF905" s="3298"/>
      <c r="ZG905" s="3298"/>
      <c r="ZH905" s="3298"/>
      <c r="ZI905" s="3298"/>
      <c r="ZJ905" s="3298"/>
      <c r="ZK905" s="3298"/>
      <c r="ZL905" s="3298"/>
      <c r="ZM905" s="3298"/>
      <c r="ZN905" s="3298"/>
      <c r="ZO905" s="3298"/>
      <c r="ZP905" s="3298"/>
      <c r="ZQ905" s="3298"/>
      <c r="ZR905" s="3298"/>
      <c r="ZS905" s="3298"/>
      <c r="ZT905" s="3298"/>
      <c r="ZU905" s="3298"/>
      <c r="ZV905" s="3298"/>
      <c r="ZW905" s="3298"/>
      <c r="ZX905" s="3298"/>
      <c r="ZY905" s="3298"/>
      <c r="ZZ905" s="3298"/>
      <c r="AAA905" s="3298"/>
      <c r="AAB905" s="3298"/>
      <c r="AAC905" s="3298"/>
      <c r="AAD905" s="3298"/>
      <c r="AAE905" s="3298"/>
      <c r="AAF905" s="3298"/>
      <c r="AAG905" s="3298"/>
      <c r="AAH905" s="3298"/>
      <c r="AAI905" s="3298"/>
      <c r="AAJ905" s="3298"/>
      <c r="AAK905" s="3298"/>
      <c r="AAL905" s="3298"/>
      <c r="AAM905" s="3298"/>
      <c r="AAN905" s="3298"/>
      <c r="AAO905" s="3298"/>
      <c r="AAP905" s="3298"/>
      <c r="AAQ905" s="3298"/>
      <c r="AAR905" s="3298"/>
      <c r="AAS905" s="3298"/>
      <c r="AAT905" s="3298"/>
      <c r="AAU905" s="3298"/>
      <c r="AAV905" s="3298"/>
      <c r="AAW905" s="3298"/>
      <c r="AAX905" s="3298"/>
      <c r="AAY905" s="3298"/>
      <c r="AAZ905" s="3298"/>
      <c r="ABA905" s="3298"/>
      <c r="ABB905" s="3298"/>
      <c r="ABC905" s="3298"/>
      <c r="ABD905" s="3298"/>
      <c r="ABE905" s="3298"/>
      <c r="ABF905" s="3298"/>
      <c r="ABG905" s="3298"/>
      <c r="ABH905" s="3298"/>
      <c r="ABI905" s="3298"/>
      <c r="ABJ905" s="3298"/>
      <c r="ABK905" s="3298"/>
      <c r="ABL905" s="3298"/>
      <c r="ABM905" s="3298"/>
      <c r="ABN905" s="3298"/>
      <c r="ABO905" s="3298"/>
      <c r="ABP905" s="3298"/>
      <c r="ABQ905" s="3298"/>
      <c r="ABR905" s="3298"/>
      <c r="ABS905" s="3298"/>
      <c r="ABT905" s="3298"/>
      <c r="ABU905" s="3298"/>
      <c r="ABV905" s="3298"/>
      <c r="ABW905" s="3298"/>
      <c r="ABX905" s="3298"/>
      <c r="ABY905" s="3298"/>
      <c r="ABZ905" s="3298"/>
      <c r="ACA905" s="3298"/>
      <c r="ACB905" s="3298"/>
      <c r="ACC905" s="3298"/>
      <c r="ACD905" s="3298"/>
      <c r="ACE905" s="3298"/>
      <c r="ACF905" s="3298"/>
      <c r="ACG905" s="3298"/>
      <c r="ACH905" s="3298"/>
      <c r="ACI905" s="3298"/>
      <c r="ACJ905" s="3298"/>
      <c r="ACK905" s="3298"/>
      <c r="ACL905" s="3298"/>
      <c r="ACM905" s="3298"/>
      <c r="ACN905" s="3298"/>
      <c r="ACO905" s="3298"/>
      <c r="ACP905" s="3298"/>
      <c r="ACQ905" s="3298"/>
      <c r="ACR905" s="3298"/>
      <c r="ACS905" s="3298"/>
      <c r="ACT905" s="3298"/>
      <c r="ACU905" s="3298"/>
      <c r="ACV905" s="3298"/>
      <c r="ACW905" s="3298"/>
      <c r="ACX905" s="3298"/>
      <c r="ACY905" s="3298"/>
      <c r="ACZ905" s="3298"/>
      <c r="ADA905" s="3298"/>
      <c r="ADB905" s="3298"/>
      <c r="ADC905" s="3298"/>
      <c r="ADD905" s="3298"/>
      <c r="ADE905" s="3298"/>
      <c r="ADF905" s="3298"/>
      <c r="ADG905" s="3298"/>
      <c r="ADH905" s="3298"/>
      <c r="ADI905" s="3298"/>
      <c r="ADJ905" s="3298"/>
      <c r="ADK905" s="3298"/>
      <c r="ADL905" s="3298"/>
      <c r="ADM905" s="3298"/>
      <c r="ADN905" s="3298"/>
      <c r="ADO905" s="3298"/>
      <c r="ADP905" s="3298"/>
      <c r="ADQ905" s="3298"/>
      <c r="ADR905" s="3298"/>
      <c r="ADS905" s="3298"/>
      <c r="ADT905" s="3298"/>
      <c r="ADU905" s="3298"/>
      <c r="ADV905" s="3298"/>
      <c r="ADW905" s="3298"/>
      <c r="ADX905" s="3298"/>
      <c r="ADY905" s="3298"/>
      <c r="ADZ905" s="3298"/>
      <c r="AEA905" s="3298"/>
      <c r="AEB905" s="3298"/>
      <c r="AEC905" s="3298"/>
      <c r="AED905" s="3298"/>
      <c r="AEE905" s="3298"/>
      <c r="AEF905" s="3298"/>
      <c r="AEG905" s="3298"/>
      <c r="AEH905" s="3298"/>
      <c r="AEI905" s="3298"/>
      <c r="AEJ905" s="3298"/>
      <c r="AEK905" s="3298"/>
      <c r="AEL905" s="3298"/>
      <c r="AEM905" s="3298"/>
      <c r="AEN905" s="3298"/>
      <c r="AEO905" s="3298"/>
      <c r="AEP905" s="3298"/>
      <c r="AEQ905" s="3298"/>
      <c r="AER905" s="3298"/>
      <c r="AES905" s="3298"/>
      <c r="AET905" s="3298"/>
      <c r="AEU905" s="3298"/>
      <c r="AEV905" s="3298"/>
      <c r="AEW905" s="3298"/>
      <c r="AEX905" s="3298"/>
      <c r="AEY905" s="3298"/>
      <c r="AEZ905" s="3298"/>
      <c r="AFA905" s="3298"/>
      <c r="AFB905" s="3298"/>
      <c r="AFC905" s="3298"/>
      <c r="AFD905" s="3298"/>
      <c r="AFE905" s="3298"/>
      <c r="AFF905" s="3298"/>
      <c r="AFG905" s="3298"/>
      <c r="AFH905" s="3298"/>
      <c r="AFI905" s="3298"/>
      <c r="AFJ905" s="3298"/>
      <c r="AFK905" s="3298"/>
      <c r="AFL905" s="3298"/>
      <c r="AFM905" s="3298"/>
      <c r="AFN905" s="3298"/>
      <c r="AFO905" s="3298"/>
      <c r="AFP905" s="3298"/>
      <c r="AFQ905" s="3298"/>
      <c r="AFR905" s="3298"/>
      <c r="AFS905" s="3298"/>
      <c r="AFT905" s="3298"/>
      <c r="AFU905" s="3298"/>
      <c r="AFV905" s="3298"/>
      <c r="AFW905" s="3298"/>
      <c r="AFX905" s="3298"/>
      <c r="AFY905" s="3298"/>
      <c r="AFZ905" s="3298"/>
      <c r="AGA905" s="3298"/>
      <c r="AGB905" s="3298"/>
      <c r="AGC905" s="3298"/>
      <c r="AGD905" s="3298"/>
      <c r="AGE905" s="3298"/>
      <c r="AGF905" s="3298"/>
      <c r="AGG905" s="3298"/>
      <c r="AGH905" s="3298"/>
      <c r="AGI905" s="3298"/>
      <c r="AGJ905" s="3298"/>
      <c r="AGK905" s="3298"/>
      <c r="AGL905" s="3298"/>
      <c r="AGM905" s="3298"/>
      <c r="AGN905" s="3298"/>
      <c r="AGO905" s="3298"/>
      <c r="AGP905" s="3298"/>
      <c r="AGQ905" s="3298"/>
      <c r="AGR905" s="3298"/>
      <c r="AGS905" s="3298"/>
      <c r="AGT905" s="3298"/>
      <c r="AGU905" s="3298"/>
      <c r="AGV905" s="3298"/>
      <c r="AGW905" s="3298"/>
      <c r="AGX905" s="3298"/>
      <c r="AGY905" s="3298"/>
      <c r="AGZ905" s="3298"/>
      <c r="AHA905" s="3298"/>
      <c r="AHB905" s="3298"/>
      <c r="AHC905" s="3298"/>
      <c r="AHD905" s="3298"/>
      <c r="AHE905" s="3298"/>
      <c r="AHF905" s="3298"/>
      <c r="AHG905" s="3298"/>
      <c r="AHH905" s="3298"/>
      <c r="AHI905" s="3298"/>
      <c r="AHJ905" s="3298"/>
      <c r="AHK905" s="3298"/>
      <c r="AHL905" s="3298"/>
      <c r="AHM905" s="3298"/>
      <c r="AHN905" s="3298"/>
      <c r="AHO905" s="3298"/>
      <c r="AHP905" s="3298"/>
      <c r="AHQ905" s="3298"/>
      <c r="AHR905" s="3298"/>
      <c r="AHS905" s="3298"/>
      <c r="AHT905" s="3298"/>
      <c r="AHU905" s="3298"/>
      <c r="AHV905" s="3298"/>
      <c r="AHW905" s="3298"/>
      <c r="AHX905" s="3298"/>
      <c r="AHY905" s="3298"/>
      <c r="AHZ905" s="3298"/>
      <c r="AIA905" s="3298"/>
      <c r="AIB905" s="3298"/>
      <c r="AIC905" s="3298"/>
      <c r="AID905" s="3298"/>
      <c r="AIE905" s="3298"/>
      <c r="AIF905" s="3298"/>
      <c r="AIG905" s="3298"/>
      <c r="AIH905" s="3298"/>
      <c r="AII905" s="3298"/>
      <c r="AIJ905" s="3298"/>
      <c r="AIK905" s="3298"/>
      <c r="AIL905" s="3298"/>
      <c r="AIM905" s="3298"/>
      <c r="AIN905" s="3298"/>
      <c r="AIO905" s="3298"/>
      <c r="AIP905" s="3298"/>
      <c r="AIQ905" s="3298"/>
      <c r="AIR905" s="3298"/>
      <c r="AIS905" s="3298"/>
      <c r="AIT905" s="3298"/>
      <c r="AIU905" s="3298"/>
      <c r="AIV905" s="3298"/>
      <c r="AIW905" s="3298"/>
      <c r="AIX905" s="3298"/>
      <c r="AIY905" s="3298"/>
      <c r="AIZ905" s="3298"/>
      <c r="AJA905" s="3298"/>
      <c r="AJB905" s="3298"/>
      <c r="AJC905" s="3298"/>
      <c r="AJD905" s="3298"/>
      <c r="AJE905" s="3298"/>
      <c r="AJF905" s="3298"/>
      <c r="AJG905" s="3298"/>
      <c r="AJH905" s="3298"/>
      <c r="AJI905" s="3298"/>
      <c r="AJJ905" s="3298"/>
      <c r="AJK905" s="3298"/>
      <c r="AJL905" s="3298"/>
      <c r="AJM905" s="3298"/>
      <c r="AJN905" s="3298"/>
      <c r="AJO905" s="3298"/>
      <c r="AJP905" s="3298"/>
      <c r="AJQ905" s="3298"/>
      <c r="AJR905" s="3298"/>
      <c r="AJS905" s="3298"/>
      <c r="AJT905" s="3298"/>
      <c r="AJU905" s="3298"/>
      <c r="AJV905" s="3298"/>
      <c r="AJW905" s="3298"/>
      <c r="AJX905" s="3298"/>
      <c r="AJY905" s="3298"/>
      <c r="AJZ905" s="3298"/>
      <c r="AKA905" s="3298"/>
      <c r="AKB905" s="3298"/>
      <c r="AKC905" s="3298"/>
      <c r="AKD905" s="3298"/>
      <c r="AKE905" s="3298"/>
      <c r="AKF905" s="3298"/>
      <c r="AKG905" s="3298"/>
      <c r="AKH905" s="3298"/>
      <c r="AKI905" s="3298"/>
      <c r="AKJ905" s="3298"/>
      <c r="AKK905" s="3298"/>
      <c r="AKL905" s="3298"/>
      <c r="AKM905" s="3298"/>
      <c r="AKN905" s="3298"/>
      <c r="AKO905" s="3298"/>
      <c r="AKP905" s="3298"/>
      <c r="AKQ905" s="3298"/>
      <c r="AKR905" s="3298"/>
      <c r="AKS905" s="3298"/>
      <c r="AKT905" s="3298"/>
      <c r="AKU905" s="3298"/>
      <c r="AKV905" s="3298"/>
      <c r="AKW905" s="3298"/>
      <c r="AKX905" s="3298"/>
      <c r="AKY905" s="3298"/>
      <c r="AKZ905" s="3298"/>
      <c r="ALA905" s="3298"/>
      <c r="ALB905" s="3298"/>
      <c r="ALC905" s="3298"/>
      <c r="ALD905" s="3298"/>
      <c r="ALE905" s="3298"/>
      <c r="ALF905" s="3298"/>
      <c r="ALG905" s="3298"/>
      <c r="ALH905" s="3298"/>
      <c r="ALI905" s="3298"/>
      <c r="ALJ905" s="3298"/>
      <c r="ALK905" s="3298"/>
      <c r="ALL905" s="3298"/>
      <c r="ALM905" s="3298"/>
      <c r="ALN905" s="3298"/>
      <c r="ALO905" s="3298"/>
      <c r="ALP905" s="3298"/>
      <c r="ALQ905" s="3298"/>
      <c r="ALR905" s="3298"/>
      <c r="ALS905" s="3298"/>
      <c r="ALT905" s="3298"/>
      <c r="ALU905" s="3298"/>
      <c r="ALV905" s="3298"/>
      <c r="ALW905" s="3298"/>
      <c r="ALX905" s="3298"/>
      <c r="ALY905" s="3298"/>
      <c r="ALZ905" s="3298"/>
      <c r="AMA905" s="3298"/>
      <c r="AMB905" s="3298"/>
      <c r="AMC905" s="3298"/>
      <c r="AMD905" s="3298"/>
      <c r="AME905" s="3298"/>
      <c r="AMF905" s="3298"/>
      <c r="AMG905" s="3298"/>
      <c r="AMH905" s="3298"/>
      <c r="AMI905" s="3298"/>
      <c r="AMJ905" s="3298"/>
      <c r="AMK905" s="3298"/>
      <c r="AML905" s="3298"/>
      <c r="AMM905" s="3298"/>
      <c r="AMN905" s="3298"/>
      <c r="AMO905" s="3298"/>
      <c r="AMP905" s="3298"/>
      <c r="AMQ905" s="3298"/>
      <c r="AMR905" s="3298"/>
      <c r="AMS905" s="3298"/>
      <c r="AMT905" s="3298"/>
      <c r="AMU905" s="3298"/>
      <c r="AMV905" s="3298"/>
      <c r="AMW905" s="3298"/>
      <c r="AMX905" s="3298"/>
      <c r="AMY905" s="3298"/>
      <c r="AMZ905" s="3298"/>
      <c r="ANA905" s="3298"/>
      <c r="ANB905" s="3298"/>
      <c r="ANC905" s="3298"/>
      <c r="AND905" s="3298"/>
      <c r="ANE905" s="3298"/>
      <c r="ANF905" s="3298"/>
      <c r="ANG905" s="3298"/>
      <c r="ANH905" s="3298"/>
      <c r="ANI905" s="3298"/>
      <c r="ANJ905" s="3298"/>
      <c r="ANK905" s="3298"/>
      <c r="ANL905" s="3298"/>
      <c r="ANM905" s="3298"/>
      <c r="ANN905" s="3298"/>
      <c r="ANO905" s="3298"/>
      <c r="ANP905" s="3298"/>
      <c r="ANQ905" s="3298"/>
      <c r="ANR905" s="3298"/>
      <c r="ANS905" s="3298"/>
      <c r="ANT905" s="3298"/>
      <c r="ANU905" s="3298"/>
      <c r="ANV905" s="3298"/>
      <c r="ANW905" s="3298"/>
      <c r="ANX905" s="3298"/>
      <c r="ANY905" s="3298"/>
      <c r="ANZ905" s="3298"/>
      <c r="AOA905" s="3298"/>
      <c r="AOB905" s="3298"/>
      <c r="AOC905" s="3298"/>
      <c r="AOD905" s="3298"/>
      <c r="AOE905" s="3298"/>
      <c r="AOF905" s="3298"/>
      <c r="AOG905" s="3298"/>
      <c r="AOH905" s="3298"/>
      <c r="AOI905" s="3298"/>
      <c r="AOJ905" s="3298"/>
      <c r="AOK905" s="3298"/>
      <c r="AOL905" s="3298"/>
      <c r="AOM905" s="3298"/>
      <c r="AON905" s="3298"/>
      <c r="AOO905" s="3298"/>
      <c r="AOP905" s="3298"/>
      <c r="AOQ905" s="3298"/>
      <c r="AOR905" s="3298"/>
      <c r="AOS905" s="3298"/>
      <c r="AOT905" s="3298"/>
      <c r="AOU905" s="3298"/>
      <c r="AOV905" s="3298"/>
      <c r="AOW905" s="3298"/>
      <c r="AOX905" s="3298"/>
      <c r="AOY905" s="3298"/>
      <c r="AOZ905" s="3298"/>
      <c r="APA905" s="3298"/>
      <c r="APB905" s="3298"/>
      <c r="APC905" s="3298"/>
      <c r="APD905" s="3298"/>
      <c r="APE905" s="3298"/>
      <c r="APF905" s="3298"/>
      <c r="APG905" s="3298"/>
      <c r="APH905" s="3298"/>
      <c r="API905" s="3298"/>
      <c r="APJ905" s="3298"/>
      <c r="APK905" s="3298"/>
      <c r="APL905" s="3298"/>
      <c r="APM905" s="3298"/>
      <c r="APN905" s="3298"/>
      <c r="APO905" s="3298"/>
      <c r="APP905" s="3298"/>
      <c r="APQ905" s="3298"/>
      <c r="APR905" s="3298"/>
      <c r="APS905" s="3298"/>
      <c r="APT905" s="3298"/>
      <c r="APU905" s="3298"/>
      <c r="APV905" s="3298"/>
      <c r="APW905" s="3298"/>
      <c r="APX905" s="3298"/>
      <c r="APY905" s="3298"/>
      <c r="APZ905" s="3298"/>
      <c r="AQA905" s="3298"/>
      <c r="AQB905" s="3298"/>
      <c r="AQC905" s="3298"/>
      <c r="AQD905" s="3298"/>
      <c r="AQE905" s="3298"/>
      <c r="AQF905" s="3298"/>
      <c r="AQG905" s="3298"/>
      <c r="AQH905" s="3298"/>
      <c r="AQI905" s="3298"/>
      <c r="AQJ905" s="3298"/>
      <c r="AQK905" s="3298"/>
      <c r="AQL905" s="3298"/>
      <c r="AQM905" s="3298"/>
      <c r="AQN905" s="3298"/>
      <c r="AQO905" s="3298"/>
      <c r="AQP905" s="3298"/>
      <c r="AQQ905" s="3298"/>
      <c r="AQR905" s="3298"/>
      <c r="AQS905" s="3298"/>
      <c r="AQT905" s="3298"/>
      <c r="AQU905" s="3298"/>
      <c r="AQV905" s="3298"/>
      <c r="AQW905" s="3298"/>
      <c r="AQX905" s="3298"/>
      <c r="AQY905" s="3298"/>
      <c r="AQZ905" s="3298"/>
      <c r="ARA905" s="3298"/>
      <c r="ARB905" s="3298"/>
      <c r="ARC905" s="3298"/>
      <c r="ARD905" s="3298"/>
      <c r="ARE905" s="3298"/>
      <c r="ARF905" s="3298"/>
      <c r="ARG905" s="3298"/>
      <c r="ARH905" s="3298"/>
      <c r="ARI905" s="3298"/>
      <c r="ARJ905" s="3298"/>
      <c r="ARK905" s="3298"/>
      <c r="ARL905" s="3298"/>
      <c r="ARM905" s="3298"/>
      <c r="ARN905" s="3298"/>
      <c r="ARO905" s="3298"/>
      <c r="ARP905" s="3298"/>
      <c r="ARQ905" s="3298"/>
      <c r="ARR905" s="3298"/>
      <c r="ARS905" s="3298"/>
      <c r="ART905" s="3298"/>
      <c r="ARU905" s="3298"/>
      <c r="ARV905" s="3298"/>
      <c r="ARW905" s="3298"/>
      <c r="ARX905" s="3298"/>
      <c r="ARY905" s="3298"/>
      <c r="ARZ905" s="3298"/>
      <c r="ASA905" s="3298"/>
      <c r="ASB905" s="3298"/>
      <c r="ASC905" s="3298"/>
      <c r="ASD905" s="3298"/>
      <c r="ASE905" s="3298"/>
      <c r="ASF905" s="3298"/>
      <c r="ASG905" s="3298"/>
      <c r="ASH905" s="3298"/>
      <c r="ASI905" s="3298"/>
      <c r="ASJ905" s="3298"/>
      <c r="ASK905" s="3298"/>
      <c r="ASL905" s="3298"/>
      <c r="ASM905" s="3298"/>
      <c r="ASN905" s="3298"/>
      <c r="ASO905" s="3298"/>
      <c r="ASP905" s="3298"/>
      <c r="ASQ905" s="3298"/>
      <c r="ASR905" s="3298"/>
      <c r="ASS905" s="3298"/>
      <c r="AST905" s="3298"/>
      <c r="ASU905" s="3298"/>
      <c r="ASV905" s="3298"/>
      <c r="ASW905" s="3298"/>
      <c r="ASX905" s="3298"/>
      <c r="ASY905" s="3298"/>
      <c r="ASZ905" s="3298"/>
      <c r="ATA905" s="3298"/>
      <c r="ATB905" s="3298"/>
      <c r="ATC905" s="3298"/>
      <c r="ATD905" s="3298"/>
      <c r="ATE905" s="3298"/>
      <c r="ATF905" s="3298"/>
      <c r="ATG905" s="3298"/>
      <c r="ATH905" s="3298"/>
      <c r="ATI905" s="3298"/>
      <c r="ATJ905" s="3298"/>
      <c r="ATK905" s="3298"/>
      <c r="ATL905" s="3298"/>
      <c r="ATM905" s="3298"/>
      <c r="ATN905" s="3298"/>
      <c r="ATO905" s="3298"/>
      <c r="ATP905" s="3298"/>
      <c r="ATQ905" s="3298"/>
      <c r="ATR905" s="3298"/>
      <c r="ATS905" s="3298"/>
      <c r="ATT905" s="3298"/>
      <c r="ATU905" s="3298"/>
      <c r="ATV905" s="3298"/>
      <c r="ATW905" s="3298"/>
      <c r="ATX905" s="3298"/>
      <c r="ATY905" s="3298"/>
      <c r="ATZ905" s="3298"/>
      <c r="AUA905" s="3298"/>
      <c r="AUB905" s="3298"/>
      <c r="AUC905" s="3298"/>
      <c r="AUD905" s="3298"/>
      <c r="AUE905" s="3298"/>
      <c r="AUF905" s="3298"/>
      <c r="AUG905" s="3298"/>
      <c r="AUH905" s="3298"/>
      <c r="AUI905" s="3298"/>
      <c r="AUJ905" s="3298"/>
      <c r="AUK905" s="3298"/>
      <c r="AUL905" s="3298"/>
      <c r="AUM905" s="3298"/>
      <c r="AUN905" s="3298"/>
      <c r="AUO905" s="3298"/>
      <c r="AUP905" s="3298"/>
      <c r="AUQ905" s="3298"/>
      <c r="AUR905" s="3298"/>
      <c r="AUS905" s="3298"/>
      <c r="AUT905" s="3298"/>
      <c r="AUU905" s="3298"/>
      <c r="AUV905" s="3298"/>
      <c r="AUW905" s="3298"/>
      <c r="AUX905" s="3298"/>
      <c r="AUY905" s="3298"/>
      <c r="AUZ905" s="3298"/>
      <c r="AVA905" s="3298"/>
      <c r="AVB905" s="3298"/>
      <c r="AVC905" s="3298"/>
      <c r="AVD905" s="3298"/>
      <c r="AVE905" s="3298"/>
      <c r="AVF905" s="3298"/>
      <c r="AVG905" s="3298"/>
      <c r="AVH905" s="3298"/>
      <c r="AVI905" s="3298"/>
      <c r="AVJ905" s="3298"/>
      <c r="AVK905" s="3298"/>
      <c r="AVL905" s="3298"/>
      <c r="AVM905" s="3298"/>
      <c r="AVN905" s="3298"/>
      <c r="AVO905" s="3298"/>
      <c r="AVP905" s="3298"/>
      <c r="AVQ905" s="3298"/>
      <c r="AVR905" s="3298"/>
      <c r="AVS905" s="3298"/>
      <c r="AVT905" s="3298"/>
      <c r="AVU905" s="3298"/>
      <c r="AVV905" s="3298"/>
      <c r="AVW905" s="3298"/>
      <c r="AVX905" s="3298"/>
      <c r="AVY905" s="3298"/>
      <c r="AVZ905" s="3298"/>
      <c r="AWA905" s="3298"/>
      <c r="AWB905" s="3298"/>
      <c r="AWC905" s="3298"/>
      <c r="AWD905" s="3298"/>
      <c r="AWE905" s="3298"/>
      <c r="AWF905" s="3298"/>
      <c r="AWG905" s="3298"/>
      <c r="AWH905" s="3298"/>
      <c r="AWI905" s="3298"/>
      <c r="AWJ905" s="3298"/>
      <c r="AWK905" s="3298"/>
      <c r="AWL905" s="3298"/>
      <c r="AWM905" s="3298"/>
      <c r="AWN905" s="3298"/>
      <c r="AWO905" s="3298"/>
      <c r="AWP905" s="3298"/>
      <c r="AWQ905" s="3298"/>
      <c r="AWR905" s="3298"/>
      <c r="AWS905" s="3298"/>
      <c r="AWT905" s="3298"/>
      <c r="AWU905" s="3298"/>
      <c r="AWV905" s="3298"/>
      <c r="AWW905" s="3298"/>
      <c r="AWX905" s="3298"/>
      <c r="AWY905" s="3298"/>
      <c r="AWZ905" s="3298"/>
      <c r="AXA905" s="3298"/>
      <c r="AXB905" s="3298"/>
      <c r="AXC905" s="3298"/>
      <c r="AXD905" s="3298"/>
      <c r="AXE905" s="3298"/>
      <c r="AXF905" s="3298"/>
      <c r="AXG905" s="3298"/>
      <c r="AXH905" s="3298"/>
      <c r="AXI905" s="3298"/>
      <c r="AXJ905" s="3298"/>
      <c r="AXK905" s="3298"/>
      <c r="AXL905" s="3298"/>
      <c r="AXM905" s="3298"/>
      <c r="AXN905" s="3298"/>
      <c r="AXO905" s="3298"/>
      <c r="AXP905" s="3298"/>
      <c r="AXQ905" s="3298"/>
      <c r="AXR905" s="3298"/>
      <c r="AXS905" s="3298"/>
      <c r="AXT905" s="3298"/>
      <c r="AXU905" s="3298"/>
      <c r="AXV905" s="3298"/>
      <c r="AXW905" s="3298"/>
      <c r="AXX905" s="3298"/>
      <c r="AXY905" s="3298"/>
      <c r="AXZ905" s="3298"/>
      <c r="AYA905" s="3298"/>
      <c r="AYB905" s="3298"/>
      <c r="AYC905" s="3298"/>
      <c r="AYD905" s="3298"/>
      <c r="AYE905" s="3298"/>
      <c r="AYF905" s="3298"/>
      <c r="AYG905" s="3298"/>
      <c r="AYH905" s="3298"/>
      <c r="AYI905" s="3298"/>
      <c r="AYJ905" s="3298"/>
      <c r="AYK905" s="3298"/>
      <c r="AYL905" s="3298"/>
      <c r="AYM905" s="3298"/>
      <c r="AYN905" s="3298"/>
      <c r="AYO905" s="3298"/>
      <c r="AYP905" s="3298"/>
      <c r="AYQ905" s="3298"/>
      <c r="AYR905" s="3298"/>
      <c r="AYS905" s="3298"/>
      <c r="AYT905" s="3298"/>
      <c r="AYU905" s="3298"/>
      <c r="AYV905" s="3298"/>
      <c r="AYW905" s="3298"/>
      <c r="AYX905" s="3298"/>
      <c r="AYY905" s="3298"/>
      <c r="AYZ905" s="3298"/>
      <c r="AZA905" s="3298"/>
      <c r="AZB905" s="3298"/>
      <c r="AZC905" s="3298"/>
      <c r="AZD905" s="3298"/>
      <c r="AZE905" s="3298"/>
      <c r="AZF905" s="3298"/>
      <c r="AZG905" s="3298"/>
      <c r="AZH905" s="3298"/>
      <c r="AZI905" s="3298"/>
      <c r="AZJ905" s="3298"/>
      <c r="AZK905" s="3298"/>
      <c r="AZL905" s="3298"/>
      <c r="AZM905" s="3298"/>
      <c r="AZN905" s="3298"/>
      <c r="AZO905" s="3298"/>
      <c r="AZP905" s="3298"/>
      <c r="AZQ905" s="3298"/>
      <c r="AZR905" s="3298"/>
      <c r="AZS905" s="3298"/>
      <c r="AZT905" s="3298"/>
      <c r="AZU905" s="3298"/>
      <c r="AZV905" s="3298"/>
      <c r="AZW905" s="3298"/>
      <c r="AZX905" s="3298"/>
      <c r="AZY905" s="3298"/>
      <c r="AZZ905" s="3298"/>
      <c r="BAA905" s="3298"/>
      <c r="BAB905" s="3298"/>
      <c r="BAC905" s="3298"/>
      <c r="BAD905" s="3298"/>
      <c r="BAE905" s="3298"/>
      <c r="BAF905" s="3298"/>
      <c r="BAG905" s="3298"/>
      <c r="BAH905" s="3298"/>
      <c r="BAI905" s="3298"/>
      <c r="BAJ905" s="3298"/>
      <c r="BAK905" s="3298"/>
      <c r="BAL905" s="3298"/>
      <c r="BAM905" s="3298"/>
      <c r="BAN905" s="3298"/>
      <c r="BAO905" s="3298"/>
      <c r="BAP905" s="3298"/>
      <c r="BAQ905" s="3298"/>
      <c r="BAR905" s="3298"/>
      <c r="BAS905" s="3298"/>
      <c r="BAT905" s="3298"/>
      <c r="BAU905" s="3298"/>
      <c r="BAV905" s="3298"/>
      <c r="BAW905" s="3298"/>
      <c r="BAX905" s="3298"/>
      <c r="BAY905" s="3298"/>
      <c r="BAZ905" s="3298"/>
      <c r="BBA905" s="3298"/>
      <c r="BBB905" s="3298"/>
      <c r="BBC905" s="3298"/>
      <c r="BBD905" s="3298"/>
      <c r="BBE905" s="3298"/>
      <c r="BBF905" s="3298"/>
      <c r="BBG905" s="3298"/>
      <c r="BBH905" s="3298"/>
      <c r="BBI905" s="3298"/>
      <c r="BBJ905" s="3298"/>
      <c r="BBK905" s="3298"/>
      <c r="BBL905" s="3298"/>
      <c r="BBM905" s="3298"/>
      <c r="BBN905" s="3298"/>
      <c r="BBO905" s="3298"/>
      <c r="BBP905" s="3298"/>
      <c r="BBQ905" s="3298"/>
      <c r="BBR905" s="3298"/>
      <c r="BBS905" s="3298"/>
      <c r="BBT905" s="3298"/>
      <c r="BBU905" s="3298"/>
      <c r="BBV905" s="3298"/>
      <c r="BBW905" s="3298"/>
      <c r="BBX905" s="3298"/>
      <c r="BBY905" s="3298"/>
      <c r="BBZ905" s="3298"/>
      <c r="BCA905" s="3298"/>
      <c r="BCB905" s="3298"/>
      <c r="BCC905" s="3298"/>
      <c r="BCD905" s="3298"/>
      <c r="BCE905" s="3298"/>
      <c r="BCF905" s="3298"/>
      <c r="BCG905" s="3298"/>
      <c r="BCH905" s="3298"/>
      <c r="BCI905" s="3298"/>
      <c r="BCJ905" s="3298"/>
      <c r="BCK905" s="3298"/>
      <c r="BCL905" s="3298"/>
      <c r="BCM905" s="3298"/>
      <c r="BCN905" s="3298"/>
      <c r="BCO905" s="3298"/>
      <c r="BCP905" s="3298"/>
      <c r="BCQ905" s="3298"/>
      <c r="BCR905" s="3298"/>
      <c r="BCS905" s="3298"/>
      <c r="BCT905" s="3298"/>
      <c r="BCU905" s="3298"/>
      <c r="BCV905" s="3298"/>
      <c r="BCW905" s="3298"/>
      <c r="BCX905" s="3298"/>
      <c r="BCY905" s="3298"/>
      <c r="BCZ905" s="3298"/>
      <c r="BDA905" s="3298"/>
      <c r="BDB905" s="3298"/>
      <c r="BDC905" s="3298"/>
      <c r="BDD905" s="3298"/>
      <c r="BDE905" s="3298"/>
      <c r="BDF905" s="3298"/>
      <c r="BDG905" s="3298"/>
      <c r="BDH905" s="3298"/>
      <c r="BDI905" s="3298"/>
      <c r="BDJ905" s="3298"/>
      <c r="BDK905" s="3298"/>
      <c r="BDL905" s="3298"/>
      <c r="BDM905" s="3298"/>
      <c r="BDN905" s="3298"/>
      <c r="BDO905" s="3298"/>
      <c r="BDP905" s="3298"/>
      <c r="BDQ905" s="3298"/>
      <c r="BDR905" s="3298"/>
      <c r="BDS905" s="3298"/>
      <c r="BDT905" s="3298"/>
      <c r="BDU905" s="3298"/>
      <c r="BDV905" s="3298"/>
      <c r="BDW905" s="3298"/>
      <c r="BDX905" s="3298"/>
      <c r="BDY905" s="3298"/>
      <c r="BDZ905" s="3298"/>
      <c r="BEA905" s="3298"/>
      <c r="BEB905" s="3298"/>
      <c r="BEC905" s="3298"/>
      <c r="BED905" s="3298"/>
      <c r="BEE905" s="3298"/>
      <c r="BEF905" s="3298"/>
      <c r="BEG905" s="3298"/>
      <c r="BEH905" s="3298"/>
      <c r="BEI905" s="3298"/>
      <c r="BEJ905" s="3298"/>
      <c r="BEK905" s="3298"/>
      <c r="BEL905" s="3298"/>
      <c r="BEM905" s="3298"/>
      <c r="BEN905" s="3298"/>
      <c r="BEO905" s="3298"/>
      <c r="BEP905" s="3298"/>
      <c r="BEQ905" s="3298"/>
      <c r="BER905" s="3298"/>
      <c r="BES905" s="3298"/>
      <c r="BET905" s="3298"/>
      <c r="BEU905" s="3298"/>
      <c r="BEV905" s="3298"/>
      <c r="BEW905" s="3298"/>
      <c r="BEX905" s="3298"/>
      <c r="BEY905" s="3298"/>
      <c r="BEZ905" s="3298"/>
      <c r="BFA905" s="3298"/>
      <c r="BFB905" s="3298"/>
      <c r="BFC905" s="3298"/>
      <c r="BFD905" s="3298"/>
      <c r="BFE905" s="3298"/>
      <c r="BFF905" s="3298"/>
      <c r="BFG905" s="3298"/>
      <c r="BFH905" s="3298"/>
      <c r="BFI905" s="3298"/>
      <c r="BFJ905" s="3298"/>
      <c r="BFK905" s="3298"/>
      <c r="BFL905" s="3298"/>
      <c r="BFM905" s="3298"/>
      <c r="BFN905" s="3298"/>
      <c r="BFO905" s="3298"/>
      <c r="BFP905" s="3298"/>
      <c r="BFQ905" s="3298"/>
      <c r="BFR905" s="3298"/>
      <c r="BFS905" s="3298"/>
      <c r="BFT905" s="3298"/>
      <c r="BFU905" s="3298"/>
      <c r="BFV905" s="3298"/>
      <c r="BFW905" s="3298"/>
      <c r="BFX905" s="3298"/>
      <c r="BFY905" s="3298"/>
      <c r="BFZ905" s="3298"/>
      <c r="BGA905" s="3298"/>
      <c r="BGB905" s="3298"/>
      <c r="BGC905" s="3298"/>
      <c r="BGD905" s="3298"/>
      <c r="BGE905" s="3298"/>
      <c r="BGF905" s="3298"/>
      <c r="BGG905" s="3298"/>
      <c r="BGH905" s="3298"/>
      <c r="BGI905" s="3298"/>
      <c r="BGJ905" s="3298"/>
      <c r="BGK905" s="3298"/>
      <c r="BGL905" s="3298"/>
      <c r="BGM905" s="3298"/>
      <c r="BGN905" s="3298"/>
      <c r="BGO905" s="3298"/>
      <c r="BGP905" s="3298"/>
      <c r="BGQ905" s="3298"/>
      <c r="BGR905" s="3298"/>
      <c r="BGS905" s="3298"/>
      <c r="BGT905" s="3298"/>
      <c r="BGU905" s="3298"/>
      <c r="BGV905" s="3298"/>
      <c r="BGW905" s="3298"/>
      <c r="BGX905" s="3298"/>
      <c r="BGY905" s="3298"/>
      <c r="BGZ905" s="3298"/>
      <c r="BHA905" s="3298"/>
      <c r="BHB905" s="3298"/>
      <c r="BHC905" s="3298"/>
      <c r="BHD905" s="3298"/>
      <c r="BHE905" s="3298"/>
      <c r="BHF905" s="3298"/>
      <c r="BHG905" s="3298"/>
      <c r="BHH905" s="3298"/>
      <c r="BHI905" s="3298"/>
      <c r="BHJ905" s="3298"/>
      <c r="BHK905" s="3298"/>
      <c r="BHL905" s="3298"/>
      <c r="BHM905" s="3298"/>
      <c r="BHN905" s="3298"/>
      <c r="BHO905" s="3298"/>
      <c r="BHP905" s="3298"/>
      <c r="BHQ905" s="3298"/>
      <c r="BHR905" s="3298"/>
      <c r="BHS905" s="3298"/>
      <c r="BHT905" s="3298"/>
      <c r="BHU905" s="3298"/>
      <c r="BHV905" s="3298"/>
      <c r="BHW905" s="3298"/>
      <c r="BHX905" s="3298"/>
      <c r="BHY905" s="3298"/>
      <c r="BHZ905" s="3298"/>
      <c r="BIA905" s="3298"/>
      <c r="BIB905" s="3298"/>
      <c r="BIC905" s="3298"/>
      <c r="BID905" s="3298"/>
      <c r="BIE905" s="3298"/>
      <c r="BIF905" s="3298"/>
      <c r="BIG905" s="3298"/>
      <c r="BIH905" s="3298"/>
      <c r="BII905" s="3298"/>
      <c r="BIJ905" s="3298"/>
      <c r="BIK905" s="3298"/>
      <c r="BIL905" s="3298"/>
      <c r="BIM905" s="3298"/>
      <c r="BIN905" s="3298"/>
      <c r="BIO905" s="3298"/>
      <c r="BIP905" s="3298"/>
      <c r="BIQ905" s="3298"/>
      <c r="BIR905" s="3298"/>
      <c r="BIS905" s="3298"/>
      <c r="BIT905" s="3298"/>
      <c r="BIU905" s="3298"/>
      <c r="BIV905" s="3298"/>
      <c r="BIW905" s="3298"/>
      <c r="BIX905" s="3298"/>
      <c r="BIY905" s="3298"/>
      <c r="BIZ905" s="3298"/>
      <c r="BJA905" s="3298"/>
      <c r="BJB905" s="3298"/>
      <c r="BJC905" s="3298"/>
      <c r="BJD905" s="3298"/>
      <c r="BJE905" s="3298"/>
      <c r="BJF905" s="3298"/>
      <c r="BJG905" s="3298"/>
      <c r="BJH905" s="3298"/>
      <c r="BJI905" s="3298"/>
      <c r="BJJ905" s="3298"/>
      <c r="BJK905" s="3298"/>
      <c r="BJL905" s="3298"/>
      <c r="BJM905" s="3298"/>
      <c r="BJN905" s="3298"/>
      <c r="BJO905" s="3298"/>
      <c r="BJP905" s="3298"/>
      <c r="BJQ905" s="3298"/>
      <c r="BJR905" s="3298"/>
      <c r="BJS905" s="3298"/>
      <c r="BJT905" s="3298"/>
      <c r="BJU905" s="3298"/>
      <c r="BJV905" s="3298"/>
      <c r="BJW905" s="3298"/>
      <c r="BJX905" s="3298"/>
      <c r="BJY905" s="3298"/>
      <c r="BJZ905" s="3298"/>
      <c r="BKA905" s="3298"/>
      <c r="BKB905" s="3298"/>
      <c r="BKC905" s="3298"/>
      <c r="BKD905" s="3298"/>
      <c r="BKE905" s="3298"/>
      <c r="BKF905" s="3298"/>
      <c r="BKG905" s="3298"/>
      <c r="BKH905" s="3298"/>
      <c r="BKI905" s="3298"/>
      <c r="BKJ905" s="3298"/>
      <c r="BKK905" s="3298"/>
      <c r="BKL905" s="3298"/>
      <c r="BKM905" s="3298"/>
      <c r="BKN905" s="3298"/>
      <c r="BKO905" s="3298"/>
      <c r="BKP905" s="3298"/>
      <c r="BKQ905" s="3298"/>
      <c r="BKR905" s="3298"/>
      <c r="BKS905" s="3298"/>
      <c r="BKT905" s="3298"/>
      <c r="BKU905" s="3298"/>
      <c r="BKV905" s="3298"/>
      <c r="BKW905" s="3298"/>
      <c r="BKX905" s="3298"/>
      <c r="BKY905" s="3298"/>
      <c r="BKZ905" s="3298"/>
      <c r="BLA905" s="3298"/>
      <c r="BLB905" s="3298"/>
      <c r="BLC905" s="3298"/>
      <c r="BLD905" s="3298"/>
      <c r="BLE905" s="3298"/>
      <c r="BLF905" s="3298"/>
      <c r="BLG905" s="3298"/>
      <c r="BLH905" s="3298"/>
      <c r="BLI905" s="3298"/>
      <c r="BLJ905" s="3298"/>
      <c r="BLK905" s="3298"/>
      <c r="BLL905" s="3298"/>
      <c r="BLM905" s="3298"/>
      <c r="BLN905" s="3298"/>
      <c r="BLO905" s="3298"/>
      <c r="BLP905" s="3298"/>
      <c r="BLQ905" s="3298"/>
      <c r="BLR905" s="3298"/>
      <c r="BLS905" s="3298"/>
      <c r="BLT905" s="3298"/>
      <c r="BLU905" s="3298"/>
      <c r="BLV905" s="3298"/>
      <c r="BLW905" s="3298"/>
      <c r="BLX905" s="3298"/>
      <c r="BLY905" s="3298"/>
      <c r="BLZ905" s="3298"/>
      <c r="BMA905" s="3298"/>
      <c r="BMB905" s="3298"/>
      <c r="BMC905" s="3298"/>
      <c r="BMD905" s="3298"/>
      <c r="BME905" s="3298"/>
      <c r="BMF905" s="3298"/>
      <c r="BMG905" s="3298"/>
      <c r="BMH905" s="3298"/>
      <c r="BMI905" s="3298"/>
      <c r="BMJ905" s="3298"/>
      <c r="BMK905" s="3298"/>
      <c r="BML905" s="3298"/>
      <c r="BMM905" s="3298"/>
      <c r="BMN905" s="3298"/>
      <c r="BMO905" s="3298"/>
      <c r="BMP905" s="3298"/>
      <c r="BMQ905" s="3298"/>
      <c r="BMR905" s="3298"/>
      <c r="BMS905" s="3298"/>
      <c r="BMT905" s="3298"/>
      <c r="BMU905" s="3298"/>
      <c r="BMV905" s="3298"/>
      <c r="BMW905" s="3298"/>
      <c r="BMX905" s="3298"/>
      <c r="BMY905" s="3298"/>
      <c r="BMZ905" s="3298"/>
      <c r="BNA905" s="3298"/>
      <c r="BNB905" s="3298"/>
      <c r="BNC905" s="3298"/>
      <c r="BND905" s="3298"/>
      <c r="BNE905" s="3298"/>
      <c r="BNF905" s="3298"/>
      <c r="BNG905" s="3298"/>
      <c r="BNH905" s="3298"/>
      <c r="BNI905" s="3298"/>
      <c r="BNJ905" s="3298"/>
      <c r="BNK905" s="3298"/>
      <c r="BNL905" s="3298"/>
      <c r="BNM905" s="3298"/>
      <c r="BNN905" s="3298"/>
      <c r="BNO905" s="3298"/>
      <c r="BNP905" s="3298"/>
      <c r="BNQ905" s="3298"/>
      <c r="BNR905" s="3298"/>
      <c r="BNS905" s="3298"/>
      <c r="BNT905" s="3298"/>
      <c r="BNU905" s="3298"/>
      <c r="BNV905" s="3298"/>
      <c r="BNW905" s="3298"/>
      <c r="BNX905" s="3298"/>
      <c r="BNY905" s="3298"/>
      <c r="BNZ905" s="3298"/>
      <c r="BOA905" s="3298"/>
      <c r="BOB905" s="3298"/>
      <c r="BOC905" s="3298"/>
      <c r="BOD905" s="3298"/>
      <c r="BOE905" s="3298"/>
      <c r="BOF905" s="3298"/>
      <c r="BOG905" s="3298"/>
      <c r="BOH905" s="3298"/>
      <c r="BOI905" s="3298"/>
      <c r="BOJ905" s="3298"/>
      <c r="BOK905" s="3298"/>
      <c r="BOL905" s="3298"/>
      <c r="BOM905" s="3298"/>
      <c r="BON905" s="3298"/>
      <c r="BOO905" s="3298"/>
      <c r="BOP905" s="3298"/>
      <c r="BOQ905" s="3298"/>
      <c r="BOR905" s="3298"/>
      <c r="BOS905" s="3298"/>
      <c r="BOT905" s="3298"/>
      <c r="BOU905" s="3298"/>
      <c r="BOV905" s="3298"/>
      <c r="BOW905" s="3298"/>
      <c r="BOX905" s="3298"/>
      <c r="BOY905" s="3298"/>
      <c r="BOZ905" s="3298"/>
      <c r="BPA905" s="3298"/>
      <c r="BPB905" s="3298"/>
      <c r="BPC905" s="3298"/>
      <c r="BPD905" s="3298"/>
      <c r="BPE905" s="3298"/>
      <c r="BPF905" s="3298"/>
      <c r="BPG905" s="3298"/>
      <c r="BPH905" s="3298"/>
      <c r="BPI905" s="3298"/>
      <c r="BPJ905" s="3298"/>
      <c r="BPK905" s="3298"/>
      <c r="BPL905" s="3298"/>
      <c r="BPM905" s="3298"/>
      <c r="BPN905" s="3298"/>
      <c r="BPO905" s="3298"/>
      <c r="BPP905" s="3298"/>
      <c r="BPQ905" s="3298"/>
      <c r="BPR905" s="3298"/>
      <c r="BPS905" s="3298"/>
      <c r="BPT905" s="3298"/>
      <c r="BPU905" s="3298"/>
      <c r="BPV905" s="3298"/>
      <c r="BPW905" s="3298"/>
      <c r="BPX905" s="3298"/>
      <c r="BPY905" s="3298"/>
      <c r="BPZ905" s="3298"/>
      <c r="BQA905" s="3298"/>
      <c r="BQB905" s="3298"/>
      <c r="BQC905" s="3298"/>
      <c r="BQD905" s="3298"/>
      <c r="BQE905" s="3298"/>
      <c r="BQF905" s="3298"/>
      <c r="BQG905" s="3298"/>
      <c r="BQH905" s="3298"/>
      <c r="BQI905" s="3298"/>
      <c r="BQJ905" s="3298"/>
      <c r="BQK905" s="3298"/>
      <c r="BQL905" s="3298"/>
      <c r="BQM905" s="3298"/>
      <c r="BQN905" s="3298"/>
      <c r="BQO905" s="3298"/>
      <c r="BQP905" s="3298"/>
      <c r="BQQ905" s="3298"/>
      <c r="BQR905" s="3298"/>
      <c r="BQS905" s="3298"/>
      <c r="BQT905" s="3298"/>
      <c r="BQU905" s="3298"/>
      <c r="BQV905" s="3298"/>
      <c r="BQW905" s="3298"/>
      <c r="BQX905" s="3298"/>
      <c r="BQY905" s="3298"/>
      <c r="BQZ905" s="3298"/>
      <c r="BRA905" s="3298"/>
      <c r="BRB905" s="3298"/>
      <c r="BRC905" s="3298"/>
      <c r="BRD905" s="3298"/>
      <c r="BRE905" s="3298"/>
      <c r="BRF905" s="3298"/>
      <c r="BRG905" s="3298"/>
      <c r="BRH905" s="3298"/>
      <c r="BRI905" s="3298"/>
      <c r="BRJ905" s="3298"/>
      <c r="BRK905" s="3298"/>
      <c r="BRL905" s="3298"/>
      <c r="BRM905" s="3298"/>
      <c r="BRN905" s="3298"/>
      <c r="BRO905" s="3298"/>
      <c r="BRP905" s="3298"/>
      <c r="BRQ905" s="3298"/>
      <c r="BRR905" s="3298"/>
      <c r="BRS905" s="3298"/>
      <c r="BRT905" s="3298"/>
      <c r="BRU905" s="3298"/>
      <c r="BRV905" s="3298"/>
      <c r="BRW905" s="3298"/>
      <c r="BRX905" s="3298"/>
      <c r="BRY905" s="3298"/>
      <c r="BRZ905" s="3298"/>
      <c r="BSA905" s="3298"/>
      <c r="BSB905" s="3298"/>
      <c r="BSC905" s="3298"/>
      <c r="BSD905" s="3298"/>
      <c r="BSE905" s="3298"/>
      <c r="BSF905" s="3298"/>
      <c r="BSG905" s="3298"/>
      <c r="BSH905" s="3298"/>
      <c r="BSI905" s="3298"/>
      <c r="BSJ905" s="3298"/>
      <c r="BSK905" s="3298"/>
      <c r="BSL905" s="3298"/>
      <c r="BSM905" s="3298"/>
      <c r="BSN905" s="3298"/>
      <c r="BSO905" s="3298"/>
      <c r="BSP905" s="3298"/>
      <c r="BSQ905" s="3298"/>
      <c r="BSR905" s="3298"/>
      <c r="BSS905" s="3298"/>
      <c r="BST905" s="3298"/>
      <c r="BSU905" s="3298"/>
      <c r="BSV905" s="3298"/>
      <c r="BSW905" s="3298"/>
      <c r="BSX905" s="3298"/>
      <c r="BSY905" s="3298"/>
      <c r="BSZ905" s="3298"/>
      <c r="BTA905" s="3298"/>
      <c r="BTB905" s="3298"/>
      <c r="BTC905" s="3298"/>
      <c r="BTD905" s="3298"/>
      <c r="BTE905" s="3298"/>
      <c r="BTF905" s="3298"/>
      <c r="BTG905" s="3298"/>
      <c r="BTH905" s="3298"/>
      <c r="BTI905" s="3298"/>
      <c r="BTJ905" s="3298"/>
      <c r="BTK905" s="3298"/>
      <c r="BTL905" s="3298"/>
      <c r="BTM905" s="3298"/>
      <c r="BTN905" s="3298"/>
      <c r="BTO905" s="3298"/>
      <c r="BTP905" s="3298"/>
      <c r="BTQ905" s="3298"/>
      <c r="BTR905" s="3298"/>
      <c r="BTS905" s="3298"/>
      <c r="BTT905" s="3298"/>
      <c r="BTU905" s="3298"/>
      <c r="BTV905" s="3298"/>
      <c r="BTW905" s="3298"/>
      <c r="BTX905" s="3298"/>
      <c r="BTY905" s="3298"/>
      <c r="BTZ905" s="3298"/>
      <c r="BUA905" s="3298"/>
      <c r="BUB905" s="3298"/>
      <c r="BUC905" s="3298"/>
      <c r="BUD905" s="3298"/>
      <c r="BUE905" s="3298"/>
      <c r="BUF905" s="3298"/>
      <c r="BUG905" s="3298"/>
      <c r="BUH905" s="3298"/>
      <c r="BUI905" s="3298"/>
      <c r="BUJ905" s="3298"/>
      <c r="BUK905" s="3298"/>
      <c r="BUL905" s="3298"/>
      <c r="BUM905" s="3298"/>
      <c r="BUN905" s="3298"/>
      <c r="BUO905" s="3298"/>
      <c r="BUP905" s="3298"/>
      <c r="BUQ905" s="3298"/>
      <c r="BUR905" s="3298"/>
      <c r="BUS905" s="3298"/>
      <c r="BUT905" s="3298"/>
      <c r="BUU905" s="3298"/>
      <c r="BUV905" s="3298"/>
      <c r="BUW905" s="3298"/>
      <c r="BUX905" s="3298"/>
      <c r="BUY905" s="3298"/>
      <c r="BUZ905" s="3298"/>
      <c r="BVA905" s="3298"/>
      <c r="BVB905" s="3298"/>
      <c r="BVC905" s="3298"/>
      <c r="BVD905" s="3298"/>
      <c r="BVE905" s="3298"/>
      <c r="BVF905" s="3298"/>
      <c r="BVG905" s="3298"/>
      <c r="BVH905" s="3298"/>
      <c r="BVI905" s="3298"/>
      <c r="BVJ905" s="3298"/>
      <c r="BVK905" s="3298"/>
      <c r="BVL905" s="3298"/>
      <c r="BVM905" s="3298"/>
      <c r="BVN905" s="3298"/>
      <c r="BVO905" s="3298"/>
      <c r="BVP905" s="3298"/>
      <c r="BVQ905" s="3298"/>
      <c r="BVR905" s="3298"/>
      <c r="BVS905" s="3298"/>
      <c r="BVT905" s="3298"/>
      <c r="BVU905" s="3298"/>
      <c r="BVV905" s="3298"/>
      <c r="BVW905" s="3298"/>
      <c r="BVX905" s="3298"/>
      <c r="BVY905" s="3298"/>
      <c r="BVZ905" s="3298"/>
      <c r="BWA905" s="3298"/>
      <c r="BWB905" s="3298"/>
      <c r="BWC905" s="3298"/>
      <c r="BWD905" s="3298"/>
      <c r="BWE905" s="3298"/>
      <c r="BWF905" s="3298"/>
      <c r="BWG905" s="3298"/>
      <c r="BWH905" s="3298"/>
      <c r="BWI905" s="3298"/>
      <c r="BWJ905" s="3298"/>
      <c r="BWK905" s="3298"/>
      <c r="BWL905" s="3298"/>
      <c r="BWM905" s="3298"/>
      <c r="BWN905" s="3298"/>
      <c r="BWO905" s="3298"/>
      <c r="BWP905" s="3298"/>
      <c r="BWQ905" s="3298"/>
      <c r="BWR905" s="3298"/>
      <c r="BWS905" s="3298"/>
      <c r="BWT905" s="3298"/>
      <c r="BWU905" s="3298"/>
      <c r="BWV905" s="3298"/>
      <c r="BWW905" s="3298"/>
      <c r="BWX905" s="3298"/>
      <c r="BWY905" s="3298"/>
      <c r="BWZ905" s="3298"/>
      <c r="BXA905" s="3298"/>
      <c r="BXB905" s="3298"/>
      <c r="BXC905" s="3298"/>
      <c r="BXD905" s="3298"/>
      <c r="BXE905" s="3298"/>
      <c r="BXF905" s="3298"/>
      <c r="BXG905" s="3298"/>
      <c r="BXH905" s="3298"/>
      <c r="BXI905" s="3298"/>
      <c r="BXJ905" s="3298"/>
      <c r="BXK905" s="3298"/>
      <c r="BXL905" s="3298"/>
      <c r="BXM905" s="3298"/>
      <c r="BXN905" s="3298"/>
      <c r="BXO905" s="3298"/>
      <c r="BXP905" s="3298"/>
      <c r="BXQ905" s="3298"/>
      <c r="BXR905" s="3298"/>
      <c r="BXS905" s="3298"/>
      <c r="BXT905" s="3298"/>
      <c r="BXU905" s="3298"/>
      <c r="BXV905" s="3298"/>
      <c r="BXW905" s="3298"/>
      <c r="BXX905" s="3298"/>
      <c r="BXY905" s="3298"/>
      <c r="BXZ905" s="3298"/>
      <c r="BYA905" s="3298"/>
      <c r="BYB905" s="3298"/>
      <c r="BYC905" s="3298"/>
      <c r="BYD905" s="3298"/>
      <c r="BYE905" s="3298"/>
      <c r="BYF905" s="3298"/>
      <c r="BYG905" s="3298"/>
      <c r="BYH905" s="3298"/>
      <c r="BYI905" s="3298"/>
      <c r="BYJ905" s="3298"/>
      <c r="BYK905" s="3298"/>
      <c r="BYL905" s="3298"/>
      <c r="BYM905" s="3298"/>
      <c r="BYN905" s="3298"/>
      <c r="BYO905" s="3298"/>
      <c r="BYP905" s="3298"/>
      <c r="BYQ905" s="3298"/>
      <c r="BYR905" s="3298"/>
      <c r="BYS905" s="3298"/>
      <c r="BYT905" s="3298"/>
      <c r="BYU905" s="3298"/>
      <c r="BYV905" s="3298"/>
      <c r="BYW905" s="3298"/>
      <c r="BYX905" s="3298"/>
      <c r="BYY905" s="3298"/>
      <c r="BYZ905" s="3298"/>
      <c r="BZA905" s="3298"/>
      <c r="BZB905" s="3298"/>
      <c r="BZC905" s="3298"/>
      <c r="BZD905" s="3298"/>
      <c r="BZE905" s="3298"/>
      <c r="BZF905" s="3298"/>
      <c r="BZG905" s="3298"/>
      <c r="BZH905" s="3298"/>
      <c r="BZI905" s="3298"/>
      <c r="BZJ905" s="3298"/>
      <c r="BZK905" s="3298"/>
      <c r="BZL905" s="3298"/>
      <c r="BZM905" s="3298"/>
      <c r="BZN905" s="3298"/>
      <c r="BZO905" s="3298"/>
      <c r="BZP905" s="3298"/>
      <c r="BZQ905" s="3298"/>
      <c r="BZR905" s="3298"/>
      <c r="BZS905" s="3298"/>
      <c r="BZT905" s="3298"/>
      <c r="BZU905" s="3298"/>
      <c r="BZV905" s="3298"/>
      <c r="BZW905" s="3298"/>
      <c r="BZX905" s="3298"/>
      <c r="BZY905" s="3298"/>
      <c r="BZZ905" s="3298"/>
      <c r="CAA905" s="3298"/>
      <c r="CAB905" s="3298"/>
      <c r="CAC905" s="3298"/>
      <c r="CAD905" s="3298"/>
      <c r="CAE905" s="3298"/>
      <c r="CAF905" s="3298"/>
      <c r="CAG905" s="3298"/>
      <c r="CAH905" s="3298"/>
      <c r="CAI905" s="3298"/>
      <c r="CAJ905" s="3298"/>
      <c r="CAK905" s="3298"/>
      <c r="CAL905" s="3298"/>
      <c r="CAM905" s="3298"/>
      <c r="CAN905" s="3298"/>
      <c r="CAO905" s="3298"/>
      <c r="CAP905" s="3298"/>
      <c r="CAQ905" s="3298"/>
      <c r="CAR905" s="3298"/>
      <c r="CAS905" s="3298"/>
      <c r="CAT905" s="3298"/>
      <c r="CAU905" s="3298"/>
      <c r="CAV905" s="3298"/>
      <c r="CAW905" s="3298"/>
      <c r="CAX905" s="3298"/>
      <c r="CAY905" s="3298"/>
      <c r="CAZ905" s="3298"/>
      <c r="CBA905" s="3298"/>
      <c r="CBB905" s="3298"/>
      <c r="CBC905" s="3298"/>
      <c r="CBD905" s="3298"/>
      <c r="CBE905" s="3298"/>
      <c r="CBF905" s="3298"/>
      <c r="CBG905" s="3298"/>
      <c r="CBH905" s="3298"/>
      <c r="CBI905" s="3298"/>
      <c r="CBJ905" s="3298"/>
      <c r="CBK905" s="3298"/>
      <c r="CBL905" s="3298"/>
      <c r="CBM905" s="3298"/>
      <c r="CBN905" s="3298"/>
      <c r="CBO905" s="3298"/>
      <c r="CBP905" s="3298"/>
      <c r="CBQ905" s="3298"/>
      <c r="CBR905" s="3298"/>
      <c r="CBS905" s="3298"/>
      <c r="CBT905" s="3298"/>
      <c r="CBU905" s="3298"/>
      <c r="CBV905" s="3298"/>
      <c r="CBW905" s="3298"/>
      <c r="CBX905" s="3298"/>
      <c r="CBY905" s="3298"/>
      <c r="CBZ905" s="3298"/>
      <c r="CCA905" s="3298"/>
      <c r="CCB905" s="3298"/>
      <c r="CCC905" s="3298"/>
      <c r="CCD905" s="3298"/>
      <c r="CCE905" s="3298"/>
      <c r="CCF905" s="3298"/>
      <c r="CCG905" s="3298"/>
      <c r="CCH905" s="3298"/>
      <c r="CCI905" s="3298"/>
      <c r="CCJ905" s="3298"/>
      <c r="CCK905" s="3298"/>
      <c r="CCL905" s="3298"/>
      <c r="CCM905" s="3298"/>
      <c r="CCN905" s="3298"/>
      <c r="CCO905" s="3298"/>
      <c r="CCP905" s="3298"/>
      <c r="CCQ905" s="3298"/>
      <c r="CCR905" s="3298"/>
      <c r="CCS905" s="3298"/>
      <c r="CCT905" s="3298"/>
      <c r="CCU905" s="3298"/>
      <c r="CCV905" s="3298"/>
      <c r="CCW905" s="3298"/>
      <c r="CCX905" s="3298"/>
      <c r="CCY905" s="3298"/>
      <c r="CCZ905" s="3298"/>
      <c r="CDA905" s="3298"/>
      <c r="CDB905" s="3298"/>
      <c r="CDC905" s="3298"/>
      <c r="CDD905" s="3298"/>
      <c r="CDE905" s="3298"/>
      <c r="CDF905" s="3298"/>
      <c r="CDG905" s="3298"/>
      <c r="CDH905" s="3298"/>
      <c r="CDI905" s="3298"/>
      <c r="CDJ905" s="3298"/>
      <c r="CDK905" s="3298"/>
      <c r="CDL905" s="3298"/>
      <c r="CDM905" s="3298"/>
      <c r="CDN905" s="3298"/>
      <c r="CDO905" s="3298"/>
      <c r="CDP905" s="3298"/>
      <c r="CDQ905" s="3298"/>
      <c r="CDR905" s="3298"/>
      <c r="CDS905" s="3298"/>
      <c r="CDT905" s="3298"/>
      <c r="CDU905" s="3298"/>
      <c r="CDV905" s="3298"/>
      <c r="CDW905" s="3298"/>
      <c r="CDX905" s="3298"/>
      <c r="CDY905" s="3298"/>
      <c r="CDZ905" s="3298"/>
      <c r="CEA905" s="3298"/>
      <c r="CEB905" s="3298"/>
      <c r="CEC905" s="3298"/>
      <c r="CED905" s="3298"/>
      <c r="CEE905" s="3298"/>
      <c r="CEF905" s="3298"/>
      <c r="CEG905" s="3298"/>
      <c r="CEH905" s="3298"/>
      <c r="CEI905" s="3298"/>
      <c r="CEJ905" s="3298"/>
      <c r="CEK905" s="3298"/>
      <c r="CEL905" s="3298"/>
      <c r="CEM905" s="3298"/>
      <c r="CEN905" s="3298"/>
      <c r="CEO905" s="3298"/>
      <c r="CEP905" s="3298"/>
      <c r="CEQ905" s="3298"/>
      <c r="CER905" s="3298"/>
      <c r="CES905" s="3298"/>
      <c r="CET905" s="3298"/>
      <c r="CEU905" s="3298"/>
      <c r="CEV905" s="3298"/>
      <c r="CEW905" s="3298"/>
      <c r="CEX905" s="3298"/>
      <c r="CEY905" s="3298"/>
      <c r="CEZ905" s="3298"/>
      <c r="CFA905" s="3298"/>
      <c r="CFB905" s="3298"/>
      <c r="CFC905" s="3298"/>
      <c r="CFD905" s="3298"/>
      <c r="CFE905" s="3298"/>
      <c r="CFF905" s="3298"/>
      <c r="CFG905" s="3298"/>
      <c r="CFH905" s="3298"/>
      <c r="CFI905" s="3298"/>
      <c r="CFJ905" s="3298"/>
      <c r="CFK905" s="3298"/>
      <c r="CFL905" s="3298"/>
      <c r="CFM905" s="3298"/>
      <c r="CFN905" s="3298"/>
      <c r="CFO905" s="3298"/>
      <c r="CFP905" s="3298"/>
      <c r="CFQ905" s="3298"/>
      <c r="CFR905" s="3298"/>
      <c r="CFS905" s="3298"/>
      <c r="CFT905" s="3298"/>
      <c r="CFU905" s="3298"/>
      <c r="CFV905" s="3298"/>
      <c r="CFW905" s="3298"/>
      <c r="CFX905" s="3298"/>
      <c r="CFY905" s="3298"/>
      <c r="CFZ905" s="3298"/>
      <c r="CGA905" s="3298"/>
      <c r="CGB905" s="3298"/>
      <c r="CGC905" s="3298"/>
      <c r="CGD905" s="3298"/>
      <c r="CGE905" s="3298"/>
      <c r="CGF905" s="3298"/>
      <c r="CGG905" s="3298"/>
      <c r="CGH905" s="3298"/>
      <c r="CGI905" s="3298"/>
      <c r="CGJ905" s="3298"/>
      <c r="CGK905" s="3298"/>
      <c r="CGL905" s="3298"/>
      <c r="CGM905" s="3298"/>
      <c r="CGN905" s="3298"/>
      <c r="CGO905" s="3298"/>
      <c r="CGP905" s="3298"/>
      <c r="CGQ905" s="3298"/>
      <c r="CGR905" s="3298"/>
      <c r="CGS905" s="3298"/>
      <c r="CGT905" s="3298"/>
      <c r="CGU905" s="3298"/>
      <c r="CGV905" s="3298"/>
      <c r="CGW905" s="3298"/>
      <c r="CGX905" s="3298"/>
      <c r="CGY905" s="3298"/>
      <c r="CGZ905" s="3298"/>
      <c r="CHA905" s="3298"/>
      <c r="CHB905" s="3298"/>
      <c r="CHC905" s="3298"/>
      <c r="CHD905" s="3298"/>
      <c r="CHE905" s="3298"/>
      <c r="CHF905" s="3298"/>
      <c r="CHG905" s="3298"/>
      <c r="CHH905" s="3298"/>
      <c r="CHI905" s="3298"/>
      <c r="CHJ905" s="3298"/>
      <c r="CHK905" s="3298"/>
      <c r="CHL905" s="3298"/>
      <c r="CHM905" s="3298"/>
      <c r="CHN905" s="3298"/>
      <c r="CHO905" s="3298"/>
      <c r="CHP905" s="3298"/>
      <c r="CHQ905" s="3298"/>
      <c r="CHR905" s="3298"/>
      <c r="CHS905" s="3298"/>
      <c r="CHT905" s="3298"/>
      <c r="CHU905" s="3298"/>
      <c r="CHV905" s="3298"/>
      <c r="CHW905" s="3298"/>
      <c r="CHX905" s="3298"/>
      <c r="CHY905" s="3298"/>
      <c r="CHZ905" s="3298"/>
      <c r="CIA905" s="3298"/>
      <c r="CIB905" s="3298"/>
      <c r="CIC905" s="3298"/>
      <c r="CID905" s="3298"/>
      <c r="CIE905" s="3298"/>
      <c r="CIF905" s="3298"/>
      <c r="CIG905" s="3298"/>
      <c r="CIH905" s="3298"/>
      <c r="CII905" s="3298"/>
      <c r="CIJ905" s="3298"/>
      <c r="CIK905" s="3298"/>
      <c r="CIL905" s="3298"/>
      <c r="CIM905" s="3298"/>
      <c r="CIN905" s="3298"/>
      <c r="CIO905" s="3298"/>
      <c r="CIP905" s="3298"/>
      <c r="CIQ905" s="3298"/>
      <c r="CIR905" s="3298"/>
      <c r="CIS905" s="3298"/>
      <c r="CIT905" s="3298"/>
      <c r="CIU905" s="3298"/>
      <c r="CIV905" s="3298"/>
      <c r="CIW905" s="3298"/>
      <c r="CIX905" s="3298"/>
      <c r="CIY905" s="3298"/>
      <c r="CIZ905" s="3298"/>
      <c r="CJA905" s="3298"/>
      <c r="CJB905" s="3298"/>
      <c r="CJC905" s="3298"/>
      <c r="CJD905" s="3298"/>
      <c r="CJE905" s="3298"/>
      <c r="CJF905" s="3298"/>
      <c r="CJG905" s="3298"/>
      <c r="CJH905" s="3298"/>
      <c r="CJI905" s="3298"/>
      <c r="CJJ905" s="3298"/>
      <c r="CJK905" s="3298"/>
      <c r="CJL905" s="3298"/>
      <c r="CJM905" s="3298"/>
      <c r="CJN905" s="3298"/>
      <c r="CJO905" s="3298"/>
      <c r="CJP905" s="3298"/>
      <c r="CJQ905" s="3298"/>
      <c r="CJR905" s="3298"/>
      <c r="CJS905" s="3298"/>
      <c r="CJT905" s="3298"/>
      <c r="CJU905" s="3298"/>
      <c r="CJV905" s="3298"/>
      <c r="CJW905" s="3298"/>
      <c r="CJX905" s="3298"/>
      <c r="CJY905" s="3298"/>
      <c r="CJZ905" s="3298"/>
      <c r="CKA905" s="3298"/>
      <c r="CKB905" s="3298"/>
      <c r="CKC905" s="3298"/>
      <c r="CKD905" s="3298"/>
      <c r="CKE905" s="3298"/>
      <c r="CKF905" s="3298"/>
      <c r="CKG905" s="3298"/>
      <c r="CKH905" s="3298"/>
      <c r="CKI905" s="3298"/>
      <c r="CKJ905" s="3298"/>
      <c r="CKK905" s="3298"/>
      <c r="CKL905" s="3298"/>
      <c r="CKM905" s="3298"/>
      <c r="CKN905" s="3298"/>
      <c r="CKO905" s="3298"/>
      <c r="CKP905" s="3298"/>
      <c r="CKQ905" s="3298"/>
      <c r="CKR905" s="3298"/>
      <c r="CKS905" s="3298"/>
      <c r="CKT905" s="3298"/>
      <c r="CKU905" s="3298"/>
      <c r="CKV905" s="3298"/>
      <c r="CKW905" s="3298"/>
      <c r="CKX905" s="3298"/>
      <c r="CKY905" s="3298"/>
      <c r="CKZ905" s="3298"/>
      <c r="CLA905" s="3298"/>
      <c r="CLB905" s="3298"/>
      <c r="CLC905" s="3298"/>
      <c r="CLD905" s="3298"/>
      <c r="CLE905" s="3298"/>
      <c r="CLF905" s="3298"/>
      <c r="CLG905" s="3298"/>
      <c r="CLH905" s="3298"/>
      <c r="CLI905" s="3298"/>
      <c r="CLJ905" s="3298"/>
      <c r="CLK905" s="3298"/>
      <c r="CLL905" s="3298"/>
      <c r="CLM905" s="3298"/>
      <c r="CLN905" s="3298"/>
      <c r="CLO905" s="3298"/>
      <c r="CLP905" s="3298"/>
      <c r="CLQ905" s="3298"/>
      <c r="CLR905" s="3298"/>
      <c r="CLS905" s="3298"/>
      <c r="CLT905" s="3298"/>
      <c r="CLU905" s="3298"/>
      <c r="CLV905" s="3298"/>
      <c r="CLW905" s="3298"/>
      <c r="CLX905" s="3298"/>
      <c r="CLY905" s="3298"/>
      <c r="CLZ905" s="3298"/>
      <c r="CMA905" s="3298"/>
      <c r="CMB905" s="3298"/>
      <c r="CMC905" s="3298"/>
      <c r="CMD905" s="3298"/>
      <c r="CME905" s="3298"/>
      <c r="CMF905" s="3298"/>
      <c r="CMG905" s="3298"/>
      <c r="CMH905" s="3298"/>
      <c r="CMI905" s="3298"/>
      <c r="CMJ905" s="3298"/>
      <c r="CMK905" s="3298"/>
      <c r="CML905" s="3298"/>
      <c r="CMM905" s="3298"/>
      <c r="CMN905" s="3298"/>
      <c r="CMO905" s="3298"/>
      <c r="CMP905" s="3298"/>
      <c r="CMQ905" s="3298"/>
      <c r="CMR905" s="3298"/>
      <c r="CMS905" s="3298"/>
      <c r="CMT905" s="3298"/>
      <c r="CMU905" s="3298"/>
      <c r="CMV905" s="3298"/>
      <c r="CMW905" s="3298"/>
      <c r="CMX905" s="3298"/>
      <c r="CMY905" s="3298"/>
      <c r="CMZ905" s="3298"/>
      <c r="CNA905" s="3298"/>
      <c r="CNB905" s="3298"/>
      <c r="CNC905" s="3298"/>
      <c r="CND905" s="3298"/>
      <c r="CNE905" s="3298"/>
      <c r="CNF905" s="3298"/>
      <c r="CNG905" s="3298"/>
      <c r="CNH905" s="3298"/>
      <c r="CNI905" s="3298"/>
      <c r="CNJ905" s="3298"/>
      <c r="CNK905" s="3298"/>
      <c r="CNL905" s="3298"/>
      <c r="CNM905" s="3298"/>
      <c r="CNN905" s="3298"/>
      <c r="CNO905" s="3298"/>
      <c r="CNP905" s="3298"/>
      <c r="CNQ905" s="3298"/>
      <c r="CNR905" s="3298"/>
      <c r="CNS905" s="3298"/>
      <c r="CNT905" s="3298"/>
      <c r="CNU905" s="3298"/>
      <c r="CNV905" s="3298"/>
      <c r="CNW905" s="3298"/>
      <c r="CNX905" s="3298"/>
      <c r="CNY905" s="3298"/>
      <c r="CNZ905" s="3298"/>
      <c r="COA905" s="3298"/>
      <c r="COB905" s="3298"/>
      <c r="COC905" s="3298"/>
      <c r="COD905" s="3298"/>
      <c r="COE905" s="3298"/>
      <c r="COF905" s="3298"/>
      <c r="COG905" s="3298"/>
      <c r="COH905" s="3298"/>
      <c r="COI905" s="3298"/>
      <c r="COJ905" s="3298"/>
      <c r="COK905" s="3298"/>
      <c r="COL905" s="3298"/>
      <c r="COM905" s="3298"/>
      <c r="CON905" s="3298"/>
      <c r="COO905" s="3298"/>
      <c r="COP905" s="3298"/>
      <c r="COQ905" s="3298"/>
      <c r="COR905" s="3298"/>
      <c r="COS905" s="3298"/>
      <c r="COT905" s="3298"/>
      <c r="COU905" s="3298"/>
      <c r="COV905" s="3298"/>
      <c r="COW905" s="3298"/>
      <c r="COX905" s="3298"/>
      <c r="COY905" s="3298"/>
      <c r="COZ905" s="3298"/>
      <c r="CPA905" s="3298"/>
      <c r="CPB905" s="3298"/>
      <c r="CPC905" s="3298"/>
      <c r="CPD905" s="3298"/>
      <c r="CPE905" s="3298"/>
      <c r="CPF905" s="3298"/>
      <c r="CPG905" s="3298"/>
      <c r="CPH905" s="3298"/>
      <c r="CPI905" s="3298"/>
      <c r="CPJ905" s="3298"/>
      <c r="CPK905" s="3298"/>
      <c r="CPL905" s="3298"/>
      <c r="CPM905" s="3298"/>
      <c r="CPN905" s="3298"/>
      <c r="CPO905" s="3298"/>
      <c r="CPP905" s="3298"/>
      <c r="CPQ905" s="3298"/>
      <c r="CPR905" s="3298"/>
      <c r="CPS905" s="3298"/>
      <c r="CPT905" s="3298"/>
      <c r="CPU905" s="3298"/>
      <c r="CPV905" s="3298"/>
      <c r="CPW905" s="3298"/>
      <c r="CPX905" s="3298"/>
      <c r="CPY905" s="3298"/>
      <c r="CPZ905" s="3298"/>
      <c r="CQA905" s="3298"/>
      <c r="CQB905" s="3298"/>
      <c r="CQC905" s="3298"/>
      <c r="CQD905" s="3298"/>
      <c r="CQE905" s="3298"/>
      <c r="CQF905" s="3298"/>
      <c r="CQG905" s="3298"/>
      <c r="CQH905" s="3298"/>
      <c r="CQI905" s="3298"/>
      <c r="CQJ905" s="3298"/>
      <c r="CQK905" s="3298"/>
      <c r="CQL905" s="3298"/>
      <c r="CQM905" s="3298"/>
      <c r="CQN905" s="3298"/>
      <c r="CQO905" s="3298"/>
      <c r="CQP905" s="3298"/>
      <c r="CQQ905" s="3298"/>
      <c r="CQR905" s="3298"/>
      <c r="CQS905" s="3298"/>
      <c r="CQT905" s="3298"/>
      <c r="CQU905" s="3298"/>
      <c r="CQV905" s="3298"/>
      <c r="CQW905" s="3298"/>
      <c r="CQX905" s="3298"/>
      <c r="CQY905" s="3298"/>
      <c r="CQZ905" s="3298"/>
      <c r="CRA905" s="3298"/>
      <c r="CRB905" s="3298"/>
      <c r="CRC905" s="3298"/>
      <c r="CRD905" s="3298"/>
      <c r="CRE905" s="3298"/>
      <c r="CRF905" s="3298"/>
      <c r="CRG905" s="3298"/>
      <c r="CRH905" s="3298"/>
      <c r="CRI905" s="3298"/>
      <c r="CRJ905" s="3298"/>
      <c r="CRK905" s="3298"/>
      <c r="CRL905" s="3298"/>
      <c r="CRM905" s="3298"/>
      <c r="CRN905" s="3298"/>
      <c r="CRO905" s="3298"/>
      <c r="CRP905" s="3298"/>
      <c r="CRQ905" s="3298"/>
      <c r="CRR905" s="3298"/>
      <c r="CRS905" s="3298"/>
      <c r="CRT905" s="3298"/>
      <c r="CRU905" s="3298"/>
      <c r="CRV905" s="3298"/>
      <c r="CRW905" s="3298"/>
      <c r="CRX905" s="3298"/>
      <c r="CRY905" s="3298"/>
      <c r="CRZ905" s="3298"/>
      <c r="CSA905" s="3298"/>
      <c r="CSB905" s="3298"/>
      <c r="CSC905" s="3298"/>
      <c r="CSD905" s="3298"/>
      <c r="CSE905" s="3298"/>
      <c r="CSF905" s="3298"/>
      <c r="CSG905" s="3298"/>
      <c r="CSH905" s="3298"/>
      <c r="CSI905" s="3298"/>
      <c r="CSJ905" s="3298"/>
      <c r="CSK905" s="3298"/>
      <c r="CSL905" s="3298"/>
      <c r="CSM905" s="3298"/>
      <c r="CSN905" s="3298"/>
      <c r="CSO905" s="3298"/>
      <c r="CSP905" s="3298"/>
      <c r="CSQ905" s="3298"/>
      <c r="CSR905" s="3298"/>
      <c r="CSS905" s="3298"/>
      <c r="CST905" s="3298"/>
      <c r="CSU905" s="3298"/>
      <c r="CSV905" s="3298"/>
      <c r="CSW905" s="3298"/>
      <c r="CSX905" s="3298"/>
      <c r="CSY905" s="3298"/>
      <c r="CSZ905" s="3298"/>
      <c r="CTA905" s="3298"/>
      <c r="CTB905" s="3298"/>
      <c r="CTC905" s="3298"/>
      <c r="CTD905" s="3298"/>
      <c r="CTE905" s="3298"/>
      <c r="CTF905" s="3298"/>
      <c r="CTG905" s="3298"/>
      <c r="CTH905" s="3298"/>
      <c r="CTI905" s="3298"/>
      <c r="CTJ905" s="3298"/>
      <c r="CTK905" s="3298"/>
      <c r="CTL905" s="3298"/>
      <c r="CTM905" s="3298"/>
      <c r="CTN905" s="3298"/>
      <c r="CTO905" s="3298"/>
      <c r="CTP905" s="3298"/>
      <c r="CTQ905" s="3298"/>
      <c r="CTR905" s="3298"/>
      <c r="CTS905" s="3298"/>
      <c r="CTT905" s="3298"/>
      <c r="CTU905" s="3298"/>
      <c r="CTV905" s="3298"/>
      <c r="CTW905" s="3298"/>
      <c r="CTX905" s="3298"/>
      <c r="CTY905" s="3298"/>
      <c r="CTZ905" s="3298"/>
      <c r="CUA905" s="3298"/>
      <c r="CUB905" s="3298"/>
      <c r="CUC905" s="3298"/>
      <c r="CUD905" s="3298"/>
      <c r="CUE905" s="3298"/>
      <c r="CUF905" s="3298"/>
      <c r="CUG905" s="3298"/>
      <c r="CUH905" s="3298"/>
      <c r="CUI905" s="3298"/>
      <c r="CUJ905" s="3298"/>
      <c r="CUK905" s="3298"/>
      <c r="CUL905" s="3298"/>
      <c r="CUM905" s="3298"/>
      <c r="CUN905" s="3298"/>
      <c r="CUO905" s="3298"/>
      <c r="CUP905" s="3298"/>
      <c r="CUQ905" s="3298"/>
      <c r="CUR905" s="3298"/>
      <c r="CUS905" s="3298"/>
      <c r="CUT905" s="3298"/>
      <c r="CUU905" s="3298"/>
      <c r="CUV905" s="3298"/>
      <c r="CUW905" s="3298"/>
      <c r="CUX905" s="3298"/>
      <c r="CUY905" s="3298"/>
      <c r="CUZ905" s="3298"/>
      <c r="CVA905" s="3298"/>
      <c r="CVB905" s="3298"/>
      <c r="CVC905" s="3298"/>
      <c r="CVD905" s="3298"/>
      <c r="CVE905" s="3298"/>
      <c r="CVF905" s="3298"/>
      <c r="CVG905" s="3298"/>
      <c r="CVH905" s="3298"/>
      <c r="CVI905" s="3298"/>
      <c r="CVJ905" s="3298"/>
      <c r="CVK905" s="3298"/>
      <c r="CVL905" s="3298"/>
      <c r="CVM905" s="3298"/>
      <c r="CVN905" s="3298"/>
      <c r="CVO905" s="3298"/>
      <c r="CVP905" s="3298"/>
      <c r="CVQ905" s="3298"/>
      <c r="CVR905" s="3298"/>
      <c r="CVS905" s="3298"/>
      <c r="CVT905" s="3298"/>
      <c r="CVU905" s="3298"/>
      <c r="CVV905" s="3298"/>
      <c r="CVW905" s="3298"/>
      <c r="CVX905" s="3298"/>
      <c r="CVY905" s="3298"/>
      <c r="CVZ905" s="3298"/>
      <c r="CWA905" s="3298"/>
      <c r="CWB905" s="3298"/>
      <c r="CWC905" s="3298"/>
      <c r="CWD905" s="3298"/>
      <c r="CWE905" s="3298"/>
      <c r="CWF905" s="3298"/>
      <c r="CWG905" s="3298"/>
      <c r="CWH905" s="3298"/>
      <c r="CWI905" s="3298"/>
      <c r="CWJ905" s="3298"/>
      <c r="CWK905" s="3298"/>
      <c r="CWL905" s="3298"/>
      <c r="CWM905" s="3298"/>
      <c r="CWN905" s="3298"/>
      <c r="CWO905" s="3298"/>
      <c r="CWP905" s="3298"/>
      <c r="CWQ905" s="3298"/>
      <c r="CWR905" s="3298"/>
      <c r="CWS905" s="3298"/>
      <c r="CWT905" s="3298"/>
      <c r="CWU905" s="3298"/>
      <c r="CWV905" s="3298"/>
      <c r="CWW905" s="3298"/>
      <c r="CWX905" s="3298"/>
      <c r="CWY905" s="3298"/>
      <c r="CWZ905" s="3298"/>
      <c r="CXA905" s="3298"/>
      <c r="CXB905" s="3298"/>
      <c r="CXC905" s="3298"/>
      <c r="CXD905" s="3298"/>
      <c r="CXE905" s="3298"/>
      <c r="CXF905" s="3298"/>
      <c r="CXG905" s="3298"/>
      <c r="CXH905" s="3298"/>
      <c r="CXI905" s="3298"/>
      <c r="CXJ905" s="3298"/>
      <c r="CXK905" s="3298"/>
      <c r="CXL905" s="3298"/>
      <c r="CXM905" s="3298"/>
      <c r="CXN905" s="3298"/>
      <c r="CXO905" s="3298"/>
      <c r="CXP905" s="3298"/>
      <c r="CXQ905" s="3298"/>
      <c r="CXR905" s="3298"/>
      <c r="CXS905" s="3298"/>
      <c r="CXT905" s="3298"/>
      <c r="CXU905" s="3298"/>
      <c r="CXV905" s="3298"/>
      <c r="CXW905" s="3298"/>
      <c r="CXX905" s="3298"/>
      <c r="CXY905" s="3298"/>
      <c r="CXZ905" s="3298"/>
      <c r="CYA905" s="3298"/>
      <c r="CYB905" s="3298"/>
      <c r="CYC905" s="3298"/>
      <c r="CYD905" s="3298"/>
      <c r="CYE905" s="3298"/>
      <c r="CYF905" s="3298"/>
      <c r="CYG905" s="3298"/>
      <c r="CYH905" s="3298"/>
      <c r="CYI905" s="3298"/>
      <c r="CYJ905" s="3298"/>
      <c r="CYK905" s="3298"/>
      <c r="CYL905" s="3298"/>
      <c r="CYM905" s="3298"/>
      <c r="CYN905" s="3298"/>
      <c r="CYO905" s="3298"/>
      <c r="CYP905" s="3298"/>
      <c r="CYQ905" s="3298"/>
      <c r="CYR905" s="3298"/>
      <c r="CYS905" s="3298"/>
      <c r="CYT905" s="3298"/>
      <c r="CYU905" s="3298"/>
      <c r="CYV905" s="3298"/>
      <c r="CYW905" s="3298"/>
      <c r="CYX905" s="3298"/>
      <c r="CYY905" s="3298"/>
      <c r="CYZ905" s="3298"/>
      <c r="CZA905" s="3298"/>
      <c r="CZB905" s="3298"/>
      <c r="CZC905" s="3298"/>
      <c r="CZD905" s="3298"/>
      <c r="CZE905" s="3298"/>
      <c r="CZF905" s="3298"/>
      <c r="CZG905" s="3298"/>
      <c r="CZH905" s="3298"/>
      <c r="CZI905" s="3298"/>
      <c r="CZJ905" s="3298"/>
      <c r="CZK905" s="3298"/>
      <c r="CZL905" s="3298"/>
      <c r="CZM905" s="3298"/>
      <c r="CZN905" s="3298"/>
      <c r="CZO905" s="3298"/>
      <c r="CZP905" s="3298"/>
      <c r="CZQ905" s="3298"/>
      <c r="CZR905" s="3298"/>
      <c r="CZS905" s="3298"/>
      <c r="CZT905" s="3298"/>
      <c r="CZU905" s="3298"/>
      <c r="CZV905" s="3298"/>
      <c r="CZW905" s="3298"/>
      <c r="CZX905" s="3298"/>
      <c r="CZY905" s="3298"/>
      <c r="CZZ905" s="3298"/>
      <c r="DAA905" s="3298"/>
      <c r="DAB905" s="3298"/>
      <c r="DAC905" s="3298"/>
      <c r="DAD905" s="3298"/>
      <c r="DAE905" s="3298"/>
      <c r="DAF905" s="3298"/>
      <c r="DAG905" s="3298"/>
      <c r="DAH905" s="3298"/>
      <c r="DAI905" s="3298"/>
      <c r="DAJ905" s="3298"/>
      <c r="DAK905" s="3298"/>
      <c r="DAL905" s="3298"/>
      <c r="DAM905" s="3298"/>
      <c r="DAN905" s="3298"/>
      <c r="DAO905" s="3298"/>
      <c r="DAP905" s="3298"/>
      <c r="DAQ905" s="3298"/>
      <c r="DAR905" s="3298"/>
      <c r="DAS905" s="3298"/>
      <c r="DAT905" s="3298"/>
      <c r="DAU905" s="3298"/>
      <c r="DAV905" s="3298"/>
      <c r="DAW905" s="3298"/>
      <c r="DAX905" s="3298"/>
      <c r="DAY905" s="3298"/>
      <c r="DAZ905" s="3298"/>
      <c r="DBA905" s="3298"/>
      <c r="DBB905" s="3298"/>
      <c r="DBC905" s="3298"/>
      <c r="DBD905" s="3298"/>
      <c r="DBE905" s="3298"/>
      <c r="DBF905" s="3298"/>
      <c r="DBG905" s="3298"/>
      <c r="DBH905" s="3298"/>
      <c r="DBI905" s="3298"/>
      <c r="DBJ905" s="3298"/>
      <c r="DBK905" s="3298"/>
      <c r="DBL905" s="3298"/>
      <c r="DBM905" s="3298"/>
      <c r="DBN905" s="3298"/>
      <c r="DBO905" s="3298"/>
      <c r="DBP905" s="3298"/>
      <c r="DBQ905" s="3298"/>
      <c r="DBR905" s="3298"/>
      <c r="DBS905" s="3298"/>
      <c r="DBT905" s="3298"/>
      <c r="DBU905" s="3298"/>
      <c r="DBV905" s="3298"/>
      <c r="DBW905" s="3298"/>
      <c r="DBX905" s="3298"/>
      <c r="DBY905" s="3298"/>
      <c r="DBZ905" s="3298"/>
      <c r="DCA905" s="3298"/>
      <c r="DCB905" s="3298"/>
      <c r="DCC905" s="3298"/>
      <c r="DCD905" s="3298"/>
      <c r="DCE905" s="3298"/>
      <c r="DCF905" s="3298"/>
      <c r="DCG905" s="3298"/>
      <c r="DCH905" s="3298"/>
      <c r="DCI905" s="3298"/>
      <c r="DCJ905" s="3298"/>
      <c r="DCK905" s="3298"/>
      <c r="DCL905" s="3298"/>
      <c r="DCM905" s="3298"/>
      <c r="DCN905" s="3298"/>
      <c r="DCO905" s="3298"/>
      <c r="DCP905" s="3298"/>
      <c r="DCQ905" s="3298"/>
      <c r="DCR905" s="3298"/>
      <c r="DCS905" s="3298"/>
      <c r="DCT905" s="3298"/>
      <c r="DCU905" s="3298"/>
      <c r="DCV905" s="3298"/>
      <c r="DCW905" s="3298"/>
      <c r="DCX905" s="3298"/>
      <c r="DCY905" s="3298"/>
      <c r="DCZ905" s="3298"/>
      <c r="DDA905" s="3298"/>
      <c r="DDB905" s="3298"/>
      <c r="DDC905" s="3298"/>
      <c r="DDD905" s="3298"/>
      <c r="DDE905" s="3298"/>
      <c r="DDF905" s="3298"/>
      <c r="DDG905" s="3298"/>
      <c r="DDH905" s="3298"/>
      <c r="DDI905" s="3298"/>
      <c r="DDJ905" s="3298"/>
      <c r="DDK905" s="3298"/>
      <c r="DDL905" s="3298"/>
      <c r="DDM905" s="3298"/>
      <c r="DDN905" s="3298"/>
      <c r="DDO905" s="3298"/>
      <c r="DDP905" s="3298"/>
      <c r="DDQ905" s="3298"/>
      <c r="DDR905" s="3298"/>
      <c r="DDS905" s="3298"/>
      <c r="DDT905" s="3298"/>
      <c r="DDU905" s="3298"/>
      <c r="DDV905" s="3298"/>
      <c r="DDW905" s="3298"/>
      <c r="DDX905" s="3298"/>
      <c r="DDY905" s="3298"/>
      <c r="DDZ905" s="3298"/>
      <c r="DEA905" s="3298"/>
      <c r="DEB905" s="3298"/>
      <c r="DEC905" s="3298"/>
      <c r="DED905" s="3298"/>
      <c r="DEE905" s="3298"/>
      <c r="DEF905" s="3298"/>
      <c r="DEG905" s="3298"/>
      <c r="DEH905" s="3298"/>
      <c r="DEI905" s="3298"/>
      <c r="DEJ905" s="3298"/>
      <c r="DEK905" s="3298"/>
      <c r="DEL905" s="3298"/>
      <c r="DEM905" s="3298"/>
      <c r="DEN905" s="3298"/>
      <c r="DEO905" s="3298"/>
      <c r="DEP905" s="3298"/>
      <c r="DEQ905" s="3298"/>
      <c r="DER905" s="3298"/>
      <c r="DES905" s="3298"/>
      <c r="DET905" s="3298"/>
      <c r="DEU905" s="3298"/>
      <c r="DEV905" s="3298"/>
      <c r="DEW905" s="3298"/>
      <c r="DEX905" s="3298"/>
      <c r="DEY905" s="3298"/>
      <c r="DEZ905" s="3298"/>
      <c r="DFA905" s="3298"/>
      <c r="DFB905" s="3298"/>
      <c r="DFC905" s="3298"/>
      <c r="DFD905" s="3298"/>
      <c r="DFE905" s="3298"/>
      <c r="DFF905" s="3298"/>
      <c r="DFG905" s="3298"/>
      <c r="DFH905" s="3298"/>
      <c r="DFI905" s="3298"/>
      <c r="DFJ905" s="3298"/>
      <c r="DFK905" s="3298"/>
      <c r="DFL905" s="3298"/>
      <c r="DFM905" s="3298"/>
      <c r="DFN905" s="3298"/>
      <c r="DFO905" s="3298"/>
      <c r="DFP905" s="3298"/>
      <c r="DFQ905" s="3298"/>
      <c r="DFR905" s="3298"/>
      <c r="DFS905" s="3298"/>
      <c r="DFT905" s="3298"/>
      <c r="DFU905" s="3298"/>
      <c r="DFV905" s="3298"/>
      <c r="DFW905" s="3298"/>
      <c r="DFX905" s="3298"/>
      <c r="DFY905" s="3298"/>
      <c r="DFZ905" s="3298"/>
      <c r="DGA905" s="3298"/>
      <c r="DGB905" s="3298"/>
      <c r="DGC905" s="3298"/>
      <c r="DGD905" s="3298"/>
      <c r="DGE905" s="3298"/>
      <c r="DGF905" s="3298"/>
      <c r="DGG905" s="3298"/>
      <c r="DGH905" s="3298"/>
      <c r="DGI905" s="3298"/>
      <c r="DGJ905" s="3298"/>
      <c r="DGK905" s="3298"/>
      <c r="DGL905" s="3298"/>
      <c r="DGM905" s="3298"/>
      <c r="DGN905" s="3298"/>
      <c r="DGO905" s="3298"/>
      <c r="DGP905" s="3298"/>
      <c r="DGQ905" s="3298"/>
      <c r="DGR905" s="3298"/>
      <c r="DGS905" s="3298"/>
      <c r="DGT905" s="3298"/>
      <c r="DGU905" s="3298"/>
      <c r="DGV905" s="3298"/>
      <c r="DGW905" s="3298"/>
      <c r="DGX905" s="3298"/>
      <c r="DGY905" s="3298"/>
      <c r="DGZ905" s="3298"/>
      <c r="DHA905" s="3298"/>
      <c r="DHB905" s="3298"/>
      <c r="DHC905" s="3298"/>
      <c r="DHD905" s="3298"/>
      <c r="DHE905" s="3298"/>
      <c r="DHF905" s="3298"/>
      <c r="DHG905" s="3298"/>
      <c r="DHH905" s="3298"/>
      <c r="DHI905" s="3298"/>
      <c r="DHJ905" s="3298"/>
      <c r="DHK905" s="3298"/>
      <c r="DHL905" s="3298"/>
      <c r="DHM905" s="3298"/>
      <c r="DHN905" s="3298"/>
      <c r="DHO905" s="3298"/>
      <c r="DHP905" s="3298"/>
      <c r="DHQ905" s="3298"/>
      <c r="DHR905" s="3298"/>
      <c r="DHS905" s="3298"/>
      <c r="DHT905" s="3298"/>
      <c r="DHU905" s="3298"/>
      <c r="DHV905" s="3298"/>
      <c r="DHW905" s="3298"/>
      <c r="DHX905" s="3298"/>
      <c r="DHY905" s="3298"/>
      <c r="DHZ905" s="3298"/>
      <c r="DIA905" s="3298"/>
      <c r="DIB905" s="3298"/>
      <c r="DIC905" s="3298"/>
      <c r="DID905" s="3298"/>
      <c r="DIE905" s="3298"/>
      <c r="DIF905" s="3298"/>
      <c r="DIG905" s="3298"/>
      <c r="DIH905" s="3298"/>
      <c r="DII905" s="3298"/>
      <c r="DIJ905" s="3298"/>
      <c r="DIK905" s="3298"/>
      <c r="DIL905" s="3298"/>
      <c r="DIM905" s="3298"/>
      <c r="DIN905" s="3298"/>
      <c r="DIO905" s="3298"/>
      <c r="DIP905" s="3298"/>
      <c r="DIQ905" s="3298"/>
      <c r="DIR905" s="3298"/>
      <c r="DIS905" s="3298"/>
      <c r="DIT905" s="3298"/>
      <c r="DIU905" s="3298"/>
      <c r="DIV905" s="3298"/>
      <c r="DIW905" s="3298"/>
      <c r="DIX905" s="3298"/>
      <c r="DIY905" s="3298"/>
      <c r="DIZ905" s="3298"/>
      <c r="DJA905" s="3298"/>
      <c r="DJB905" s="3298"/>
      <c r="DJC905" s="3298"/>
      <c r="DJD905" s="3298"/>
      <c r="DJE905" s="3298"/>
      <c r="DJF905" s="3298"/>
      <c r="DJG905" s="3298"/>
      <c r="DJH905" s="3298"/>
      <c r="DJI905" s="3298"/>
      <c r="DJJ905" s="3298"/>
      <c r="DJK905" s="3298"/>
      <c r="DJL905" s="3298"/>
      <c r="DJM905" s="3298"/>
      <c r="DJN905" s="3298"/>
      <c r="DJO905" s="3298"/>
      <c r="DJP905" s="3298"/>
      <c r="DJQ905" s="3298"/>
      <c r="DJR905" s="3298"/>
      <c r="DJS905" s="3298"/>
      <c r="DJT905" s="3298"/>
      <c r="DJU905" s="3298"/>
      <c r="DJV905" s="3298"/>
      <c r="DJW905" s="3298"/>
      <c r="DJX905" s="3298"/>
      <c r="DJY905" s="3298"/>
      <c r="DJZ905" s="3298"/>
      <c r="DKA905" s="3298"/>
      <c r="DKB905" s="3298"/>
      <c r="DKC905" s="3298"/>
      <c r="DKD905" s="3298"/>
      <c r="DKE905" s="3298"/>
      <c r="DKF905" s="3298"/>
      <c r="DKG905" s="3298"/>
      <c r="DKH905" s="3298"/>
      <c r="DKI905" s="3298"/>
      <c r="DKJ905" s="3298"/>
      <c r="DKK905" s="3298"/>
      <c r="DKL905" s="3298"/>
      <c r="DKM905" s="3298"/>
      <c r="DKN905" s="3298"/>
      <c r="DKO905" s="3298"/>
      <c r="DKP905" s="3298"/>
      <c r="DKQ905" s="3298"/>
      <c r="DKR905" s="3298"/>
      <c r="DKS905" s="3298"/>
      <c r="DKT905" s="3298"/>
      <c r="DKU905" s="3298"/>
      <c r="DKV905" s="3298"/>
      <c r="DKW905" s="3298"/>
      <c r="DKX905" s="3298"/>
      <c r="DKY905" s="3298"/>
      <c r="DKZ905" s="3298"/>
      <c r="DLA905" s="3298"/>
      <c r="DLB905" s="3298"/>
      <c r="DLC905" s="3298"/>
      <c r="DLD905" s="3298"/>
      <c r="DLE905" s="3298"/>
      <c r="DLF905" s="3298"/>
      <c r="DLG905" s="3298"/>
      <c r="DLH905" s="3298"/>
      <c r="DLI905" s="3298"/>
      <c r="DLJ905" s="3298"/>
      <c r="DLK905" s="3298"/>
      <c r="DLL905" s="3298"/>
      <c r="DLM905" s="3298"/>
      <c r="DLN905" s="3298"/>
      <c r="DLO905" s="3298"/>
      <c r="DLP905" s="3298"/>
      <c r="DLQ905" s="3298"/>
      <c r="DLR905" s="3298"/>
      <c r="DLS905" s="3298"/>
      <c r="DLT905" s="3298"/>
      <c r="DLU905" s="3298"/>
      <c r="DLV905" s="3298"/>
      <c r="DLW905" s="3298"/>
      <c r="DLX905" s="3298"/>
      <c r="DLY905" s="3298"/>
      <c r="DLZ905" s="3298"/>
      <c r="DMA905" s="3298"/>
      <c r="DMB905" s="3298"/>
      <c r="DMC905" s="3298"/>
      <c r="DMD905" s="3298"/>
      <c r="DME905" s="3298"/>
      <c r="DMF905" s="3298"/>
      <c r="DMG905" s="3298"/>
      <c r="DMH905" s="3298"/>
      <c r="DMI905" s="3298"/>
      <c r="DMJ905" s="3298"/>
      <c r="DMK905" s="3298"/>
      <c r="DML905" s="3298"/>
      <c r="DMM905" s="3298"/>
      <c r="DMN905" s="3298"/>
      <c r="DMO905" s="3298"/>
      <c r="DMP905" s="3298"/>
      <c r="DMQ905" s="3298"/>
      <c r="DMR905" s="3298"/>
      <c r="DMS905" s="3298"/>
      <c r="DMT905" s="3298"/>
      <c r="DMU905" s="3298"/>
      <c r="DMV905" s="3298"/>
      <c r="DMW905" s="3298"/>
      <c r="DMX905" s="3298"/>
      <c r="DMY905" s="3298"/>
      <c r="DMZ905" s="3298"/>
      <c r="DNA905" s="3298"/>
      <c r="DNB905" s="3298"/>
      <c r="DNC905" s="3298"/>
      <c r="DND905" s="3298"/>
      <c r="DNE905" s="3298"/>
      <c r="DNF905" s="3298"/>
      <c r="DNG905" s="3298"/>
      <c r="DNH905" s="3298"/>
      <c r="DNI905" s="3298"/>
      <c r="DNJ905" s="3298"/>
      <c r="DNK905" s="3298"/>
      <c r="DNL905" s="3298"/>
      <c r="DNM905" s="3298"/>
      <c r="DNN905" s="3298"/>
      <c r="DNO905" s="3298"/>
      <c r="DNP905" s="3298"/>
      <c r="DNQ905" s="3298"/>
      <c r="DNR905" s="3298"/>
      <c r="DNS905" s="3298"/>
      <c r="DNT905" s="3298"/>
      <c r="DNU905" s="3298"/>
      <c r="DNV905" s="3298"/>
      <c r="DNW905" s="3298"/>
      <c r="DNX905" s="3298"/>
      <c r="DNY905" s="3298"/>
      <c r="DNZ905" s="3298"/>
      <c r="DOA905" s="3298"/>
      <c r="DOB905" s="3298"/>
      <c r="DOC905" s="3298"/>
      <c r="DOD905" s="3298"/>
      <c r="DOE905" s="3298"/>
      <c r="DOF905" s="3298"/>
      <c r="DOG905" s="3298"/>
      <c r="DOH905" s="3298"/>
      <c r="DOI905" s="3298"/>
      <c r="DOJ905" s="3298"/>
      <c r="DOK905" s="3298"/>
      <c r="DOL905" s="3298"/>
      <c r="DOM905" s="3298"/>
      <c r="DON905" s="3298"/>
      <c r="DOO905" s="3298"/>
      <c r="DOP905" s="3298"/>
      <c r="DOQ905" s="3298"/>
      <c r="DOR905" s="3298"/>
      <c r="DOS905" s="3298"/>
      <c r="DOT905" s="3298"/>
      <c r="DOU905" s="3298"/>
      <c r="DOV905" s="3298"/>
      <c r="DOW905" s="3298"/>
      <c r="DOX905" s="3298"/>
      <c r="DOY905" s="3298"/>
      <c r="DOZ905" s="3298"/>
      <c r="DPA905" s="3298"/>
      <c r="DPB905" s="3298"/>
      <c r="DPC905" s="3298"/>
      <c r="DPD905" s="3298"/>
      <c r="DPE905" s="3298"/>
      <c r="DPF905" s="3298"/>
      <c r="DPG905" s="3298"/>
      <c r="DPH905" s="3298"/>
      <c r="DPI905" s="3298"/>
      <c r="DPJ905" s="3298"/>
      <c r="DPK905" s="3298"/>
      <c r="DPL905" s="3298"/>
      <c r="DPM905" s="3298"/>
      <c r="DPN905" s="3298"/>
      <c r="DPO905" s="3298"/>
      <c r="DPP905" s="3298"/>
      <c r="DPQ905" s="3298"/>
      <c r="DPR905" s="3298"/>
      <c r="DPS905" s="3298"/>
      <c r="DPT905" s="3298"/>
      <c r="DPU905" s="3298"/>
      <c r="DPV905" s="3298"/>
      <c r="DPW905" s="3298"/>
      <c r="DPX905" s="3298"/>
      <c r="DPY905" s="3298"/>
      <c r="DPZ905" s="3298"/>
      <c r="DQA905" s="3298"/>
      <c r="DQB905" s="3298"/>
      <c r="DQC905" s="3298"/>
      <c r="DQD905" s="3298"/>
      <c r="DQE905" s="3298"/>
      <c r="DQF905" s="3298"/>
      <c r="DQG905" s="3298"/>
      <c r="DQH905" s="3298"/>
      <c r="DQI905" s="3298"/>
      <c r="DQJ905" s="3298"/>
      <c r="DQK905" s="3298"/>
      <c r="DQL905" s="3298"/>
      <c r="DQM905" s="3298"/>
      <c r="DQN905" s="3298"/>
      <c r="DQO905" s="3298"/>
      <c r="DQP905" s="3298"/>
      <c r="DQQ905" s="3298"/>
      <c r="DQR905" s="3298"/>
      <c r="DQS905" s="3298"/>
      <c r="DQT905" s="3298"/>
      <c r="DQU905" s="3298"/>
      <c r="DQV905" s="3298"/>
      <c r="DQW905" s="3298"/>
      <c r="DQX905" s="3298"/>
      <c r="DQY905" s="3298"/>
      <c r="DQZ905" s="3298"/>
      <c r="DRA905" s="3298"/>
      <c r="DRB905" s="3298"/>
      <c r="DRC905" s="3298"/>
      <c r="DRD905" s="3298"/>
      <c r="DRE905" s="3298"/>
      <c r="DRF905" s="3298"/>
      <c r="DRG905" s="3298"/>
      <c r="DRH905" s="3298"/>
      <c r="DRI905" s="3298"/>
      <c r="DRJ905" s="3298"/>
      <c r="DRK905" s="3298"/>
      <c r="DRL905" s="3298"/>
      <c r="DRM905" s="3298"/>
      <c r="DRN905" s="3298"/>
      <c r="DRO905" s="3298"/>
      <c r="DRP905" s="3298"/>
      <c r="DRQ905" s="3298"/>
      <c r="DRR905" s="3298"/>
      <c r="DRS905" s="3298"/>
      <c r="DRT905" s="3298"/>
      <c r="DRU905" s="3298"/>
      <c r="DRV905" s="3298"/>
      <c r="DRW905" s="3298"/>
      <c r="DRX905" s="3298"/>
      <c r="DRY905" s="3298"/>
      <c r="DRZ905" s="3298"/>
      <c r="DSA905" s="3298"/>
      <c r="DSB905" s="3298"/>
      <c r="DSC905" s="3298"/>
      <c r="DSD905" s="3298"/>
      <c r="DSE905" s="3298"/>
      <c r="DSF905" s="3298"/>
      <c r="DSG905" s="3298"/>
      <c r="DSH905" s="3298"/>
      <c r="DSI905" s="3298"/>
      <c r="DSJ905" s="3298"/>
      <c r="DSK905" s="3298"/>
      <c r="DSL905" s="3298"/>
      <c r="DSM905" s="3298"/>
      <c r="DSN905" s="3298"/>
      <c r="DSO905" s="3298"/>
      <c r="DSP905" s="3298"/>
      <c r="DSQ905" s="3298"/>
      <c r="DSR905" s="3298"/>
      <c r="DSS905" s="3298"/>
      <c r="DST905" s="3298"/>
      <c r="DSU905" s="3298"/>
      <c r="DSV905" s="3298"/>
      <c r="DSW905" s="3298"/>
      <c r="DSX905" s="3298"/>
      <c r="DSY905" s="3298"/>
      <c r="DSZ905" s="3298"/>
      <c r="DTA905" s="3298"/>
      <c r="DTB905" s="3298"/>
      <c r="DTC905" s="3298"/>
      <c r="DTD905" s="3298"/>
      <c r="DTE905" s="3298"/>
      <c r="DTF905" s="3298"/>
      <c r="DTG905" s="3298"/>
      <c r="DTH905" s="3298"/>
      <c r="DTI905" s="3298"/>
      <c r="DTJ905" s="3298"/>
      <c r="DTK905" s="3298"/>
      <c r="DTL905" s="3298"/>
      <c r="DTM905" s="3298"/>
      <c r="DTN905" s="3298"/>
      <c r="DTO905" s="3298"/>
      <c r="DTP905" s="3298"/>
      <c r="DTQ905" s="3298"/>
      <c r="DTR905" s="3298"/>
      <c r="DTS905" s="3298"/>
      <c r="DTT905" s="3298"/>
      <c r="DTU905" s="3298"/>
      <c r="DTV905" s="3298"/>
      <c r="DTW905" s="3298"/>
      <c r="DTX905" s="3298"/>
      <c r="DTY905" s="3298"/>
      <c r="DTZ905" s="3298"/>
      <c r="DUA905" s="3298"/>
      <c r="DUB905" s="3298"/>
      <c r="DUC905" s="3298"/>
      <c r="DUD905" s="3298"/>
      <c r="DUE905" s="3298"/>
      <c r="DUF905" s="3298"/>
      <c r="DUG905" s="3298"/>
      <c r="DUH905" s="3298"/>
      <c r="DUI905" s="3298"/>
      <c r="DUJ905" s="3298"/>
      <c r="DUK905" s="3298"/>
      <c r="DUL905" s="3298"/>
      <c r="DUM905" s="3298"/>
      <c r="DUN905" s="3298"/>
      <c r="DUO905" s="3298"/>
      <c r="DUP905" s="3298"/>
      <c r="DUQ905" s="3298"/>
      <c r="DUR905" s="3298"/>
      <c r="DUS905" s="3298"/>
      <c r="DUT905" s="3298"/>
      <c r="DUU905" s="3298"/>
      <c r="DUV905" s="3298"/>
      <c r="DUW905" s="3298"/>
      <c r="DUX905" s="3298"/>
      <c r="DUY905" s="3298"/>
      <c r="DUZ905" s="3298"/>
      <c r="DVA905" s="3298"/>
      <c r="DVB905" s="3298"/>
      <c r="DVC905" s="3298"/>
      <c r="DVD905" s="3298"/>
      <c r="DVE905" s="3298"/>
      <c r="DVF905" s="3298"/>
      <c r="DVG905" s="3298"/>
      <c r="DVH905" s="3298"/>
      <c r="DVI905" s="3298"/>
      <c r="DVJ905" s="3298"/>
      <c r="DVK905" s="3298"/>
      <c r="DVL905" s="3298"/>
      <c r="DVM905" s="3298"/>
      <c r="DVN905" s="3298"/>
      <c r="DVO905" s="3298"/>
      <c r="DVP905" s="3298"/>
      <c r="DVQ905" s="3298"/>
      <c r="DVR905" s="3298"/>
      <c r="DVS905" s="3298"/>
      <c r="DVT905" s="3298"/>
      <c r="DVU905" s="3298"/>
      <c r="DVV905" s="3298"/>
      <c r="DVW905" s="3298"/>
      <c r="DVX905" s="3298"/>
      <c r="DVY905" s="3298"/>
      <c r="DVZ905" s="3298"/>
      <c r="DWA905" s="3298"/>
      <c r="DWB905" s="3298"/>
      <c r="DWC905" s="3298"/>
      <c r="DWD905" s="3298"/>
      <c r="DWE905" s="3298"/>
      <c r="DWF905" s="3298"/>
      <c r="DWG905" s="3298"/>
      <c r="DWH905" s="3298"/>
      <c r="DWI905" s="3298"/>
      <c r="DWJ905" s="3298"/>
      <c r="DWK905" s="3298"/>
      <c r="DWL905" s="3298"/>
      <c r="DWM905" s="3298"/>
      <c r="DWN905" s="3298"/>
      <c r="DWO905" s="3298"/>
      <c r="DWP905" s="3298"/>
      <c r="DWQ905" s="3298"/>
      <c r="DWR905" s="3298"/>
      <c r="DWS905" s="3298"/>
      <c r="DWT905" s="3298"/>
      <c r="DWU905" s="3298"/>
      <c r="DWV905" s="3298"/>
      <c r="DWW905" s="3298"/>
      <c r="DWX905" s="3298"/>
      <c r="DWY905" s="3298"/>
      <c r="DWZ905" s="3298"/>
      <c r="DXA905" s="3298"/>
      <c r="DXB905" s="3298"/>
      <c r="DXC905" s="3298"/>
      <c r="DXD905" s="3298"/>
      <c r="DXE905" s="3298"/>
      <c r="DXF905" s="3298"/>
      <c r="DXG905" s="3298"/>
      <c r="DXH905" s="3298"/>
      <c r="DXI905" s="3298"/>
      <c r="DXJ905" s="3298"/>
      <c r="DXK905" s="3298"/>
      <c r="DXL905" s="3298"/>
      <c r="DXM905" s="3298"/>
      <c r="DXN905" s="3298"/>
      <c r="DXO905" s="3298"/>
      <c r="DXP905" s="3298"/>
      <c r="DXQ905" s="3298"/>
      <c r="DXR905" s="3298"/>
      <c r="DXS905" s="3298"/>
      <c r="DXT905" s="3298"/>
      <c r="DXU905" s="3298"/>
      <c r="DXV905" s="3298"/>
      <c r="DXW905" s="3298"/>
      <c r="DXX905" s="3298"/>
      <c r="DXY905" s="3298"/>
      <c r="DXZ905" s="3298"/>
      <c r="DYA905" s="3298"/>
      <c r="DYB905" s="3298"/>
      <c r="DYC905" s="3298"/>
      <c r="DYD905" s="3298"/>
      <c r="DYE905" s="3298"/>
      <c r="DYF905" s="3298"/>
      <c r="DYG905" s="3298"/>
      <c r="DYH905" s="3298"/>
      <c r="DYI905" s="3298"/>
      <c r="DYJ905" s="3298"/>
      <c r="DYK905" s="3298"/>
      <c r="DYL905" s="3298"/>
      <c r="DYM905" s="3298"/>
      <c r="DYN905" s="3298"/>
      <c r="DYO905" s="3298"/>
      <c r="DYP905" s="3298"/>
      <c r="DYQ905" s="3298"/>
      <c r="DYR905" s="3298"/>
      <c r="DYS905" s="3298"/>
      <c r="DYT905" s="3298"/>
      <c r="DYU905" s="3298"/>
      <c r="DYV905" s="3298"/>
      <c r="DYW905" s="3298"/>
      <c r="DYX905" s="3298"/>
      <c r="DYY905" s="3298"/>
      <c r="DYZ905" s="3298"/>
      <c r="DZA905" s="3298"/>
      <c r="DZB905" s="3298"/>
      <c r="DZC905" s="3298"/>
      <c r="DZD905" s="3298"/>
      <c r="DZE905" s="3298"/>
      <c r="DZF905" s="3298"/>
      <c r="DZG905" s="3298"/>
      <c r="DZH905" s="3298"/>
      <c r="DZI905" s="3298"/>
      <c r="DZJ905" s="3298"/>
      <c r="DZK905" s="3298"/>
      <c r="DZL905" s="3298"/>
      <c r="DZM905" s="3298"/>
      <c r="DZN905" s="3298"/>
      <c r="DZO905" s="3298"/>
      <c r="DZP905" s="3298"/>
      <c r="DZQ905" s="3298"/>
      <c r="DZR905" s="3298"/>
      <c r="DZS905" s="3298"/>
      <c r="DZT905" s="3298"/>
      <c r="DZU905" s="3298"/>
      <c r="DZV905" s="3298"/>
      <c r="DZW905" s="3298"/>
      <c r="DZX905" s="3298"/>
      <c r="DZY905" s="3298"/>
      <c r="DZZ905" s="3298"/>
      <c r="EAA905" s="3298"/>
      <c r="EAB905" s="3298"/>
      <c r="EAC905" s="3298"/>
      <c r="EAD905" s="3298"/>
      <c r="EAE905" s="3298"/>
      <c r="EAF905" s="3298"/>
      <c r="EAG905" s="3298"/>
      <c r="EAH905" s="3298"/>
      <c r="EAI905" s="3298"/>
      <c r="EAJ905" s="3298"/>
      <c r="EAK905" s="3298"/>
      <c r="EAL905" s="3298"/>
      <c r="EAM905" s="3298"/>
      <c r="EAN905" s="3298"/>
      <c r="EAO905" s="3298"/>
      <c r="EAP905" s="3298"/>
      <c r="EAQ905" s="3298"/>
      <c r="EAR905" s="3298"/>
      <c r="EAS905" s="3298"/>
      <c r="EAT905" s="3298"/>
      <c r="EAU905" s="3298"/>
      <c r="EAV905" s="3298"/>
      <c r="EAW905" s="3298"/>
      <c r="EAX905" s="3298"/>
      <c r="EAY905" s="3298"/>
      <c r="EAZ905" s="3298"/>
      <c r="EBA905" s="3298"/>
      <c r="EBB905" s="3298"/>
      <c r="EBC905" s="3298"/>
      <c r="EBD905" s="3298"/>
      <c r="EBE905" s="3298"/>
      <c r="EBF905" s="3298"/>
      <c r="EBG905" s="3298"/>
      <c r="EBH905" s="3298"/>
      <c r="EBI905" s="3298"/>
      <c r="EBJ905" s="3298"/>
      <c r="EBK905" s="3298"/>
      <c r="EBL905" s="3298"/>
      <c r="EBM905" s="3298"/>
      <c r="EBN905" s="3298"/>
      <c r="EBO905" s="3298"/>
      <c r="EBP905" s="3298"/>
      <c r="EBQ905" s="3298"/>
      <c r="EBR905" s="3298"/>
      <c r="EBS905" s="3298"/>
      <c r="EBT905" s="3298"/>
      <c r="EBU905" s="3298"/>
      <c r="EBV905" s="3298"/>
      <c r="EBW905" s="3298"/>
      <c r="EBX905" s="3298"/>
      <c r="EBY905" s="3298"/>
      <c r="EBZ905" s="3298"/>
      <c r="ECA905" s="3298"/>
      <c r="ECB905" s="3298"/>
      <c r="ECC905" s="3298"/>
      <c r="ECD905" s="3298"/>
      <c r="ECE905" s="3298"/>
      <c r="ECF905" s="3298"/>
      <c r="ECG905" s="3298"/>
      <c r="ECH905" s="3298"/>
      <c r="ECI905" s="3298"/>
      <c r="ECJ905" s="3298"/>
      <c r="ECK905" s="3298"/>
      <c r="ECL905" s="3298"/>
      <c r="ECM905" s="3298"/>
      <c r="ECN905" s="3298"/>
      <c r="ECO905" s="3298"/>
      <c r="ECP905" s="3298"/>
      <c r="ECQ905" s="3298"/>
      <c r="ECR905" s="3298"/>
      <c r="ECS905" s="3298"/>
      <c r="ECT905" s="3298"/>
      <c r="ECU905" s="3298"/>
      <c r="ECV905" s="3298"/>
      <c r="ECW905" s="3298"/>
      <c r="ECX905" s="3298"/>
      <c r="ECY905" s="3298"/>
      <c r="ECZ905" s="3298"/>
      <c r="EDA905" s="3298"/>
      <c r="EDB905" s="3298"/>
      <c r="EDC905" s="3298"/>
      <c r="EDD905" s="3298"/>
      <c r="EDE905" s="3298"/>
      <c r="EDF905" s="3298"/>
      <c r="EDG905" s="3298"/>
      <c r="EDH905" s="3298"/>
      <c r="EDI905" s="3298"/>
      <c r="EDJ905" s="3298"/>
      <c r="EDK905" s="3298"/>
      <c r="EDL905" s="3298"/>
      <c r="EDM905" s="3298"/>
      <c r="EDN905" s="3298"/>
      <c r="EDO905" s="3298"/>
      <c r="EDP905" s="3298"/>
      <c r="EDQ905" s="3298"/>
      <c r="EDR905" s="3298"/>
      <c r="EDS905" s="3298"/>
      <c r="EDT905" s="3298"/>
      <c r="EDU905" s="3298"/>
      <c r="EDV905" s="3298"/>
      <c r="EDW905" s="3298"/>
      <c r="EDX905" s="3298"/>
      <c r="EDY905" s="3298"/>
      <c r="EDZ905" s="3298"/>
      <c r="EEA905" s="3298"/>
      <c r="EEB905" s="3298"/>
      <c r="EEC905" s="3298"/>
      <c r="EED905" s="3298"/>
      <c r="EEE905" s="3298"/>
      <c r="EEF905" s="3298"/>
      <c r="EEG905" s="3298"/>
      <c r="EEH905" s="3298"/>
      <c r="EEI905" s="3298"/>
      <c r="EEJ905" s="3298"/>
      <c r="EEK905" s="3298"/>
      <c r="EEL905" s="3298"/>
      <c r="EEM905" s="3298"/>
      <c r="EEN905" s="3298"/>
      <c r="EEO905" s="3298"/>
      <c r="EEP905" s="3298"/>
      <c r="EEQ905" s="3298"/>
      <c r="EER905" s="3298"/>
      <c r="EES905" s="3298"/>
      <c r="EET905" s="3298"/>
      <c r="EEU905" s="3298"/>
      <c r="EEV905" s="3298"/>
      <c r="EEW905" s="3298"/>
      <c r="EEX905" s="3298"/>
      <c r="EEY905" s="3298"/>
      <c r="EEZ905" s="3298"/>
      <c r="EFA905" s="3298"/>
      <c r="EFB905" s="3298"/>
      <c r="EFC905" s="3298"/>
      <c r="EFD905" s="3298"/>
      <c r="EFE905" s="3298"/>
      <c r="EFF905" s="3298"/>
      <c r="EFG905" s="3298"/>
      <c r="EFH905" s="3298"/>
      <c r="EFI905" s="3298"/>
      <c r="EFJ905" s="3298"/>
      <c r="EFK905" s="3298"/>
      <c r="EFL905" s="3298"/>
      <c r="EFM905" s="3298"/>
      <c r="EFN905" s="3298"/>
      <c r="EFO905" s="3298"/>
      <c r="EFP905" s="3298"/>
      <c r="EFQ905" s="3298"/>
      <c r="EFR905" s="3298"/>
      <c r="EFS905" s="3298"/>
      <c r="EFT905" s="3298"/>
      <c r="EFU905" s="3298"/>
      <c r="EFV905" s="3298"/>
      <c r="EFW905" s="3298"/>
      <c r="EFX905" s="3298"/>
      <c r="EFY905" s="3298"/>
      <c r="EFZ905" s="3298"/>
      <c r="EGA905" s="3298"/>
      <c r="EGB905" s="3298"/>
      <c r="EGC905" s="3298"/>
      <c r="EGD905" s="3298"/>
      <c r="EGE905" s="3298"/>
      <c r="EGF905" s="3298"/>
      <c r="EGG905" s="3298"/>
      <c r="EGH905" s="3298"/>
      <c r="EGI905" s="3298"/>
      <c r="EGJ905" s="3298"/>
      <c r="EGK905" s="3298"/>
      <c r="EGL905" s="3298"/>
      <c r="EGM905" s="3298"/>
      <c r="EGN905" s="3298"/>
      <c r="EGO905" s="3298"/>
      <c r="EGP905" s="3298"/>
      <c r="EGQ905" s="3298"/>
      <c r="EGR905" s="3298"/>
      <c r="EGS905" s="3298"/>
      <c r="EGT905" s="3298"/>
      <c r="EGU905" s="3298"/>
      <c r="EGV905" s="3298"/>
      <c r="EGW905" s="3298"/>
      <c r="EGX905" s="3298"/>
      <c r="EGY905" s="3298"/>
      <c r="EGZ905" s="3298"/>
      <c r="EHA905" s="3298"/>
      <c r="EHB905" s="3298"/>
      <c r="EHC905" s="3298"/>
      <c r="EHD905" s="3298"/>
      <c r="EHE905" s="3298"/>
      <c r="EHF905" s="3298"/>
      <c r="EHG905" s="3298"/>
      <c r="EHH905" s="3298"/>
      <c r="EHI905" s="3298"/>
      <c r="EHJ905" s="3298"/>
      <c r="EHK905" s="3298"/>
      <c r="EHL905" s="3298"/>
      <c r="EHM905" s="3298"/>
      <c r="EHN905" s="3298"/>
      <c r="EHO905" s="3298"/>
      <c r="EHP905" s="3298"/>
      <c r="EHQ905" s="3298"/>
      <c r="EHR905" s="3298"/>
      <c r="EHS905" s="3298"/>
      <c r="EHT905" s="3298"/>
      <c r="EHU905" s="3298"/>
      <c r="EHV905" s="3298"/>
      <c r="EHW905" s="3298"/>
      <c r="EHX905" s="3298"/>
      <c r="EHY905" s="3298"/>
      <c r="EHZ905" s="3298"/>
      <c r="EIA905" s="3298"/>
      <c r="EIB905" s="3298"/>
      <c r="EIC905" s="3298"/>
      <c r="EID905" s="3298"/>
      <c r="EIE905" s="3298"/>
      <c r="EIF905" s="3298"/>
      <c r="EIG905" s="3298"/>
      <c r="EIH905" s="3298"/>
      <c r="EII905" s="3298"/>
      <c r="EIJ905" s="3298"/>
      <c r="EIK905" s="3298"/>
      <c r="EIL905" s="3298"/>
      <c r="EIM905" s="3298"/>
      <c r="EIN905" s="3298"/>
      <c r="EIO905" s="3298"/>
      <c r="EIP905" s="3298"/>
      <c r="EIQ905" s="3298"/>
      <c r="EIR905" s="3298"/>
      <c r="EIS905" s="3298"/>
      <c r="EIT905" s="3298"/>
      <c r="EIU905" s="3298"/>
      <c r="EIV905" s="3298"/>
      <c r="EIW905" s="3298"/>
      <c r="EIX905" s="3298"/>
      <c r="EIY905" s="3298"/>
      <c r="EIZ905" s="3298"/>
      <c r="EJA905" s="3298"/>
      <c r="EJB905" s="3298"/>
      <c r="EJC905" s="3298"/>
      <c r="EJD905" s="3298"/>
      <c r="EJE905" s="3298"/>
      <c r="EJF905" s="3298"/>
      <c r="EJG905" s="3298"/>
      <c r="EJH905" s="3298"/>
      <c r="EJI905" s="3298"/>
      <c r="EJJ905" s="3298"/>
      <c r="EJK905" s="3298"/>
      <c r="EJL905" s="3298"/>
      <c r="EJM905" s="3298"/>
      <c r="EJN905" s="3298"/>
      <c r="EJO905" s="3298"/>
      <c r="EJP905" s="3298"/>
      <c r="EJQ905" s="3298"/>
      <c r="EJR905" s="3298"/>
      <c r="EJS905" s="3298"/>
      <c r="EJT905" s="3298"/>
      <c r="EJU905" s="3298"/>
      <c r="EJV905" s="3298"/>
      <c r="EJW905" s="3298"/>
      <c r="EJX905" s="3298"/>
      <c r="EJY905" s="3298"/>
      <c r="EJZ905" s="3298"/>
      <c r="EKA905" s="3298"/>
      <c r="EKB905" s="3298"/>
      <c r="EKC905" s="3298"/>
      <c r="EKD905" s="3298"/>
      <c r="EKE905" s="3298"/>
      <c r="EKF905" s="3298"/>
      <c r="EKG905" s="3298"/>
      <c r="EKH905" s="3298"/>
      <c r="EKI905" s="3298"/>
      <c r="EKJ905" s="3298"/>
      <c r="EKK905" s="3298"/>
      <c r="EKL905" s="3298"/>
      <c r="EKM905" s="3298"/>
      <c r="EKN905" s="3298"/>
      <c r="EKO905" s="3298"/>
      <c r="EKP905" s="3298"/>
      <c r="EKQ905" s="3298"/>
      <c r="EKR905" s="3298"/>
      <c r="EKS905" s="3298"/>
      <c r="EKT905" s="3298"/>
      <c r="EKU905" s="3298"/>
      <c r="EKV905" s="3298"/>
      <c r="EKW905" s="3298"/>
      <c r="EKX905" s="3298"/>
      <c r="EKY905" s="3298"/>
      <c r="EKZ905" s="3298"/>
      <c r="ELA905" s="3298"/>
      <c r="ELB905" s="3298"/>
      <c r="ELC905" s="3298"/>
      <c r="ELD905" s="3298"/>
      <c r="ELE905" s="3298"/>
      <c r="ELF905" s="3298"/>
      <c r="ELG905" s="3298"/>
      <c r="ELH905" s="3298"/>
      <c r="ELI905" s="3298"/>
      <c r="ELJ905" s="3298"/>
      <c r="ELK905" s="3298"/>
      <c r="ELL905" s="3298"/>
      <c r="ELM905" s="3298"/>
      <c r="ELN905" s="3298"/>
      <c r="ELO905" s="3298"/>
      <c r="ELP905" s="3298"/>
      <c r="ELQ905" s="3298"/>
      <c r="ELR905" s="3298"/>
      <c r="ELS905" s="3298"/>
      <c r="ELT905" s="3298"/>
      <c r="ELU905" s="3298"/>
      <c r="ELV905" s="3298"/>
      <c r="ELW905" s="3298"/>
      <c r="ELX905" s="3298"/>
      <c r="ELY905" s="3298"/>
      <c r="ELZ905" s="3298"/>
      <c r="EMA905" s="3298"/>
      <c r="EMB905" s="3298"/>
      <c r="EMC905" s="3298"/>
      <c r="EMD905" s="3298"/>
      <c r="EME905" s="3298"/>
      <c r="EMF905" s="3298"/>
      <c r="EMG905" s="3298"/>
      <c r="EMH905" s="3298"/>
      <c r="EMI905" s="3298"/>
      <c r="EMJ905" s="3298"/>
      <c r="EMK905" s="3298"/>
      <c r="EML905" s="3298"/>
      <c r="EMM905" s="3298"/>
      <c r="EMN905" s="3298"/>
      <c r="EMO905" s="3298"/>
      <c r="EMP905" s="3298"/>
      <c r="EMQ905" s="3298"/>
      <c r="EMR905" s="3298"/>
      <c r="EMS905" s="3298"/>
      <c r="EMT905" s="3298"/>
      <c r="EMU905" s="3298"/>
      <c r="EMV905" s="3298"/>
      <c r="EMW905" s="3298"/>
      <c r="EMX905" s="3298"/>
      <c r="EMY905" s="3298"/>
      <c r="EMZ905" s="3298"/>
      <c r="ENA905" s="3298"/>
      <c r="ENB905" s="3298"/>
      <c r="ENC905" s="3298"/>
      <c r="END905" s="3298"/>
      <c r="ENE905" s="3298"/>
      <c r="ENF905" s="3298"/>
      <c r="ENG905" s="3298"/>
      <c r="ENH905" s="3298"/>
      <c r="ENI905" s="3298"/>
      <c r="ENJ905" s="3298"/>
      <c r="ENK905" s="3298"/>
      <c r="ENL905" s="3298"/>
      <c r="ENM905" s="3298"/>
      <c r="ENN905" s="3298"/>
      <c r="ENO905" s="3298"/>
      <c r="ENP905" s="3298"/>
      <c r="ENQ905" s="3298"/>
      <c r="ENR905" s="3298"/>
      <c r="ENS905" s="3298"/>
      <c r="ENT905" s="3298"/>
      <c r="ENU905" s="3298"/>
      <c r="ENV905" s="3298"/>
      <c r="ENW905" s="3298"/>
      <c r="ENX905" s="3298"/>
      <c r="ENY905" s="3298"/>
      <c r="ENZ905" s="3298"/>
      <c r="EOA905" s="3298"/>
      <c r="EOB905" s="3298"/>
      <c r="EOC905" s="3298"/>
      <c r="EOD905" s="3298"/>
      <c r="EOE905" s="3298"/>
      <c r="EOF905" s="3298"/>
      <c r="EOG905" s="3298"/>
      <c r="EOH905" s="3298"/>
      <c r="EOI905" s="3298"/>
      <c r="EOJ905" s="3298"/>
      <c r="EOK905" s="3298"/>
      <c r="EOL905" s="3298"/>
      <c r="EOM905" s="3298"/>
      <c r="EON905" s="3298"/>
      <c r="EOO905" s="3298"/>
      <c r="EOP905" s="3298"/>
      <c r="EOQ905" s="3298"/>
      <c r="EOR905" s="3298"/>
      <c r="EOS905" s="3298"/>
      <c r="EOT905" s="3298"/>
      <c r="EOU905" s="3298"/>
      <c r="EOV905" s="3298"/>
      <c r="EOW905" s="3298"/>
      <c r="EOX905" s="3298"/>
      <c r="EOY905" s="3298"/>
      <c r="EOZ905" s="3298"/>
      <c r="EPA905" s="3298"/>
      <c r="EPB905" s="3298"/>
      <c r="EPC905" s="3298"/>
      <c r="EPD905" s="3298"/>
      <c r="EPE905" s="3298"/>
      <c r="EPF905" s="3298"/>
      <c r="EPG905" s="3298"/>
      <c r="EPH905" s="3298"/>
      <c r="EPI905" s="3298"/>
      <c r="EPJ905" s="3298"/>
      <c r="EPK905" s="3298"/>
      <c r="EPL905" s="3298"/>
      <c r="EPM905" s="3298"/>
      <c r="EPN905" s="3298"/>
      <c r="EPO905" s="3298"/>
      <c r="EPP905" s="3298"/>
      <c r="EPQ905" s="3298"/>
      <c r="EPR905" s="3298"/>
      <c r="EPS905" s="3298"/>
      <c r="EPT905" s="3298"/>
      <c r="EPU905" s="3298"/>
      <c r="EPV905" s="3298"/>
      <c r="EPW905" s="3298"/>
      <c r="EPX905" s="3298"/>
      <c r="EPY905" s="3298"/>
      <c r="EPZ905" s="3298"/>
      <c r="EQA905" s="3298"/>
      <c r="EQB905" s="3298"/>
      <c r="EQC905" s="3298"/>
      <c r="EQD905" s="3298"/>
      <c r="EQE905" s="3298"/>
      <c r="EQF905" s="3298"/>
      <c r="EQG905" s="3298"/>
      <c r="EQH905" s="3298"/>
      <c r="EQI905" s="3298"/>
      <c r="EQJ905" s="3298"/>
      <c r="EQK905" s="3298"/>
      <c r="EQL905" s="3298"/>
      <c r="EQM905" s="3298"/>
      <c r="EQN905" s="3298"/>
      <c r="EQO905" s="3298"/>
      <c r="EQP905" s="3298"/>
      <c r="EQQ905" s="3298"/>
      <c r="EQR905" s="3298"/>
      <c r="EQS905" s="3298"/>
      <c r="EQT905" s="3298"/>
      <c r="EQU905" s="3298"/>
      <c r="EQV905" s="3298"/>
      <c r="EQW905" s="3298"/>
      <c r="EQX905" s="3298"/>
      <c r="EQY905" s="3298"/>
      <c r="EQZ905" s="3298"/>
      <c r="ERA905" s="3298"/>
      <c r="ERB905" s="3298"/>
      <c r="ERC905" s="3298"/>
      <c r="ERD905" s="3298"/>
      <c r="ERE905" s="3298"/>
      <c r="ERF905" s="3298"/>
      <c r="ERG905" s="3298"/>
      <c r="ERH905" s="3298"/>
      <c r="ERI905" s="3298"/>
      <c r="ERJ905" s="3298"/>
      <c r="ERK905" s="3298"/>
      <c r="ERL905" s="3298"/>
      <c r="ERM905" s="3298"/>
      <c r="ERN905" s="3298"/>
      <c r="ERO905" s="3298"/>
      <c r="ERP905" s="3298"/>
      <c r="ERQ905" s="3298"/>
      <c r="ERR905" s="3298"/>
      <c r="ERS905" s="3298"/>
      <c r="ERT905" s="3298"/>
      <c r="ERU905" s="3298"/>
      <c r="ERV905" s="3298"/>
      <c r="ERW905" s="3298"/>
      <c r="ERX905" s="3298"/>
      <c r="ERY905" s="3298"/>
      <c r="ERZ905" s="3298"/>
      <c r="ESA905" s="3298"/>
      <c r="ESB905" s="3298"/>
      <c r="ESC905" s="3298"/>
      <c r="ESD905" s="3298"/>
      <c r="ESE905" s="3298"/>
      <c r="ESF905" s="3298"/>
      <c r="ESG905" s="3298"/>
      <c r="ESH905" s="3298"/>
      <c r="ESI905" s="3298"/>
      <c r="ESJ905" s="3298"/>
      <c r="ESK905" s="3298"/>
      <c r="ESL905" s="3298"/>
      <c r="ESM905" s="3298"/>
      <c r="ESN905" s="3298"/>
      <c r="ESO905" s="3298"/>
      <c r="ESP905" s="3298"/>
      <c r="ESQ905" s="3298"/>
      <c r="ESR905" s="3298"/>
      <c r="ESS905" s="3298"/>
      <c r="EST905" s="3298"/>
      <c r="ESU905" s="3298"/>
      <c r="ESV905" s="3298"/>
      <c r="ESW905" s="3298"/>
      <c r="ESX905" s="3298"/>
      <c r="ESY905" s="3298"/>
      <c r="ESZ905" s="3298"/>
      <c r="ETA905" s="3298"/>
      <c r="ETB905" s="3298"/>
      <c r="ETC905" s="3298"/>
      <c r="ETD905" s="3298"/>
      <c r="ETE905" s="3298"/>
      <c r="ETF905" s="3298"/>
      <c r="ETG905" s="3298"/>
      <c r="ETH905" s="3298"/>
      <c r="ETI905" s="3298"/>
      <c r="ETJ905" s="3298"/>
      <c r="ETK905" s="3298"/>
      <c r="ETL905" s="3298"/>
      <c r="ETM905" s="3298"/>
      <c r="ETN905" s="3298"/>
      <c r="ETO905" s="3298"/>
      <c r="ETP905" s="3298"/>
      <c r="ETQ905" s="3298"/>
      <c r="ETR905" s="3298"/>
      <c r="ETS905" s="3298"/>
      <c r="ETT905" s="3298"/>
      <c r="ETU905" s="3298"/>
      <c r="ETV905" s="3298"/>
      <c r="ETW905" s="3298"/>
      <c r="ETX905" s="3298"/>
      <c r="ETY905" s="3298"/>
      <c r="ETZ905" s="3298"/>
      <c r="EUA905" s="3298"/>
      <c r="EUB905" s="3298"/>
      <c r="EUC905" s="3298"/>
      <c r="EUD905" s="3298"/>
      <c r="EUE905" s="3298"/>
      <c r="EUF905" s="3298"/>
      <c r="EUG905" s="3298"/>
      <c r="EUH905" s="3298"/>
      <c r="EUI905" s="3298"/>
      <c r="EUJ905" s="3298"/>
      <c r="EUK905" s="3298"/>
      <c r="EUL905" s="3298"/>
      <c r="EUM905" s="3298"/>
      <c r="EUN905" s="3298"/>
      <c r="EUO905" s="3298"/>
      <c r="EUP905" s="3298"/>
      <c r="EUQ905" s="3298"/>
      <c r="EUR905" s="3298"/>
      <c r="EUS905" s="3298"/>
      <c r="EUT905" s="3298"/>
      <c r="EUU905" s="3298"/>
      <c r="EUV905" s="3298"/>
      <c r="EUW905" s="3298"/>
      <c r="EUX905" s="3298"/>
      <c r="EUY905" s="3298"/>
      <c r="EUZ905" s="3298"/>
      <c r="EVA905" s="3298"/>
      <c r="EVB905" s="3298"/>
      <c r="EVC905" s="3298"/>
      <c r="EVD905" s="3298"/>
      <c r="EVE905" s="3298"/>
      <c r="EVF905" s="3298"/>
      <c r="EVG905" s="3298"/>
      <c r="EVH905" s="3298"/>
      <c r="EVI905" s="3298"/>
      <c r="EVJ905" s="3298"/>
      <c r="EVK905" s="3298"/>
      <c r="EVL905" s="3298"/>
      <c r="EVM905" s="3298"/>
      <c r="EVN905" s="3298"/>
      <c r="EVO905" s="3298"/>
      <c r="EVP905" s="3298"/>
      <c r="EVQ905" s="3298"/>
      <c r="EVR905" s="3298"/>
      <c r="EVS905" s="3298"/>
      <c r="EVT905" s="3298"/>
      <c r="EVU905" s="3298"/>
      <c r="EVV905" s="3298"/>
      <c r="EVW905" s="3298"/>
      <c r="EVX905" s="3298"/>
      <c r="EVY905" s="3298"/>
      <c r="EVZ905" s="3298"/>
      <c r="EWA905" s="3298"/>
      <c r="EWB905" s="3298"/>
      <c r="EWC905" s="3298"/>
      <c r="EWD905" s="3298"/>
      <c r="EWE905" s="3298"/>
      <c r="EWF905" s="3298"/>
      <c r="EWG905" s="3298"/>
      <c r="EWH905" s="3298"/>
      <c r="EWI905" s="3298"/>
      <c r="EWJ905" s="3298"/>
      <c r="EWK905" s="3298"/>
      <c r="EWL905" s="3298"/>
      <c r="EWM905" s="3298"/>
      <c r="EWN905" s="3298"/>
      <c r="EWO905" s="3298"/>
      <c r="EWP905" s="3298"/>
      <c r="EWQ905" s="3298"/>
      <c r="EWR905" s="3298"/>
      <c r="EWS905" s="3298"/>
      <c r="EWT905" s="3298"/>
      <c r="EWU905" s="3298"/>
      <c r="EWV905" s="3298"/>
      <c r="EWW905" s="3298"/>
      <c r="EWX905" s="3298"/>
      <c r="EWY905" s="3298"/>
      <c r="EWZ905" s="3298"/>
      <c r="EXA905" s="3298"/>
      <c r="EXB905" s="3298"/>
      <c r="EXC905" s="3298"/>
      <c r="EXD905" s="3298"/>
      <c r="EXE905" s="3298"/>
      <c r="EXF905" s="3298"/>
      <c r="EXG905" s="3298"/>
      <c r="EXH905" s="3298"/>
      <c r="EXI905" s="3298"/>
      <c r="EXJ905" s="3298"/>
      <c r="EXK905" s="3298"/>
      <c r="EXL905" s="3298"/>
      <c r="EXM905" s="3298"/>
      <c r="EXN905" s="3298"/>
      <c r="EXO905" s="3298"/>
      <c r="EXP905" s="3298"/>
      <c r="EXQ905" s="3298"/>
      <c r="EXR905" s="3298"/>
      <c r="EXS905" s="3298"/>
      <c r="EXT905" s="3298"/>
      <c r="EXU905" s="3298"/>
      <c r="EXV905" s="3298"/>
      <c r="EXW905" s="3298"/>
      <c r="EXX905" s="3298"/>
      <c r="EXY905" s="3298"/>
      <c r="EXZ905" s="3298"/>
      <c r="EYA905" s="3298"/>
      <c r="EYB905" s="3298"/>
      <c r="EYC905" s="3298"/>
      <c r="EYD905" s="3298"/>
      <c r="EYE905" s="3298"/>
      <c r="EYF905" s="3298"/>
      <c r="EYG905" s="3298"/>
      <c r="EYH905" s="3298"/>
      <c r="EYI905" s="3298"/>
      <c r="EYJ905" s="3298"/>
      <c r="EYK905" s="3298"/>
      <c r="EYL905" s="3298"/>
      <c r="EYM905" s="3298"/>
      <c r="EYN905" s="3298"/>
      <c r="EYO905" s="3298"/>
      <c r="EYP905" s="3298"/>
      <c r="EYQ905" s="3298"/>
      <c r="EYR905" s="3298"/>
      <c r="EYS905" s="3298"/>
      <c r="EYT905" s="3298"/>
      <c r="EYU905" s="3298"/>
      <c r="EYV905" s="3298"/>
      <c r="EYW905" s="3298"/>
      <c r="EYX905" s="3298"/>
      <c r="EYY905" s="3298"/>
      <c r="EYZ905" s="3298"/>
      <c r="EZA905" s="3298"/>
      <c r="EZB905" s="3298"/>
      <c r="EZC905" s="3298"/>
      <c r="EZD905" s="3298"/>
      <c r="EZE905" s="3298"/>
      <c r="EZF905" s="3298"/>
      <c r="EZG905" s="3298"/>
      <c r="EZH905" s="3298"/>
      <c r="EZI905" s="3298"/>
      <c r="EZJ905" s="3298"/>
      <c r="EZK905" s="3298"/>
      <c r="EZL905" s="3298"/>
      <c r="EZM905" s="3298"/>
      <c r="EZN905" s="3298"/>
      <c r="EZO905" s="3298"/>
      <c r="EZP905" s="3298"/>
      <c r="EZQ905" s="3298"/>
      <c r="EZR905" s="3298"/>
      <c r="EZS905" s="3298"/>
      <c r="EZT905" s="3298"/>
      <c r="EZU905" s="3298"/>
      <c r="EZV905" s="3298"/>
      <c r="EZW905" s="3298"/>
      <c r="EZX905" s="3298"/>
      <c r="EZY905" s="3298"/>
      <c r="EZZ905" s="3298"/>
      <c r="FAA905" s="3298"/>
      <c r="FAB905" s="3298"/>
      <c r="FAC905" s="3298"/>
      <c r="FAD905" s="3298"/>
      <c r="FAE905" s="3298"/>
      <c r="FAF905" s="3298"/>
      <c r="FAG905" s="3298"/>
      <c r="FAH905" s="3298"/>
      <c r="FAI905" s="3298"/>
      <c r="FAJ905" s="3298"/>
      <c r="FAK905" s="3298"/>
      <c r="FAL905" s="3298"/>
      <c r="FAM905" s="3298"/>
      <c r="FAN905" s="3298"/>
      <c r="FAO905" s="3298"/>
      <c r="FAP905" s="3298"/>
      <c r="FAQ905" s="3298"/>
      <c r="FAR905" s="3298"/>
      <c r="FAS905" s="3298"/>
      <c r="FAT905" s="3298"/>
      <c r="FAU905" s="3298"/>
      <c r="FAV905" s="3298"/>
      <c r="FAW905" s="3298"/>
      <c r="FAX905" s="3298"/>
      <c r="FAY905" s="3298"/>
      <c r="FAZ905" s="3298"/>
      <c r="FBA905" s="3298"/>
      <c r="FBB905" s="3298"/>
      <c r="FBC905" s="3298"/>
      <c r="FBD905" s="3298"/>
      <c r="FBE905" s="3298"/>
      <c r="FBF905" s="3298"/>
      <c r="FBG905" s="3298"/>
      <c r="FBH905" s="3298"/>
      <c r="FBI905" s="3298"/>
      <c r="FBJ905" s="3298"/>
      <c r="FBK905" s="3298"/>
      <c r="FBL905" s="3298"/>
      <c r="FBM905" s="3298"/>
      <c r="FBN905" s="3298"/>
      <c r="FBO905" s="3298"/>
      <c r="FBP905" s="3298"/>
      <c r="FBQ905" s="3298"/>
      <c r="FBR905" s="3298"/>
      <c r="FBS905" s="3298"/>
      <c r="FBT905" s="3298"/>
      <c r="FBU905" s="3298"/>
      <c r="FBV905" s="3298"/>
      <c r="FBW905" s="3298"/>
      <c r="FBX905" s="3298"/>
      <c r="FBY905" s="3298"/>
      <c r="FBZ905" s="3298"/>
      <c r="FCA905" s="3298"/>
      <c r="FCB905" s="3298"/>
      <c r="FCC905" s="3298"/>
      <c r="FCD905" s="3298"/>
      <c r="FCE905" s="3298"/>
      <c r="FCF905" s="3298"/>
      <c r="FCG905" s="3298"/>
      <c r="FCH905" s="3298"/>
      <c r="FCI905" s="3298"/>
      <c r="FCJ905" s="3298"/>
      <c r="FCK905" s="3298"/>
      <c r="FCL905" s="3298"/>
      <c r="FCM905" s="3298"/>
      <c r="FCN905" s="3298"/>
      <c r="FCO905" s="3298"/>
      <c r="FCP905" s="3298"/>
      <c r="FCQ905" s="3298"/>
      <c r="FCR905" s="3298"/>
      <c r="FCS905" s="3298"/>
      <c r="FCT905" s="3298"/>
      <c r="FCU905" s="3298"/>
      <c r="FCV905" s="3298"/>
      <c r="FCW905" s="3298"/>
      <c r="FCX905" s="3298"/>
      <c r="FCY905" s="3298"/>
      <c r="FCZ905" s="3298"/>
      <c r="FDA905" s="3298"/>
      <c r="FDB905" s="3298"/>
      <c r="FDC905" s="3298"/>
      <c r="FDD905" s="3298"/>
      <c r="FDE905" s="3298"/>
      <c r="FDF905" s="3298"/>
      <c r="FDG905" s="3298"/>
      <c r="FDH905" s="3298"/>
      <c r="FDI905" s="3298"/>
      <c r="FDJ905" s="3298"/>
      <c r="FDK905" s="3298"/>
      <c r="FDL905" s="3298"/>
      <c r="FDM905" s="3298"/>
      <c r="FDN905" s="3298"/>
      <c r="FDO905" s="3298"/>
      <c r="FDP905" s="3298"/>
      <c r="FDQ905" s="3298"/>
      <c r="FDR905" s="3298"/>
      <c r="FDS905" s="3298"/>
      <c r="FDT905" s="3298"/>
      <c r="FDU905" s="3298"/>
      <c r="FDV905" s="3298"/>
      <c r="FDW905" s="3298"/>
      <c r="FDX905" s="3298"/>
      <c r="FDY905" s="3298"/>
      <c r="FDZ905" s="3298"/>
      <c r="FEA905" s="3298"/>
      <c r="FEB905" s="3298"/>
      <c r="FEC905" s="3298"/>
      <c r="FED905" s="3298"/>
      <c r="FEE905" s="3298"/>
      <c r="FEF905" s="3298"/>
      <c r="FEG905" s="3298"/>
      <c r="FEH905" s="3298"/>
      <c r="FEI905" s="3298"/>
      <c r="FEJ905" s="3298"/>
      <c r="FEK905" s="3298"/>
      <c r="FEL905" s="3298"/>
      <c r="FEM905" s="3298"/>
      <c r="FEN905" s="3298"/>
      <c r="FEO905" s="3298"/>
      <c r="FEP905" s="3298"/>
      <c r="FEQ905" s="3298"/>
      <c r="FER905" s="3298"/>
      <c r="FES905" s="3298"/>
      <c r="FET905" s="3298"/>
      <c r="FEU905" s="3298"/>
      <c r="FEV905" s="3298"/>
      <c r="FEW905" s="3298"/>
      <c r="FEX905" s="3298"/>
      <c r="FEY905" s="3298"/>
      <c r="FEZ905" s="3298"/>
      <c r="FFA905" s="3298"/>
      <c r="FFB905" s="3298"/>
      <c r="FFC905" s="3298"/>
      <c r="FFD905" s="3298"/>
      <c r="FFE905" s="3298"/>
      <c r="FFF905" s="3298"/>
      <c r="FFG905" s="3298"/>
      <c r="FFH905" s="3298"/>
      <c r="FFI905" s="3298"/>
      <c r="FFJ905" s="3298"/>
      <c r="FFK905" s="3298"/>
      <c r="FFL905" s="3298"/>
      <c r="FFM905" s="3298"/>
      <c r="FFN905" s="3298"/>
      <c r="FFO905" s="3298"/>
      <c r="FFP905" s="3298"/>
      <c r="FFQ905" s="3298"/>
      <c r="FFR905" s="3298"/>
      <c r="FFS905" s="3298"/>
      <c r="FFT905" s="3298"/>
      <c r="FFU905" s="3298"/>
      <c r="FFV905" s="3298"/>
      <c r="FFW905" s="3298"/>
      <c r="FFX905" s="3298"/>
      <c r="FFY905" s="3298"/>
      <c r="FFZ905" s="3298"/>
      <c r="FGA905" s="3298"/>
      <c r="FGB905" s="3298"/>
      <c r="FGC905" s="3298"/>
      <c r="FGD905" s="3298"/>
      <c r="FGE905" s="3298"/>
      <c r="FGF905" s="3298"/>
      <c r="FGG905" s="3298"/>
      <c r="FGH905" s="3298"/>
      <c r="FGI905" s="3298"/>
      <c r="FGJ905" s="3298"/>
      <c r="FGK905" s="3298"/>
      <c r="FGL905" s="3298"/>
      <c r="FGM905" s="3298"/>
      <c r="FGN905" s="3298"/>
      <c r="FGO905" s="3298"/>
      <c r="FGP905" s="3298"/>
      <c r="FGQ905" s="3298"/>
      <c r="FGR905" s="3298"/>
      <c r="FGS905" s="3298"/>
      <c r="FGT905" s="3298"/>
      <c r="FGU905" s="3298"/>
      <c r="FGV905" s="3298"/>
      <c r="FGW905" s="3298"/>
      <c r="FGX905" s="3298"/>
      <c r="FGY905" s="3298"/>
      <c r="FGZ905" s="3298"/>
      <c r="FHA905" s="3298"/>
      <c r="FHB905" s="3298"/>
      <c r="FHC905" s="3298"/>
      <c r="FHD905" s="3298"/>
      <c r="FHE905" s="3298"/>
      <c r="FHF905" s="3298"/>
      <c r="FHG905" s="3298"/>
      <c r="FHH905" s="3298"/>
      <c r="FHI905" s="3298"/>
      <c r="FHJ905" s="3298"/>
      <c r="FHK905" s="3298"/>
      <c r="FHL905" s="3298"/>
      <c r="FHM905" s="3298"/>
      <c r="FHN905" s="3298"/>
      <c r="FHO905" s="3298"/>
      <c r="FHP905" s="3298"/>
      <c r="FHQ905" s="3298"/>
      <c r="FHR905" s="3298"/>
      <c r="FHS905" s="3298"/>
      <c r="FHT905" s="3298"/>
      <c r="FHU905" s="3298"/>
      <c r="FHV905" s="3298"/>
      <c r="FHW905" s="3298"/>
      <c r="FHX905" s="3298"/>
      <c r="FHY905" s="3298"/>
      <c r="FHZ905" s="3298"/>
      <c r="FIA905" s="3298"/>
      <c r="FIB905" s="3298"/>
      <c r="FIC905" s="3298"/>
      <c r="FID905" s="3298"/>
      <c r="FIE905" s="3298"/>
      <c r="FIF905" s="3298"/>
      <c r="FIG905" s="3298"/>
      <c r="FIH905" s="3298"/>
      <c r="FII905" s="3298"/>
      <c r="FIJ905" s="3298"/>
      <c r="FIK905" s="3298"/>
      <c r="FIL905" s="3298"/>
      <c r="FIM905" s="3298"/>
      <c r="FIN905" s="3298"/>
      <c r="FIO905" s="3298"/>
      <c r="FIP905" s="3298"/>
      <c r="FIQ905" s="3298"/>
      <c r="FIR905" s="3298"/>
      <c r="FIS905" s="3298"/>
      <c r="FIT905" s="3298"/>
      <c r="FIU905" s="3298"/>
      <c r="FIV905" s="3298"/>
      <c r="FIW905" s="3298"/>
      <c r="FIX905" s="3298"/>
      <c r="FIY905" s="3298"/>
      <c r="FIZ905" s="3298"/>
      <c r="FJA905" s="3298"/>
      <c r="FJB905" s="3298"/>
      <c r="FJC905" s="3298"/>
      <c r="FJD905" s="3298"/>
      <c r="FJE905" s="3298"/>
      <c r="FJF905" s="3298"/>
      <c r="FJG905" s="3298"/>
      <c r="FJH905" s="3298"/>
      <c r="FJI905" s="3298"/>
      <c r="FJJ905" s="3298"/>
      <c r="FJK905" s="3298"/>
      <c r="FJL905" s="3298"/>
      <c r="FJM905" s="3298"/>
      <c r="FJN905" s="3298"/>
      <c r="FJO905" s="3298"/>
      <c r="FJP905" s="3298"/>
      <c r="FJQ905" s="3298"/>
      <c r="FJR905" s="3298"/>
      <c r="FJS905" s="3298"/>
      <c r="FJT905" s="3298"/>
      <c r="FJU905" s="3298"/>
      <c r="FJV905" s="3298"/>
      <c r="FJW905" s="3298"/>
      <c r="FJX905" s="3298"/>
      <c r="FJY905" s="3298"/>
      <c r="FJZ905" s="3298"/>
      <c r="FKA905" s="3298"/>
      <c r="FKB905" s="3298"/>
      <c r="FKC905" s="3298"/>
      <c r="FKD905" s="3298"/>
      <c r="FKE905" s="3298"/>
      <c r="FKF905" s="3298"/>
      <c r="FKG905" s="3298"/>
      <c r="FKH905" s="3298"/>
      <c r="FKI905" s="3298"/>
      <c r="FKJ905" s="3298"/>
      <c r="FKK905" s="3298"/>
      <c r="FKL905" s="3298"/>
      <c r="FKM905" s="3298"/>
      <c r="FKN905" s="3298"/>
      <c r="FKO905" s="3298"/>
      <c r="FKP905" s="3298"/>
      <c r="FKQ905" s="3298"/>
      <c r="FKR905" s="3298"/>
      <c r="FKS905" s="3298"/>
      <c r="FKT905" s="3298"/>
      <c r="FKU905" s="3298"/>
      <c r="FKV905" s="3298"/>
      <c r="FKW905" s="3298"/>
      <c r="FKX905" s="3298"/>
      <c r="FKY905" s="3298"/>
      <c r="FKZ905" s="3298"/>
      <c r="FLA905" s="3298"/>
      <c r="FLB905" s="3298"/>
      <c r="FLC905" s="3298"/>
      <c r="FLD905" s="3298"/>
      <c r="FLE905" s="3298"/>
      <c r="FLF905" s="3298"/>
      <c r="FLG905" s="3298"/>
      <c r="FLH905" s="3298"/>
      <c r="FLI905" s="3298"/>
      <c r="FLJ905" s="3298"/>
      <c r="FLK905" s="3298"/>
      <c r="FLL905" s="3298"/>
      <c r="FLM905" s="3298"/>
      <c r="FLN905" s="3298"/>
      <c r="FLO905" s="3298"/>
      <c r="FLP905" s="3298"/>
      <c r="FLQ905" s="3298"/>
      <c r="FLR905" s="3298"/>
      <c r="FLS905" s="3298"/>
      <c r="FLT905" s="3298"/>
      <c r="FLU905" s="3298"/>
      <c r="FLV905" s="3298"/>
      <c r="FLW905" s="3298"/>
      <c r="FLX905" s="3298"/>
      <c r="FLY905" s="3298"/>
      <c r="FLZ905" s="3298"/>
      <c r="FMA905" s="3298"/>
      <c r="FMB905" s="3298"/>
      <c r="FMC905" s="3298"/>
      <c r="FMD905" s="3298"/>
      <c r="FME905" s="3298"/>
      <c r="FMF905" s="3298"/>
      <c r="FMG905" s="3298"/>
      <c r="FMH905" s="3298"/>
      <c r="FMI905" s="3298"/>
      <c r="FMJ905" s="3298"/>
      <c r="FMK905" s="3298"/>
      <c r="FML905" s="3298"/>
      <c r="FMM905" s="3298"/>
      <c r="FMN905" s="3298"/>
      <c r="FMO905" s="3298"/>
      <c r="FMP905" s="3298"/>
      <c r="FMQ905" s="3298"/>
      <c r="FMR905" s="3298"/>
      <c r="FMS905" s="3298"/>
      <c r="FMT905" s="3298"/>
      <c r="FMU905" s="3298"/>
      <c r="FMV905" s="3298"/>
      <c r="FMW905" s="3298"/>
      <c r="FMX905" s="3298"/>
      <c r="FMY905" s="3298"/>
      <c r="FMZ905" s="3298"/>
      <c r="FNA905" s="3298"/>
      <c r="FNB905" s="3298"/>
      <c r="FNC905" s="3298"/>
      <c r="FND905" s="3298"/>
      <c r="FNE905" s="3298"/>
      <c r="FNF905" s="3298"/>
      <c r="FNG905" s="3298"/>
      <c r="FNH905" s="3298"/>
      <c r="FNI905" s="3298"/>
      <c r="FNJ905" s="3298"/>
      <c r="FNK905" s="3298"/>
      <c r="FNL905" s="3298"/>
      <c r="FNM905" s="3298"/>
      <c r="FNN905" s="3298"/>
      <c r="FNO905" s="3298"/>
      <c r="FNP905" s="3298"/>
      <c r="FNQ905" s="3298"/>
      <c r="FNR905" s="3298"/>
      <c r="FNS905" s="3298"/>
      <c r="FNT905" s="3298"/>
      <c r="FNU905" s="3298"/>
      <c r="FNV905" s="3298"/>
      <c r="FNW905" s="3298"/>
      <c r="FNX905" s="3298"/>
      <c r="FNY905" s="3298"/>
      <c r="FNZ905" s="3298"/>
      <c r="FOA905" s="3298"/>
      <c r="FOB905" s="3298"/>
      <c r="FOC905" s="3298"/>
      <c r="FOD905" s="3298"/>
      <c r="FOE905" s="3298"/>
      <c r="FOF905" s="3298"/>
      <c r="FOG905" s="3298"/>
      <c r="FOH905" s="3298"/>
      <c r="FOI905" s="3298"/>
      <c r="FOJ905" s="3298"/>
      <c r="FOK905" s="3298"/>
      <c r="FOL905" s="3298"/>
      <c r="FOM905" s="3298"/>
      <c r="FON905" s="3298"/>
      <c r="FOO905" s="3298"/>
      <c r="FOP905" s="3298"/>
      <c r="FOQ905" s="3298"/>
      <c r="FOR905" s="3298"/>
      <c r="FOS905" s="3298"/>
      <c r="FOT905" s="3298"/>
      <c r="FOU905" s="3298"/>
      <c r="FOV905" s="3298"/>
      <c r="FOW905" s="3298"/>
      <c r="FOX905" s="3298"/>
      <c r="FOY905" s="3298"/>
      <c r="FOZ905" s="3298"/>
      <c r="FPA905" s="3298"/>
      <c r="FPB905" s="3298"/>
      <c r="FPC905" s="3298"/>
      <c r="FPD905" s="3298"/>
      <c r="FPE905" s="3298"/>
      <c r="FPF905" s="3298"/>
      <c r="FPG905" s="3298"/>
      <c r="FPH905" s="3298"/>
      <c r="FPI905" s="3298"/>
      <c r="FPJ905" s="3298"/>
      <c r="FPK905" s="3298"/>
      <c r="FPL905" s="3298"/>
      <c r="FPM905" s="3298"/>
      <c r="FPN905" s="3298"/>
      <c r="FPO905" s="3298"/>
      <c r="FPP905" s="3298"/>
      <c r="FPQ905" s="3298"/>
      <c r="FPR905" s="3298"/>
      <c r="FPS905" s="3298"/>
      <c r="FPT905" s="3298"/>
      <c r="FPU905" s="3298"/>
      <c r="FPV905" s="3298"/>
      <c r="FPW905" s="3298"/>
      <c r="FPX905" s="3298"/>
      <c r="FPY905" s="3298"/>
      <c r="FPZ905" s="3298"/>
      <c r="FQA905" s="3298"/>
      <c r="FQB905" s="3298"/>
      <c r="FQC905" s="3298"/>
      <c r="FQD905" s="3298"/>
      <c r="FQE905" s="3298"/>
      <c r="FQF905" s="3298"/>
      <c r="FQG905" s="3298"/>
      <c r="FQH905" s="3298"/>
      <c r="FQI905" s="3298"/>
      <c r="FQJ905" s="3298"/>
      <c r="FQK905" s="3298"/>
      <c r="FQL905" s="3298"/>
      <c r="FQM905" s="3298"/>
      <c r="FQN905" s="3298"/>
      <c r="FQO905" s="3298"/>
      <c r="FQP905" s="3298"/>
      <c r="FQQ905" s="3298"/>
      <c r="FQR905" s="3298"/>
      <c r="FQS905" s="3298"/>
      <c r="FQT905" s="3298"/>
      <c r="FQU905" s="3298"/>
      <c r="FQV905" s="3298"/>
      <c r="FQW905" s="3298"/>
      <c r="FQX905" s="3298"/>
      <c r="FQY905" s="3298"/>
      <c r="FQZ905" s="3298"/>
      <c r="FRA905" s="3298"/>
      <c r="FRB905" s="3298"/>
      <c r="FRC905" s="3298"/>
      <c r="FRD905" s="3298"/>
      <c r="FRE905" s="3298"/>
      <c r="FRF905" s="3298"/>
      <c r="FRG905" s="3298"/>
      <c r="FRH905" s="3298"/>
      <c r="FRI905" s="3298"/>
      <c r="FRJ905" s="3298"/>
      <c r="FRK905" s="3298"/>
      <c r="FRL905" s="3298"/>
      <c r="FRM905" s="3298"/>
      <c r="FRN905" s="3298"/>
      <c r="FRO905" s="3298"/>
      <c r="FRP905" s="3298"/>
      <c r="FRQ905" s="3298"/>
      <c r="FRR905" s="3298"/>
      <c r="FRS905" s="3298"/>
      <c r="FRT905" s="3298"/>
      <c r="FRU905" s="3298"/>
      <c r="FRV905" s="3298"/>
      <c r="FRW905" s="3298"/>
      <c r="FRX905" s="3298"/>
      <c r="FRY905" s="3298"/>
      <c r="FRZ905" s="3298"/>
      <c r="FSA905" s="3298"/>
      <c r="FSB905" s="3298"/>
      <c r="FSC905" s="3298"/>
      <c r="FSD905" s="3298"/>
      <c r="FSE905" s="3298"/>
      <c r="FSF905" s="3298"/>
      <c r="FSG905" s="3298"/>
      <c r="FSH905" s="3298"/>
      <c r="FSI905" s="3298"/>
      <c r="FSJ905" s="3298"/>
      <c r="FSK905" s="3298"/>
      <c r="FSL905" s="3298"/>
      <c r="FSM905" s="3298"/>
      <c r="FSN905" s="3298"/>
      <c r="FSO905" s="3298"/>
      <c r="FSP905" s="3298"/>
      <c r="FSQ905" s="3298"/>
      <c r="FSR905" s="3298"/>
      <c r="FSS905" s="3298"/>
      <c r="FST905" s="3298"/>
      <c r="FSU905" s="3298"/>
      <c r="FSV905" s="3298"/>
      <c r="FSW905" s="3298"/>
      <c r="FSX905" s="3298"/>
      <c r="FSY905" s="3298"/>
      <c r="FSZ905" s="3298"/>
      <c r="FTA905" s="3298"/>
      <c r="FTB905" s="3298"/>
      <c r="FTC905" s="3298"/>
      <c r="FTD905" s="3298"/>
      <c r="FTE905" s="3298"/>
      <c r="FTF905" s="3298"/>
      <c r="FTG905" s="3298"/>
      <c r="FTH905" s="3298"/>
      <c r="FTI905" s="3298"/>
      <c r="FTJ905" s="3298"/>
      <c r="FTK905" s="3298"/>
      <c r="FTL905" s="3298"/>
      <c r="FTM905" s="3298"/>
      <c r="FTN905" s="3298"/>
      <c r="FTO905" s="3298"/>
      <c r="FTP905" s="3298"/>
      <c r="FTQ905" s="3298"/>
      <c r="FTR905" s="3298"/>
      <c r="FTS905" s="3298"/>
      <c r="FTT905" s="3298"/>
      <c r="FTU905" s="3298"/>
      <c r="FTV905" s="3298"/>
      <c r="FTW905" s="3298"/>
      <c r="FTX905" s="3298"/>
      <c r="FTY905" s="3298"/>
      <c r="FTZ905" s="3298"/>
      <c r="FUA905" s="3298"/>
      <c r="FUB905" s="3298"/>
      <c r="FUC905" s="3298"/>
      <c r="FUD905" s="3298"/>
      <c r="FUE905" s="3298"/>
      <c r="FUF905" s="3298"/>
      <c r="FUG905" s="3298"/>
      <c r="FUH905" s="3298"/>
      <c r="FUI905" s="3298"/>
      <c r="FUJ905" s="3298"/>
      <c r="FUK905" s="3298"/>
      <c r="FUL905" s="3298"/>
      <c r="FUM905" s="3298"/>
      <c r="FUN905" s="3298"/>
      <c r="FUO905" s="3298"/>
      <c r="FUP905" s="3298"/>
      <c r="FUQ905" s="3298"/>
      <c r="FUR905" s="3298"/>
      <c r="FUS905" s="3298"/>
      <c r="FUT905" s="3298"/>
      <c r="FUU905" s="3298"/>
      <c r="FUV905" s="3298"/>
      <c r="FUW905" s="3298"/>
      <c r="FUX905" s="3298"/>
      <c r="FUY905" s="3298"/>
      <c r="FUZ905" s="3298"/>
      <c r="FVA905" s="3298"/>
      <c r="FVB905" s="3298"/>
      <c r="FVC905" s="3298"/>
      <c r="FVD905" s="3298"/>
      <c r="FVE905" s="3298"/>
      <c r="FVF905" s="3298"/>
      <c r="FVG905" s="3298"/>
      <c r="FVH905" s="3298"/>
      <c r="FVI905" s="3298"/>
      <c r="FVJ905" s="3298"/>
      <c r="FVK905" s="3298"/>
      <c r="FVL905" s="3298"/>
      <c r="FVM905" s="3298"/>
      <c r="FVN905" s="3298"/>
      <c r="FVO905" s="3298"/>
      <c r="FVP905" s="3298"/>
      <c r="FVQ905" s="3298"/>
      <c r="FVR905" s="3298"/>
      <c r="FVS905" s="3298"/>
      <c r="FVT905" s="3298"/>
      <c r="FVU905" s="3298"/>
      <c r="FVV905" s="3298"/>
      <c r="FVW905" s="3298"/>
      <c r="FVX905" s="3298"/>
      <c r="FVY905" s="3298"/>
      <c r="FVZ905" s="3298"/>
      <c r="FWA905" s="3298"/>
      <c r="FWB905" s="3298"/>
      <c r="FWC905" s="3298"/>
      <c r="FWD905" s="3298"/>
      <c r="FWE905" s="3298"/>
      <c r="FWF905" s="3298"/>
      <c r="FWG905" s="3298"/>
      <c r="FWH905" s="3298"/>
      <c r="FWI905" s="3298"/>
      <c r="FWJ905" s="3298"/>
      <c r="FWK905" s="3298"/>
      <c r="FWL905" s="3298"/>
      <c r="FWM905" s="3298"/>
      <c r="FWN905" s="3298"/>
      <c r="FWO905" s="3298"/>
      <c r="FWP905" s="3298"/>
      <c r="FWQ905" s="3298"/>
      <c r="FWR905" s="3298"/>
      <c r="FWS905" s="3298"/>
      <c r="FWT905" s="3298"/>
      <c r="FWU905" s="3298"/>
      <c r="FWV905" s="3298"/>
      <c r="FWW905" s="3298"/>
      <c r="FWX905" s="3298"/>
      <c r="FWY905" s="3298"/>
      <c r="FWZ905" s="3298"/>
      <c r="FXA905" s="3298"/>
      <c r="FXB905" s="3298"/>
      <c r="FXC905" s="3298"/>
      <c r="FXD905" s="3298"/>
      <c r="FXE905" s="3298"/>
      <c r="FXF905" s="3298"/>
      <c r="FXG905" s="3298"/>
      <c r="FXH905" s="3298"/>
      <c r="FXI905" s="3298"/>
      <c r="FXJ905" s="3298"/>
      <c r="FXK905" s="3298"/>
      <c r="FXL905" s="3298"/>
      <c r="FXM905" s="3298"/>
      <c r="FXN905" s="3298"/>
      <c r="FXO905" s="3298"/>
      <c r="FXP905" s="3298"/>
      <c r="FXQ905" s="3298"/>
      <c r="FXR905" s="3298"/>
      <c r="FXS905" s="3298"/>
      <c r="FXT905" s="3298"/>
      <c r="FXU905" s="3298"/>
      <c r="FXV905" s="3298"/>
      <c r="FXW905" s="3298"/>
      <c r="FXX905" s="3298"/>
      <c r="FXY905" s="3298"/>
      <c r="FXZ905" s="3298"/>
      <c r="FYA905" s="3298"/>
      <c r="FYB905" s="3298"/>
      <c r="FYC905" s="3298"/>
      <c r="FYD905" s="3298"/>
      <c r="FYE905" s="3298"/>
      <c r="FYF905" s="3298"/>
      <c r="FYG905" s="3298"/>
      <c r="FYH905" s="3298"/>
      <c r="FYI905" s="3298"/>
      <c r="FYJ905" s="3298"/>
      <c r="FYK905" s="3298"/>
      <c r="FYL905" s="3298"/>
      <c r="FYM905" s="3298"/>
      <c r="FYN905" s="3298"/>
      <c r="FYO905" s="3298"/>
      <c r="FYP905" s="3298"/>
      <c r="FYQ905" s="3298"/>
      <c r="FYR905" s="3298"/>
      <c r="FYS905" s="3298"/>
      <c r="FYT905" s="3298"/>
      <c r="FYU905" s="3298"/>
      <c r="FYV905" s="3298"/>
      <c r="FYW905" s="3298"/>
      <c r="FYX905" s="3298"/>
      <c r="FYY905" s="3298"/>
      <c r="FYZ905" s="3298"/>
      <c r="FZA905" s="3298"/>
      <c r="FZB905" s="3298"/>
      <c r="FZC905" s="3298"/>
      <c r="FZD905" s="3298"/>
      <c r="FZE905" s="3298"/>
      <c r="FZF905" s="3298"/>
      <c r="FZG905" s="3298"/>
      <c r="FZH905" s="3298"/>
      <c r="FZI905" s="3298"/>
      <c r="FZJ905" s="3298"/>
      <c r="FZK905" s="3298"/>
      <c r="FZL905" s="3298"/>
      <c r="FZM905" s="3298"/>
      <c r="FZN905" s="3298"/>
      <c r="FZO905" s="3298"/>
      <c r="FZP905" s="3298"/>
      <c r="FZQ905" s="3298"/>
      <c r="FZR905" s="3298"/>
      <c r="FZS905" s="3298"/>
      <c r="FZT905" s="3298"/>
      <c r="FZU905" s="3298"/>
      <c r="FZV905" s="3298"/>
      <c r="FZW905" s="3298"/>
      <c r="FZX905" s="3298"/>
      <c r="FZY905" s="3298"/>
      <c r="FZZ905" s="3298"/>
      <c r="GAA905" s="3298"/>
      <c r="GAB905" s="3298"/>
      <c r="GAC905" s="3298"/>
      <c r="GAD905" s="3298"/>
      <c r="GAE905" s="3298"/>
      <c r="GAF905" s="3298"/>
      <c r="GAG905" s="3298"/>
      <c r="GAH905" s="3298"/>
      <c r="GAI905" s="3298"/>
      <c r="GAJ905" s="3298"/>
      <c r="GAK905" s="3298"/>
      <c r="GAL905" s="3298"/>
      <c r="GAM905" s="3298"/>
      <c r="GAN905" s="3298"/>
      <c r="GAO905" s="3298"/>
      <c r="GAP905" s="3298"/>
      <c r="GAQ905" s="3298"/>
      <c r="GAR905" s="3298"/>
      <c r="GAS905" s="3298"/>
      <c r="GAT905" s="3298"/>
      <c r="GAU905" s="3298"/>
      <c r="GAV905" s="3298"/>
      <c r="GAW905" s="3298"/>
      <c r="GAX905" s="3298"/>
      <c r="GAY905" s="3298"/>
      <c r="GAZ905" s="3298"/>
      <c r="GBA905" s="3298"/>
      <c r="GBB905" s="3298"/>
      <c r="GBC905" s="3298"/>
      <c r="GBD905" s="3298"/>
      <c r="GBE905" s="3298"/>
      <c r="GBF905" s="3298"/>
      <c r="GBG905" s="3298"/>
      <c r="GBH905" s="3298"/>
      <c r="GBI905" s="3298"/>
      <c r="GBJ905" s="3298"/>
      <c r="GBK905" s="3298"/>
      <c r="GBL905" s="3298"/>
      <c r="GBM905" s="3298"/>
      <c r="GBN905" s="3298"/>
      <c r="GBO905" s="3298"/>
      <c r="GBP905" s="3298"/>
      <c r="GBQ905" s="3298"/>
      <c r="GBR905" s="3298"/>
      <c r="GBS905" s="3298"/>
      <c r="GBT905" s="3298"/>
      <c r="GBU905" s="3298"/>
      <c r="GBV905" s="3298"/>
      <c r="GBW905" s="3298"/>
      <c r="GBX905" s="3298"/>
      <c r="GBY905" s="3298"/>
      <c r="GBZ905" s="3298"/>
      <c r="GCA905" s="3298"/>
      <c r="GCB905" s="3298"/>
      <c r="GCC905" s="3298"/>
      <c r="GCD905" s="3298"/>
      <c r="GCE905" s="3298"/>
      <c r="GCF905" s="3298"/>
      <c r="GCG905" s="3298"/>
      <c r="GCH905" s="3298"/>
      <c r="GCI905" s="3298"/>
      <c r="GCJ905" s="3298"/>
      <c r="GCK905" s="3298"/>
      <c r="GCL905" s="3298"/>
      <c r="GCM905" s="3298"/>
      <c r="GCN905" s="3298"/>
      <c r="GCO905" s="3298"/>
      <c r="GCP905" s="3298"/>
      <c r="GCQ905" s="3298"/>
      <c r="GCR905" s="3298"/>
      <c r="GCS905" s="3298"/>
      <c r="GCT905" s="3298"/>
      <c r="GCU905" s="3298"/>
      <c r="GCV905" s="3298"/>
      <c r="GCW905" s="3298"/>
      <c r="GCX905" s="3298"/>
      <c r="GCY905" s="3298"/>
      <c r="GCZ905" s="3298"/>
      <c r="GDA905" s="3298"/>
      <c r="GDB905" s="3298"/>
      <c r="GDC905" s="3298"/>
      <c r="GDD905" s="3298"/>
      <c r="GDE905" s="3298"/>
      <c r="GDF905" s="3298"/>
      <c r="GDG905" s="3298"/>
      <c r="GDH905" s="3298"/>
      <c r="GDI905" s="3298"/>
      <c r="GDJ905" s="3298"/>
      <c r="GDK905" s="3298"/>
      <c r="GDL905" s="3298"/>
      <c r="GDM905" s="3298"/>
      <c r="GDN905" s="3298"/>
      <c r="GDO905" s="3298"/>
      <c r="GDP905" s="3298"/>
      <c r="GDQ905" s="3298"/>
      <c r="GDR905" s="3298"/>
      <c r="GDS905" s="3298"/>
      <c r="GDT905" s="3298"/>
      <c r="GDU905" s="3298"/>
      <c r="GDV905" s="3298"/>
      <c r="GDW905" s="3298"/>
      <c r="GDX905" s="3298"/>
      <c r="GDY905" s="3298"/>
      <c r="GDZ905" s="3298"/>
      <c r="GEA905" s="3298"/>
      <c r="GEB905" s="3298"/>
      <c r="GEC905" s="3298"/>
      <c r="GED905" s="3298"/>
      <c r="GEE905" s="3298"/>
      <c r="GEF905" s="3298"/>
      <c r="GEG905" s="3298"/>
      <c r="GEH905" s="3298"/>
      <c r="GEI905" s="3298"/>
      <c r="GEJ905" s="3298"/>
      <c r="GEK905" s="3298"/>
      <c r="GEL905" s="3298"/>
      <c r="GEM905" s="3298"/>
      <c r="GEN905" s="3298"/>
      <c r="GEO905" s="3298"/>
      <c r="GEP905" s="3298"/>
      <c r="GEQ905" s="3298"/>
      <c r="GER905" s="3298"/>
      <c r="GES905" s="3298"/>
      <c r="GET905" s="3298"/>
      <c r="GEU905" s="3298"/>
      <c r="GEV905" s="3298"/>
      <c r="GEW905" s="3298"/>
      <c r="GEX905" s="3298"/>
      <c r="GEY905" s="3298"/>
      <c r="GEZ905" s="3298"/>
      <c r="GFA905" s="3298"/>
      <c r="GFB905" s="3298"/>
      <c r="GFC905" s="3298"/>
      <c r="GFD905" s="3298"/>
      <c r="GFE905" s="3298"/>
      <c r="GFF905" s="3298"/>
      <c r="GFG905" s="3298"/>
      <c r="GFH905" s="3298"/>
      <c r="GFI905" s="3298"/>
      <c r="GFJ905" s="3298"/>
      <c r="GFK905" s="3298"/>
      <c r="GFL905" s="3298"/>
      <c r="GFM905" s="3298"/>
      <c r="GFN905" s="3298"/>
      <c r="GFO905" s="3298"/>
      <c r="GFP905" s="3298"/>
      <c r="GFQ905" s="3298"/>
      <c r="GFR905" s="3298"/>
      <c r="GFS905" s="3298"/>
      <c r="GFT905" s="3298"/>
      <c r="GFU905" s="3298"/>
      <c r="GFV905" s="3298"/>
      <c r="GFW905" s="3298"/>
      <c r="GFX905" s="3298"/>
      <c r="GFY905" s="3298"/>
      <c r="GFZ905" s="3298"/>
      <c r="GGA905" s="3298"/>
      <c r="GGB905" s="3298"/>
      <c r="GGC905" s="3298"/>
      <c r="GGD905" s="3298"/>
      <c r="GGE905" s="3298"/>
      <c r="GGF905" s="3298"/>
      <c r="GGG905" s="3298"/>
      <c r="GGH905" s="3298"/>
      <c r="GGI905" s="3298"/>
      <c r="GGJ905" s="3298"/>
      <c r="GGK905" s="3298"/>
      <c r="GGL905" s="3298"/>
      <c r="GGM905" s="3298"/>
      <c r="GGN905" s="3298"/>
      <c r="GGO905" s="3298"/>
      <c r="GGP905" s="3298"/>
      <c r="GGQ905" s="3298"/>
      <c r="GGR905" s="3298"/>
      <c r="GGS905" s="3298"/>
      <c r="GGT905" s="3298"/>
      <c r="GGU905" s="3298"/>
      <c r="GGV905" s="3298"/>
      <c r="GGW905" s="3298"/>
      <c r="GGX905" s="3298"/>
      <c r="GGY905" s="3298"/>
      <c r="GGZ905" s="3298"/>
      <c r="GHA905" s="3298"/>
      <c r="GHB905" s="3298"/>
      <c r="GHC905" s="3298"/>
      <c r="GHD905" s="3298"/>
      <c r="GHE905" s="3298"/>
      <c r="GHF905" s="3298"/>
      <c r="GHG905" s="3298"/>
      <c r="GHH905" s="3298"/>
      <c r="GHI905" s="3298"/>
      <c r="GHJ905" s="3298"/>
      <c r="GHK905" s="3298"/>
      <c r="GHL905" s="3298"/>
      <c r="GHM905" s="3298"/>
      <c r="GHN905" s="3298"/>
      <c r="GHO905" s="3298"/>
      <c r="GHP905" s="3298"/>
      <c r="GHQ905" s="3298"/>
      <c r="GHR905" s="3298"/>
      <c r="GHS905" s="3298"/>
      <c r="GHT905" s="3298"/>
      <c r="GHU905" s="3298"/>
      <c r="GHV905" s="3298"/>
      <c r="GHW905" s="3298"/>
      <c r="GHX905" s="3298"/>
      <c r="GHY905" s="3298"/>
      <c r="GHZ905" s="3298"/>
      <c r="GIA905" s="3298"/>
      <c r="GIB905" s="3298"/>
      <c r="GIC905" s="3298"/>
      <c r="GID905" s="3298"/>
      <c r="GIE905" s="3298"/>
      <c r="GIF905" s="3298"/>
      <c r="GIG905" s="3298"/>
      <c r="GIH905" s="3298"/>
      <c r="GII905" s="3298"/>
      <c r="GIJ905" s="3298"/>
      <c r="GIK905" s="3298"/>
      <c r="GIL905" s="3298"/>
      <c r="GIM905" s="3298"/>
      <c r="GIN905" s="3298"/>
      <c r="GIO905" s="3298"/>
      <c r="GIP905" s="3298"/>
      <c r="GIQ905" s="3298"/>
      <c r="GIR905" s="3298"/>
      <c r="GIS905" s="3298"/>
      <c r="GIT905" s="3298"/>
      <c r="GIU905" s="3298"/>
      <c r="GIV905" s="3298"/>
      <c r="GIW905" s="3298"/>
      <c r="GIX905" s="3298"/>
      <c r="GIY905" s="3298"/>
      <c r="GIZ905" s="3298"/>
      <c r="GJA905" s="3298"/>
      <c r="GJB905" s="3298"/>
      <c r="GJC905" s="3298"/>
      <c r="GJD905" s="3298"/>
      <c r="GJE905" s="3298"/>
      <c r="GJF905" s="3298"/>
      <c r="GJG905" s="3298"/>
      <c r="GJH905" s="3298"/>
      <c r="GJI905" s="3298"/>
      <c r="GJJ905" s="3298"/>
      <c r="GJK905" s="3298"/>
      <c r="GJL905" s="3298"/>
      <c r="GJM905" s="3298"/>
      <c r="GJN905" s="3298"/>
      <c r="GJO905" s="3298"/>
      <c r="GJP905" s="3298"/>
      <c r="GJQ905" s="3298"/>
      <c r="GJR905" s="3298"/>
      <c r="GJS905" s="3298"/>
      <c r="GJT905" s="3298"/>
      <c r="GJU905" s="3298"/>
      <c r="GJV905" s="3298"/>
      <c r="GJW905" s="3298"/>
      <c r="GJX905" s="3298"/>
      <c r="GJY905" s="3298"/>
      <c r="GJZ905" s="3298"/>
      <c r="GKA905" s="3298"/>
      <c r="GKB905" s="3298"/>
      <c r="GKC905" s="3298"/>
      <c r="GKD905" s="3298"/>
      <c r="GKE905" s="3298"/>
      <c r="GKF905" s="3298"/>
      <c r="GKG905" s="3298"/>
      <c r="GKH905" s="3298"/>
      <c r="GKI905" s="3298"/>
      <c r="GKJ905" s="3298"/>
      <c r="GKK905" s="3298"/>
      <c r="GKL905" s="3298"/>
      <c r="GKM905" s="3298"/>
      <c r="GKN905" s="3298"/>
      <c r="GKO905" s="3298"/>
      <c r="GKP905" s="3298"/>
      <c r="GKQ905" s="3298"/>
      <c r="GKR905" s="3298"/>
      <c r="GKS905" s="3298"/>
      <c r="GKT905" s="3298"/>
      <c r="GKU905" s="3298"/>
      <c r="GKV905" s="3298"/>
      <c r="GKW905" s="3298"/>
      <c r="GKX905" s="3298"/>
      <c r="GKY905" s="3298"/>
      <c r="GKZ905" s="3298"/>
      <c r="GLA905" s="3298"/>
      <c r="GLB905" s="3298"/>
      <c r="GLC905" s="3298"/>
      <c r="GLD905" s="3298"/>
      <c r="GLE905" s="3298"/>
      <c r="GLF905" s="3298"/>
      <c r="GLG905" s="3298"/>
      <c r="GLH905" s="3298"/>
      <c r="GLI905" s="3298"/>
      <c r="GLJ905" s="3298"/>
      <c r="GLK905" s="3298"/>
      <c r="GLL905" s="3298"/>
      <c r="GLM905" s="3298"/>
      <c r="GLN905" s="3298"/>
      <c r="GLO905" s="3298"/>
      <c r="GLP905" s="3298"/>
      <c r="GLQ905" s="3298"/>
      <c r="GLR905" s="3298"/>
      <c r="GLS905" s="3298"/>
      <c r="GLT905" s="3298"/>
      <c r="GLU905" s="3298"/>
      <c r="GLV905" s="3298"/>
      <c r="GLW905" s="3298"/>
      <c r="GLX905" s="3298"/>
      <c r="GLY905" s="3298"/>
      <c r="GLZ905" s="3298"/>
      <c r="GMA905" s="3298"/>
      <c r="GMB905" s="3298"/>
      <c r="GMC905" s="3298"/>
      <c r="GMD905" s="3298"/>
      <c r="GME905" s="3298"/>
      <c r="GMF905" s="3298"/>
      <c r="GMG905" s="3298"/>
      <c r="GMH905" s="3298"/>
      <c r="GMI905" s="3298"/>
      <c r="GMJ905" s="3298"/>
      <c r="GMK905" s="3298"/>
      <c r="GML905" s="3298"/>
      <c r="GMM905" s="3298"/>
      <c r="GMN905" s="3298"/>
      <c r="GMO905" s="3298"/>
      <c r="GMP905" s="3298"/>
      <c r="GMQ905" s="3298"/>
      <c r="GMR905" s="3298"/>
      <c r="GMS905" s="3298"/>
      <c r="GMT905" s="3298"/>
      <c r="GMU905" s="3298"/>
      <c r="GMV905" s="3298"/>
      <c r="GMW905" s="3298"/>
      <c r="GMX905" s="3298"/>
      <c r="GMY905" s="3298"/>
      <c r="GMZ905" s="3298"/>
      <c r="GNA905" s="3298"/>
      <c r="GNB905" s="3298"/>
      <c r="GNC905" s="3298"/>
      <c r="GND905" s="3298"/>
      <c r="GNE905" s="3298"/>
      <c r="GNF905" s="3298"/>
      <c r="GNG905" s="3298"/>
      <c r="GNH905" s="3298"/>
      <c r="GNI905" s="3298"/>
      <c r="GNJ905" s="3298"/>
      <c r="GNK905" s="3298"/>
      <c r="GNL905" s="3298"/>
      <c r="GNM905" s="3298"/>
      <c r="GNN905" s="3298"/>
      <c r="GNO905" s="3298"/>
      <c r="GNP905" s="3298"/>
      <c r="GNQ905" s="3298"/>
      <c r="GNR905" s="3298"/>
      <c r="GNS905" s="3298"/>
      <c r="GNT905" s="3298"/>
      <c r="GNU905" s="3298"/>
      <c r="GNV905" s="3298"/>
      <c r="GNW905" s="3298"/>
      <c r="GNX905" s="3298"/>
      <c r="GNY905" s="3298"/>
      <c r="GNZ905" s="3298"/>
      <c r="GOA905" s="3298"/>
      <c r="GOB905" s="3298"/>
      <c r="GOC905" s="3298"/>
      <c r="GOD905" s="3298"/>
      <c r="GOE905" s="3298"/>
      <c r="GOF905" s="3298"/>
      <c r="GOG905" s="3298"/>
      <c r="GOH905" s="3298"/>
      <c r="GOI905" s="3298"/>
      <c r="GOJ905" s="3298"/>
      <c r="GOK905" s="3298"/>
      <c r="GOL905" s="3298"/>
      <c r="GOM905" s="3298"/>
      <c r="GON905" s="3298"/>
      <c r="GOO905" s="3298"/>
      <c r="GOP905" s="3298"/>
      <c r="GOQ905" s="3298"/>
      <c r="GOR905" s="3298"/>
      <c r="GOS905" s="3298"/>
      <c r="GOT905" s="3298"/>
      <c r="GOU905" s="3298"/>
      <c r="GOV905" s="3298"/>
      <c r="GOW905" s="3298"/>
      <c r="GOX905" s="3298"/>
      <c r="GOY905" s="3298"/>
      <c r="GOZ905" s="3298"/>
      <c r="GPA905" s="3298"/>
      <c r="GPB905" s="3298"/>
      <c r="GPC905" s="3298"/>
      <c r="GPD905" s="3298"/>
      <c r="GPE905" s="3298"/>
      <c r="GPF905" s="3298"/>
      <c r="GPG905" s="3298"/>
      <c r="GPH905" s="3298"/>
      <c r="GPI905" s="3298"/>
      <c r="GPJ905" s="3298"/>
      <c r="GPK905" s="3298"/>
      <c r="GPL905" s="3298"/>
      <c r="GPM905" s="3298"/>
      <c r="GPN905" s="3298"/>
      <c r="GPO905" s="3298"/>
      <c r="GPP905" s="3298"/>
      <c r="GPQ905" s="3298"/>
      <c r="GPR905" s="3298"/>
      <c r="GPS905" s="3298"/>
      <c r="GPT905" s="3298"/>
      <c r="GPU905" s="3298"/>
      <c r="GPV905" s="3298"/>
      <c r="GPW905" s="3298"/>
      <c r="GPX905" s="3298"/>
      <c r="GPY905" s="3298"/>
      <c r="GPZ905" s="3298"/>
      <c r="GQA905" s="3298"/>
      <c r="GQB905" s="3298"/>
      <c r="GQC905" s="3298"/>
      <c r="GQD905" s="3298"/>
      <c r="GQE905" s="3298"/>
      <c r="GQF905" s="3298"/>
      <c r="GQG905" s="3298"/>
      <c r="GQH905" s="3298"/>
      <c r="GQI905" s="3298"/>
      <c r="GQJ905" s="3298"/>
      <c r="GQK905" s="3298"/>
      <c r="GQL905" s="3298"/>
      <c r="GQM905" s="3298"/>
      <c r="GQN905" s="3298"/>
      <c r="GQO905" s="3298"/>
      <c r="GQP905" s="3298"/>
      <c r="GQQ905" s="3298"/>
      <c r="GQR905" s="3298"/>
      <c r="GQS905" s="3298"/>
      <c r="GQT905" s="3298"/>
      <c r="GQU905" s="3298"/>
      <c r="GQV905" s="3298"/>
      <c r="GQW905" s="3298"/>
      <c r="GQX905" s="3298"/>
      <c r="GQY905" s="3298"/>
      <c r="GQZ905" s="3298"/>
      <c r="GRA905" s="3298"/>
      <c r="GRB905" s="3298"/>
      <c r="GRC905" s="3298"/>
      <c r="GRD905" s="3298"/>
      <c r="GRE905" s="3298"/>
      <c r="GRF905" s="3298"/>
      <c r="GRG905" s="3298"/>
      <c r="GRH905" s="3298"/>
      <c r="GRI905" s="3298"/>
      <c r="GRJ905" s="3298"/>
      <c r="GRK905" s="3298"/>
      <c r="GRL905" s="3298"/>
      <c r="GRM905" s="3298"/>
      <c r="GRN905" s="3298"/>
      <c r="GRO905" s="3298"/>
      <c r="GRP905" s="3298"/>
      <c r="GRQ905" s="3298"/>
      <c r="GRR905" s="3298"/>
      <c r="GRS905" s="3298"/>
      <c r="GRT905" s="3298"/>
      <c r="GRU905" s="3298"/>
      <c r="GRV905" s="3298"/>
      <c r="GRW905" s="3298"/>
      <c r="GRX905" s="3298"/>
      <c r="GRY905" s="3298"/>
      <c r="GRZ905" s="3298"/>
      <c r="GSA905" s="3298"/>
      <c r="GSB905" s="3298"/>
      <c r="GSC905" s="3298"/>
      <c r="GSD905" s="3298"/>
      <c r="GSE905" s="3298"/>
      <c r="GSF905" s="3298"/>
      <c r="GSG905" s="3298"/>
      <c r="GSH905" s="3298"/>
      <c r="GSI905" s="3298"/>
      <c r="GSJ905" s="3298"/>
      <c r="GSK905" s="3298"/>
      <c r="GSL905" s="3298"/>
      <c r="GSM905" s="3298"/>
      <c r="GSN905" s="3298"/>
      <c r="GSO905" s="3298"/>
      <c r="GSP905" s="3298"/>
      <c r="GSQ905" s="3298"/>
      <c r="GSR905" s="3298"/>
      <c r="GSS905" s="3298"/>
      <c r="GST905" s="3298"/>
      <c r="GSU905" s="3298"/>
      <c r="GSV905" s="3298"/>
      <c r="GSW905" s="3298"/>
      <c r="GSX905" s="3298"/>
      <c r="GSY905" s="3298"/>
      <c r="GSZ905" s="3298"/>
      <c r="GTA905" s="3298"/>
      <c r="GTB905" s="3298"/>
      <c r="GTC905" s="3298"/>
      <c r="GTD905" s="3298"/>
      <c r="GTE905" s="3298"/>
      <c r="GTF905" s="3298"/>
      <c r="GTG905" s="3298"/>
      <c r="GTH905" s="3298"/>
      <c r="GTI905" s="3298"/>
      <c r="GTJ905" s="3298"/>
      <c r="GTK905" s="3298"/>
      <c r="GTL905" s="3298"/>
      <c r="GTM905" s="3298"/>
      <c r="GTN905" s="3298"/>
      <c r="GTO905" s="3298"/>
      <c r="GTP905" s="3298"/>
      <c r="GTQ905" s="3298"/>
      <c r="GTR905" s="3298"/>
      <c r="GTS905" s="3298"/>
      <c r="GTT905" s="3298"/>
      <c r="GTU905" s="3298"/>
      <c r="GTV905" s="3298"/>
      <c r="GTW905" s="3298"/>
      <c r="GTX905" s="3298"/>
      <c r="GTY905" s="3298"/>
      <c r="GTZ905" s="3298"/>
      <c r="GUA905" s="3298"/>
      <c r="GUB905" s="3298"/>
      <c r="GUC905" s="3298"/>
      <c r="GUD905" s="3298"/>
      <c r="GUE905" s="3298"/>
      <c r="GUF905" s="3298"/>
      <c r="GUG905" s="3298"/>
      <c r="GUH905" s="3298"/>
      <c r="GUI905" s="3298"/>
      <c r="GUJ905" s="3298"/>
      <c r="GUK905" s="3298"/>
      <c r="GUL905" s="3298"/>
      <c r="GUM905" s="3298"/>
      <c r="GUN905" s="3298"/>
      <c r="GUO905" s="3298"/>
      <c r="GUP905" s="3298"/>
      <c r="GUQ905" s="3298"/>
      <c r="GUR905" s="3298"/>
      <c r="GUS905" s="3298"/>
      <c r="GUT905" s="3298"/>
      <c r="GUU905" s="3298"/>
      <c r="GUV905" s="3298"/>
      <c r="GUW905" s="3298"/>
      <c r="GUX905" s="3298"/>
      <c r="GUY905" s="3298"/>
      <c r="GUZ905" s="3298"/>
      <c r="GVA905" s="3298"/>
      <c r="GVB905" s="3298"/>
      <c r="GVC905" s="3298"/>
      <c r="GVD905" s="3298"/>
      <c r="GVE905" s="3298"/>
      <c r="GVF905" s="3298"/>
      <c r="GVG905" s="3298"/>
      <c r="GVH905" s="3298"/>
      <c r="GVI905" s="3298"/>
      <c r="GVJ905" s="3298"/>
      <c r="GVK905" s="3298"/>
      <c r="GVL905" s="3298"/>
      <c r="GVM905" s="3298"/>
      <c r="GVN905" s="3298"/>
      <c r="GVO905" s="3298"/>
      <c r="GVP905" s="3298"/>
      <c r="GVQ905" s="3298"/>
      <c r="GVR905" s="3298"/>
      <c r="GVS905" s="3298"/>
      <c r="GVT905" s="3298"/>
      <c r="GVU905" s="3298"/>
      <c r="GVV905" s="3298"/>
      <c r="GVW905" s="3298"/>
      <c r="GVX905" s="3298"/>
      <c r="GVY905" s="3298"/>
      <c r="GVZ905" s="3298"/>
      <c r="GWA905" s="3298"/>
      <c r="GWB905" s="3298"/>
      <c r="GWC905" s="3298"/>
      <c r="GWD905" s="3298"/>
      <c r="GWE905" s="3298"/>
      <c r="GWF905" s="3298"/>
      <c r="GWG905" s="3298"/>
      <c r="GWH905" s="3298"/>
      <c r="GWI905" s="3298"/>
      <c r="GWJ905" s="3298"/>
      <c r="GWK905" s="3298"/>
      <c r="GWL905" s="3298"/>
      <c r="GWM905" s="3298"/>
      <c r="GWN905" s="3298"/>
      <c r="GWO905" s="3298"/>
      <c r="GWP905" s="3298"/>
      <c r="GWQ905" s="3298"/>
      <c r="GWR905" s="3298"/>
      <c r="GWS905" s="3298"/>
      <c r="GWT905" s="3298"/>
      <c r="GWU905" s="3298"/>
      <c r="GWV905" s="3298"/>
      <c r="GWW905" s="3298"/>
      <c r="GWX905" s="3298"/>
      <c r="GWY905" s="3298"/>
      <c r="GWZ905" s="3298"/>
      <c r="GXA905" s="3298"/>
      <c r="GXB905" s="3298"/>
      <c r="GXC905" s="3298"/>
      <c r="GXD905" s="3298"/>
      <c r="GXE905" s="3298"/>
      <c r="GXF905" s="3298"/>
      <c r="GXG905" s="3298"/>
      <c r="GXH905" s="3298"/>
      <c r="GXI905" s="3298"/>
      <c r="GXJ905" s="3298"/>
      <c r="GXK905" s="3298"/>
      <c r="GXL905" s="3298"/>
      <c r="GXM905" s="3298"/>
      <c r="GXN905" s="3298"/>
      <c r="GXO905" s="3298"/>
      <c r="GXP905" s="3298"/>
      <c r="GXQ905" s="3298"/>
      <c r="GXR905" s="3298"/>
      <c r="GXS905" s="3298"/>
      <c r="GXT905" s="3298"/>
      <c r="GXU905" s="3298"/>
      <c r="GXV905" s="3298"/>
      <c r="GXW905" s="3298"/>
      <c r="GXX905" s="3298"/>
      <c r="GXY905" s="3298"/>
      <c r="GXZ905" s="3298"/>
      <c r="GYA905" s="3298"/>
      <c r="GYB905" s="3298"/>
      <c r="GYC905" s="3298"/>
      <c r="GYD905" s="3298"/>
      <c r="GYE905" s="3298"/>
      <c r="GYF905" s="3298"/>
      <c r="GYG905" s="3298"/>
      <c r="GYH905" s="3298"/>
      <c r="GYI905" s="3298"/>
      <c r="GYJ905" s="3298"/>
      <c r="GYK905" s="3298"/>
      <c r="GYL905" s="3298"/>
      <c r="GYM905" s="3298"/>
      <c r="GYN905" s="3298"/>
      <c r="GYO905" s="3298"/>
      <c r="GYP905" s="3298"/>
      <c r="GYQ905" s="3298"/>
      <c r="GYR905" s="3298"/>
      <c r="GYS905" s="3298"/>
      <c r="GYT905" s="3298"/>
      <c r="GYU905" s="3298"/>
      <c r="GYV905" s="3298"/>
      <c r="GYW905" s="3298"/>
      <c r="GYX905" s="3298"/>
      <c r="GYY905" s="3298"/>
      <c r="GYZ905" s="3298"/>
      <c r="GZA905" s="3298"/>
      <c r="GZB905" s="3298"/>
      <c r="GZC905" s="3298"/>
      <c r="GZD905" s="3298"/>
      <c r="GZE905" s="3298"/>
      <c r="GZF905" s="3298"/>
      <c r="GZG905" s="3298"/>
      <c r="GZH905" s="3298"/>
      <c r="GZI905" s="3298"/>
      <c r="GZJ905" s="3298"/>
      <c r="GZK905" s="3298"/>
      <c r="GZL905" s="3298"/>
      <c r="GZM905" s="3298"/>
      <c r="GZN905" s="3298"/>
      <c r="GZO905" s="3298"/>
      <c r="GZP905" s="3298"/>
      <c r="GZQ905" s="3298"/>
      <c r="GZR905" s="3298"/>
      <c r="GZS905" s="3298"/>
      <c r="GZT905" s="3298"/>
      <c r="GZU905" s="3298"/>
      <c r="GZV905" s="3298"/>
      <c r="GZW905" s="3298"/>
      <c r="GZX905" s="3298"/>
      <c r="GZY905" s="3298"/>
      <c r="GZZ905" s="3298"/>
      <c r="HAA905" s="3298"/>
      <c r="HAB905" s="3298"/>
      <c r="HAC905" s="3298"/>
      <c r="HAD905" s="3298"/>
      <c r="HAE905" s="3298"/>
      <c r="HAF905" s="3298"/>
      <c r="HAG905" s="3298"/>
      <c r="HAH905" s="3298"/>
      <c r="HAI905" s="3298"/>
      <c r="HAJ905" s="3298"/>
      <c r="HAK905" s="3298"/>
      <c r="HAL905" s="3298"/>
      <c r="HAM905" s="3298"/>
      <c r="HAN905" s="3298"/>
      <c r="HAO905" s="3298"/>
      <c r="HAP905" s="3298"/>
      <c r="HAQ905" s="3298"/>
      <c r="HAR905" s="3298"/>
      <c r="HAS905" s="3298"/>
      <c r="HAT905" s="3298"/>
      <c r="HAU905" s="3298"/>
      <c r="HAV905" s="3298"/>
      <c r="HAW905" s="3298"/>
      <c r="HAX905" s="3298"/>
      <c r="HAY905" s="3298"/>
      <c r="HAZ905" s="3298"/>
      <c r="HBA905" s="3298"/>
      <c r="HBB905" s="3298"/>
      <c r="HBC905" s="3298"/>
      <c r="HBD905" s="3298"/>
      <c r="HBE905" s="3298"/>
      <c r="HBF905" s="3298"/>
      <c r="HBG905" s="3298"/>
      <c r="HBH905" s="3298"/>
      <c r="HBI905" s="3298"/>
      <c r="HBJ905" s="3298"/>
      <c r="HBK905" s="3298"/>
      <c r="HBL905" s="3298"/>
      <c r="HBM905" s="3298"/>
      <c r="HBN905" s="3298"/>
      <c r="HBO905" s="3298"/>
      <c r="HBP905" s="3298"/>
      <c r="HBQ905" s="3298"/>
      <c r="HBR905" s="3298"/>
      <c r="HBS905" s="3298"/>
      <c r="HBT905" s="3298"/>
      <c r="HBU905" s="3298"/>
      <c r="HBV905" s="3298"/>
      <c r="HBW905" s="3298"/>
      <c r="HBX905" s="3298"/>
      <c r="HBY905" s="3298"/>
      <c r="HBZ905" s="3298"/>
      <c r="HCA905" s="3298"/>
      <c r="HCB905" s="3298"/>
      <c r="HCC905" s="3298"/>
      <c r="HCD905" s="3298"/>
      <c r="HCE905" s="3298"/>
      <c r="HCF905" s="3298"/>
      <c r="HCG905" s="3298"/>
      <c r="HCH905" s="3298"/>
      <c r="HCI905" s="3298"/>
      <c r="HCJ905" s="3298"/>
      <c r="HCK905" s="3298"/>
      <c r="HCL905" s="3298"/>
      <c r="HCM905" s="3298"/>
      <c r="HCN905" s="3298"/>
      <c r="HCO905" s="3298"/>
      <c r="HCP905" s="3298"/>
      <c r="HCQ905" s="3298"/>
      <c r="HCR905" s="3298"/>
      <c r="HCS905" s="3298"/>
      <c r="HCT905" s="3298"/>
      <c r="HCU905" s="3298"/>
      <c r="HCV905" s="3298"/>
      <c r="HCW905" s="3298"/>
      <c r="HCX905" s="3298"/>
      <c r="HCY905" s="3298"/>
      <c r="HCZ905" s="3298"/>
      <c r="HDA905" s="3298"/>
      <c r="HDB905" s="3298"/>
      <c r="HDC905" s="3298"/>
      <c r="HDD905" s="3298"/>
      <c r="HDE905" s="3298"/>
      <c r="HDF905" s="3298"/>
      <c r="HDG905" s="3298"/>
      <c r="HDH905" s="3298"/>
      <c r="HDI905" s="3298"/>
      <c r="HDJ905" s="3298"/>
      <c r="HDK905" s="3298"/>
      <c r="HDL905" s="3298"/>
      <c r="HDM905" s="3298"/>
      <c r="HDN905" s="3298"/>
      <c r="HDO905" s="3298"/>
      <c r="HDP905" s="3298"/>
      <c r="HDQ905" s="3298"/>
      <c r="HDR905" s="3298"/>
      <c r="HDS905" s="3298"/>
      <c r="HDT905" s="3298"/>
      <c r="HDU905" s="3298"/>
      <c r="HDV905" s="3298"/>
      <c r="HDW905" s="3298"/>
      <c r="HDX905" s="3298"/>
      <c r="HDY905" s="3298"/>
      <c r="HDZ905" s="3298"/>
      <c r="HEA905" s="3298"/>
      <c r="HEB905" s="3298"/>
      <c r="HEC905" s="3298"/>
      <c r="HED905" s="3298"/>
      <c r="HEE905" s="3298"/>
      <c r="HEF905" s="3298"/>
      <c r="HEG905" s="3298"/>
      <c r="HEH905" s="3298"/>
      <c r="HEI905" s="3298"/>
      <c r="HEJ905" s="3298"/>
      <c r="HEK905" s="3298"/>
      <c r="HEL905" s="3298"/>
      <c r="HEM905" s="3298"/>
      <c r="HEN905" s="3298"/>
      <c r="HEO905" s="3298"/>
      <c r="HEP905" s="3298"/>
      <c r="HEQ905" s="3298"/>
      <c r="HER905" s="3298"/>
      <c r="HES905" s="3298"/>
      <c r="HET905" s="3298"/>
      <c r="HEU905" s="3298"/>
      <c r="HEV905" s="3298"/>
      <c r="HEW905" s="3298"/>
      <c r="HEX905" s="3298"/>
      <c r="HEY905" s="3298"/>
      <c r="HEZ905" s="3298"/>
      <c r="HFA905" s="3298"/>
      <c r="HFB905" s="3298"/>
      <c r="HFC905" s="3298"/>
      <c r="HFD905" s="3298"/>
      <c r="HFE905" s="3298"/>
      <c r="HFF905" s="3298"/>
      <c r="HFG905" s="3298"/>
      <c r="HFH905" s="3298"/>
      <c r="HFI905" s="3298"/>
      <c r="HFJ905" s="3298"/>
      <c r="HFK905" s="3298"/>
      <c r="HFL905" s="3298"/>
      <c r="HFM905" s="3298"/>
      <c r="HFN905" s="3298"/>
      <c r="HFO905" s="3298"/>
      <c r="HFP905" s="3298"/>
      <c r="HFQ905" s="3298"/>
      <c r="HFR905" s="3298"/>
      <c r="HFS905" s="3298"/>
      <c r="HFT905" s="3298"/>
      <c r="HFU905" s="3298"/>
      <c r="HFV905" s="3298"/>
      <c r="HFW905" s="3298"/>
      <c r="HFX905" s="3298"/>
      <c r="HFY905" s="3298"/>
      <c r="HFZ905" s="3298"/>
      <c r="HGA905" s="3298"/>
      <c r="HGB905" s="3298"/>
      <c r="HGC905" s="3298"/>
      <c r="HGD905" s="3298"/>
      <c r="HGE905" s="3298"/>
      <c r="HGF905" s="3298"/>
      <c r="HGG905" s="3298"/>
      <c r="HGH905" s="3298"/>
      <c r="HGI905" s="3298"/>
      <c r="HGJ905" s="3298"/>
      <c r="HGK905" s="3298"/>
      <c r="HGL905" s="3298"/>
      <c r="HGM905" s="3298"/>
      <c r="HGN905" s="3298"/>
      <c r="HGO905" s="3298"/>
      <c r="HGP905" s="3298"/>
      <c r="HGQ905" s="3298"/>
      <c r="HGR905" s="3298"/>
      <c r="HGS905" s="3298"/>
      <c r="HGT905" s="3298"/>
      <c r="HGU905" s="3298"/>
      <c r="HGV905" s="3298"/>
      <c r="HGW905" s="3298"/>
      <c r="HGX905" s="3298"/>
      <c r="HGY905" s="3298"/>
      <c r="HGZ905" s="3298"/>
      <c r="HHA905" s="3298"/>
      <c r="HHB905" s="3298"/>
      <c r="HHC905" s="3298"/>
      <c r="HHD905" s="3298"/>
      <c r="HHE905" s="3298"/>
      <c r="HHF905" s="3298"/>
      <c r="HHG905" s="3298"/>
      <c r="HHH905" s="3298"/>
      <c r="HHI905" s="3298"/>
      <c r="HHJ905" s="3298"/>
      <c r="HHK905" s="3298"/>
      <c r="HHL905" s="3298"/>
      <c r="HHM905" s="3298"/>
      <c r="HHN905" s="3298"/>
      <c r="HHO905" s="3298"/>
      <c r="HHP905" s="3298"/>
      <c r="HHQ905" s="3298"/>
      <c r="HHR905" s="3298"/>
      <c r="HHS905" s="3298"/>
      <c r="HHT905" s="3298"/>
      <c r="HHU905" s="3298"/>
      <c r="HHV905" s="3298"/>
      <c r="HHW905" s="3298"/>
      <c r="HHX905" s="3298"/>
      <c r="HHY905" s="3298"/>
      <c r="HHZ905" s="3298"/>
      <c r="HIA905" s="3298"/>
      <c r="HIB905" s="3298"/>
      <c r="HIC905" s="3298"/>
      <c r="HID905" s="3298"/>
      <c r="HIE905" s="3298"/>
      <c r="HIF905" s="3298"/>
      <c r="HIG905" s="3298"/>
      <c r="HIH905" s="3298"/>
      <c r="HII905" s="3298"/>
      <c r="HIJ905" s="3298"/>
      <c r="HIK905" s="3298"/>
      <c r="HIL905" s="3298"/>
      <c r="HIM905" s="3298"/>
      <c r="HIN905" s="3298"/>
      <c r="HIO905" s="3298"/>
      <c r="HIP905" s="3298"/>
      <c r="HIQ905" s="3298"/>
      <c r="HIR905" s="3298"/>
      <c r="HIS905" s="3298"/>
      <c r="HIT905" s="3298"/>
      <c r="HIU905" s="3298"/>
      <c r="HIV905" s="3298"/>
      <c r="HIW905" s="3298"/>
      <c r="HIX905" s="3298"/>
      <c r="HIY905" s="3298"/>
      <c r="HIZ905" s="3298"/>
      <c r="HJA905" s="3298"/>
      <c r="HJB905" s="3298"/>
      <c r="HJC905" s="3298"/>
      <c r="HJD905" s="3298"/>
      <c r="HJE905" s="3298"/>
      <c r="HJF905" s="3298"/>
      <c r="HJG905" s="3298"/>
      <c r="HJH905" s="3298"/>
      <c r="HJI905" s="3298"/>
      <c r="HJJ905" s="3298"/>
      <c r="HJK905" s="3298"/>
      <c r="HJL905" s="3298"/>
      <c r="HJM905" s="3298"/>
      <c r="HJN905" s="3298"/>
      <c r="HJO905" s="3298"/>
      <c r="HJP905" s="3298"/>
      <c r="HJQ905" s="3298"/>
      <c r="HJR905" s="3298"/>
      <c r="HJS905" s="3298"/>
      <c r="HJT905" s="3298"/>
      <c r="HJU905" s="3298"/>
      <c r="HJV905" s="3298"/>
      <c r="HJW905" s="3298"/>
      <c r="HJX905" s="3298"/>
      <c r="HJY905" s="3298"/>
      <c r="HJZ905" s="3298"/>
      <c r="HKA905" s="3298"/>
      <c r="HKB905" s="3298"/>
      <c r="HKC905" s="3298"/>
      <c r="HKD905" s="3298"/>
      <c r="HKE905" s="3298"/>
      <c r="HKF905" s="3298"/>
      <c r="HKG905" s="3298"/>
      <c r="HKH905" s="3298"/>
      <c r="HKI905" s="3298"/>
      <c r="HKJ905" s="3298"/>
      <c r="HKK905" s="3298"/>
      <c r="HKL905" s="3298"/>
      <c r="HKM905" s="3298"/>
      <c r="HKN905" s="3298"/>
      <c r="HKO905" s="3298"/>
      <c r="HKP905" s="3298"/>
      <c r="HKQ905" s="3298"/>
      <c r="HKR905" s="3298"/>
      <c r="HKS905" s="3298"/>
      <c r="HKT905" s="3298"/>
      <c r="HKU905" s="3298"/>
      <c r="HKV905" s="3298"/>
      <c r="HKW905" s="3298"/>
      <c r="HKX905" s="3298"/>
      <c r="HKY905" s="3298"/>
      <c r="HKZ905" s="3298"/>
      <c r="HLA905" s="3298"/>
      <c r="HLB905" s="3298"/>
      <c r="HLC905" s="3298"/>
      <c r="HLD905" s="3298"/>
      <c r="HLE905" s="3298"/>
      <c r="HLF905" s="3298"/>
      <c r="HLG905" s="3298"/>
      <c r="HLH905" s="3298"/>
      <c r="HLI905" s="3298"/>
      <c r="HLJ905" s="3298"/>
      <c r="HLK905" s="3298"/>
      <c r="HLL905" s="3298"/>
      <c r="HLM905" s="3298"/>
      <c r="HLN905" s="3298"/>
      <c r="HLO905" s="3298"/>
      <c r="HLP905" s="3298"/>
      <c r="HLQ905" s="3298"/>
      <c r="HLR905" s="3298"/>
      <c r="HLS905" s="3298"/>
      <c r="HLT905" s="3298"/>
      <c r="HLU905" s="3298"/>
      <c r="HLV905" s="3298"/>
      <c r="HLW905" s="3298"/>
      <c r="HLX905" s="3298"/>
      <c r="HLY905" s="3298"/>
      <c r="HLZ905" s="3298"/>
      <c r="HMA905" s="3298"/>
      <c r="HMB905" s="3298"/>
      <c r="HMC905" s="3298"/>
      <c r="HMD905" s="3298"/>
      <c r="HME905" s="3298"/>
      <c r="HMF905" s="3298"/>
      <c r="HMG905" s="3298"/>
      <c r="HMH905" s="3298"/>
      <c r="HMI905" s="3298"/>
      <c r="HMJ905" s="3298"/>
      <c r="HMK905" s="3298"/>
      <c r="HML905" s="3298"/>
      <c r="HMM905" s="3298"/>
      <c r="HMN905" s="3298"/>
      <c r="HMO905" s="3298"/>
      <c r="HMP905" s="3298"/>
      <c r="HMQ905" s="3298"/>
      <c r="HMR905" s="3298"/>
      <c r="HMS905" s="3298"/>
      <c r="HMT905" s="3298"/>
      <c r="HMU905" s="3298"/>
      <c r="HMV905" s="3298"/>
      <c r="HMW905" s="3298"/>
      <c r="HMX905" s="3298"/>
      <c r="HMY905" s="3298"/>
      <c r="HMZ905" s="3298"/>
      <c r="HNA905" s="3298"/>
      <c r="HNB905" s="3298"/>
      <c r="HNC905" s="3298"/>
      <c r="HND905" s="3298"/>
      <c r="HNE905" s="3298"/>
      <c r="HNF905" s="3298"/>
      <c r="HNG905" s="3298"/>
      <c r="HNH905" s="3298"/>
      <c r="HNI905" s="3298"/>
      <c r="HNJ905" s="3298"/>
      <c r="HNK905" s="3298"/>
      <c r="HNL905" s="3298"/>
      <c r="HNM905" s="3298"/>
      <c r="HNN905" s="3298"/>
      <c r="HNO905" s="3298"/>
      <c r="HNP905" s="3298"/>
      <c r="HNQ905" s="3298"/>
      <c r="HNR905" s="3298"/>
      <c r="HNS905" s="3298"/>
      <c r="HNT905" s="3298"/>
      <c r="HNU905" s="3298"/>
      <c r="HNV905" s="3298"/>
      <c r="HNW905" s="3298"/>
      <c r="HNX905" s="3298"/>
      <c r="HNY905" s="3298"/>
      <c r="HNZ905" s="3298"/>
      <c r="HOA905" s="3298"/>
      <c r="HOB905" s="3298"/>
      <c r="HOC905" s="3298"/>
      <c r="HOD905" s="3298"/>
      <c r="HOE905" s="3298"/>
      <c r="HOF905" s="3298"/>
      <c r="HOG905" s="3298"/>
      <c r="HOH905" s="3298"/>
      <c r="HOI905" s="3298"/>
      <c r="HOJ905" s="3298"/>
      <c r="HOK905" s="3298"/>
      <c r="HOL905" s="3298"/>
      <c r="HOM905" s="3298"/>
      <c r="HON905" s="3298"/>
      <c r="HOO905" s="3298"/>
      <c r="HOP905" s="3298"/>
      <c r="HOQ905" s="3298"/>
      <c r="HOR905" s="3298"/>
      <c r="HOS905" s="3298"/>
      <c r="HOT905" s="3298"/>
      <c r="HOU905" s="3298"/>
      <c r="HOV905" s="3298"/>
      <c r="HOW905" s="3298"/>
      <c r="HOX905" s="3298"/>
      <c r="HOY905" s="3298"/>
      <c r="HOZ905" s="3298"/>
      <c r="HPA905" s="3298"/>
      <c r="HPB905" s="3298"/>
      <c r="HPC905" s="3298"/>
      <c r="HPD905" s="3298"/>
      <c r="HPE905" s="3298"/>
      <c r="HPF905" s="3298"/>
      <c r="HPG905" s="3298"/>
      <c r="HPH905" s="3298"/>
      <c r="HPI905" s="3298"/>
      <c r="HPJ905" s="3298"/>
      <c r="HPK905" s="3298"/>
      <c r="HPL905" s="3298"/>
      <c r="HPM905" s="3298"/>
      <c r="HPN905" s="3298"/>
      <c r="HPO905" s="3298"/>
      <c r="HPP905" s="3298"/>
      <c r="HPQ905" s="3298"/>
      <c r="HPR905" s="3298"/>
      <c r="HPS905" s="3298"/>
      <c r="HPT905" s="3298"/>
      <c r="HPU905" s="3298"/>
      <c r="HPV905" s="3298"/>
      <c r="HPW905" s="3298"/>
      <c r="HPX905" s="3298"/>
      <c r="HPY905" s="3298"/>
      <c r="HPZ905" s="3298"/>
      <c r="HQA905" s="3298"/>
      <c r="HQB905" s="3298"/>
      <c r="HQC905" s="3298"/>
      <c r="HQD905" s="3298"/>
      <c r="HQE905" s="3298"/>
      <c r="HQF905" s="3298"/>
      <c r="HQG905" s="3298"/>
      <c r="HQH905" s="3298"/>
      <c r="HQI905" s="3298"/>
      <c r="HQJ905" s="3298"/>
      <c r="HQK905" s="3298"/>
      <c r="HQL905" s="3298"/>
      <c r="HQM905" s="3298"/>
      <c r="HQN905" s="3298"/>
      <c r="HQO905" s="3298"/>
      <c r="HQP905" s="3298"/>
      <c r="HQQ905" s="3298"/>
      <c r="HQR905" s="3298"/>
      <c r="HQS905" s="3298"/>
      <c r="HQT905" s="3298"/>
      <c r="HQU905" s="3298"/>
      <c r="HQV905" s="3298"/>
      <c r="HQW905" s="3298"/>
      <c r="HQX905" s="3298"/>
      <c r="HQY905" s="3298"/>
      <c r="HQZ905" s="3298"/>
      <c r="HRA905" s="3298"/>
      <c r="HRB905" s="3298"/>
      <c r="HRC905" s="3298"/>
      <c r="HRD905" s="3298"/>
      <c r="HRE905" s="3298"/>
      <c r="HRF905" s="3298"/>
      <c r="HRG905" s="3298"/>
      <c r="HRH905" s="3298"/>
      <c r="HRI905" s="3298"/>
      <c r="HRJ905" s="3298"/>
      <c r="HRK905" s="3298"/>
      <c r="HRL905" s="3298"/>
      <c r="HRM905" s="3298"/>
      <c r="HRN905" s="3298"/>
      <c r="HRO905" s="3298"/>
      <c r="HRP905" s="3298"/>
      <c r="HRQ905" s="3298"/>
      <c r="HRR905" s="3298"/>
      <c r="HRS905" s="3298"/>
      <c r="HRT905" s="3298"/>
      <c r="HRU905" s="3298"/>
      <c r="HRV905" s="3298"/>
      <c r="HRW905" s="3298"/>
      <c r="HRX905" s="3298"/>
      <c r="HRY905" s="3298"/>
      <c r="HRZ905" s="3298"/>
      <c r="HSA905" s="3298"/>
      <c r="HSB905" s="3298"/>
      <c r="HSC905" s="3298"/>
      <c r="HSD905" s="3298"/>
      <c r="HSE905" s="3298"/>
      <c r="HSF905" s="3298"/>
      <c r="HSG905" s="3298"/>
      <c r="HSH905" s="3298"/>
      <c r="HSI905" s="3298"/>
      <c r="HSJ905" s="3298"/>
      <c r="HSK905" s="3298"/>
      <c r="HSL905" s="3298"/>
      <c r="HSM905" s="3298"/>
      <c r="HSN905" s="3298"/>
      <c r="HSO905" s="3298"/>
      <c r="HSP905" s="3298"/>
      <c r="HSQ905" s="3298"/>
      <c r="HSR905" s="3298"/>
      <c r="HSS905" s="3298"/>
      <c r="HST905" s="3298"/>
      <c r="HSU905" s="3298"/>
      <c r="HSV905" s="3298"/>
      <c r="HSW905" s="3298"/>
      <c r="HSX905" s="3298"/>
      <c r="HSY905" s="3298"/>
      <c r="HSZ905" s="3298"/>
      <c r="HTA905" s="3298"/>
      <c r="HTB905" s="3298"/>
      <c r="HTC905" s="3298"/>
      <c r="HTD905" s="3298"/>
      <c r="HTE905" s="3298"/>
      <c r="HTF905" s="3298"/>
      <c r="HTG905" s="3298"/>
      <c r="HTH905" s="3298"/>
      <c r="HTI905" s="3298"/>
      <c r="HTJ905" s="3298"/>
      <c r="HTK905" s="3298"/>
      <c r="HTL905" s="3298"/>
      <c r="HTM905" s="3298"/>
      <c r="HTN905" s="3298"/>
      <c r="HTO905" s="3298"/>
      <c r="HTP905" s="3298"/>
      <c r="HTQ905" s="3298"/>
      <c r="HTR905" s="3298"/>
      <c r="HTS905" s="3298"/>
      <c r="HTT905" s="3298"/>
      <c r="HTU905" s="3298"/>
      <c r="HTV905" s="3298"/>
      <c r="HTW905" s="3298"/>
      <c r="HTX905" s="3298"/>
      <c r="HTY905" s="3298"/>
      <c r="HTZ905" s="3298"/>
      <c r="HUA905" s="3298"/>
      <c r="HUB905" s="3298"/>
      <c r="HUC905" s="3298"/>
      <c r="HUD905" s="3298"/>
      <c r="HUE905" s="3298"/>
      <c r="HUF905" s="3298"/>
      <c r="HUG905" s="3298"/>
      <c r="HUH905" s="3298"/>
      <c r="HUI905" s="3298"/>
      <c r="HUJ905" s="3298"/>
      <c r="HUK905" s="3298"/>
      <c r="HUL905" s="3298"/>
      <c r="HUM905" s="3298"/>
      <c r="HUN905" s="3298"/>
      <c r="HUO905" s="3298"/>
      <c r="HUP905" s="3298"/>
      <c r="HUQ905" s="3298"/>
      <c r="HUR905" s="3298"/>
      <c r="HUS905" s="3298"/>
      <c r="HUT905" s="3298"/>
      <c r="HUU905" s="3298"/>
      <c r="HUV905" s="3298"/>
      <c r="HUW905" s="3298"/>
      <c r="HUX905" s="3298"/>
      <c r="HUY905" s="3298"/>
      <c r="HUZ905" s="3298"/>
      <c r="HVA905" s="3298"/>
      <c r="HVB905" s="3298"/>
      <c r="HVC905" s="3298"/>
      <c r="HVD905" s="3298"/>
      <c r="HVE905" s="3298"/>
      <c r="HVF905" s="3298"/>
      <c r="HVG905" s="3298"/>
      <c r="HVH905" s="3298"/>
      <c r="HVI905" s="3298"/>
      <c r="HVJ905" s="3298"/>
      <c r="HVK905" s="3298"/>
      <c r="HVL905" s="3298"/>
      <c r="HVM905" s="3298"/>
      <c r="HVN905" s="3298"/>
      <c r="HVO905" s="3298"/>
      <c r="HVP905" s="3298"/>
      <c r="HVQ905" s="3298"/>
      <c r="HVR905" s="3298"/>
      <c r="HVS905" s="3298"/>
      <c r="HVT905" s="3298"/>
      <c r="HVU905" s="3298"/>
      <c r="HVV905" s="3298"/>
      <c r="HVW905" s="3298"/>
      <c r="HVX905" s="3298"/>
      <c r="HVY905" s="3298"/>
      <c r="HVZ905" s="3298"/>
      <c r="HWA905" s="3298"/>
      <c r="HWB905" s="3298"/>
      <c r="HWC905" s="3298"/>
      <c r="HWD905" s="3298"/>
      <c r="HWE905" s="3298"/>
      <c r="HWF905" s="3298"/>
      <c r="HWG905" s="3298"/>
      <c r="HWH905" s="3298"/>
      <c r="HWI905" s="3298"/>
      <c r="HWJ905" s="3298"/>
      <c r="HWK905" s="3298"/>
      <c r="HWL905" s="3298"/>
      <c r="HWM905" s="3298"/>
      <c r="HWN905" s="3298"/>
      <c r="HWO905" s="3298"/>
      <c r="HWP905" s="3298"/>
      <c r="HWQ905" s="3298"/>
      <c r="HWR905" s="3298"/>
      <c r="HWS905" s="3298"/>
      <c r="HWT905" s="3298"/>
      <c r="HWU905" s="3298"/>
      <c r="HWV905" s="3298"/>
      <c r="HWW905" s="3298"/>
      <c r="HWX905" s="3298"/>
      <c r="HWY905" s="3298"/>
      <c r="HWZ905" s="3298"/>
      <c r="HXA905" s="3298"/>
      <c r="HXB905" s="3298"/>
      <c r="HXC905" s="3298"/>
      <c r="HXD905" s="3298"/>
      <c r="HXE905" s="3298"/>
      <c r="HXF905" s="3298"/>
      <c r="HXG905" s="3298"/>
      <c r="HXH905" s="3298"/>
      <c r="HXI905" s="3298"/>
      <c r="HXJ905" s="3298"/>
      <c r="HXK905" s="3298"/>
      <c r="HXL905" s="3298"/>
      <c r="HXM905" s="3298"/>
      <c r="HXN905" s="3298"/>
      <c r="HXO905" s="3298"/>
      <c r="HXP905" s="3298"/>
      <c r="HXQ905" s="3298"/>
      <c r="HXR905" s="3298"/>
      <c r="HXS905" s="3298"/>
      <c r="HXT905" s="3298"/>
      <c r="HXU905" s="3298"/>
      <c r="HXV905" s="3298"/>
      <c r="HXW905" s="3298"/>
      <c r="HXX905" s="3298"/>
      <c r="HXY905" s="3298"/>
      <c r="HXZ905" s="3298"/>
      <c r="HYA905" s="3298"/>
      <c r="HYB905" s="3298"/>
      <c r="HYC905" s="3298"/>
      <c r="HYD905" s="3298"/>
      <c r="HYE905" s="3298"/>
      <c r="HYF905" s="3298"/>
      <c r="HYG905" s="3298"/>
      <c r="HYH905" s="3298"/>
      <c r="HYI905" s="3298"/>
      <c r="HYJ905" s="3298"/>
      <c r="HYK905" s="3298"/>
      <c r="HYL905" s="3298"/>
      <c r="HYM905" s="3298"/>
      <c r="HYN905" s="3298"/>
      <c r="HYO905" s="3298"/>
      <c r="HYP905" s="3298"/>
      <c r="HYQ905" s="3298"/>
      <c r="HYR905" s="3298"/>
      <c r="HYS905" s="3298"/>
      <c r="HYT905" s="3298"/>
      <c r="HYU905" s="3298"/>
      <c r="HYV905" s="3298"/>
      <c r="HYW905" s="3298"/>
      <c r="HYX905" s="3298"/>
      <c r="HYY905" s="3298"/>
      <c r="HYZ905" s="3298"/>
      <c r="HZA905" s="3298"/>
      <c r="HZB905" s="3298"/>
      <c r="HZC905" s="3298"/>
      <c r="HZD905" s="3298"/>
      <c r="HZE905" s="3298"/>
      <c r="HZF905" s="3298"/>
      <c r="HZG905" s="3298"/>
      <c r="HZH905" s="3298"/>
      <c r="HZI905" s="3298"/>
      <c r="HZJ905" s="3298"/>
      <c r="HZK905" s="3298"/>
      <c r="HZL905" s="3298"/>
      <c r="HZM905" s="3298"/>
      <c r="HZN905" s="3298"/>
      <c r="HZO905" s="3298"/>
      <c r="HZP905" s="3298"/>
      <c r="HZQ905" s="3298"/>
      <c r="HZR905" s="3298"/>
      <c r="HZS905" s="3298"/>
      <c r="HZT905" s="3298"/>
      <c r="HZU905" s="3298"/>
      <c r="HZV905" s="3298"/>
      <c r="HZW905" s="3298"/>
      <c r="HZX905" s="3298"/>
      <c r="HZY905" s="3298"/>
      <c r="HZZ905" s="3298"/>
      <c r="IAA905" s="3298"/>
      <c r="IAB905" s="3298"/>
      <c r="IAC905" s="3298"/>
      <c r="IAD905" s="3298"/>
      <c r="IAE905" s="3298"/>
      <c r="IAF905" s="3298"/>
      <c r="IAG905" s="3298"/>
      <c r="IAH905" s="3298"/>
      <c r="IAI905" s="3298"/>
      <c r="IAJ905" s="3298"/>
      <c r="IAK905" s="3298"/>
      <c r="IAL905" s="3298"/>
      <c r="IAM905" s="3298"/>
      <c r="IAN905" s="3298"/>
      <c r="IAO905" s="3298"/>
      <c r="IAP905" s="3298"/>
      <c r="IAQ905" s="3298"/>
      <c r="IAR905" s="3298"/>
      <c r="IAS905" s="3298"/>
      <c r="IAT905" s="3298"/>
      <c r="IAU905" s="3298"/>
      <c r="IAV905" s="3298"/>
      <c r="IAW905" s="3298"/>
      <c r="IAX905" s="3298"/>
      <c r="IAY905" s="3298"/>
      <c r="IAZ905" s="3298"/>
      <c r="IBA905" s="3298"/>
      <c r="IBB905" s="3298"/>
      <c r="IBC905" s="3298"/>
      <c r="IBD905" s="3298"/>
      <c r="IBE905" s="3298"/>
      <c r="IBF905" s="3298"/>
      <c r="IBG905" s="3298"/>
      <c r="IBH905" s="3298"/>
      <c r="IBI905" s="3298"/>
      <c r="IBJ905" s="3298"/>
      <c r="IBK905" s="3298"/>
      <c r="IBL905" s="3298"/>
      <c r="IBM905" s="3298"/>
      <c r="IBN905" s="3298"/>
      <c r="IBO905" s="3298"/>
      <c r="IBP905" s="3298"/>
      <c r="IBQ905" s="3298"/>
      <c r="IBR905" s="3298"/>
      <c r="IBS905" s="3298"/>
      <c r="IBT905" s="3298"/>
      <c r="IBU905" s="3298"/>
      <c r="IBV905" s="3298"/>
      <c r="IBW905" s="3298"/>
      <c r="IBX905" s="3298"/>
      <c r="IBY905" s="3298"/>
      <c r="IBZ905" s="3298"/>
      <c r="ICA905" s="3298"/>
      <c r="ICB905" s="3298"/>
      <c r="ICC905" s="3298"/>
      <c r="ICD905" s="3298"/>
      <c r="ICE905" s="3298"/>
      <c r="ICF905" s="3298"/>
      <c r="ICG905" s="3298"/>
      <c r="ICH905" s="3298"/>
      <c r="ICI905" s="3298"/>
      <c r="ICJ905" s="3298"/>
      <c r="ICK905" s="3298"/>
      <c r="ICL905" s="3298"/>
      <c r="ICM905" s="3298"/>
      <c r="ICN905" s="3298"/>
      <c r="ICO905" s="3298"/>
      <c r="ICP905" s="3298"/>
      <c r="ICQ905" s="3298"/>
      <c r="ICR905" s="3298"/>
      <c r="ICS905" s="3298"/>
      <c r="ICT905" s="3298"/>
      <c r="ICU905" s="3298"/>
      <c r="ICV905" s="3298"/>
      <c r="ICW905" s="3298"/>
      <c r="ICX905" s="3298"/>
      <c r="ICY905" s="3298"/>
      <c r="ICZ905" s="3298"/>
      <c r="IDA905" s="3298"/>
      <c r="IDB905" s="3298"/>
      <c r="IDC905" s="3298"/>
      <c r="IDD905" s="3298"/>
      <c r="IDE905" s="3298"/>
      <c r="IDF905" s="3298"/>
      <c r="IDG905" s="3298"/>
      <c r="IDH905" s="3298"/>
      <c r="IDI905" s="3298"/>
      <c r="IDJ905" s="3298"/>
      <c r="IDK905" s="3298"/>
      <c r="IDL905" s="3298"/>
      <c r="IDM905" s="3298"/>
      <c r="IDN905" s="3298"/>
      <c r="IDO905" s="3298"/>
      <c r="IDP905" s="3298"/>
      <c r="IDQ905" s="3298"/>
      <c r="IDR905" s="3298"/>
      <c r="IDS905" s="3298"/>
      <c r="IDT905" s="3298"/>
      <c r="IDU905" s="3298"/>
      <c r="IDV905" s="3298"/>
      <c r="IDW905" s="3298"/>
      <c r="IDX905" s="3298"/>
      <c r="IDY905" s="3298"/>
      <c r="IDZ905" s="3298"/>
      <c r="IEA905" s="3298"/>
      <c r="IEB905" s="3298"/>
      <c r="IEC905" s="3298"/>
      <c r="IED905" s="3298"/>
      <c r="IEE905" s="3298"/>
      <c r="IEF905" s="3298"/>
      <c r="IEG905" s="3298"/>
      <c r="IEH905" s="3298"/>
      <c r="IEI905" s="3298"/>
      <c r="IEJ905" s="3298"/>
      <c r="IEK905" s="3298"/>
      <c r="IEL905" s="3298"/>
      <c r="IEM905" s="3298"/>
      <c r="IEN905" s="3298"/>
      <c r="IEO905" s="3298"/>
      <c r="IEP905" s="3298"/>
      <c r="IEQ905" s="3298"/>
      <c r="IER905" s="3298"/>
      <c r="IES905" s="3298"/>
      <c r="IET905" s="3298"/>
      <c r="IEU905" s="3298"/>
      <c r="IEV905" s="3298"/>
      <c r="IEW905" s="3298"/>
      <c r="IEX905" s="3298"/>
      <c r="IEY905" s="3298"/>
      <c r="IEZ905" s="3298"/>
      <c r="IFA905" s="3298"/>
      <c r="IFB905" s="3298"/>
      <c r="IFC905" s="3298"/>
      <c r="IFD905" s="3298"/>
      <c r="IFE905" s="3298"/>
      <c r="IFF905" s="3298"/>
      <c r="IFG905" s="3298"/>
      <c r="IFH905" s="3298"/>
      <c r="IFI905" s="3298"/>
      <c r="IFJ905" s="3298"/>
      <c r="IFK905" s="3298"/>
      <c r="IFL905" s="3298"/>
      <c r="IFM905" s="3298"/>
      <c r="IFN905" s="3298"/>
      <c r="IFO905" s="3298"/>
      <c r="IFP905" s="3298"/>
      <c r="IFQ905" s="3298"/>
      <c r="IFR905" s="3298"/>
      <c r="IFS905" s="3298"/>
      <c r="IFT905" s="3298"/>
      <c r="IFU905" s="3298"/>
      <c r="IFV905" s="3298"/>
      <c r="IFW905" s="3298"/>
      <c r="IFX905" s="3298"/>
      <c r="IFY905" s="3298"/>
      <c r="IFZ905" s="3298"/>
      <c r="IGA905" s="3298"/>
      <c r="IGB905" s="3298"/>
      <c r="IGC905" s="3298"/>
      <c r="IGD905" s="3298"/>
      <c r="IGE905" s="3298"/>
      <c r="IGF905" s="3298"/>
      <c r="IGG905" s="3298"/>
      <c r="IGH905" s="3298"/>
      <c r="IGI905" s="3298"/>
      <c r="IGJ905" s="3298"/>
      <c r="IGK905" s="3298"/>
      <c r="IGL905" s="3298"/>
      <c r="IGM905" s="3298"/>
      <c r="IGN905" s="3298"/>
      <c r="IGO905" s="3298"/>
      <c r="IGP905" s="3298"/>
      <c r="IGQ905" s="3298"/>
      <c r="IGR905" s="3298"/>
      <c r="IGS905" s="3298"/>
      <c r="IGT905" s="3298"/>
      <c r="IGU905" s="3298"/>
      <c r="IGV905" s="3298"/>
      <c r="IGW905" s="3298"/>
      <c r="IGX905" s="3298"/>
      <c r="IGY905" s="3298"/>
      <c r="IGZ905" s="3298"/>
      <c r="IHA905" s="3298"/>
      <c r="IHB905" s="3298"/>
      <c r="IHC905" s="3298"/>
      <c r="IHD905" s="3298"/>
      <c r="IHE905" s="3298"/>
      <c r="IHF905" s="3298"/>
      <c r="IHG905" s="3298"/>
      <c r="IHH905" s="3298"/>
      <c r="IHI905" s="3298"/>
      <c r="IHJ905" s="3298"/>
      <c r="IHK905" s="3298"/>
      <c r="IHL905" s="3298"/>
      <c r="IHM905" s="3298"/>
      <c r="IHN905" s="3298"/>
      <c r="IHO905" s="3298"/>
      <c r="IHP905" s="3298"/>
      <c r="IHQ905" s="3298"/>
      <c r="IHR905" s="3298"/>
      <c r="IHS905" s="3298"/>
      <c r="IHT905" s="3298"/>
      <c r="IHU905" s="3298"/>
      <c r="IHV905" s="3298"/>
      <c r="IHW905" s="3298"/>
      <c r="IHX905" s="3298"/>
      <c r="IHY905" s="3298"/>
      <c r="IHZ905" s="3298"/>
      <c r="IIA905" s="3298"/>
      <c r="IIB905" s="3298"/>
      <c r="IIC905" s="3298"/>
      <c r="IID905" s="3298"/>
      <c r="IIE905" s="3298"/>
      <c r="IIF905" s="3298"/>
      <c r="IIG905" s="3298"/>
      <c r="IIH905" s="3298"/>
      <c r="III905" s="3298"/>
      <c r="IIJ905" s="3298"/>
      <c r="IIK905" s="3298"/>
      <c r="IIL905" s="3298"/>
      <c r="IIM905" s="3298"/>
      <c r="IIN905" s="3298"/>
      <c r="IIO905" s="3298"/>
      <c r="IIP905" s="3298"/>
      <c r="IIQ905" s="3298"/>
      <c r="IIR905" s="3298"/>
      <c r="IIS905" s="3298"/>
      <c r="IIT905" s="3298"/>
      <c r="IIU905" s="3298"/>
      <c r="IIV905" s="3298"/>
      <c r="IIW905" s="3298"/>
      <c r="IIX905" s="3298"/>
      <c r="IIY905" s="3298"/>
      <c r="IIZ905" s="3298"/>
      <c r="IJA905" s="3298"/>
      <c r="IJB905" s="3298"/>
      <c r="IJC905" s="3298"/>
      <c r="IJD905" s="3298"/>
      <c r="IJE905" s="3298"/>
      <c r="IJF905" s="3298"/>
      <c r="IJG905" s="3298"/>
      <c r="IJH905" s="3298"/>
      <c r="IJI905" s="3298"/>
      <c r="IJJ905" s="3298"/>
      <c r="IJK905" s="3298"/>
      <c r="IJL905" s="3298"/>
      <c r="IJM905" s="3298"/>
      <c r="IJN905" s="3298"/>
      <c r="IJO905" s="3298"/>
      <c r="IJP905" s="3298"/>
      <c r="IJQ905" s="3298"/>
      <c r="IJR905" s="3298"/>
      <c r="IJS905" s="3298"/>
      <c r="IJT905" s="3298"/>
      <c r="IJU905" s="3298"/>
      <c r="IJV905" s="3298"/>
      <c r="IJW905" s="3298"/>
      <c r="IJX905" s="3298"/>
      <c r="IJY905" s="3298"/>
      <c r="IJZ905" s="3298"/>
      <c r="IKA905" s="3298"/>
      <c r="IKB905" s="3298"/>
      <c r="IKC905" s="3298"/>
      <c r="IKD905" s="3298"/>
      <c r="IKE905" s="3298"/>
      <c r="IKF905" s="3298"/>
      <c r="IKG905" s="3298"/>
      <c r="IKH905" s="3298"/>
      <c r="IKI905" s="3298"/>
      <c r="IKJ905" s="3298"/>
      <c r="IKK905" s="3298"/>
      <c r="IKL905" s="3298"/>
      <c r="IKM905" s="3298"/>
      <c r="IKN905" s="3298"/>
      <c r="IKO905" s="3298"/>
      <c r="IKP905" s="3298"/>
      <c r="IKQ905" s="3298"/>
      <c r="IKR905" s="3298"/>
      <c r="IKS905" s="3298"/>
      <c r="IKT905" s="3298"/>
      <c r="IKU905" s="3298"/>
      <c r="IKV905" s="3298"/>
      <c r="IKW905" s="3298"/>
      <c r="IKX905" s="3298"/>
      <c r="IKY905" s="3298"/>
      <c r="IKZ905" s="3298"/>
      <c r="ILA905" s="3298"/>
      <c r="ILB905" s="3298"/>
      <c r="ILC905" s="3298"/>
      <c r="ILD905" s="3298"/>
      <c r="ILE905" s="3298"/>
      <c r="ILF905" s="3298"/>
      <c r="ILG905" s="3298"/>
      <c r="ILH905" s="3298"/>
      <c r="ILI905" s="3298"/>
      <c r="ILJ905" s="3298"/>
      <c r="ILK905" s="3298"/>
      <c r="ILL905" s="3298"/>
      <c r="ILM905" s="3298"/>
      <c r="ILN905" s="3298"/>
      <c r="ILO905" s="3298"/>
      <c r="ILP905" s="3298"/>
      <c r="ILQ905" s="3298"/>
      <c r="ILR905" s="3298"/>
      <c r="ILS905" s="3298"/>
      <c r="ILT905" s="3298"/>
      <c r="ILU905" s="3298"/>
      <c r="ILV905" s="3298"/>
      <c r="ILW905" s="3298"/>
      <c r="ILX905" s="3298"/>
      <c r="ILY905" s="3298"/>
      <c r="ILZ905" s="3298"/>
      <c r="IMA905" s="3298"/>
      <c r="IMB905" s="3298"/>
      <c r="IMC905" s="3298"/>
      <c r="IMD905" s="3298"/>
      <c r="IME905" s="3298"/>
      <c r="IMF905" s="3298"/>
      <c r="IMG905" s="3298"/>
      <c r="IMH905" s="3298"/>
      <c r="IMI905" s="3298"/>
      <c r="IMJ905" s="3298"/>
      <c r="IMK905" s="3298"/>
      <c r="IML905" s="3298"/>
      <c r="IMM905" s="3298"/>
      <c r="IMN905" s="3298"/>
      <c r="IMO905" s="3298"/>
      <c r="IMP905" s="3298"/>
      <c r="IMQ905" s="3298"/>
      <c r="IMR905" s="3298"/>
      <c r="IMS905" s="3298"/>
      <c r="IMT905" s="3298"/>
      <c r="IMU905" s="3298"/>
      <c r="IMV905" s="3298"/>
      <c r="IMW905" s="3298"/>
      <c r="IMX905" s="3298"/>
      <c r="IMY905" s="3298"/>
      <c r="IMZ905" s="3298"/>
      <c r="INA905" s="3298"/>
      <c r="INB905" s="3298"/>
      <c r="INC905" s="3298"/>
      <c r="IND905" s="3298"/>
      <c r="INE905" s="3298"/>
      <c r="INF905" s="3298"/>
      <c r="ING905" s="3298"/>
      <c r="INH905" s="3298"/>
      <c r="INI905" s="3298"/>
      <c r="INJ905" s="3298"/>
      <c r="INK905" s="3298"/>
      <c r="INL905" s="3298"/>
      <c r="INM905" s="3298"/>
      <c r="INN905" s="3298"/>
      <c r="INO905" s="3298"/>
      <c r="INP905" s="3298"/>
      <c r="INQ905" s="3298"/>
      <c r="INR905" s="3298"/>
      <c r="INS905" s="3298"/>
      <c r="INT905" s="3298"/>
      <c r="INU905" s="3298"/>
      <c r="INV905" s="3298"/>
      <c r="INW905" s="3298"/>
      <c r="INX905" s="3298"/>
      <c r="INY905" s="3298"/>
      <c r="INZ905" s="3298"/>
      <c r="IOA905" s="3298"/>
      <c r="IOB905" s="3298"/>
      <c r="IOC905" s="3298"/>
      <c r="IOD905" s="3298"/>
      <c r="IOE905" s="3298"/>
      <c r="IOF905" s="3298"/>
      <c r="IOG905" s="3298"/>
      <c r="IOH905" s="3298"/>
      <c r="IOI905" s="3298"/>
      <c r="IOJ905" s="3298"/>
      <c r="IOK905" s="3298"/>
      <c r="IOL905" s="3298"/>
      <c r="IOM905" s="3298"/>
      <c r="ION905" s="3298"/>
      <c r="IOO905" s="3298"/>
      <c r="IOP905" s="3298"/>
      <c r="IOQ905" s="3298"/>
      <c r="IOR905" s="3298"/>
      <c r="IOS905" s="3298"/>
      <c r="IOT905" s="3298"/>
      <c r="IOU905" s="3298"/>
      <c r="IOV905" s="3298"/>
      <c r="IOW905" s="3298"/>
      <c r="IOX905" s="3298"/>
      <c r="IOY905" s="3298"/>
      <c r="IOZ905" s="3298"/>
      <c r="IPA905" s="3298"/>
      <c r="IPB905" s="3298"/>
      <c r="IPC905" s="3298"/>
      <c r="IPD905" s="3298"/>
      <c r="IPE905" s="3298"/>
      <c r="IPF905" s="3298"/>
      <c r="IPG905" s="3298"/>
      <c r="IPH905" s="3298"/>
      <c r="IPI905" s="3298"/>
      <c r="IPJ905" s="3298"/>
      <c r="IPK905" s="3298"/>
      <c r="IPL905" s="3298"/>
      <c r="IPM905" s="3298"/>
      <c r="IPN905" s="3298"/>
      <c r="IPO905" s="3298"/>
      <c r="IPP905" s="3298"/>
      <c r="IPQ905" s="3298"/>
      <c r="IPR905" s="3298"/>
      <c r="IPS905" s="3298"/>
      <c r="IPT905" s="3298"/>
      <c r="IPU905" s="3298"/>
      <c r="IPV905" s="3298"/>
      <c r="IPW905" s="3298"/>
      <c r="IPX905" s="3298"/>
      <c r="IPY905" s="3298"/>
      <c r="IPZ905" s="3298"/>
      <c r="IQA905" s="3298"/>
      <c r="IQB905" s="3298"/>
      <c r="IQC905" s="3298"/>
      <c r="IQD905" s="3298"/>
      <c r="IQE905" s="3298"/>
      <c r="IQF905" s="3298"/>
      <c r="IQG905" s="3298"/>
      <c r="IQH905" s="3298"/>
      <c r="IQI905" s="3298"/>
      <c r="IQJ905" s="3298"/>
      <c r="IQK905" s="3298"/>
      <c r="IQL905" s="3298"/>
      <c r="IQM905" s="3298"/>
      <c r="IQN905" s="3298"/>
      <c r="IQO905" s="3298"/>
      <c r="IQP905" s="3298"/>
      <c r="IQQ905" s="3298"/>
      <c r="IQR905" s="3298"/>
      <c r="IQS905" s="3298"/>
      <c r="IQT905" s="3298"/>
      <c r="IQU905" s="3298"/>
      <c r="IQV905" s="3298"/>
      <c r="IQW905" s="3298"/>
      <c r="IQX905" s="3298"/>
      <c r="IQY905" s="3298"/>
      <c r="IQZ905" s="3298"/>
      <c r="IRA905" s="3298"/>
      <c r="IRB905" s="3298"/>
      <c r="IRC905" s="3298"/>
      <c r="IRD905" s="3298"/>
      <c r="IRE905" s="3298"/>
      <c r="IRF905" s="3298"/>
      <c r="IRG905" s="3298"/>
      <c r="IRH905" s="3298"/>
      <c r="IRI905" s="3298"/>
      <c r="IRJ905" s="3298"/>
      <c r="IRK905" s="3298"/>
      <c r="IRL905" s="3298"/>
      <c r="IRM905" s="3298"/>
      <c r="IRN905" s="3298"/>
      <c r="IRO905" s="3298"/>
      <c r="IRP905" s="3298"/>
      <c r="IRQ905" s="3298"/>
      <c r="IRR905" s="3298"/>
      <c r="IRS905" s="3298"/>
      <c r="IRT905" s="3298"/>
      <c r="IRU905" s="3298"/>
      <c r="IRV905" s="3298"/>
      <c r="IRW905" s="3298"/>
      <c r="IRX905" s="3298"/>
      <c r="IRY905" s="3298"/>
      <c r="IRZ905" s="3298"/>
      <c r="ISA905" s="3298"/>
      <c r="ISB905" s="3298"/>
      <c r="ISC905" s="3298"/>
      <c r="ISD905" s="3298"/>
      <c r="ISE905" s="3298"/>
      <c r="ISF905" s="3298"/>
      <c r="ISG905" s="3298"/>
      <c r="ISH905" s="3298"/>
      <c r="ISI905" s="3298"/>
      <c r="ISJ905" s="3298"/>
      <c r="ISK905" s="3298"/>
      <c r="ISL905" s="3298"/>
      <c r="ISM905" s="3298"/>
      <c r="ISN905" s="3298"/>
      <c r="ISO905" s="3298"/>
      <c r="ISP905" s="3298"/>
      <c r="ISQ905" s="3298"/>
      <c r="ISR905" s="3298"/>
      <c r="ISS905" s="3298"/>
      <c r="IST905" s="3298"/>
      <c r="ISU905" s="3298"/>
      <c r="ISV905" s="3298"/>
      <c r="ISW905" s="3298"/>
      <c r="ISX905" s="3298"/>
      <c r="ISY905" s="3298"/>
      <c r="ISZ905" s="3298"/>
      <c r="ITA905" s="3298"/>
      <c r="ITB905" s="3298"/>
      <c r="ITC905" s="3298"/>
      <c r="ITD905" s="3298"/>
      <c r="ITE905" s="3298"/>
      <c r="ITF905" s="3298"/>
      <c r="ITG905" s="3298"/>
      <c r="ITH905" s="3298"/>
      <c r="ITI905" s="3298"/>
      <c r="ITJ905" s="3298"/>
      <c r="ITK905" s="3298"/>
      <c r="ITL905" s="3298"/>
      <c r="ITM905" s="3298"/>
      <c r="ITN905" s="3298"/>
      <c r="ITO905" s="3298"/>
      <c r="ITP905" s="3298"/>
      <c r="ITQ905" s="3298"/>
      <c r="ITR905" s="3298"/>
      <c r="ITS905" s="3298"/>
      <c r="ITT905" s="3298"/>
      <c r="ITU905" s="3298"/>
      <c r="ITV905" s="3298"/>
      <c r="ITW905" s="3298"/>
      <c r="ITX905" s="3298"/>
      <c r="ITY905" s="3298"/>
      <c r="ITZ905" s="3298"/>
      <c r="IUA905" s="3298"/>
      <c r="IUB905" s="3298"/>
      <c r="IUC905" s="3298"/>
      <c r="IUD905" s="3298"/>
      <c r="IUE905" s="3298"/>
      <c r="IUF905" s="3298"/>
      <c r="IUG905" s="3298"/>
      <c r="IUH905" s="3298"/>
      <c r="IUI905" s="3298"/>
      <c r="IUJ905" s="3298"/>
      <c r="IUK905" s="3298"/>
      <c r="IUL905" s="3298"/>
      <c r="IUM905" s="3298"/>
      <c r="IUN905" s="3298"/>
      <c r="IUO905" s="3298"/>
      <c r="IUP905" s="3298"/>
      <c r="IUQ905" s="3298"/>
      <c r="IUR905" s="3298"/>
      <c r="IUS905" s="3298"/>
      <c r="IUT905" s="3298"/>
      <c r="IUU905" s="3298"/>
      <c r="IUV905" s="3298"/>
      <c r="IUW905" s="3298"/>
      <c r="IUX905" s="3298"/>
      <c r="IUY905" s="3298"/>
      <c r="IUZ905" s="3298"/>
      <c r="IVA905" s="3298"/>
      <c r="IVB905" s="3298"/>
      <c r="IVC905" s="3298"/>
      <c r="IVD905" s="3298"/>
      <c r="IVE905" s="3298"/>
      <c r="IVF905" s="3298"/>
      <c r="IVG905" s="3298"/>
      <c r="IVH905" s="3298"/>
      <c r="IVI905" s="3298"/>
      <c r="IVJ905" s="3298"/>
      <c r="IVK905" s="3298"/>
      <c r="IVL905" s="3298"/>
      <c r="IVM905" s="3298"/>
      <c r="IVN905" s="3298"/>
      <c r="IVO905" s="3298"/>
      <c r="IVP905" s="3298"/>
      <c r="IVQ905" s="3298"/>
      <c r="IVR905" s="3298"/>
      <c r="IVS905" s="3298"/>
      <c r="IVT905" s="3298"/>
      <c r="IVU905" s="3298"/>
      <c r="IVV905" s="3298"/>
      <c r="IVW905" s="3298"/>
      <c r="IVX905" s="3298"/>
      <c r="IVY905" s="3298"/>
      <c r="IVZ905" s="3298"/>
      <c r="IWA905" s="3298"/>
      <c r="IWB905" s="3298"/>
      <c r="IWC905" s="3298"/>
      <c r="IWD905" s="3298"/>
      <c r="IWE905" s="3298"/>
      <c r="IWF905" s="3298"/>
      <c r="IWG905" s="3298"/>
      <c r="IWH905" s="3298"/>
      <c r="IWI905" s="3298"/>
      <c r="IWJ905" s="3298"/>
      <c r="IWK905" s="3298"/>
      <c r="IWL905" s="3298"/>
      <c r="IWM905" s="3298"/>
      <c r="IWN905" s="3298"/>
      <c r="IWO905" s="3298"/>
      <c r="IWP905" s="3298"/>
      <c r="IWQ905" s="3298"/>
      <c r="IWR905" s="3298"/>
      <c r="IWS905" s="3298"/>
      <c r="IWT905" s="3298"/>
      <c r="IWU905" s="3298"/>
      <c r="IWV905" s="3298"/>
      <c r="IWW905" s="3298"/>
      <c r="IWX905" s="3298"/>
      <c r="IWY905" s="3298"/>
      <c r="IWZ905" s="3298"/>
      <c r="IXA905" s="3298"/>
      <c r="IXB905" s="3298"/>
      <c r="IXC905" s="3298"/>
      <c r="IXD905" s="3298"/>
      <c r="IXE905" s="3298"/>
      <c r="IXF905" s="3298"/>
      <c r="IXG905" s="3298"/>
      <c r="IXH905" s="3298"/>
      <c r="IXI905" s="3298"/>
      <c r="IXJ905" s="3298"/>
      <c r="IXK905" s="3298"/>
      <c r="IXL905" s="3298"/>
      <c r="IXM905" s="3298"/>
      <c r="IXN905" s="3298"/>
      <c r="IXO905" s="3298"/>
      <c r="IXP905" s="3298"/>
      <c r="IXQ905" s="3298"/>
      <c r="IXR905" s="3298"/>
      <c r="IXS905" s="3298"/>
      <c r="IXT905" s="3298"/>
      <c r="IXU905" s="3298"/>
      <c r="IXV905" s="3298"/>
      <c r="IXW905" s="3298"/>
      <c r="IXX905" s="3298"/>
      <c r="IXY905" s="3298"/>
      <c r="IXZ905" s="3298"/>
      <c r="IYA905" s="3298"/>
      <c r="IYB905" s="3298"/>
      <c r="IYC905" s="3298"/>
      <c r="IYD905" s="3298"/>
      <c r="IYE905" s="3298"/>
      <c r="IYF905" s="3298"/>
      <c r="IYG905" s="3298"/>
      <c r="IYH905" s="3298"/>
      <c r="IYI905" s="3298"/>
      <c r="IYJ905" s="3298"/>
      <c r="IYK905" s="3298"/>
      <c r="IYL905" s="3298"/>
      <c r="IYM905" s="3298"/>
      <c r="IYN905" s="3298"/>
      <c r="IYO905" s="3298"/>
      <c r="IYP905" s="3298"/>
      <c r="IYQ905" s="3298"/>
      <c r="IYR905" s="3298"/>
      <c r="IYS905" s="3298"/>
      <c r="IYT905" s="3298"/>
      <c r="IYU905" s="3298"/>
      <c r="IYV905" s="3298"/>
      <c r="IYW905" s="3298"/>
      <c r="IYX905" s="3298"/>
      <c r="IYY905" s="3298"/>
      <c r="IYZ905" s="3298"/>
      <c r="IZA905" s="3298"/>
      <c r="IZB905" s="3298"/>
      <c r="IZC905" s="3298"/>
      <c r="IZD905" s="3298"/>
      <c r="IZE905" s="3298"/>
      <c r="IZF905" s="3298"/>
      <c r="IZG905" s="3298"/>
      <c r="IZH905" s="3298"/>
      <c r="IZI905" s="3298"/>
      <c r="IZJ905" s="3298"/>
      <c r="IZK905" s="3298"/>
      <c r="IZL905" s="3298"/>
      <c r="IZM905" s="3298"/>
      <c r="IZN905" s="3298"/>
      <c r="IZO905" s="3298"/>
      <c r="IZP905" s="3298"/>
      <c r="IZQ905" s="3298"/>
      <c r="IZR905" s="3298"/>
      <c r="IZS905" s="3298"/>
      <c r="IZT905" s="3298"/>
      <c r="IZU905" s="3298"/>
      <c r="IZV905" s="3298"/>
      <c r="IZW905" s="3298"/>
      <c r="IZX905" s="3298"/>
      <c r="IZY905" s="3298"/>
      <c r="IZZ905" s="3298"/>
      <c r="JAA905" s="3298"/>
      <c r="JAB905" s="3298"/>
      <c r="JAC905" s="3298"/>
      <c r="JAD905" s="3298"/>
      <c r="JAE905" s="3298"/>
      <c r="JAF905" s="3298"/>
      <c r="JAG905" s="3298"/>
      <c r="JAH905" s="3298"/>
      <c r="JAI905" s="3298"/>
      <c r="JAJ905" s="3298"/>
      <c r="JAK905" s="3298"/>
      <c r="JAL905" s="3298"/>
      <c r="JAM905" s="3298"/>
      <c r="JAN905" s="3298"/>
      <c r="JAO905" s="3298"/>
      <c r="JAP905" s="3298"/>
      <c r="JAQ905" s="3298"/>
      <c r="JAR905" s="3298"/>
      <c r="JAS905" s="3298"/>
      <c r="JAT905" s="3298"/>
      <c r="JAU905" s="3298"/>
      <c r="JAV905" s="3298"/>
      <c r="JAW905" s="3298"/>
      <c r="JAX905" s="3298"/>
      <c r="JAY905" s="3298"/>
      <c r="JAZ905" s="3298"/>
      <c r="JBA905" s="3298"/>
      <c r="JBB905" s="3298"/>
      <c r="JBC905" s="3298"/>
      <c r="JBD905" s="3298"/>
      <c r="JBE905" s="3298"/>
      <c r="JBF905" s="3298"/>
      <c r="JBG905" s="3298"/>
      <c r="JBH905" s="3298"/>
      <c r="JBI905" s="3298"/>
      <c r="JBJ905" s="3298"/>
      <c r="JBK905" s="3298"/>
      <c r="JBL905" s="3298"/>
      <c r="JBM905" s="3298"/>
      <c r="JBN905" s="3298"/>
      <c r="JBO905" s="3298"/>
      <c r="JBP905" s="3298"/>
      <c r="JBQ905" s="3298"/>
      <c r="JBR905" s="3298"/>
      <c r="JBS905" s="3298"/>
      <c r="JBT905" s="3298"/>
      <c r="JBU905" s="3298"/>
      <c r="JBV905" s="3298"/>
      <c r="JBW905" s="3298"/>
      <c r="JBX905" s="3298"/>
      <c r="JBY905" s="3298"/>
      <c r="JBZ905" s="3298"/>
      <c r="JCA905" s="3298"/>
      <c r="JCB905" s="3298"/>
      <c r="JCC905" s="3298"/>
      <c r="JCD905" s="3298"/>
      <c r="JCE905" s="3298"/>
      <c r="JCF905" s="3298"/>
      <c r="JCG905" s="3298"/>
      <c r="JCH905" s="3298"/>
      <c r="JCI905" s="3298"/>
      <c r="JCJ905" s="3298"/>
      <c r="JCK905" s="3298"/>
      <c r="JCL905" s="3298"/>
      <c r="JCM905" s="3298"/>
      <c r="JCN905" s="3298"/>
      <c r="JCO905" s="3298"/>
      <c r="JCP905" s="3298"/>
      <c r="JCQ905" s="3298"/>
      <c r="JCR905" s="3298"/>
      <c r="JCS905" s="3298"/>
      <c r="JCT905" s="3298"/>
      <c r="JCU905" s="3298"/>
      <c r="JCV905" s="3298"/>
      <c r="JCW905" s="3298"/>
      <c r="JCX905" s="3298"/>
      <c r="JCY905" s="3298"/>
      <c r="JCZ905" s="3298"/>
      <c r="JDA905" s="3298"/>
      <c r="JDB905" s="3298"/>
      <c r="JDC905" s="3298"/>
      <c r="JDD905" s="3298"/>
      <c r="JDE905" s="3298"/>
      <c r="JDF905" s="3298"/>
      <c r="JDG905" s="3298"/>
      <c r="JDH905" s="3298"/>
      <c r="JDI905" s="3298"/>
      <c r="JDJ905" s="3298"/>
      <c r="JDK905" s="3298"/>
      <c r="JDL905" s="3298"/>
      <c r="JDM905" s="3298"/>
      <c r="JDN905" s="3298"/>
      <c r="JDO905" s="3298"/>
      <c r="JDP905" s="3298"/>
      <c r="JDQ905" s="3298"/>
      <c r="JDR905" s="3298"/>
      <c r="JDS905" s="3298"/>
      <c r="JDT905" s="3298"/>
      <c r="JDU905" s="3298"/>
      <c r="JDV905" s="3298"/>
      <c r="JDW905" s="3298"/>
      <c r="JDX905" s="3298"/>
      <c r="JDY905" s="3298"/>
      <c r="JDZ905" s="3298"/>
      <c r="JEA905" s="3298"/>
      <c r="JEB905" s="3298"/>
      <c r="JEC905" s="3298"/>
      <c r="JED905" s="3298"/>
      <c r="JEE905" s="3298"/>
      <c r="JEF905" s="3298"/>
      <c r="JEG905" s="3298"/>
      <c r="JEH905" s="3298"/>
      <c r="JEI905" s="3298"/>
      <c r="JEJ905" s="3298"/>
      <c r="JEK905" s="3298"/>
      <c r="JEL905" s="3298"/>
      <c r="JEM905" s="3298"/>
      <c r="JEN905" s="3298"/>
      <c r="JEO905" s="3298"/>
      <c r="JEP905" s="3298"/>
      <c r="JEQ905" s="3298"/>
      <c r="JER905" s="3298"/>
      <c r="JES905" s="3298"/>
      <c r="JET905" s="3298"/>
      <c r="JEU905" s="3298"/>
      <c r="JEV905" s="3298"/>
      <c r="JEW905" s="3298"/>
      <c r="JEX905" s="3298"/>
      <c r="JEY905" s="3298"/>
      <c r="JEZ905" s="3298"/>
      <c r="JFA905" s="3298"/>
      <c r="JFB905" s="3298"/>
      <c r="JFC905" s="3298"/>
      <c r="JFD905" s="3298"/>
      <c r="JFE905" s="3298"/>
      <c r="JFF905" s="3298"/>
      <c r="JFG905" s="3298"/>
      <c r="JFH905" s="3298"/>
      <c r="JFI905" s="3298"/>
      <c r="JFJ905" s="3298"/>
      <c r="JFK905" s="3298"/>
      <c r="JFL905" s="3298"/>
      <c r="JFM905" s="3298"/>
      <c r="JFN905" s="3298"/>
      <c r="JFO905" s="3298"/>
      <c r="JFP905" s="3298"/>
      <c r="JFQ905" s="3298"/>
      <c r="JFR905" s="3298"/>
      <c r="JFS905" s="3298"/>
      <c r="JFT905" s="3298"/>
      <c r="JFU905" s="3298"/>
      <c r="JFV905" s="3298"/>
      <c r="JFW905" s="3298"/>
      <c r="JFX905" s="3298"/>
      <c r="JFY905" s="3298"/>
      <c r="JFZ905" s="3298"/>
      <c r="JGA905" s="3298"/>
      <c r="JGB905" s="3298"/>
      <c r="JGC905" s="3298"/>
      <c r="JGD905" s="3298"/>
      <c r="JGE905" s="3298"/>
      <c r="JGF905" s="3298"/>
      <c r="JGG905" s="3298"/>
      <c r="JGH905" s="3298"/>
      <c r="JGI905" s="3298"/>
      <c r="JGJ905" s="3298"/>
      <c r="JGK905" s="3298"/>
      <c r="JGL905" s="3298"/>
      <c r="JGM905" s="3298"/>
      <c r="JGN905" s="3298"/>
      <c r="JGO905" s="3298"/>
      <c r="JGP905" s="3298"/>
      <c r="JGQ905" s="3298"/>
      <c r="JGR905" s="3298"/>
      <c r="JGS905" s="3298"/>
      <c r="JGT905" s="3298"/>
      <c r="JGU905" s="3298"/>
      <c r="JGV905" s="3298"/>
      <c r="JGW905" s="3298"/>
      <c r="JGX905" s="3298"/>
      <c r="JGY905" s="3298"/>
      <c r="JGZ905" s="3298"/>
      <c r="JHA905" s="3298"/>
      <c r="JHB905" s="3298"/>
      <c r="JHC905" s="3298"/>
      <c r="JHD905" s="3298"/>
      <c r="JHE905" s="3298"/>
      <c r="JHF905" s="3298"/>
      <c r="JHG905" s="3298"/>
      <c r="JHH905" s="3298"/>
      <c r="JHI905" s="3298"/>
      <c r="JHJ905" s="3298"/>
      <c r="JHK905" s="3298"/>
      <c r="JHL905" s="3298"/>
      <c r="JHM905" s="3298"/>
      <c r="JHN905" s="3298"/>
      <c r="JHO905" s="3298"/>
      <c r="JHP905" s="3298"/>
      <c r="JHQ905" s="3298"/>
      <c r="JHR905" s="3298"/>
      <c r="JHS905" s="3298"/>
      <c r="JHT905" s="3298"/>
      <c r="JHU905" s="3298"/>
      <c r="JHV905" s="3298"/>
      <c r="JHW905" s="3298"/>
      <c r="JHX905" s="3298"/>
      <c r="JHY905" s="3298"/>
      <c r="JHZ905" s="3298"/>
      <c r="JIA905" s="3298"/>
      <c r="JIB905" s="3298"/>
      <c r="JIC905" s="3298"/>
      <c r="JID905" s="3298"/>
      <c r="JIE905" s="3298"/>
      <c r="JIF905" s="3298"/>
      <c r="JIG905" s="3298"/>
      <c r="JIH905" s="3298"/>
      <c r="JII905" s="3298"/>
      <c r="JIJ905" s="3298"/>
      <c r="JIK905" s="3298"/>
      <c r="JIL905" s="3298"/>
      <c r="JIM905" s="3298"/>
      <c r="JIN905" s="3298"/>
      <c r="JIO905" s="3298"/>
      <c r="JIP905" s="3298"/>
      <c r="JIQ905" s="3298"/>
      <c r="JIR905" s="3298"/>
      <c r="JIS905" s="3298"/>
      <c r="JIT905" s="3298"/>
      <c r="JIU905" s="3298"/>
      <c r="JIV905" s="3298"/>
      <c r="JIW905" s="3298"/>
      <c r="JIX905" s="3298"/>
      <c r="JIY905" s="3298"/>
      <c r="JIZ905" s="3298"/>
      <c r="JJA905" s="3298"/>
      <c r="JJB905" s="3298"/>
      <c r="JJC905" s="3298"/>
      <c r="JJD905" s="3298"/>
      <c r="JJE905" s="3298"/>
      <c r="JJF905" s="3298"/>
      <c r="JJG905" s="3298"/>
      <c r="JJH905" s="3298"/>
      <c r="JJI905" s="3298"/>
      <c r="JJJ905" s="3298"/>
      <c r="JJK905" s="3298"/>
      <c r="JJL905" s="3298"/>
      <c r="JJM905" s="3298"/>
      <c r="JJN905" s="3298"/>
      <c r="JJO905" s="3298"/>
      <c r="JJP905" s="3298"/>
      <c r="JJQ905" s="3298"/>
      <c r="JJR905" s="3298"/>
      <c r="JJS905" s="3298"/>
      <c r="JJT905" s="3298"/>
      <c r="JJU905" s="3298"/>
      <c r="JJV905" s="3298"/>
      <c r="JJW905" s="3298"/>
      <c r="JJX905" s="3298"/>
      <c r="JJY905" s="3298"/>
      <c r="JJZ905" s="3298"/>
      <c r="JKA905" s="3298"/>
      <c r="JKB905" s="3298"/>
      <c r="JKC905" s="3298"/>
      <c r="JKD905" s="3298"/>
      <c r="JKE905" s="3298"/>
      <c r="JKF905" s="3298"/>
      <c r="JKG905" s="3298"/>
      <c r="JKH905" s="3298"/>
      <c r="JKI905" s="3298"/>
      <c r="JKJ905" s="3298"/>
      <c r="JKK905" s="3298"/>
      <c r="JKL905" s="3298"/>
      <c r="JKM905" s="3298"/>
      <c r="JKN905" s="3298"/>
      <c r="JKO905" s="3298"/>
      <c r="JKP905" s="3298"/>
      <c r="JKQ905" s="3298"/>
      <c r="JKR905" s="3298"/>
      <c r="JKS905" s="3298"/>
      <c r="JKT905" s="3298"/>
      <c r="JKU905" s="3298"/>
      <c r="JKV905" s="3298"/>
      <c r="JKW905" s="3298"/>
      <c r="JKX905" s="3298"/>
      <c r="JKY905" s="3298"/>
      <c r="JKZ905" s="3298"/>
      <c r="JLA905" s="3298"/>
      <c r="JLB905" s="3298"/>
      <c r="JLC905" s="3298"/>
      <c r="JLD905" s="3298"/>
      <c r="JLE905" s="3298"/>
      <c r="JLF905" s="3298"/>
      <c r="JLG905" s="3298"/>
      <c r="JLH905" s="3298"/>
      <c r="JLI905" s="3298"/>
      <c r="JLJ905" s="3298"/>
      <c r="JLK905" s="3298"/>
      <c r="JLL905" s="3298"/>
      <c r="JLM905" s="3298"/>
      <c r="JLN905" s="3298"/>
      <c r="JLO905" s="3298"/>
      <c r="JLP905" s="3298"/>
      <c r="JLQ905" s="3298"/>
      <c r="JLR905" s="3298"/>
      <c r="JLS905" s="3298"/>
      <c r="JLT905" s="3298"/>
      <c r="JLU905" s="3298"/>
      <c r="JLV905" s="3298"/>
      <c r="JLW905" s="3298"/>
      <c r="JLX905" s="3298"/>
      <c r="JLY905" s="3298"/>
      <c r="JLZ905" s="3298"/>
      <c r="JMA905" s="3298"/>
      <c r="JMB905" s="3298"/>
      <c r="JMC905" s="3298"/>
      <c r="JMD905" s="3298"/>
      <c r="JME905" s="3298"/>
      <c r="JMF905" s="3298"/>
      <c r="JMG905" s="3298"/>
      <c r="JMH905" s="3298"/>
      <c r="JMI905" s="3298"/>
      <c r="JMJ905" s="3298"/>
      <c r="JMK905" s="3298"/>
      <c r="JML905" s="3298"/>
      <c r="JMM905" s="3298"/>
      <c r="JMN905" s="3298"/>
      <c r="JMO905" s="3298"/>
      <c r="JMP905" s="3298"/>
      <c r="JMQ905" s="3298"/>
      <c r="JMR905" s="3298"/>
      <c r="JMS905" s="3298"/>
      <c r="JMT905" s="3298"/>
      <c r="JMU905" s="3298"/>
      <c r="JMV905" s="3298"/>
      <c r="JMW905" s="3298"/>
      <c r="JMX905" s="3298"/>
      <c r="JMY905" s="3298"/>
      <c r="JMZ905" s="3298"/>
      <c r="JNA905" s="3298"/>
      <c r="JNB905" s="3298"/>
      <c r="JNC905" s="3298"/>
      <c r="JND905" s="3298"/>
      <c r="JNE905" s="3298"/>
      <c r="JNF905" s="3298"/>
      <c r="JNG905" s="3298"/>
      <c r="JNH905" s="3298"/>
      <c r="JNI905" s="3298"/>
      <c r="JNJ905" s="3298"/>
      <c r="JNK905" s="3298"/>
      <c r="JNL905" s="3298"/>
      <c r="JNM905" s="3298"/>
      <c r="JNN905" s="3298"/>
      <c r="JNO905" s="3298"/>
      <c r="JNP905" s="3298"/>
      <c r="JNQ905" s="3298"/>
      <c r="JNR905" s="3298"/>
      <c r="JNS905" s="3298"/>
      <c r="JNT905" s="3298"/>
      <c r="JNU905" s="3298"/>
      <c r="JNV905" s="3298"/>
      <c r="JNW905" s="3298"/>
      <c r="JNX905" s="3298"/>
      <c r="JNY905" s="3298"/>
      <c r="JNZ905" s="3298"/>
      <c r="JOA905" s="3298"/>
      <c r="JOB905" s="3298"/>
      <c r="JOC905" s="3298"/>
      <c r="JOD905" s="3298"/>
      <c r="JOE905" s="3298"/>
      <c r="JOF905" s="3298"/>
      <c r="JOG905" s="3298"/>
      <c r="JOH905" s="3298"/>
      <c r="JOI905" s="3298"/>
      <c r="JOJ905" s="3298"/>
      <c r="JOK905" s="3298"/>
      <c r="JOL905" s="3298"/>
      <c r="JOM905" s="3298"/>
      <c r="JON905" s="3298"/>
      <c r="JOO905" s="3298"/>
      <c r="JOP905" s="3298"/>
      <c r="JOQ905" s="3298"/>
      <c r="JOR905" s="3298"/>
      <c r="JOS905" s="3298"/>
      <c r="JOT905" s="3298"/>
      <c r="JOU905" s="3298"/>
      <c r="JOV905" s="3298"/>
      <c r="JOW905" s="3298"/>
      <c r="JOX905" s="3298"/>
      <c r="JOY905" s="3298"/>
      <c r="JOZ905" s="3298"/>
      <c r="JPA905" s="3298"/>
      <c r="JPB905" s="3298"/>
      <c r="JPC905" s="3298"/>
      <c r="JPD905" s="3298"/>
      <c r="JPE905" s="3298"/>
      <c r="JPF905" s="3298"/>
      <c r="JPG905" s="3298"/>
      <c r="JPH905" s="3298"/>
      <c r="JPI905" s="3298"/>
      <c r="JPJ905" s="3298"/>
      <c r="JPK905" s="3298"/>
      <c r="JPL905" s="3298"/>
      <c r="JPM905" s="3298"/>
      <c r="JPN905" s="3298"/>
      <c r="JPO905" s="3298"/>
      <c r="JPP905" s="3298"/>
      <c r="JPQ905" s="3298"/>
      <c r="JPR905" s="3298"/>
      <c r="JPS905" s="3298"/>
      <c r="JPT905" s="3298"/>
      <c r="JPU905" s="3298"/>
      <c r="JPV905" s="3298"/>
      <c r="JPW905" s="3298"/>
      <c r="JPX905" s="3298"/>
      <c r="JPY905" s="3298"/>
      <c r="JPZ905" s="3298"/>
      <c r="JQA905" s="3298"/>
      <c r="JQB905" s="3298"/>
      <c r="JQC905" s="3298"/>
      <c r="JQD905" s="3298"/>
      <c r="JQE905" s="3298"/>
      <c r="JQF905" s="3298"/>
      <c r="JQG905" s="3298"/>
      <c r="JQH905" s="3298"/>
      <c r="JQI905" s="3298"/>
      <c r="JQJ905" s="3298"/>
      <c r="JQK905" s="3298"/>
      <c r="JQL905" s="3298"/>
      <c r="JQM905" s="3298"/>
      <c r="JQN905" s="3298"/>
      <c r="JQO905" s="3298"/>
      <c r="JQP905" s="3298"/>
      <c r="JQQ905" s="3298"/>
      <c r="JQR905" s="3298"/>
      <c r="JQS905" s="3298"/>
      <c r="JQT905" s="3298"/>
      <c r="JQU905" s="3298"/>
      <c r="JQV905" s="3298"/>
      <c r="JQW905" s="3298"/>
      <c r="JQX905" s="3298"/>
      <c r="JQY905" s="3298"/>
      <c r="JQZ905" s="3298"/>
      <c r="JRA905" s="3298"/>
      <c r="JRB905" s="3298"/>
      <c r="JRC905" s="3298"/>
      <c r="JRD905" s="3298"/>
      <c r="JRE905" s="3298"/>
      <c r="JRF905" s="3298"/>
      <c r="JRG905" s="3298"/>
      <c r="JRH905" s="3298"/>
      <c r="JRI905" s="3298"/>
      <c r="JRJ905" s="3298"/>
      <c r="JRK905" s="3298"/>
      <c r="JRL905" s="3298"/>
      <c r="JRM905" s="3298"/>
      <c r="JRN905" s="3298"/>
      <c r="JRO905" s="3298"/>
      <c r="JRP905" s="3298"/>
      <c r="JRQ905" s="3298"/>
      <c r="JRR905" s="3298"/>
      <c r="JRS905" s="3298"/>
      <c r="JRT905" s="3298"/>
      <c r="JRU905" s="3298"/>
      <c r="JRV905" s="3298"/>
      <c r="JRW905" s="3298"/>
      <c r="JRX905" s="3298"/>
      <c r="JRY905" s="3298"/>
      <c r="JRZ905" s="3298"/>
      <c r="JSA905" s="3298"/>
      <c r="JSB905" s="3298"/>
      <c r="JSC905" s="3298"/>
      <c r="JSD905" s="3298"/>
      <c r="JSE905" s="3298"/>
      <c r="JSF905" s="3298"/>
      <c r="JSG905" s="3298"/>
      <c r="JSH905" s="3298"/>
      <c r="JSI905" s="3298"/>
      <c r="JSJ905" s="3298"/>
      <c r="JSK905" s="3298"/>
      <c r="JSL905" s="3298"/>
      <c r="JSM905" s="3298"/>
      <c r="JSN905" s="3298"/>
      <c r="JSO905" s="3298"/>
      <c r="JSP905" s="3298"/>
      <c r="JSQ905" s="3298"/>
      <c r="JSR905" s="3298"/>
      <c r="JSS905" s="3298"/>
      <c r="JST905" s="3298"/>
      <c r="JSU905" s="3298"/>
      <c r="JSV905" s="3298"/>
      <c r="JSW905" s="3298"/>
      <c r="JSX905" s="3298"/>
      <c r="JSY905" s="3298"/>
      <c r="JSZ905" s="3298"/>
      <c r="JTA905" s="3298"/>
      <c r="JTB905" s="3298"/>
      <c r="JTC905" s="3298"/>
      <c r="JTD905" s="3298"/>
      <c r="JTE905" s="3298"/>
      <c r="JTF905" s="3298"/>
      <c r="JTG905" s="3298"/>
      <c r="JTH905" s="3298"/>
      <c r="JTI905" s="3298"/>
      <c r="JTJ905" s="3298"/>
      <c r="JTK905" s="3298"/>
      <c r="JTL905" s="3298"/>
      <c r="JTM905" s="3298"/>
      <c r="JTN905" s="3298"/>
      <c r="JTO905" s="3298"/>
      <c r="JTP905" s="3298"/>
      <c r="JTQ905" s="3298"/>
      <c r="JTR905" s="3298"/>
      <c r="JTS905" s="3298"/>
      <c r="JTT905" s="3298"/>
      <c r="JTU905" s="3298"/>
      <c r="JTV905" s="3298"/>
      <c r="JTW905" s="3298"/>
      <c r="JTX905" s="3298"/>
      <c r="JTY905" s="3298"/>
      <c r="JTZ905" s="3298"/>
      <c r="JUA905" s="3298"/>
      <c r="JUB905" s="3298"/>
      <c r="JUC905" s="3298"/>
      <c r="JUD905" s="3298"/>
      <c r="JUE905" s="3298"/>
      <c r="JUF905" s="3298"/>
      <c r="JUG905" s="3298"/>
      <c r="JUH905" s="3298"/>
      <c r="JUI905" s="3298"/>
      <c r="JUJ905" s="3298"/>
      <c r="JUK905" s="3298"/>
      <c r="JUL905" s="3298"/>
      <c r="JUM905" s="3298"/>
      <c r="JUN905" s="3298"/>
      <c r="JUO905" s="3298"/>
      <c r="JUP905" s="3298"/>
      <c r="JUQ905" s="3298"/>
      <c r="JUR905" s="3298"/>
      <c r="JUS905" s="3298"/>
      <c r="JUT905" s="3298"/>
      <c r="JUU905" s="3298"/>
      <c r="JUV905" s="3298"/>
      <c r="JUW905" s="3298"/>
      <c r="JUX905" s="3298"/>
      <c r="JUY905" s="3298"/>
      <c r="JUZ905" s="3298"/>
      <c r="JVA905" s="3298"/>
      <c r="JVB905" s="3298"/>
      <c r="JVC905" s="3298"/>
      <c r="JVD905" s="3298"/>
      <c r="JVE905" s="3298"/>
      <c r="JVF905" s="3298"/>
      <c r="JVG905" s="3298"/>
      <c r="JVH905" s="3298"/>
      <c r="JVI905" s="3298"/>
      <c r="JVJ905" s="3298"/>
      <c r="JVK905" s="3298"/>
      <c r="JVL905" s="3298"/>
      <c r="JVM905" s="3298"/>
      <c r="JVN905" s="3298"/>
      <c r="JVO905" s="3298"/>
      <c r="JVP905" s="3298"/>
      <c r="JVQ905" s="3298"/>
      <c r="JVR905" s="3298"/>
      <c r="JVS905" s="3298"/>
      <c r="JVT905" s="3298"/>
      <c r="JVU905" s="3298"/>
      <c r="JVV905" s="3298"/>
      <c r="JVW905" s="3298"/>
      <c r="JVX905" s="3298"/>
      <c r="JVY905" s="3298"/>
      <c r="JVZ905" s="3298"/>
      <c r="JWA905" s="3298"/>
      <c r="JWB905" s="3298"/>
      <c r="JWC905" s="3298"/>
      <c r="JWD905" s="3298"/>
      <c r="JWE905" s="3298"/>
      <c r="JWF905" s="3298"/>
      <c r="JWG905" s="3298"/>
      <c r="JWH905" s="3298"/>
      <c r="JWI905" s="3298"/>
      <c r="JWJ905" s="3298"/>
      <c r="JWK905" s="3298"/>
      <c r="JWL905" s="3298"/>
      <c r="JWM905" s="3298"/>
      <c r="JWN905" s="3298"/>
      <c r="JWO905" s="3298"/>
      <c r="JWP905" s="3298"/>
      <c r="JWQ905" s="3298"/>
      <c r="JWR905" s="3298"/>
      <c r="JWS905" s="3298"/>
      <c r="JWT905" s="3298"/>
      <c r="JWU905" s="3298"/>
      <c r="JWV905" s="3298"/>
      <c r="JWW905" s="3298"/>
      <c r="JWX905" s="3298"/>
      <c r="JWY905" s="3298"/>
      <c r="JWZ905" s="3298"/>
      <c r="JXA905" s="3298"/>
      <c r="JXB905" s="3298"/>
      <c r="JXC905" s="3298"/>
      <c r="JXD905" s="3298"/>
      <c r="JXE905" s="3298"/>
      <c r="JXF905" s="3298"/>
      <c r="JXG905" s="3298"/>
      <c r="JXH905" s="3298"/>
      <c r="JXI905" s="3298"/>
      <c r="JXJ905" s="3298"/>
      <c r="JXK905" s="3298"/>
      <c r="JXL905" s="3298"/>
      <c r="JXM905" s="3298"/>
      <c r="JXN905" s="3298"/>
      <c r="JXO905" s="3298"/>
      <c r="JXP905" s="3298"/>
      <c r="JXQ905" s="3298"/>
      <c r="JXR905" s="3298"/>
      <c r="JXS905" s="3298"/>
      <c r="JXT905" s="3298"/>
      <c r="JXU905" s="3298"/>
      <c r="JXV905" s="3298"/>
      <c r="JXW905" s="3298"/>
      <c r="JXX905" s="3298"/>
      <c r="JXY905" s="3298"/>
      <c r="JXZ905" s="3298"/>
      <c r="JYA905" s="3298"/>
      <c r="JYB905" s="3298"/>
      <c r="JYC905" s="3298"/>
      <c r="JYD905" s="3298"/>
      <c r="JYE905" s="3298"/>
      <c r="JYF905" s="3298"/>
      <c r="JYG905" s="3298"/>
      <c r="JYH905" s="3298"/>
      <c r="JYI905" s="3298"/>
      <c r="JYJ905" s="3298"/>
      <c r="JYK905" s="3298"/>
      <c r="JYL905" s="3298"/>
      <c r="JYM905" s="3298"/>
      <c r="JYN905" s="3298"/>
      <c r="JYO905" s="3298"/>
      <c r="JYP905" s="3298"/>
      <c r="JYQ905" s="3298"/>
      <c r="JYR905" s="3298"/>
      <c r="JYS905" s="3298"/>
      <c r="JYT905" s="3298"/>
      <c r="JYU905" s="3298"/>
      <c r="JYV905" s="3298"/>
      <c r="JYW905" s="3298"/>
      <c r="JYX905" s="3298"/>
      <c r="JYY905" s="3298"/>
      <c r="JYZ905" s="3298"/>
      <c r="JZA905" s="3298"/>
      <c r="JZB905" s="3298"/>
      <c r="JZC905" s="3298"/>
      <c r="JZD905" s="3298"/>
      <c r="JZE905" s="3298"/>
      <c r="JZF905" s="3298"/>
      <c r="JZG905" s="3298"/>
      <c r="JZH905" s="3298"/>
      <c r="JZI905" s="3298"/>
      <c r="JZJ905" s="3298"/>
      <c r="JZK905" s="3298"/>
      <c r="JZL905" s="3298"/>
      <c r="JZM905" s="3298"/>
      <c r="JZN905" s="3298"/>
      <c r="JZO905" s="3298"/>
      <c r="JZP905" s="3298"/>
      <c r="JZQ905" s="3298"/>
      <c r="JZR905" s="3298"/>
      <c r="JZS905" s="3298"/>
      <c r="JZT905" s="3298"/>
      <c r="JZU905" s="3298"/>
      <c r="JZV905" s="3298"/>
      <c r="JZW905" s="3298"/>
      <c r="JZX905" s="3298"/>
      <c r="JZY905" s="3298"/>
      <c r="JZZ905" s="3298"/>
      <c r="KAA905" s="3298"/>
      <c r="KAB905" s="3298"/>
      <c r="KAC905" s="3298"/>
      <c r="KAD905" s="3298"/>
      <c r="KAE905" s="3298"/>
      <c r="KAF905" s="3298"/>
      <c r="KAG905" s="3298"/>
      <c r="KAH905" s="3298"/>
      <c r="KAI905" s="3298"/>
      <c r="KAJ905" s="3298"/>
      <c r="KAK905" s="3298"/>
      <c r="KAL905" s="3298"/>
      <c r="KAM905" s="3298"/>
      <c r="KAN905" s="3298"/>
      <c r="KAO905" s="3298"/>
      <c r="KAP905" s="3298"/>
      <c r="KAQ905" s="3298"/>
      <c r="KAR905" s="3298"/>
      <c r="KAS905" s="3298"/>
      <c r="KAT905" s="3298"/>
      <c r="KAU905" s="3298"/>
      <c r="KAV905" s="3298"/>
      <c r="KAW905" s="3298"/>
      <c r="KAX905" s="3298"/>
      <c r="KAY905" s="3298"/>
      <c r="KAZ905" s="3298"/>
      <c r="KBA905" s="3298"/>
      <c r="KBB905" s="3298"/>
      <c r="KBC905" s="3298"/>
      <c r="KBD905" s="3298"/>
      <c r="KBE905" s="3298"/>
      <c r="KBF905" s="3298"/>
      <c r="KBG905" s="3298"/>
      <c r="KBH905" s="3298"/>
      <c r="KBI905" s="3298"/>
      <c r="KBJ905" s="3298"/>
      <c r="KBK905" s="3298"/>
      <c r="KBL905" s="3298"/>
      <c r="KBM905" s="3298"/>
      <c r="KBN905" s="3298"/>
      <c r="KBO905" s="3298"/>
      <c r="KBP905" s="3298"/>
      <c r="KBQ905" s="3298"/>
      <c r="KBR905" s="3298"/>
      <c r="KBS905" s="3298"/>
      <c r="KBT905" s="3298"/>
      <c r="KBU905" s="3298"/>
      <c r="KBV905" s="3298"/>
      <c r="KBW905" s="3298"/>
      <c r="KBX905" s="3298"/>
      <c r="KBY905" s="3298"/>
      <c r="KBZ905" s="3298"/>
      <c r="KCA905" s="3298"/>
      <c r="KCB905" s="3298"/>
      <c r="KCC905" s="3298"/>
      <c r="KCD905" s="3298"/>
      <c r="KCE905" s="3298"/>
      <c r="KCF905" s="3298"/>
      <c r="KCG905" s="3298"/>
      <c r="KCH905" s="3298"/>
      <c r="KCI905" s="3298"/>
      <c r="KCJ905" s="3298"/>
      <c r="KCK905" s="3298"/>
      <c r="KCL905" s="3298"/>
      <c r="KCM905" s="3298"/>
      <c r="KCN905" s="3298"/>
      <c r="KCO905" s="3298"/>
      <c r="KCP905" s="3298"/>
      <c r="KCQ905" s="3298"/>
      <c r="KCR905" s="3298"/>
      <c r="KCS905" s="3298"/>
      <c r="KCT905" s="3298"/>
      <c r="KCU905" s="3298"/>
      <c r="KCV905" s="3298"/>
      <c r="KCW905" s="3298"/>
      <c r="KCX905" s="3298"/>
      <c r="KCY905" s="3298"/>
      <c r="KCZ905" s="3298"/>
      <c r="KDA905" s="3298"/>
      <c r="KDB905" s="3298"/>
      <c r="KDC905" s="3298"/>
      <c r="KDD905" s="3298"/>
      <c r="KDE905" s="3298"/>
      <c r="KDF905" s="3298"/>
      <c r="KDG905" s="3298"/>
      <c r="KDH905" s="3298"/>
      <c r="KDI905" s="3298"/>
      <c r="KDJ905" s="3298"/>
      <c r="KDK905" s="3298"/>
      <c r="KDL905" s="3298"/>
      <c r="KDM905" s="3298"/>
      <c r="KDN905" s="3298"/>
      <c r="KDO905" s="3298"/>
      <c r="KDP905" s="3298"/>
      <c r="KDQ905" s="3298"/>
      <c r="KDR905" s="3298"/>
      <c r="KDS905" s="3298"/>
      <c r="KDT905" s="3298"/>
      <c r="KDU905" s="3298"/>
      <c r="KDV905" s="3298"/>
      <c r="KDW905" s="3298"/>
      <c r="KDX905" s="3298"/>
      <c r="KDY905" s="3298"/>
      <c r="KDZ905" s="3298"/>
      <c r="KEA905" s="3298"/>
      <c r="KEB905" s="3298"/>
      <c r="KEC905" s="3298"/>
      <c r="KED905" s="3298"/>
      <c r="KEE905" s="3298"/>
      <c r="KEF905" s="3298"/>
      <c r="KEG905" s="3298"/>
      <c r="KEH905" s="3298"/>
      <c r="KEI905" s="3298"/>
      <c r="KEJ905" s="3298"/>
      <c r="KEK905" s="3298"/>
      <c r="KEL905" s="3298"/>
      <c r="KEM905" s="3298"/>
      <c r="KEN905" s="3298"/>
      <c r="KEO905" s="3298"/>
      <c r="KEP905" s="3298"/>
      <c r="KEQ905" s="3298"/>
      <c r="KER905" s="3298"/>
      <c r="KES905" s="3298"/>
      <c r="KET905" s="3298"/>
      <c r="KEU905" s="3298"/>
      <c r="KEV905" s="3298"/>
      <c r="KEW905" s="3298"/>
      <c r="KEX905" s="3298"/>
      <c r="KEY905" s="3298"/>
      <c r="KEZ905" s="3298"/>
      <c r="KFA905" s="3298"/>
      <c r="KFB905" s="3298"/>
      <c r="KFC905" s="3298"/>
      <c r="KFD905" s="3298"/>
      <c r="KFE905" s="3298"/>
      <c r="KFF905" s="3298"/>
      <c r="KFG905" s="3298"/>
      <c r="KFH905" s="3298"/>
      <c r="KFI905" s="3298"/>
      <c r="KFJ905" s="3298"/>
      <c r="KFK905" s="3298"/>
      <c r="KFL905" s="3298"/>
      <c r="KFM905" s="3298"/>
      <c r="KFN905" s="3298"/>
      <c r="KFO905" s="3298"/>
      <c r="KFP905" s="3298"/>
      <c r="KFQ905" s="3298"/>
      <c r="KFR905" s="3298"/>
      <c r="KFS905" s="3298"/>
      <c r="KFT905" s="3298"/>
      <c r="KFU905" s="3298"/>
      <c r="KFV905" s="3298"/>
      <c r="KFW905" s="3298"/>
      <c r="KFX905" s="3298"/>
      <c r="KFY905" s="3298"/>
      <c r="KFZ905" s="3298"/>
      <c r="KGA905" s="3298"/>
      <c r="KGB905" s="3298"/>
      <c r="KGC905" s="3298"/>
      <c r="KGD905" s="3298"/>
      <c r="KGE905" s="3298"/>
      <c r="KGF905" s="3298"/>
      <c r="KGG905" s="3298"/>
      <c r="KGH905" s="3298"/>
      <c r="KGI905" s="3298"/>
      <c r="KGJ905" s="3298"/>
      <c r="KGK905" s="3298"/>
      <c r="KGL905" s="3298"/>
      <c r="KGM905" s="3298"/>
      <c r="KGN905" s="3298"/>
      <c r="KGO905" s="3298"/>
      <c r="KGP905" s="3298"/>
      <c r="KGQ905" s="3298"/>
      <c r="KGR905" s="3298"/>
      <c r="KGS905" s="3298"/>
      <c r="KGT905" s="3298"/>
      <c r="KGU905" s="3298"/>
      <c r="KGV905" s="3298"/>
      <c r="KGW905" s="3298"/>
      <c r="KGX905" s="3298"/>
      <c r="KGY905" s="3298"/>
      <c r="KGZ905" s="3298"/>
      <c r="KHA905" s="3298"/>
      <c r="KHB905" s="3298"/>
      <c r="KHC905" s="3298"/>
      <c r="KHD905" s="3298"/>
      <c r="KHE905" s="3298"/>
      <c r="KHF905" s="3298"/>
      <c r="KHG905" s="3298"/>
      <c r="KHH905" s="3298"/>
      <c r="KHI905" s="3298"/>
      <c r="KHJ905" s="3298"/>
      <c r="KHK905" s="3298"/>
      <c r="KHL905" s="3298"/>
      <c r="KHM905" s="3298"/>
      <c r="KHN905" s="3298"/>
      <c r="KHO905" s="3298"/>
      <c r="KHP905" s="3298"/>
      <c r="KHQ905" s="3298"/>
      <c r="KHR905" s="3298"/>
      <c r="KHS905" s="3298"/>
      <c r="KHT905" s="3298"/>
      <c r="KHU905" s="3298"/>
      <c r="KHV905" s="3298"/>
      <c r="KHW905" s="3298"/>
      <c r="KHX905" s="3298"/>
      <c r="KHY905" s="3298"/>
      <c r="KHZ905" s="3298"/>
      <c r="KIA905" s="3298"/>
      <c r="KIB905" s="3298"/>
      <c r="KIC905" s="3298"/>
      <c r="KID905" s="3298"/>
      <c r="KIE905" s="3298"/>
      <c r="KIF905" s="3298"/>
      <c r="KIG905" s="3298"/>
      <c r="KIH905" s="3298"/>
      <c r="KII905" s="3298"/>
      <c r="KIJ905" s="3298"/>
      <c r="KIK905" s="3298"/>
      <c r="KIL905" s="3298"/>
      <c r="KIM905" s="3298"/>
      <c r="KIN905" s="3298"/>
      <c r="KIO905" s="3298"/>
      <c r="KIP905" s="3298"/>
      <c r="KIQ905" s="3298"/>
      <c r="KIR905" s="3298"/>
      <c r="KIS905" s="3298"/>
      <c r="KIT905" s="3298"/>
      <c r="KIU905" s="3298"/>
      <c r="KIV905" s="3298"/>
      <c r="KIW905" s="3298"/>
      <c r="KIX905" s="3298"/>
      <c r="KIY905" s="3298"/>
      <c r="KIZ905" s="3298"/>
      <c r="KJA905" s="3298"/>
      <c r="KJB905" s="3298"/>
      <c r="KJC905" s="3298"/>
      <c r="KJD905" s="3298"/>
      <c r="KJE905" s="3298"/>
      <c r="KJF905" s="3298"/>
      <c r="KJG905" s="3298"/>
      <c r="KJH905" s="3298"/>
      <c r="KJI905" s="3298"/>
      <c r="KJJ905" s="3298"/>
      <c r="KJK905" s="3298"/>
      <c r="KJL905" s="3298"/>
      <c r="KJM905" s="3298"/>
      <c r="KJN905" s="3298"/>
      <c r="KJO905" s="3298"/>
      <c r="KJP905" s="3298"/>
      <c r="KJQ905" s="3298"/>
      <c r="KJR905" s="3298"/>
      <c r="KJS905" s="3298"/>
      <c r="KJT905" s="3298"/>
      <c r="KJU905" s="3298"/>
      <c r="KJV905" s="3298"/>
      <c r="KJW905" s="3298"/>
      <c r="KJX905" s="3298"/>
      <c r="KJY905" s="3298"/>
      <c r="KJZ905" s="3298"/>
      <c r="KKA905" s="3298"/>
      <c r="KKB905" s="3298"/>
      <c r="KKC905" s="3298"/>
      <c r="KKD905" s="3298"/>
      <c r="KKE905" s="3298"/>
      <c r="KKF905" s="3298"/>
      <c r="KKG905" s="3298"/>
      <c r="KKH905" s="3298"/>
      <c r="KKI905" s="3298"/>
      <c r="KKJ905" s="3298"/>
      <c r="KKK905" s="3298"/>
      <c r="KKL905" s="3298"/>
      <c r="KKM905" s="3298"/>
      <c r="KKN905" s="3298"/>
      <c r="KKO905" s="3298"/>
      <c r="KKP905" s="3298"/>
      <c r="KKQ905" s="3298"/>
      <c r="KKR905" s="3298"/>
      <c r="KKS905" s="3298"/>
      <c r="KKT905" s="3298"/>
      <c r="KKU905" s="3298"/>
      <c r="KKV905" s="3298"/>
      <c r="KKW905" s="3298"/>
      <c r="KKX905" s="3298"/>
      <c r="KKY905" s="3298"/>
      <c r="KKZ905" s="3298"/>
      <c r="KLA905" s="3298"/>
      <c r="KLB905" s="3298"/>
      <c r="KLC905" s="3298"/>
      <c r="KLD905" s="3298"/>
      <c r="KLE905" s="3298"/>
      <c r="KLF905" s="3298"/>
      <c r="KLG905" s="3298"/>
      <c r="KLH905" s="3298"/>
      <c r="KLI905" s="3298"/>
      <c r="KLJ905" s="3298"/>
      <c r="KLK905" s="3298"/>
      <c r="KLL905" s="3298"/>
      <c r="KLM905" s="3298"/>
      <c r="KLN905" s="3298"/>
      <c r="KLO905" s="3298"/>
      <c r="KLP905" s="3298"/>
      <c r="KLQ905" s="3298"/>
      <c r="KLR905" s="3298"/>
      <c r="KLS905" s="3298"/>
      <c r="KLT905" s="3298"/>
      <c r="KLU905" s="3298"/>
      <c r="KLV905" s="3298"/>
      <c r="KLW905" s="3298"/>
      <c r="KLX905" s="3298"/>
      <c r="KLY905" s="3298"/>
      <c r="KLZ905" s="3298"/>
      <c r="KMA905" s="3298"/>
      <c r="KMB905" s="3298"/>
      <c r="KMC905" s="3298"/>
      <c r="KMD905" s="3298"/>
      <c r="KME905" s="3298"/>
      <c r="KMF905" s="3298"/>
      <c r="KMG905" s="3298"/>
      <c r="KMH905" s="3298"/>
      <c r="KMI905" s="3298"/>
      <c r="KMJ905" s="3298"/>
      <c r="KMK905" s="3298"/>
      <c r="KML905" s="3298"/>
      <c r="KMM905" s="3298"/>
      <c r="KMN905" s="3298"/>
      <c r="KMO905" s="3298"/>
      <c r="KMP905" s="3298"/>
      <c r="KMQ905" s="3298"/>
      <c r="KMR905" s="3298"/>
      <c r="KMS905" s="3298"/>
      <c r="KMT905" s="3298"/>
      <c r="KMU905" s="3298"/>
      <c r="KMV905" s="3298"/>
      <c r="KMW905" s="3298"/>
      <c r="KMX905" s="3298"/>
      <c r="KMY905" s="3298"/>
      <c r="KMZ905" s="3298"/>
      <c r="KNA905" s="3298"/>
      <c r="KNB905" s="3298"/>
      <c r="KNC905" s="3298"/>
      <c r="KND905" s="3298"/>
      <c r="KNE905" s="3298"/>
      <c r="KNF905" s="3298"/>
      <c r="KNG905" s="3298"/>
      <c r="KNH905" s="3298"/>
      <c r="KNI905" s="3298"/>
      <c r="KNJ905" s="3298"/>
      <c r="KNK905" s="3298"/>
      <c r="KNL905" s="3298"/>
      <c r="KNM905" s="3298"/>
      <c r="KNN905" s="3298"/>
      <c r="KNO905" s="3298"/>
      <c r="KNP905" s="3298"/>
      <c r="KNQ905" s="3298"/>
      <c r="KNR905" s="3298"/>
      <c r="KNS905" s="3298"/>
      <c r="KNT905" s="3298"/>
      <c r="KNU905" s="3298"/>
      <c r="KNV905" s="3298"/>
      <c r="KNW905" s="3298"/>
      <c r="KNX905" s="3298"/>
      <c r="KNY905" s="3298"/>
      <c r="KNZ905" s="3298"/>
      <c r="KOA905" s="3298"/>
      <c r="KOB905" s="3298"/>
      <c r="KOC905" s="3298"/>
      <c r="KOD905" s="3298"/>
      <c r="KOE905" s="3298"/>
      <c r="KOF905" s="3298"/>
      <c r="KOG905" s="3298"/>
      <c r="KOH905" s="3298"/>
      <c r="KOI905" s="3298"/>
      <c r="KOJ905" s="3298"/>
      <c r="KOK905" s="3298"/>
      <c r="KOL905" s="3298"/>
      <c r="KOM905" s="3298"/>
      <c r="KON905" s="3298"/>
      <c r="KOO905" s="3298"/>
      <c r="KOP905" s="3298"/>
      <c r="KOQ905" s="3298"/>
      <c r="KOR905" s="3298"/>
      <c r="KOS905" s="3298"/>
      <c r="KOT905" s="3298"/>
      <c r="KOU905" s="3298"/>
      <c r="KOV905" s="3298"/>
      <c r="KOW905" s="3298"/>
      <c r="KOX905" s="3298"/>
      <c r="KOY905" s="3298"/>
      <c r="KOZ905" s="3298"/>
      <c r="KPA905" s="3298"/>
      <c r="KPB905" s="3298"/>
      <c r="KPC905" s="3298"/>
      <c r="KPD905" s="3298"/>
      <c r="KPE905" s="3298"/>
      <c r="KPF905" s="3298"/>
      <c r="KPG905" s="3298"/>
      <c r="KPH905" s="3298"/>
      <c r="KPI905" s="3298"/>
      <c r="KPJ905" s="3298"/>
      <c r="KPK905" s="3298"/>
      <c r="KPL905" s="3298"/>
      <c r="KPM905" s="3298"/>
      <c r="KPN905" s="3298"/>
      <c r="KPO905" s="3298"/>
      <c r="KPP905" s="3298"/>
      <c r="KPQ905" s="3298"/>
      <c r="KPR905" s="3298"/>
      <c r="KPS905" s="3298"/>
      <c r="KPT905" s="3298"/>
      <c r="KPU905" s="3298"/>
      <c r="KPV905" s="3298"/>
      <c r="KPW905" s="3298"/>
      <c r="KPX905" s="3298"/>
      <c r="KPY905" s="3298"/>
      <c r="KPZ905" s="3298"/>
      <c r="KQA905" s="3298"/>
      <c r="KQB905" s="3298"/>
      <c r="KQC905" s="3298"/>
      <c r="KQD905" s="3298"/>
      <c r="KQE905" s="3298"/>
      <c r="KQF905" s="3298"/>
      <c r="KQG905" s="3298"/>
      <c r="KQH905" s="3298"/>
      <c r="KQI905" s="3298"/>
      <c r="KQJ905" s="3298"/>
      <c r="KQK905" s="3298"/>
      <c r="KQL905" s="3298"/>
      <c r="KQM905" s="3298"/>
      <c r="KQN905" s="3298"/>
      <c r="KQO905" s="3298"/>
      <c r="KQP905" s="3298"/>
      <c r="KQQ905" s="3298"/>
      <c r="KQR905" s="3298"/>
      <c r="KQS905" s="3298"/>
      <c r="KQT905" s="3298"/>
      <c r="KQU905" s="3298"/>
      <c r="KQV905" s="3298"/>
      <c r="KQW905" s="3298"/>
      <c r="KQX905" s="3298"/>
      <c r="KQY905" s="3298"/>
      <c r="KQZ905" s="3298"/>
      <c r="KRA905" s="3298"/>
      <c r="KRB905" s="3298"/>
      <c r="KRC905" s="3298"/>
      <c r="KRD905" s="3298"/>
      <c r="KRE905" s="3298"/>
      <c r="KRF905" s="3298"/>
      <c r="KRG905" s="3298"/>
      <c r="KRH905" s="3298"/>
      <c r="KRI905" s="3298"/>
      <c r="KRJ905" s="3298"/>
      <c r="KRK905" s="3298"/>
      <c r="KRL905" s="3298"/>
      <c r="KRM905" s="3298"/>
      <c r="KRN905" s="3298"/>
      <c r="KRO905" s="3298"/>
      <c r="KRP905" s="3298"/>
      <c r="KRQ905" s="3298"/>
      <c r="KRR905" s="3298"/>
      <c r="KRS905" s="3298"/>
      <c r="KRT905" s="3298"/>
      <c r="KRU905" s="3298"/>
      <c r="KRV905" s="3298"/>
      <c r="KRW905" s="3298"/>
      <c r="KRX905" s="3298"/>
      <c r="KRY905" s="3298"/>
      <c r="KRZ905" s="3298"/>
      <c r="KSA905" s="3298"/>
      <c r="KSB905" s="3298"/>
      <c r="KSC905" s="3298"/>
      <c r="KSD905" s="3298"/>
      <c r="KSE905" s="3298"/>
      <c r="KSF905" s="3298"/>
      <c r="KSG905" s="3298"/>
      <c r="KSH905" s="3298"/>
      <c r="KSI905" s="3298"/>
      <c r="KSJ905" s="3298"/>
      <c r="KSK905" s="3298"/>
      <c r="KSL905" s="3298"/>
      <c r="KSM905" s="3298"/>
      <c r="KSN905" s="3298"/>
      <c r="KSO905" s="3298"/>
      <c r="KSP905" s="3298"/>
      <c r="KSQ905" s="3298"/>
      <c r="KSR905" s="3298"/>
      <c r="KSS905" s="3298"/>
      <c r="KST905" s="3298"/>
      <c r="KSU905" s="3298"/>
      <c r="KSV905" s="3298"/>
      <c r="KSW905" s="3298"/>
      <c r="KSX905" s="3298"/>
      <c r="KSY905" s="3298"/>
      <c r="KSZ905" s="3298"/>
      <c r="KTA905" s="3298"/>
      <c r="KTB905" s="3298"/>
      <c r="KTC905" s="3298"/>
      <c r="KTD905" s="3298"/>
      <c r="KTE905" s="3298"/>
      <c r="KTF905" s="3298"/>
      <c r="KTG905" s="3298"/>
      <c r="KTH905" s="3298"/>
      <c r="KTI905" s="3298"/>
      <c r="KTJ905" s="3298"/>
      <c r="KTK905" s="3298"/>
      <c r="KTL905" s="3298"/>
      <c r="KTM905" s="3298"/>
      <c r="KTN905" s="3298"/>
      <c r="KTO905" s="3298"/>
      <c r="KTP905" s="3298"/>
      <c r="KTQ905" s="3298"/>
      <c r="KTR905" s="3298"/>
      <c r="KTS905" s="3298"/>
      <c r="KTT905" s="3298"/>
      <c r="KTU905" s="3298"/>
      <c r="KTV905" s="3298"/>
      <c r="KTW905" s="3298"/>
      <c r="KTX905" s="3298"/>
      <c r="KTY905" s="3298"/>
      <c r="KTZ905" s="3298"/>
      <c r="KUA905" s="3298"/>
      <c r="KUB905" s="3298"/>
      <c r="KUC905" s="3298"/>
      <c r="KUD905" s="3298"/>
      <c r="KUE905" s="3298"/>
      <c r="KUF905" s="3298"/>
      <c r="KUG905" s="3298"/>
      <c r="KUH905" s="3298"/>
      <c r="KUI905" s="3298"/>
      <c r="KUJ905" s="3298"/>
      <c r="KUK905" s="3298"/>
      <c r="KUL905" s="3298"/>
      <c r="KUM905" s="3298"/>
      <c r="KUN905" s="3298"/>
      <c r="KUO905" s="3298"/>
      <c r="KUP905" s="3298"/>
      <c r="KUQ905" s="3298"/>
      <c r="KUR905" s="3298"/>
      <c r="KUS905" s="3298"/>
      <c r="KUT905" s="3298"/>
      <c r="KUU905" s="3298"/>
      <c r="KUV905" s="3298"/>
      <c r="KUW905" s="3298"/>
      <c r="KUX905" s="3298"/>
      <c r="KUY905" s="3298"/>
      <c r="KUZ905" s="3298"/>
      <c r="KVA905" s="3298"/>
      <c r="KVB905" s="3298"/>
      <c r="KVC905" s="3298"/>
      <c r="KVD905" s="3298"/>
      <c r="KVE905" s="3298"/>
      <c r="KVF905" s="3298"/>
      <c r="KVG905" s="3298"/>
      <c r="KVH905" s="3298"/>
      <c r="KVI905" s="3298"/>
      <c r="KVJ905" s="3298"/>
      <c r="KVK905" s="3298"/>
      <c r="KVL905" s="3298"/>
      <c r="KVM905" s="3298"/>
      <c r="KVN905" s="3298"/>
      <c r="KVO905" s="3298"/>
      <c r="KVP905" s="3298"/>
      <c r="KVQ905" s="3298"/>
      <c r="KVR905" s="3298"/>
      <c r="KVS905" s="3298"/>
      <c r="KVT905" s="3298"/>
      <c r="KVU905" s="3298"/>
      <c r="KVV905" s="3298"/>
      <c r="KVW905" s="3298"/>
      <c r="KVX905" s="3298"/>
      <c r="KVY905" s="3298"/>
      <c r="KVZ905" s="3298"/>
      <c r="KWA905" s="3298"/>
      <c r="KWB905" s="3298"/>
      <c r="KWC905" s="3298"/>
      <c r="KWD905" s="3298"/>
      <c r="KWE905" s="3298"/>
      <c r="KWF905" s="3298"/>
      <c r="KWG905" s="3298"/>
      <c r="KWH905" s="3298"/>
      <c r="KWI905" s="3298"/>
      <c r="KWJ905" s="3298"/>
      <c r="KWK905" s="3298"/>
      <c r="KWL905" s="3298"/>
      <c r="KWM905" s="3298"/>
      <c r="KWN905" s="3298"/>
      <c r="KWO905" s="3298"/>
      <c r="KWP905" s="3298"/>
      <c r="KWQ905" s="3298"/>
      <c r="KWR905" s="3298"/>
      <c r="KWS905" s="3298"/>
      <c r="KWT905" s="3298"/>
      <c r="KWU905" s="3298"/>
      <c r="KWV905" s="3298"/>
      <c r="KWW905" s="3298"/>
      <c r="KWX905" s="3298"/>
      <c r="KWY905" s="3298"/>
      <c r="KWZ905" s="3298"/>
      <c r="KXA905" s="3298"/>
      <c r="KXB905" s="3298"/>
      <c r="KXC905" s="3298"/>
      <c r="KXD905" s="3298"/>
      <c r="KXE905" s="3298"/>
      <c r="KXF905" s="3298"/>
      <c r="KXG905" s="3298"/>
      <c r="KXH905" s="3298"/>
      <c r="KXI905" s="3298"/>
      <c r="KXJ905" s="3298"/>
      <c r="KXK905" s="3298"/>
      <c r="KXL905" s="3298"/>
      <c r="KXM905" s="3298"/>
      <c r="KXN905" s="3298"/>
      <c r="KXO905" s="3298"/>
      <c r="KXP905" s="3298"/>
      <c r="KXQ905" s="3298"/>
      <c r="KXR905" s="3298"/>
      <c r="KXS905" s="3298"/>
      <c r="KXT905" s="3298"/>
      <c r="KXU905" s="3298"/>
      <c r="KXV905" s="3298"/>
      <c r="KXW905" s="3298"/>
      <c r="KXX905" s="3298"/>
      <c r="KXY905" s="3298"/>
      <c r="KXZ905" s="3298"/>
      <c r="KYA905" s="3298"/>
      <c r="KYB905" s="3298"/>
      <c r="KYC905" s="3298"/>
      <c r="KYD905" s="3298"/>
      <c r="KYE905" s="3298"/>
      <c r="KYF905" s="3298"/>
      <c r="KYG905" s="3298"/>
      <c r="KYH905" s="3298"/>
      <c r="KYI905" s="3298"/>
      <c r="KYJ905" s="3298"/>
      <c r="KYK905" s="3298"/>
      <c r="KYL905" s="3298"/>
      <c r="KYM905" s="3298"/>
      <c r="KYN905" s="3298"/>
      <c r="KYO905" s="3298"/>
      <c r="KYP905" s="3298"/>
      <c r="KYQ905" s="3298"/>
      <c r="KYR905" s="3298"/>
      <c r="KYS905" s="3298"/>
      <c r="KYT905" s="3298"/>
      <c r="KYU905" s="3298"/>
      <c r="KYV905" s="3298"/>
      <c r="KYW905" s="3298"/>
      <c r="KYX905" s="3298"/>
      <c r="KYY905" s="3298"/>
      <c r="KYZ905" s="3298"/>
      <c r="KZA905" s="3298"/>
      <c r="KZB905" s="3298"/>
      <c r="KZC905" s="3298"/>
      <c r="KZD905" s="3298"/>
      <c r="KZE905" s="3298"/>
      <c r="KZF905" s="3298"/>
      <c r="KZG905" s="3298"/>
      <c r="KZH905" s="3298"/>
      <c r="KZI905" s="3298"/>
      <c r="KZJ905" s="3298"/>
      <c r="KZK905" s="3298"/>
      <c r="KZL905" s="3298"/>
      <c r="KZM905" s="3298"/>
      <c r="KZN905" s="3298"/>
      <c r="KZO905" s="3298"/>
      <c r="KZP905" s="3298"/>
      <c r="KZQ905" s="3298"/>
      <c r="KZR905" s="3298"/>
      <c r="KZS905" s="3298"/>
      <c r="KZT905" s="3298"/>
      <c r="KZU905" s="3298"/>
      <c r="KZV905" s="3298"/>
      <c r="KZW905" s="3298"/>
      <c r="KZX905" s="3298"/>
      <c r="KZY905" s="3298"/>
      <c r="KZZ905" s="3298"/>
      <c r="LAA905" s="3298"/>
      <c r="LAB905" s="3298"/>
      <c r="LAC905" s="3298"/>
      <c r="LAD905" s="3298"/>
      <c r="LAE905" s="3298"/>
      <c r="LAF905" s="3298"/>
      <c r="LAG905" s="3298"/>
      <c r="LAH905" s="3298"/>
      <c r="LAI905" s="3298"/>
      <c r="LAJ905" s="3298"/>
      <c r="LAK905" s="3298"/>
      <c r="LAL905" s="3298"/>
      <c r="LAM905" s="3298"/>
      <c r="LAN905" s="3298"/>
      <c r="LAO905" s="3298"/>
      <c r="LAP905" s="3298"/>
      <c r="LAQ905" s="3298"/>
      <c r="LAR905" s="3298"/>
      <c r="LAS905" s="3298"/>
      <c r="LAT905" s="3298"/>
      <c r="LAU905" s="3298"/>
      <c r="LAV905" s="3298"/>
      <c r="LAW905" s="3298"/>
      <c r="LAX905" s="3298"/>
      <c r="LAY905" s="3298"/>
      <c r="LAZ905" s="3298"/>
      <c r="LBA905" s="3298"/>
      <c r="LBB905" s="3298"/>
      <c r="LBC905" s="3298"/>
      <c r="LBD905" s="3298"/>
      <c r="LBE905" s="3298"/>
      <c r="LBF905" s="3298"/>
      <c r="LBG905" s="3298"/>
      <c r="LBH905" s="3298"/>
      <c r="LBI905" s="3298"/>
      <c r="LBJ905" s="3298"/>
      <c r="LBK905" s="3298"/>
      <c r="LBL905" s="3298"/>
      <c r="LBM905" s="3298"/>
      <c r="LBN905" s="3298"/>
      <c r="LBO905" s="3298"/>
      <c r="LBP905" s="3298"/>
      <c r="LBQ905" s="3298"/>
      <c r="LBR905" s="3298"/>
      <c r="LBS905" s="3298"/>
      <c r="LBT905" s="3298"/>
      <c r="LBU905" s="3298"/>
      <c r="LBV905" s="3298"/>
      <c r="LBW905" s="3298"/>
      <c r="LBX905" s="3298"/>
      <c r="LBY905" s="3298"/>
      <c r="LBZ905" s="3298"/>
      <c r="LCA905" s="3298"/>
      <c r="LCB905" s="3298"/>
      <c r="LCC905" s="3298"/>
      <c r="LCD905" s="3298"/>
      <c r="LCE905" s="3298"/>
      <c r="LCF905" s="3298"/>
      <c r="LCG905" s="3298"/>
      <c r="LCH905" s="3298"/>
      <c r="LCI905" s="3298"/>
      <c r="LCJ905" s="3298"/>
      <c r="LCK905" s="3298"/>
      <c r="LCL905" s="3298"/>
      <c r="LCM905" s="3298"/>
      <c r="LCN905" s="3298"/>
      <c r="LCO905" s="3298"/>
      <c r="LCP905" s="3298"/>
      <c r="LCQ905" s="3298"/>
      <c r="LCR905" s="3298"/>
      <c r="LCS905" s="3298"/>
      <c r="LCT905" s="3298"/>
      <c r="LCU905" s="3298"/>
      <c r="LCV905" s="3298"/>
      <c r="LCW905" s="3298"/>
      <c r="LCX905" s="3298"/>
      <c r="LCY905" s="3298"/>
      <c r="LCZ905" s="3298"/>
      <c r="LDA905" s="3298"/>
      <c r="LDB905" s="3298"/>
      <c r="LDC905" s="3298"/>
      <c r="LDD905" s="3298"/>
      <c r="LDE905" s="3298"/>
      <c r="LDF905" s="3298"/>
      <c r="LDG905" s="3298"/>
      <c r="LDH905" s="3298"/>
      <c r="LDI905" s="3298"/>
      <c r="LDJ905" s="3298"/>
      <c r="LDK905" s="3298"/>
      <c r="LDL905" s="3298"/>
      <c r="LDM905" s="3298"/>
      <c r="LDN905" s="3298"/>
      <c r="LDO905" s="3298"/>
      <c r="LDP905" s="3298"/>
      <c r="LDQ905" s="3298"/>
      <c r="LDR905" s="3298"/>
      <c r="LDS905" s="3298"/>
      <c r="LDT905" s="3298"/>
      <c r="LDU905" s="3298"/>
      <c r="LDV905" s="3298"/>
      <c r="LDW905" s="3298"/>
      <c r="LDX905" s="3298"/>
      <c r="LDY905" s="3298"/>
      <c r="LDZ905" s="3298"/>
      <c r="LEA905" s="3298"/>
      <c r="LEB905" s="3298"/>
      <c r="LEC905" s="3298"/>
      <c r="LED905" s="3298"/>
      <c r="LEE905" s="3298"/>
      <c r="LEF905" s="3298"/>
      <c r="LEG905" s="3298"/>
      <c r="LEH905" s="3298"/>
      <c r="LEI905" s="3298"/>
      <c r="LEJ905" s="3298"/>
      <c r="LEK905" s="3298"/>
      <c r="LEL905" s="3298"/>
      <c r="LEM905" s="3298"/>
      <c r="LEN905" s="3298"/>
      <c r="LEO905" s="3298"/>
      <c r="LEP905" s="3298"/>
      <c r="LEQ905" s="3298"/>
      <c r="LER905" s="3298"/>
      <c r="LES905" s="3298"/>
      <c r="LET905" s="3298"/>
      <c r="LEU905" s="3298"/>
      <c r="LEV905" s="3298"/>
      <c r="LEW905" s="3298"/>
      <c r="LEX905" s="3298"/>
      <c r="LEY905" s="3298"/>
      <c r="LEZ905" s="3298"/>
      <c r="LFA905" s="3298"/>
      <c r="LFB905" s="3298"/>
      <c r="LFC905" s="3298"/>
      <c r="LFD905" s="3298"/>
      <c r="LFE905" s="3298"/>
      <c r="LFF905" s="3298"/>
      <c r="LFG905" s="3298"/>
      <c r="LFH905" s="3298"/>
      <c r="LFI905" s="3298"/>
      <c r="LFJ905" s="3298"/>
      <c r="LFK905" s="3298"/>
      <c r="LFL905" s="3298"/>
      <c r="LFM905" s="3298"/>
      <c r="LFN905" s="3298"/>
      <c r="LFO905" s="3298"/>
      <c r="LFP905" s="3298"/>
      <c r="LFQ905" s="3298"/>
      <c r="LFR905" s="3298"/>
      <c r="LFS905" s="3298"/>
      <c r="LFT905" s="3298"/>
      <c r="LFU905" s="3298"/>
      <c r="LFV905" s="3298"/>
      <c r="LFW905" s="3298"/>
      <c r="LFX905" s="3298"/>
      <c r="LFY905" s="3298"/>
      <c r="LFZ905" s="3298"/>
      <c r="LGA905" s="3298"/>
      <c r="LGB905" s="3298"/>
      <c r="LGC905" s="3298"/>
      <c r="LGD905" s="3298"/>
      <c r="LGE905" s="3298"/>
      <c r="LGF905" s="3298"/>
      <c r="LGG905" s="3298"/>
      <c r="LGH905" s="3298"/>
      <c r="LGI905" s="3298"/>
      <c r="LGJ905" s="3298"/>
      <c r="LGK905" s="3298"/>
      <c r="LGL905" s="3298"/>
      <c r="LGM905" s="3298"/>
      <c r="LGN905" s="3298"/>
      <c r="LGO905" s="3298"/>
      <c r="LGP905" s="3298"/>
      <c r="LGQ905" s="3298"/>
      <c r="LGR905" s="3298"/>
      <c r="LGS905" s="3298"/>
      <c r="LGT905" s="3298"/>
      <c r="LGU905" s="3298"/>
      <c r="LGV905" s="3298"/>
      <c r="LGW905" s="3298"/>
      <c r="LGX905" s="3298"/>
      <c r="LGY905" s="3298"/>
      <c r="LGZ905" s="3298"/>
      <c r="LHA905" s="3298"/>
      <c r="LHB905" s="3298"/>
      <c r="LHC905" s="3298"/>
      <c r="LHD905" s="3298"/>
      <c r="LHE905" s="3298"/>
      <c r="LHF905" s="3298"/>
      <c r="LHG905" s="3298"/>
      <c r="LHH905" s="3298"/>
      <c r="LHI905" s="3298"/>
      <c r="LHJ905" s="3298"/>
      <c r="LHK905" s="3298"/>
      <c r="LHL905" s="3298"/>
      <c r="LHM905" s="3298"/>
      <c r="LHN905" s="3298"/>
      <c r="LHO905" s="3298"/>
      <c r="LHP905" s="3298"/>
      <c r="LHQ905" s="3298"/>
      <c r="LHR905" s="3298"/>
      <c r="LHS905" s="3298"/>
      <c r="LHT905" s="3298"/>
      <c r="LHU905" s="3298"/>
      <c r="LHV905" s="3298"/>
      <c r="LHW905" s="3298"/>
      <c r="LHX905" s="3298"/>
      <c r="LHY905" s="3298"/>
      <c r="LHZ905" s="3298"/>
      <c r="LIA905" s="3298"/>
      <c r="LIB905" s="3298"/>
      <c r="LIC905" s="3298"/>
      <c r="LID905" s="3298"/>
      <c r="LIE905" s="3298"/>
      <c r="LIF905" s="3298"/>
      <c r="LIG905" s="3298"/>
      <c r="LIH905" s="3298"/>
      <c r="LII905" s="3298"/>
      <c r="LIJ905" s="3298"/>
      <c r="LIK905" s="3298"/>
      <c r="LIL905" s="3298"/>
      <c r="LIM905" s="3298"/>
      <c r="LIN905" s="3298"/>
      <c r="LIO905" s="3298"/>
      <c r="LIP905" s="3298"/>
      <c r="LIQ905" s="3298"/>
      <c r="LIR905" s="3298"/>
      <c r="LIS905" s="3298"/>
      <c r="LIT905" s="3298"/>
      <c r="LIU905" s="3298"/>
      <c r="LIV905" s="3298"/>
      <c r="LIW905" s="3298"/>
      <c r="LIX905" s="3298"/>
      <c r="LIY905" s="3298"/>
      <c r="LIZ905" s="3298"/>
      <c r="LJA905" s="3298"/>
      <c r="LJB905" s="3298"/>
      <c r="LJC905" s="3298"/>
      <c r="LJD905" s="3298"/>
      <c r="LJE905" s="3298"/>
      <c r="LJF905" s="3298"/>
      <c r="LJG905" s="3298"/>
      <c r="LJH905" s="3298"/>
      <c r="LJI905" s="3298"/>
      <c r="LJJ905" s="3298"/>
      <c r="LJK905" s="3298"/>
      <c r="LJL905" s="3298"/>
      <c r="LJM905" s="3298"/>
      <c r="LJN905" s="3298"/>
      <c r="LJO905" s="3298"/>
      <c r="LJP905" s="3298"/>
      <c r="LJQ905" s="3298"/>
      <c r="LJR905" s="3298"/>
      <c r="LJS905" s="3298"/>
      <c r="LJT905" s="3298"/>
      <c r="LJU905" s="3298"/>
      <c r="LJV905" s="3298"/>
      <c r="LJW905" s="3298"/>
      <c r="LJX905" s="3298"/>
      <c r="LJY905" s="3298"/>
      <c r="LJZ905" s="3298"/>
      <c r="LKA905" s="3298"/>
      <c r="LKB905" s="3298"/>
      <c r="LKC905" s="3298"/>
      <c r="LKD905" s="3298"/>
      <c r="LKE905" s="3298"/>
      <c r="LKF905" s="3298"/>
      <c r="LKG905" s="3298"/>
      <c r="LKH905" s="3298"/>
      <c r="LKI905" s="3298"/>
      <c r="LKJ905" s="3298"/>
      <c r="LKK905" s="3298"/>
      <c r="LKL905" s="3298"/>
      <c r="LKM905" s="3298"/>
      <c r="LKN905" s="3298"/>
      <c r="LKO905" s="3298"/>
      <c r="LKP905" s="3298"/>
      <c r="LKQ905" s="3298"/>
      <c r="LKR905" s="3298"/>
      <c r="LKS905" s="3298"/>
      <c r="LKT905" s="3298"/>
      <c r="LKU905" s="3298"/>
      <c r="LKV905" s="3298"/>
      <c r="LKW905" s="3298"/>
      <c r="LKX905" s="3298"/>
      <c r="LKY905" s="3298"/>
      <c r="LKZ905" s="3298"/>
      <c r="LLA905" s="3298"/>
      <c r="LLB905" s="3298"/>
      <c r="LLC905" s="3298"/>
      <c r="LLD905" s="3298"/>
      <c r="LLE905" s="3298"/>
      <c r="LLF905" s="3298"/>
      <c r="LLG905" s="3298"/>
      <c r="LLH905" s="3298"/>
      <c r="LLI905" s="3298"/>
      <c r="LLJ905" s="3298"/>
      <c r="LLK905" s="3298"/>
      <c r="LLL905" s="3298"/>
      <c r="LLM905" s="3298"/>
      <c r="LLN905" s="3298"/>
      <c r="LLO905" s="3298"/>
      <c r="LLP905" s="3298"/>
      <c r="LLQ905" s="3298"/>
      <c r="LLR905" s="3298"/>
      <c r="LLS905" s="3298"/>
      <c r="LLT905" s="3298"/>
      <c r="LLU905" s="3298"/>
      <c r="LLV905" s="3298"/>
      <c r="LLW905" s="3298"/>
      <c r="LLX905" s="3298"/>
      <c r="LLY905" s="3298"/>
      <c r="LLZ905" s="3298"/>
      <c r="LMA905" s="3298"/>
      <c r="LMB905" s="3298"/>
      <c r="LMC905" s="3298"/>
      <c r="LMD905" s="3298"/>
      <c r="LME905" s="3298"/>
      <c r="LMF905" s="3298"/>
      <c r="LMG905" s="3298"/>
      <c r="LMH905" s="3298"/>
      <c r="LMI905" s="3298"/>
      <c r="LMJ905" s="3298"/>
      <c r="LMK905" s="3298"/>
      <c r="LML905" s="3298"/>
      <c r="LMM905" s="3298"/>
      <c r="LMN905" s="3298"/>
      <c r="LMO905" s="3298"/>
      <c r="LMP905" s="3298"/>
      <c r="LMQ905" s="3298"/>
      <c r="LMR905" s="3298"/>
      <c r="LMS905" s="3298"/>
      <c r="LMT905" s="3298"/>
      <c r="LMU905" s="3298"/>
      <c r="LMV905" s="3298"/>
      <c r="LMW905" s="3298"/>
      <c r="LMX905" s="3298"/>
      <c r="LMY905" s="3298"/>
      <c r="LMZ905" s="3298"/>
      <c r="LNA905" s="3298"/>
      <c r="LNB905" s="3298"/>
      <c r="LNC905" s="3298"/>
      <c r="LND905" s="3298"/>
      <c r="LNE905" s="3298"/>
      <c r="LNF905" s="3298"/>
      <c r="LNG905" s="3298"/>
      <c r="LNH905" s="3298"/>
      <c r="LNI905" s="3298"/>
      <c r="LNJ905" s="3298"/>
      <c r="LNK905" s="3298"/>
      <c r="LNL905" s="3298"/>
      <c r="LNM905" s="3298"/>
      <c r="LNN905" s="3298"/>
      <c r="LNO905" s="3298"/>
      <c r="LNP905" s="3298"/>
      <c r="LNQ905" s="3298"/>
      <c r="LNR905" s="3298"/>
      <c r="LNS905" s="3298"/>
      <c r="LNT905" s="3298"/>
      <c r="LNU905" s="3298"/>
      <c r="LNV905" s="3298"/>
      <c r="LNW905" s="3298"/>
      <c r="LNX905" s="3298"/>
      <c r="LNY905" s="3298"/>
      <c r="LNZ905" s="3298"/>
      <c r="LOA905" s="3298"/>
      <c r="LOB905" s="3298"/>
      <c r="LOC905" s="3298"/>
      <c r="LOD905" s="3298"/>
      <c r="LOE905" s="3298"/>
      <c r="LOF905" s="3298"/>
      <c r="LOG905" s="3298"/>
      <c r="LOH905" s="3298"/>
      <c r="LOI905" s="3298"/>
      <c r="LOJ905" s="3298"/>
      <c r="LOK905" s="3298"/>
      <c r="LOL905" s="3298"/>
      <c r="LOM905" s="3298"/>
      <c r="LON905" s="3298"/>
      <c r="LOO905" s="3298"/>
      <c r="LOP905" s="3298"/>
      <c r="LOQ905" s="3298"/>
      <c r="LOR905" s="3298"/>
      <c r="LOS905" s="3298"/>
      <c r="LOT905" s="3298"/>
      <c r="LOU905" s="3298"/>
      <c r="LOV905" s="3298"/>
      <c r="LOW905" s="3298"/>
      <c r="LOX905" s="3298"/>
      <c r="LOY905" s="3298"/>
      <c r="LOZ905" s="3298"/>
      <c r="LPA905" s="3298"/>
      <c r="LPB905" s="3298"/>
      <c r="LPC905" s="3298"/>
      <c r="LPD905" s="3298"/>
      <c r="LPE905" s="3298"/>
      <c r="LPF905" s="3298"/>
      <c r="LPG905" s="3298"/>
      <c r="LPH905" s="3298"/>
      <c r="LPI905" s="3298"/>
      <c r="LPJ905" s="3298"/>
      <c r="LPK905" s="3298"/>
      <c r="LPL905" s="3298"/>
      <c r="LPM905" s="3298"/>
      <c r="LPN905" s="3298"/>
      <c r="LPO905" s="3298"/>
      <c r="LPP905" s="3298"/>
      <c r="LPQ905" s="3298"/>
      <c r="LPR905" s="3298"/>
      <c r="LPS905" s="3298"/>
      <c r="LPT905" s="3298"/>
      <c r="LPU905" s="3298"/>
      <c r="LPV905" s="3298"/>
      <c r="LPW905" s="3298"/>
      <c r="LPX905" s="3298"/>
      <c r="LPY905" s="3298"/>
      <c r="LPZ905" s="3298"/>
      <c r="LQA905" s="3298"/>
      <c r="LQB905" s="3298"/>
      <c r="LQC905" s="3298"/>
      <c r="LQD905" s="3298"/>
      <c r="LQE905" s="3298"/>
      <c r="LQF905" s="3298"/>
      <c r="LQG905" s="3298"/>
      <c r="LQH905" s="3298"/>
      <c r="LQI905" s="3298"/>
      <c r="LQJ905" s="3298"/>
      <c r="LQK905" s="3298"/>
      <c r="LQL905" s="3298"/>
      <c r="LQM905" s="3298"/>
      <c r="LQN905" s="3298"/>
      <c r="LQO905" s="3298"/>
      <c r="LQP905" s="3298"/>
      <c r="LQQ905" s="3298"/>
      <c r="LQR905" s="3298"/>
      <c r="LQS905" s="3298"/>
      <c r="LQT905" s="3298"/>
      <c r="LQU905" s="3298"/>
      <c r="LQV905" s="3298"/>
      <c r="LQW905" s="3298"/>
      <c r="LQX905" s="3298"/>
      <c r="LQY905" s="3298"/>
      <c r="LQZ905" s="3298"/>
      <c r="LRA905" s="3298"/>
      <c r="LRB905" s="3298"/>
      <c r="LRC905" s="3298"/>
      <c r="LRD905" s="3298"/>
      <c r="LRE905" s="3298"/>
      <c r="LRF905" s="3298"/>
      <c r="LRG905" s="3298"/>
      <c r="LRH905" s="3298"/>
      <c r="LRI905" s="3298"/>
      <c r="LRJ905" s="3298"/>
      <c r="LRK905" s="3298"/>
      <c r="LRL905" s="3298"/>
      <c r="LRM905" s="3298"/>
      <c r="LRN905" s="3298"/>
      <c r="LRO905" s="3298"/>
      <c r="LRP905" s="3298"/>
      <c r="LRQ905" s="3298"/>
      <c r="LRR905" s="3298"/>
      <c r="LRS905" s="3298"/>
      <c r="LRT905" s="3298"/>
      <c r="LRU905" s="3298"/>
      <c r="LRV905" s="3298"/>
      <c r="LRW905" s="3298"/>
      <c r="LRX905" s="3298"/>
      <c r="LRY905" s="3298"/>
      <c r="LRZ905" s="3298"/>
      <c r="LSA905" s="3298"/>
      <c r="LSB905" s="3298"/>
      <c r="LSC905" s="3298"/>
      <c r="LSD905" s="3298"/>
      <c r="LSE905" s="3298"/>
      <c r="LSF905" s="3298"/>
      <c r="LSG905" s="3298"/>
      <c r="LSH905" s="3298"/>
      <c r="LSI905" s="3298"/>
      <c r="LSJ905" s="3298"/>
      <c r="LSK905" s="3298"/>
      <c r="LSL905" s="3298"/>
      <c r="LSM905" s="3298"/>
      <c r="LSN905" s="3298"/>
      <c r="LSO905" s="3298"/>
      <c r="LSP905" s="3298"/>
      <c r="LSQ905" s="3298"/>
      <c r="LSR905" s="3298"/>
      <c r="LSS905" s="3298"/>
      <c r="LST905" s="3298"/>
      <c r="LSU905" s="3298"/>
      <c r="LSV905" s="3298"/>
      <c r="LSW905" s="3298"/>
      <c r="LSX905" s="3298"/>
      <c r="LSY905" s="3298"/>
      <c r="LSZ905" s="3298"/>
      <c r="LTA905" s="3298"/>
      <c r="LTB905" s="3298"/>
      <c r="LTC905" s="3298"/>
      <c r="LTD905" s="3298"/>
      <c r="LTE905" s="3298"/>
      <c r="LTF905" s="3298"/>
      <c r="LTG905" s="3298"/>
      <c r="LTH905" s="3298"/>
      <c r="LTI905" s="3298"/>
      <c r="LTJ905" s="3298"/>
      <c r="LTK905" s="3298"/>
      <c r="LTL905" s="3298"/>
      <c r="LTM905" s="3298"/>
      <c r="LTN905" s="3298"/>
      <c r="LTO905" s="3298"/>
      <c r="LTP905" s="3298"/>
      <c r="LTQ905" s="3298"/>
      <c r="LTR905" s="3298"/>
      <c r="LTS905" s="3298"/>
      <c r="LTT905" s="3298"/>
      <c r="LTU905" s="3298"/>
      <c r="LTV905" s="3298"/>
      <c r="LTW905" s="3298"/>
      <c r="LTX905" s="3298"/>
      <c r="LTY905" s="3298"/>
      <c r="LTZ905" s="3298"/>
      <c r="LUA905" s="3298"/>
      <c r="LUB905" s="3298"/>
      <c r="LUC905" s="3298"/>
      <c r="LUD905" s="3298"/>
      <c r="LUE905" s="3298"/>
      <c r="LUF905" s="3298"/>
      <c r="LUG905" s="3298"/>
      <c r="LUH905" s="3298"/>
      <c r="LUI905" s="3298"/>
      <c r="LUJ905" s="3298"/>
      <c r="LUK905" s="3298"/>
      <c r="LUL905" s="3298"/>
      <c r="LUM905" s="3298"/>
      <c r="LUN905" s="3298"/>
      <c r="LUO905" s="3298"/>
      <c r="LUP905" s="3298"/>
      <c r="LUQ905" s="3298"/>
      <c r="LUR905" s="3298"/>
      <c r="LUS905" s="3298"/>
      <c r="LUT905" s="3298"/>
      <c r="LUU905" s="3298"/>
      <c r="LUV905" s="3298"/>
      <c r="LUW905" s="3298"/>
      <c r="LUX905" s="3298"/>
      <c r="LUY905" s="3298"/>
      <c r="LUZ905" s="3298"/>
      <c r="LVA905" s="3298"/>
      <c r="LVB905" s="3298"/>
      <c r="LVC905" s="3298"/>
      <c r="LVD905" s="3298"/>
      <c r="LVE905" s="3298"/>
      <c r="LVF905" s="3298"/>
      <c r="LVG905" s="3298"/>
      <c r="LVH905" s="3298"/>
      <c r="LVI905" s="3298"/>
      <c r="LVJ905" s="3298"/>
      <c r="LVK905" s="3298"/>
      <c r="LVL905" s="3298"/>
      <c r="LVM905" s="3298"/>
      <c r="LVN905" s="3298"/>
      <c r="LVO905" s="3298"/>
      <c r="LVP905" s="3298"/>
      <c r="LVQ905" s="3298"/>
      <c r="LVR905" s="3298"/>
      <c r="LVS905" s="3298"/>
      <c r="LVT905" s="3298"/>
      <c r="LVU905" s="3298"/>
      <c r="LVV905" s="3298"/>
      <c r="LVW905" s="3298"/>
      <c r="LVX905" s="3298"/>
      <c r="LVY905" s="3298"/>
      <c r="LVZ905" s="3298"/>
      <c r="LWA905" s="3298"/>
      <c r="LWB905" s="3298"/>
      <c r="LWC905" s="3298"/>
      <c r="LWD905" s="3298"/>
      <c r="LWE905" s="3298"/>
      <c r="LWF905" s="3298"/>
      <c r="LWG905" s="3298"/>
      <c r="LWH905" s="3298"/>
      <c r="LWI905" s="3298"/>
      <c r="LWJ905" s="3298"/>
      <c r="LWK905" s="3298"/>
      <c r="LWL905" s="3298"/>
      <c r="LWM905" s="3298"/>
      <c r="LWN905" s="3298"/>
      <c r="LWO905" s="3298"/>
      <c r="LWP905" s="3298"/>
      <c r="LWQ905" s="3298"/>
      <c r="LWR905" s="3298"/>
      <c r="LWS905" s="3298"/>
      <c r="LWT905" s="3298"/>
      <c r="LWU905" s="3298"/>
      <c r="LWV905" s="3298"/>
      <c r="LWW905" s="3298"/>
      <c r="LWX905" s="3298"/>
      <c r="LWY905" s="3298"/>
      <c r="LWZ905" s="3298"/>
      <c r="LXA905" s="3298"/>
      <c r="LXB905" s="3298"/>
      <c r="LXC905" s="3298"/>
      <c r="LXD905" s="3298"/>
      <c r="LXE905" s="3298"/>
      <c r="LXF905" s="3298"/>
      <c r="LXG905" s="3298"/>
      <c r="LXH905" s="3298"/>
      <c r="LXI905" s="3298"/>
      <c r="LXJ905" s="3298"/>
      <c r="LXK905" s="3298"/>
      <c r="LXL905" s="3298"/>
      <c r="LXM905" s="3298"/>
      <c r="LXN905" s="3298"/>
      <c r="LXO905" s="3298"/>
      <c r="LXP905" s="3298"/>
      <c r="LXQ905" s="3298"/>
      <c r="LXR905" s="3298"/>
      <c r="LXS905" s="3298"/>
      <c r="LXT905" s="3298"/>
      <c r="LXU905" s="3298"/>
      <c r="LXV905" s="3298"/>
      <c r="LXW905" s="3298"/>
      <c r="LXX905" s="3298"/>
      <c r="LXY905" s="3298"/>
      <c r="LXZ905" s="3298"/>
      <c r="LYA905" s="3298"/>
      <c r="LYB905" s="3298"/>
      <c r="LYC905" s="3298"/>
      <c r="LYD905" s="3298"/>
      <c r="LYE905" s="3298"/>
      <c r="LYF905" s="3298"/>
      <c r="LYG905" s="3298"/>
      <c r="LYH905" s="3298"/>
      <c r="LYI905" s="3298"/>
      <c r="LYJ905" s="3298"/>
      <c r="LYK905" s="3298"/>
      <c r="LYL905" s="3298"/>
      <c r="LYM905" s="3298"/>
      <c r="LYN905" s="3298"/>
      <c r="LYO905" s="3298"/>
      <c r="LYP905" s="3298"/>
      <c r="LYQ905" s="3298"/>
      <c r="LYR905" s="3298"/>
      <c r="LYS905" s="3298"/>
      <c r="LYT905" s="3298"/>
      <c r="LYU905" s="3298"/>
      <c r="LYV905" s="3298"/>
      <c r="LYW905" s="3298"/>
      <c r="LYX905" s="3298"/>
      <c r="LYY905" s="3298"/>
      <c r="LYZ905" s="3298"/>
      <c r="LZA905" s="3298"/>
      <c r="LZB905" s="3298"/>
      <c r="LZC905" s="3298"/>
      <c r="LZD905" s="3298"/>
      <c r="LZE905" s="3298"/>
      <c r="LZF905" s="3298"/>
      <c r="LZG905" s="3298"/>
      <c r="LZH905" s="3298"/>
      <c r="LZI905" s="3298"/>
      <c r="LZJ905" s="3298"/>
      <c r="LZK905" s="3298"/>
      <c r="LZL905" s="3298"/>
      <c r="LZM905" s="3298"/>
      <c r="LZN905" s="3298"/>
      <c r="LZO905" s="3298"/>
      <c r="LZP905" s="3298"/>
      <c r="LZQ905" s="3298"/>
      <c r="LZR905" s="3298"/>
      <c r="LZS905" s="3298"/>
      <c r="LZT905" s="3298"/>
      <c r="LZU905" s="3298"/>
      <c r="LZV905" s="3298"/>
      <c r="LZW905" s="3298"/>
      <c r="LZX905" s="3298"/>
      <c r="LZY905" s="3298"/>
      <c r="LZZ905" s="3298"/>
      <c r="MAA905" s="3298"/>
      <c r="MAB905" s="3298"/>
      <c r="MAC905" s="3298"/>
      <c r="MAD905" s="3298"/>
      <c r="MAE905" s="3298"/>
      <c r="MAF905" s="3298"/>
      <c r="MAG905" s="3298"/>
      <c r="MAH905" s="3298"/>
      <c r="MAI905" s="3298"/>
      <c r="MAJ905" s="3298"/>
      <c r="MAK905" s="3298"/>
      <c r="MAL905" s="3298"/>
      <c r="MAM905" s="3298"/>
      <c r="MAN905" s="3298"/>
      <c r="MAO905" s="3298"/>
      <c r="MAP905" s="3298"/>
      <c r="MAQ905" s="3298"/>
      <c r="MAR905" s="3298"/>
      <c r="MAS905" s="3298"/>
      <c r="MAT905" s="3298"/>
      <c r="MAU905" s="3298"/>
      <c r="MAV905" s="3298"/>
      <c r="MAW905" s="3298"/>
      <c r="MAX905" s="3298"/>
      <c r="MAY905" s="3298"/>
      <c r="MAZ905" s="3298"/>
      <c r="MBA905" s="3298"/>
      <c r="MBB905" s="3298"/>
      <c r="MBC905" s="3298"/>
      <c r="MBD905" s="3298"/>
      <c r="MBE905" s="3298"/>
      <c r="MBF905" s="3298"/>
      <c r="MBG905" s="3298"/>
      <c r="MBH905" s="3298"/>
      <c r="MBI905" s="3298"/>
      <c r="MBJ905" s="3298"/>
      <c r="MBK905" s="3298"/>
      <c r="MBL905" s="3298"/>
      <c r="MBM905" s="3298"/>
      <c r="MBN905" s="3298"/>
      <c r="MBO905" s="3298"/>
      <c r="MBP905" s="3298"/>
      <c r="MBQ905" s="3298"/>
      <c r="MBR905" s="3298"/>
      <c r="MBS905" s="3298"/>
      <c r="MBT905" s="3298"/>
      <c r="MBU905" s="3298"/>
      <c r="MBV905" s="3298"/>
      <c r="MBW905" s="3298"/>
      <c r="MBX905" s="3298"/>
      <c r="MBY905" s="3298"/>
      <c r="MBZ905" s="3298"/>
      <c r="MCA905" s="3298"/>
      <c r="MCB905" s="3298"/>
      <c r="MCC905" s="3298"/>
      <c r="MCD905" s="3298"/>
      <c r="MCE905" s="3298"/>
      <c r="MCF905" s="3298"/>
      <c r="MCG905" s="3298"/>
      <c r="MCH905" s="3298"/>
      <c r="MCI905" s="3298"/>
      <c r="MCJ905" s="3298"/>
      <c r="MCK905" s="3298"/>
      <c r="MCL905" s="3298"/>
      <c r="MCM905" s="3298"/>
      <c r="MCN905" s="3298"/>
      <c r="MCO905" s="3298"/>
      <c r="MCP905" s="3298"/>
      <c r="MCQ905" s="3298"/>
      <c r="MCR905" s="3298"/>
      <c r="MCS905" s="3298"/>
      <c r="MCT905" s="3298"/>
      <c r="MCU905" s="3298"/>
      <c r="MCV905" s="3298"/>
      <c r="MCW905" s="3298"/>
      <c r="MCX905" s="3298"/>
      <c r="MCY905" s="3298"/>
      <c r="MCZ905" s="3298"/>
      <c r="MDA905" s="3298"/>
      <c r="MDB905" s="3298"/>
      <c r="MDC905" s="3298"/>
      <c r="MDD905" s="3298"/>
      <c r="MDE905" s="3298"/>
      <c r="MDF905" s="3298"/>
      <c r="MDG905" s="3298"/>
      <c r="MDH905" s="3298"/>
      <c r="MDI905" s="3298"/>
      <c r="MDJ905" s="3298"/>
      <c r="MDK905" s="3298"/>
      <c r="MDL905" s="3298"/>
      <c r="MDM905" s="3298"/>
      <c r="MDN905" s="3298"/>
      <c r="MDO905" s="3298"/>
      <c r="MDP905" s="3298"/>
      <c r="MDQ905" s="3298"/>
      <c r="MDR905" s="3298"/>
      <c r="MDS905" s="3298"/>
      <c r="MDT905" s="3298"/>
      <c r="MDU905" s="3298"/>
      <c r="MDV905" s="3298"/>
      <c r="MDW905" s="3298"/>
      <c r="MDX905" s="3298"/>
      <c r="MDY905" s="3298"/>
      <c r="MDZ905" s="3298"/>
      <c r="MEA905" s="3298"/>
      <c r="MEB905" s="3298"/>
      <c r="MEC905" s="3298"/>
      <c r="MED905" s="3298"/>
      <c r="MEE905" s="3298"/>
      <c r="MEF905" s="3298"/>
      <c r="MEG905" s="3298"/>
      <c r="MEH905" s="3298"/>
      <c r="MEI905" s="3298"/>
      <c r="MEJ905" s="3298"/>
      <c r="MEK905" s="3298"/>
      <c r="MEL905" s="3298"/>
      <c r="MEM905" s="3298"/>
      <c r="MEN905" s="3298"/>
      <c r="MEO905" s="3298"/>
      <c r="MEP905" s="3298"/>
      <c r="MEQ905" s="3298"/>
      <c r="MER905" s="3298"/>
      <c r="MES905" s="3298"/>
      <c r="MET905" s="3298"/>
      <c r="MEU905" s="3298"/>
      <c r="MEV905" s="3298"/>
      <c r="MEW905" s="3298"/>
      <c r="MEX905" s="3298"/>
      <c r="MEY905" s="3298"/>
      <c r="MEZ905" s="3298"/>
      <c r="MFA905" s="3298"/>
      <c r="MFB905" s="3298"/>
      <c r="MFC905" s="3298"/>
      <c r="MFD905" s="3298"/>
      <c r="MFE905" s="3298"/>
      <c r="MFF905" s="3298"/>
      <c r="MFG905" s="3298"/>
      <c r="MFH905" s="3298"/>
      <c r="MFI905" s="3298"/>
      <c r="MFJ905" s="3298"/>
      <c r="MFK905" s="3298"/>
      <c r="MFL905" s="3298"/>
      <c r="MFM905" s="3298"/>
      <c r="MFN905" s="3298"/>
      <c r="MFO905" s="3298"/>
      <c r="MFP905" s="3298"/>
      <c r="MFQ905" s="3298"/>
      <c r="MFR905" s="3298"/>
      <c r="MFS905" s="3298"/>
      <c r="MFT905" s="3298"/>
      <c r="MFU905" s="3298"/>
      <c r="MFV905" s="3298"/>
      <c r="MFW905" s="3298"/>
      <c r="MFX905" s="3298"/>
      <c r="MFY905" s="3298"/>
      <c r="MFZ905" s="3298"/>
      <c r="MGA905" s="3298"/>
      <c r="MGB905" s="3298"/>
      <c r="MGC905" s="3298"/>
      <c r="MGD905" s="3298"/>
      <c r="MGE905" s="3298"/>
      <c r="MGF905" s="3298"/>
      <c r="MGG905" s="3298"/>
      <c r="MGH905" s="3298"/>
      <c r="MGI905" s="3298"/>
      <c r="MGJ905" s="3298"/>
      <c r="MGK905" s="3298"/>
      <c r="MGL905" s="3298"/>
      <c r="MGM905" s="3298"/>
      <c r="MGN905" s="3298"/>
      <c r="MGO905" s="3298"/>
      <c r="MGP905" s="3298"/>
      <c r="MGQ905" s="3298"/>
      <c r="MGR905" s="3298"/>
      <c r="MGS905" s="3298"/>
      <c r="MGT905" s="3298"/>
      <c r="MGU905" s="3298"/>
      <c r="MGV905" s="3298"/>
      <c r="MGW905" s="3298"/>
      <c r="MGX905" s="3298"/>
      <c r="MGY905" s="3298"/>
      <c r="MGZ905" s="3298"/>
      <c r="MHA905" s="3298"/>
      <c r="MHB905" s="3298"/>
      <c r="MHC905" s="3298"/>
      <c r="MHD905" s="3298"/>
      <c r="MHE905" s="3298"/>
      <c r="MHF905" s="3298"/>
      <c r="MHG905" s="3298"/>
      <c r="MHH905" s="3298"/>
      <c r="MHI905" s="3298"/>
      <c r="MHJ905" s="3298"/>
      <c r="MHK905" s="3298"/>
      <c r="MHL905" s="3298"/>
      <c r="MHM905" s="3298"/>
      <c r="MHN905" s="3298"/>
      <c r="MHO905" s="3298"/>
      <c r="MHP905" s="3298"/>
      <c r="MHQ905" s="3298"/>
      <c r="MHR905" s="3298"/>
      <c r="MHS905" s="3298"/>
      <c r="MHT905" s="3298"/>
      <c r="MHU905" s="3298"/>
      <c r="MHV905" s="3298"/>
      <c r="MHW905" s="3298"/>
      <c r="MHX905" s="3298"/>
      <c r="MHY905" s="3298"/>
      <c r="MHZ905" s="3298"/>
      <c r="MIA905" s="3298"/>
      <c r="MIB905" s="3298"/>
      <c r="MIC905" s="3298"/>
      <c r="MID905" s="3298"/>
      <c r="MIE905" s="3298"/>
      <c r="MIF905" s="3298"/>
      <c r="MIG905" s="3298"/>
      <c r="MIH905" s="3298"/>
      <c r="MII905" s="3298"/>
      <c r="MIJ905" s="3298"/>
      <c r="MIK905" s="3298"/>
      <c r="MIL905" s="3298"/>
      <c r="MIM905" s="3298"/>
      <c r="MIN905" s="3298"/>
      <c r="MIO905" s="3298"/>
      <c r="MIP905" s="3298"/>
      <c r="MIQ905" s="3298"/>
      <c r="MIR905" s="3298"/>
      <c r="MIS905" s="3298"/>
      <c r="MIT905" s="3298"/>
      <c r="MIU905" s="3298"/>
      <c r="MIV905" s="3298"/>
      <c r="MIW905" s="3298"/>
      <c r="MIX905" s="3298"/>
      <c r="MIY905" s="3298"/>
      <c r="MIZ905" s="3298"/>
      <c r="MJA905" s="3298"/>
      <c r="MJB905" s="3298"/>
      <c r="MJC905" s="3298"/>
      <c r="MJD905" s="3298"/>
      <c r="MJE905" s="3298"/>
      <c r="MJF905" s="3298"/>
      <c r="MJG905" s="3298"/>
      <c r="MJH905" s="3298"/>
      <c r="MJI905" s="3298"/>
      <c r="MJJ905" s="3298"/>
      <c r="MJK905" s="3298"/>
      <c r="MJL905" s="3298"/>
      <c r="MJM905" s="3298"/>
      <c r="MJN905" s="3298"/>
      <c r="MJO905" s="3298"/>
      <c r="MJP905" s="3298"/>
      <c r="MJQ905" s="3298"/>
      <c r="MJR905" s="3298"/>
      <c r="MJS905" s="3298"/>
      <c r="MJT905" s="3298"/>
      <c r="MJU905" s="3298"/>
      <c r="MJV905" s="3298"/>
      <c r="MJW905" s="3298"/>
      <c r="MJX905" s="3298"/>
      <c r="MJY905" s="3298"/>
      <c r="MJZ905" s="3298"/>
      <c r="MKA905" s="3298"/>
      <c r="MKB905" s="3298"/>
      <c r="MKC905" s="3298"/>
      <c r="MKD905" s="3298"/>
      <c r="MKE905" s="3298"/>
      <c r="MKF905" s="3298"/>
      <c r="MKG905" s="3298"/>
      <c r="MKH905" s="3298"/>
      <c r="MKI905" s="3298"/>
      <c r="MKJ905" s="3298"/>
      <c r="MKK905" s="3298"/>
      <c r="MKL905" s="3298"/>
      <c r="MKM905" s="3298"/>
      <c r="MKN905" s="3298"/>
      <c r="MKO905" s="3298"/>
      <c r="MKP905" s="3298"/>
      <c r="MKQ905" s="3298"/>
      <c r="MKR905" s="3298"/>
      <c r="MKS905" s="3298"/>
      <c r="MKT905" s="3298"/>
      <c r="MKU905" s="3298"/>
      <c r="MKV905" s="3298"/>
      <c r="MKW905" s="3298"/>
      <c r="MKX905" s="3298"/>
      <c r="MKY905" s="3298"/>
      <c r="MKZ905" s="3298"/>
      <c r="MLA905" s="3298"/>
      <c r="MLB905" s="3298"/>
      <c r="MLC905" s="3298"/>
      <c r="MLD905" s="3298"/>
      <c r="MLE905" s="3298"/>
      <c r="MLF905" s="3298"/>
      <c r="MLG905" s="3298"/>
      <c r="MLH905" s="3298"/>
      <c r="MLI905" s="3298"/>
      <c r="MLJ905" s="3298"/>
      <c r="MLK905" s="3298"/>
      <c r="MLL905" s="3298"/>
      <c r="MLM905" s="3298"/>
      <c r="MLN905" s="3298"/>
      <c r="MLO905" s="3298"/>
      <c r="MLP905" s="3298"/>
      <c r="MLQ905" s="3298"/>
      <c r="MLR905" s="3298"/>
      <c r="MLS905" s="3298"/>
      <c r="MLT905" s="3298"/>
      <c r="MLU905" s="3298"/>
      <c r="MLV905" s="3298"/>
      <c r="MLW905" s="3298"/>
      <c r="MLX905" s="3298"/>
      <c r="MLY905" s="3298"/>
      <c r="MLZ905" s="3298"/>
      <c r="MMA905" s="3298"/>
      <c r="MMB905" s="3298"/>
      <c r="MMC905" s="3298"/>
      <c r="MMD905" s="3298"/>
      <c r="MME905" s="3298"/>
      <c r="MMF905" s="3298"/>
      <c r="MMG905" s="3298"/>
      <c r="MMH905" s="3298"/>
      <c r="MMI905" s="3298"/>
      <c r="MMJ905" s="3298"/>
      <c r="MMK905" s="3298"/>
      <c r="MML905" s="3298"/>
      <c r="MMM905" s="3298"/>
      <c r="MMN905" s="3298"/>
      <c r="MMO905" s="3298"/>
      <c r="MMP905" s="3298"/>
      <c r="MMQ905" s="3298"/>
      <c r="MMR905" s="3298"/>
      <c r="MMS905" s="3298"/>
      <c r="MMT905" s="3298"/>
      <c r="MMU905" s="3298"/>
      <c r="MMV905" s="3298"/>
      <c r="MMW905" s="3298"/>
      <c r="MMX905" s="3298"/>
      <c r="MMY905" s="3298"/>
      <c r="MMZ905" s="3298"/>
      <c r="MNA905" s="3298"/>
      <c r="MNB905" s="3298"/>
      <c r="MNC905" s="3298"/>
      <c r="MND905" s="3298"/>
      <c r="MNE905" s="3298"/>
      <c r="MNF905" s="3298"/>
      <c r="MNG905" s="3298"/>
      <c r="MNH905" s="3298"/>
      <c r="MNI905" s="3298"/>
      <c r="MNJ905" s="3298"/>
      <c r="MNK905" s="3298"/>
      <c r="MNL905" s="3298"/>
      <c r="MNM905" s="3298"/>
      <c r="MNN905" s="3298"/>
      <c r="MNO905" s="3298"/>
      <c r="MNP905" s="3298"/>
      <c r="MNQ905" s="3298"/>
      <c r="MNR905" s="3298"/>
      <c r="MNS905" s="3298"/>
      <c r="MNT905" s="3298"/>
      <c r="MNU905" s="3298"/>
      <c r="MNV905" s="3298"/>
      <c r="MNW905" s="3298"/>
      <c r="MNX905" s="3298"/>
      <c r="MNY905" s="3298"/>
      <c r="MNZ905" s="3298"/>
      <c r="MOA905" s="3298"/>
      <c r="MOB905" s="3298"/>
      <c r="MOC905" s="3298"/>
      <c r="MOD905" s="3298"/>
      <c r="MOE905" s="3298"/>
      <c r="MOF905" s="3298"/>
      <c r="MOG905" s="3298"/>
      <c r="MOH905" s="3298"/>
      <c r="MOI905" s="3298"/>
      <c r="MOJ905" s="3298"/>
      <c r="MOK905" s="3298"/>
      <c r="MOL905" s="3298"/>
      <c r="MOM905" s="3298"/>
      <c r="MON905" s="3298"/>
      <c r="MOO905" s="3298"/>
      <c r="MOP905" s="3298"/>
      <c r="MOQ905" s="3298"/>
      <c r="MOR905" s="3298"/>
      <c r="MOS905" s="3298"/>
      <c r="MOT905" s="3298"/>
      <c r="MOU905" s="3298"/>
      <c r="MOV905" s="3298"/>
      <c r="MOW905" s="3298"/>
      <c r="MOX905" s="3298"/>
      <c r="MOY905" s="3298"/>
      <c r="MOZ905" s="3298"/>
      <c r="MPA905" s="3298"/>
      <c r="MPB905" s="3298"/>
      <c r="MPC905" s="3298"/>
      <c r="MPD905" s="3298"/>
      <c r="MPE905" s="3298"/>
      <c r="MPF905" s="3298"/>
      <c r="MPG905" s="3298"/>
      <c r="MPH905" s="3298"/>
      <c r="MPI905" s="3298"/>
      <c r="MPJ905" s="3298"/>
      <c r="MPK905" s="3298"/>
      <c r="MPL905" s="3298"/>
      <c r="MPM905" s="3298"/>
      <c r="MPN905" s="3298"/>
      <c r="MPO905" s="3298"/>
      <c r="MPP905" s="3298"/>
      <c r="MPQ905" s="3298"/>
      <c r="MPR905" s="3298"/>
      <c r="MPS905" s="3298"/>
      <c r="MPT905" s="3298"/>
      <c r="MPU905" s="3298"/>
      <c r="MPV905" s="3298"/>
      <c r="MPW905" s="3298"/>
      <c r="MPX905" s="3298"/>
      <c r="MPY905" s="3298"/>
      <c r="MPZ905" s="3298"/>
      <c r="MQA905" s="3298"/>
      <c r="MQB905" s="3298"/>
      <c r="MQC905" s="3298"/>
      <c r="MQD905" s="3298"/>
      <c r="MQE905" s="3298"/>
      <c r="MQF905" s="3298"/>
      <c r="MQG905" s="3298"/>
      <c r="MQH905" s="3298"/>
      <c r="MQI905" s="3298"/>
      <c r="MQJ905" s="3298"/>
      <c r="MQK905" s="3298"/>
      <c r="MQL905" s="3298"/>
      <c r="MQM905" s="3298"/>
      <c r="MQN905" s="3298"/>
      <c r="MQO905" s="3298"/>
      <c r="MQP905" s="3298"/>
      <c r="MQQ905" s="3298"/>
      <c r="MQR905" s="3298"/>
      <c r="MQS905" s="3298"/>
      <c r="MQT905" s="3298"/>
      <c r="MQU905" s="3298"/>
      <c r="MQV905" s="3298"/>
      <c r="MQW905" s="3298"/>
      <c r="MQX905" s="3298"/>
      <c r="MQY905" s="3298"/>
      <c r="MQZ905" s="3298"/>
      <c r="MRA905" s="3298"/>
      <c r="MRB905" s="3298"/>
      <c r="MRC905" s="3298"/>
      <c r="MRD905" s="3298"/>
      <c r="MRE905" s="3298"/>
      <c r="MRF905" s="3298"/>
      <c r="MRG905" s="3298"/>
      <c r="MRH905" s="3298"/>
      <c r="MRI905" s="3298"/>
      <c r="MRJ905" s="3298"/>
      <c r="MRK905" s="3298"/>
      <c r="MRL905" s="3298"/>
      <c r="MRM905" s="3298"/>
      <c r="MRN905" s="3298"/>
      <c r="MRO905" s="3298"/>
      <c r="MRP905" s="3298"/>
      <c r="MRQ905" s="3298"/>
      <c r="MRR905" s="3298"/>
      <c r="MRS905" s="3298"/>
      <c r="MRT905" s="3298"/>
      <c r="MRU905" s="3298"/>
      <c r="MRV905" s="3298"/>
      <c r="MRW905" s="3298"/>
      <c r="MRX905" s="3298"/>
      <c r="MRY905" s="3298"/>
      <c r="MRZ905" s="3298"/>
      <c r="MSA905" s="3298"/>
      <c r="MSB905" s="3298"/>
      <c r="MSC905" s="3298"/>
      <c r="MSD905" s="3298"/>
      <c r="MSE905" s="3298"/>
      <c r="MSF905" s="3298"/>
      <c r="MSG905" s="3298"/>
      <c r="MSH905" s="3298"/>
      <c r="MSI905" s="3298"/>
      <c r="MSJ905" s="3298"/>
      <c r="MSK905" s="3298"/>
      <c r="MSL905" s="3298"/>
      <c r="MSM905" s="3298"/>
      <c r="MSN905" s="3298"/>
      <c r="MSO905" s="3298"/>
      <c r="MSP905" s="3298"/>
      <c r="MSQ905" s="3298"/>
      <c r="MSR905" s="3298"/>
      <c r="MSS905" s="3298"/>
      <c r="MST905" s="3298"/>
      <c r="MSU905" s="3298"/>
      <c r="MSV905" s="3298"/>
      <c r="MSW905" s="3298"/>
      <c r="MSX905" s="3298"/>
      <c r="MSY905" s="3298"/>
      <c r="MSZ905" s="3298"/>
      <c r="MTA905" s="3298"/>
      <c r="MTB905" s="3298"/>
      <c r="MTC905" s="3298"/>
      <c r="MTD905" s="3298"/>
      <c r="MTE905" s="3298"/>
      <c r="MTF905" s="3298"/>
      <c r="MTG905" s="3298"/>
      <c r="MTH905" s="3298"/>
      <c r="MTI905" s="3298"/>
      <c r="MTJ905" s="3298"/>
      <c r="MTK905" s="3298"/>
      <c r="MTL905" s="3298"/>
      <c r="MTM905" s="3298"/>
      <c r="MTN905" s="3298"/>
      <c r="MTO905" s="3298"/>
      <c r="MTP905" s="3298"/>
      <c r="MTQ905" s="3298"/>
      <c r="MTR905" s="3298"/>
      <c r="MTS905" s="3298"/>
      <c r="MTT905" s="3298"/>
      <c r="MTU905" s="3298"/>
      <c r="MTV905" s="3298"/>
      <c r="MTW905" s="3298"/>
      <c r="MTX905" s="3298"/>
      <c r="MTY905" s="3298"/>
      <c r="MTZ905" s="3298"/>
      <c r="MUA905" s="3298"/>
      <c r="MUB905" s="3298"/>
      <c r="MUC905" s="3298"/>
      <c r="MUD905" s="3298"/>
      <c r="MUE905" s="3298"/>
      <c r="MUF905" s="3298"/>
      <c r="MUG905" s="3298"/>
      <c r="MUH905" s="3298"/>
      <c r="MUI905" s="3298"/>
      <c r="MUJ905" s="3298"/>
      <c r="MUK905" s="3298"/>
      <c r="MUL905" s="3298"/>
      <c r="MUM905" s="3298"/>
      <c r="MUN905" s="3298"/>
      <c r="MUO905" s="3298"/>
      <c r="MUP905" s="3298"/>
      <c r="MUQ905" s="3298"/>
      <c r="MUR905" s="3298"/>
      <c r="MUS905" s="3298"/>
      <c r="MUT905" s="3298"/>
      <c r="MUU905" s="3298"/>
      <c r="MUV905" s="3298"/>
      <c r="MUW905" s="3298"/>
      <c r="MUX905" s="3298"/>
      <c r="MUY905" s="3298"/>
      <c r="MUZ905" s="3298"/>
      <c r="MVA905" s="3298"/>
      <c r="MVB905" s="3298"/>
      <c r="MVC905" s="3298"/>
      <c r="MVD905" s="3298"/>
      <c r="MVE905" s="3298"/>
      <c r="MVF905" s="3298"/>
      <c r="MVG905" s="3298"/>
      <c r="MVH905" s="3298"/>
      <c r="MVI905" s="3298"/>
      <c r="MVJ905" s="3298"/>
      <c r="MVK905" s="3298"/>
      <c r="MVL905" s="3298"/>
      <c r="MVM905" s="3298"/>
      <c r="MVN905" s="3298"/>
      <c r="MVO905" s="3298"/>
      <c r="MVP905" s="3298"/>
      <c r="MVQ905" s="3298"/>
      <c r="MVR905" s="3298"/>
      <c r="MVS905" s="3298"/>
      <c r="MVT905" s="3298"/>
      <c r="MVU905" s="3298"/>
      <c r="MVV905" s="3298"/>
      <c r="MVW905" s="3298"/>
      <c r="MVX905" s="3298"/>
      <c r="MVY905" s="3298"/>
      <c r="MVZ905" s="3298"/>
      <c r="MWA905" s="3298"/>
      <c r="MWB905" s="3298"/>
      <c r="MWC905" s="3298"/>
      <c r="MWD905" s="3298"/>
      <c r="MWE905" s="3298"/>
      <c r="MWF905" s="3298"/>
      <c r="MWG905" s="3298"/>
      <c r="MWH905" s="3298"/>
      <c r="MWI905" s="3298"/>
      <c r="MWJ905" s="3298"/>
      <c r="MWK905" s="3298"/>
      <c r="MWL905" s="3298"/>
      <c r="MWM905" s="3298"/>
      <c r="MWN905" s="3298"/>
      <c r="MWO905" s="3298"/>
      <c r="MWP905" s="3298"/>
      <c r="MWQ905" s="3298"/>
      <c r="MWR905" s="3298"/>
      <c r="MWS905" s="3298"/>
      <c r="MWT905" s="3298"/>
      <c r="MWU905" s="3298"/>
      <c r="MWV905" s="3298"/>
      <c r="MWW905" s="3298"/>
      <c r="MWX905" s="3298"/>
      <c r="MWY905" s="3298"/>
      <c r="MWZ905" s="3298"/>
      <c r="MXA905" s="3298"/>
      <c r="MXB905" s="3298"/>
      <c r="MXC905" s="3298"/>
      <c r="MXD905" s="3298"/>
      <c r="MXE905" s="3298"/>
      <c r="MXF905" s="3298"/>
      <c r="MXG905" s="3298"/>
      <c r="MXH905" s="3298"/>
      <c r="MXI905" s="3298"/>
      <c r="MXJ905" s="3298"/>
      <c r="MXK905" s="3298"/>
      <c r="MXL905" s="3298"/>
      <c r="MXM905" s="3298"/>
      <c r="MXN905" s="3298"/>
      <c r="MXO905" s="3298"/>
      <c r="MXP905" s="3298"/>
      <c r="MXQ905" s="3298"/>
      <c r="MXR905" s="3298"/>
      <c r="MXS905" s="3298"/>
      <c r="MXT905" s="3298"/>
      <c r="MXU905" s="3298"/>
      <c r="MXV905" s="3298"/>
      <c r="MXW905" s="3298"/>
      <c r="MXX905" s="3298"/>
      <c r="MXY905" s="3298"/>
      <c r="MXZ905" s="3298"/>
      <c r="MYA905" s="3298"/>
      <c r="MYB905" s="3298"/>
      <c r="MYC905" s="3298"/>
      <c r="MYD905" s="3298"/>
      <c r="MYE905" s="3298"/>
      <c r="MYF905" s="3298"/>
      <c r="MYG905" s="3298"/>
      <c r="MYH905" s="3298"/>
      <c r="MYI905" s="3298"/>
      <c r="MYJ905" s="3298"/>
      <c r="MYK905" s="3298"/>
      <c r="MYL905" s="3298"/>
      <c r="MYM905" s="3298"/>
      <c r="MYN905" s="3298"/>
      <c r="MYO905" s="3298"/>
      <c r="MYP905" s="3298"/>
      <c r="MYQ905" s="3298"/>
      <c r="MYR905" s="3298"/>
      <c r="MYS905" s="3298"/>
      <c r="MYT905" s="3298"/>
      <c r="MYU905" s="3298"/>
      <c r="MYV905" s="3298"/>
      <c r="MYW905" s="3298"/>
      <c r="MYX905" s="3298"/>
      <c r="MYY905" s="3298"/>
      <c r="MYZ905" s="3298"/>
      <c r="MZA905" s="3298"/>
      <c r="MZB905" s="3298"/>
      <c r="MZC905" s="3298"/>
      <c r="MZD905" s="3298"/>
      <c r="MZE905" s="3298"/>
      <c r="MZF905" s="3298"/>
      <c r="MZG905" s="3298"/>
      <c r="MZH905" s="3298"/>
      <c r="MZI905" s="3298"/>
      <c r="MZJ905" s="3298"/>
      <c r="MZK905" s="3298"/>
      <c r="MZL905" s="3298"/>
      <c r="MZM905" s="3298"/>
      <c r="MZN905" s="3298"/>
      <c r="MZO905" s="3298"/>
      <c r="MZP905" s="3298"/>
      <c r="MZQ905" s="3298"/>
      <c r="MZR905" s="3298"/>
      <c r="MZS905" s="3298"/>
      <c r="MZT905" s="3298"/>
      <c r="MZU905" s="3298"/>
      <c r="MZV905" s="3298"/>
      <c r="MZW905" s="3298"/>
      <c r="MZX905" s="3298"/>
      <c r="MZY905" s="3298"/>
      <c r="MZZ905" s="3298"/>
      <c r="NAA905" s="3298"/>
      <c r="NAB905" s="3298"/>
      <c r="NAC905" s="3298"/>
      <c r="NAD905" s="3298"/>
      <c r="NAE905" s="3298"/>
      <c r="NAF905" s="3298"/>
      <c r="NAG905" s="3298"/>
      <c r="NAH905" s="3298"/>
      <c r="NAI905" s="3298"/>
      <c r="NAJ905" s="3298"/>
      <c r="NAK905" s="3298"/>
      <c r="NAL905" s="3298"/>
      <c r="NAM905" s="3298"/>
      <c r="NAN905" s="3298"/>
      <c r="NAO905" s="3298"/>
      <c r="NAP905" s="3298"/>
      <c r="NAQ905" s="3298"/>
      <c r="NAR905" s="3298"/>
      <c r="NAS905" s="3298"/>
      <c r="NAT905" s="3298"/>
      <c r="NAU905" s="3298"/>
      <c r="NAV905" s="3298"/>
      <c r="NAW905" s="3298"/>
      <c r="NAX905" s="3298"/>
      <c r="NAY905" s="3298"/>
      <c r="NAZ905" s="3298"/>
      <c r="NBA905" s="3298"/>
      <c r="NBB905" s="3298"/>
      <c r="NBC905" s="3298"/>
      <c r="NBD905" s="3298"/>
      <c r="NBE905" s="3298"/>
      <c r="NBF905" s="3298"/>
      <c r="NBG905" s="3298"/>
      <c r="NBH905" s="3298"/>
      <c r="NBI905" s="3298"/>
      <c r="NBJ905" s="3298"/>
      <c r="NBK905" s="3298"/>
      <c r="NBL905" s="3298"/>
      <c r="NBM905" s="3298"/>
      <c r="NBN905" s="3298"/>
      <c r="NBO905" s="3298"/>
      <c r="NBP905" s="3298"/>
      <c r="NBQ905" s="3298"/>
      <c r="NBR905" s="3298"/>
      <c r="NBS905" s="3298"/>
      <c r="NBT905" s="3298"/>
      <c r="NBU905" s="3298"/>
      <c r="NBV905" s="3298"/>
      <c r="NBW905" s="3298"/>
      <c r="NBX905" s="3298"/>
      <c r="NBY905" s="3298"/>
      <c r="NBZ905" s="3298"/>
      <c r="NCA905" s="3298"/>
      <c r="NCB905" s="3298"/>
      <c r="NCC905" s="3298"/>
      <c r="NCD905" s="3298"/>
      <c r="NCE905" s="3298"/>
      <c r="NCF905" s="3298"/>
      <c r="NCG905" s="3298"/>
      <c r="NCH905" s="3298"/>
      <c r="NCI905" s="3298"/>
      <c r="NCJ905" s="3298"/>
      <c r="NCK905" s="3298"/>
      <c r="NCL905" s="3298"/>
      <c r="NCM905" s="3298"/>
      <c r="NCN905" s="3298"/>
      <c r="NCO905" s="3298"/>
      <c r="NCP905" s="3298"/>
      <c r="NCQ905" s="3298"/>
      <c r="NCR905" s="3298"/>
      <c r="NCS905" s="3298"/>
      <c r="NCT905" s="3298"/>
      <c r="NCU905" s="3298"/>
      <c r="NCV905" s="3298"/>
      <c r="NCW905" s="3298"/>
      <c r="NCX905" s="3298"/>
      <c r="NCY905" s="3298"/>
      <c r="NCZ905" s="3298"/>
      <c r="NDA905" s="3298"/>
      <c r="NDB905" s="3298"/>
      <c r="NDC905" s="3298"/>
      <c r="NDD905" s="3298"/>
      <c r="NDE905" s="3298"/>
      <c r="NDF905" s="3298"/>
      <c r="NDG905" s="3298"/>
      <c r="NDH905" s="3298"/>
      <c r="NDI905" s="3298"/>
      <c r="NDJ905" s="3298"/>
      <c r="NDK905" s="3298"/>
      <c r="NDL905" s="3298"/>
      <c r="NDM905" s="3298"/>
      <c r="NDN905" s="3298"/>
      <c r="NDO905" s="3298"/>
      <c r="NDP905" s="3298"/>
      <c r="NDQ905" s="3298"/>
      <c r="NDR905" s="3298"/>
      <c r="NDS905" s="3298"/>
      <c r="NDT905" s="3298"/>
      <c r="NDU905" s="3298"/>
      <c r="NDV905" s="3298"/>
      <c r="NDW905" s="3298"/>
      <c r="NDX905" s="3298"/>
      <c r="NDY905" s="3298"/>
      <c r="NDZ905" s="3298"/>
      <c r="NEA905" s="3298"/>
      <c r="NEB905" s="3298"/>
      <c r="NEC905" s="3298"/>
      <c r="NED905" s="3298"/>
      <c r="NEE905" s="3298"/>
      <c r="NEF905" s="3298"/>
      <c r="NEG905" s="3298"/>
      <c r="NEH905" s="3298"/>
      <c r="NEI905" s="3298"/>
      <c r="NEJ905" s="3298"/>
      <c r="NEK905" s="3298"/>
      <c r="NEL905" s="3298"/>
      <c r="NEM905" s="3298"/>
      <c r="NEN905" s="3298"/>
      <c r="NEO905" s="3298"/>
      <c r="NEP905" s="3298"/>
      <c r="NEQ905" s="3298"/>
      <c r="NER905" s="3298"/>
      <c r="NES905" s="3298"/>
      <c r="NET905" s="3298"/>
      <c r="NEU905" s="3298"/>
      <c r="NEV905" s="3298"/>
      <c r="NEW905" s="3298"/>
      <c r="NEX905" s="3298"/>
      <c r="NEY905" s="3298"/>
      <c r="NEZ905" s="3298"/>
      <c r="NFA905" s="3298"/>
      <c r="NFB905" s="3298"/>
      <c r="NFC905" s="3298"/>
      <c r="NFD905" s="3298"/>
      <c r="NFE905" s="3298"/>
      <c r="NFF905" s="3298"/>
      <c r="NFG905" s="3298"/>
      <c r="NFH905" s="3298"/>
      <c r="NFI905" s="3298"/>
      <c r="NFJ905" s="3298"/>
      <c r="NFK905" s="3298"/>
      <c r="NFL905" s="3298"/>
      <c r="NFM905" s="3298"/>
      <c r="NFN905" s="3298"/>
      <c r="NFO905" s="3298"/>
      <c r="NFP905" s="3298"/>
      <c r="NFQ905" s="3298"/>
      <c r="NFR905" s="3298"/>
      <c r="NFS905" s="3298"/>
      <c r="NFT905" s="3298"/>
      <c r="NFU905" s="3298"/>
      <c r="NFV905" s="3298"/>
      <c r="NFW905" s="3298"/>
      <c r="NFX905" s="3298"/>
      <c r="NFY905" s="3298"/>
      <c r="NFZ905" s="3298"/>
      <c r="NGA905" s="3298"/>
      <c r="NGB905" s="3298"/>
      <c r="NGC905" s="3298"/>
      <c r="NGD905" s="3298"/>
      <c r="NGE905" s="3298"/>
      <c r="NGF905" s="3298"/>
      <c r="NGG905" s="3298"/>
      <c r="NGH905" s="3298"/>
      <c r="NGI905" s="3298"/>
      <c r="NGJ905" s="3298"/>
      <c r="NGK905" s="3298"/>
      <c r="NGL905" s="3298"/>
      <c r="NGM905" s="3298"/>
      <c r="NGN905" s="3298"/>
      <c r="NGO905" s="3298"/>
      <c r="NGP905" s="3298"/>
      <c r="NGQ905" s="3298"/>
      <c r="NGR905" s="3298"/>
      <c r="NGS905" s="3298"/>
      <c r="NGT905" s="3298"/>
      <c r="NGU905" s="3298"/>
      <c r="NGV905" s="3298"/>
      <c r="NGW905" s="3298"/>
      <c r="NGX905" s="3298"/>
      <c r="NGY905" s="3298"/>
      <c r="NGZ905" s="3298"/>
      <c r="NHA905" s="3298"/>
      <c r="NHB905" s="3298"/>
      <c r="NHC905" s="3298"/>
      <c r="NHD905" s="3298"/>
      <c r="NHE905" s="3298"/>
      <c r="NHF905" s="3298"/>
      <c r="NHG905" s="3298"/>
      <c r="NHH905" s="3298"/>
      <c r="NHI905" s="3298"/>
      <c r="NHJ905" s="3298"/>
      <c r="NHK905" s="3298"/>
      <c r="NHL905" s="3298"/>
      <c r="NHM905" s="3298"/>
      <c r="NHN905" s="3298"/>
      <c r="NHO905" s="3298"/>
      <c r="NHP905" s="3298"/>
      <c r="NHQ905" s="3298"/>
      <c r="NHR905" s="3298"/>
      <c r="NHS905" s="3298"/>
      <c r="NHT905" s="3298"/>
      <c r="NHU905" s="3298"/>
      <c r="NHV905" s="3298"/>
      <c r="NHW905" s="3298"/>
      <c r="NHX905" s="3298"/>
      <c r="NHY905" s="3298"/>
      <c r="NHZ905" s="3298"/>
      <c r="NIA905" s="3298"/>
      <c r="NIB905" s="3298"/>
      <c r="NIC905" s="3298"/>
      <c r="NID905" s="3298"/>
      <c r="NIE905" s="3298"/>
      <c r="NIF905" s="3298"/>
      <c r="NIG905" s="3298"/>
      <c r="NIH905" s="3298"/>
      <c r="NII905" s="3298"/>
      <c r="NIJ905" s="3298"/>
      <c r="NIK905" s="3298"/>
      <c r="NIL905" s="3298"/>
      <c r="NIM905" s="3298"/>
      <c r="NIN905" s="3298"/>
      <c r="NIO905" s="3298"/>
      <c r="NIP905" s="3298"/>
      <c r="NIQ905" s="3298"/>
      <c r="NIR905" s="3298"/>
      <c r="NIS905" s="3298"/>
      <c r="NIT905" s="3298"/>
      <c r="NIU905" s="3298"/>
      <c r="NIV905" s="3298"/>
      <c r="NIW905" s="3298"/>
      <c r="NIX905" s="3298"/>
      <c r="NIY905" s="3298"/>
      <c r="NIZ905" s="3298"/>
      <c r="NJA905" s="3298"/>
      <c r="NJB905" s="3298"/>
      <c r="NJC905" s="3298"/>
      <c r="NJD905" s="3298"/>
      <c r="NJE905" s="3298"/>
      <c r="NJF905" s="3298"/>
      <c r="NJG905" s="3298"/>
      <c r="NJH905" s="3298"/>
      <c r="NJI905" s="3298"/>
      <c r="NJJ905" s="3298"/>
      <c r="NJK905" s="3298"/>
      <c r="NJL905" s="3298"/>
      <c r="NJM905" s="3298"/>
      <c r="NJN905" s="3298"/>
      <c r="NJO905" s="3298"/>
      <c r="NJP905" s="3298"/>
      <c r="NJQ905" s="3298"/>
      <c r="NJR905" s="3298"/>
      <c r="NJS905" s="3298"/>
      <c r="NJT905" s="3298"/>
      <c r="NJU905" s="3298"/>
      <c r="NJV905" s="3298"/>
      <c r="NJW905" s="3298"/>
      <c r="NJX905" s="3298"/>
      <c r="NJY905" s="3298"/>
      <c r="NJZ905" s="3298"/>
      <c r="NKA905" s="3298"/>
      <c r="NKB905" s="3298"/>
      <c r="NKC905" s="3298"/>
      <c r="NKD905" s="3298"/>
      <c r="NKE905" s="3298"/>
      <c r="NKF905" s="3298"/>
      <c r="NKG905" s="3298"/>
      <c r="NKH905" s="3298"/>
      <c r="NKI905" s="3298"/>
      <c r="NKJ905" s="3298"/>
      <c r="NKK905" s="3298"/>
      <c r="NKL905" s="3298"/>
      <c r="NKM905" s="3298"/>
      <c r="NKN905" s="3298"/>
      <c r="NKO905" s="3298"/>
      <c r="NKP905" s="3298"/>
      <c r="NKQ905" s="3298"/>
      <c r="NKR905" s="3298"/>
      <c r="NKS905" s="3298"/>
      <c r="NKT905" s="3298"/>
      <c r="NKU905" s="3298"/>
      <c r="NKV905" s="3298"/>
      <c r="NKW905" s="3298"/>
      <c r="NKX905" s="3298"/>
      <c r="NKY905" s="3298"/>
      <c r="NKZ905" s="3298"/>
      <c r="NLA905" s="3298"/>
      <c r="NLB905" s="3298"/>
      <c r="NLC905" s="3298"/>
      <c r="NLD905" s="3298"/>
      <c r="NLE905" s="3298"/>
      <c r="NLF905" s="3298"/>
      <c r="NLG905" s="3298"/>
      <c r="NLH905" s="3298"/>
      <c r="NLI905" s="3298"/>
      <c r="NLJ905" s="3298"/>
      <c r="NLK905" s="3298"/>
      <c r="NLL905" s="3298"/>
      <c r="NLM905" s="3298"/>
      <c r="NLN905" s="3298"/>
      <c r="NLO905" s="3298"/>
      <c r="NLP905" s="3298"/>
      <c r="NLQ905" s="3298"/>
      <c r="NLR905" s="3298"/>
      <c r="NLS905" s="3298"/>
      <c r="NLT905" s="3298"/>
      <c r="NLU905" s="3298"/>
      <c r="NLV905" s="3298"/>
      <c r="NLW905" s="3298"/>
      <c r="NLX905" s="3298"/>
      <c r="NLY905" s="3298"/>
      <c r="NLZ905" s="3298"/>
      <c r="NMA905" s="3298"/>
      <c r="NMB905" s="3298"/>
      <c r="NMC905" s="3298"/>
      <c r="NMD905" s="3298"/>
      <c r="NME905" s="3298"/>
      <c r="NMF905" s="3298"/>
      <c r="NMG905" s="3298"/>
      <c r="NMH905" s="3298"/>
      <c r="NMI905" s="3298"/>
      <c r="NMJ905" s="3298"/>
      <c r="NMK905" s="3298"/>
      <c r="NML905" s="3298"/>
      <c r="NMM905" s="3298"/>
      <c r="NMN905" s="3298"/>
      <c r="NMO905" s="3298"/>
      <c r="NMP905" s="3298"/>
      <c r="NMQ905" s="3298"/>
      <c r="NMR905" s="3298"/>
      <c r="NMS905" s="3298"/>
      <c r="NMT905" s="3298"/>
      <c r="NMU905" s="3298"/>
      <c r="NMV905" s="3298"/>
      <c r="NMW905" s="3298"/>
      <c r="NMX905" s="3298"/>
      <c r="NMY905" s="3298"/>
      <c r="NMZ905" s="3298"/>
      <c r="NNA905" s="3298"/>
      <c r="NNB905" s="3298"/>
      <c r="NNC905" s="3298"/>
      <c r="NND905" s="3298"/>
      <c r="NNE905" s="3298"/>
      <c r="NNF905" s="3298"/>
      <c r="NNG905" s="3298"/>
      <c r="NNH905" s="3298"/>
      <c r="NNI905" s="3298"/>
      <c r="NNJ905" s="3298"/>
      <c r="NNK905" s="3298"/>
      <c r="NNL905" s="3298"/>
      <c r="NNM905" s="3298"/>
      <c r="NNN905" s="3298"/>
      <c r="NNO905" s="3298"/>
      <c r="NNP905" s="3298"/>
      <c r="NNQ905" s="3298"/>
      <c r="NNR905" s="3298"/>
      <c r="NNS905" s="3298"/>
      <c r="NNT905" s="3298"/>
      <c r="NNU905" s="3298"/>
      <c r="NNV905" s="3298"/>
      <c r="NNW905" s="3298"/>
      <c r="NNX905" s="3298"/>
      <c r="NNY905" s="3298"/>
      <c r="NNZ905" s="3298"/>
      <c r="NOA905" s="3298"/>
      <c r="NOB905" s="3298"/>
      <c r="NOC905" s="3298"/>
      <c r="NOD905" s="3298"/>
      <c r="NOE905" s="3298"/>
      <c r="NOF905" s="3298"/>
      <c r="NOG905" s="3298"/>
      <c r="NOH905" s="3298"/>
      <c r="NOI905" s="3298"/>
      <c r="NOJ905" s="3298"/>
      <c r="NOK905" s="3298"/>
      <c r="NOL905" s="3298"/>
      <c r="NOM905" s="3298"/>
      <c r="NON905" s="3298"/>
      <c r="NOO905" s="3298"/>
      <c r="NOP905" s="3298"/>
      <c r="NOQ905" s="3298"/>
      <c r="NOR905" s="3298"/>
      <c r="NOS905" s="3298"/>
      <c r="NOT905" s="3298"/>
      <c r="NOU905" s="3298"/>
      <c r="NOV905" s="3298"/>
      <c r="NOW905" s="3298"/>
      <c r="NOX905" s="3298"/>
      <c r="NOY905" s="3298"/>
      <c r="NOZ905" s="3298"/>
      <c r="NPA905" s="3298"/>
      <c r="NPB905" s="3298"/>
      <c r="NPC905" s="3298"/>
      <c r="NPD905" s="3298"/>
      <c r="NPE905" s="3298"/>
      <c r="NPF905" s="3298"/>
      <c r="NPG905" s="3298"/>
      <c r="NPH905" s="3298"/>
      <c r="NPI905" s="3298"/>
      <c r="NPJ905" s="3298"/>
      <c r="NPK905" s="3298"/>
      <c r="NPL905" s="3298"/>
      <c r="NPM905" s="3298"/>
      <c r="NPN905" s="3298"/>
      <c r="NPO905" s="3298"/>
      <c r="NPP905" s="3298"/>
      <c r="NPQ905" s="3298"/>
      <c r="NPR905" s="3298"/>
      <c r="NPS905" s="3298"/>
      <c r="NPT905" s="3298"/>
      <c r="NPU905" s="3298"/>
      <c r="NPV905" s="3298"/>
      <c r="NPW905" s="3298"/>
      <c r="NPX905" s="3298"/>
      <c r="NPY905" s="3298"/>
      <c r="NPZ905" s="3298"/>
      <c r="NQA905" s="3298"/>
      <c r="NQB905" s="3298"/>
      <c r="NQC905" s="3298"/>
      <c r="NQD905" s="3298"/>
      <c r="NQE905" s="3298"/>
      <c r="NQF905" s="3298"/>
      <c r="NQG905" s="3298"/>
      <c r="NQH905" s="3298"/>
      <c r="NQI905" s="3298"/>
      <c r="NQJ905" s="3298"/>
      <c r="NQK905" s="3298"/>
      <c r="NQL905" s="3298"/>
      <c r="NQM905" s="3298"/>
      <c r="NQN905" s="3298"/>
      <c r="NQO905" s="3298"/>
      <c r="NQP905" s="3298"/>
      <c r="NQQ905" s="3298"/>
      <c r="NQR905" s="3298"/>
      <c r="NQS905" s="3298"/>
      <c r="NQT905" s="3298"/>
      <c r="NQU905" s="3298"/>
      <c r="NQV905" s="3298"/>
      <c r="NQW905" s="3298"/>
      <c r="NQX905" s="3298"/>
      <c r="NQY905" s="3298"/>
      <c r="NQZ905" s="3298"/>
      <c r="NRA905" s="3298"/>
      <c r="NRB905" s="3298"/>
      <c r="NRC905" s="3298"/>
      <c r="NRD905" s="3298"/>
      <c r="NRE905" s="3298"/>
      <c r="NRF905" s="3298"/>
      <c r="NRG905" s="3298"/>
      <c r="NRH905" s="3298"/>
      <c r="NRI905" s="3298"/>
      <c r="NRJ905" s="3298"/>
      <c r="NRK905" s="3298"/>
      <c r="NRL905" s="3298"/>
      <c r="NRM905" s="3298"/>
      <c r="NRN905" s="3298"/>
      <c r="NRO905" s="3298"/>
      <c r="NRP905" s="3298"/>
      <c r="NRQ905" s="3298"/>
      <c r="NRR905" s="3298"/>
      <c r="NRS905" s="3298"/>
      <c r="NRT905" s="3298"/>
      <c r="NRU905" s="3298"/>
      <c r="NRV905" s="3298"/>
      <c r="NRW905" s="3298"/>
      <c r="NRX905" s="3298"/>
      <c r="NRY905" s="3298"/>
      <c r="NRZ905" s="3298"/>
      <c r="NSA905" s="3298"/>
      <c r="NSB905" s="3298"/>
      <c r="NSC905" s="3298"/>
      <c r="NSD905" s="3298"/>
      <c r="NSE905" s="3298"/>
      <c r="NSF905" s="3298"/>
      <c r="NSG905" s="3298"/>
      <c r="NSH905" s="3298"/>
      <c r="NSI905" s="3298"/>
      <c r="NSJ905" s="3298"/>
      <c r="NSK905" s="3298"/>
      <c r="NSL905" s="3298"/>
      <c r="NSM905" s="3298"/>
      <c r="NSN905" s="3298"/>
      <c r="NSO905" s="3298"/>
      <c r="NSP905" s="3298"/>
      <c r="NSQ905" s="3298"/>
      <c r="NSR905" s="3298"/>
      <c r="NSS905" s="3298"/>
      <c r="NST905" s="3298"/>
      <c r="NSU905" s="3298"/>
      <c r="NSV905" s="3298"/>
      <c r="NSW905" s="3298"/>
      <c r="NSX905" s="3298"/>
      <c r="NSY905" s="3298"/>
      <c r="NSZ905" s="3298"/>
      <c r="NTA905" s="3298"/>
      <c r="NTB905" s="3298"/>
      <c r="NTC905" s="3298"/>
      <c r="NTD905" s="3298"/>
      <c r="NTE905" s="3298"/>
      <c r="NTF905" s="3298"/>
      <c r="NTG905" s="3298"/>
      <c r="NTH905" s="3298"/>
      <c r="NTI905" s="3298"/>
      <c r="NTJ905" s="3298"/>
      <c r="NTK905" s="3298"/>
      <c r="NTL905" s="3298"/>
      <c r="NTM905" s="3298"/>
      <c r="NTN905" s="3298"/>
      <c r="NTO905" s="3298"/>
      <c r="NTP905" s="3298"/>
      <c r="NTQ905" s="3298"/>
      <c r="NTR905" s="3298"/>
      <c r="NTS905" s="3298"/>
      <c r="NTT905" s="3298"/>
      <c r="NTU905" s="3298"/>
      <c r="NTV905" s="3298"/>
      <c r="NTW905" s="3298"/>
      <c r="NTX905" s="3298"/>
      <c r="NTY905" s="3298"/>
      <c r="NTZ905" s="3298"/>
      <c r="NUA905" s="3298"/>
      <c r="NUB905" s="3298"/>
      <c r="NUC905" s="3298"/>
      <c r="NUD905" s="3298"/>
      <c r="NUE905" s="3298"/>
      <c r="NUF905" s="3298"/>
      <c r="NUG905" s="3298"/>
      <c r="NUH905" s="3298"/>
      <c r="NUI905" s="3298"/>
      <c r="NUJ905" s="3298"/>
      <c r="NUK905" s="3298"/>
      <c r="NUL905" s="3298"/>
      <c r="NUM905" s="3298"/>
      <c r="NUN905" s="3298"/>
      <c r="NUO905" s="3298"/>
      <c r="NUP905" s="3298"/>
      <c r="NUQ905" s="3298"/>
      <c r="NUR905" s="3298"/>
      <c r="NUS905" s="3298"/>
      <c r="NUT905" s="3298"/>
      <c r="NUU905" s="3298"/>
      <c r="NUV905" s="3298"/>
      <c r="NUW905" s="3298"/>
      <c r="NUX905" s="3298"/>
      <c r="NUY905" s="3298"/>
      <c r="NUZ905" s="3298"/>
      <c r="NVA905" s="3298"/>
      <c r="NVB905" s="3298"/>
      <c r="NVC905" s="3298"/>
      <c r="NVD905" s="3298"/>
      <c r="NVE905" s="3298"/>
      <c r="NVF905" s="3298"/>
      <c r="NVG905" s="3298"/>
      <c r="NVH905" s="3298"/>
      <c r="NVI905" s="3298"/>
      <c r="NVJ905" s="3298"/>
      <c r="NVK905" s="3298"/>
      <c r="NVL905" s="3298"/>
      <c r="NVM905" s="3298"/>
      <c r="NVN905" s="3298"/>
      <c r="NVO905" s="3298"/>
      <c r="NVP905" s="3298"/>
      <c r="NVQ905" s="3298"/>
      <c r="NVR905" s="3298"/>
      <c r="NVS905" s="3298"/>
      <c r="NVT905" s="3298"/>
      <c r="NVU905" s="3298"/>
      <c r="NVV905" s="3298"/>
      <c r="NVW905" s="3298"/>
      <c r="NVX905" s="3298"/>
      <c r="NVY905" s="3298"/>
      <c r="NVZ905" s="3298"/>
      <c r="NWA905" s="3298"/>
      <c r="NWB905" s="3298"/>
      <c r="NWC905" s="3298"/>
      <c r="NWD905" s="3298"/>
      <c r="NWE905" s="3298"/>
      <c r="NWF905" s="3298"/>
      <c r="NWG905" s="3298"/>
      <c r="NWH905" s="3298"/>
      <c r="NWI905" s="3298"/>
      <c r="NWJ905" s="3298"/>
      <c r="NWK905" s="3298"/>
      <c r="NWL905" s="3298"/>
      <c r="NWM905" s="3298"/>
      <c r="NWN905" s="3298"/>
      <c r="NWO905" s="3298"/>
      <c r="NWP905" s="3298"/>
      <c r="NWQ905" s="3298"/>
      <c r="NWR905" s="3298"/>
      <c r="NWS905" s="3298"/>
      <c r="NWT905" s="3298"/>
      <c r="NWU905" s="3298"/>
      <c r="NWV905" s="3298"/>
      <c r="NWW905" s="3298"/>
      <c r="NWX905" s="3298"/>
      <c r="NWY905" s="3298"/>
      <c r="NWZ905" s="3298"/>
      <c r="NXA905" s="3298"/>
      <c r="NXB905" s="3298"/>
      <c r="NXC905" s="3298"/>
      <c r="NXD905" s="3298"/>
      <c r="NXE905" s="3298"/>
      <c r="NXF905" s="3298"/>
      <c r="NXG905" s="3298"/>
      <c r="NXH905" s="3298"/>
      <c r="NXI905" s="3298"/>
      <c r="NXJ905" s="3298"/>
      <c r="NXK905" s="3298"/>
      <c r="NXL905" s="3298"/>
      <c r="NXM905" s="3298"/>
      <c r="NXN905" s="3298"/>
      <c r="NXO905" s="3298"/>
      <c r="NXP905" s="3298"/>
      <c r="NXQ905" s="3298"/>
      <c r="NXR905" s="3298"/>
      <c r="NXS905" s="3298"/>
      <c r="NXT905" s="3298"/>
      <c r="NXU905" s="3298"/>
      <c r="NXV905" s="3298"/>
      <c r="NXW905" s="3298"/>
      <c r="NXX905" s="3298"/>
      <c r="NXY905" s="3298"/>
      <c r="NXZ905" s="3298"/>
      <c r="NYA905" s="3298"/>
      <c r="NYB905" s="3298"/>
      <c r="NYC905" s="3298"/>
      <c r="NYD905" s="3298"/>
      <c r="NYE905" s="3298"/>
      <c r="NYF905" s="3298"/>
      <c r="NYG905" s="3298"/>
      <c r="NYH905" s="3298"/>
      <c r="NYI905" s="3298"/>
      <c r="NYJ905" s="3298"/>
      <c r="NYK905" s="3298"/>
      <c r="NYL905" s="3298"/>
      <c r="NYM905" s="3298"/>
      <c r="NYN905" s="3298"/>
      <c r="NYO905" s="3298"/>
      <c r="NYP905" s="3298"/>
      <c r="NYQ905" s="3298"/>
      <c r="NYR905" s="3298"/>
      <c r="NYS905" s="3298"/>
      <c r="NYT905" s="3298"/>
      <c r="NYU905" s="3298"/>
      <c r="NYV905" s="3298"/>
      <c r="NYW905" s="3298"/>
      <c r="NYX905" s="3298"/>
      <c r="NYY905" s="3298"/>
      <c r="NYZ905" s="3298"/>
      <c r="NZA905" s="3298"/>
      <c r="NZB905" s="3298"/>
      <c r="NZC905" s="3298"/>
      <c r="NZD905" s="3298"/>
      <c r="NZE905" s="3298"/>
      <c r="NZF905" s="3298"/>
      <c r="NZG905" s="3298"/>
      <c r="NZH905" s="3298"/>
      <c r="NZI905" s="3298"/>
      <c r="NZJ905" s="3298"/>
      <c r="NZK905" s="3298"/>
      <c r="NZL905" s="3298"/>
      <c r="NZM905" s="3298"/>
      <c r="NZN905" s="3298"/>
      <c r="NZO905" s="3298"/>
      <c r="NZP905" s="3298"/>
      <c r="NZQ905" s="3298"/>
      <c r="NZR905" s="3298"/>
      <c r="NZS905" s="3298"/>
      <c r="NZT905" s="3298"/>
      <c r="NZU905" s="3298"/>
      <c r="NZV905" s="3298"/>
      <c r="NZW905" s="3298"/>
      <c r="NZX905" s="3298"/>
      <c r="NZY905" s="3298"/>
      <c r="NZZ905" s="3298"/>
      <c r="OAA905" s="3298"/>
      <c r="OAB905" s="3298"/>
      <c r="OAC905" s="3298"/>
      <c r="OAD905" s="3298"/>
      <c r="OAE905" s="3298"/>
      <c r="OAF905" s="3298"/>
      <c r="OAG905" s="3298"/>
      <c r="OAH905" s="3298"/>
      <c r="OAI905" s="3298"/>
      <c r="OAJ905" s="3298"/>
      <c r="OAK905" s="3298"/>
      <c r="OAL905" s="3298"/>
      <c r="OAM905" s="3298"/>
      <c r="OAN905" s="3298"/>
      <c r="OAO905" s="3298"/>
      <c r="OAP905" s="3298"/>
      <c r="OAQ905" s="3298"/>
      <c r="OAR905" s="3298"/>
      <c r="OAS905" s="3298"/>
      <c r="OAT905" s="3298"/>
      <c r="OAU905" s="3298"/>
      <c r="OAV905" s="3298"/>
      <c r="OAW905" s="3298"/>
      <c r="OAX905" s="3298"/>
      <c r="OAY905" s="3298"/>
      <c r="OAZ905" s="3298"/>
      <c r="OBA905" s="3298"/>
      <c r="OBB905" s="3298"/>
      <c r="OBC905" s="3298"/>
      <c r="OBD905" s="3298"/>
      <c r="OBE905" s="3298"/>
      <c r="OBF905" s="3298"/>
      <c r="OBG905" s="3298"/>
      <c r="OBH905" s="3298"/>
      <c r="OBI905" s="3298"/>
      <c r="OBJ905" s="3298"/>
      <c r="OBK905" s="3298"/>
      <c r="OBL905" s="3298"/>
      <c r="OBM905" s="3298"/>
      <c r="OBN905" s="3298"/>
      <c r="OBO905" s="3298"/>
      <c r="OBP905" s="3298"/>
      <c r="OBQ905" s="3298"/>
      <c r="OBR905" s="3298"/>
      <c r="OBS905" s="3298"/>
      <c r="OBT905" s="3298"/>
      <c r="OBU905" s="3298"/>
      <c r="OBV905" s="3298"/>
      <c r="OBW905" s="3298"/>
      <c r="OBX905" s="3298"/>
      <c r="OBY905" s="3298"/>
      <c r="OBZ905" s="3298"/>
      <c r="OCA905" s="3298"/>
      <c r="OCB905" s="3298"/>
      <c r="OCC905" s="3298"/>
      <c r="OCD905" s="3298"/>
      <c r="OCE905" s="3298"/>
      <c r="OCF905" s="3298"/>
      <c r="OCG905" s="3298"/>
      <c r="OCH905" s="3298"/>
      <c r="OCI905" s="3298"/>
      <c r="OCJ905" s="3298"/>
      <c r="OCK905" s="3298"/>
      <c r="OCL905" s="3298"/>
      <c r="OCM905" s="3298"/>
      <c r="OCN905" s="3298"/>
      <c r="OCO905" s="3298"/>
      <c r="OCP905" s="3298"/>
      <c r="OCQ905" s="3298"/>
      <c r="OCR905" s="3298"/>
      <c r="OCS905" s="3298"/>
      <c r="OCT905" s="3298"/>
      <c r="OCU905" s="3298"/>
      <c r="OCV905" s="3298"/>
      <c r="OCW905" s="3298"/>
      <c r="OCX905" s="3298"/>
      <c r="OCY905" s="3298"/>
      <c r="OCZ905" s="3298"/>
      <c r="ODA905" s="3298"/>
      <c r="ODB905" s="3298"/>
      <c r="ODC905" s="3298"/>
      <c r="ODD905" s="3298"/>
      <c r="ODE905" s="3298"/>
      <c r="ODF905" s="3298"/>
      <c r="ODG905" s="3298"/>
      <c r="ODH905" s="3298"/>
      <c r="ODI905" s="3298"/>
      <c r="ODJ905" s="3298"/>
      <c r="ODK905" s="3298"/>
      <c r="ODL905" s="3298"/>
      <c r="ODM905" s="3298"/>
      <c r="ODN905" s="3298"/>
      <c r="ODO905" s="3298"/>
      <c r="ODP905" s="3298"/>
      <c r="ODQ905" s="3298"/>
      <c r="ODR905" s="3298"/>
      <c r="ODS905" s="3298"/>
      <c r="ODT905" s="3298"/>
      <c r="ODU905" s="3298"/>
      <c r="ODV905" s="3298"/>
      <c r="ODW905" s="3298"/>
      <c r="ODX905" s="3298"/>
      <c r="ODY905" s="3298"/>
      <c r="ODZ905" s="3298"/>
      <c r="OEA905" s="3298"/>
      <c r="OEB905" s="3298"/>
      <c r="OEC905" s="3298"/>
      <c r="OED905" s="3298"/>
      <c r="OEE905" s="3298"/>
      <c r="OEF905" s="3298"/>
      <c r="OEG905" s="3298"/>
      <c r="OEH905" s="3298"/>
      <c r="OEI905" s="3298"/>
      <c r="OEJ905" s="3298"/>
      <c r="OEK905" s="3298"/>
      <c r="OEL905" s="3298"/>
      <c r="OEM905" s="3298"/>
      <c r="OEN905" s="3298"/>
      <c r="OEO905" s="3298"/>
      <c r="OEP905" s="3298"/>
      <c r="OEQ905" s="3298"/>
      <c r="OER905" s="3298"/>
      <c r="OES905" s="3298"/>
      <c r="OET905" s="3298"/>
      <c r="OEU905" s="3298"/>
      <c r="OEV905" s="3298"/>
      <c r="OEW905" s="3298"/>
      <c r="OEX905" s="3298"/>
      <c r="OEY905" s="3298"/>
      <c r="OEZ905" s="3298"/>
      <c r="OFA905" s="3298"/>
      <c r="OFB905" s="3298"/>
      <c r="OFC905" s="3298"/>
      <c r="OFD905" s="3298"/>
      <c r="OFE905" s="3298"/>
      <c r="OFF905" s="3298"/>
      <c r="OFG905" s="3298"/>
      <c r="OFH905" s="3298"/>
      <c r="OFI905" s="3298"/>
      <c r="OFJ905" s="3298"/>
      <c r="OFK905" s="3298"/>
      <c r="OFL905" s="3298"/>
      <c r="OFM905" s="3298"/>
      <c r="OFN905" s="3298"/>
      <c r="OFO905" s="3298"/>
      <c r="OFP905" s="3298"/>
      <c r="OFQ905" s="3298"/>
      <c r="OFR905" s="3298"/>
      <c r="OFS905" s="3298"/>
      <c r="OFT905" s="3298"/>
      <c r="OFU905" s="3298"/>
      <c r="OFV905" s="3298"/>
      <c r="OFW905" s="3298"/>
      <c r="OFX905" s="3298"/>
      <c r="OFY905" s="3298"/>
      <c r="OFZ905" s="3298"/>
      <c r="OGA905" s="3298"/>
      <c r="OGB905" s="3298"/>
      <c r="OGC905" s="3298"/>
      <c r="OGD905" s="3298"/>
      <c r="OGE905" s="3298"/>
      <c r="OGF905" s="3298"/>
      <c r="OGG905" s="3298"/>
      <c r="OGH905" s="3298"/>
      <c r="OGI905" s="3298"/>
      <c r="OGJ905" s="3298"/>
      <c r="OGK905" s="3298"/>
      <c r="OGL905" s="3298"/>
      <c r="OGM905" s="3298"/>
      <c r="OGN905" s="3298"/>
      <c r="OGO905" s="3298"/>
      <c r="OGP905" s="3298"/>
      <c r="OGQ905" s="3298"/>
      <c r="OGR905" s="3298"/>
      <c r="OGS905" s="3298"/>
      <c r="OGT905" s="3298"/>
      <c r="OGU905" s="3298"/>
      <c r="OGV905" s="3298"/>
      <c r="OGW905" s="3298"/>
      <c r="OGX905" s="3298"/>
      <c r="OGY905" s="3298"/>
      <c r="OGZ905" s="3298"/>
      <c r="OHA905" s="3298"/>
      <c r="OHB905" s="3298"/>
      <c r="OHC905" s="3298"/>
      <c r="OHD905" s="3298"/>
      <c r="OHE905" s="3298"/>
      <c r="OHF905" s="3298"/>
      <c r="OHG905" s="3298"/>
      <c r="OHH905" s="3298"/>
      <c r="OHI905" s="3298"/>
      <c r="OHJ905" s="3298"/>
      <c r="OHK905" s="3298"/>
      <c r="OHL905" s="3298"/>
      <c r="OHM905" s="3298"/>
      <c r="OHN905" s="3298"/>
      <c r="OHO905" s="3298"/>
      <c r="OHP905" s="3298"/>
      <c r="OHQ905" s="3298"/>
      <c r="OHR905" s="3298"/>
      <c r="OHS905" s="3298"/>
      <c r="OHT905" s="3298"/>
      <c r="OHU905" s="3298"/>
      <c r="OHV905" s="3298"/>
      <c r="OHW905" s="3298"/>
      <c r="OHX905" s="3298"/>
      <c r="OHY905" s="3298"/>
      <c r="OHZ905" s="3298"/>
      <c r="OIA905" s="3298"/>
      <c r="OIB905" s="3298"/>
      <c r="OIC905" s="3298"/>
      <c r="OID905" s="3298"/>
      <c r="OIE905" s="3298"/>
      <c r="OIF905" s="3298"/>
      <c r="OIG905" s="3298"/>
      <c r="OIH905" s="3298"/>
      <c r="OII905" s="3298"/>
      <c r="OIJ905" s="3298"/>
      <c r="OIK905" s="3298"/>
      <c r="OIL905" s="3298"/>
      <c r="OIM905" s="3298"/>
      <c r="OIN905" s="3298"/>
      <c r="OIO905" s="3298"/>
      <c r="OIP905" s="3298"/>
      <c r="OIQ905" s="3298"/>
      <c r="OIR905" s="3298"/>
      <c r="OIS905" s="3298"/>
      <c r="OIT905" s="3298"/>
      <c r="OIU905" s="3298"/>
      <c r="OIV905" s="3298"/>
      <c r="OIW905" s="3298"/>
      <c r="OIX905" s="3298"/>
      <c r="OIY905" s="3298"/>
      <c r="OIZ905" s="3298"/>
      <c r="OJA905" s="3298"/>
      <c r="OJB905" s="3298"/>
      <c r="OJC905" s="3298"/>
      <c r="OJD905" s="3298"/>
      <c r="OJE905" s="3298"/>
      <c r="OJF905" s="3298"/>
      <c r="OJG905" s="3298"/>
      <c r="OJH905" s="3298"/>
      <c r="OJI905" s="3298"/>
      <c r="OJJ905" s="3298"/>
      <c r="OJK905" s="3298"/>
      <c r="OJL905" s="3298"/>
      <c r="OJM905" s="3298"/>
      <c r="OJN905" s="3298"/>
      <c r="OJO905" s="3298"/>
      <c r="OJP905" s="3298"/>
      <c r="OJQ905" s="3298"/>
      <c r="OJR905" s="3298"/>
      <c r="OJS905" s="3298"/>
      <c r="OJT905" s="3298"/>
      <c r="OJU905" s="3298"/>
      <c r="OJV905" s="3298"/>
      <c r="OJW905" s="3298"/>
      <c r="OJX905" s="3298"/>
      <c r="OJY905" s="3298"/>
      <c r="OJZ905" s="3298"/>
      <c r="OKA905" s="3298"/>
      <c r="OKB905" s="3298"/>
      <c r="OKC905" s="3298"/>
      <c r="OKD905" s="3298"/>
      <c r="OKE905" s="3298"/>
      <c r="OKF905" s="3298"/>
      <c r="OKG905" s="3298"/>
      <c r="OKH905" s="3298"/>
      <c r="OKI905" s="3298"/>
      <c r="OKJ905" s="3298"/>
      <c r="OKK905" s="3298"/>
      <c r="OKL905" s="3298"/>
      <c r="OKM905" s="3298"/>
      <c r="OKN905" s="3298"/>
      <c r="OKO905" s="3298"/>
      <c r="OKP905" s="3298"/>
      <c r="OKQ905" s="3298"/>
      <c r="OKR905" s="3298"/>
      <c r="OKS905" s="3298"/>
      <c r="OKT905" s="3298"/>
      <c r="OKU905" s="3298"/>
      <c r="OKV905" s="3298"/>
      <c r="OKW905" s="3298"/>
      <c r="OKX905" s="3298"/>
      <c r="OKY905" s="3298"/>
      <c r="OKZ905" s="3298"/>
      <c r="OLA905" s="3298"/>
      <c r="OLB905" s="3298"/>
      <c r="OLC905" s="3298"/>
      <c r="OLD905" s="3298"/>
      <c r="OLE905" s="3298"/>
      <c r="OLF905" s="3298"/>
      <c r="OLG905" s="3298"/>
      <c r="OLH905" s="3298"/>
      <c r="OLI905" s="3298"/>
      <c r="OLJ905" s="3298"/>
      <c r="OLK905" s="3298"/>
      <c r="OLL905" s="3298"/>
      <c r="OLM905" s="3298"/>
      <c r="OLN905" s="3298"/>
      <c r="OLO905" s="3298"/>
      <c r="OLP905" s="3298"/>
      <c r="OLQ905" s="3298"/>
      <c r="OLR905" s="3298"/>
      <c r="OLS905" s="3298"/>
      <c r="OLT905" s="3298"/>
      <c r="OLU905" s="3298"/>
      <c r="OLV905" s="3298"/>
      <c r="OLW905" s="3298"/>
      <c r="OLX905" s="3298"/>
      <c r="OLY905" s="3298"/>
      <c r="OLZ905" s="3298"/>
      <c r="OMA905" s="3298"/>
      <c r="OMB905" s="3298"/>
      <c r="OMC905" s="3298"/>
      <c r="OMD905" s="3298"/>
      <c r="OME905" s="3298"/>
      <c r="OMF905" s="3298"/>
      <c r="OMG905" s="3298"/>
      <c r="OMH905" s="3298"/>
      <c r="OMI905" s="3298"/>
      <c r="OMJ905" s="3298"/>
      <c r="OMK905" s="3298"/>
      <c r="OML905" s="3298"/>
      <c r="OMM905" s="3298"/>
      <c r="OMN905" s="3298"/>
      <c r="OMO905" s="3298"/>
      <c r="OMP905" s="3298"/>
      <c r="OMQ905" s="3298"/>
      <c r="OMR905" s="3298"/>
      <c r="OMS905" s="3298"/>
      <c r="OMT905" s="3298"/>
      <c r="OMU905" s="3298"/>
      <c r="OMV905" s="3298"/>
      <c r="OMW905" s="3298"/>
      <c r="OMX905" s="3298"/>
      <c r="OMY905" s="3298"/>
      <c r="OMZ905" s="3298"/>
      <c r="ONA905" s="3298"/>
      <c r="ONB905" s="3298"/>
      <c r="ONC905" s="3298"/>
      <c r="OND905" s="3298"/>
      <c r="ONE905" s="3298"/>
      <c r="ONF905" s="3298"/>
      <c r="ONG905" s="3298"/>
      <c r="ONH905" s="3298"/>
      <c r="ONI905" s="3298"/>
      <c r="ONJ905" s="3298"/>
      <c r="ONK905" s="3298"/>
      <c r="ONL905" s="3298"/>
      <c r="ONM905" s="3298"/>
      <c r="ONN905" s="3298"/>
      <c r="ONO905" s="3298"/>
      <c r="ONP905" s="3298"/>
      <c r="ONQ905" s="3298"/>
      <c r="ONR905" s="3298"/>
      <c r="ONS905" s="3298"/>
      <c r="ONT905" s="3298"/>
      <c r="ONU905" s="3298"/>
      <c r="ONV905" s="3298"/>
      <c r="ONW905" s="3298"/>
      <c r="ONX905" s="3298"/>
      <c r="ONY905" s="3298"/>
      <c r="ONZ905" s="3298"/>
      <c r="OOA905" s="3298"/>
      <c r="OOB905" s="3298"/>
      <c r="OOC905" s="3298"/>
      <c r="OOD905" s="3298"/>
      <c r="OOE905" s="3298"/>
      <c r="OOF905" s="3298"/>
      <c r="OOG905" s="3298"/>
      <c r="OOH905" s="3298"/>
      <c r="OOI905" s="3298"/>
      <c r="OOJ905" s="3298"/>
      <c r="OOK905" s="3298"/>
      <c r="OOL905" s="3298"/>
      <c r="OOM905" s="3298"/>
      <c r="OON905" s="3298"/>
      <c r="OOO905" s="3298"/>
      <c r="OOP905" s="3298"/>
      <c r="OOQ905" s="3298"/>
      <c r="OOR905" s="3298"/>
      <c r="OOS905" s="3298"/>
      <c r="OOT905" s="3298"/>
      <c r="OOU905" s="3298"/>
      <c r="OOV905" s="3298"/>
      <c r="OOW905" s="3298"/>
      <c r="OOX905" s="3298"/>
      <c r="OOY905" s="3298"/>
      <c r="OOZ905" s="3298"/>
      <c r="OPA905" s="3298"/>
      <c r="OPB905" s="3298"/>
      <c r="OPC905" s="3298"/>
      <c r="OPD905" s="3298"/>
      <c r="OPE905" s="3298"/>
      <c r="OPF905" s="3298"/>
      <c r="OPG905" s="3298"/>
      <c r="OPH905" s="3298"/>
      <c r="OPI905" s="3298"/>
      <c r="OPJ905" s="3298"/>
      <c r="OPK905" s="3298"/>
      <c r="OPL905" s="3298"/>
      <c r="OPM905" s="3298"/>
      <c r="OPN905" s="3298"/>
      <c r="OPO905" s="3298"/>
      <c r="OPP905" s="3298"/>
      <c r="OPQ905" s="3298"/>
      <c r="OPR905" s="3298"/>
      <c r="OPS905" s="3298"/>
      <c r="OPT905" s="3298"/>
      <c r="OPU905" s="3298"/>
      <c r="OPV905" s="3298"/>
      <c r="OPW905" s="3298"/>
      <c r="OPX905" s="3298"/>
      <c r="OPY905" s="3298"/>
      <c r="OPZ905" s="3298"/>
      <c r="OQA905" s="3298"/>
      <c r="OQB905" s="3298"/>
      <c r="OQC905" s="3298"/>
      <c r="OQD905" s="3298"/>
      <c r="OQE905" s="3298"/>
      <c r="OQF905" s="3298"/>
      <c r="OQG905" s="3298"/>
      <c r="OQH905" s="3298"/>
      <c r="OQI905" s="3298"/>
      <c r="OQJ905" s="3298"/>
      <c r="OQK905" s="3298"/>
      <c r="OQL905" s="3298"/>
      <c r="OQM905" s="3298"/>
      <c r="OQN905" s="3298"/>
      <c r="OQO905" s="3298"/>
      <c r="OQP905" s="3298"/>
      <c r="OQQ905" s="3298"/>
      <c r="OQR905" s="3298"/>
      <c r="OQS905" s="3298"/>
      <c r="OQT905" s="3298"/>
      <c r="OQU905" s="3298"/>
      <c r="OQV905" s="3298"/>
      <c r="OQW905" s="3298"/>
      <c r="OQX905" s="3298"/>
      <c r="OQY905" s="3298"/>
      <c r="OQZ905" s="3298"/>
      <c r="ORA905" s="3298"/>
      <c r="ORB905" s="3298"/>
      <c r="ORC905" s="3298"/>
      <c r="ORD905" s="3298"/>
      <c r="ORE905" s="3298"/>
      <c r="ORF905" s="3298"/>
      <c r="ORG905" s="3298"/>
      <c r="ORH905" s="3298"/>
      <c r="ORI905" s="3298"/>
      <c r="ORJ905" s="3298"/>
      <c r="ORK905" s="3298"/>
      <c r="ORL905" s="3298"/>
      <c r="ORM905" s="3298"/>
      <c r="ORN905" s="3298"/>
      <c r="ORO905" s="3298"/>
      <c r="ORP905" s="3298"/>
      <c r="ORQ905" s="3298"/>
      <c r="ORR905" s="3298"/>
      <c r="ORS905" s="3298"/>
      <c r="ORT905" s="3298"/>
      <c r="ORU905" s="3298"/>
      <c r="ORV905" s="3298"/>
      <c r="ORW905" s="3298"/>
      <c r="ORX905" s="3298"/>
      <c r="ORY905" s="3298"/>
      <c r="ORZ905" s="3298"/>
      <c r="OSA905" s="3298"/>
      <c r="OSB905" s="3298"/>
      <c r="OSC905" s="3298"/>
      <c r="OSD905" s="3298"/>
      <c r="OSE905" s="3298"/>
      <c r="OSF905" s="3298"/>
      <c r="OSG905" s="3298"/>
      <c r="OSH905" s="3298"/>
      <c r="OSI905" s="3298"/>
      <c r="OSJ905" s="3298"/>
      <c r="OSK905" s="3298"/>
      <c r="OSL905" s="3298"/>
      <c r="OSM905" s="3298"/>
      <c r="OSN905" s="3298"/>
      <c r="OSO905" s="3298"/>
      <c r="OSP905" s="3298"/>
      <c r="OSQ905" s="3298"/>
      <c r="OSR905" s="3298"/>
      <c r="OSS905" s="3298"/>
      <c r="OST905" s="3298"/>
      <c r="OSU905" s="3298"/>
      <c r="OSV905" s="3298"/>
      <c r="OSW905" s="3298"/>
      <c r="OSX905" s="3298"/>
      <c r="OSY905" s="3298"/>
      <c r="OSZ905" s="3298"/>
      <c r="OTA905" s="3298"/>
      <c r="OTB905" s="3298"/>
      <c r="OTC905" s="3298"/>
      <c r="OTD905" s="3298"/>
      <c r="OTE905" s="3298"/>
      <c r="OTF905" s="3298"/>
      <c r="OTG905" s="3298"/>
      <c r="OTH905" s="3298"/>
      <c r="OTI905" s="3298"/>
      <c r="OTJ905" s="3298"/>
      <c r="OTK905" s="3298"/>
      <c r="OTL905" s="3298"/>
      <c r="OTM905" s="3298"/>
      <c r="OTN905" s="3298"/>
      <c r="OTO905" s="3298"/>
      <c r="OTP905" s="3298"/>
      <c r="OTQ905" s="3298"/>
      <c r="OTR905" s="3298"/>
      <c r="OTS905" s="3298"/>
      <c r="OTT905" s="3298"/>
      <c r="OTU905" s="3298"/>
      <c r="OTV905" s="3298"/>
      <c r="OTW905" s="3298"/>
      <c r="OTX905" s="3298"/>
      <c r="OTY905" s="3298"/>
      <c r="OTZ905" s="3298"/>
      <c r="OUA905" s="3298"/>
      <c r="OUB905" s="3298"/>
      <c r="OUC905" s="3298"/>
      <c r="OUD905" s="3298"/>
      <c r="OUE905" s="3298"/>
      <c r="OUF905" s="3298"/>
      <c r="OUG905" s="3298"/>
      <c r="OUH905" s="3298"/>
      <c r="OUI905" s="3298"/>
      <c r="OUJ905" s="3298"/>
      <c r="OUK905" s="3298"/>
      <c r="OUL905" s="3298"/>
      <c r="OUM905" s="3298"/>
      <c r="OUN905" s="3298"/>
      <c r="OUO905" s="3298"/>
      <c r="OUP905" s="3298"/>
      <c r="OUQ905" s="3298"/>
      <c r="OUR905" s="3298"/>
      <c r="OUS905" s="3298"/>
      <c r="OUT905" s="3298"/>
      <c r="OUU905" s="3298"/>
      <c r="OUV905" s="3298"/>
      <c r="OUW905" s="3298"/>
      <c r="OUX905" s="3298"/>
      <c r="OUY905" s="3298"/>
      <c r="OUZ905" s="3298"/>
      <c r="OVA905" s="3298"/>
      <c r="OVB905" s="3298"/>
      <c r="OVC905" s="3298"/>
      <c r="OVD905" s="3298"/>
      <c r="OVE905" s="3298"/>
      <c r="OVF905" s="3298"/>
      <c r="OVG905" s="3298"/>
      <c r="OVH905" s="3298"/>
      <c r="OVI905" s="3298"/>
      <c r="OVJ905" s="3298"/>
      <c r="OVK905" s="3298"/>
      <c r="OVL905" s="3298"/>
      <c r="OVM905" s="3298"/>
      <c r="OVN905" s="3298"/>
      <c r="OVO905" s="3298"/>
      <c r="OVP905" s="3298"/>
      <c r="OVQ905" s="3298"/>
      <c r="OVR905" s="3298"/>
      <c r="OVS905" s="3298"/>
      <c r="OVT905" s="3298"/>
      <c r="OVU905" s="3298"/>
      <c r="OVV905" s="3298"/>
      <c r="OVW905" s="3298"/>
      <c r="OVX905" s="3298"/>
      <c r="OVY905" s="3298"/>
      <c r="OVZ905" s="3298"/>
      <c r="OWA905" s="3298"/>
      <c r="OWB905" s="3298"/>
      <c r="OWC905" s="3298"/>
      <c r="OWD905" s="3298"/>
      <c r="OWE905" s="3298"/>
      <c r="OWF905" s="3298"/>
      <c r="OWG905" s="3298"/>
      <c r="OWH905" s="3298"/>
      <c r="OWI905" s="3298"/>
      <c r="OWJ905" s="3298"/>
      <c r="OWK905" s="3298"/>
      <c r="OWL905" s="3298"/>
      <c r="OWM905" s="3298"/>
      <c r="OWN905" s="3298"/>
      <c r="OWO905" s="3298"/>
      <c r="OWP905" s="3298"/>
      <c r="OWQ905" s="3298"/>
      <c r="OWR905" s="3298"/>
      <c r="OWS905" s="3298"/>
      <c r="OWT905" s="3298"/>
      <c r="OWU905" s="3298"/>
      <c r="OWV905" s="3298"/>
      <c r="OWW905" s="3298"/>
      <c r="OWX905" s="3298"/>
      <c r="OWY905" s="3298"/>
      <c r="OWZ905" s="3298"/>
      <c r="OXA905" s="3298"/>
      <c r="OXB905" s="3298"/>
      <c r="OXC905" s="3298"/>
      <c r="OXD905" s="3298"/>
      <c r="OXE905" s="3298"/>
      <c r="OXF905" s="3298"/>
      <c r="OXG905" s="3298"/>
      <c r="OXH905" s="3298"/>
      <c r="OXI905" s="3298"/>
      <c r="OXJ905" s="3298"/>
      <c r="OXK905" s="3298"/>
      <c r="OXL905" s="3298"/>
      <c r="OXM905" s="3298"/>
      <c r="OXN905" s="3298"/>
      <c r="OXO905" s="3298"/>
      <c r="OXP905" s="3298"/>
      <c r="OXQ905" s="3298"/>
      <c r="OXR905" s="3298"/>
      <c r="OXS905" s="3298"/>
      <c r="OXT905" s="3298"/>
      <c r="OXU905" s="3298"/>
      <c r="OXV905" s="3298"/>
      <c r="OXW905" s="3298"/>
      <c r="OXX905" s="3298"/>
      <c r="OXY905" s="3298"/>
      <c r="OXZ905" s="3298"/>
      <c r="OYA905" s="3298"/>
      <c r="OYB905" s="3298"/>
      <c r="OYC905" s="3298"/>
      <c r="OYD905" s="3298"/>
      <c r="OYE905" s="3298"/>
      <c r="OYF905" s="3298"/>
      <c r="OYG905" s="3298"/>
      <c r="OYH905" s="3298"/>
      <c r="OYI905" s="3298"/>
      <c r="OYJ905" s="3298"/>
      <c r="OYK905" s="3298"/>
      <c r="OYL905" s="3298"/>
      <c r="OYM905" s="3298"/>
      <c r="OYN905" s="3298"/>
      <c r="OYO905" s="3298"/>
      <c r="OYP905" s="3298"/>
      <c r="OYQ905" s="3298"/>
      <c r="OYR905" s="3298"/>
      <c r="OYS905" s="3298"/>
      <c r="OYT905" s="3298"/>
      <c r="OYU905" s="3298"/>
      <c r="OYV905" s="3298"/>
      <c r="OYW905" s="3298"/>
      <c r="OYX905" s="3298"/>
      <c r="OYY905" s="3298"/>
      <c r="OYZ905" s="3298"/>
      <c r="OZA905" s="3298"/>
      <c r="OZB905" s="3298"/>
      <c r="OZC905" s="3298"/>
      <c r="OZD905" s="3298"/>
      <c r="OZE905" s="3298"/>
      <c r="OZF905" s="3298"/>
      <c r="OZG905" s="3298"/>
      <c r="OZH905" s="3298"/>
      <c r="OZI905" s="3298"/>
      <c r="OZJ905" s="3298"/>
      <c r="OZK905" s="3298"/>
      <c r="OZL905" s="3298"/>
      <c r="OZM905" s="3298"/>
      <c r="OZN905" s="3298"/>
      <c r="OZO905" s="3298"/>
      <c r="OZP905" s="3298"/>
      <c r="OZQ905" s="3298"/>
      <c r="OZR905" s="3298"/>
      <c r="OZS905" s="3298"/>
      <c r="OZT905" s="3298"/>
      <c r="OZU905" s="3298"/>
      <c r="OZV905" s="3298"/>
      <c r="OZW905" s="3298"/>
      <c r="OZX905" s="3298"/>
      <c r="OZY905" s="3298"/>
      <c r="OZZ905" s="3298"/>
      <c r="PAA905" s="3298"/>
      <c r="PAB905" s="3298"/>
      <c r="PAC905" s="3298"/>
      <c r="PAD905" s="3298"/>
      <c r="PAE905" s="3298"/>
      <c r="PAF905" s="3298"/>
      <c r="PAG905" s="3298"/>
      <c r="PAH905" s="3298"/>
      <c r="PAI905" s="3298"/>
      <c r="PAJ905" s="3298"/>
      <c r="PAK905" s="3298"/>
      <c r="PAL905" s="3298"/>
      <c r="PAM905" s="3298"/>
      <c r="PAN905" s="3298"/>
      <c r="PAO905" s="3298"/>
      <c r="PAP905" s="3298"/>
      <c r="PAQ905" s="3298"/>
      <c r="PAR905" s="3298"/>
      <c r="PAS905" s="3298"/>
      <c r="PAT905" s="3298"/>
      <c r="PAU905" s="3298"/>
      <c r="PAV905" s="3298"/>
      <c r="PAW905" s="3298"/>
      <c r="PAX905" s="3298"/>
      <c r="PAY905" s="3298"/>
      <c r="PAZ905" s="3298"/>
      <c r="PBA905" s="3298"/>
      <c r="PBB905" s="3298"/>
      <c r="PBC905" s="3298"/>
      <c r="PBD905" s="3298"/>
      <c r="PBE905" s="3298"/>
      <c r="PBF905" s="3298"/>
      <c r="PBG905" s="3298"/>
      <c r="PBH905" s="3298"/>
      <c r="PBI905" s="3298"/>
      <c r="PBJ905" s="3298"/>
      <c r="PBK905" s="3298"/>
      <c r="PBL905" s="3298"/>
      <c r="PBM905" s="3298"/>
      <c r="PBN905" s="3298"/>
      <c r="PBO905" s="3298"/>
      <c r="PBP905" s="3298"/>
      <c r="PBQ905" s="3298"/>
      <c r="PBR905" s="3298"/>
      <c r="PBS905" s="3298"/>
      <c r="PBT905" s="3298"/>
      <c r="PBU905" s="3298"/>
      <c r="PBV905" s="3298"/>
      <c r="PBW905" s="3298"/>
      <c r="PBX905" s="3298"/>
      <c r="PBY905" s="3298"/>
      <c r="PBZ905" s="3298"/>
      <c r="PCA905" s="3298"/>
      <c r="PCB905" s="3298"/>
      <c r="PCC905" s="3298"/>
      <c r="PCD905" s="3298"/>
      <c r="PCE905" s="3298"/>
      <c r="PCF905" s="3298"/>
      <c r="PCG905" s="3298"/>
      <c r="PCH905" s="3298"/>
      <c r="PCI905" s="3298"/>
      <c r="PCJ905" s="3298"/>
      <c r="PCK905" s="3298"/>
      <c r="PCL905" s="3298"/>
      <c r="PCM905" s="3298"/>
      <c r="PCN905" s="3298"/>
      <c r="PCO905" s="3298"/>
      <c r="PCP905" s="3298"/>
      <c r="PCQ905" s="3298"/>
      <c r="PCR905" s="3298"/>
      <c r="PCS905" s="3298"/>
      <c r="PCT905" s="3298"/>
      <c r="PCU905" s="3298"/>
      <c r="PCV905" s="3298"/>
      <c r="PCW905" s="3298"/>
      <c r="PCX905" s="3298"/>
      <c r="PCY905" s="3298"/>
      <c r="PCZ905" s="3298"/>
      <c r="PDA905" s="3298"/>
      <c r="PDB905" s="3298"/>
      <c r="PDC905" s="3298"/>
      <c r="PDD905" s="3298"/>
      <c r="PDE905" s="3298"/>
      <c r="PDF905" s="3298"/>
      <c r="PDG905" s="3298"/>
      <c r="PDH905" s="3298"/>
      <c r="PDI905" s="3298"/>
      <c r="PDJ905" s="3298"/>
      <c r="PDK905" s="3298"/>
      <c r="PDL905" s="3298"/>
      <c r="PDM905" s="3298"/>
      <c r="PDN905" s="3298"/>
      <c r="PDO905" s="3298"/>
      <c r="PDP905" s="3298"/>
      <c r="PDQ905" s="3298"/>
      <c r="PDR905" s="3298"/>
      <c r="PDS905" s="3298"/>
      <c r="PDT905" s="3298"/>
      <c r="PDU905" s="3298"/>
      <c r="PDV905" s="3298"/>
      <c r="PDW905" s="3298"/>
      <c r="PDX905" s="3298"/>
      <c r="PDY905" s="3298"/>
      <c r="PDZ905" s="3298"/>
      <c r="PEA905" s="3298"/>
      <c r="PEB905" s="3298"/>
      <c r="PEC905" s="3298"/>
      <c r="PED905" s="3298"/>
      <c r="PEE905" s="3298"/>
      <c r="PEF905" s="3298"/>
      <c r="PEG905" s="3298"/>
      <c r="PEH905" s="3298"/>
      <c r="PEI905" s="3298"/>
      <c r="PEJ905" s="3298"/>
      <c r="PEK905" s="3298"/>
      <c r="PEL905" s="3298"/>
      <c r="PEM905" s="3298"/>
      <c r="PEN905" s="3298"/>
      <c r="PEO905" s="3298"/>
      <c r="PEP905" s="3298"/>
      <c r="PEQ905" s="3298"/>
      <c r="PER905" s="3298"/>
      <c r="PES905" s="3298"/>
      <c r="PET905" s="3298"/>
      <c r="PEU905" s="3298"/>
      <c r="PEV905" s="3298"/>
      <c r="PEW905" s="3298"/>
      <c r="PEX905" s="3298"/>
      <c r="PEY905" s="3298"/>
      <c r="PEZ905" s="3298"/>
      <c r="PFA905" s="3298"/>
      <c r="PFB905" s="3298"/>
      <c r="PFC905" s="3298"/>
      <c r="PFD905" s="3298"/>
      <c r="PFE905" s="3298"/>
      <c r="PFF905" s="3298"/>
      <c r="PFG905" s="3298"/>
      <c r="PFH905" s="3298"/>
      <c r="PFI905" s="3298"/>
      <c r="PFJ905" s="3298"/>
      <c r="PFK905" s="3298"/>
      <c r="PFL905" s="3298"/>
      <c r="PFM905" s="3298"/>
      <c r="PFN905" s="3298"/>
      <c r="PFO905" s="3298"/>
      <c r="PFP905" s="3298"/>
      <c r="PFQ905" s="3298"/>
      <c r="PFR905" s="3298"/>
      <c r="PFS905" s="3298"/>
      <c r="PFT905" s="3298"/>
      <c r="PFU905" s="3298"/>
      <c r="PFV905" s="3298"/>
      <c r="PFW905" s="3298"/>
      <c r="PFX905" s="3298"/>
      <c r="PFY905" s="3298"/>
      <c r="PFZ905" s="3298"/>
      <c r="PGA905" s="3298"/>
      <c r="PGB905" s="3298"/>
      <c r="PGC905" s="3298"/>
      <c r="PGD905" s="3298"/>
      <c r="PGE905" s="3298"/>
      <c r="PGF905" s="3298"/>
      <c r="PGG905" s="3298"/>
      <c r="PGH905" s="3298"/>
      <c r="PGI905" s="3298"/>
      <c r="PGJ905" s="3298"/>
      <c r="PGK905" s="3298"/>
      <c r="PGL905" s="3298"/>
      <c r="PGM905" s="3298"/>
      <c r="PGN905" s="3298"/>
      <c r="PGO905" s="3298"/>
      <c r="PGP905" s="3298"/>
      <c r="PGQ905" s="3298"/>
      <c r="PGR905" s="3298"/>
      <c r="PGS905" s="3298"/>
      <c r="PGT905" s="3298"/>
      <c r="PGU905" s="3298"/>
      <c r="PGV905" s="3298"/>
      <c r="PGW905" s="3298"/>
      <c r="PGX905" s="3298"/>
      <c r="PGY905" s="3298"/>
      <c r="PGZ905" s="3298"/>
      <c r="PHA905" s="3298"/>
      <c r="PHB905" s="3298"/>
      <c r="PHC905" s="3298"/>
      <c r="PHD905" s="3298"/>
      <c r="PHE905" s="3298"/>
      <c r="PHF905" s="3298"/>
      <c r="PHG905" s="3298"/>
      <c r="PHH905" s="3298"/>
      <c r="PHI905" s="3298"/>
      <c r="PHJ905" s="3298"/>
      <c r="PHK905" s="3298"/>
      <c r="PHL905" s="3298"/>
      <c r="PHM905" s="3298"/>
      <c r="PHN905" s="3298"/>
      <c r="PHO905" s="3298"/>
      <c r="PHP905" s="3298"/>
      <c r="PHQ905" s="3298"/>
      <c r="PHR905" s="3298"/>
      <c r="PHS905" s="3298"/>
      <c r="PHT905" s="3298"/>
      <c r="PHU905" s="3298"/>
      <c r="PHV905" s="3298"/>
      <c r="PHW905" s="3298"/>
      <c r="PHX905" s="3298"/>
      <c r="PHY905" s="3298"/>
      <c r="PHZ905" s="3298"/>
      <c r="PIA905" s="3298"/>
      <c r="PIB905" s="3298"/>
      <c r="PIC905" s="3298"/>
      <c r="PID905" s="3298"/>
      <c r="PIE905" s="3298"/>
      <c r="PIF905" s="3298"/>
      <c r="PIG905" s="3298"/>
      <c r="PIH905" s="3298"/>
      <c r="PII905" s="3298"/>
      <c r="PIJ905" s="3298"/>
      <c r="PIK905" s="3298"/>
      <c r="PIL905" s="3298"/>
      <c r="PIM905" s="3298"/>
      <c r="PIN905" s="3298"/>
      <c r="PIO905" s="3298"/>
      <c r="PIP905" s="3298"/>
      <c r="PIQ905" s="3298"/>
      <c r="PIR905" s="3298"/>
      <c r="PIS905" s="3298"/>
      <c r="PIT905" s="3298"/>
      <c r="PIU905" s="3298"/>
      <c r="PIV905" s="3298"/>
      <c r="PIW905" s="3298"/>
      <c r="PIX905" s="3298"/>
      <c r="PIY905" s="3298"/>
      <c r="PIZ905" s="3298"/>
      <c r="PJA905" s="3298"/>
      <c r="PJB905" s="3298"/>
      <c r="PJC905" s="3298"/>
      <c r="PJD905" s="3298"/>
      <c r="PJE905" s="3298"/>
      <c r="PJF905" s="3298"/>
      <c r="PJG905" s="3298"/>
      <c r="PJH905" s="3298"/>
      <c r="PJI905" s="3298"/>
      <c r="PJJ905" s="3298"/>
      <c r="PJK905" s="3298"/>
      <c r="PJL905" s="3298"/>
      <c r="PJM905" s="3298"/>
      <c r="PJN905" s="3298"/>
      <c r="PJO905" s="3298"/>
      <c r="PJP905" s="3298"/>
      <c r="PJQ905" s="3298"/>
      <c r="PJR905" s="3298"/>
      <c r="PJS905" s="3298"/>
      <c r="PJT905" s="3298"/>
      <c r="PJU905" s="3298"/>
      <c r="PJV905" s="3298"/>
      <c r="PJW905" s="3298"/>
      <c r="PJX905" s="3298"/>
      <c r="PJY905" s="3298"/>
      <c r="PJZ905" s="3298"/>
      <c r="PKA905" s="3298"/>
      <c r="PKB905" s="3298"/>
      <c r="PKC905" s="3298"/>
      <c r="PKD905" s="3298"/>
      <c r="PKE905" s="3298"/>
      <c r="PKF905" s="3298"/>
      <c r="PKG905" s="3298"/>
      <c r="PKH905" s="3298"/>
      <c r="PKI905" s="3298"/>
      <c r="PKJ905" s="3298"/>
      <c r="PKK905" s="3298"/>
      <c r="PKL905" s="3298"/>
      <c r="PKM905" s="3298"/>
      <c r="PKN905" s="3298"/>
      <c r="PKO905" s="3298"/>
      <c r="PKP905" s="3298"/>
      <c r="PKQ905" s="3298"/>
      <c r="PKR905" s="3298"/>
      <c r="PKS905" s="3298"/>
      <c r="PKT905" s="3298"/>
      <c r="PKU905" s="3298"/>
      <c r="PKV905" s="3298"/>
      <c r="PKW905" s="3298"/>
      <c r="PKX905" s="3298"/>
      <c r="PKY905" s="3298"/>
      <c r="PKZ905" s="3298"/>
      <c r="PLA905" s="3298"/>
      <c r="PLB905" s="3298"/>
      <c r="PLC905" s="3298"/>
      <c r="PLD905" s="3298"/>
      <c r="PLE905" s="3298"/>
      <c r="PLF905" s="3298"/>
      <c r="PLG905" s="3298"/>
      <c r="PLH905" s="3298"/>
      <c r="PLI905" s="3298"/>
      <c r="PLJ905" s="3298"/>
      <c r="PLK905" s="3298"/>
      <c r="PLL905" s="3298"/>
      <c r="PLM905" s="3298"/>
      <c r="PLN905" s="3298"/>
      <c r="PLO905" s="3298"/>
      <c r="PLP905" s="3298"/>
      <c r="PLQ905" s="3298"/>
      <c r="PLR905" s="3298"/>
      <c r="PLS905" s="3298"/>
      <c r="PLT905" s="3298"/>
      <c r="PLU905" s="3298"/>
      <c r="PLV905" s="3298"/>
      <c r="PLW905" s="3298"/>
      <c r="PLX905" s="3298"/>
      <c r="PLY905" s="3298"/>
      <c r="PLZ905" s="3298"/>
      <c r="PMA905" s="3298"/>
      <c r="PMB905" s="3298"/>
      <c r="PMC905" s="3298"/>
      <c r="PMD905" s="3298"/>
      <c r="PME905" s="3298"/>
      <c r="PMF905" s="3298"/>
      <c r="PMG905" s="3298"/>
      <c r="PMH905" s="3298"/>
      <c r="PMI905" s="3298"/>
      <c r="PMJ905" s="3298"/>
      <c r="PMK905" s="3298"/>
      <c r="PML905" s="3298"/>
      <c r="PMM905" s="3298"/>
      <c r="PMN905" s="3298"/>
      <c r="PMO905" s="3298"/>
      <c r="PMP905" s="3298"/>
      <c r="PMQ905" s="3298"/>
      <c r="PMR905" s="3298"/>
      <c r="PMS905" s="3298"/>
      <c r="PMT905" s="3298"/>
      <c r="PMU905" s="3298"/>
      <c r="PMV905" s="3298"/>
      <c r="PMW905" s="3298"/>
      <c r="PMX905" s="3298"/>
      <c r="PMY905" s="3298"/>
      <c r="PMZ905" s="3298"/>
      <c r="PNA905" s="3298"/>
      <c r="PNB905" s="3298"/>
      <c r="PNC905" s="3298"/>
      <c r="PND905" s="3298"/>
      <c r="PNE905" s="3298"/>
      <c r="PNF905" s="3298"/>
      <c r="PNG905" s="3298"/>
      <c r="PNH905" s="3298"/>
      <c r="PNI905" s="3298"/>
      <c r="PNJ905" s="3298"/>
      <c r="PNK905" s="3298"/>
      <c r="PNL905" s="3298"/>
      <c r="PNM905" s="3298"/>
      <c r="PNN905" s="3298"/>
      <c r="PNO905" s="3298"/>
      <c r="PNP905" s="3298"/>
      <c r="PNQ905" s="3298"/>
      <c r="PNR905" s="3298"/>
      <c r="PNS905" s="3298"/>
      <c r="PNT905" s="3298"/>
      <c r="PNU905" s="3298"/>
      <c r="PNV905" s="3298"/>
      <c r="PNW905" s="3298"/>
      <c r="PNX905" s="3298"/>
      <c r="PNY905" s="3298"/>
      <c r="PNZ905" s="3298"/>
      <c r="POA905" s="3298"/>
      <c r="POB905" s="3298"/>
      <c r="POC905" s="3298"/>
      <c r="POD905" s="3298"/>
      <c r="POE905" s="3298"/>
      <c r="POF905" s="3298"/>
      <c r="POG905" s="3298"/>
      <c r="POH905" s="3298"/>
      <c r="POI905" s="3298"/>
      <c r="POJ905" s="3298"/>
      <c r="POK905" s="3298"/>
      <c r="POL905" s="3298"/>
      <c r="POM905" s="3298"/>
      <c r="PON905" s="3298"/>
      <c r="POO905" s="3298"/>
      <c r="POP905" s="3298"/>
      <c r="POQ905" s="3298"/>
      <c r="POR905" s="3298"/>
      <c r="POS905" s="3298"/>
      <c r="POT905" s="3298"/>
      <c r="POU905" s="3298"/>
      <c r="POV905" s="3298"/>
      <c r="POW905" s="3298"/>
      <c r="POX905" s="3298"/>
      <c r="POY905" s="3298"/>
      <c r="POZ905" s="3298"/>
      <c r="PPA905" s="3298"/>
      <c r="PPB905" s="3298"/>
      <c r="PPC905" s="3298"/>
      <c r="PPD905" s="3298"/>
      <c r="PPE905" s="3298"/>
      <c r="PPF905" s="3298"/>
      <c r="PPG905" s="3298"/>
      <c r="PPH905" s="3298"/>
      <c r="PPI905" s="3298"/>
      <c r="PPJ905" s="3298"/>
      <c r="PPK905" s="3298"/>
      <c r="PPL905" s="3298"/>
      <c r="PPM905" s="3298"/>
      <c r="PPN905" s="3298"/>
      <c r="PPO905" s="3298"/>
      <c r="PPP905" s="3298"/>
      <c r="PPQ905" s="3298"/>
      <c r="PPR905" s="3298"/>
      <c r="PPS905" s="3298"/>
      <c r="PPT905" s="3298"/>
      <c r="PPU905" s="3298"/>
      <c r="PPV905" s="3298"/>
      <c r="PPW905" s="3298"/>
      <c r="PPX905" s="3298"/>
      <c r="PPY905" s="3298"/>
      <c r="PPZ905" s="3298"/>
      <c r="PQA905" s="3298"/>
      <c r="PQB905" s="3298"/>
      <c r="PQC905" s="3298"/>
      <c r="PQD905" s="3298"/>
      <c r="PQE905" s="3298"/>
      <c r="PQF905" s="3298"/>
      <c r="PQG905" s="3298"/>
      <c r="PQH905" s="3298"/>
      <c r="PQI905" s="3298"/>
      <c r="PQJ905" s="3298"/>
      <c r="PQK905" s="3298"/>
      <c r="PQL905" s="3298"/>
      <c r="PQM905" s="3298"/>
      <c r="PQN905" s="3298"/>
      <c r="PQO905" s="3298"/>
      <c r="PQP905" s="3298"/>
      <c r="PQQ905" s="3298"/>
      <c r="PQR905" s="3298"/>
      <c r="PQS905" s="3298"/>
      <c r="PQT905" s="3298"/>
      <c r="PQU905" s="3298"/>
      <c r="PQV905" s="3298"/>
      <c r="PQW905" s="3298"/>
      <c r="PQX905" s="3298"/>
      <c r="PQY905" s="3298"/>
      <c r="PQZ905" s="3298"/>
      <c r="PRA905" s="3298"/>
      <c r="PRB905" s="3298"/>
      <c r="PRC905" s="3298"/>
      <c r="PRD905" s="3298"/>
      <c r="PRE905" s="3298"/>
      <c r="PRF905" s="3298"/>
      <c r="PRG905" s="3298"/>
      <c r="PRH905" s="3298"/>
      <c r="PRI905" s="3298"/>
      <c r="PRJ905" s="3298"/>
      <c r="PRK905" s="3298"/>
      <c r="PRL905" s="3298"/>
      <c r="PRM905" s="3298"/>
      <c r="PRN905" s="3298"/>
      <c r="PRO905" s="3298"/>
      <c r="PRP905" s="3298"/>
      <c r="PRQ905" s="3298"/>
      <c r="PRR905" s="3298"/>
      <c r="PRS905" s="3298"/>
      <c r="PRT905" s="3298"/>
      <c r="PRU905" s="3298"/>
      <c r="PRV905" s="3298"/>
      <c r="PRW905" s="3298"/>
      <c r="PRX905" s="3298"/>
      <c r="PRY905" s="3298"/>
      <c r="PRZ905" s="3298"/>
      <c r="PSA905" s="3298"/>
      <c r="PSB905" s="3298"/>
      <c r="PSC905" s="3298"/>
      <c r="PSD905" s="3298"/>
      <c r="PSE905" s="3298"/>
      <c r="PSF905" s="3298"/>
      <c r="PSG905" s="3298"/>
      <c r="PSH905" s="3298"/>
      <c r="PSI905" s="3298"/>
      <c r="PSJ905" s="3298"/>
      <c r="PSK905" s="3298"/>
      <c r="PSL905" s="3298"/>
      <c r="PSM905" s="3298"/>
      <c r="PSN905" s="3298"/>
      <c r="PSO905" s="3298"/>
      <c r="PSP905" s="3298"/>
      <c r="PSQ905" s="3298"/>
      <c r="PSR905" s="3298"/>
      <c r="PSS905" s="3298"/>
      <c r="PST905" s="3298"/>
      <c r="PSU905" s="3298"/>
      <c r="PSV905" s="3298"/>
      <c r="PSW905" s="3298"/>
      <c r="PSX905" s="3298"/>
      <c r="PSY905" s="3298"/>
      <c r="PSZ905" s="3298"/>
      <c r="PTA905" s="3298"/>
      <c r="PTB905" s="3298"/>
      <c r="PTC905" s="3298"/>
      <c r="PTD905" s="3298"/>
      <c r="PTE905" s="3298"/>
      <c r="PTF905" s="3298"/>
      <c r="PTG905" s="3298"/>
      <c r="PTH905" s="3298"/>
      <c r="PTI905" s="3298"/>
      <c r="PTJ905" s="3298"/>
      <c r="PTK905" s="3298"/>
      <c r="PTL905" s="3298"/>
      <c r="PTM905" s="3298"/>
      <c r="PTN905" s="3298"/>
      <c r="PTO905" s="3298"/>
      <c r="PTP905" s="3298"/>
      <c r="PTQ905" s="3298"/>
      <c r="PTR905" s="3298"/>
      <c r="PTS905" s="3298"/>
      <c r="PTT905" s="3298"/>
      <c r="PTU905" s="3298"/>
      <c r="PTV905" s="3298"/>
      <c r="PTW905" s="3298"/>
      <c r="PTX905" s="3298"/>
      <c r="PTY905" s="3298"/>
      <c r="PTZ905" s="3298"/>
      <c r="PUA905" s="3298"/>
      <c r="PUB905" s="3298"/>
      <c r="PUC905" s="3298"/>
      <c r="PUD905" s="3298"/>
      <c r="PUE905" s="3298"/>
      <c r="PUF905" s="3298"/>
      <c r="PUG905" s="3298"/>
      <c r="PUH905" s="3298"/>
      <c r="PUI905" s="3298"/>
      <c r="PUJ905" s="3298"/>
      <c r="PUK905" s="3298"/>
      <c r="PUL905" s="3298"/>
      <c r="PUM905" s="3298"/>
      <c r="PUN905" s="3298"/>
      <c r="PUO905" s="3298"/>
      <c r="PUP905" s="3298"/>
      <c r="PUQ905" s="3298"/>
      <c r="PUR905" s="3298"/>
      <c r="PUS905" s="3298"/>
      <c r="PUT905" s="3298"/>
      <c r="PUU905" s="3298"/>
      <c r="PUV905" s="3298"/>
      <c r="PUW905" s="3298"/>
      <c r="PUX905" s="3298"/>
      <c r="PUY905" s="3298"/>
      <c r="PUZ905" s="3298"/>
      <c r="PVA905" s="3298"/>
      <c r="PVB905" s="3298"/>
      <c r="PVC905" s="3298"/>
      <c r="PVD905" s="3298"/>
      <c r="PVE905" s="3298"/>
      <c r="PVF905" s="3298"/>
      <c r="PVG905" s="3298"/>
      <c r="PVH905" s="3298"/>
      <c r="PVI905" s="3298"/>
      <c r="PVJ905" s="3298"/>
      <c r="PVK905" s="3298"/>
      <c r="PVL905" s="3298"/>
      <c r="PVM905" s="3298"/>
      <c r="PVN905" s="3298"/>
      <c r="PVO905" s="3298"/>
      <c r="PVP905" s="3298"/>
      <c r="PVQ905" s="3298"/>
      <c r="PVR905" s="3298"/>
      <c r="PVS905" s="3298"/>
      <c r="PVT905" s="3298"/>
      <c r="PVU905" s="3298"/>
      <c r="PVV905" s="3298"/>
      <c r="PVW905" s="3298"/>
      <c r="PVX905" s="3298"/>
      <c r="PVY905" s="3298"/>
      <c r="PVZ905" s="3298"/>
      <c r="PWA905" s="3298"/>
      <c r="PWB905" s="3298"/>
      <c r="PWC905" s="3298"/>
      <c r="PWD905" s="3298"/>
      <c r="PWE905" s="3298"/>
      <c r="PWF905" s="3298"/>
      <c r="PWG905" s="3298"/>
      <c r="PWH905" s="3298"/>
      <c r="PWI905" s="3298"/>
      <c r="PWJ905" s="3298"/>
      <c r="PWK905" s="3298"/>
      <c r="PWL905" s="3298"/>
      <c r="PWM905" s="3298"/>
      <c r="PWN905" s="3298"/>
      <c r="PWO905" s="3298"/>
      <c r="PWP905" s="3298"/>
      <c r="PWQ905" s="3298"/>
      <c r="PWR905" s="3298"/>
      <c r="PWS905" s="3298"/>
      <c r="PWT905" s="3298"/>
      <c r="PWU905" s="3298"/>
      <c r="PWV905" s="3298"/>
      <c r="PWW905" s="3298"/>
      <c r="PWX905" s="3298"/>
      <c r="PWY905" s="3298"/>
      <c r="PWZ905" s="3298"/>
      <c r="PXA905" s="3298"/>
      <c r="PXB905" s="3298"/>
      <c r="PXC905" s="3298"/>
      <c r="PXD905" s="3298"/>
      <c r="PXE905" s="3298"/>
      <c r="PXF905" s="3298"/>
      <c r="PXG905" s="3298"/>
      <c r="PXH905" s="3298"/>
      <c r="PXI905" s="3298"/>
      <c r="PXJ905" s="3298"/>
      <c r="PXK905" s="3298"/>
      <c r="PXL905" s="3298"/>
      <c r="PXM905" s="3298"/>
      <c r="PXN905" s="3298"/>
      <c r="PXO905" s="3298"/>
      <c r="PXP905" s="3298"/>
      <c r="PXQ905" s="3298"/>
      <c r="PXR905" s="3298"/>
      <c r="PXS905" s="3298"/>
      <c r="PXT905" s="3298"/>
      <c r="PXU905" s="3298"/>
      <c r="PXV905" s="3298"/>
      <c r="PXW905" s="3298"/>
      <c r="PXX905" s="3298"/>
      <c r="PXY905" s="3298"/>
      <c r="PXZ905" s="3298"/>
      <c r="PYA905" s="3298"/>
      <c r="PYB905" s="3298"/>
      <c r="PYC905" s="3298"/>
      <c r="PYD905" s="3298"/>
      <c r="PYE905" s="3298"/>
      <c r="PYF905" s="3298"/>
      <c r="PYG905" s="3298"/>
      <c r="PYH905" s="3298"/>
      <c r="PYI905" s="3298"/>
      <c r="PYJ905" s="3298"/>
      <c r="PYK905" s="3298"/>
      <c r="PYL905" s="3298"/>
      <c r="PYM905" s="3298"/>
      <c r="PYN905" s="3298"/>
      <c r="PYO905" s="3298"/>
      <c r="PYP905" s="3298"/>
      <c r="PYQ905" s="3298"/>
      <c r="PYR905" s="3298"/>
      <c r="PYS905" s="3298"/>
      <c r="PYT905" s="3298"/>
      <c r="PYU905" s="3298"/>
      <c r="PYV905" s="3298"/>
      <c r="PYW905" s="3298"/>
      <c r="PYX905" s="3298"/>
      <c r="PYY905" s="3298"/>
      <c r="PYZ905" s="3298"/>
      <c r="PZA905" s="3298"/>
      <c r="PZB905" s="3298"/>
      <c r="PZC905" s="3298"/>
      <c r="PZD905" s="3298"/>
      <c r="PZE905" s="3298"/>
      <c r="PZF905" s="3298"/>
      <c r="PZG905" s="3298"/>
      <c r="PZH905" s="3298"/>
      <c r="PZI905" s="3298"/>
      <c r="PZJ905" s="3298"/>
      <c r="PZK905" s="3298"/>
      <c r="PZL905" s="3298"/>
      <c r="PZM905" s="3298"/>
      <c r="PZN905" s="3298"/>
      <c r="PZO905" s="3298"/>
      <c r="PZP905" s="3298"/>
      <c r="PZQ905" s="3298"/>
      <c r="PZR905" s="3298"/>
      <c r="PZS905" s="3298"/>
      <c r="PZT905" s="3298"/>
      <c r="PZU905" s="3298"/>
      <c r="PZV905" s="3298"/>
      <c r="PZW905" s="3298"/>
      <c r="PZX905" s="3298"/>
      <c r="PZY905" s="3298"/>
      <c r="PZZ905" s="3298"/>
      <c r="QAA905" s="3298"/>
      <c r="QAB905" s="3298"/>
      <c r="QAC905" s="3298"/>
      <c r="QAD905" s="3298"/>
      <c r="QAE905" s="3298"/>
      <c r="QAF905" s="3298"/>
      <c r="QAG905" s="3298"/>
      <c r="QAH905" s="3298"/>
      <c r="QAI905" s="3298"/>
      <c r="QAJ905" s="3298"/>
      <c r="QAK905" s="3298"/>
      <c r="QAL905" s="3298"/>
      <c r="QAM905" s="3298"/>
      <c r="QAN905" s="3298"/>
      <c r="QAO905" s="3298"/>
      <c r="QAP905" s="3298"/>
      <c r="QAQ905" s="3298"/>
      <c r="QAR905" s="3298"/>
      <c r="QAS905" s="3298"/>
      <c r="QAT905" s="3298"/>
      <c r="QAU905" s="3298"/>
      <c r="QAV905" s="3298"/>
      <c r="QAW905" s="3298"/>
      <c r="QAX905" s="3298"/>
      <c r="QAY905" s="3298"/>
      <c r="QAZ905" s="3298"/>
      <c r="QBA905" s="3298"/>
      <c r="QBB905" s="3298"/>
      <c r="QBC905" s="3298"/>
      <c r="QBD905" s="3298"/>
      <c r="QBE905" s="3298"/>
      <c r="QBF905" s="3298"/>
      <c r="QBG905" s="3298"/>
      <c r="QBH905" s="3298"/>
      <c r="QBI905" s="3298"/>
      <c r="QBJ905" s="3298"/>
      <c r="QBK905" s="3298"/>
      <c r="QBL905" s="3298"/>
      <c r="QBM905" s="3298"/>
      <c r="QBN905" s="3298"/>
      <c r="QBO905" s="3298"/>
      <c r="QBP905" s="3298"/>
      <c r="QBQ905" s="3298"/>
      <c r="QBR905" s="3298"/>
      <c r="QBS905" s="3298"/>
      <c r="QBT905" s="3298"/>
      <c r="QBU905" s="3298"/>
      <c r="QBV905" s="3298"/>
      <c r="QBW905" s="3298"/>
      <c r="QBX905" s="3298"/>
      <c r="QBY905" s="3298"/>
      <c r="QBZ905" s="3298"/>
      <c r="QCA905" s="3298"/>
      <c r="QCB905" s="3298"/>
      <c r="QCC905" s="3298"/>
      <c r="QCD905" s="3298"/>
      <c r="QCE905" s="3298"/>
      <c r="QCF905" s="3298"/>
      <c r="QCG905" s="3298"/>
      <c r="QCH905" s="3298"/>
      <c r="QCI905" s="3298"/>
      <c r="QCJ905" s="3298"/>
      <c r="QCK905" s="3298"/>
      <c r="QCL905" s="3298"/>
      <c r="QCM905" s="3298"/>
      <c r="QCN905" s="3298"/>
      <c r="QCO905" s="3298"/>
      <c r="QCP905" s="3298"/>
      <c r="QCQ905" s="3298"/>
      <c r="QCR905" s="3298"/>
      <c r="QCS905" s="3298"/>
      <c r="QCT905" s="3298"/>
      <c r="QCU905" s="3298"/>
      <c r="QCV905" s="3298"/>
      <c r="QCW905" s="3298"/>
      <c r="QCX905" s="3298"/>
      <c r="QCY905" s="3298"/>
      <c r="QCZ905" s="3298"/>
      <c r="QDA905" s="3298"/>
      <c r="QDB905" s="3298"/>
      <c r="QDC905" s="3298"/>
      <c r="QDD905" s="3298"/>
      <c r="QDE905" s="3298"/>
      <c r="QDF905" s="3298"/>
      <c r="QDG905" s="3298"/>
      <c r="QDH905" s="3298"/>
      <c r="QDI905" s="3298"/>
      <c r="QDJ905" s="3298"/>
      <c r="QDK905" s="3298"/>
      <c r="QDL905" s="3298"/>
      <c r="QDM905" s="3298"/>
      <c r="QDN905" s="3298"/>
      <c r="QDO905" s="3298"/>
      <c r="QDP905" s="3298"/>
      <c r="QDQ905" s="3298"/>
      <c r="QDR905" s="3298"/>
      <c r="QDS905" s="3298"/>
      <c r="QDT905" s="3298"/>
      <c r="QDU905" s="3298"/>
      <c r="QDV905" s="3298"/>
      <c r="QDW905" s="3298"/>
      <c r="QDX905" s="3298"/>
      <c r="QDY905" s="3298"/>
      <c r="QDZ905" s="3298"/>
      <c r="QEA905" s="3298"/>
      <c r="QEB905" s="3298"/>
      <c r="QEC905" s="3298"/>
      <c r="QED905" s="3298"/>
      <c r="QEE905" s="3298"/>
      <c r="QEF905" s="3298"/>
      <c r="QEG905" s="3298"/>
      <c r="QEH905" s="3298"/>
      <c r="QEI905" s="3298"/>
      <c r="QEJ905" s="3298"/>
      <c r="QEK905" s="3298"/>
      <c r="QEL905" s="3298"/>
      <c r="QEM905" s="3298"/>
      <c r="QEN905" s="3298"/>
      <c r="QEO905" s="3298"/>
      <c r="QEP905" s="3298"/>
      <c r="QEQ905" s="3298"/>
      <c r="QER905" s="3298"/>
      <c r="QES905" s="3298"/>
      <c r="QET905" s="3298"/>
      <c r="QEU905" s="3298"/>
      <c r="QEV905" s="3298"/>
      <c r="QEW905" s="3298"/>
      <c r="QEX905" s="3298"/>
      <c r="QEY905" s="3298"/>
      <c r="QEZ905" s="3298"/>
      <c r="QFA905" s="3298"/>
      <c r="QFB905" s="3298"/>
      <c r="QFC905" s="3298"/>
      <c r="QFD905" s="3298"/>
      <c r="QFE905" s="3298"/>
      <c r="QFF905" s="3298"/>
      <c r="QFG905" s="3298"/>
      <c r="QFH905" s="3298"/>
      <c r="QFI905" s="3298"/>
      <c r="QFJ905" s="3298"/>
      <c r="QFK905" s="3298"/>
      <c r="QFL905" s="3298"/>
      <c r="QFM905" s="3298"/>
      <c r="QFN905" s="3298"/>
      <c r="QFO905" s="3298"/>
      <c r="QFP905" s="3298"/>
      <c r="QFQ905" s="3298"/>
      <c r="QFR905" s="3298"/>
      <c r="QFS905" s="3298"/>
      <c r="QFT905" s="3298"/>
      <c r="QFU905" s="3298"/>
      <c r="QFV905" s="3298"/>
      <c r="QFW905" s="3298"/>
      <c r="QFX905" s="3298"/>
      <c r="QFY905" s="3298"/>
      <c r="QFZ905" s="3298"/>
      <c r="QGA905" s="3298"/>
      <c r="QGB905" s="3298"/>
      <c r="QGC905" s="3298"/>
      <c r="QGD905" s="3298"/>
      <c r="QGE905" s="3298"/>
      <c r="QGF905" s="3298"/>
      <c r="QGG905" s="3298"/>
      <c r="QGH905" s="3298"/>
      <c r="QGI905" s="3298"/>
      <c r="QGJ905" s="3298"/>
      <c r="QGK905" s="3298"/>
      <c r="QGL905" s="3298"/>
      <c r="QGM905" s="3298"/>
      <c r="QGN905" s="3298"/>
      <c r="QGO905" s="3298"/>
      <c r="QGP905" s="3298"/>
      <c r="QGQ905" s="3298"/>
      <c r="QGR905" s="3298"/>
      <c r="QGS905" s="3298"/>
      <c r="QGT905" s="3298"/>
      <c r="QGU905" s="3298"/>
      <c r="QGV905" s="3298"/>
      <c r="QGW905" s="3298"/>
      <c r="QGX905" s="3298"/>
      <c r="QGY905" s="3298"/>
      <c r="QGZ905" s="3298"/>
      <c r="QHA905" s="3298"/>
      <c r="QHB905" s="3298"/>
      <c r="QHC905" s="3298"/>
      <c r="QHD905" s="3298"/>
      <c r="QHE905" s="3298"/>
      <c r="QHF905" s="3298"/>
      <c r="QHG905" s="3298"/>
      <c r="QHH905" s="3298"/>
      <c r="QHI905" s="3298"/>
      <c r="QHJ905" s="3298"/>
      <c r="QHK905" s="3298"/>
      <c r="QHL905" s="3298"/>
      <c r="QHM905" s="3298"/>
      <c r="QHN905" s="3298"/>
      <c r="QHO905" s="3298"/>
      <c r="QHP905" s="3298"/>
      <c r="QHQ905" s="3298"/>
      <c r="QHR905" s="3298"/>
      <c r="QHS905" s="3298"/>
      <c r="QHT905" s="3298"/>
      <c r="QHU905" s="3298"/>
      <c r="QHV905" s="3298"/>
      <c r="QHW905" s="3298"/>
      <c r="QHX905" s="3298"/>
      <c r="QHY905" s="3298"/>
      <c r="QHZ905" s="3298"/>
      <c r="QIA905" s="3298"/>
      <c r="QIB905" s="3298"/>
      <c r="QIC905" s="3298"/>
      <c r="QID905" s="3298"/>
      <c r="QIE905" s="3298"/>
      <c r="QIF905" s="3298"/>
      <c r="QIG905" s="3298"/>
      <c r="QIH905" s="3298"/>
      <c r="QII905" s="3298"/>
      <c r="QIJ905" s="3298"/>
      <c r="QIK905" s="3298"/>
      <c r="QIL905" s="3298"/>
      <c r="QIM905" s="3298"/>
      <c r="QIN905" s="3298"/>
      <c r="QIO905" s="3298"/>
      <c r="QIP905" s="3298"/>
      <c r="QIQ905" s="3298"/>
      <c r="QIR905" s="3298"/>
      <c r="QIS905" s="3298"/>
      <c r="QIT905" s="3298"/>
      <c r="QIU905" s="3298"/>
      <c r="QIV905" s="3298"/>
      <c r="QIW905" s="3298"/>
      <c r="QIX905" s="3298"/>
      <c r="QIY905" s="3298"/>
      <c r="QIZ905" s="3298"/>
      <c r="QJA905" s="3298"/>
      <c r="QJB905" s="3298"/>
      <c r="QJC905" s="3298"/>
      <c r="QJD905" s="3298"/>
      <c r="QJE905" s="3298"/>
      <c r="QJF905" s="3298"/>
      <c r="QJG905" s="3298"/>
      <c r="QJH905" s="3298"/>
      <c r="QJI905" s="3298"/>
      <c r="QJJ905" s="3298"/>
      <c r="QJK905" s="3298"/>
      <c r="QJL905" s="3298"/>
      <c r="QJM905" s="3298"/>
      <c r="QJN905" s="3298"/>
      <c r="QJO905" s="3298"/>
      <c r="QJP905" s="3298"/>
      <c r="QJQ905" s="3298"/>
      <c r="QJR905" s="3298"/>
      <c r="QJS905" s="3298"/>
      <c r="QJT905" s="3298"/>
      <c r="QJU905" s="3298"/>
      <c r="QJV905" s="3298"/>
      <c r="QJW905" s="3298"/>
      <c r="QJX905" s="3298"/>
      <c r="QJY905" s="3298"/>
      <c r="QJZ905" s="3298"/>
      <c r="QKA905" s="3298"/>
      <c r="QKB905" s="3298"/>
      <c r="QKC905" s="3298"/>
      <c r="QKD905" s="3298"/>
      <c r="QKE905" s="3298"/>
      <c r="QKF905" s="3298"/>
      <c r="QKG905" s="3298"/>
      <c r="QKH905" s="3298"/>
      <c r="QKI905" s="3298"/>
      <c r="QKJ905" s="3298"/>
      <c r="QKK905" s="3298"/>
      <c r="QKL905" s="3298"/>
      <c r="QKM905" s="3298"/>
      <c r="QKN905" s="3298"/>
      <c r="QKO905" s="3298"/>
      <c r="QKP905" s="3298"/>
      <c r="QKQ905" s="3298"/>
      <c r="QKR905" s="3298"/>
      <c r="QKS905" s="3298"/>
      <c r="QKT905" s="3298"/>
      <c r="QKU905" s="3298"/>
      <c r="QKV905" s="3298"/>
      <c r="QKW905" s="3298"/>
      <c r="QKX905" s="3298"/>
      <c r="QKY905" s="3298"/>
      <c r="QKZ905" s="3298"/>
      <c r="QLA905" s="3298"/>
      <c r="QLB905" s="3298"/>
      <c r="QLC905" s="3298"/>
      <c r="QLD905" s="3298"/>
      <c r="QLE905" s="3298"/>
      <c r="QLF905" s="3298"/>
      <c r="QLG905" s="3298"/>
      <c r="QLH905" s="3298"/>
      <c r="QLI905" s="3298"/>
      <c r="QLJ905" s="3298"/>
      <c r="QLK905" s="3298"/>
      <c r="QLL905" s="3298"/>
      <c r="QLM905" s="3298"/>
      <c r="QLN905" s="3298"/>
      <c r="QLO905" s="3298"/>
      <c r="QLP905" s="3298"/>
      <c r="QLQ905" s="3298"/>
      <c r="QLR905" s="3298"/>
      <c r="QLS905" s="3298"/>
      <c r="QLT905" s="3298"/>
      <c r="QLU905" s="3298"/>
      <c r="QLV905" s="3298"/>
      <c r="QLW905" s="3298"/>
      <c r="QLX905" s="3298"/>
      <c r="QLY905" s="3298"/>
      <c r="QLZ905" s="3298"/>
      <c r="QMA905" s="3298"/>
      <c r="QMB905" s="3298"/>
      <c r="QMC905" s="3298"/>
      <c r="QMD905" s="3298"/>
      <c r="QME905" s="3298"/>
      <c r="QMF905" s="3298"/>
      <c r="QMG905" s="3298"/>
      <c r="QMH905" s="3298"/>
      <c r="QMI905" s="3298"/>
      <c r="QMJ905" s="3298"/>
      <c r="QMK905" s="3298"/>
      <c r="QML905" s="3298"/>
      <c r="QMM905" s="3298"/>
      <c r="QMN905" s="3298"/>
      <c r="QMO905" s="3298"/>
      <c r="QMP905" s="3298"/>
      <c r="QMQ905" s="3298"/>
      <c r="QMR905" s="3298"/>
      <c r="QMS905" s="3298"/>
      <c r="QMT905" s="3298"/>
      <c r="QMU905" s="3298"/>
      <c r="QMV905" s="3298"/>
      <c r="QMW905" s="3298"/>
      <c r="QMX905" s="3298"/>
      <c r="QMY905" s="3298"/>
      <c r="QMZ905" s="3298"/>
      <c r="QNA905" s="3298"/>
      <c r="QNB905" s="3298"/>
      <c r="QNC905" s="3298"/>
      <c r="QND905" s="3298"/>
      <c r="QNE905" s="3298"/>
      <c r="QNF905" s="3298"/>
      <c r="QNG905" s="3298"/>
      <c r="QNH905" s="3298"/>
      <c r="QNI905" s="3298"/>
      <c r="QNJ905" s="3298"/>
      <c r="QNK905" s="3298"/>
      <c r="QNL905" s="3298"/>
      <c r="QNM905" s="3298"/>
      <c r="QNN905" s="3298"/>
      <c r="QNO905" s="3298"/>
      <c r="QNP905" s="3298"/>
      <c r="QNQ905" s="3298"/>
      <c r="QNR905" s="3298"/>
      <c r="QNS905" s="3298"/>
      <c r="QNT905" s="3298"/>
      <c r="QNU905" s="3298"/>
      <c r="QNV905" s="3298"/>
      <c r="QNW905" s="3298"/>
      <c r="QNX905" s="3298"/>
      <c r="QNY905" s="3298"/>
      <c r="QNZ905" s="3298"/>
      <c r="QOA905" s="3298"/>
      <c r="QOB905" s="3298"/>
      <c r="QOC905" s="3298"/>
      <c r="QOD905" s="3298"/>
      <c r="QOE905" s="3298"/>
      <c r="QOF905" s="3298"/>
      <c r="QOG905" s="3298"/>
      <c r="QOH905" s="3298"/>
      <c r="QOI905" s="3298"/>
      <c r="QOJ905" s="3298"/>
      <c r="QOK905" s="3298"/>
      <c r="QOL905" s="3298"/>
      <c r="QOM905" s="3298"/>
      <c r="QON905" s="3298"/>
      <c r="QOO905" s="3298"/>
      <c r="QOP905" s="3298"/>
      <c r="QOQ905" s="3298"/>
      <c r="QOR905" s="3298"/>
      <c r="QOS905" s="3298"/>
      <c r="QOT905" s="3298"/>
      <c r="QOU905" s="3298"/>
      <c r="QOV905" s="3298"/>
      <c r="QOW905" s="3298"/>
      <c r="QOX905" s="3298"/>
      <c r="QOY905" s="3298"/>
      <c r="QOZ905" s="3298"/>
      <c r="QPA905" s="3298"/>
      <c r="QPB905" s="3298"/>
      <c r="QPC905" s="3298"/>
      <c r="QPD905" s="3298"/>
      <c r="QPE905" s="3298"/>
      <c r="QPF905" s="3298"/>
      <c r="QPG905" s="3298"/>
      <c r="QPH905" s="3298"/>
      <c r="QPI905" s="3298"/>
      <c r="QPJ905" s="3298"/>
      <c r="QPK905" s="3298"/>
      <c r="QPL905" s="3298"/>
      <c r="QPM905" s="3298"/>
      <c r="QPN905" s="3298"/>
      <c r="QPO905" s="3298"/>
      <c r="QPP905" s="3298"/>
      <c r="QPQ905" s="3298"/>
      <c r="QPR905" s="3298"/>
      <c r="QPS905" s="3298"/>
      <c r="QPT905" s="3298"/>
      <c r="QPU905" s="3298"/>
      <c r="QPV905" s="3298"/>
      <c r="QPW905" s="3298"/>
      <c r="QPX905" s="3298"/>
      <c r="QPY905" s="3298"/>
      <c r="QPZ905" s="3298"/>
      <c r="QQA905" s="3298"/>
      <c r="QQB905" s="3298"/>
      <c r="QQC905" s="3298"/>
      <c r="QQD905" s="3298"/>
      <c r="QQE905" s="3298"/>
      <c r="QQF905" s="3298"/>
      <c r="QQG905" s="3298"/>
      <c r="QQH905" s="3298"/>
      <c r="QQI905" s="3298"/>
      <c r="QQJ905" s="3298"/>
      <c r="QQK905" s="3298"/>
      <c r="QQL905" s="3298"/>
      <c r="QQM905" s="3298"/>
      <c r="QQN905" s="3298"/>
      <c r="QQO905" s="3298"/>
      <c r="QQP905" s="3298"/>
      <c r="QQQ905" s="3298"/>
      <c r="QQR905" s="3298"/>
      <c r="QQS905" s="3298"/>
      <c r="QQT905" s="3298"/>
      <c r="QQU905" s="3298"/>
      <c r="QQV905" s="3298"/>
      <c r="QQW905" s="3298"/>
      <c r="QQX905" s="3298"/>
      <c r="QQY905" s="3298"/>
      <c r="QQZ905" s="3298"/>
      <c r="QRA905" s="3298"/>
      <c r="QRB905" s="3298"/>
      <c r="QRC905" s="3298"/>
      <c r="QRD905" s="3298"/>
      <c r="QRE905" s="3298"/>
      <c r="QRF905" s="3298"/>
      <c r="QRG905" s="3298"/>
      <c r="QRH905" s="3298"/>
      <c r="QRI905" s="3298"/>
      <c r="QRJ905" s="3298"/>
      <c r="QRK905" s="3298"/>
      <c r="QRL905" s="3298"/>
      <c r="QRM905" s="3298"/>
      <c r="QRN905" s="3298"/>
      <c r="QRO905" s="3298"/>
      <c r="QRP905" s="3298"/>
      <c r="QRQ905" s="3298"/>
      <c r="QRR905" s="3298"/>
      <c r="QRS905" s="3298"/>
      <c r="QRT905" s="3298"/>
      <c r="QRU905" s="3298"/>
      <c r="QRV905" s="3298"/>
      <c r="QRW905" s="3298"/>
      <c r="QRX905" s="3298"/>
      <c r="QRY905" s="3298"/>
      <c r="QRZ905" s="3298"/>
      <c r="QSA905" s="3298"/>
      <c r="QSB905" s="3298"/>
      <c r="QSC905" s="3298"/>
      <c r="QSD905" s="3298"/>
      <c r="QSE905" s="3298"/>
      <c r="QSF905" s="3298"/>
      <c r="QSG905" s="3298"/>
      <c r="QSH905" s="3298"/>
      <c r="QSI905" s="3298"/>
      <c r="QSJ905" s="3298"/>
      <c r="QSK905" s="3298"/>
      <c r="QSL905" s="3298"/>
      <c r="QSM905" s="3298"/>
      <c r="QSN905" s="3298"/>
      <c r="QSO905" s="3298"/>
      <c r="QSP905" s="3298"/>
      <c r="QSQ905" s="3298"/>
      <c r="QSR905" s="3298"/>
      <c r="QSS905" s="3298"/>
      <c r="QST905" s="3298"/>
      <c r="QSU905" s="3298"/>
      <c r="QSV905" s="3298"/>
      <c r="QSW905" s="3298"/>
      <c r="QSX905" s="3298"/>
      <c r="QSY905" s="3298"/>
      <c r="QSZ905" s="3298"/>
      <c r="QTA905" s="3298"/>
      <c r="QTB905" s="3298"/>
      <c r="QTC905" s="3298"/>
      <c r="QTD905" s="3298"/>
      <c r="QTE905" s="3298"/>
      <c r="QTF905" s="3298"/>
      <c r="QTG905" s="3298"/>
      <c r="QTH905" s="3298"/>
      <c r="QTI905" s="3298"/>
      <c r="QTJ905" s="3298"/>
      <c r="QTK905" s="3298"/>
      <c r="QTL905" s="3298"/>
      <c r="QTM905" s="3298"/>
      <c r="QTN905" s="3298"/>
      <c r="QTO905" s="3298"/>
      <c r="QTP905" s="3298"/>
      <c r="QTQ905" s="3298"/>
      <c r="QTR905" s="3298"/>
      <c r="QTS905" s="3298"/>
      <c r="QTT905" s="3298"/>
      <c r="QTU905" s="3298"/>
      <c r="QTV905" s="3298"/>
      <c r="QTW905" s="3298"/>
      <c r="QTX905" s="3298"/>
      <c r="QTY905" s="3298"/>
      <c r="QTZ905" s="3298"/>
      <c r="QUA905" s="3298"/>
      <c r="QUB905" s="3298"/>
      <c r="QUC905" s="3298"/>
      <c r="QUD905" s="3298"/>
      <c r="QUE905" s="3298"/>
      <c r="QUF905" s="3298"/>
      <c r="QUG905" s="3298"/>
      <c r="QUH905" s="3298"/>
      <c r="QUI905" s="3298"/>
      <c r="QUJ905" s="3298"/>
      <c r="QUK905" s="3298"/>
      <c r="QUL905" s="3298"/>
      <c r="QUM905" s="3298"/>
      <c r="QUN905" s="3298"/>
      <c r="QUO905" s="3298"/>
      <c r="QUP905" s="3298"/>
      <c r="QUQ905" s="3298"/>
      <c r="QUR905" s="3298"/>
      <c r="QUS905" s="3298"/>
      <c r="QUT905" s="3298"/>
      <c r="QUU905" s="3298"/>
      <c r="QUV905" s="3298"/>
      <c r="QUW905" s="3298"/>
      <c r="QUX905" s="3298"/>
      <c r="QUY905" s="3298"/>
      <c r="QUZ905" s="3298"/>
      <c r="QVA905" s="3298"/>
      <c r="QVB905" s="3298"/>
      <c r="QVC905" s="3298"/>
      <c r="QVD905" s="3298"/>
      <c r="QVE905" s="3298"/>
      <c r="QVF905" s="3298"/>
      <c r="QVG905" s="3298"/>
      <c r="QVH905" s="3298"/>
      <c r="QVI905" s="3298"/>
      <c r="QVJ905" s="3298"/>
      <c r="QVK905" s="3298"/>
      <c r="QVL905" s="3298"/>
      <c r="QVM905" s="3298"/>
      <c r="QVN905" s="3298"/>
      <c r="QVO905" s="3298"/>
      <c r="QVP905" s="3298"/>
      <c r="QVQ905" s="3298"/>
      <c r="QVR905" s="3298"/>
      <c r="QVS905" s="3298"/>
      <c r="QVT905" s="3298"/>
      <c r="QVU905" s="3298"/>
      <c r="QVV905" s="3298"/>
      <c r="QVW905" s="3298"/>
      <c r="QVX905" s="3298"/>
      <c r="QVY905" s="3298"/>
      <c r="QVZ905" s="3298"/>
      <c r="QWA905" s="3298"/>
      <c r="QWB905" s="3298"/>
      <c r="QWC905" s="3298"/>
      <c r="QWD905" s="3298"/>
      <c r="QWE905" s="3298"/>
      <c r="QWF905" s="3298"/>
      <c r="QWG905" s="3298"/>
      <c r="QWH905" s="3298"/>
      <c r="QWI905" s="3298"/>
      <c r="QWJ905" s="3298"/>
      <c r="QWK905" s="3298"/>
      <c r="QWL905" s="3298"/>
      <c r="QWM905" s="3298"/>
      <c r="QWN905" s="3298"/>
      <c r="QWO905" s="3298"/>
      <c r="QWP905" s="3298"/>
      <c r="QWQ905" s="3298"/>
      <c r="QWR905" s="3298"/>
      <c r="QWS905" s="3298"/>
      <c r="QWT905" s="3298"/>
      <c r="QWU905" s="3298"/>
      <c r="QWV905" s="3298"/>
      <c r="QWW905" s="3298"/>
      <c r="QWX905" s="3298"/>
      <c r="QWY905" s="3298"/>
      <c r="QWZ905" s="3298"/>
      <c r="QXA905" s="3298"/>
      <c r="QXB905" s="3298"/>
      <c r="QXC905" s="3298"/>
      <c r="QXD905" s="3298"/>
      <c r="QXE905" s="3298"/>
      <c r="QXF905" s="3298"/>
      <c r="QXG905" s="3298"/>
      <c r="QXH905" s="3298"/>
      <c r="QXI905" s="3298"/>
      <c r="QXJ905" s="3298"/>
      <c r="QXK905" s="3298"/>
      <c r="QXL905" s="3298"/>
      <c r="QXM905" s="3298"/>
      <c r="QXN905" s="3298"/>
      <c r="QXO905" s="3298"/>
      <c r="QXP905" s="3298"/>
      <c r="QXQ905" s="3298"/>
      <c r="QXR905" s="3298"/>
      <c r="QXS905" s="3298"/>
      <c r="QXT905" s="3298"/>
      <c r="QXU905" s="3298"/>
      <c r="QXV905" s="3298"/>
      <c r="QXW905" s="3298"/>
      <c r="QXX905" s="3298"/>
      <c r="QXY905" s="3298"/>
      <c r="QXZ905" s="3298"/>
      <c r="QYA905" s="3298"/>
      <c r="QYB905" s="3298"/>
      <c r="QYC905" s="3298"/>
      <c r="QYD905" s="3298"/>
      <c r="QYE905" s="3298"/>
      <c r="QYF905" s="3298"/>
      <c r="QYG905" s="3298"/>
      <c r="QYH905" s="3298"/>
      <c r="QYI905" s="3298"/>
      <c r="QYJ905" s="3298"/>
      <c r="QYK905" s="3298"/>
      <c r="QYL905" s="3298"/>
      <c r="QYM905" s="3298"/>
      <c r="QYN905" s="3298"/>
      <c r="QYO905" s="3298"/>
      <c r="QYP905" s="3298"/>
      <c r="QYQ905" s="3298"/>
      <c r="QYR905" s="3298"/>
      <c r="QYS905" s="3298"/>
      <c r="QYT905" s="3298"/>
      <c r="QYU905" s="3298"/>
      <c r="QYV905" s="3298"/>
      <c r="QYW905" s="3298"/>
      <c r="QYX905" s="3298"/>
      <c r="QYY905" s="3298"/>
      <c r="QYZ905" s="3298"/>
      <c r="QZA905" s="3298"/>
      <c r="QZB905" s="3298"/>
      <c r="QZC905" s="3298"/>
      <c r="QZD905" s="3298"/>
      <c r="QZE905" s="3298"/>
      <c r="QZF905" s="3298"/>
      <c r="QZG905" s="3298"/>
      <c r="QZH905" s="3298"/>
      <c r="QZI905" s="3298"/>
      <c r="QZJ905" s="3298"/>
      <c r="QZK905" s="3298"/>
      <c r="QZL905" s="3298"/>
      <c r="QZM905" s="3298"/>
      <c r="QZN905" s="3298"/>
      <c r="QZO905" s="3298"/>
      <c r="QZP905" s="3298"/>
      <c r="QZQ905" s="3298"/>
      <c r="QZR905" s="3298"/>
      <c r="QZS905" s="3298"/>
      <c r="QZT905" s="3298"/>
      <c r="QZU905" s="3298"/>
      <c r="QZV905" s="3298"/>
      <c r="QZW905" s="3298"/>
      <c r="QZX905" s="3298"/>
      <c r="QZY905" s="3298"/>
      <c r="QZZ905" s="3298"/>
      <c r="RAA905" s="3298"/>
      <c r="RAB905" s="3298"/>
      <c r="RAC905" s="3298"/>
      <c r="RAD905" s="3298"/>
      <c r="RAE905" s="3298"/>
      <c r="RAF905" s="3298"/>
      <c r="RAG905" s="3298"/>
      <c r="RAH905" s="3298"/>
      <c r="RAI905" s="3298"/>
      <c r="RAJ905" s="3298"/>
      <c r="RAK905" s="3298"/>
      <c r="RAL905" s="3298"/>
      <c r="RAM905" s="3298"/>
      <c r="RAN905" s="3298"/>
      <c r="RAO905" s="3298"/>
      <c r="RAP905" s="3298"/>
      <c r="RAQ905" s="3298"/>
      <c r="RAR905" s="3298"/>
      <c r="RAS905" s="3298"/>
      <c r="RAT905" s="3298"/>
      <c r="RAU905" s="3298"/>
      <c r="RAV905" s="3298"/>
      <c r="RAW905" s="3298"/>
      <c r="RAX905" s="3298"/>
      <c r="RAY905" s="3298"/>
      <c r="RAZ905" s="3298"/>
      <c r="RBA905" s="3298"/>
      <c r="RBB905" s="3298"/>
      <c r="RBC905" s="3298"/>
      <c r="RBD905" s="3298"/>
      <c r="RBE905" s="3298"/>
      <c r="RBF905" s="3298"/>
      <c r="RBG905" s="3298"/>
      <c r="RBH905" s="3298"/>
      <c r="RBI905" s="3298"/>
      <c r="RBJ905" s="3298"/>
      <c r="RBK905" s="3298"/>
      <c r="RBL905" s="3298"/>
      <c r="RBM905" s="3298"/>
      <c r="RBN905" s="3298"/>
      <c r="RBO905" s="3298"/>
      <c r="RBP905" s="3298"/>
      <c r="RBQ905" s="3298"/>
      <c r="RBR905" s="3298"/>
      <c r="RBS905" s="3298"/>
      <c r="RBT905" s="3298"/>
      <c r="RBU905" s="3298"/>
      <c r="RBV905" s="3298"/>
      <c r="RBW905" s="3298"/>
      <c r="RBX905" s="3298"/>
      <c r="RBY905" s="3298"/>
      <c r="RBZ905" s="3298"/>
      <c r="RCA905" s="3298"/>
      <c r="RCB905" s="3298"/>
      <c r="RCC905" s="3298"/>
      <c r="RCD905" s="3298"/>
      <c r="RCE905" s="3298"/>
      <c r="RCF905" s="3298"/>
      <c r="RCG905" s="3298"/>
      <c r="RCH905" s="3298"/>
      <c r="RCI905" s="3298"/>
      <c r="RCJ905" s="3298"/>
      <c r="RCK905" s="3298"/>
      <c r="RCL905" s="3298"/>
      <c r="RCM905" s="3298"/>
      <c r="RCN905" s="3298"/>
      <c r="RCO905" s="3298"/>
      <c r="RCP905" s="3298"/>
      <c r="RCQ905" s="3298"/>
      <c r="RCR905" s="3298"/>
      <c r="RCS905" s="3298"/>
      <c r="RCT905" s="3298"/>
      <c r="RCU905" s="3298"/>
      <c r="RCV905" s="3298"/>
      <c r="RCW905" s="3298"/>
      <c r="RCX905" s="3298"/>
      <c r="RCY905" s="3298"/>
      <c r="RCZ905" s="3298"/>
      <c r="RDA905" s="3298"/>
      <c r="RDB905" s="3298"/>
      <c r="RDC905" s="3298"/>
      <c r="RDD905" s="3298"/>
      <c r="RDE905" s="3298"/>
      <c r="RDF905" s="3298"/>
      <c r="RDG905" s="3298"/>
      <c r="RDH905" s="3298"/>
      <c r="RDI905" s="3298"/>
      <c r="RDJ905" s="3298"/>
      <c r="RDK905" s="3298"/>
      <c r="RDL905" s="3298"/>
      <c r="RDM905" s="3298"/>
      <c r="RDN905" s="3298"/>
      <c r="RDO905" s="3298"/>
      <c r="RDP905" s="3298"/>
      <c r="RDQ905" s="3298"/>
      <c r="RDR905" s="3298"/>
      <c r="RDS905" s="3298"/>
      <c r="RDT905" s="3298"/>
      <c r="RDU905" s="3298"/>
      <c r="RDV905" s="3298"/>
      <c r="RDW905" s="3298"/>
      <c r="RDX905" s="3298"/>
      <c r="RDY905" s="3298"/>
      <c r="RDZ905" s="3298"/>
      <c r="REA905" s="3298"/>
      <c r="REB905" s="3298"/>
      <c r="REC905" s="3298"/>
      <c r="RED905" s="3298"/>
      <c r="REE905" s="3298"/>
      <c r="REF905" s="3298"/>
      <c r="REG905" s="3298"/>
      <c r="REH905" s="3298"/>
      <c r="REI905" s="3298"/>
      <c r="REJ905" s="3298"/>
      <c r="REK905" s="3298"/>
      <c r="REL905" s="3298"/>
      <c r="REM905" s="3298"/>
      <c r="REN905" s="3298"/>
      <c r="REO905" s="3298"/>
      <c r="REP905" s="3298"/>
      <c r="REQ905" s="3298"/>
      <c r="RER905" s="3298"/>
      <c r="RES905" s="3298"/>
      <c r="RET905" s="3298"/>
      <c r="REU905" s="3298"/>
      <c r="REV905" s="3298"/>
      <c r="REW905" s="3298"/>
      <c r="REX905" s="3298"/>
      <c r="REY905" s="3298"/>
      <c r="REZ905" s="3298"/>
      <c r="RFA905" s="3298"/>
      <c r="RFB905" s="3298"/>
      <c r="RFC905" s="3298"/>
      <c r="RFD905" s="3298"/>
      <c r="RFE905" s="3298"/>
      <c r="RFF905" s="3298"/>
      <c r="RFG905" s="3298"/>
      <c r="RFH905" s="3298"/>
      <c r="RFI905" s="3298"/>
      <c r="RFJ905" s="3298"/>
      <c r="RFK905" s="3298"/>
      <c r="RFL905" s="3298"/>
      <c r="RFM905" s="3298"/>
      <c r="RFN905" s="3298"/>
      <c r="RFO905" s="3298"/>
      <c r="RFP905" s="3298"/>
      <c r="RFQ905" s="3298"/>
      <c r="RFR905" s="3298"/>
      <c r="RFS905" s="3298"/>
      <c r="RFT905" s="3298"/>
      <c r="RFU905" s="3298"/>
      <c r="RFV905" s="3298"/>
      <c r="RFW905" s="3298"/>
      <c r="RFX905" s="3298"/>
      <c r="RFY905" s="3298"/>
      <c r="RFZ905" s="3298"/>
      <c r="RGA905" s="3298"/>
      <c r="RGB905" s="3298"/>
      <c r="RGC905" s="3298"/>
      <c r="RGD905" s="3298"/>
      <c r="RGE905" s="3298"/>
      <c r="RGF905" s="3298"/>
      <c r="RGG905" s="3298"/>
      <c r="RGH905" s="3298"/>
      <c r="RGI905" s="3298"/>
      <c r="RGJ905" s="3298"/>
      <c r="RGK905" s="3298"/>
      <c r="RGL905" s="3298"/>
      <c r="RGM905" s="3298"/>
      <c r="RGN905" s="3298"/>
      <c r="RGO905" s="3298"/>
      <c r="RGP905" s="3298"/>
      <c r="RGQ905" s="3298"/>
      <c r="RGR905" s="3298"/>
      <c r="RGS905" s="3298"/>
      <c r="RGT905" s="3298"/>
      <c r="RGU905" s="3298"/>
      <c r="RGV905" s="3298"/>
      <c r="RGW905" s="3298"/>
      <c r="RGX905" s="3298"/>
      <c r="RGY905" s="3298"/>
      <c r="RGZ905" s="3298"/>
      <c r="RHA905" s="3298"/>
      <c r="RHB905" s="3298"/>
      <c r="RHC905" s="3298"/>
      <c r="RHD905" s="3298"/>
      <c r="RHE905" s="3298"/>
      <c r="RHF905" s="3298"/>
      <c r="RHG905" s="3298"/>
      <c r="RHH905" s="3298"/>
      <c r="RHI905" s="3298"/>
      <c r="RHJ905" s="3298"/>
      <c r="RHK905" s="3298"/>
      <c r="RHL905" s="3298"/>
      <c r="RHM905" s="3298"/>
      <c r="RHN905" s="3298"/>
      <c r="RHO905" s="3298"/>
      <c r="RHP905" s="3298"/>
      <c r="RHQ905" s="3298"/>
      <c r="RHR905" s="3298"/>
      <c r="RHS905" s="3298"/>
      <c r="RHT905" s="3298"/>
      <c r="RHU905" s="3298"/>
      <c r="RHV905" s="3298"/>
      <c r="RHW905" s="3298"/>
      <c r="RHX905" s="3298"/>
      <c r="RHY905" s="3298"/>
      <c r="RHZ905" s="3298"/>
      <c r="RIA905" s="3298"/>
      <c r="RIB905" s="3298"/>
      <c r="RIC905" s="3298"/>
      <c r="RID905" s="3298"/>
      <c r="RIE905" s="3298"/>
      <c r="RIF905" s="3298"/>
      <c r="RIG905" s="3298"/>
      <c r="RIH905" s="3298"/>
      <c r="RII905" s="3298"/>
      <c r="RIJ905" s="3298"/>
      <c r="RIK905" s="3298"/>
      <c r="RIL905" s="3298"/>
      <c r="RIM905" s="3298"/>
      <c r="RIN905" s="3298"/>
      <c r="RIO905" s="3298"/>
      <c r="RIP905" s="3298"/>
      <c r="RIQ905" s="3298"/>
      <c r="RIR905" s="3298"/>
      <c r="RIS905" s="3298"/>
      <c r="RIT905" s="3298"/>
      <c r="RIU905" s="3298"/>
      <c r="RIV905" s="3298"/>
      <c r="RIW905" s="3298"/>
      <c r="RIX905" s="3298"/>
      <c r="RIY905" s="3298"/>
      <c r="RIZ905" s="3298"/>
      <c r="RJA905" s="3298"/>
      <c r="RJB905" s="3298"/>
      <c r="RJC905" s="3298"/>
      <c r="RJD905" s="3298"/>
      <c r="RJE905" s="3298"/>
      <c r="RJF905" s="3298"/>
      <c r="RJG905" s="3298"/>
      <c r="RJH905" s="3298"/>
      <c r="RJI905" s="3298"/>
      <c r="RJJ905" s="3298"/>
      <c r="RJK905" s="3298"/>
      <c r="RJL905" s="3298"/>
      <c r="RJM905" s="3298"/>
      <c r="RJN905" s="3298"/>
      <c r="RJO905" s="3298"/>
      <c r="RJP905" s="3298"/>
      <c r="RJQ905" s="3298"/>
      <c r="RJR905" s="3298"/>
      <c r="RJS905" s="3298"/>
      <c r="RJT905" s="3298"/>
      <c r="RJU905" s="3298"/>
      <c r="RJV905" s="3298"/>
      <c r="RJW905" s="3298"/>
      <c r="RJX905" s="3298"/>
      <c r="RJY905" s="3298"/>
      <c r="RJZ905" s="3298"/>
      <c r="RKA905" s="3298"/>
      <c r="RKB905" s="3298"/>
      <c r="RKC905" s="3298"/>
      <c r="RKD905" s="3298"/>
      <c r="RKE905" s="3298"/>
      <c r="RKF905" s="3298"/>
      <c r="RKG905" s="3298"/>
      <c r="RKH905" s="3298"/>
      <c r="RKI905" s="3298"/>
      <c r="RKJ905" s="3298"/>
      <c r="RKK905" s="3298"/>
      <c r="RKL905" s="3298"/>
      <c r="RKM905" s="3298"/>
      <c r="RKN905" s="3298"/>
      <c r="RKO905" s="3298"/>
      <c r="RKP905" s="3298"/>
      <c r="RKQ905" s="3298"/>
      <c r="RKR905" s="3298"/>
      <c r="RKS905" s="3298"/>
      <c r="RKT905" s="3298"/>
      <c r="RKU905" s="3298"/>
      <c r="RKV905" s="3298"/>
      <c r="RKW905" s="3298"/>
      <c r="RKX905" s="3298"/>
      <c r="RKY905" s="3298"/>
      <c r="RKZ905" s="3298"/>
      <c r="RLA905" s="3298"/>
      <c r="RLB905" s="3298"/>
      <c r="RLC905" s="3298"/>
      <c r="RLD905" s="3298"/>
      <c r="RLE905" s="3298"/>
      <c r="RLF905" s="3298"/>
      <c r="RLG905" s="3298"/>
      <c r="RLH905" s="3298"/>
      <c r="RLI905" s="3298"/>
      <c r="RLJ905" s="3298"/>
      <c r="RLK905" s="3298"/>
      <c r="RLL905" s="3298"/>
      <c r="RLM905" s="3298"/>
      <c r="RLN905" s="3298"/>
      <c r="RLO905" s="3298"/>
      <c r="RLP905" s="3298"/>
      <c r="RLQ905" s="3298"/>
      <c r="RLR905" s="3298"/>
      <c r="RLS905" s="3298"/>
      <c r="RLT905" s="3298"/>
      <c r="RLU905" s="3298"/>
      <c r="RLV905" s="3298"/>
      <c r="RLW905" s="3298"/>
      <c r="RLX905" s="3298"/>
      <c r="RLY905" s="3298"/>
      <c r="RLZ905" s="3298"/>
      <c r="RMA905" s="3298"/>
      <c r="RMB905" s="3298"/>
      <c r="RMC905" s="3298"/>
      <c r="RMD905" s="3298"/>
      <c r="RME905" s="3298"/>
      <c r="RMF905" s="3298"/>
      <c r="RMG905" s="3298"/>
      <c r="RMH905" s="3298"/>
      <c r="RMI905" s="3298"/>
      <c r="RMJ905" s="3298"/>
      <c r="RMK905" s="3298"/>
      <c r="RML905" s="3298"/>
      <c r="RMM905" s="3298"/>
      <c r="RMN905" s="3298"/>
      <c r="RMO905" s="3298"/>
      <c r="RMP905" s="3298"/>
      <c r="RMQ905" s="3298"/>
      <c r="RMR905" s="3298"/>
      <c r="RMS905" s="3298"/>
      <c r="RMT905" s="3298"/>
      <c r="RMU905" s="3298"/>
      <c r="RMV905" s="3298"/>
      <c r="RMW905" s="3298"/>
      <c r="RMX905" s="3298"/>
      <c r="RMY905" s="3298"/>
      <c r="RMZ905" s="3298"/>
      <c r="RNA905" s="3298"/>
      <c r="RNB905" s="3298"/>
      <c r="RNC905" s="3298"/>
      <c r="RND905" s="3298"/>
      <c r="RNE905" s="3298"/>
      <c r="RNF905" s="3298"/>
      <c r="RNG905" s="3298"/>
      <c r="RNH905" s="3298"/>
      <c r="RNI905" s="3298"/>
      <c r="RNJ905" s="3298"/>
      <c r="RNK905" s="3298"/>
      <c r="RNL905" s="3298"/>
      <c r="RNM905" s="3298"/>
      <c r="RNN905" s="3298"/>
      <c r="RNO905" s="3298"/>
      <c r="RNP905" s="3298"/>
      <c r="RNQ905" s="3298"/>
      <c r="RNR905" s="3298"/>
      <c r="RNS905" s="3298"/>
      <c r="RNT905" s="3298"/>
      <c r="RNU905" s="3298"/>
      <c r="RNV905" s="3298"/>
      <c r="RNW905" s="3298"/>
      <c r="RNX905" s="3298"/>
      <c r="RNY905" s="3298"/>
      <c r="RNZ905" s="3298"/>
      <c r="ROA905" s="3298"/>
      <c r="ROB905" s="3298"/>
      <c r="ROC905" s="3298"/>
      <c r="ROD905" s="3298"/>
      <c r="ROE905" s="3298"/>
      <c r="ROF905" s="3298"/>
      <c r="ROG905" s="3298"/>
      <c r="ROH905" s="3298"/>
      <c r="ROI905" s="3298"/>
      <c r="ROJ905" s="3298"/>
      <c r="ROK905" s="3298"/>
      <c r="ROL905" s="3298"/>
      <c r="ROM905" s="3298"/>
      <c r="RON905" s="3298"/>
      <c r="ROO905" s="3298"/>
      <c r="ROP905" s="3298"/>
      <c r="ROQ905" s="3298"/>
      <c r="ROR905" s="3298"/>
      <c r="ROS905" s="3298"/>
      <c r="ROT905" s="3298"/>
      <c r="ROU905" s="3298"/>
      <c r="ROV905" s="3298"/>
      <c r="ROW905" s="3298"/>
      <c r="ROX905" s="3298"/>
      <c r="ROY905" s="3298"/>
      <c r="ROZ905" s="3298"/>
      <c r="RPA905" s="3298"/>
      <c r="RPB905" s="3298"/>
      <c r="RPC905" s="3298"/>
      <c r="RPD905" s="3298"/>
      <c r="RPE905" s="3298"/>
      <c r="RPF905" s="3298"/>
      <c r="RPG905" s="3298"/>
      <c r="RPH905" s="3298"/>
      <c r="RPI905" s="3298"/>
      <c r="RPJ905" s="3298"/>
      <c r="RPK905" s="3298"/>
      <c r="RPL905" s="3298"/>
      <c r="RPM905" s="3298"/>
      <c r="RPN905" s="3298"/>
      <c r="RPO905" s="3298"/>
      <c r="RPP905" s="3298"/>
      <c r="RPQ905" s="3298"/>
      <c r="RPR905" s="3298"/>
      <c r="RPS905" s="3298"/>
      <c r="RPT905" s="3298"/>
      <c r="RPU905" s="3298"/>
      <c r="RPV905" s="3298"/>
      <c r="RPW905" s="3298"/>
      <c r="RPX905" s="3298"/>
      <c r="RPY905" s="3298"/>
      <c r="RPZ905" s="3298"/>
      <c r="RQA905" s="3298"/>
      <c r="RQB905" s="3298"/>
      <c r="RQC905" s="3298"/>
      <c r="RQD905" s="3298"/>
      <c r="RQE905" s="3298"/>
      <c r="RQF905" s="3298"/>
      <c r="RQG905" s="3298"/>
      <c r="RQH905" s="3298"/>
      <c r="RQI905" s="3298"/>
      <c r="RQJ905" s="3298"/>
      <c r="RQK905" s="3298"/>
      <c r="RQL905" s="3298"/>
      <c r="RQM905" s="3298"/>
      <c r="RQN905" s="3298"/>
      <c r="RQO905" s="3298"/>
      <c r="RQP905" s="3298"/>
      <c r="RQQ905" s="3298"/>
      <c r="RQR905" s="3298"/>
      <c r="RQS905" s="3298"/>
      <c r="RQT905" s="3298"/>
      <c r="RQU905" s="3298"/>
      <c r="RQV905" s="3298"/>
      <c r="RQW905" s="3298"/>
      <c r="RQX905" s="3298"/>
      <c r="RQY905" s="3298"/>
      <c r="RQZ905" s="3298"/>
      <c r="RRA905" s="3298"/>
      <c r="RRB905" s="3298"/>
      <c r="RRC905" s="3298"/>
      <c r="RRD905" s="3298"/>
      <c r="RRE905" s="3298"/>
      <c r="RRF905" s="3298"/>
      <c r="RRG905" s="3298"/>
      <c r="RRH905" s="3298"/>
      <c r="RRI905" s="3298"/>
      <c r="RRJ905" s="3298"/>
      <c r="RRK905" s="3298"/>
      <c r="RRL905" s="3298"/>
      <c r="RRM905" s="3298"/>
      <c r="RRN905" s="3298"/>
      <c r="RRO905" s="3298"/>
      <c r="RRP905" s="3298"/>
      <c r="RRQ905" s="3298"/>
      <c r="RRR905" s="3298"/>
      <c r="RRS905" s="3298"/>
      <c r="RRT905" s="3298"/>
      <c r="RRU905" s="3298"/>
      <c r="RRV905" s="3298"/>
      <c r="RRW905" s="3298"/>
      <c r="RRX905" s="3298"/>
      <c r="RRY905" s="3298"/>
      <c r="RRZ905" s="3298"/>
      <c r="RSA905" s="3298"/>
      <c r="RSB905" s="3298"/>
      <c r="RSC905" s="3298"/>
      <c r="RSD905" s="3298"/>
      <c r="RSE905" s="3298"/>
      <c r="RSF905" s="3298"/>
      <c r="RSG905" s="3298"/>
      <c r="RSH905" s="3298"/>
      <c r="RSI905" s="3298"/>
      <c r="RSJ905" s="3298"/>
      <c r="RSK905" s="3298"/>
      <c r="RSL905" s="3298"/>
      <c r="RSM905" s="3298"/>
      <c r="RSN905" s="3298"/>
      <c r="RSO905" s="3298"/>
      <c r="RSP905" s="3298"/>
      <c r="RSQ905" s="3298"/>
      <c r="RSR905" s="3298"/>
      <c r="RSS905" s="3298"/>
      <c r="RST905" s="3298"/>
      <c r="RSU905" s="3298"/>
      <c r="RSV905" s="3298"/>
      <c r="RSW905" s="3298"/>
      <c r="RSX905" s="3298"/>
      <c r="RSY905" s="3298"/>
      <c r="RSZ905" s="3298"/>
      <c r="RTA905" s="3298"/>
      <c r="RTB905" s="3298"/>
      <c r="RTC905" s="3298"/>
      <c r="RTD905" s="3298"/>
      <c r="RTE905" s="3298"/>
      <c r="RTF905" s="3298"/>
      <c r="RTG905" s="3298"/>
      <c r="RTH905" s="3298"/>
      <c r="RTI905" s="3298"/>
      <c r="RTJ905" s="3298"/>
      <c r="RTK905" s="3298"/>
      <c r="RTL905" s="3298"/>
      <c r="RTM905" s="3298"/>
      <c r="RTN905" s="3298"/>
      <c r="RTO905" s="3298"/>
      <c r="RTP905" s="3298"/>
      <c r="RTQ905" s="3298"/>
      <c r="RTR905" s="3298"/>
      <c r="RTS905" s="3298"/>
      <c r="RTT905" s="3298"/>
      <c r="RTU905" s="3298"/>
      <c r="RTV905" s="3298"/>
      <c r="RTW905" s="3298"/>
      <c r="RTX905" s="3298"/>
      <c r="RTY905" s="3298"/>
      <c r="RTZ905" s="3298"/>
      <c r="RUA905" s="3298"/>
      <c r="RUB905" s="3298"/>
      <c r="RUC905" s="3298"/>
      <c r="RUD905" s="3298"/>
      <c r="RUE905" s="3298"/>
      <c r="RUF905" s="3298"/>
      <c r="RUG905" s="3298"/>
      <c r="RUH905" s="3298"/>
      <c r="RUI905" s="3298"/>
      <c r="RUJ905" s="3298"/>
      <c r="RUK905" s="3298"/>
      <c r="RUL905" s="3298"/>
      <c r="RUM905" s="3298"/>
      <c r="RUN905" s="3298"/>
      <c r="RUO905" s="3298"/>
      <c r="RUP905" s="3298"/>
      <c r="RUQ905" s="3298"/>
      <c r="RUR905" s="3298"/>
      <c r="RUS905" s="3298"/>
      <c r="RUT905" s="3298"/>
      <c r="RUU905" s="3298"/>
      <c r="RUV905" s="3298"/>
      <c r="RUW905" s="3298"/>
      <c r="RUX905" s="3298"/>
      <c r="RUY905" s="3298"/>
      <c r="RUZ905" s="3298"/>
      <c r="RVA905" s="3298"/>
      <c r="RVB905" s="3298"/>
      <c r="RVC905" s="3298"/>
      <c r="RVD905" s="3298"/>
      <c r="RVE905" s="3298"/>
      <c r="RVF905" s="3298"/>
      <c r="RVG905" s="3298"/>
      <c r="RVH905" s="3298"/>
      <c r="RVI905" s="3298"/>
      <c r="RVJ905" s="3298"/>
      <c r="RVK905" s="3298"/>
      <c r="RVL905" s="3298"/>
      <c r="RVM905" s="3298"/>
      <c r="RVN905" s="3298"/>
      <c r="RVO905" s="3298"/>
      <c r="RVP905" s="3298"/>
      <c r="RVQ905" s="3298"/>
      <c r="RVR905" s="3298"/>
      <c r="RVS905" s="3298"/>
      <c r="RVT905" s="3298"/>
      <c r="RVU905" s="3298"/>
      <c r="RVV905" s="3298"/>
      <c r="RVW905" s="3298"/>
      <c r="RVX905" s="3298"/>
      <c r="RVY905" s="3298"/>
      <c r="RVZ905" s="3298"/>
      <c r="RWA905" s="3298"/>
      <c r="RWB905" s="3298"/>
      <c r="RWC905" s="3298"/>
      <c r="RWD905" s="3298"/>
      <c r="RWE905" s="3298"/>
      <c r="RWF905" s="3298"/>
      <c r="RWG905" s="3298"/>
      <c r="RWH905" s="3298"/>
      <c r="RWI905" s="3298"/>
      <c r="RWJ905" s="3298"/>
      <c r="RWK905" s="3298"/>
      <c r="RWL905" s="3298"/>
      <c r="RWM905" s="3298"/>
      <c r="RWN905" s="3298"/>
      <c r="RWO905" s="3298"/>
      <c r="RWP905" s="3298"/>
      <c r="RWQ905" s="3298"/>
      <c r="RWR905" s="3298"/>
      <c r="RWS905" s="3298"/>
      <c r="RWT905" s="3298"/>
      <c r="RWU905" s="3298"/>
      <c r="RWV905" s="3298"/>
      <c r="RWW905" s="3298"/>
      <c r="RWX905" s="3298"/>
      <c r="RWY905" s="3298"/>
      <c r="RWZ905" s="3298"/>
      <c r="RXA905" s="3298"/>
      <c r="RXB905" s="3298"/>
      <c r="RXC905" s="3298"/>
      <c r="RXD905" s="3298"/>
      <c r="RXE905" s="3298"/>
      <c r="RXF905" s="3298"/>
      <c r="RXG905" s="3298"/>
      <c r="RXH905" s="3298"/>
      <c r="RXI905" s="3298"/>
      <c r="RXJ905" s="3298"/>
      <c r="RXK905" s="3298"/>
      <c r="RXL905" s="3298"/>
      <c r="RXM905" s="3298"/>
      <c r="RXN905" s="3298"/>
      <c r="RXO905" s="3298"/>
      <c r="RXP905" s="3298"/>
      <c r="RXQ905" s="3298"/>
      <c r="RXR905" s="3298"/>
      <c r="RXS905" s="3298"/>
      <c r="RXT905" s="3298"/>
      <c r="RXU905" s="3298"/>
      <c r="RXV905" s="3298"/>
      <c r="RXW905" s="3298"/>
      <c r="RXX905" s="3298"/>
      <c r="RXY905" s="3298"/>
      <c r="RXZ905" s="3298"/>
      <c r="RYA905" s="3298"/>
      <c r="RYB905" s="3298"/>
      <c r="RYC905" s="3298"/>
      <c r="RYD905" s="3298"/>
      <c r="RYE905" s="3298"/>
      <c r="RYF905" s="3298"/>
      <c r="RYG905" s="3298"/>
      <c r="RYH905" s="3298"/>
      <c r="RYI905" s="3298"/>
      <c r="RYJ905" s="3298"/>
      <c r="RYK905" s="3298"/>
      <c r="RYL905" s="3298"/>
      <c r="RYM905" s="3298"/>
      <c r="RYN905" s="3298"/>
      <c r="RYO905" s="3298"/>
      <c r="RYP905" s="3298"/>
      <c r="RYQ905" s="3298"/>
      <c r="RYR905" s="3298"/>
      <c r="RYS905" s="3298"/>
      <c r="RYT905" s="3298"/>
      <c r="RYU905" s="3298"/>
      <c r="RYV905" s="3298"/>
      <c r="RYW905" s="3298"/>
      <c r="RYX905" s="3298"/>
      <c r="RYY905" s="3298"/>
      <c r="RYZ905" s="3298"/>
      <c r="RZA905" s="3298"/>
      <c r="RZB905" s="3298"/>
      <c r="RZC905" s="3298"/>
      <c r="RZD905" s="3298"/>
      <c r="RZE905" s="3298"/>
      <c r="RZF905" s="3298"/>
      <c r="RZG905" s="3298"/>
      <c r="RZH905" s="3298"/>
      <c r="RZI905" s="3298"/>
      <c r="RZJ905" s="3298"/>
      <c r="RZK905" s="3298"/>
      <c r="RZL905" s="3298"/>
      <c r="RZM905" s="3298"/>
      <c r="RZN905" s="3298"/>
      <c r="RZO905" s="3298"/>
      <c r="RZP905" s="3298"/>
      <c r="RZQ905" s="3298"/>
      <c r="RZR905" s="3298"/>
      <c r="RZS905" s="3298"/>
      <c r="RZT905" s="3298"/>
      <c r="RZU905" s="3298"/>
      <c r="RZV905" s="3298"/>
      <c r="RZW905" s="3298"/>
      <c r="RZX905" s="3298"/>
      <c r="RZY905" s="3298"/>
      <c r="RZZ905" s="3298"/>
      <c r="SAA905" s="3298"/>
      <c r="SAB905" s="3298"/>
      <c r="SAC905" s="3298"/>
      <c r="SAD905" s="3298"/>
      <c r="SAE905" s="3298"/>
      <c r="SAF905" s="3298"/>
      <c r="SAG905" s="3298"/>
      <c r="SAH905" s="3298"/>
      <c r="SAI905" s="3298"/>
      <c r="SAJ905" s="3298"/>
      <c r="SAK905" s="3298"/>
      <c r="SAL905" s="3298"/>
      <c r="SAM905" s="3298"/>
      <c r="SAN905" s="3298"/>
      <c r="SAO905" s="3298"/>
      <c r="SAP905" s="3298"/>
      <c r="SAQ905" s="3298"/>
      <c r="SAR905" s="3298"/>
      <c r="SAS905" s="3298"/>
      <c r="SAT905" s="3298"/>
      <c r="SAU905" s="3298"/>
      <c r="SAV905" s="3298"/>
      <c r="SAW905" s="3298"/>
      <c r="SAX905" s="3298"/>
      <c r="SAY905" s="3298"/>
      <c r="SAZ905" s="3298"/>
      <c r="SBA905" s="3298"/>
      <c r="SBB905" s="3298"/>
      <c r="SBC905" s="3298"/>
      <c r="SBD905" s="3298"/>
      <c r="SBE905" s="3298"/>
      <c r="SBF905" s="3298"/>
      <c r="SBG905" s="3298"/>
      <c r="SBH905" s="3298"/>
      <c r="SBI905" s="3298"/>
      <c r="SBJ905" s="3298"/>
      <c r="SBK905" s="3298"/>
      <c r="SBL905" s="3298"/>
      <c r="SBM905" s="3298"/>
      <c r="SBN905" s="3298"/>
      <c r="SBO905" s="3298"/>
      <c r="SBP905" s="3298"/>
      <c r="SBQ905" s="3298"/>
      <c r="SBR905" s="3298"/>
      <c r="SBS905" s="3298"/>
      <c r="SBT905" s="3298"/>
      <c r="SBU905" s="3298"/>
      <c r="SBV905" s="3298"/>
      <c r="SBW905" s="3298"/>
      <c r="SBX905" s="3298"/>
      <c r="SBY905" s="3298"/>
      <c r="SBZ905" s="3298"/>
      <c r="SCA905" s="3298"/>
      <c r="SCB905" s="3298"/>
      <c r="SCC905" s="3298"/>
      <c r="SCD905" s="3298"/>
      <c r="SCE905" s="3298"/>
      <c r="SCF905" s="3298"/>
      <c r="SCG905" s="3298"/>
      <c r="SCH905" s="3298"/>
      <c r="SCI905" s="3298"/>
      <c r="SCJ905" s="3298"/>
      <c r="SCK905" s="3298"/>
      <c r="SCL905" s="3298"/>
      <c r="SCM905" s="3298"/>
      <c r="SCN905" s="3298"/>
      <c r="SCO905" s="3298"/>
      <c r="SCP905" s="3298"/>
      <c r="SCQ905" s="3298"/>
      <c r="SCR905" s="3298"/>
      <c r="SCS905" s="3298"/>
      <c r="SCT905" s="3298"/>
      <c r="SCU905" s="3298"/>
      <c r="SCV905" s="3298"/>
      <c r="SCW905" s="3298"/>
      <c r="SCX905" s="3298"/>
      <c r="SCY905" s="3298"/>
      <c r="SCZ905" s="3298"/>
      <c r="SDA905" s="3298"/>
      <c r="SDB905" s="3298"/>
      <c r="SDC905" s="3298"/>
      <c r="SDD905" s="3298"/>
      <c r="SDE905" s="3298"/>
      <c r="SDF905" s="3298"/>
      <c r="SDG905" s="3298"/>
      <c r="SDH905" s="3298"/>
      <c r="SDI905" s="3298"/>
      <c r="SDJ905" s="3298"/>
      <c r="SDK905" s="3298"/>
      <c r="SDL905" s="3298"/>
      <c r="SDM905" s="3298"/>
      <c r="SDN905" s="3298"/>
      <c r="SDO905" s="3298"/>
      <c r="SDP905" s="3298"/>
      <c r="SDQ905" s="3298"/>
      <c r="SDR905" s="3298"/>
      <c r="SDS905" s="3298"/>
      <c r="SDT905" s="3298"/>
      <c r="SDU905" s="3298"/>
      <c r="SDV905" s="3298"/>
      <c r="SDW905" s="3298"/>
      <c r="SDX905" s="3298"/>
      <c r="SDY905" s="3298"/>
      <c r="SDZ905" s="3298"/>
      <c r="SEA905" s="3298"/>
      <c r="SEB905" s="3298"/>
      <c r="SEC905" s="3298"/>
      <c r="SED905" s="3298"/>
      <c r="SEE905" s="3298"/>
      <c r="SEF905" s="3298"/>
      <c r="SEG905" s="3298"/>
      <c r="SEH905" s="3298"/>
      <c r="SEI905" s="3298"/>
      <c r="SEJ905" s="3298"/>
      <c r="SEK905" s="3298"/>
      <c r="SEL905" s="3298"/>
      <c r="SEM905" s="3298"/>
      <c r="SEN905" s="3298"/>
      <c r="SEO905" s="3298"/>
      <c r="SEP905" s="3298"/>
      <c r="SEQ905" s="3298"/>
      <c r="SER905" s="3298"/>
      <c r="SES905" s="3298"/>
      <c r="SET905" s="3298"/>
      <c r="SEU905" s="3298"/>
      <c r="SEV905" s="3298"/>
      <c r="SEW905" s="3298"/>
      <c r="SEX905" s="3298"/>
      <c r="SEY905" s="3298"/>
      <c r="SEZ905" s="3298"/>
      <c r="SFA905" s="3298"/>
      <c r="SFB905" s="3298"/>
      <c r="SFC905" s="3298"/>
      <c r="SFD905" s="3298"/>
      <c r="SFE905" s="3298"/>
      <c r="SFF905" s="3298"/>
      <c r="SFG905" s="3298"/>
      <c r="SFH905" s="3298"/>
      <c r="SFI905" s="3298"/>
      <c r="SFJ905" s="3298"/>
      <c r="SFK905" s="3298"/>
      <c r="SFL905" s="3298"/>
      <c r="SFM905" s="3298"/>
      <c r="SFN905" s="3298"/>
      <c r="SFO905" s="3298"/>
      <c r="SFP905" s="3298"/>
      <c r="SFQ905" s="3298"/>
      <c r="SFR905" s="3298"/>
      <c r="SFS905" s="3298"/>
      <c r="SFT905" s="3298"/>
      <c r="SFU905" s="3298"/>
      <c r="SFV905" s="3298"/>
      <c r="SFW905" s="3298"/>
      <c r="SFX905" s="3298"/>
      <c r="SFY905" s="3298"/>
      <c r="SFZ905" s="3298"/>
      <c r="SGA905" s="3298"/>
      <c r="SGB905" s="3298"/>
      <c r="SGC905" s="3298"/>
      <c r="SGD905" s="3298"/>
      <c r="SGE905" s="3298"/>
      <c r="SGF905" s="3298"/>
      <c r="SGG905" s="3298"/>
      <c r="SGH905" s="3298"/>
      <c r="SGI905" s="3298"/>
      <c r="SGJ905" s="3298"/>
      <c r="SGK905" s="3298"/>
      <c r="SGL905" s="3298"/>
      <c r="SGM905" s="3298"/>
      <c r="SGN905" s="3298"/>
      <c r="SGO905" s="3298"/>
      <c r="SGP905" s="3298"/>
      <c r="SGQ905" s="3298"/>
      <c r="SGR905" s="3298"/>
      <c r="SGS905" s="3298"/>
      <c r="SGT905" s="3298"/>
      <c r="SGU905" s="3298"/>
      <c r="SGV905" s="3298"/>
      <c r="SGW905" s="3298"/>
      <c r="SGX905" s="3298"/>
      <c r="SGY905" s="3298"/>
      <c r="SGZ905" s="3298"/>
      <c r="SHA905" s="3298"/>
      <c r="SHB905" s="3298"/>
      <c r="SHC905" s="3298"/>
      <c r="SHD905" s="3298"/>
      <c r="SHE905" s="3298"/>
      <c r="SHF905" s="3298"/>
      <c r="SHG905" s="3298"/>
      <c r="SHH905" s="3298"/>
      <c r="SHI905" s="3298"/>
      <c r="SHJ905" s="3298"/>
      <c r="SHK905" s="3298"/>
      <c r="SHL905" s="3298"/>
      <c r="SHM905" s="3298"/>
      <c r="SHN905" s="3298"/>
      <c r="SHO905" s="3298"/>
      <c r="SHP905" s="3298"/>
      <c r="SHQ905" s="3298"/>
      <c r="SHR905" s="3298"/>
      <c r="SHS905" s="3298"/>
      <c r="SHT905" s="3298"/>
      <c r="SHU905" s="3298"/>
      <c r="SHV905" s="3298"/>
      <c r="SHW905" s="3298"/>
      <c r="SHX905" s="3298"/>
      <c r="SHY905" s="3298"/>
      <c r="SHZ905" s="3298"/>
      <c r="SIA905" s="3298"/>
      <c r="SIB905" s="3298"/>
      <c r="SIC905" s="3298"/>
      <c r="SID905" s="3298"/>
      <c r="SIE905" s="3298"/>
      <c r="SIF905" s="3298"/>
      <c r="SIG905" s="3298"/>
      <c r="SIH905" s="3298"/>
      <c r="SII905" s="3298"/>
      <c r="SIJ905" s="3298"/>
      <c r="SIK905" s="3298"/>
      <c r="SIL905" s="3298"/>
      <c r="SIM905" s="3298"/>
      <c r="SIN905" s="3298"/>
      <c r="SIO905" s="3298"/>
      <c r="SIP905" s="3298"/>
      <c r="SIQ905" s="3298"/>
      <c r="SIR905" s="3298"/>
      <c r="SIS905" s="3298"/>
      <c r="SIT905" s="3298"/>
      <c r="SIU905" s="3298"/>
      <c r="SIV905" s="3298"/>
      <c r="SIW905" s="3298"/>
      <c r="SIX905" s="3298"/>
      <c r="SIY905" s="3298"/>
      <c r="SIZ905" s="3298"/>
      <c r="SJA905" s="3298"/>
      <c r="SJB905" s="3298"/>
      <c r="SJC905" s="3298"/>
      <c r="SJD905" s="3298"/>
      <c r="SJE905" s="3298"/>
      <c r="SJF905" s="3298"/>
      <c r="SJG905" s="3298"/>
      <c r="SJH905" s="3298"/>
      <c r="SJI905" s="3298"/>
      <c r="SJJ905" s="3298"/>
      <c r="SJK905" s="3298"/>
      <c r="SJL905" s="3298"/>
      <c r="SJM905" s="3298"/>
      <c r="SJN905" s="3298"/>
      <c r="SJO905" s="3298"/>
      <c r="SJP905" s="3298"/>
      <c r="SJQ905" s="3298"/>
      <c r="SJR905" s="3298"/>
      <c r="SJS905" s="3298"/>
      <c r="SJT905" s="3298"/>
      <c r="SJU905" s="3298"/>
      <c r="SJV905" s="3298"/>
      <c r="SJW905" s="3298"/>
      <c r="SJX905" s="3298"/>
      <c r="SJY905" s="3298"/>
      <c r="SJZ905" s="3298"/>
      <c r="SKA905" s="3298"/>
      <c r="SKB905" s="3298"/>
      <c r="SKC905" s="3298"/>
      <c r="SKD905" s="3298"/>
      <c r="SKE905" s="3298"/>
      <c r="SKF905" s="3298"/>
      <c r="SKG905" s="3298"/>
      <c r="SKH905" s="3298"/>
      <c r="SKI905" s="3298"/>
      <c r="SKJ905" s="3298"/>
      <c r="SKK905" s="3298"/>
      <c r="SKL905" s="3298"/>
      <c r="SKM905" s="3298"/>
      <c r="SKN905" s="3298"/>
      <c r="SKO905" s="3298"/>
      <c r="SKP905" s="3298"/>
      <c r="SKQ905" s="3298"/>
      <c r="SKR905" s="3298"/>
      <c r="SKS905" s="3298"/>
      <c r="SKT905" s="3298"/>
      <c r="SKU905" s="3298"/>
      <c r="SKV905" s="3298"/>
      <c r="SKW905" s="3298"/>
      <c r="SKX905" s="3298"/>
      <c r="SKY905" s="3298"/>
      <c r="SKZ905" s="3298"/>
      <c r="SLA905" s="3298"/>
      <c r="SLB905" s="3298"/>
      <c r="SLC905" s="3298"/>
      <c r="SLD905" s="3298"/>
      <c r="SLE905" s="3298"/>
      <c r="SLF905" s="3298"/>
      <c r="SLG905" s="3298"/>
      <c r="SLH905" s="3298"/>
      <c r="SLI905" s="3298"/>
      <c r="SLJ905" s="3298"/>
      <c r="SLK905" s="3298"/>
      <c r="SLL905" s="3298"/>
      <c r="SLM905" s="3298"/>
      <c r="SLN905" s="3298"/>
      <c r="SLO905" s="3298"/>
      <c r="SLP905" s="3298"/>
      <c r="SLQ905" s="3298"/>
      <c r="SLR905" s="3298"/>
      <c r="SLS905" s="3298"/>
      <c r="SLT905" s="3298"/>
      <c r="SLU905" s="3298"/>
      <c r="SLV905" s="3298"/>
      <c r="SLW905" s="3298"/>
      <c r="SLX905" s="3298"/>
      <c r="SLY905" s="3298"/>
      <c r="SLZ905" s="3298"/>
      <c r="SMA905" s="3298"/>
      <c r="SMB905" s="3298"/>
      <c r="SMC905" s="3298"/>
      <c r="SMD905" s="3298"/>
      <c r="SME905" s="3298"/>
      <c r="SMF905" s="3298"/>
      <c r="SMG905" s="3298"/>
      <c r="SMH905" s="3298"/>
      <c r="SMI905" s="3298"/>
      <c r="SMJ905" s="3298"/>
      <c r="SMK905" s="3298"/>
      <c r="SML905" s="3298"/>
      <c r="SMM905" s="3298"/>
      <c r="SMN905" s="3298"/>
      <c r="SMO905" s="3298"/>
      <c r="SMP905" s="3298"/>
      <c r="SMQ905" s="3298"/>
      <c r="SMR905" s="3298"/>
      <c r="SMS905" s="3298"/>
      <c r="SMT905" s="3298"/>
      <c r="SMU905" s="3298"/>
      <c r="SMV905" s="3298"/>
      <c r="SMW905" s="3298"/>
      <c r="SMX905" s="3298"/>
      <c r="SMY905" s="3298"/>
      <c r="SMZ905" s="3298"/>
      <c r="SNA905" s="3298"/>
      <c r="SNB905" s="3298"/>
      <c r="SNC905" s="3298"/>
      <c r="SND905" s="3298"/>
      <c r="SNE905" s="3298"/>
      <c r="SNF905" s="3298"/>
      <c r="SNG905" s="3298"/>
      <c r="SNH905" s="3298"/>
      <c r="SNI905" s="3298"/>
      <c r="SNJ905" s="3298"/>
      <c r="SNK905" s="3298"/>
      <c r="SNL905" s="3298"/>
      <c r="SNM905" s="3298"/>
      <c r="SNN905" s="3298"/>
      <c r="SNO905" s="3298"/>
      <c r="SNP905" s="3298"/>
      <c r="SNQ905" s="3298"/>
      <c r="SNR905" s="3298"/>
      <c r="SNS905" s="3298"/>
      <c r="SNT905" s="3298"/>
      <c r="SNU905" s="3298"/>
      <c r="SNV905" s="3298"/>
      <c r="SNW905" s="3298"/>
      <c r="SNX905" s="3298"/>
      <c r="SNY905" s="3298"/>
      <c r="SNZ905" s="3298"/>
      <c r="SOA905" s="3298"/>
      <c r="SOB905" s="3298"/>
      <c r="SOC905" s="3298"/>
      <c r="SOD905" s="3298"/>
      <c r="SOE905" s="3298"/>
      <c r="SOF905" s="3298"/>
      <c r="SOG905" s="3298"/>
      <c r="SOH905" s="3298"/>
      <c r="SOI905" s="3298"/>
      <c r="SOJ905" s="3298"/>
      <c r="SOK905" s="3298"/>
      <c r="SOL905" s="3298"/>
      <c r="SOM905" s="3298"/>
      <c r="SON905" s="3298"/>
      <c r="SOO905" s="3298"/>
      <c r="SOP905" s="3298"/>
      <c r="SOQ905" s="3298"/>
      <c r="SOR905" s="3298"/>
      <c r="SOS905" s="3298"/>
      <c r="SOT905" s="3298"/>
      <c r="SOU905" s="3298"/>
      <c r="SOV905" s="3298"/>
      <c r="SOW905" s="3298"/>
      <c r="SOX905" s="3298"/>
      <c r="SOY905" s="3298"/>
      <c r="SOZ905" s="3298"/>
      <c r="SPA905" s="3298"/>
      <c r="SPB905" s="3298"/>
      <c r="SPC905" s="3298"/>
      <c r="SPD905" s="3298"/>
      <c r="SPE905" s="3298"/>
      <c r="SPF905" s="3298"/>
      <c r="SPG905" s="3298"/>
      <c r="SPH905" s="3298"/>
      <c r="SPI905" s="3298"/>
      <c r="SPJ905" s="3298"/>
      <c r="SPK905" s="3298"/>
      <c r="SPL905" s="3298"/>
      <c r="SPM905" s="3298"/>
      <c r="SPN905" s="3298"/>
      <c r="SPO905" s="3298"/>
      <c r="SPP905" s="3298"/>
      <c r="SPQ905" s="3298"/>
      <c r="SPR905" s="3298"/>
      <c r="SPS905" s="3298"/>
      <c r="SPT905" s="3298"/>
      <c r="SPU905" s="3298"/>
      <c r="SPV905" s="3298"/>
      <c r="SPW905" s="3298"/>
      <c r="SPX905" s="3298"/>
      <c r="SPY905" s="3298"/>
      <c r="SPZ905" s="3298"/>
      <c r="SQA905" s="3298"/>
      <c r="SQB905" s="3298"/>
      <c r="SQC905" s="3298"/>
      <c r="SQD905" s="3298"/>
      <c r="SQE905" s="3298"/>
      <c r="SQF905" s="3298"/>
      <c r="SQG905" s="3298"/>
      <c r="SQH905" s="3298"/>
      <c r="SQI905" s="3298"/>
      <c r="SQJ905" s="3298"/>
      <c r="SQK905" s="3298"/>
      <c r="SQL905" s="3298"/>
      <c r="SQM905" s="3298"/>
      <c r="SQN905" s="3298"/>
      <c r="SQO905" s="3298"/>
      <c r="SQP905" s="3298"/>
      <c r="SQQ905" s="3298"/>
      <c r="SQR905" s="3298"/>
      <c r="SQS905" s="3298"/>
      <c r="SQT905" s="3298"/>
      <c r="SQU905" s="3298"/>
      <c r="SQV905" s="3298"/>
      <c r="SQW905" s="3298"/>
      <c r="SQX905" s="3298"/>
      <c r="SQY905" s="3298"/>
      <c r="SQZ905" s="3298"/>
      <c r="SRA905" s="3298"/>
      <c r="SRB905" s="3298"/>
      <c r="SRC905" s="3298"/>
      <c r="SRD905" s="3298"/>
      <c r="SRE905" s="3298"/>
      <c r="SRF905" s="3298"/>
      <c r="SRG905" s="3298"/>
      <c r="SRH905" s="3298"/>
      <c r="SRI905" s="3298"/>
      <c r="SRJ905" s="3298"/>
      <c r="SRK905" s="3298"/>
      <c r="SRL905" s="3298"/>
      <c r="SRM905" s="3298"/>
      <c r="SRN905" s="3298"/>
      <c r="SRO905" s="3298"/>
      <c r="SRP905" s="3298"/>
      <c r="SRQ905" s="3298"/>
      <c r="SRR905" s="3298"/>
      <c r="SRS905" s="3298"/>
      <c r="SRT905" s="3298"/>
      <c r="SRU905" s="3298"/>
      <c r="SRV905" s="3298"/>
      <c r="SRW905" s="3298"/>
      <c r="SRX905" s="3298"/>
      <c r="SRY905" s="3298"/>
      <c r="SRZ905" s="3298"/>
      <c r="SSA905" s="3298"/>
      <c r="SSB905" s="3298"/>
      <c r="SSC905" s="3298"/>
      <c r="SSD905" s="3298"/>
      <c r="SSE905" s="3298"/>
      <c r="SSF905" s="3298"/>
      <c r="SSG905" s="3298"/>
      <c r="SSH905" s="3298"/>
      <c r="SSI905" s="3298"/>
      <c r="SSJ905" s="3298"/>
      <c r="SSK905" s="3298"/>
      <c r="SSL905" s="3298"/>
      <c r="SSM905" s="3298"/>
      <c r="SSN905" s="3298"/>
      <c r="SSO905" s="3298"/>
      <c r="SSP905" s="3298"/>
      <c r="SSQ905" s="3298"/>
      <c r="SSR905" s="3298"/>
      <c r="SSS905" s="3298"/>
      <c r="SST905" s="3298"/>
      <c r="SSU905" s="3298"/>
      <c r="SSV905" s="3298"/>
      <c r="SSW905" s="3298"/>
      <c r="SSX905" s="3298"/>
      <c r="SSY905" s="3298"/>
      <c r="SSZ905" s="3298"/>
      <c r="STA905" s="3298"/>
      <c r="STB905" s="3298"/>
      <c r="STC905" s="3298"/>
      <c r="STD905" s="3298"/>
      <c r="STE905" s="3298"/>
      <c r="STF905" s="3298"/>
      <c r="STG905" s="3298"/>
      <c r="STH905" s="3298"/>
      <c r="STI905" s="3298"/>
      <c r="STJ905" s="3298"/>
      <c r="STK905" s="3298"/>
      <c r="STL905" s="3298"/>
      <c r="STM905" s="3298"/>
      <c r="STN905" s="3298"/>
      <c r="STO905" s="3298"/>
      <c r="STP905" s="3298"/>
      <c r="STQ905" s="3298"/>
      <c r="STR905" s="3298"/>
      <c r="STS905" s="3298"/>
      <c r="STT905" s="3298"/>
      <c r="STU905" s="3298"/>
      <c r="STV905" s="3298"/>
      <c r="STW905" s="3298"/>
      <c r="STX905" s="3298"/>
      <c r="STY905" s="3298"/>
      <c r="STZ905" s="3298"/>
      <c r="SUA905" s="3298"/>
      <c r="SUB905" s="3298"/>
      <c r="SUC905" s="3298"/>
      <c r="SUD905" s="3298"/>
      <c r="SUE905" s="3298"/>
      <c r="SUF905" s="3298"/>
      <c r="SUG905" s="3298"/>
      <c r="SUH905" s="3298"/>
      <c r="SUI905" s="3298"/>
      <c r="SUJ905" s="3298"/>
      <c r="SUK905" s="3298"/>
      <c r="SUL905" s="3298"/>
      <c r="SUM905" s="3298"/>
      <c r="SUN905" s="3298"/>
      <c r="SUO905" s="3298"/>
      <c r="SUP905" s="3298"/>
      <c r="SUQ905" s="3298"/>
      <c r="SUR905" s="3298"/>
      <c r="SUS905" s="3298"/>
      <c r="SUT905" s="3298"/>
      <c r="SUU905" s="3298"/>
      <c r="SUV905" s="3298"/>
      <c r="SUW905" s="3298"/>
      <c r="SUX905" s="3298"/>
      <c r="SUY905" s="3298"/>
      <c r="SUZ905" s="3298"/>
      <c r="SVA905" s="3298"/>
      <c r="SVB905" s="3298"/>
      <c r="SVC905" s="3298"/>
      <c r="SVD905" s="3298"/>
      <c r="SVE905" s="3298"/>
      <c r="SVF905" s="3298"/>
      <c r="SVG905" s="3298"/>
      <c r="SVH905" s="3298"/>
      <c r="SVI905" s="3298"/>
      <c r="SVJ905" s="3298"/>
      <c r="SVK905" s="3298"/>
      <c r="SVL905" s="3298"/>
      <c r="SVM905" s="3298"/>
      <c r="SVN905" s="3298"/>
      <c r="SVO905" s="3298"/>
      <c r="SVP905" s="3298"/>
      <c r="SVQ905" s="3298"/>
      <c r="SVR905" s="3298"/>
      <c r="SVS905" s="3298"/>
      <c r="SVT905" s="3298"/>
      <c r="SVU905" s="3298"/>
      <c r="SVV905" s="3298"/>
      <c r="SVW905" s="3298"/>
      <c r="SVX905" s="3298"/>
      <c r="SVY905" s="3298"/>
      <c r="SVZ905" s="3298"/>
      <c r="SWA905" s="3298"/>
      <c r="SWB905" s="3298"/>
      <c r="SWC905" s="3298"/>
      <c r="SWD905" s="3298"/>
      <c r="SWE905" s="3298"/>
      <c r="SWF905" s="3298"/>
      <c r="SWG905" s="3298"/>
      <c r="SWH905" s="3298"/>
      <c r="SWI905" s="3298"/>
      <c r="SWJ905" s="3298"/>
      <c r="SWK905" s="3298"/>
      <c r="SWL905" s="3298"/>
      <c r="SWM905" s="3298"/>
      <c r="SWN905" s="3298"/>
      <c r="SWO905" s="3298"/>
      <c r="SWP905" s="3298"/>
      <c r="SWQ905" s="3298"/>
      <c r="SWR905" s="3298"/>
      <c r="SWS905" s="3298"/>
      <c r="SWT905" s="3298"/>
      <c r="SWU905" s="3298"/>
      <c r="SWV905" s="3298"/>
      <c r="SWW905" s="3298"/>
      <c r="SWX905" s="3298"/>
      <c r="SWY905" s="3298"/>
      <c r="SWZ905" s="3298"/>
      <c r="SXA905" s="3298"/>
      <c r="SXB905" s="3298"/>
      <c r="SXC905" s="3298"/>
      <c r="SXD905" s="3298"/>
      <c r="SXE905" s="3298"/>
      <c r="SXF905" s="3298"/>
      <c r="SXG905" s="3298"/>
      <c r="SXH905" s="3298"/>
      <c r="SXI905" s="3298"/>
      <c r="SXJ905" s="3298"/>
      <c r="SXK905" s="3298"/>
      <c r="SXL905" s="3298"/>
      <c r="SXM905" s="3298"/>
      <c r="SXN905" s="3298"/>
      <c r="SXO905" s="3298"/>
      <c r="SXP905" s="3298"/>
      <c r="SXQ905" s="3298"/>
      <c r="SXR905" s="3298"/>
      <c r="SXS905" s="3298"/>
      <c r="SXT905" s="3298"/>
      <c r="SXU905" s="3298"/>
      <c r="SXV905" s="3298"/>
      <c r="SXW905" s="3298"/>
      <c r="SXX905" s="3298"/>
      <c r="SXY905" s="3298"/>
      <c r="SXZ905" s="3298"/>
      <c r="SYA905" s="3298"/>
      <c r="SYB905" s="3298"/>
      <c r="SYC905" s="3298"/>
      <c r="SYD905" s="3298"/>
      <c r="SYE905" s="3298"/>
      <c r="SYF905" s="3298"/>
      <c r="SYG905" s="3298"/>
      <c r="SYH905" s="3298"/>
      <c r="SYI905" s="3298"/>
      <c r="SYJ905" s="3298"/>
      <c r="SYK905" s="3298"/>
      <c r="SYL905" s="3298"/>
      <c r="SYM905" s="3298"/>
      <c r="SYN905" s="3298"/>
      <c r="SYO905" s="3298"/>
      <c r="SYP905" s="3298"/>
      <c r="SYQ905" s="3298"/>
      <c r="SYR905" s="3298"/>
      <c r="SYS905" s="3298"/>
      <c r="SYT905" s="3298"/>
      <c r="SYU905" s="3298"/>
      <c r="SYV905" s="3298"/>
      <c r="SYW905" s="3298"/>
      <c r="SYX905" s="3298"/>
      <c r="SYY905" s="3298"/>
      <c r="SYZ905" s="3298"/>
      <c r="SZA905" s="3298"/>
      <c r="SZB905" s="3298"/>
      <c r="SZC905" s="3298"/>
      <c r="SZD905" s="3298"/>
      <c r="SZE905" s="3298"/>
      <c r="SZF905" s="3298"/>
      <c r="SZG905" s="3298"/>
      <c r="SZH905" s="3298"/>
      <c r="SZI905" s="3298"/>
      <c r="SZJ905" s="3298"/>
      <c r="SZK905" s="3298"/>
      <c r="SZL905" s="3298"/>
      <c r="SZM905" s="3298"/>
      <c r="SZN905" s="3298"/>
      <c r="SZO905" s="3298"/>
      <c r="SZP905" s="3298"/>
      <c r="SZQ905" s="3298"/>
      <c r="SZR905" s="3298"/>
      <c r="SZS905" s="3298"/>
      <c r="SZT905" s="3298"/>
      <c r="SZU905" s="3298"/>
      <c r="SZV905" s="3298"/>
      <c r="SZW905" s="3298"/>
      <c r="SZX905" s="3298"/>
      <c r="SZY905" s="3298"/>
      <c r="SZZ905" s="3298"/>
      <c r="TAA905" s="3298"/>
      <c r="TAB905" s="3298"/>
      <c r="TAC905" s="3298"/>
      <c r="TAD905" s="3298"/>
      <c r="TAE905" s="3298"/>
      <c r="TAF905" s="3298"/>
      <c r="TAG905" s="3298"/>
      <c r="TAH905" s="3298"/>
      <c r="TAI905" s="3298"/>
      <c r="TAJ905" s="3298"/>
      <c r="TAK905" s="3298"/>
      <c r="TAL905" s="3298"/>
      <c r="TAM905" s="3298"/>
      <c r="TAN905" s="3298"/>
      <c r="TAO905" s="3298"/>
      <c r="TAP905" s="3298"/>
      <c r="TAQ905" s="3298"/>
      <c r="TAR905" s="3298"/>
      <c r="TAS905" s="3298"/>
      <c r="TAT905" s="3298"/>
      <c r="TAU905" s="3298"/>
      <c r="TAV905" s="3298"/>
      <c r="TAW905" s="3298"/>
      <c r="TAX905" s="3298"/>
      <c r="TAY905" s="3298"/>
      <c r="TAZ905" s="3298"/>
      <c r="TBA905" s="3298"/>
      <c r="TBB905" s="3298"/>
      <c r="TBC905" s="3298"/>
      <c r="TBD905" s="3298"/>
      <c r="TBE905" s="3298"/>
      <c r="TBF905" s="3298"/>
      <c r="TBG905" s="3298"/>
      <c r="TBH905" s="3298"/>
      <c r="TBI905" s="3298"/>
      <c r="TBJ905" s="3298"/>
      <c r="TBK905" s="3298"/>
      <c r="TBL905" s="3298"/>
      <c r="TBM905" s="3298"/>
      <c r="TBN905" s="3298"/>
      <c r="TBO905" s="3298"/>
      <c r="TBP905" s="3298"/>
      <c r="TBQ905" s="3298"/>
      <c r="TBR905" s="3298"/>
      <c r="TBS905" s="3298"/>
      <c r="TBT905" s="3298"/>
      <c r="TBU905" s="3298"/>
      <c r="TBV905" s="3298"/>
      <c r="TBW905" s="3298"/>
      <c r="TBX905" s="3298"/>
      <c r="TBY905" s="3298"/>
      <c r="TBZ905" s="3298"/>
      <c r="TCA905" s="3298"/>
      <c r="TCB905" s="3298"/>
      <c r="TCC905" s="3298"/>
      <c r="TCD905" s="3298"/>
      <c r="TCE905" s="3298"/>
      <c r="TCF905" s="3298"/>
      <c r="TCG905" s="3298"/>
      <c r="TCH905" s="3298"/>
      <c r="TCI905" s="3298"/>
      <c r="TCJ905" s="3298"/>
      <c r="TCK905" s="3298"/>
      <c r="TCL905" s="3298"/>
      <c r="TCM905" s="3298"/>
      <c r="TCN905" s="3298"/>
      <c r="TCO905" s="3298"/>
      <c r="TCP905" s="3298"/>
      <c r="TCQ905" s="3298"/>
      <c r="TCR905" s="3298"/>
      <c r="TCS905" s="3298"/>
      <c r="TCT905" s="3298"/>
      <c r="TCU905" s="3298"/>
      <c r="TCV905" s="3298"/>
      <c r="TCW905" s="3298"/>
      <c r="TCX905" s="3298"/>
      <c r="TCY905" s="3298"/>
      <c r="TCZ905" s="3298"/>
      <c r="TDA905" s="3298"/>
      <c r="TDB905" s="3298"/>
      <c r="TDC905" s="3298"/>
      <c r="TDD905" s="3298"/>
      <c r="TDE905" s="3298"/>
      <c r="TDF905" s="3298"/>
      <c r="TDG905" s="3298"/>
      <c r="TDH905" s="3298"/>
      <c r="TDI905" s="3298"/>
      <c r="TDJ905" s="3298"/>
      <c r="TDK905" s="3298"/>
      <c r="TDL905" s="3298"/>
      <c r="TDM905" s="3298"/>
      <c r="TDN905" s="3298"/>
      <c r="TDO905" s="3298"/>
      <c r="TDP905" s="3298"/>
      <c r="TDQ905" s="3298"/>
      <c r="TDR905" s="3298"/>
      <c r="TDS905" s="3298"/>
      <c r="TDT905" s="3298"/>
      <c r="TDU905" s="3298"/>
      <c r="TDV905" s="3298"/>
      <c r="TDW905" s="3298"/>
      <c r="TDX905" s="3298"/>
      <c r="TDY905" s="3298"/>
      <c r="TDZ905" s="3298"/>
      <c r="TEA905" s="3298"/>
      <c r="TEB905" s="3298"/>
      <c r="TEC905" s="3298"/>
      <c r="TED905" s="3298"/>
      <c r="TEE905" s="3298"/>
      <c r="TEF905" s="3298"/>
      <c r="TEG905" s="3298"/>
      <c r="TEH905" s="3298"/>
      <c r="TEI905" s="3298"/>
      <c r="TEJ905" s="3298"/>
      <c r="TEK905" s="3298"/>
      <c r="TEL905" s="3298"/>
      <c r="TEM905" s="3298"/>
      <c r="TEN905" s="3298"/>
      <c r="TEO905" s="3298"/>
      <c r="TEP905" s="3298"/>
      <c r="TEQ905" s="3298"/>
      <c r="TER905" s="3298"/>
      <c r="TES905" s="3298"/>
      <c r="TET905" s="3298"/>
      <c r="TEU905" s="3298"/>
      <c r="TEV905" s="3298"/>
      <c r="TEW905" s="3298"/>
      <c r="TEX905" s="3298"/>
      <c r="TEY905" s="3298"/>
      <c r="TEZ905" s="3298"/>
      <c r="TFA905" s="3298"/>
      <c r="TFB905" s="3298"/>
      <c r="TFC905" s="3298"/>
      <c r="TFD905" s="3298"/>
      <c r="TFE905" s="3298"/>
      <c r="TFF905" s="3298"/>
      <c r="TFG905" s="3298"/>
      <c r="TFH905" s="3298"/>
      <c r="TFI905" s="3298"/>
      <c r="TFJ905" s="3298"/>
      <c r="TFK905" s="3298"/>
      <c r="TFL905" s="3298"/>
      <c r="TFM905" s="3298"/>
      <c r="TFN905" s="3298"/>
      <c r="TFO905" s="3298"/>
      <c r="TFP905" s="3298"/>
      <c r="TFQ905" s="3298"/>
      <c r="TFR905" s="3298"/>
      <c r="TFS905" s="3298"/>
      <c r="TFT905" s="3298"/>
      <c r="TFU905" s="3298"/>
      <c r="TFV905" s="3298"/>
      <c r="TFW905" s="3298"/>
      <c r="TFX905" s="3298"/>
      <c r="TFY905" s="3298"/>
      <c r="TFZ905" s="3298"/>
      <c r="TGA905" s="3298"/>
      <c r="TGB905" s="3298"/>
      <c r="TGC905" s="3298"/>
      <c r="TGD905" s="3298"/>
      <c r="TGE905" s="3298"/>
      <c r="TGF905" s="3298"/>
      <c r="TGG905" s="3298"/>
      <c r="TGH905" s="3298"/>
      <c r="TGI905" s="3298"/>
      <c r="TGJ905" s="3298"/>
      <c r="TGK905" s="3298"/>
      <c r="TGL905" s="3298"/>
      <c r="TGM905" s="3298"/>
      <c r="TGN905" s="3298"/>
      <c r="TGO905" s="3298"/>
      <c r="TGP905" s="3298"/>
      <c r="TGQ905" s="3298"/>
      <c r="TGR905" s="3298"/>
      <c r="TGS905" s="3298"/>
      <c r="TGT905" s="3298"/>
      <c r="TGU905" s="3298"/>
      <c r="TGV905" s="3298"/>
      <c r="TGW905" s="3298"/>
      <c r="TGX905" s="3298"/>
      <c r="TGY905" s="3298"/>
      <c r="TGZ905" s="3298"/>
      <c r="THA905" s="3298"/>
      <c r="THB905" s="3298"/>
      <c r="THC905" s="3298"/>
      <c r="THD905" s="3298"/>
      <c r="THE905" s="3298"/>
      <c r="THF905" s="3298"/>
      <c r="THG905" s="3298"/>
      <c r="THH905" s="3298"/>
      <c r="THI905" s="3298"/>
      <c r="THJ905" s="3298"/>
      <c r="THK905" s="3298"/>
      <c r="THL905" s="3298"/>
      <c r="THM905" s="3298"/>
      <c r="THN905" s="3298"/>
      <c r="THO905" s="3298"/>
      <c r="THP905" s="3298"/>
      <c r="THQ905" s="3298"/>
      <c r="THR905" s="3298"/>
      <c r="THS905" s="3298"/>
      <c r="THT905" s="3298"/>
      <c r="THU905" s="3298"/>
      <c r="THV905" s="3298"/>
      <c r="THW905" s="3298"/>
      <c r="THX905" s="3298"/>
      <c r="THY905" s="3298"/>
      <c r="THZ905" s="3298"/>
      <c r="TIA905" s="3298"/>
      <c r="TIB905" s="3298"/>
      <c r="TIC905" s="3298"/>
      <c r="TID905" s="3298"/>
      <c r="TIE905" s="3298"/>
      <c r="TIF905" s="3298"/>
      <c r="TIG905" s="3298"/>
      <c r="TIH905" s="3298"/>
      <c r="TII905" s="3298"/>
      <c r="TIJ905" s="3298"/>
      <c r="TIK905" s="3298"/>
      <c r="TIL905" s="3298"/>
      <c r="TIM905" s="3298"/>
      <c r="TIN905" s="3298"/>
      <c r="TIO905" s="3298"/>
      <c r="TIP905" s="3298"/>
      <c r="TIQ905" s="3298"/>
      <c r="TIR905" s="3298"/>
      <c r="TIS905" s="3298"/>
      <c r="TIT905" s="3298"/>
      <c r="TIU905" s="3298"/>
      <c r="TIV905" s="3298"/>
      <c r="TIW905" s="3298"/>
      <c r="TIX905" s="3298"/>
      <c r="TIY905" s="3298"/>
      <c r="TIZ905" s="3298"/>
      <c r="TJA905" s="3298"/>
      <c r="TJB905" s="3298"/>
      <c r="TJC905" s="3298"/>
      <c r="TJD905" s="3298"/>
      <c r="TJE905" s="3298"/>
      <c r="TJF905" s="3298"/>
      <c r="TJG905" s="3298"/>
      <c r="TJH905" s="3298"/>
      <c r="TJI905" s="3298"/>
      <c r="TJJ905" s="3298"/>
      <c r="TJK905" s="3298"/>
      <c r="TJL905" s="3298"/>
      <c r="TJM905" s="3298"/>
      <c r="TJN905" s="3298"/>
      <c r="TJO905" s="3298"/>
      <c r="TJP905" s="3298"/>
      <c r="TJQ905" s="3298"/>
      <c r="TJR905" s="3298"/>
      <c r="TJS905" s="3298"/>
      <c r="TJT905" s="3298"/>
      <c r="TJU905" s="3298"/>
      <c r="TJV905" s="3298"/>
      <c r="TJW905" s="3298"/>
      <c r="TJX905" s="3298"/>
      <c r="TJY905" s="3298"/>
      <c r="TJZ905" s="3298"/>
      <c r="TKA905" s="3298"/>
      <c r="TKB905" s="3298"/>
      <c r="TKC905" s="3298"/>
      <c r="TKD905" s="3298"/>
      <c r="TKE905" s="3298"/>
      <c r="TKF905" s="3298"/>
      <c r="TKG905" s="3298"/>
      <c r="TKH905" s="3298"/>
      <c r="TKI905" s="3298"/>
      <c r="TKJ905" s="3298"/>
      <c r="TKK905" s="3298"/>
      <c r="TKL905" s="3298"/>
      <c r="TKM905" s="3298"/>
      <c r="TKN905" s="3298"/>
      <c r="TKO905" s="3298"/>
      <c r="TKP905" s="3298"/>
      <c r="TKQ905" s="3298"/>
      <c r="TKR905" s="3298"/>
      <c r="TKS905" s="3298"/>
      <c r="TKT905" s="3298"/>
      <c r="TKU905" s="3298"/>
      <c r="TKV905" s="3298"/>
      <c r="TKW905" s="3298"/>
      <c r="TKX905" s="3298"/>
      <c r="TKY905" s="3298"/>
      <c r="TKZ905" s="3298"/>
      <c r="TLA905" s="3298"/>
      <c r="TLB905" s="3298"/>
      <c r="TLC905" s="3298"/>
      <c r="TLD905" s="3298"/>
      <c r="TLE905" s="3298"/>
      <c r="TLF905" s="3298"/>
      <c r="TLG905" s="3298"/>
      <c r="TLH905" s="3298"/>
      <c r="TLI905" s="3298"/>
      <c r="TLJ905" s="3298"/>
      <c r="TLK905" s="3298"/>
      <c r="TLL905" s="3298"/>
      <c r="TLM905" s="3298"/>
      <c r="TLN905" s="3298"/>
      <c r="TLO905" s="3298"/>
      <c r="TLP905" s="3298"/>
      <c r="TLQ905" s="3298"/>
      <c r="TLR905" s="3298"/>
      <c r="TLS905" s="3298"/>
      <c r="TLT905" s="3298"/>
      <c r="TLU905" s="3298"/>
      <c r="TLV905" s="3298"/>
      <c r="TLW905" s="3298"/>
      <c r="TLX905" s="3298"/>
      <c r="TLY905" s="3298"/>
      <c r="TLZ905" s="3298"/>
      <c r="TMA905" s="3298"/>
      <c r="TMB905" s="3298"/>
      <c r="TMC905" s="3298"/>
      <c r="TMD905" s="3298"/>
      <c r="TME905" s="3298"/>
      <c r="TMF905" s="3298"/>
      <c r="TMG905" s="3298"/>
      <c r="TMH905" s="3298"/>
      <c r="TMI905" s="3298"/>
      <c r="TMJ905" s="3298"/>
      <c r="TMK905" s="3298"/>
      <c r="TML905" s="3298"/>
      <c r="TMM905" s="3298"/>
      <c r="TMN905" s="3298"/>
      <c r="TMO905" s="3298"/>
      <c r="TMP905" s="3298"/>
      <c r="TMQ905" s="3298"/>
      <c r="TMR905" s="3298"/>
      <c r="TMS905" s="3298"/>
      <c r="TMT905" s="3298"/>
      <c r="TMU905" s="3298"/>
      <c r="TMV905" s="3298"/>
      <c r="TMW905" s="3298"/>
      <c r="TMX905" s="3298"/>
      <c r="TMY905" s="3298"/>
      <c r="TMZ905" s="3298"/>
      <c r="TNA905" s="3298"/>
      <c r="TNB905" s="3298"/>
      <c r="TNC905" s="3298"/>
      <c r="TND905" s="3298"/>
      <c r="TNE905" s="3298"/>
      <c r="TNF905" s="3298"/>
      <c r="TNG905" s="3298"/>
      <c r="TNH905" s="3298"/>
      <c r="TNI905" s="3298"/>
      <c r="TNJ905" s="3298"/>
      <c r="TNK905" s="3298"/>
      <c r="TNL905" s="3298"/>
      <c r="TNM905" s="3298"/>
      <c r="TNN905" s="3298"/>
      <c r="TNO905" s="3298"/>
      <c r="TNP905" s="3298"/>
      <c r="TNQ905" s="3298"/>
      <c r="TNR905" s="3298"/>
      <c r="TNS905" s="3298"/>
      <c r="TNT905" s="3298"/>
      <c r="TNU905" s="3298"/>
      <c r="TNV905" s="3298"/>
      <c r="TNW905" s="3298"/>
      <c r="TNX905" s="3298"/>
      <c r="TNY905" s="3298"/>
      <c r="TNZ905" s="3298"/>
      <c r="TOA905" s="3298"/>
      <c r="TOB905" s="3298"/>
      <c r="TOC905" s="3298"/>
      <c r="TOD905" s="3298"/>
      <c r="TOE905" s="3298"/>
      <c r="TOF905" s="3298"/>
      <c r="TOG905" s="3298"/>
      <c r="TOH905" s="3298"/>
      <c r="TOI905" s="3298"/>
      <c r="TOJ905" s="3298"/>
      <c r="TOK905" s="3298"/>
      <c r="TOL905" s="3298"/>
      <c r="TOM905" s="3298"/>
      <c r="TON905" s="3298"/>
      <c r="TOO905" s="3298"/>
      <c r="TOP905" s="3298"/>
      <c r="TOQ905" s="3298"/>
      <c r="TOR905" s="3298"/>
      <c r="TOS905" s="3298"/>
      <c r="TOT905" s="3298"/>
      <c r="TOU905" s="3298"/>
      <c r="TOV905" s="3298"/>
      <c r="TOW905" s="3298"/>
      <c r="TOX905" s="3298"/>
      <c r="TOY905" s="3298"/>
      <c r="TOZ905" s="3298"/>
      <c r="TPA905" s="3298"/>
      <c r="TPB905" s="3298"/>
      <c r="TPC905" s="3298"/>
      <c r="TPD905" s="3298"/>
      <c r="TPE905" s="3298"/>
      <c r="TPF905" s="3298"/>
      <c r="TPG905" s="3298"/>
      <c r="TPH905" s="3298"/>
      <c r="TPI905" s="3298"/>
      <c r="TPJ905" s="3298"/>
      <c r="TPK905" s="3298"/>
      <c r="TPL905" s="3298"/>
      <c r="TPM905" s="3298"/>
      <c r="TPN905" s="3298"/>
      <c r="TPO905" s="3298"/>
      <c r="TPP905" s="3298"/>
      <c r="TPQ905" s="3298"/>
      <c r="TPR905" s="3298"/>
      <c r="TPS905" s="3298"/>
      <c r="TPT905" s="3298"/>
      <c r="TPU905" s="3298"/>
      <c r="TPV905" s="3298"/>
      <c r="TPW905" s="3298"/>
      <c r="TPX905" s="3298"/>
      <c r="TPY905" s="3298"/>
      <c r="TPZ905" s="3298"/>
      <c r="TQA905" s="3298"/>
      <c r="TQB905" s="3298"/>
      <c r="TQC905" s="3298"/>
      <c r="TQD905" s="3298"/>
      <c r="TQE905" s="3298"/>
      <c r="TQF905" s="3298"/>
      <c r="TQG905" s="3298"/>
      <c r="TQH905" s="3298"/>
      <c r="TQI905" s="3298"/>
      <c r="TQJ905" s="3298"/>
      <c r="TQK905" s="3298"/>
      <c r="TQL905" s="3298"/>
      <c r="TQM905" s="3298"/>
      <c r="TQN905" s="3298"/>
      <c r="TQO905" s="3298"/>
      <c r="TQP905" s="3298"/>
      <c r="TQQ905" s="3298"/>
      <c r="TQR905" s="3298"/>
      <c r="TQS905" s="3298"/>
      <c r="TQT905" s="3298"/>
      <c r="TQU905" s="3298"/>
      <c r="TQV905" s="3298"/>
      <c r="TQW905" s="3298"/>
      <c r="TQX905" s="3298"/>
      <c r="TQY905" s="3298"/>
      <c r="TQZ905" s="3298"/>
      <c r="TRA905" s="3298"/>
      <c r="TRB905" s="3298"/>
      <c r="TRC905" s="3298"/>
      <c r="TRD905" s="3298"/>
      <c r="TRE905" s="3298"/>
      <c r="TRF905" s="3298"/>
      <c r="TRG905" s="3298"/>
      <c r="TRH905" s="3298"/>
      <c r="TRI905" s="3298"/>
      <c r="TRJ905" s="3298"/>
      <c r="TRK905" s="3298"/>
      <c r="TRL905" s="3298"/>
      <c r="TRM905" s="3298"/>
      <c r="TRN905" s="3298"/>
      <c r="TRO905" s="3298"/>
      <c r="TRP905" s="3298"/>
      <c r="TRQ905" s="3298"/>
      <c r="TRR905" s="3298"/>
      <c r="TRS905" s="3298"/>
      <c r="TRT905" s="3298"/>
      <c r="TRU905" s="3298"/>
      <c r="TRV905" s="3298"/>
      <c r="TRW905" s="3298"/>
      <c r="TRX905" s="3298"/>
      <c r="TRY905" s="3298"/>
      <c r="TRZ905" s="3298"/>
      <c r="TSA905" s="3298"/>
      <c r="TSB905" s="3298"/>
      <c r="TSC905" s="3298"/>
      <c r="TSD905" s="3298"/>
      <c r="TSE905" s="3298"/>
      <c r="TSF905" s="3298"/>
      <c r="TSG905" s="3298"/>
      <c r="TSH905" s="3298"/>
      <c r="TSI905" s="3298"/>
      <c r="TSJ905" s="3298"/>
      <c r="TSK905" s="3298"/>
      <c r="TSL905" s="3298"/>
      <c r="TSM905" s="3298"/>
      <c r="TSN905" s="3298"/>
      <c r="TSO905" s="3298"/>
      <c r="TSP905" s="3298"/>
      <c r="TSQ905" s="3298"/>
      <c r="TSR905" s="3298"/>
      <c r="TSS905" s="3298"/>
      <c r="TST905" s="3298"/>
      <c r="TSU905" s="3298"/>
      <c r="TSV905" s="3298"/>
      <c r="TSW905" s="3298"/>
      <c r="TSX905" s="3298"/>
      <c r="TSY905" s="3298"/>
      <c r="TSZ905" s="3298"/>
      <c r="TTA905" s="3298"/>
      <c r="TTB905" s="3298"/>
      <c r="TTC905" s="3298"/>
      <c r="TTD905" s="3298"/>
      <c r="TTE905" s="3298"/>
      <c r="TTF905" s="3298"/>
      <c r="TTG905" s="3298"/>
      <c r="TTH905" s="3298"/>
      <c r="TTI905" s="3298"/>
      <c r="TTJ905" s="3298"/>
      <c r="TTK905" s="3298"/>
      <c r="TTL905" s="3298"/>
      <c r="TTM905" s="3298"/>
      <c r="TTN905" s="3298"/>
      <c r="TTO905" s="3298"/>
      <c r="TTP905" s="3298"/>
      <c r="TTQ905" s="3298"/>
      <c r="TTR905" s="3298"/>
      <c r="TTS905" s="3298"/>
      <c r="TTT905" s="3298"/>
      <c r="TTU905" s="3298"/>
      <c r="TTV905" s="3298"/>
      <c r="TTW905" s="3298"/>
      <c r="TTX905" s="3298"/>
      <c r="TTY905" s="3298"/>
      <c r="TTZ905" s="3298"/>
      <c r="TUA905" s="3298"/>
      <c r="TUB905" s="3298"/>
      <c r="TUC905" s="3298"/>
      <c r="TUD905" s="3298"/>
      <c r="TUE905" s="3298"/>
      <c r="TUF905" s="3298"/>
      <c r="TUG905" s="3298"/>
      <c r="TUH905" s="3298"/>
      <c r="TUI905" s="3298"/>
      <c r="TUJ905" s="3298"/>
      <c r="TUK905" s="3298"/>
      <c r="TUL905" s="3298"/>
      <c r="TUM905" s="3298"/>
      <c r="TUN905" s="3298"/>
      <c r="TUO905" s="3298"/>
      <c r="TUP905" s="3298"/>
      <c r="TUQ905" s="3298"/>
      <c r="TUR905" s="3298"/>
      <c r="TUS905" s="3298"/>
      <c r="TUT905" s="3298"/>
      <c r="TUU905" s="3298"/>
      <c r="TUV905" s="3298"/>
      <c r="TUW905" s="3298"/>
      <c r="TUX905" s="3298"/>
      <c r="TUY905" s="3298"/>
      <c r="TUZ905" s="3298"/>
      <c r="TVA905" s="3298"/>
      <c r="TVB905" s="3298"/>
      <c r="TVC905" s="3298"/>
      <c r="TVD905" s="3298"/>
      <c r="TVE905" s="3298"/>
      <c r="TVF905" s="3298"/>
      <c r="TVG905" s="3298"/>
      <c r="TVH905" s="3298"/>
      <c r="TVI905" s="3298"/>
      <c r="TVJ905" s="3298"/>
      <c r="TVK905" s="3298"/>
      <c r="TVL905" s="3298"/>
      <c r="TVM905" s="3298"/>
      <c r="TVN905" s="3298"/>
      <c r="TVO905" s="3298"/>
      <c r="TVP905" s="3298"/>
      <c r="TVQ905" s="3298"/>
      <c r="TVR905" s="3298"/>
      <c r="TVS905" s="3298"/>
      <c r="TVT905" s="3298"/>
      <c r="TVU905" s="3298"/>
      <c r="TVV905" s="3298"/>
      <c r="TVW905" s="3298"/>
      <c r="TVX905" s="3298"/>
      <c r="TVY905" s="3298"/>
      <c r="TVZ905" s="3298"/>
      <c r="TWA905" s="3298"/>
      <c r="TWB905" s="3298"/>
      <c r="TWC905" s="3298"/>
      <c r="TWD905" s="3298"/>
      <c r="TWE905" s="3298"/>
      <c r="TWF905" s="3298"/>
      <c r="TWG905" s="3298"/>
      <c r="TWH905" s="3298"/>
      <c r="TWI905" s="3298"/>
      <c r="TWJ905" s="3298"/>
      <c r="TWK905" s="3298"/>
      <c r="TWL905" s="3298"/>
      <c r="TWM905" s="3298"/>
      <c r="TWN905" s="3298"/>
      <c r="TWO905" s="3298"/>
      <c r="TWP905" s="3298"/>
      <c r="TWQ905" s="3298"/>
      <c r="TWR905" s="3298"/>
      <c r="TWS905" s="3298"/>
      <c r="TWT905" s="3298"/>
      <c r="TWU905" s="3298"/>
      <c r="TWV905" s="3298"/>
      <c r="TWW905" s="3298"/>
      <c r="TWX905" s="3298"/>
      <c r="TWY905" s="3298"/>
      <c r="TWZ905" s="3298"/>
      <c r="TXA905" s="3298"/>
      <c r="TXB905" s="3298"/>
      <c r="TXC905" s="3298"/>
      <c r="TXD905" s="3298"/>
      <c r="TXE905" s="3298"/>
      <c r="TXF905" s="3298"/>
      <c r="TXG905" s="3298"/>
      <c r="TXH905" s="3298"/>
      <c r="TXI905" s="3298"/>
      <c r="TXJ905" s="3298"/>
      <c r="TXK905" s="3298"/>
      <c r="TXL905" s="3298"/>
      <c r="TXM905" s="3298"/>
      <c r="TXN905" s="3298"/>
      <c r="TXO905" s="3298"/>
      <c r="TXP905" s="3298"/>
      <c r="TXQ905" s="3298"/>
      <c r="TXR905" s="3298"/>
      <c r="TXS905" s="3298"/>
      <c r="TXT905" s="3298"/>
      <c r="TXU905" s="3298"/>
      <c r="TXV905" s="3298"/>
      <c r="TXW905" s="3298"/>
      <c r="TXX905" s="3298"/>
      <c r="TXY905" s="3298"/>
      <c r="TXZ905" s="3298"/>
      <c r="TYA905" s="3298"/>
      <c r="TYB905" s="3298"/>
      <c r="TYC905" s="3298"/>
      <c r="TYD905" s="3298"/>
      <c r="TYE905" s="3298"/>
      <c r="TYF905" s="3298"/>
      <c r="TYG905" s="3298"/>
      <c r="TYH905" s="3298"/>
      <c r="TYI905" s="3298"/>
      <c r="TYJ905" s="3298"/>
      <c r="TYK905" s="3298"/>
      <c r="TYL905" s="3298"/>
      <c r="TYM905" s="3298"/>
      <c r="TYN905" s="3298"/>
      <c r="TYO905" s="3298"/>
      <c r="TYP905" s="3298"/>
      <c r="TYQ905" s="3298"/>
      <c r="TYR905" s="3298"/>
      <c r="TYS905" s="3298"/>
      <c r="TYT905" s="3298"/>
      <c r="TYU905" s="3298"/>
      <c r="TYV905" s="3298"/>
      <c r="TYW905" s="3298"/>
      <c r="TYX905" s="3298"/>
      <c r="TYY905" s="3298"/>
      <c r="TYZ905" s="3298"/>
      <c r="TZA905" s="3298"/>
      <c r="TZB905" s="3298"/>
      <c r="TZC905" s="3298"/>
      <c r="TZD905" s="3298"/>
      <c r="TZE905" s="3298"/>
      <c r="TZF905" s="3298"/>
      <c r="TZG905" s="3298"/>
      <c r="TZH905" s="3298"/>
      <c r="TZI905" s="3298"/>
      <c r="TZJ905" s="3298"/>
      <c r="TZK905" s="3298"/>
      <c r="TZL905" s="3298"/>
      <c r="TZM905" s="3298"/>
      <c r="TZN905" s="3298"/>
      <c r="TZO905" s="3298"/>
      <c r="TZP905" s="3298"/>
      <c r="TZQ905" s="3298"/>
      <c r="TZR905" s="3298"/>
      <c r="TZS905" s="3298"/>
      <c r="TZT905" s="3298"/>
      <c r="TZU905" s="3298"/>
      <c r="TZV905" s="3298"/>
      <c r="TZW905" s="3298"/>
      <c r="TZX905" s="3298"/>
      <c r="TZY905" s="3298"/>
      <c r="TZZ905" s="3298"/>
      <c r="UAA905" s="3298"/>
      <c r="UAB905" s="3298"/>
      <c r="UAC905" s="3298"/>
      <c r="UAD905" s="3298"/>
      <c r="UAE905" s="3298"/>
      <c r="UAF905" s="3298"/>
      <c r="UAG905" s="3298"/>
      <c r="UAH905" s="3298"/>
      <c r="UAI905" s="3298"/>
      <c r="UAJ905" s="3298"/>
      <c r="UAK905" s="3298"/>
      <c r="UAL905" s="3298"/>
      <c r="UAM905" s="3298"/>
      <c r="UAN905" s="3298"/>
      <c r="UAO905" s="3298"/>
      <c r="UAP905" s="3298"/>
      <c r="UAQ905" s="3298"/>
      <c r="UAR905" s="3298"/>
      <c r="UAS905" s="3298"/>
      <c r="UAT905" s="3298"/>
      <c r="UAU905" s="3298"/>
      <c r="UAV905" s="3298"/>
      <c r="UAW905" s="3298"/>
      <c r="UAX905" s="3298"/>
      <c r="UAY905" s="3298"/>
      <c r="UAZ905" s="3298"/>
      <c r="UBA905" s="3298"/>
      <c r="UBB905" s="3298"/>
      <c r="UBC905" s="3298"/>
      <c r="UBD905" s="3298"/>
      <c r="UBE905" s="3298"/>
      <c r="UBF905" s="3298"/>
      <c r="UBG905" s="3298"/>
      <c r="UBH905" s="3298"/>
      <c r="UBI905" s="3298"/>
      <c r="UBJ905" s="3298"/>
      <c r="UBK905" s="3298"/>
      <c r="UBL905" s="3298"/>
      <c r="UBM905" s="3298"/>
      <c r="UBN905" s="3298"/>
      <c r="UBO905" s="3298"/>
      <c r="UBP905" s="3298"/>
      <c r="UBQ905" s="3298"/>
      <c r="UBR905" s="3298"/>
      <c r="UBS905" s="3298"/>
      <c r="UBT905" s="3298"/>
      <c r="UBU905" s="3298"/>
      <c r="UBV905" s="3298"/>
      <c r="UBW905" s="3298"/>
      <c r="UBX905" s="3298"/>
      <c r="UBY905" s="3298"/>
      <c r="UBZ905" s="3298"/>
      <c r="UCA905" s="3298"/>
      <c r="UCB905" s="3298"/>
      <c r="UCC905" s="3298"/>
      <c r="UCD905" s="3298"/>
      <c r="UCE905" s="3298"/>
      <c r="UCF905" s="3298"/>
      <c r="UCG905" s="3298"/>
      <c r="UCH905" s="3298"/>
      <c r="UCI905" s="3298"/>
      <c r="UCJ905" s="3298"/>
      <c r="UCK905" s="3298"/>
      <c r="UCL905" s="3298"/>
      <c r="UCM905" s="3298"/>
      <c r="UCN905" s="3298"/>
      <c r="UCO905" s="3298"/>
      <c r="UCP905" s="3298"/>
      <c r="UCQ905" s="3298"/>
      <c r="UCR905" s="3298"/>
      <c r="UCS905" s="3298"/>
      <c r="UCT905" s="3298"/>
      <c r="UCU905" s="3298"/>
      <c r="UCV905" s="3298"/>
      <c r="UCW905" s="3298"/>
      <c r="UCX905" s="3298"/>
      <c r="UCY905" s="3298"/>
      <c r="UCZ905" s="3298"/>
      <c r="UDA905" s="3298"/>
      <c r="UDB905" s="3298"/>
      <c r="UDC905" s="3298"/>
      <c r="UDD905" s="3298"/>
      <c r="UDE905" s="3298"/>
      <c r="UDF905" s="3298"/>
      <c r="UDG905" s="3298"/>
      <c r="UDH905" s="3298"/>
      <c r="UDI905" s="3298"/>
      <c r="UDJ905" s="3298"/>
      <c r="UDK905" s="3298"/>
      <c r="UDL905" s="3298"/>
      <c r="UDM905" s="3298"/>
      <c r="UDN905" s="3298"/>
      <c r="UDO905" s="3298"/>
      <c r="UDP905" s="3298"/>
      <c r="UDQ905" s="3298"/>
      <c r="UDR905" s="3298"/>
      <c r="UDS905" s="3298"/>
      <c r="UDT905" s="3298"/>
      <c r="UDU905" s="3298"/>
      <c r="UDV905" s="3298"/>
      <c r="UDW905" s="3298"/>
      <c r="UDX905" s="3298"/>
      <c r="UDY905" s="3298"/>
      <c r="UDZ905" s="3298"/>
      <c r="UEA905" s="3298"/>
      <c r="UEB905" s="3298"/>
      <c r="UEC905" s="3298"/>
      <c r="UED905" s="3298"/>
      <c r="UEE905" s="3298"/>
      <c r="UEF905" s="3298"/>
      <c r="UEG905" s="3298"/>
      <c r="UEH905" s="3298"/>
      <c r="UEI905" s="3298"/>
      <c r="UEJ905" s="3298"/>
      <c r="UEK905" s="3298"/>
      <c r="UEL905" s="3298"/>
      <c r="UEM905" s="3298"/>
      <c r="UEN905" s="3298"/>
      <c r="UEO905" s="3298"/>
      <c r="UEP905" s="3298"/>
      <c r="UEQ905" s="3298"/>
      <c r="UER905" s="3298"/>
      <c r="UES905" s="3298"/>
      <c r="UET905" s="3298"/>
      <c r="UEU905" s="3298"/>
      <c r="UEV905" s="3298"/>
      <c r="UEW905" s="3298"/>
      <c r="UEX905" s="3298"/>
      <c r="UEY905" s="3298"/>
      <c r="UEZ905" s="3298"/>
      <c r="UFA905" s="3298"/>
      <c r="UFB905" s="3298"/>
      <c r="UFC905" s="3298"/>
      <c r="UFD905" s="3298"/>
      <c r="UFE905" s="3298"/>
      <c r="UFF905" s="3298"/>
      <c r="UFG905" s="3298"/>
      <c r="UFH905" s="3298"/>
      <c r="UFI905" s="3298"/>
      <c r="UFJ905" s="3298"/>
      <c r="UFK905" s="3298"/>
      <c r="UFL905" s="3298"/>
      <c r="UFM905" s="3298"/>
      <c r="UFN905" s="3298"/>
      <c r="UFO905" s="3298"/>
      <c r="UFP905" s="3298"/>
      <c r="UFQ905" s="3298"/>
      <c r="UFR905" s="3298"/>
      <c r="UFS905" s="3298"/>
      <c r="UFT905" s="3298"/>
      <c r="UFU905" s="3298"/>
      <c r="UFV905" s="3298"/>
      <c r="UFW905" s="3298"/>
      <c r="UFX905" s="3298"/>
      <c r="UFY905" s="3298"/>
      <c r="UFZ905" s="3298"/>
      <c r="UGA905" s="3298"/>
      <c r="UGB905" s="3298"/>
      <c r="UGC905" s="3298"/>
      <c r="UGD905" s="3298"/>
      <c r="UGE905" s="3298"/>
      <c r="UGF905" s="3298"/>
      <c r="UGG905" s="3298"/>
      <c r="UGH905" s="3298"/>
      <c r="UGI905" s="3298"/>
      <c r="UGJ905" s="3298"/>
      <c r="UGK905" s="3298"/>
      <c r="UGL905" s="3298"/>
      <c r="UGM905" s="3298"/>
      <c r="UGN905" s="3298"/>
      <c r="UGO905" s="3298"/>
      <c r="UGP905" s="3298"/>
      <c r="UGQ905" s="3298"/>
      <c r="UGR905" s="3298"/>
      <c r="UGS905" s="3298"/>
      <c r="UGT905" s="3298"/>
      <c r="UGU905" s="3298"/>
      <c r="UGV905" s="3298"/>
      <c r="UGW905" s="3298"/>
      <c r="UGX905" s="3298"/>
      <c r="UGY905" s="3298"/>
      <c r="UGZ905" s="3298"/>
      <c r="UHA905" s="3298"/>
      <c r="UHB905" s="3298"/>
      <c r="UHC905" s="3298"/>
      <c r="UHD905" s="3298"/>
      <c r="UHE905" s="3298"/>
      <c r="UHF905" s="3298"/>
      <c r="UHG905" s="3298"/>
      <c r="UHH905" s="3298"/>
      <c r="UHI905" s="3298"/>
      <c r="UHJ905" s="3298"/>
      <c r="UHK905" s="3298"/>
      <c r="UHL905" s="3298"/>
      <c r="UHM905" s="3298"/>
      <c r="UHN905" s="3298"/>
      <c r="UHO905" s="3298"/>
      <c r="UHP905" s="3298"/>
      <c r="UHQ905" s="3298"/>
      <c r="UHR905" s="3298"/>
      <c r="UHS905" s="3298"/>
      <c r="UHT905" s="3298"/>
      <c r="UHU905" s="3298"/>
      <c r="UHV905" s="3298"/>
      <c r="UHW905" s="3298"/>
      <c r="UHX905" s="3298"/>
      <c r="UHY905" s="3298"/>
      <c r="UHZ905" s="3298"/>
      <c r="UIA905" s="3298"/>
      <c r="UIB905" s="3298"/>
      <c r="UIC905" s="3298"/>
      <c r="UID905" s="3298"/>
      <c r="UIE905" s="3298"/>
      <c r="UIF905" s="3298"/>
      <c r="UIG905" s="3298"/>
      <c r="UIH905" s="3298"/>
      <c r="UII905" s="3298"/>
      <c r="UIJ905" s="3298"/>
      <c r="UIK905" s="3298"/>
      <c r="UIL905" s="3298"/>
      <c r="UIM905" s="3298"/>
      <c r="UIN905" s="3298"/>
      <c r="UIO905" s="3298"/>
      <c r="UIP905" s="3298"/>
      <c r="UIQ905" s="3298"/>
      <c r="UIR905" s="3298"/>
      <c r="UIS905" s="3298"/>
      <c r="UIT905" s="3298"/>
      <c r="UIU905" s="3298"/>
      <c r="UIV905" s="3298"/>
      <c r="UIW905" s="3298"/>
      <c r="UIX905" s="3298"/>
      <c r="UIY905" s="3298"/>
      <c r="UIZ905" s="3298"/>
      <c r="UJA905" s="3298"/>
      <c r="UJB905" s="3298"/>
      <c r="UJC905" s="3298"/>
      <c r="UJD905" s="3298"/>
      <c r="UJE905" s="3298"/>
      <c r="UJF905" s="3298"/>
      <c r="UJG905" s="3298"/>
      <c r="UJH905" s="3298"/>
      <c r="UJI905" s="3298"/>
      <c r="UJJ905" s="3298"/>
      <c r="UJK905" s="3298"/>
      <c r="UJL905" s="3298"/>
      <c r="UJM905" s="3298"/>
      <c r="UJN905" s="3298"/>
      <c r="UJO905" s="3298"/>
      <c r="UJP905" s="3298"/>
      <c r="UJQ905" s="3298"/>
      <c r="UJR905" s="3298"/>
      <c r="UJS905" s="3298"/>
      <c r="UJT905" s="3298"/>
      <c r="UJU905" s="3298"/>
      <c r="UJV905" s="3298"/>
      <c r="UJW905" s="3298"/>
      <c r="UJX905" s="3298"/>
      <c r="UJY905" s="3298"/>
      <c r="UJZ905" s="3298"/>
      <c r="UKA905" s="3298"/>
      <c r="UKB905" s="3298"/>
      <c r="UKC905" s="3298"/>
      <c r="UKD905" s="3298"/>
      <c r="UKE905" s="3298"/>
      <c r="UKF905" s="3298"/>
      <c r="UKG905" s="3298"/>
      <c r="UKH905" s="3298"/>
      <c r="UKI905" s="3298"/>
      <c r="UKJ905" s="3298"/>
      <c r="UKK905" s="3298"/>
      <c r="UKL905" s="3298"/>
      <c r="UKM905" s="3298"/>
      <c r="UKN905" s="3298"/>
      <c r="UKO905" s="3298"/>
      <c r="UKP905" s="3298"/>
      <c r="UKQ905" s="3298"/>
      <c r="UKR905" s="3298"/>
      <c r="UKS905" s="3298"/>
      <c r="UKT905" s="3298"/>
      <c r="UKU905" s="3298"/>
      <c r="UKV905" s="3298"/>
      <c r="UKW905" s="3298"/>
      <c r="UKX905" s="3298"/>
      <c r="UKY905" s="3298"/>
      <c r="UKZ905" s="3298"/>
      <c r="ULA905" s="3298"/>
      <c r="ULB905" s="3298"/>
      <c r="ULC905" s="3298"/>
      <c r="ULD905" s="3298"/>
      <c r="ULE905" s="3298"/>
      <c r="ULF905" s="3298"/>
      <c r="ULG905" s="3298"/>
      <c r="ULH905" s="3298"/>
      <c r="ULI905" s="3298"/>
      <c r="ULJ905" s="3298"/>
      <c r="ULK905" s="3298"/>
      <c r="ULL905" s="3298"/>
      <c r="ULM905" s="3298"/>
      <c r="ULN905" s="3298"/>
      <c r="ULO905" s="3298"/>
      <c r="ULP905" s="3298"/>
      <c r="ULQ905" s="3298"/>
      <c r="ULR905" s="3298"/>
      <c r="ULS905" s="3298"/>
      <c r="ULT905" s="3298"/>
      <c r="ULU905" s="3298"/>
      <c r="ULV905" s="3298"/>
      <c r="ULW905" s="3298"/>
      <c r="ULX905" s="3298"/>
      <c r="ULY905" s="3298"/>
      <c r="ULZ905" s="3298"/>
      <c r="UMA905" s="3298"/>
      <c r="UMB905" s="3298"/>
      <c r="UMC905" s="3298"/>
      <c r="UMD905" s="3298"/>
      <c r="UME905" s="3298"/>
      <c r="UMF905" s="3298"/>
      <c r="UMG905" s="3298"/>
      <c r="UMH905" s="3298"/>
      <c r="UMI905" s="3298"/>
      <c r="UMJ905" s="3298"/>
      <c r="UMK905" s="3298"/>
      <c r="UML905" s="3298"/>
      <c r="UMM905" s="3298"/>
      <c r="UMN905" s="3298"/>
      <c r="UMO905" s="3298"/>
      <c r="UMP905" s="3298"/>
      <c r="UMQ905" s="3298"/>
      <c r="UMR905" s="3298"/>
      <c r="UMS905" s="3298"/>
      <c r="UMT905" s="3298"/>
      <c r="UMU905" s="3298"/>
      <c r="UMV905" s="3298"/>
      <c r="UMW905" s="3298"/>
      <c r="UMX905" s="3298"/>
      <c r="UMY905" s="3298"/>
      <c r="UMZ905" s="3298"/>
      <c r="UNA905" s="3298"/>
      <c r="UNB905" s="3298"/>
      <c r="UNC905" s="3298"/>
      <c r="UND905" s="3298"/>
      <c r="UNE905" s="3298"/>
      <c r="UNF905" s="3298"/>
      <c r="UNG905" s="3298"/>
      <c r="UNH905" s="3298"/>
      <c r="UNI905" s="3298"/>
      <c r="UNJ905" s="3298"/>
      <c r="UNK905" s="3298"/>
      <c r="UNL905" s="3298"/>
      <c r="UNM905" s="3298"/>
      <c r="UNN905" s="3298"/>
      <c r="UNO905" s="3298"/>
      <c r="UNP905" s="3298"/>
      <c r="UNQ905" s="3298"/>
      <c r="UNR905" s="3298"/>
      <c r="UNS905" s="3298"/>
      <c r="UNT905" s="3298"/>
      <c r="UNU905" s="3298"/>
      <c r="UNV905" s="3298"/>
      <c r="UNW905" s="3298"/>
      <c r="UNX905" s="3298"/>
      <c r="UNY905" s="3298"/>
      <c r="UNZ905" s="3298"/>
      <c r="UOA905" s="3298"/>
      <c r="UOB905" s="3298"/>
      <c r="UOC905" s="3298"/>
      <c r="UOD905" s="3298"/>
      <c r="UOE905" s="3298"/>
      <c r="UOF905" s="3298"/>
      <c r="UOG905" s="3298"/>
      <c r="UOH905" s="3298"/>
      <c r="UOI905" s="3298"/>
      <c r="UOJ905" s="3298"/>
      <c r="UOK905" s="3298"/>
      <c r="UOL905" s="3298"/>
      <c r="UOM905" s="3298"/>
      <c r="UON905" s="3298"/>
      <c r="UOO905" s="3298"/>
      <c r="UOP905" s="3298"/>
      <c r="UOQ905" s="3298"/>
      <c r="UOR905" s="3298"/>
      <c r="UOS905" s="3298"/>
      <c r="UOT905" s="3298"/>
      <c r="UOU905" s="3298"/>
      <c r="UOV905" s="3298"/>
      <c r="UOW905" s="3298"/>
      <c r="UOX905" s="3298"/>
      <c r="UOY905" s="3298"/>
      <c r="UOZ905" s="3298"/>
      <c r="UPA905" s="3298"/>
      <c r="UPB905" s="3298"/>
      <c r="UPC905" s="3298"/>
      <c r="UPD905" s="3298"/>
      <c r="UPE905" s="3298"/>
      <c r="UPF905" s="3298"/>
      <c r="UPG905" s="3298"/>
      <c r="UPH905" s="3298"/>
      <c r="UPI905" s="3298"/>
      <c r="UPJ905" s="3298"/>
      <c r="UPK905" s="3298"/>
      <c r="UPL905" s="3298"/>
      <c r="UPM905" s="3298"/>
      <c r="UPN905" s="3298"/>
      <c r="UPO905" s="3298"/>
      <c r="UPP905" s="3298"/>
      <c r="UPQ905" s="3298"/>
      <c r="UPR905" s="3298"/>
      <c r="UPS905" s="3298"/>
      <c r="UPT905" s="3298"/>
      <c r="UPU905" s="3298"/>
      <c r="UPV905" s="3298"/>
      <c r="UPW905" s="3298"/>
      <c r="UPX905" s="3298"/>
      <c r="UPY905" s="3298"/>
      <c r="UPZ905" s="3298"/>
      <c r="UQA905" s="3298"/>
      <c r="UQB905" s="3298"/>
      <c r="UQC905" s="3298"/>
      <c r="UQD905" s="3298"/>
      <c r="UQE905" s="3298"/>
      <c r="UQF905" s="3298"/>
      <c r="UQG905" s="3298"/>
      <c r="UQH905" s="3298"/>
      <c r="UQI905" s="3298"/>
      <c r="UQJ905" s="3298"/>
      <c r="UQK905" s="3298"/>
      <c r="UQL905" s="3298"/>
      <c r="UQM905" s="3298"/>
      <c r="UQN905" s="3298"/>
      <c r="UQO905" s="3298"/>
      <c r="UQP905" s="3298"/>
      <c r="UQQ905" s="3298"/>
      <c r="UQR905" s="3298"/>
      <c r="UQS905" s="3298"/>
      <c r="UQT905" s="3298"/>
      <c r="UQU905" s="3298"/>
      <c r="UQV905" s="3298"/>
      <c r="UQW905" s="3298"/>
      <c r="UQX905" s="3298"/>
      <c r="UQY905" s="3298"/>
      <c r="UQZ905" s="3298"/>
      <c r="URA905" s="3298"/>
      <c r="URB905" s="3298"/>
      <c r="URC905" s="3298"/>
      <c r="URD905" s="3298"/>
      <c r="URE905" s="3298"/>
      <c r="URF905" s="3298"/>
      <c r="URG905" s="3298"/>
      <c r="URH905" s="3298"/>
      <c r="URI905" s="3298"/>
      <c r="URJ905" s="3298"/>
      <c r="URK905" s="3298"/>
      <c r="URL905" s="3298"/>
      <c r="URM905" s="3298"/>
      <c r="URN905" s="3298"/>
      <c r="URO905" s="3298"/>
      <c r="URP905" s="3298"/>
      <c r="URQ905" s="3298"/>
      <c r="URR905" s="3298"/>
      <c r="URS905" s="3298"/>
      <c r="URT905" s="3298"/>
      <c r="URU905" s="3298"/>
      <c r="URV905" s="3298"/>
      <c r="URW905" s="3298"/>
      <c r="URX905" s="3298"/>
      <c r="URY905" s="3298"/>
      <c r="URZ905" s="3298"/>
      <c r="USA905" s="3298"/>
      <c r="USB905" s="3298"/>
      <c r="USC905" s="3298"/>
      <c r="USD905" s="3298"/>
      <c r="USE905" s="3298"/>
      <c r="USF905" s="3298"/>
      <c r="USG905" s="3298"/>
      <c r="USH905" s="3298"/>
      <c r="USI905" s="3298"/>
      <c r="USJ905" s="3298"/>
      <c r="USK905" s="3298"/>
      <c r="USL905" s="3298"/>
      <c r="USM905" s="3298"/>
      <c r="USN905" s="3298"/>
      <c r="USO905" s="3298"/>
      <c r="USP905" s="3298"/>
      <c r="USQ905" s="3298"/>
      <c r="USR905" s="3298"/>
      <c r="USS905" s="3298"/>
      <c r="UST905" s="3298"/>
      <c r="USU905" s="3298"/>
      <c r="USV905" s="3298"/>
      <c r="USW905" s="3298"/>
      <c r="USX905" s="3298"/>
      <c r="USY905" s="3298"/>
      <c r="USZ905" s="3298"/>
      <c r="UTA905" s="3298"/>
      <c r="UTB905" s="3298"/>
      <c r="UTC905" s="3298"/>
      <c r="UTD905" s="3298"/>
      <c r="UTE905" s="3298"/>
      <c r="UTF905" s="3298"/>
      <c r="UTG905" s="3298"/>
      <c r="UTH905" s="3298"/>
      <c r="UTI905" s="3298"/>
      <c r="UTJ905" s="3298"/>
      <c r="UTK905" s="3298"/>
      <c r="UTL905" s="3298"/>
      <c r="UTM905" s="3298"/>
      <c r="UTN905" s="3298"/>
      <c r="UTO905" s="3298"/>
      <c r="UTP905" s="3298"/>
      <c r="UTQ905" s="3298"/>
      <c r="UTR905" s="3298"/>
      <c r="UTS905" s="3298"/>
      <c r="UTT905" s="3298"/>
      <c r="UTU905" s="3298"/>
      <c r="UTV905" s="3298"/>
      <c r="UTW905" s="3298"/>
      <c r="UTX905" s="3298"/>
      <c r="UTY905" s="3298"/>
      <c r="UTZ905" s="3298"/>
      <c r="UUA905" s="3298"/>
      <c r="UUB905" s="3298"/>
      <c r="UUC905" s="3298"/>
      <c r="UUD905" s="3298"/>
      <c r="UUE905" s="3298"/>
      <c r="UUF905" s="3298"/>
      <c r="UUG905" s="3298"/>
      <c r="UUH905" s="3298"/>
      <c r="UUI905" s="3298"/>
      <c r="UUJ905" s="3298"/>
      <c r="UUK905" s="3298"/>
      <c r="UUL905" s="3298"/>
      <c r="UUM905" s="3298"/>
      <c r="UUN905" s="3298"/>
      <c r="UUO905" s="3298"/>
      <c r="UUP905" s="3298"/>
      <c r="UUQ905" s="3298"/>
      <c r="UUR905" s="3298"/>
      <c r="UUS905" s="3298"/>
      <c r="UUT905" s="3298"/>
      <c r="UUU905" s="3298"/>
      <c r="UUV905" s="3298"/>
      <c r="UUW905" s="3298"/>
      <c r="UUX905" s="3298"/>
      <c r="UUY905" s="3298"/>
      <c r="UUZ905" s="3298"/>
      <c r="UVA905" s="3298"/>
      <c r="UVB905" s="3298"/>
      <c r="UVC905" s="3298"/>
      <c r="UVD905" s="3298"/>
      <c r="UVE905" s="3298"/>
      <c r="UVF905" s="3298"/>
      <c r="UVG905" s="3298"/>
      <c r="UVH905" s="3298"/>
      <c r="UVI905" s="3298"/>
      <c r="UVJ905" s="3298"/>
      <c r="UVK905" s="3298"/>
      <c r="UVL905" s="3298"/>
      <c r="UVM905" s="3298"/>
      <c r="UVN905" s="3298"/>
      <c r="UVO905" s="3298"/>
      <c r="UVP905" s="3298"/>
      <c r="UVQ905" s="3298"/>
      <c r="UVR905" s="3298"/>
      <c r="UVS905" s="3298"/>
      <c r="UVT905" s="3298"/>
      <c r="UVU905" s="3298"/>
      <c r="UVV905" s="3298"/>
      <c r="UVW905" s="3298"/>
      <c r="UVX905" s="3298"/>
      <c r="UVY905" s="3298"/>
      <c r="UVZ905" s="3298"/>
      <c r="UWA905" s="3298"/>
      <c r="UWB905" s="3298"/>
      <c r="UWC905" s="3298"/>
      <c r="UWD905" s="3298"/>
      <c r="UWE905" s="3298"/>
      <c r="UWF905" s="3298"/>
      <c r="UWG905" s="3298"/>
      <c r="UWH905" s="3298"/>
      <c r="UWI905" s="3298"/>
      <c r="UWJ905" s="3298"/>
      <c r="UWK905" s="3298"/>
      <c r="UWL905" s="3298"/>
      <c r="UWM905" s="3298"/>
      <c r="UWN905" s="3298"/>
      <c r="UWO905" s="3298"/>
      <c r="UWP905" s="3298"/>
      <c r="UWQ905" s="3298"/>
      <c r="UWR905" s="3298"/>
      <c r="UWS905" s="3298"/>
      <c r="UWT905" s="3298"/>
      <c r="UWU905" s="3298"/>
      <c r="UWV905" s="3298"/>
      <c r="UWW905" s="3298"/>
      <c r="UWX905" s="3298"/>
      <c r="UWY905" s="3298"/>
      <c r="UWZ905" s="3298"/>
      <c r="UXA905" s="3298"/>
      <c r="UXB905" s="3298"/>
      <c r="UXC905" s="3298"/>
      <c r="UXD905" s="3298"/>
      <c r="UXE905" s="3298"/>
      <c r="UXF905" s="3298"/>
      <c r="UXG905" s="3298"/>
      <c r="UXH905" s="3298"/>
      <c r="UXI905" s="3298"/>
      <c r="UXJ905" s="3298"/>
      <c r="UXK905" s="3298"/>
      <c r="UXL905" s="3298"/>
      <c r="UXM905" s="3298"/>
      <c r="UXN905" s="3298"/>
      <c r="UXO905" s="3298"/>
      <c r="UXP905" s="3298"/>
      <c r="UXQ905" s="3298"/>
      <c r="UXR905" s="3298"/>
      <c r="UXS905" s="3298"/>
      <c r="UXT905" s="3298"/>
      <c r="UXU905" s="3298"/>
      <c r="UXV905" s="3298"/>
      <c r="UXW905" s="3298"/>
      <c r="UXX905" s="3298"/>
      <c r="UXY905" s="3298"/>
      <c r="UXZ905" s="3298"/>
      <c r="UYA905" s="3298"/>
      <c r="UYB905" s="3298"/>
      <c r="UYC905" s="3298"/>
      <c r="UYD905" s="3298"/>
      <c r="UYE905" s="3298"/>
      <c r="UYF905" s="3298"/>
      <c r="UYG905" s="3298"/>
      <c r="UYH905" s="3298"/>
      <c r="UYI905" s="3298"/>
      <c r="UYJ905" s="3298"/>
      <c r="UYK905" s="3298"/>
      <c r="UYL905" s="3298"/>
      <c r="UYM905" s="3298"/>
      <c r="UYN905" s="3298"/>
      <c r="UYO905" s="3298"/>
      <c r="UYP905" s="3298"/>
      <c r="UYQ905" s="3298"/>
      <c r="UYR905" s="3298"/>
      <c r="UYS905" s="3298"/>
      <c r="UYT905" s="3298"/>
      <c r="UYU905" s="3298"/>
      <c r="UYV905" s="3298"/>
      <c r="UYW905" s="3298"/>
      <c r="UYX905" s="3298"/>
      <c r="UYY905" s="3298"/>
      <c r="UYZ905" s="3298"/>
      <c r="UZA905" s="3298"/>
      <c r="UZB905" s="3298"/>
      <c r="UZC905" s="3298"/>
      <c r="UZD905" s="3298"/>
      <c r="UZE905" s="3298"/>
      <c r="UZF905" s="3298"/>
      <c r="UZG905" s="3298"/>
      <c r="UZH905" s="3298"/>
      <c r="UZI905" s="3298"/>
      <c r="UZJ905" s="3298"/>
      <c r="UZK905" s="3298"/>
      <c r="UZL905" s="3298"/>
      <c r="UZM905" s="3298"/>
      <c r="UZN905" s="3298"/>
      <c r="UZO905" s="3298"/>
      <c r="UZP905" s="3298"/>
      <c r="UZQ905" s="3298"/>
      <c r="UZR905" s="3298"/>
      <c r="UZS905" s="3298"/>
      <c r="UZT905" s="3298"/>
      <c r="UZU905" s="3298"/>
      <c r="UZV905" s="3298"/>
      <c r="UZW905" s="3298"/>
      <c r="UZX905" s="3298"/>
      <c r="UZY905" s="3298"/>
      <c r="UZZ905" s="3298"/>
      <c r="VAA905" s="3298"/>
      <c r="VAB905" s="3298"/>
      <c r="VAC905" s="3298"/>
      <c r="VAD905" s="3298"/>
      <c r="VAE905" s="3298"/>
      <c r="VAF905" s="3298"/>
      <c r="VAG905" s="3298"/>
      <c r="VAH905" s="3298"/>
      <c r="VAI905" s="3298"/>
      <c r="VAJ905" s="3298"/>
      <c r="VAK905" s="3298"/>
      <c r="VAL905" s="3298"/>
      <c r="VAM905" s="3298"/>
      <c r="VAN905" s="3298"/>
      <c r="VAO905" s="3298"/>
      <c r="VAP905" s="3298"/>
      <c r="VAQ905" s="3298"/>
      <c r="VAR905" s="3298"/>
      <c r="VAS905" s="3298"/>
      <c r="VAT905" s="3298"/>
      <c r="VAU905" s="3298"/>
      <c r="VAV905" s="3298"/>
      <c r="VAW905" s="3298"/>
      <c r="VAX905" s="3298"/>
      <c r="VAY905" s="3298"/>
      <c r="VAZ905" s="3298"/>
      <c r="VBA905" s="3298"/>
      <c r="VBB905" s="3298"/>
      <c r="VBC905" s="3298"/>
      <c r="VBD905" s="3298"/>
      <c r="VBE905" s="3298"/>
      <c r="VBF905" s="3298"/>
      <c r="VBG905" s="3298"/>
      <c r="VBH905" s="3298"/>
      <c r="VBI905" s="3298"/>
      <c r="VBJ905" s="3298"/>
      <c r="VBK905" s="3298"/>
      <c r="VBL905" s="3298"/>
      <c r="VBM905" s="3298"/>
      <c r="VBN905" s="3298"/>
      <c r="VBO905" s="3298"/>
      <c r="VBP905" s="3298"/>
      <c r="VBQ905" s="3298"/>
      <c r="VBR905" s="3298"/>
      <c r="VBS905" s="3298"/>
      <c r="VBT905" s="3298"/>
      <c r="VBU905" s="3298"/>
      <c r="VBV905" s="3298"/>
      <c r="VBW905" s="3298"/>
      <c r="VBX905" s="3298"/>
      <c r="VBY905" s="3298"/>
      <c r="VBZ905" s="3298"/>
      <c r="VCA905" s="3298"/>
      <c r="VCB905" s="3298"/>
      <c r="VCC905" s="3298"/>
      <c r="VCD905" s="3298"/>
      <c r="VCE905" s="3298"/>
      <c r="VCF905" s="3298"/>
      <c r="VCG905" s="3298"/>
      <c r="VCH905" s="3298"/>
      <c r="VCI905" s="3298"/>
      <c r="VCJ905" s="3298"/>
      <c r="VCK905" s="3298"/>
      <c r="VCL905" s="3298"/>
      <c r="VCM905" s="3298"/>
      <c r="VCN905" s="3298"/>
      <c r="VCO905" s="3298"/>
      <c r="VCP905" s="3298"/>
      <c r="VCQ905" s="3298"/>
      <c r="VCR905" s="3298"/>
      <c r="VCS905" s="3298"/>
      <c r="VCT905" s="3298"/>
      <c r="VCU905" s="3298"/>
      <c r="VCV905" s="3298"/>
      <c r="VCW905" s="3298"/>
      <c r="VCX905" s="3298"/>
      <c r="VCY905" s="3298"/>
      <c r="VCZ905" s="3298"/>
      <c r="VDA905" s="3298"/>
      <c r="VDB905" s="3298"/>
      <c r="VDC905" s="3298"/>
      <c r="VDD905" s="3298"/>
      <c r="VDE905" s="3298"/>
      <c r="VDF905" s="3298"/>
      <c r="VDG905" s="3298"/>
      <c r="VDH905" s="3298"/>
      <c r="VDI905" s="3298"/>
      <c r="VDJ905" s="3298"/>
      <c r="VDK905" s="3298"/>
      <c r="VDL905" s="3298"/>
      <c r="VDM905" s="3298"/>
      <c r="VDN905" s="3298"/>
      <c r="VDO905" s="3298"/>
      <c r="VDP905" s="3298"/>
      <c r="VDQ905" s="3298"/>
      <c r="VDR905" s="3298"/>
      <c r="VDS905" s="3298"/>
      <c r="VDT905" s="3298"/>
      <c r="VDU905" s="3298"/>
      <c r="VDV905" s="3298"/>
      <c r="VDW905" s="3298"/>
      <c r="VDX905" s="3298"/>
      <c r="VDY905" s="3298"/>
      <c r="VDZ905" s="3298"/>
      <c r="VEA905" s="3298"/>
      <c r="VEB905" s="3298"/>
      <c r="VEC905" s="3298"/>
      <c r="VED905" s="3298"/>
      <c r="VEE905" s="3298"/>
      <c r="VEF905" s="3298"/>
      <c r="VEG905" s="3298"/>
      <c r="VEH905" s="3298"/>
      <c r="VEI905" s="3298"/>
      <c r="VEJ905" s="3298"/>
      <c r="VEK905" s="3298"/>
      <c r="VEL905" s="3298"/>
      <c r="VEM905" s="3298"/>
      <c r="VEN905" s="3298"/>
      <c r="VEO905" s="3298"/>
      <c r="VEP905" s="3298"/>
      <c r="VEQ905" s="3298"/>
      <c r="VER905" s="3298"/>
      <c r="VES905" s="3298"/>
      <c r="VET905" s="3298"/>
      <c r="VEU905" s="3298"/>
      <c r="VEV905" s="3298"/>
      <c r="VEW905" s="3298"/>
      <c r="VEX905" s="3298"/>
      <c r="VEY905" s="3298"/>
      <c r="VEZ905" s="3298"/>
      <c r="VFA905" s="3298"/>
      <c r="VFB905" s="3298"/>
      <c r="VFC905" s="3298"/>
      <c r="VFD905" s="3298"/>
      <c r="VFE905" s="3298"/>
      <c r="VFF905" s="3298"/>
      <c r="VFG905" s="3298"/>
      <c r="VFH905" s="3298"/>
      <c r="VFI905" s="3298"/>
      <c r="VFJ905" s="3298"/>
      <c r="VFK905" s="3298"/>
      <c r="VFL905" s="3298"/>
      <c r="VFM905" s="3298"/>
      <c r="VFN905" s="3298"/>
      <c r="VFO905" s="3298"/>
      <c r="VFP905" s="3298"/>
      <c r="VFQ905" s="3298"/>
      <c r="VFR905" s="3298"/>
      <c r="VFS905" s="3298"/>
      <c r="VFT905" s="3298"/>
      <c r="VFU905" s="3298"/>
      <c r="VFV905" s="3298"/>
      <c r="VFW905" s="3298"/>
      <c r="VFX905" s="3298"/>
      <c r="VFY905" s="3298"/>
      <c r="VFZ905" s="3298"/>
      <c r="VGA905" s="3298"/>
      <c r="VGB905" s="3298"/>
      <c r="VGC905" s="3298"/>
      <c r="VGD905" s="3298"/>
      <c r="VGE905" s="3298"/>
      <c r="VGF905" s="3298"/>
      <c r="VGG905" s="3298"/>
      <c r="VGH905" s="3298"/>
      <c r="VGI905" s="3298"/>
      <c r="VGJ905" s="3298"/>
      <c r="VGK905" s="3298"/>
      <c r="VGL905" s="3298"/>
      <c r="VGM905" s="3298"/>
      <c r="VGN905" s="3298"/>
      <c r="VGO905" s="3298"/>
      <c r="VGP905" s="3298"/>
      <c r="VGQ905" s="3298"/>
      <c r="VGR905" s="3298"/>
      <c r="VGS905" s="3298"/>
      <c r="VGT905" s="3298"/>
      <c r="VGU905" s="3298"/>
      <c r="VGV905" s="3298"/>
      <c r="VGW905" s="3298"/>
      <c r="VGX905" s="3298"/>
      <c r="VGY905" s="3298"/>
      <c r="VGZ905" s="3298"/>
      <c r="VHA905" s="3298"/>
      <c r="VHB905" s="3298"/>
      <c r="VHC905" s="3298"/>
      <c r="VHD905" s="3298"/>
      <c r="VHE905" s="3298"/>
      <c r="VHF905" s="3298"/>
      <c r="VHG905" s="3298"/>
      <c r="VHH905" s="3298"/>
      <c r="VHI905" s="3298"/>
      <c r="VHJ905" s="3298"/>
      <c r="VHK905" s="3298"/>
      <c r="VHL905" s="3298"/>
      <c r="VHM905" s="3298"/>
      <c r="VHN905" s="3298"/>
      <c r="VHO905" s="3298"/>
      <c r="VHP905" s="3298"/>
      <c r="VHQ905" s="3298"/>
      <c r="VHR905" s="3298"/>
      <c r="VHS905" s="3298"/>
      <c r="VHT905" s="3298"/>
      <c r="VHU905" s="3298"/>
      <c r="VHV905" s="3298"/>
      <c r="VHW905" s="3298"/>
      <c r="VHX905" s="3298"/>
      <c r="VHY905" s="3298"/>
      <c r="VHZ905" s="3298"/>
      <c r="VIA905" s="3298"/>
      <c r="VIB905" s="3298"/>
      <c r="VIC905" s="3298"/>
      <c r="VID905" s="3298"/>
      <c r="VIE905" s="3298"/>
      <c r="VIF905" s="3298"/>
      <c r="VIG905" s="3298"/>
      <c r="VIH905" s="3298"/>
      <c r="VII905" s="3298"/>
      <c r="VIJ905" s="3298"/>
      <c r="VIK905" s="3298"/>
      <c r="VIL905" s="3298"/>
      <c r="VIM905" s="3298"/>
      <c r="VIN905" s="3298"/>
      <c r="VIO905" s="3298"/>
      <c r="VIP905" s="3298"/>
      <c r="VIQ905" s="3298"/>
      <c r="VIR905" s="3298"/>
      <c r="VIS905" s="3298"/>
      <c r="VIT905" s="3298"/>
      <c r="VIU905" s="3298"/>
      <c r="VIV905" s="3298"/>
      <c r="VIW905" s="3298"/>
      <c r="VIX905" s="3298"/>
      <c r="VIY905" s="3298"/>
      <c r="VIZ905" s="3298"/>
      <c r="VJA905" s="3298"/>
      <c r="VJB905" s="3298"/>
      <c r="VJC905" s="3298"/>
      <c r="VJD905" s="3298"/>
      <c r="VJE905" s="3298"/>
      <c r="VJF905" s="3298"/>
      <c r="VJG905" s="3298"/>
      <c r="VJH905" s="3298"/>
      <c r="VJI905" s="3298"/>
      <c r="VJJ905" s="3298"/>
      <c r="VJK905" s="3298"/>
      <c r="VJL905" s="3298"/>
      <c r="VJM905" s="3298"/>
      <c r="VJN905" s="3298"/>
      <c r="VJO905" s="3298"/>
      <c r="VJP905" s="3298"/>
      <c r="VJQ905" s="3298"/>
      <c r="VJR905" s="3298"/>
      <c r="VJS905" s="3298"/>
      <c r="VJT905" s="3298"/>
      <c r="VJU905" s="3298"/>
      <c r="VJV905" s="3298"/>
      <c r="VJW905" s="3298"/>
      <c r="VJX905" s="3298"/>
      <c r="VJY905" s="3298"/>
      <c r="VJZ905" s="3298"/>
      <c r="VKA905" s="3298"/>
      <c r="VKB905" s="3298"/>
      <c r="VKC905" s="3298"/>
      <c r="VKD905" s="3298"/>
      <c r="VKE905" s="3298"/>
      <c r="VKF905" s="3298"/>
      <c r="VKG905" s="3298"/>
      <c r="VKH905" s="3298"/>
      <c r="VKI905" s="3298"/>
      <c r="VKJ905" s="3298"/>
      <c r="VKK905" s="3298"/>
      <c r="VKL905" s="3298"/>
      <c r="VKM905" s="3298"/>
      <c r="VKN905" s="3298"/>
      <c r="VKO905" s="3298"/>
      <c r="VKP905" s="3298"/>
      <c r="VKQ905" s="3298"/>
      <c r="VKR905" s="3298"/>
      <c r="VKS905" s="3298"/>
      <c r="VKT905" s="3298"/>
      <c r="VKU905" s="3298"/>
      <c r="VKV905" s="3298"/>
      <c r="VKW905" s="3298"/>
      <c r="VKX905" s="3298"/>
      <c r="VKY905" s="3298"/>
      <c r="VKZ905" s="3298"/>
      <c r="VLA905" s="3298"/>
      <c r="VLB905" s="3298"/>
      <c r="VLC905" s="3298"/>
      <c r="VLD905" s="3298"/>
      <c r="VLE905" s="3298"/>
      <c r="VLF905" s="3298"/>
      <c r="VLG905" s="3298"/>
      <c r="VLH905" s="3298"/>
      <c r="VLI905" s="3298"/>
      <c r="VLJ905" s="3298"/>
      <c r="VLK905" s="3298"/>
      <c r="VLL905" s="3298"/>
      <c r="VLM905" s="3298"/>
      <c r="VLN905" s="3298"/>
      <c r="VLO905" s="3298"/>
      <c r="VLP905" s="3298"/>
      <c r="VLQ905" s="3298"/>
      <c r="VLR905" s="3298"/>
      <c r="VLS905" s="3298"/>
      <c r="VLT905" s="3298"/>
      <c r="VLU905" s="3298"/>
      <c r="VLV905" s="3298"/>
      <c r="VLW905" s="3298"/>
      <c r="VLX905" s="3298"/>
      <c r="VLY905" s="3298"/>
      <c r="VLZ905" s="3298"/>
      <c r="VMA905" s="3298"/>
      <c r="VMB905" s="3298"/>
      <c r="VMC905" s="3298"/>
      <c r="VMD905" s="3298"/>
      <c r="VME905" s="3298"/>
      <c r="VMF905" s="3298"/>
      <c r="VMG905" s="3298"/>
      <c r="VMH905" s="3298"/>
      <c r="VMI905" s="3298"/>
      <c r="VMJ905" s="3298"/>
      <c r="VMK905" s="3298"/>
      <c r="VML905" s="3298"/>
      <c r="VMM905" s="3298"/>
      <c r="VMN905" s="3298"/>
      <c r="VMO905" s="3298"/>
      <c r="VMP905" s="3298"/>
      <c r="VMQ905" s="3298"/>
      <c r="VMR905" s="3298"/>
      <c r="VMS905" s="3298"/>
      <c r="VMT905" s="3298"/>
      <c r="VMU905" s="3298"/>
      <c r="VMV905" s="3298"/>
      <c r="VMW905" s="3298"/>
      <c r="VMX905" s="3298"/>
      <c r="VMY905" s="3298"/>
      <c r="VMZ905" s="3298"/>
      <c r="VNA905" s="3298"/>
      <c r="VNB905" s="3298"/>
      <c r="VNC905" s="3298"/>
      <c r="VND905" s="3298"/>
      <c r="VNE905" s="3298"/>
      <c r="VNF905" s="3298"/>
      <c r="VNG905" s="3298"/>
      <c r="VNH905" s="3298"/>
      <c r="VNI905" s="3298"/>
      <c r="VNJ905" s="3298"/>
      <c r="VNK905" s="3298"/>
      <c r="VNL905" s="3298"/>
      <c r="VNM905" s="3298"/>
      <c r="VNN905" s="3298"/>
      <c r="VNO905" s="3298"/>
      <c r="VNP905" s="3298"/>
      <c r="VNQ905" s="3298"/>
      <c r="VNR905" s="3298"/>
      <c r="VNS905" s="3298"/>
      <c r="VNT905" s="3298"/>
      <c r="VNU905" s="3298"/>
      <c r="VNV905" s="3298"/>
      <c r="VNW905" s="3298"/>
      <c r="VNX905" s="3298"/>
      <c r="VNY905" s="3298"/>
      <c r="VNZ905" s="3298"/>
      <c r="VOA905" s="3298"/>
      <c r="VOB905" s="3298"/>
      <c r="VOC905" s="3298"/>
      <c r="VOD905" s="3298"/>
      <c r="VOE905" s="3298"/>
      <c r="VOF905" s="3298"/>
      <c r="VOG905" s="3298"/>
      <c r="VOH905" s="3298"/>
      <c r="VOI905" s="3298"/>
      <c r="VOJ905" s="3298"/>
      <c r="VOK905" s="3298"/>
      <c r="VOL905" s="3298"/>
      <c r="VOM905" s="3298"/>
      <c r="VON905" s="3298"/>
      <c r="VOO905" s="3298"/>
      <c r="VOP905" s="3298"/>
      <c r="VOQ905" s="3298"/>
      <c r="VOR905" s="3298"/>
      <c r="VOS905" s="3298"/>
      <c r="VOT905" s="3298"/>
      <c r="VOU905" s="3298"/>
      <c r="VOV905" s="3298"/>
      <c r="VOW905" s="3298"/>
      <c r="VOX905" s="3298"/>
      <c r="VOY905" s="3298"/>
      <c r="VOZ905" s="3298"/>
      <c r="VPA905" s="3298"/>
      <c r="VPB905" s="3298"/>
      <c r="VPC905" s="3298"/>
      <c r="VPD905" s="3298"/>
      <c r="VPE905" s="3298"/>
      <c r="VPF905" s="3298"/>
      <c r="VPG905" s="3298"/>
      <c r="VPH905" s="3298"/>
      <c r="VPI905" s="3298"/>
      <c r="VPJ905" s="3298"/>
      <c r="VPK905" s="3298"/>
      <c r="VPL905" s="3298"/>
      <c r="VPM905" s="3298"/>
      <c r="VPN905" s="3298"/>
      <c r="VPO905" s="3298"/>
      <c r="VPP905" s="3298"/>
      <c r="VPQ905" s="3298"/>
      <c r="VPR905" s="3298"/>
      <c r="VPS905" s="3298"/>
      <c r="VPT905" s="3298"/>
      <c r="VPU905" s="3298"/>
      <c r="VPV905" s="3298"/>
      <c r="VPW905" s="3298"/>
      <c r="VPX905" s="3298"/>
      <c r="VPY905" s="3298"/>
      <c r="VPZ905" s="3298"/>
      <c r="VQA905" s="3298"/>
      <c r="VQB905" s="3298"/>
      <c r="VQC905" s="3298"/>
      <c r="VQD905" s="3298"/>
      <c r="VQE905" s="3298"/>
      <c r="VQF905" s="3298"/>
      <c r="VQG905" s="3298"/>
      <c r="VQH905" s="3298"/>
      <c r="VQI905" s="3298"/>
      <c r="VQJ905" s="3298"/>
      <c r="VQK905" s="3298"/>
      <c r="VQL905" s="3298"/>
      <c r="VQM905" s="3298"/>
      <c r="VQN905" s="3298"/>
      <c r="VQO905" s="3298"/>
      <c r="VQP905" s="3298"/>
      <c r="VQQ905" s="3298"/>
      <c r="VQR905" s="3298"/>
      <c r="VQS905" s="3298"/>
      <c r="VQT905" s="3298"/>
      <c r="VQU905" s="3298"/>
      <c r="VQV905" s="3298"/>
      <c r="VQW905" s="3298"/>
      <c r="VQX905" s="3298"/>
      <c r="VQY905" s="3298"/>
      <c r="VQZ905" s="3298"/>
      <c r="VRA905" s="3298"/>
      <c r="VRB905" s="3298"/>
      <c r="VRC905" s="3298"/>
      <c r="VRD905" s="3298"/>
      <c r="VRE905" s="3298"/>
      <c r="VRF905" s="3298"/>
      <c r="VRG905" s="3298"/>
      <c r="VRH905" s="3298"/>
      <c r="VRI905" s="3298"/>
      <c r="VRJ905" s="3298"/>
      <c r="VRK905" s="3298"/>
      <c r="VRL905" s="3298"/>
      <c r="VRM905" s="3298"/>
      <c r="VRN905" s="3298"/>
      <c r="VRO905" s="3298"/>
      <c r="VRP905" s="3298"/>
      <c r="VRQ905" s="3298"/>
      <c r="VRR905" s="3298"/>
      <c r="VRS905" s="3298"/>
      <c r="VRT905" s="3298"/>
      <c r="VRU905" s="3298"/>
      <c r="VRV905" s="3298"/>
      <c r="VRW905" s="3298"/>
      <c r="VRX905" s="3298"/>
      <c r="VRY905" s="3298"/>
      <c r="VRZ905" s="3298"/>
      <c r="VSA905" s="3298"/>
      <c r="VSB905" s="3298"/>
      <c r="VSC905" s="3298"/>
      <c r="VSD905" s="3298"/>
      <c r="VSE905" s="3298"/>
      <c r="VSF905" s="3298"/>
      <c r="VSG905" s="3298"/>
      <c r="VSH905" s="3298"/>
      <c r="VSI905" s="3298"/>
      <c r="VSJ905" s="3298"/>
      <c r="VSK905" s="3298"/>
      <c r="VSL905" s="3298"/>
      <c r="VSM905" s="3298"/>
      <c r="VSN905" s="3298"/>
      <c r="VSO905" s="3298"/>
      <c r="VSP905" s="3298"/>
      <c r="VSQ905" s="3298"/>
      <c r="VSR905" s="3298"/>
      <c r="VSS905" s="3298"/>
      <c r="VST905" s="3298"/>
      <c r="VSU905" s="3298"/>
      <c r="VSV905" s="3298"/>
      <c r="VSW905" s="3298"/>
      <c r="VSX905" s="3298"/>
      <c r="VSY905" s="3298"/>
      <c r="VSZ905" s="3298"/>
      <c r="VTA905" s="3298"/>
      <c r="VTB905" s="3298"/>
      <c r="VTC905" s="3298"/>
      <c r="VTD905" s="3298"/>
      <c r="VTE905" s="3298"/>
      <c r="VTF905" s="3298"/>
      <c r="VTG905" s="3298"/>
      <c r="VTH905" s="3298"/>
      <c r="VTI905" s="3298"/>
      <c r="VTJ905" s="3298"/>
      <c r="VTK905" s="3298"/>
      <c r="VTL905" s="3298"/>
      <c r="VTM905" s="3298"/>
      <c r="VTN905" s="3298"/>
      <c r="VTO905" s="3298"/>
      <c r="VTP905" s="3298"/>
      <c r="VTQ905" s="3298"/>
      <c r="VTR905" s="3298"/>
      <c r="VTS905" s="3298"/>
      <c r="VTT905" s="3298"/>
      <c r="VTU905" s="3298"/>
      <c r="VTV905" s="3298"/>
      <c r="VTW905" s="3298"/>
      <c r="VTX905" s="3298"/>
      <c r="VTY905" s="3298"/>
      <c r="VTZ905" s="3298"/>
      <c r="VUA905" s="3298"/>
      <c r="VUB905" s="3298"/>
      <c r="VUC905" s="3298"/>
      <c r="VUD905" s="3298"/>
      <c r="VUE905" s="3298"/>
      <c r="VUF905" s="3298"/>
      <c r="VUG905" s="3298"/>
      <c r="VUH905" s="3298"/>
      <c r="VUI905" s="3298"/>
      <c r="VUJ905" s="3298"/>
      <c r="VUK905" s="3298"/>
      <c r="VUL905" s="3298"/>
      <c r="VUM905" s="3298"/>
      <c r="VUN905" s="3298"/>
      <c r="VUO905" s="3298"/>
      <c r="VUP905" s="3298"/>
      <c r="VUQ905" s="3298"/>
      <c r="VUR905" s="3298"/>
      <c r="VUS905" s="3298"/>
      <c r="VUT905" s="3298"/>
      <c r="VUU905" s="3298"/>
      <c r="VUV905" s="3298"/>
      <c r="VUW905" s="3298"/>
      <c r="VUX905" s="3298"/>
      <c r="VUY905" s="3298"/>
      <c r="VUZ905" s="3298"/>
      <c r="VVA905" s="3298"/>
      <c r="VVB905" s="3298"/>
      <c r="VVC905" s="3298"/>
      <c r="VVD905" s="3298"/>
      <c r="VVE905" s="3298"/>
      <c r="VVF905" s="3298"/>
      <c r="VVG905" s="3298"/>
      <c r="VVH905" s="3298"/>
      <c r="VVI905" s="3298"/>
      <c r="VVJ905" s="3298"/>
      <c r="VVK905" s="3298"/>
      <c r="VVL905" s="3298"/>
      <c r="VVM905" s="3298"/>
      <c r="VVN905" s="3298"/>
      <c r="VVO905" s="3298"/>
      <c r="VVP905" s="3298"/>
      <c r="VVQ905" s="3298"/>
      <c r="VVR905" s="3298"/>
      <c r="VVS905" s="3298"/>
      <c r="VVT905" s="3298"/>
      <c r="VVU905" s="3298"/>
      <c r="VVV905" s="3298"/>
      <c r="VVW905" s="3298"/>
      <c r="VVX905" s="3298"/>
      <c r="VVY905" s="3298"/>
      <c r="VVZ905" s="3298"/>
      <c r="VWA905" s="3298"/>
      <c r="VWB905" s="3298"/>
      <c r="VWC905" s="3298"/>
      <c r="VWD905" s="3298"/>
      <c r="VWE905" s="3298"/>
      <c r="VWF905" s="3298"/>
      <c r="VWG905" s="3298"/>
      <c r="VWH905" s="3298"/>
      <c r="VWI905" s="3298"/>
      <c r="VWJ905" s="3298"/>
      <c r="VWK905" s="3298"/>
      <c r="VWL905" s="3298"/>
      <c r="VWM905" s="3298"/>
      <c r="VWN905" s="3298"/>
      <c r="VWO905" s="3298"/>
      <c r="VWP905" s="3298"/>
      <c r="VWQ905" s="3298"/>
      <c r="VWR905" s="3298"/>
      <c r="VWS905" s="3298"/>
      <c r="VWT905" s="3298"/>
      <c r="VWU905" s="3298"/>
      <c r="VWV905" s="3298"/>
      <c r="VWW905" s="3298"/>
      <c r="VWX905" s="3298"/>
      <c r="VWY905" s="3298"/>
      <c r="VWZ905" s="3298"/>
      <c r="VXA905" s="3298"/>
      <c r="VXB905" s="3298"/>
      <c r="VXC905" s="3298"/>
      <c r="VXD905" s="3298"/>
      <c r="VXE905" s="3298"/>
      <c r="VXF905" s="3298"/>
      <c r="VXG905" s="3298"/>
      <c r="VXH905" s="3298"/>
      <c r="VXI905" s="3298"/>
      <c r="VXJ905" s="3298"/>
      <c r="VXK905" s="3298"/>
      <c r="VXL905" s="3298"/>
      <c r="VXM905" s="3298"/>
      <c r="VXN905" s="3298"/>
      <c r="VXO905" s="3298"/>
      <c r="VXP905" s="3298"/>
      <c r="VXQ905" s="3298"/>
      <c r="VXR905" s="3298"/>
      <c r="VXS905" s="3298"/>
      <c r="VXT905" s="3298"/>
      <c r="VXU905" s="3298"/>
      <c r="VXV905" s="3298"/>
      <c r="VXW905" s="3298"/>
      <c r="VXX905" s="3298"/>
      <c r="VXY905" s="3298"/>
      <c r="VXZ905" s="3298"/>
      <c r="VYA905" s="3298"/>
      <c r="VYB905" s="3298"/>
      <c r="VYC905" s="3298"/>
      <c r="VYD905" s="3298"/>
      <c r="VYE905" s="3298"/>
      <c r="VYF905" s="3298"/>
      <c r="VYG905" s="3298"/>
      <c r="VYH905" s="3298"/>
      <c r="VYI905" s="3298"/>
      <c r="VYJ905" s="3298"/>
      <c r="VYK905" s="3298"/>
      <c r="VYL905" s="3298"/>
      <c r="VYM905" s="3298"/>
      <c r="VYN905" s="3298"/>
      <c r="VYO905" s="3298"/>
      <c r="VYP905" s="3298"/>
      <c r="VYQ905" s="3298"/>
      <c r="VYR905" s="3298"/>
      <c r="VYS905" s="3298"/>
      <c r="VYT905" s="3298"/>
      <c r="VYU905" s="3298"/>
      <c r="VYV905" s="3298"/>
      <c r="VYW905" s="3298"/>
      <c r="VYX905" s="3298"/>
      <c r="VYY905" s="3298"/>
      <c r="VYZ905" s="3298"/>
      <c r="VZA905" s="3298"/>
      <c r="VZB905" s="3298"/>
      <c r="VZC905" s="3298"/>
      <c r="VZD905" s="3298"/>
      <c r="VZE905" s="3298"/>
      <c r="VZF905" s="3298"/>
      <c r="VZG905" s="3298"/>
      <c r="VZH905" s="3298"/>
      <c r="VZI905" s="3298"/>
      <c r="VZJ905" s="3298"/>
      <c r="VZK905" s="3298"/>
      <c r="VZL905" s="3298"/>
      <c r="VZM905" s="3298"/>
      <c r="VZN905" s="3298"/>
      <c r="VZO905" s="3298"/>
      <c r="VZP905" s="3298"/>
      <c r="VZQ905" s="3298"/>
      <c r="VZR905" s="3298"/>
      <c r="VZS905" s="3298"/>
      <c r="VZT905" s="3298"/>
      <c r="VZU905" s="3298"/>
      <c r="VZV905" s="3298"/>
      <c r="VZW905" s="3298"/>
      <c r="VZX905" s="3298"/>
      <c r="VZY905" s="3298"/>
      <c r="VZZ905" s="3298"/>
      <c r="WAA905" s="3298"/>
      <c r="WAB905" s="3298"/>
      <c r="WAC905" s="3298"/>
      <c r="WAD905" s="3298"/>
      <c r="WAE905" s="3298"/>
      <c r="WAF905" s="3298"/>
      <c r="WAG905" s="3298"/>
      <c r="WAH905" s="3298"/>
      <c r="WAI905" s="3298"/>
      <c r="WAJ905" s="3298"/>
      <c r="WAK905" s="3298"/>
      <c r="WAL905" s="3298"/>
      <c r="WAM905" s="3298"/>
      <c r="WAN905" s="3298"/>
      <c r="WAO905" s="3298"/>
      <c r="WAP905" s="3298"/>
      <c r="WAQ905" s="3298"/>
      <c r="WAR905" s="3298"/>
      <c r="WAS905" s="3298"/>
      <c r="WAT905" s="3298"/>
      <c r="WAU905" s="3298"/>
      <c r="WAV905" s="3298"/>
      <c r="WAW905" s="3298"/>
      <c r="WAX905" s="3298"/>
      <c r="WAY905" s="3298"/>
      <c r="WAZ905" s="3298"/>
      <c r="WBA905" s="3298"/>
      <c r="WBB905" s="3298"/>
      <c r="WBC905" s="3298"/>
      <c r="WBD905" s="3298"/>
      <c r="WBE905" s="3298"/>
      <c r="WBF905" s="3298"/>
      <c r="WBG905" s="3298"/>
      <c r="WBH905" s="3298"/>
      <c r="WBI905" s="3298"/>
      <c r="WBJ905" s="3298"/>
      <c r="WBK905" s="3298"/>
      <c r="WBL905" s="3298"/>
      <c r="WBM905" s="3298"/>
      <c r="WBN905" s="3298"/>
      <c r="WBO905" s="3298"/>
      <c r="WBP905" s="3298"/>
      <c r="WBQ905" s="3298"/>
      <c r="WBR905" s="3298"/>
      <c r="WBS905" s="3298"/>
      <c r="WBT905" s="3298"/>
      <c r="WBU905" s="3298"/>
      <c r="WBV905" s="3298"/>
      <c r="WBW905" s="3298"/>
      <c r="WBX905" s="3298"/>
      <c r="WBY905" s="3298"/>
      <c r="WBZ905" s="3298"/>
      <c r="WCA905" s="3298"/>
      <c r="WCB905" s="3298"/>
      <c r="WCC905" s="3298"/>
      <c r="WCD905" s="3298"/>
      <c r="WCE905" s="3298"/>
      <c r="WCF905" s="3298"/>
      <c r="WCG905" s="3298"/>
      <c r="WCH905" s="3298"/>
      <c r="WCI905" s="3298"/>
      <c r="WCJ905" s="3298"/>
      <c r="WCK905" s="3298"/>
      <c r="WCL905" s="3298"/>
      <c r="WCM905" s="3298"/>
      <c r="WCN905" s="3298"/>
      <c r="WCO905" s="3298"/>
      <c r="WCP905" s="3298"/>
      <c r="WCQ905" s="3298"/>
      <c r="WCR905" s="3298"/>
      <c r="WCS905" s="3298"/>
      <c r="WCT905" s="3298"/>
      <c r="WCU905" s="3298"/>
      <c r="WCV905" s="3298"/>
      <c r="WCW905" s="3298"/>
      <c r="WCX905" s="3298"/>
      <c r="WCY905" s="3298"/>
      <c r="WCZ905" s="3298"/>
      <c r="WDA905" s="3298"/>
      <c r="WDB905" s="3298"/>
      <c r="WDC905" s="3298"/>
      <c r="WDD905" s="3298"/>
      <c r="WDE905" s="3298"/>
      <c r="WDF905" s="3298"/>
      <c r="WDG905" s="3298"/>
      <c r="WDH905" s="3298"/>
      <c r="WDI905" s="3298"/>
      <c r="WDJ905" s="3298"/>
      <c r="WDK905" s="3298"/>
      <c r="WDL905" s="3298"/>
      <c r="WDM905" s="3298"/>
      <c r="WDN905" s="3298"/>
      <c r="WDO905" s="3298"/>
      <c r="WDP905" s="3298"/>
      <c r="WDQ905" s="3298"/>
      <c r="WDR905" s="3298"/>
      <c r="WDS905" s="3298"/>
      <c r="WDT905" s="3298"/>
      <c r="WDU905" s="3298"/>
      <c r="WDV905" s="3298"/>
      <c r="WDW905" s="3298"/>
      <c r="WDX905" s="3298"/>
      <c r="WDY905" s="3298"/>
      <c r="WDZ905" s="3298"/>
      <c r="WEA905" s="3298"/>
      <c r="WEB905" s="3298"/>
      <c r="WEC905" s="3298"/>
      <c r="WED905" s="3298"/>
      <c r="WEE905" s="3298"/>
      <c r="WEF905" s="3298"/>
      <c r="WEG905" s="3298"/>
      <c r="WEH905" s="3298"/>
      <c r="WEI905" s="3298"/>
      <c r="WEJ905" s="3298"/>
      <c r="WEK905" s="3298"/>
      <c r="WEL905" s="3298"/>
      <c r="WEM905" s="3298"/>
      <c r="WEN905" s="3298"/>
      <c r="WEO905" s="3298"/>
      <c r="WEP905" s="3298"/>
      <c r="WEQ905" s="3298"/>
      <c r="WER905" s="3298"/>
      <c r="WES905" s="3298"/>
      <c r="WET905" s="3298"/>
      <c r="WEU905" s="3298"/>
      <c r="WEV905" s="3298"/>
      <c r="WEW905" s="3298"/>
      <c r="WEX905" s="3298"/>
      <c r="WEY905" s="3298"/>
      <c r="WEZ905" s="3298"/>
      <c r="WFA905" s="3298"/>
      <c r="WFB905" s="3298"/>
      <c r="WFC905" s="3298"/>
      <c r="WFD905" s="3298"/>
      <c r="WFE905" s="3298"/>
      <c r="WFF905" s="3298"/>
      <c r="WFG905" s="3298"/>
      <c r="WFH905" s="3298"/>
      <c r="WFI905" s="3298"/>
      <c r="WFJ905" s="3298"/>
      <c r="WFK905" s="3298"/>
      <c r="WFL905" s="3298"/>
      <c r="WFM905" s="3298"/>
      <c r="WFN905" s="3298"/>
      <c r="WFO905" s="3298"/>
      <c r="WFP905" s="3298"/>
      <c r="WFQ905" s="3298"/>
      <c r="WFR905" s="3298"/>
      <c r="WFS905" s="3298"/>
      <c r="WFT905" s="3298"/>
      <c r="WFU905" s="3298"/>
      <c r="WFV905" s="3298"/>
      <c r="WFW905" s="3298"/>
      <c r="WFX905" s="3298"/>
      <c r="WFY905" s="3298"/>
      <c r="WFZ905" s="3298"/>
      <c r="WGA905" s="3298"/>
      <c r="WGB905" s="3298"/>
      <c r="WGC905" s="3298"/>
      <c r="WGD905" s="3298"/>
      <c r="WGE905" s="3298"/>
      <c r="WGF905" s="3298"/>
      <c r="WGG905" s="3298"/>
      <c r="WGH905" s="3298"/>
      <c r="WGI905" s="3298"/>
      <c r="WGJ905" s="3298"/>
      <c r="WGK905" s="3298"/>
      <c r="WGL905" s="3298"/>
      <c r="WGM905" s="3298"/>
      <c r="WGN905" s="3298"/>
      <c r="WGO905" s="3298"/>
      <c r="WGP905" s="3298"/>
      <c r="WGQ905" s="3298"/>
      <c r="WGR905" s="3298"/>
      <c r="WGS905" s="3298"/>
      <c r="WGT905" s="3298"/>
      <c r="WGU905" s="3298"/>
      <c r="WGV905" s="3298"/>
      <c r="WGW905" s="3298"/>
      <c r="WGX905" s="3298"/>
      <c r="WGY905" s="3298"/>
      <c r="WGZ905" s="3298"/>
      <c r="WHA905" s="3298"/>
      <c r="WHB905" s="3298"/>
      <c r="WHC905" s="3298"/>
      <c r="WHD905" s="3298"/>
      <c r="WHE905" s="3298"/>
      <c r="WHF905" s="3298"/>
      <c r="WHG905" s="3298"/>
      <c r="WHH905" s="3298"/>
      <c r="WHI905" s="3298"/>
      <c r="WHJ905" s="3298"/>
      <c r="WHK905" s="3298"/>
      <c r="WHL905" s="3298"/>
      <c r="WHM905" s="3298"/>
      <c r="WHN905" s="3298"/>
      <c r="WHO905" s="3298"/>
      <c r="WHP905" s="3298"/>
      <c r="WHQ905" s="3298"/>
      <c r="WHR905" s="3298"/>
      <c r="WHS905" s="3298"/>
      <c r="WHT905" s="3298"/>
      <c r="WHU905" s="3298"/>
      <c r="WHV905" s="3298"/>
      <c r="WHW905" s="3298"/>
      <c r="WHX905" s="3298"/>
      <c r="WHY905" s="3298"/>
      <c r="WHZ905" s="3298"/>
      <c r="WIA905" s="3298"/>
      <c r="WIB905" s="3298"/>
      <c r="WIC905" s="3298"/>
      <c r="WID905" s="3298"/>
      <c r="WIE905" s="3298"/>
      <c r="WIF905" s="3298"/>
      <c r="WIG905" s="3298"/>
      <c r="WIH905" s="3298"/>
      <c r="WII905" s="3298"/>
      <c r="WIJ905" s="3298"/>
      <c r="WIK905" s="3298"/>
      <c r="WIL905" s="3298"/>
      <c r="WIM905" s="3298"/>
      <c r="WIN905" s="3298"/>
      <c r="WIO905" s="3298"/>
      <c r="WIP905" s="3298"/>
      <c r="WIQ905" s="3298"/>
      <c r="WIR905" s="3298"/>
      <c r="WIS905" s="3298"/>
      <c r="WIT905" s="3298"/>
      <c r="WIU905" s="3298"/>
      <c r="WIV905" s="3298"/>
      <c r="WIW905" s="3298"/>
      <c r="WIX905" s="3298"/>
      <c r="WIY905" s="3298"/>
      <c r="WIZ905" s="3298"/>
      <c r="WJA905" s="3298"/>
      <c r="WJB905" s="3298"/>
      <c r="WJC905" s="3298"/>
      <c r="WJD905" s="3298"/>
      <c r="WJE905" s="3298"/>
      <c r="WJF905" s="3298"/>
      <c r="WJG905" s="3298"/>
      <c r="WJH905" s="3298"/>
      <c r="WJI905" s="3298"/>
      <c r="WJJ905" s="3298"/>
      <c r="WJK905" s="3298"/>
      <c r="WJL905" s="3298"/>
      <c r="WJM905" s="3298"/>
      <c r="WJN905" s="3298"/>
      <c r="WJO905" s="3298"/>
      <c r="WJP905" s="3298"/>
      <c r="WJQ905" s="3298"/>
      <c r="WJR905" s="3298"/>
      <c r="WJS905" s="3298"/>
      <c r="WJT905" s="3298"/>
      <c r="WJU905" s="3298"/>
      <c r="WJV905" s="3298"/>
      <c r="WJW905" s="3298"/>
      <c r="WJX905" s="3298"/>
      <c r="WJY905" s="3298"/>
      <c r="WJZ905" s="3298"/>
      <c r="WKA905" s="3298"/>
      <c r="WKB905" s="3298"/>
      <c r="WKC905" s="3298"/>
      <c r="WKD905" s="3298"/>
      <c r="WKE905" s="3298"/>
      <c r="WKF905" s="3298"/>
      <c r="WKG905" s="3298"/>
      <c r="WKH905" s="3298"/>
      <c r="WKI905" s="3298"/>
      <c r="WKJ905" s="3298"/>
      <c r="WKK905" s="3298"/>
      <c r="WKL905" s="3298"/>
      <c r="WKM905" s="3298"/>
      <c r="WKN905" s="3298"/>
      <c r="WKO905" s="3298"/>
      <c r="WKP905" s="3298"/>
      <c r="WKQ905" s="3298"/>
      <c r="WKR905" s="3298"/>
      <c r="WKS905" s="3298"/>
      <c r="WKT905" s="3298"/>
      <c r="WKU905" s="3298"/>
      <c r="WKV905" s="3298"/>
      <c r="WKW905" s="3298"/>
      <c r="WKX905" s="3298"/>
      <c r="WKY905" s="3298"/>
      <c r="WKZ905" s="3298"/>
      <c r="WLA905" s="3298"/>
      <c r="WLB905" s="3298"/>
      <c r="WLC905" s="3298"/>
      <c r="WLD905" s="3298"/>
      <c r="WLE905" s="3298"/>
      <c r="WLF905" s="3298"/>
      <c r="WLG905" s="3298"/>
      <c r="WLH905" s="3298"/>
      <c r="WLI905" s="3298"/>
      <c r="WLJ905" s="3298"/>
      <c r="WLK905" s="3298"/>
      <c r="WLL905" s="3298"/>
      <c r="WLM905" s="3298"/>
      <c r="WLN905" s="3298"/>
      <c r="WLO905" s="3298"/>
      <c r="WLP905" s="3298"/>
      <c r="WLQ905" s="3298"/>
      <c r="WLR905" s="3298"/>
      <c r="WLS905" s="3298"/>
      <c r="WLT905" s="3298"/>
      <c r="WLU905" s="3298"/>
      <c r="WLV905" s="3298"/>
      <c r="WLW905" s="3298"/>
      <c r="WLX905" s="3298"/>
      <c r="WLY905" s="3298"/>
      <c r="WLZ905" s="3298"/>
      <c r="WMA905" s="3298"/>
      <c r="WMB905" s="3298"/>
      <c r="WMC905" s="3298"/>
      <c r="WMD905" s="3298"/>
      <c r="WME905" s="3298"/>
      <c r="WMF905" s="3298"/>
      <c r="WMG905" s="3298"/>
      <c r="WMH905" s="3298"/>
      <c r="WMI905" s="3298"/>
      <c r="WMJ905" s="3298"/>
      <c r="WMK905" s="3298"/>
      <c r="WML905" s="3298"/>
      <c r="WMM905" s="3298"/>
      <c r="WMN905" s="3298"/>
      <c r="WMO905" s="3298"/>
      <c r="WMP905" s="3298"/>
      <c r="WMQ905" s="3298"/>
      <c r="WMR905" s="3298"/>
      <c r="WMS905" s="3298"/>
      <c r="WMT905" s="3298"/>
      <c r="WMU905" s="3298"/>
      <c r="WMV905" s="3298"/>
      <c r="WMW905" s="3298"/>
      <c r="WMX905" s="3298"/>
      <c r="WMY905" s="3298"/>
      <c r="WMZ905" s="3298"/>
      <c r="WNA905" s="3298"/>
      <c r="WNB905" s="3298"/>
      <c r="WNC905" s="3298"/>
      <c r="WND905" s="3298"/>
      <c r="WNE905" s="3298"/>
      <c r="WNF905" s="3298"/>
      <c r="WNG905" s="3298"/>
      <c r="WNH905" s="3298"/>
      <c r="WNI905" s="3298"/>
      <c r="WNJ905" s="3298"/>
      <c r="WNK905" s="3298"/>
      <c r="WNL905" s="3298"/>
      <c r="WNM905" s="3298"/>
      <c r="WNN905" s="3298"/>
      <c r="WNO905" s="3298"/>
      <c r="WNP905" s="3298"/>
      <c r="WNQ905" s="3298"/>
      <c r="WNR905" s="3298"/>
      <c r="WNS905" s="3298"/>
      <c r="WNT905" s="3298"/>
      <c r="WNU905" s="3298"/>
      <c r="WNV905" s="3298"/>
      <c r="WNW905" s="3298"/>
      <c r="WNX905" s="3298"/>
      <c r="WNY905" s="3298"/>
      <c r="WNZ905" s="3298"/>
      <c r="WOA905" s="3298"/>
      <c r="WOB905" s="3298"/>
      <c r="WOC905" s="3298"/>
      <c r="WOD905" s="3298"/>
      <c r="WOE905" s="3298"/>
      <c r="WOF905" s="3298"/>
      <c r="WOG905" s="3298"/>
      <c r="WOH905" s="3298"/>
      <c r="WOI905" s="3298"/>
      <c r="WOJ905" s="3298"/>
      <c r="WOK905" s="3298"/>
      <c r="WOL905" s="3298"/>
      <c r="WOM905" s="3298"/>
      <c r="WON905" s="3298"/>
      <c r="WOO905" s="3298"/>
      <c r="WOP905" s="3298"/>
      <c r="WOQ905" s="3298"/>
      <c r="WOR905" s="3298"/>
      <c r="WOS905" s="3298"/>
      <c r="WOT905" s="3298"/>
      <c r="WOU905" s="3298"/>
      <c r="WOV905" s="3298"/>
      <c r="WOW905" s="3298"/>
      <c r="WOX905" s="3298"/>
      <c r="WOY905" s="3298"/>
      <c r="WOZ905" s="3298"/>
      <c r="WPA905" s="3298"/>
      <c r="WPB905" s="3298"/>
      <c r="WPC905" s="3298"/>
      <c r="WPD905" s="3298"/>
      <c r="WPE905" s="3298"/>
      <c r="WPF905" s="3298"/>
      <c r="WPG905" s="3298"/>
      <c r="WPH905" s="3298"/>
      <c r="WPI905" s="3298"/>
      <c r="WPJ905" s="3298"/>
      <c r="WPK905" s="3298"/>
      <c r="WPL905" s="3298"/>
      <c r="WPM905" s="3298"/>
      <c r="WPN905" s="3298"/>
      <c r="WPO905" s="3298"/>
      <c r="WPP905" s="3298"/>
      <c r="WPQ905" s="3298"/>
      <c r="WPR905" s="3298"/>
      <c r="WPS905" s="3298"/>
      <c r="WPT905" s="3298"/>
      <c r="WPU905" s="3298"/>
      <c r="WPV905" s="3298"/>
      <c r="WPW905" s="3298"/>
      <c r="WPX905" s="3298"/>
      <c r="WPY905" s="3298"/>
      <c r="WPZ905" s="3298"/>
      <c r="WQA905" s="3298"/>
      <c r="WQB905" s="3298"/>
      <c r="WQC905" s="3298"/>
      <c r="WQD905" s="3298"/>
      <c r="WQE905" s="3298"/>
      <c r="WQF905" s="3298"/>
      <c r="WQG905" s="3298"/>
      <c r="WQH905" s="3298"/>
      <c r="WQI905" s="3298"/>
      <c r="WQJ905" s="3298"/>
      <c r="WQK905" s="3298"/>
      <c r="WQL905" s="3298"/>
      <c r="WQM905" s="3298"/>
      <c r="WQN905" s="3298"/>
      <c r="WQO905" s="3298"/>
      <c r="WQP905" s="3298"/>
      <c r="WQQ905" s="3298"/>
      <c r="WQR905" s="3298"/>
      <c r="WQS905" s="3298"/>
      <c r="WQT905" s="3298"/>
      <c r="WQU905" s="3298"/>
      <c r="WQV905" s="3298"/>
      <c r="WQW905" s="3298"/>
      <c r="WQX905" s="3298"/>
      <c r="WQY905" s="3298"/>
      <c r="WQZ905" s="3298"/>
      <c r="WRA905" s="3298"/>
      <c r="WRB905" s="3298"/>
      <c r="WRC905" s="3298"/>
      <c r="WRD905" s="3298"/>
      <c r="WRE905" s="3298"/>
      <c r="WRF905" s="3298"/>
      <c r="WRG905" s="3298"/>
      <c r="WRH905" s="3298"/>
      <c r="WRI905" s="3298"/>
      <c r="WRJ905" s="3298"/>
      <c r="WRK905" s="3298"/>
      <c r="WRL905" s="3298"/>
      <c r="WRM905" s="3298"/>
      <c r="WRN905" s="3298"/>
      <c r="WRO905" s="3298"/>
      <c r="WRP905" s="3298"/>
      <c r="WRQ905" s="3298"/>
      <c r="WRR905" s="3298"/>
      <c r="WRS905" s="3298"/>
      <c r="WRT905" s="3298"/>
      <c r="WRU905" s="3298"/>
      <c r="WRV905" s="3298"/>
      <c r="WRW905" s="3298"/>
      <c r="WRX905" s="3298"/>
      <c r="WRY905" s="3298"/>
      <c r="WRZ905" s="3298"/>
      <c r="WSA905" s="3298"/>
      <c r="WSB905" s="3298"/>
      <c r="WSC905" s="3298"/>
      <c r="WSD905" s="3298"/>
      <c r="WSE905" s="3298"/>
      <c r="WSF905" s="3298"/>
      <c r="WSG905" s="3298"/>
      <c r="WSH905" s="3298"/>
      <c r="WSI905" s="3298"/>
      <c r="WSJ905" s="3298"/>
      <c r="WSK905" s="3298"/>
      <c r="WSL905" s="3298"/>
      <c r="WSM905" s="3298"/>
      <c r="WSN905" s="3298"/>
      <c r="WSO905" s="3298"/>
      <c r="WSP905" s="3298"/>
      <c r="WSQ905" s="3298"/>
      <c r="WSR905" s="3298"/>
      <c r="WSS905" s="3298"/>
      <c r="WST905" s="3298"/>
      <c r="WSU905" s="3298"/>
      <c r="WSV905" s="3298"/>
      <c r="WSW905" s="3298"/>
      <c r="WSX905" s="3298"/>
      <c r="WSY905" s="3298"/>
      <c r="WSZ905" s="3298"/>
      <c r="WTA905" s="3298"/>
      <c r="WTB905" s="3298"/>
      <c r="WTC905" s="3298"/>
      <c r="WTD905" s="3298"/>
      <c r="WTE905" s="3298"/>
      <c r="WTF905" s="3298"/>
      <c r="WTG905" s="3298"/>
      <c r="WTH905" s="3298"/>
      <c r="WTI905" s="3298"/>
      <c r="WTJ905" s="3298"/>
      <c r="WTK905" s="3298"/>
      <c r="WTL905" s="3298"/>
      <c r="WTM905" s="3298"/>
      <c r="WTN905" s="3298"/>
      <c r="WTO905" s="3298"/>
      <c r="WTP905" s="3298"/>
      <c r="WTQ905" s="3298"/>
      <c r="WTR905" s="3298"/>
      <c r="WTS905" s="3298"/>
      <c r="WTT905" s="3298"/>
      <c r="WTU905" s="3298"/>
      <c r="WTV905" s="3298"/>
      <c r="WTW905" s="3298"/>
      <c r="WTX905" s="3298"/>
      <c r="WTY905" s="3298"/>
      <c r="WTZ905" s="3298"/>
      <c r="WUA905" s="3298"/>
      <c r="WUB905" s="3298"/>
      <c r="WUC905" s="3298"/>
      <c r="WUD905" s="3298"/>
      <c r="WUE905" s="3298"/>
      <c r="WUF905" s="3298"/>
      <c r="WUG905" s="3298"/>
      <c r="WUH905" s="3298"/>
      <c r="WUI905" s="3298"/>
      <c r="WUJ905" s="3298"/>
      <c r="WUK905" s="3298"/>
      <c r="WUL905" s="3298"/>
      <c r="WUM905" s="3298"/>
      <c r="WUN905" s="3298"/>
      <c r="WUO905" s="3298"/>
      <c r="WUP905" s="3298"/>
      <c r="WUQ905" s="3298"/>
      <c r="WUR905" s="3298"/>
      <c r="WUS905" s="3298"/>
      <c r="WUT905" s="3298"/>
      <c r="WUU905" s="3298"/>
      <c r="WUV905" s="3298"/>
      <c r="WUW905" s="3298"/>
      <c r="WUX905" s="3298"/>
      <c r="WUY905" s="3298"/>
      <c r="WUZ905" s="3298"/>
      <c r="WVA905" s="3298"/>
      <c r="WVB905" s="3298"/>
      <c r="WVC905" s="3298"/>
      <c r="WVD905" s="3298"/>
      <c r="WVE905" s="3298"/>
      <c r="WVF905" s="3298"/>
      <c r="WVG905" s="3298"/>
      <c r="WVH905" s="3298"/>
      <c r="WVI905" s="3298"/>
      <c r="WVJ905" s="3298"/>
      <c r="WVK905" s="3298"/>
      <c r="WVL905" s="3298"/>
      <c r="WVM905" s="3298"/>
      <c r="WVN905" s="3298"/>
      <c r="WVO905" s="3298"/>
      <c r="WVP905" s="3298"/>
      <c r="WVQ905" s="3298"/>
      <c r="WVR905" s="3298"/>
      <c r="WVS905" s="3298"/>
      <c r="WVT905" s="3298"/>
      <c r="WVU905" s="3298"/>
      <c r="WVV905" s="3298"/>
      <c r="WVW905" s="3298"/>
      <c r="WVX905" s="3298"/>
      <c r="WVY905" s="3298"/>
      <c r="WVZ905" s="3298"/>
      <c r="WWA905" s="3298"/>
      <c r="WWB905" s="3298"/>
      <c r="WWC905" s="3298"/>
      <c r="WWD905" s="3298"/>
      <c r="WWE905" s="3298"/>
      <c r="WWF905" s="3298"/>
      <c r="WWG905" s="3298"/>
      <c r="WWH905" s="3298"/>
      <c r="WWI905" s="3298"/>
      <c r="WWJ905" s="3298"/>
      <c r="WWK905" s="3298"/>
      <c r="WWL905" s="3298"/>
      <c r="WWM905" s="3298"/>
      <c r="WWN905" s="3298"/>
      <c r="WWO905" s="3298"/>
      <c r="WWP905" s="3298"/>
      <c r="WWQ905" s="3298"/>
      <c r="WWR905" s="3298"/>
      <c r="WWS905" s="3298"/>
      <c r="WWT905" s="3298"/>
      <c r="WWU905" s="3298"/>
      <c r="WWV905" s="3298"/>
      <c r="WWW905" s="3298"/>
      <c r="WWX905" s="3298"/>
      <c r="WWY905" s="3298"/>
      <c r="WWZ905" s="3298"/>
      <c r="WXA905" s="3298"/>
      <c r="WXB905" s="3298"/>
      <c r="WXC905" s="3298"/>
      <c r="WXD905" s="3298"/>
      <c r="WXE905" s="3298"/>
      <c r="WXF905" s="3298"/>
      <c r="WXG905" s="3298"/>
      <c r="WXH905" s="3298"/>
      <c r="WXI905" s="3298"/>
      <c r="WXJ905" s="3298"/>
      <c r="WXK905" s="3298"/>
      <c r="WXL905" s="3298"/>
      <c r="WXM905" s="3298"/>
      <c r="WXN905" s="3298"/>
      <c r="WXO905" s="3298"/>
      <c r="WXP905" s="3298"/>
      <c r="WXQ905" s="3298"/>
      <c r="WXR905" s="3298"/>
      <c r="WXS905" s="3298"/>
      <c r="WXT905" s="3298"/>
      <c r="WXU905" s="3298"/>
      <c r="WXV905" s="3298"/>
      <c r="WXW905" s="3298"/>
      <c r="WXX905" s="3298"/>
      <c r="WXY905" s="3298"/>
      <c r="WXZ905" s="3298"/>
      <c r="WYA905" s="3298"/>
      <c r="WYB905" s="3298"/>
      <c r="WYC905" s="3298"/>
      <c r="WYD905" s="3298"/>
      <c r="WYE905" s="3298"/>
      <c r="WYF905" s="3298"/>
      <c r="WYG905" s="3298"/>
      <c r="WYH905" s="3298"/>
      <c r="WYI905" s="3298"/>
      <c r="WYJ905" s="3298"/>
      <c r="WYK905" s="3298"/>
      <c r="WYL905" s="3298"/>
      <c r="WYM905" s="3298"/>
      <c r="WYN905" s="3298"/>
      <c r="WYO905" s="3298"/>
      <c r="WYP905" s="3298"/>
      <c r="WYQ905" s="3298"/>
      <c r="WYR905" s="3298"/>
      <c r="WYS905" s="3298"/>
      <c r="WYT905" s="3298"/>
      <c r="WYU905" s="3298"/>
      <c r="WYV905" s="3298"/>
      <c r="WYW905" s="3298"/>
      <c r="WYX905" s="3298"/>
      <c r="WYY905" s="3298"/>
      <c r="WYZ905" s="3298"/>
      <c r="WZA905" s="3298"/>
      <c r="WZB905" s="3298"/>
      <c r="WZC905" s="3298"/>
      <c r="WZD905" s="3298"/>
      <c r="WZE905" s="3298"/>
      <c r="WZF905" s="3298"/>
      <c r="WZG905" s="3298"/>
      <c r="WZH905" s="3298"/>
      <c r="WZI905" s="3298"/>
      <c r="WZJ905" s="3298"/>
      <c r="WZK905" s="3298"/>
      <c r="WZL905" s="3298"/>
      <c r="WZM905" s="3298"/>
      <c r="WZN905" s="3298"/>
      <c r="WZO905" s="3298"/>
      <c r="WZP905" s="3298"/>
      <c r="WZQ905" s="3298"/>
      <c r="WZR905" s="3298"/>
      <c r="WZS905" s="3298"/>
      <c r="WZT905" s="3298"/>
      <c r="WZU905" s="3298"/>
      <c r="WZV905" s="3298"/>
      <c r="WZW905" s="3298"/>
      <c r="WZX905" s="3298"/>
      <c r="WZY905" s="3298"/>
      <c r="WZZ905" s="3298"/>
      <c r="XAA905" s="3298"/>
      <c r="XAB905" s="3298"/>
      <c r="XAC905" s="3298"/>
      <c r="XAD905" s="3298"/>
      <c r="XAE905" s="3298"/>
      <c r="XAF905" s="3298"/>
      <c r="XAG905" s="3298"/>
      <c r="XAH905" s="3298"/>
      <c r="XAI905" s="3298"/>
      <c r="XAJ905" s="3298"/>
      <c r="XAK905" s="3298"/>
      <c r="XAL905" s="3298"/>
      <c r="XAM905" s="3298"/>
      <c r="XAN905" s="3298"/>
      <c r="XAO905" s="3298"/>
      <c r="XAP905" s="3298"/>
      <c r="XAQ905" s="3298"/>
      <c r="XAR905" s="3298"/>
      <c r="XAS905" s="3298"/>
      <c r="XAT905" s="3298"/>
      <c r="XAU905" s="3298"/>
      <c r="XAV905" s="3298"/>
      <c r="XAW905" s="3298"/>
      <c r="XAX905" s="3298"/>
      <c r="XAY905" s="3298"/>
      <c r="XAZ905" s="3298"/>
      <c r="XBA905" s="3298"/>
      <c r="XBB905" s="3298"/>
      <c r="XBC905" s="3298"/>
      <c r="XBD905" s="3298"/>
      <c r="XBE905" s="3298"/>
      <c r="XBF905" s="3298"/>
      <c r="XBG905" s="3298"/>
      <c r="XBH905" s="3298"/>
      <c r="XBI905" s="3298"/>
      <c r="XBJ905" s="3298"/>
      <c r="XBK905" s="3298"/>
      <c r="XBL905" s="3298"/>
      <c r="XBM905" s="3298"/>
      <c r="XBN905" s="3298"/>
      <c r="XBO905" s="3298"/>
      <c r="XBP905" s="3298"/>
      <c r="XBQ905" s="3298"/>
      <c r="XBR905" s="3298"/>
      <c r="XBS905" s="3298"/>
      <c r="XBT905" s="3298"/>
      <c r="XBU905" s="3298"/>
      <c r="XBV905" s="3298"/>
      <c r="XBW905" s="3298"/>
      <c r="XBX905" s="3298"/>
      <c r="XBY905" s="3298"/>
      <c r="XBZ905" s="3298"/>
      <c r="XCA905" s="3298"/>
      <c r="XCB905" s="3298"/>
      <c r="XCC905" s="3298"/>
      <c r="XCD905" s="3298"/>
      <c r="XCE905" s="3298"/>
      <c r="XCF905" s="3298"/>
      <c r="XCG905" s="3298"/>
      <c r="XCH905" s="3298"/>
      <c r="XCI905" s="3298"/>
      <c r="XCJ905" s="3298"/>
      <c r="XCK905" s="3298"/>
      <c r="XCL905" s="3298"/>
      <c r="XCM905" s="3298"/>
      <c r="XCN905" s="3298"/>
      <c r="XCO905" s="3298"/>
      <c r="XCP905" s="3298"/>
      <c r="XCQ905" s="3298"/>
      <c r="XCR905" s="3298"/>
      <c r="XCS905" s="3298"/>
      <c r="XCT905" s="3298"/>
      <c r="XCU905" s="3298"/>
      <c r="XCV905" s="3298"/>
      <c r="XCW905" s="3298"/>
      <c r="XCX905" s="3298"/>
      <c r="XCY905" s="3298"/>
      <c r="XCZ905" s="3298"/>
      <c r="XDA905" s="3298"/>
      <c r="XDB905" s="3298"/>
      <c r="XDC905" s="3298"/>
      <c r="XDD905" s="3298"/>
      <c r="XDE905" s="3298"/>
      <c r="XDF905" s="3298"/>
      <c r="XDG905" s="3298"/>
      <c r="XDH905" s="3298"/>
      <c r="XDI905" s="3298"/>
      <c r="XDJ905" s="3298"/>
      <c r="XDK905" s="3298"/>
      <c r="XDL905" s="3298"/>
      <c r="XDM905" s="3298"/>
      <c r="XDN905" s="3298"/>
      <c r="XDO905" s="3298"/>
      <c r="XDP905" s="3298"/>
      <c r="XDQ905" s="3298"/>
      <c r="XDR905" s="3298"/>
      <c r="XDS905" s="3298"/>
      <c r="XDT905" s="3298"/>
      <c r="XDU905" s="3298"/>
      <c r="XDV905" s="3298"/>
      <c r="XDW905" s="3298"/>
      <c r="XDX905" s="3298"/>
      <c r="XDY905" s="3298"/>
      <c r="XDZ905" s="3298"/>
      <c r="XEA905" s="3298"/>
      <c r="XEB905" s="3298"/>
      <c r="XEC905" s="3298"/>
      <c r="XED905" s="3298"/>
      <c r="XEE905" s="3298"/>
      <c r="XEF905" s="3298"/>
      <c r="XEG905" s="3298"/>
      <c r="XEH905" s="3298"/>
      <c r="XEI905" s="3298"/>
      <c r="XEJ905" s="3298"/>
      <c r="XEK905" s="3298"/>
      <c r="XEL905" s="3298"/>
      <c r="XEM905" s="3298"/>
      <c r="XEN905" s="3298"/>
      <c r="XEO905" s="3298"/>
      <c r="XEP905" s="3298"/>
      <c r="XEQ905" s="3298"/>
      <c r="XER905" s="3298"/>
      <c r="XES905" s="3298"/>
      <c r="XET905" s="3298"/>
      <c r="XEU905" s="3298"/>
      <c r="XEV905" s="3298"/>
      <c r="XEW905" s="3298"/>
      <c r="XEX905" s="3298"/>
      <c r="XEY905" s="3298"/>
      <c r="XEZ905" s="3298"/>
      <c r="XFA905" s="3298"/>
      <c r="XFB905" s="3298"/>
      <c r="XFC905" s="3298"/>
    </row>
    <row r="906" spans="1:16383" ht="14.25" customHeight="1">
      <c r="A906" s="3353"/>
      <c r="B906" s="3353"/>
      <c r="C906" s="3353"/>
      <c r="D906" s="3353"/>
      <c r="E906" s="3353"/>
      <c r="F906" s="3353"/>
      <c r="G906" s="3353"/>
      <c r="H906" s="3353"/>
      <c r="I906" s="3352"/>
      <c r="J906" s="3354"/>
      <c r="K906" s="3354"/>
      <c r="L906" s="3355"/>
      <c r="M906" s="3353"/>
      <c r="N906" s="3355"/>
      <c r="O906" s="3355"/>
      <c r="P906" s="3355"/>
      <c r="Q906" s="3353"/>
      <c r="R906" s="3356"/>
      <c r="T906" s="3298"/>
      <c r="U906" s="3298"/>
      <c r="V906" s="3298"/>
      <c r="W906" s="3298"/>
      <c r="X906" s="3298"/>
      <c r="Y906" s="3298"/>
      <c r="Z906" s="3298"/>
      <c r="AA906" s="3298"/>
      <c r="AB906" s="3298"/>
      <c r="AC906" s="3298"/>
      <c r="AD906" s="3298"/>
      <c r="AE906" s="3298"/>
      <c r="AF906" s="3298"/>
      <c r="AG906" s="3298"/>
      <c r="AH906" s="3298"/>
      <c r="AI906" s="3298"/>
      <c r="AJ906" s="3298"/>
      <c r="AK906" s="3298"/>
      <c r="AL906" s="3298"/>
      <c r="AM906" s="3298"/>
      <c r="AN906" s="3298"/>
      <c r="AO906" s="3298"/>
      <c r="AP906" s="3298"/>
      <c r="AQ906" s="3298"/>
      <c r="AR906" s="3298"/>
      <c r="AS906" s="3298"/>
      <c r="AT906" s="3298"/>
      <c r="AU906" s="3298"/>
      <c r="AV906" s="3298"/>
      <c r="AW906" s="3298"/>
      <c r="AX906" s="3298"/>
      <c r="AY906" s="3298"/>
      <c r="AZ906" s="3298"/>
      <c r="BA906" s="3298"/>
      <c r="BB906" s="3298"/>
      <c r="BC906" s="3298"/>
      <c r="BD906" s="3298"/>
      <c r="BE906" s="3298"/>
      <c r="BF906" s="3298"/>
      <c r="BG906" s="3298"/>
      <c r="BH906" s="3298"/>
      <c r="BI906" s="3298"/>
      <c r="BJ906" s="3298"/>
      <c r="BK906" s="3298"/>
      <c r="BL906" s="3298"/>
      <c r="BM906" s="3298"/>
      <c r="BN906" s="3298"/>
      <c r="BO906" s="3298"/>
      <c r="BP906" s="3298"/>
      <c r="BQ906" s="3298"/>
      <c r="BR906" s="3298"/>
      <c r="BS906" s="3298"/>
      <c r="BT906" s="3298"/>
      <c r="BU906" s="3298"/>
      <c r="BV906" s="3298"/>
      <c r="BW906" s="3298"/>
      <c r="BX906" s="3298"/>
      <c r="BY906" s="3298"/>
      <c r="BZ906" s="3298"/>
      <c r="CA906" s="3298"/>
      <c r="CB906" s="3298"/>
      <c r="CC906" s="3298"/>
      <c r="CD906" s="3298"/>
      <c r="CE906" s="3298"/>
      <c r="CF906" s="3298"/>
      <c r="CG906" s="3298"/>
      <c r="CH906" s="3298"/>
      <c r="CI906" s="3298"/>
      <c r="CJ906" s="3298"/>
      <c r="CK906" s="3298"/>
      <c r="CL906" s="3298"/>
      <c r="CM906" s="3298"/>
      <c r="CN906" s="3298"/>
      <c r="CO906" s="3298"/>
      <c r="CP906" s="3298"/>
      <c r="CQ906" s="3298"/>
      <c r="CR906" s="3298"/>
      <c r="CS906" s="3298"/>
      <c r="CT906" s="3298"/>
      <c r="CU906" s="3298"/>
      <c r="CV906" s="3298"/>
      <c r="CW906" s="3298"/>
      <c r="CX906" s="3298"/>
      <c r="CY906" s="3298"/>
      <c r="CZ906" s="3298"/>
      <c r="DA906" s="3298"/>
      <c r="DB906" s="3298"/>
      <c r="DC906" s="3298"/>
      <c r="DD906" s="3298"/>
      <c r="DE906" s="3298"/>
      <c r="DF906" s="3298"/>
      <c r="DG906" s="3298"/>
      <c r="DH906" s="3298"/>
      <c r="DI906" s="3298"/>
      <c r="DJ906" s="3298"/>
      <c r="DK906" s="3298"/>
      <c r="DL906" s="3298"/>
      <c r="DM906" s="3298"/>
      <c r="DN906" s="3298"/>
      <c r="DO906" s="3298"/>
      <c r="DP906" s="3298"/>
      <c r="DQ906" s="3298"/>
      <c r="DR906" s="3298"/>
      <c r="DS906" s="3298"/>
      <c r="DT906" s="3298"/>
      <c r="DU906" s="3298"/>
      <c r="DV906" s="3298"/>
      <c r="DW906" s="3298"/>
      <c r="DX906" s="3298"/>
      <c r="DY906" s="3298"/>
      <c r="DZ906" s="3298"/>
      <c r="EA906" s="3298"/>
      <c r="EB906" s="3298"/>
      <c r="EC906" s="3298"/>
      <c r="ED906" s="3298"/>
      <c r="EE906" s="3298"/>
      <c r="EF906" s="3298"/>
      <c r="EG906" s="3298"/>
      <c r="EH906" s="3298"/>
      <c r="EI906" s="3298"/>
      <c r="EJ906" s="3298"/>
      <c r="EK906" s="3298"/>
      <c r="EL906" s="3298"/>
      <c r="EM906" s="3298"/>
      <c r="EN906" s="3298"/>
      <c r="EO906" s="3298"/>
      <c r="EP906" s="3298"/>
      <c r="EQ906" s="3298"/>
      <c r="ER906" s="3298"/>
      <c r="ES906" s="3298"/>
      <c r="ET906" s="3298"/>
      <c r="EU906" s="3298"/>
      <c r="EV906" s="3298"/>
      <c r="EW906" s="3298"/>
      <c r="EX906" s="3298"/>
      <c r="EY906" s="3298"/>
      <c r="EZ906" s="3298"/>
      <c r="FA906" s="3298"/>
      <c r="FB906" s="3298"/>
      <c r="FC906" s="3298"/>
      <c r="FD906" s="3298"/>
      <c r="FE906" s="3298"/>
      <c r="FF906" s="3298"/>
      <c r="FG906" s="3298"/>
      <c r="FH906" s="3298"/>
      <c r="FI906" s="3298"/>
      <c r="FJ906" s="3298"/>
      <c r="FK906" s="3298"/>
      <c r="FL906" s="3298"/>
      <c r="FM906" s="3298"/>
      <c r="FN906" s="3298"/>
      <c r="FO906" s="3298"/>
      <c r="FP906" s="3298"/>
      <c r="FQ906" s="3298"/>
      <c r="FR906" s="3298"/>
      <c r="FS906" s="3298"/>
      <c r="FT906" s="3298"/>
      <c r="FU906" s="3298"/>
      <c r="FV906" s="3298"/>
      <c r="FW906" s="3298"/>
      <c r="FX906" s="3298"/>
      <c r="FY906" s="3298"/>
      <c r="FZ906" s="3298"/>
      <c r="GA906" s="3298"/>
      <c r="GB906" s="3298"/>
      <c r="GC906" s="3298"/>
      <c r="GD906" s="3298"/>
      <c r="GE906" s="3298"/>
      <c r="GF906" s="3298"/>
      <c r="GG906" s="3298"/>
      <c r="GH906" s="3298"/>
      <c r="GI906" s="3298"/>
      <c r="GJ906" s="3298"/>
      <c r="GK906" s="3298"/>
      <c r="GL906" s="3298"/>
      <c r="GM906" s="3298"/>
      <c r="GN906" s="3298"/>
      <c r="GO906" s="3298"/>
      <c r="GP906" s="3298"/>
      <c r="GQ906" s="3298"/>
      <c r="GR906" s="3298"/>
      <c r="GS906" s="3298"/>
      <c r="GT906" s="3298"/>
      <c r="GU906" s="3298"/>
      <c r="GV906" s="3298"/>
      <c r="GW906" s="3298"/>
      <c r="GX906" s="3298"/>
      <c r="GY906" s="3298"/>
      <c r="GZ906" s="3298"/>
      <c r="HA906" s="3298"/>
      <c r="HB906" s="3298"/>
      <c r="HC906" s="3298"/>
      <c r="HD906" s="3298"/>
      <c r="HE906" s="3298"/>
      <c r="HF906" s="3298"/>
      <c r="HG906" s="3298"/>
      <c r="HH906" s="3298"/>
      <c r="HI906" s="3298"/>
      <c r="HJ906" s="3298"/>
      <c r="HK906" s="3298"/>
      <c r="HL906" s="3298"/>
      <c r="HM906" s="3298"/>
      <c r="HN906" s="3298"/>
      <c r="HO906" s="3298"/>
      <c r="HP906" s="3298"/>
      <c r="HQ906" s="3298"/>
      <c r="HR906" s="3298"/>
      <c r="HS906" s="3298"/>
      <c r="HT906" s="3298"/>
      <c r="HU906" s="3298"/>
      <c r="HV906" s="3298"/>
      <c r="HW906" s="3298"/>
      <c r="HX906" s="3298"/>
      <c r="HY906" s="3298"/>
      <c r="HZ906" s="3298"/>
      <c r="IA906" s="3298"/>
      <c r="IB906" s="3298"/>
      <c r="IC906" s="3298"/>
      <c r="ID906" s="3298"/>
      <c r="IE906" s="3298"/>
      <c r="IF906" s="3298"/>
      <c r="IG906" s="3298"/>
      <c r="IH906" s="3298"/>
      <c r="II906" s="3298"/>
      <c r="IJ906" s="3298"/>
      <c r="IK906" s="3298"/>
      <c r="IL906" s="3298"/>
      <c r="IM906" s="3298"/>
      <c r="IN906" s="3298"/>
      <c r="IO906" s="3298"/>
      <c r="IP906" s="3298"/>
      <c r="IQ906" s="3298"/>
      <c r="IR906" s="3298"/>
      <c r="IS906" s="3298"/>
      <c r="IT906" s="3298"/>
      <c r="IU906" s="3298"/>
      <c r="IV906" s="3298"/>
      <c r="IW906" s="3298"/>
      <c r="IX906" s="3298"/>
      <c r="IY906" s="3298"/>
      <c r="IZ906" s="3298"/>
      <c r="JA906" s="3298"/>
      <c r="JB906" s="3298"/>
      <c r="JC906" s="3298"/>
      <c r="JD906" s="3298"/>
      <c r="JE906" s="3298"/>
      <c r="JF906" s="3298"/>
      <c r="JG906" s="3298"/>
      <c r="JH906" s="3298"/>
      <c r="JI906" s="3298"/>
      <c r="JJ906" s="3298"/>
      <c r="JK906" s="3298"/>
      <c r="JL906" s="3298"/>
      <c r="JM906" s="3298"/>
      <c r="JN906" s="3298"/>
      <c r="JO906" s="3298"/>
      <c r="JP906" s="3298"/>
      <c r="JQ906" s="3298"/>
      <c r="JR906" s="3298"/>
      <c r="JS906" s="3298"/>
      <c r="JT906" s="3298"/>
      <c r="JU906" s="3298"/>
      <c r="JV906" s="3298"/>
      <c r="JW906" s="3298"/>
      <c r="JX906" s="3298"/>
      <c r="JY906" s="3298"/>
      <c r="JZ906" s="3298"/>
      <c r="KA906" s="3298"/>
      <c r="KB906" s="3298"/>
      <c r="KC906" s="3298"/>
      <c r="KD906" s="3298"/>
      <c r="KE906" s="3298"/>
      <c r="KF906" s="3298"/>
      <c r="KG906" s="3298"/>
      <c r="KH906" s="3298"/>
      <c r="KI906" s="3298"/>
      <c r="KJ906" s="3298"/>
      <c r="KK906" s="3298"/>
      <c r="KL906" s="3298"/>
      <c r="KM906" s="3298"/>
      <c r="KN906" s="3298"/>
      <c r="KO906" s="3298"/>
      <c r="KP906" s="3298"/>
      <c r="KQ906" s="3298"/>
      <c r="KR906" s="3298"/>
      <c r="KS906" s="3298"/>
      <c r="KT906" s="3298"/>
      <c r="KU906" s="3298"/>
      <c r="KV906" s="3298"/>
      <c r="KW906" s="3298"/>
      <c r="KX906" s="3298"/>
      <c r="KY906" s="3298"/>
      <c r="KZ906" s="3298"/>
      <c r="LA906" s="3298"/>
      <c r="LB906" s="3298"/>
      <c r="LC906" s="3298"/>
      <c r="LD906" s="3298"/>
      <c r="LE906" s="3298"/>
      <c r="LF906" s="3298"/>
      <c r="LG906" s="3298"/>
      <c r="LH906" s="3298"/>
      <c r="LI906" s="3298"/>
      <c r="LJ906" s="3298"/>
      <c r="LK906" s="3298"/>
      <c r="LL906" s="3298"/>
      <c r="LM906" s="3298"/>
      <c r="LN906" s="3298"/>
      <c r="LO906" s="3298"/>
      <c r="LP906" s="3298"/>
      <c r="LQ906" s="3298"/>
      <c r="LR906" s="3298"/>
      <c r="LS906" s="3298"/>
      <c r="LT906" s="3298"/>
      <c r="LU906" s="3298"/>
      <c r="LV906" s="3298"/>
      <c r="LW906" s="3298"/>
      <c r="LX906" s="3298"/>
      <c r="LY906" s="3298"/>
      <c r="LZ906" s="3298"/>
      <c r="MA906" s="3298"/>
      <c r="MB906" s="3298"/>
      <c r="MC906" s="3298"/>
      <c r="MD906" s="3298"/>
      <c r="ME906" s="3298"/>
      <c r="MF906" s="3298"/>
      <c r="MG906" s="3298"/>
      <c r="MH906" s="3298"/>
      <c r="MI906" s="3298"/>
      <c r="MJ906" s="3298"/>
      <c r="MK906" s="3298"/>
      <c r="ML906" s="3298"/>
      <c r="MM906" s="3298"/>
      <c r="MN906" s="3298"/>
      <c r="MO906" s="3298"/>
      <c r="MP906" s="3298"/>
      <c r="MQ906" s="3298"/>
      <c r="MR906" s="3298"/>
      <c r="MS906" s="3298"/>
      <c r="MT906" s="3298"/>
      <c r="MU906" s="3298"/>
      <c r="MV906" s="3298"/>
      <c r="MW906" s="3298"/>
      <c r="MX906" s="3298"/>
      <c r="MY906" s="3298"/>
      <c r="MZ906" s="3298"/>
      <c r="NA906" s="3298"/>
      <c r="NB906" s="3298"/>
      <c r="NC906" s="3298"/>
      <c r="ND906" s="3298"/>
      <c r="NE906" s="3298"/>
      <c r="NF906" s="3298"/>
      <c r="NG906" s="3298"/>
      <c r="NH906" s="3298"/>
      <c r="NI906" s="3298"/>
      <c r="NJ906" s="3298"/>
      <c r="NK906" s="3298"/>
      <c r="NL906" s="3298"/>
      <c r="NM906" s="3298"/>
      <c r="NN906" s="3298"/>
      <c r="NO906" s="3298"/>
      <c r="NP906" s="3298"/>
      <c r="NQ906" s="3298"/>
      <c r="NR906" s="3298"/>
      <c r="NS906" s="3298"/>
      <c r="NT906" s="3298"/>
      <c r="NU906" s="3298"/>
      <c r="NV906" s="3298"/>
      <c r="NW906" s="3298"/>
      <c r="NX906" s="3298"/>
      <c r="NY906" s="3298"/>
      <c r="NZ906" s="3298"/>
      <c r="OA906" s="3298"/>
      <c r="OB906" s="3298"/>
      <c r="OC906" s="3298"/>
      <c r="OD906" s="3298"/>
      <c r="OE906" s="3298"/>
      <c r="OF906" s="3298"/>
      <c r="OG906" s="3298"/>
      <c r="OH906" s="3298"/>
      <c r="OI906" s="3298"/>
      <c r="OJ906" s="3298"/>
      <c r="OK906" s="3298"/>
      <c r="OL906" s="3298"/>
      <c r="OM906" s="3298"/>
      <c r="ON906" s="3298"/>
      <c r="OO906" s="3298"/>
      <c r="OP906" s="3298"/>
      <c r="OQ906" s="3298"/>
      <c r="OR906" s="3298"/>
      <c r="OS906" s="3298"/>
      <c r="OT906" s="3298"/>
      <c r="OU906" s="3298"/>
      <c r="OV906" s="3298"/>
      <c r="OW906" s="3298"/>
      <c r="OX906" s="3298"/>
      <c r="OY906" s="3298"/>
      <c r="OZ906" s="3298"/>
      <c r="PA906" s="3298"/>
      <c r="PB906" s="3298"/>
      <c r="PC906" s="3298"/>
      <c r="PD906" s="3298"/>
      <c r="PE906" s="3298"/>
      <c r="PF906" s="3298"/>
      <c r="PG906" s="3298"/>
      <c r="PH906" s="3298"/>
      <c r="PI906" s="3298"/>
      <c r="PJ906" s="3298"/>
      <c r="PK906" s="3298"/>
      <c r="PL906" s="3298"/>
      <c r="PM906" s="3298"/>
      <c r="PN906" s="3298"/>
      <c r="PO906" s="3298"/>
      <c r="PP906" s="3298"/>
      <c r="PQ906" s="3298"/>
      <c r="PR906" s="3298"/>
      <c r="PS906" s="3298"/>
      <c r="PT906" s="3298"/>
      <c r="PU906" s="3298"/>
      <c r="PV906" s="3298"/>
      <c r="PW906" s="3298"/>
      <c r="PX906" s="3298"/>
      <c r="PY906" s="3298"/>
      <c r="PZ906" s="3298"/>
      <c r="QA906" s="3298"/>
      <c r="QB906" s="3298"/>
      <c r="QC906" s="3298"/>
      <c r="QD906" s="3298"/>
      <c r="QE906" s="3298"/>
      <c r="QF906" s="3298"/>
      <c r="QG906" s="3298"/>
      <c r="QH906" s="3298"/>
      <c r="QI906" s="3298"/>
      <c r="QJ906" s="3298"/>
      <c r="QK906" s="3298"/>
      <c r="QL906" s="3298"/>
      <c r="QM906" s="3298"/>
      <c r="QN906" s="3298"/>
      <c r="QO906" s="3298"/>
      <c r="QP906" s="3298"/>
      <c r="QQ906" s="3298"/>
      <c r="QR906" s="3298"/>
      <c r="QS906" s="3298"/>
      <c r="QT906" s="3298"/>
      <c r="QU906" s="3298"/>
      <c r="QV906" s="3298"/>
      <c r="QW906" s="3298"/>
      <c r="QX906" s="3298"/>
      <c r="QY906" s="3298"/>
      <c r="QZ906" s="3298"/>
      <c r="RA906" s="3298"/>
      <c r="RB906" s="3298"/>
      <c r="RC906" s="3298"/>
      <c r="RD906" s="3298"/>
      <c r="RE906" s="3298"/>
      <c r="RF906" s="3298"/>
      <c r="RG906" s="3298"/>
      <c r="RH906" s="3298"/>
      <c r="RI906" s="3298"/>
      <c r="RJ906" s="3298"/>
      <c r="RK906" s="3298"/>
      <c r="RL906" s="3298"/>
      <c r="RM906" s="3298"/>
      <c r="RN906" s="3298"/>
      <c r="RO906" s="3298"/>
      <c r="RP906" s="3298"/>
      <c r="RQ906" s="3298"/>
      <c r="RR906" s="3298"/>
      <c r="RS906" s="3298"/>
      <c r="RT906" s="3298"/>
      <c r="RU906" s="3298"/>
      <c r="RV906" s="3298"/>
      <c r="RW906" s="3298"/>
      <c r="RX906" s="3298"/>
      <c r="RY906" s="3298"/>
      <c r="RZ906" s="3298"/>
      <c r="SA906" s="3298"/>
      <c r="SB906" s="3298"/>
      <c r="SC906" s="3298"/>
      <c r="SD906" s="3298"/>
      <c r="SE906" s="3298"/>
      <c r="SF906" s="3298"/>
      <c r="SG906" s="3298"/>
      <c r="SH906" s="3298"/>
      <c r="SI906" s="3298"/>
      <c r="SJ906" s="3298"/>
      <c r="SK906" s="3298"/>
      <c r="SL906" s="3298"/>
      <c r="SM906" s="3298"/>
      <c r="SN906" s="3298"/>
      <c r="SO906" s="3298"/>
      <c r="SP906" s="3298"/>
      <c r="SQ906" s="3298"/>
      <c r="SR906" s="3298"/>
      <c r="SS906" s="3298"/>
      <c r="ST906" s="3298"/>
      <c r="SU906" s="3298"/>
      <c r="SV906" s="3298"/>
      <c r="SW906" s="3298"/>
      <c r="SX906" s="3298"/>
      <c r="SY906" s="3298"/>
      <c r="SZ906" s="3298"/>
      <c r="TA906" s="3298"/>
      <c r="TB906" s="3298"/>
      <c r="TC906" s="3298"/>
      <c r="TD906" s="3298"/>
      <c r="TE906" s="3298"/>
      <c r="TF906" s="3298"/>
      <c r="TG906" s="3298"/>
      <c r="TH906" s="3298"/>
      <c r="TI906" s="3298"/>
      <c r="TJ906" s="3298"/>
      <c r="TK906" s="3298"/>
      <c r="TL906" s="3298"/>
      <c r="TM906" s="3298"/>
      <c r="TN906" s="3298"/>
      <c r="TO906" s="3298"/>
      <c r="TP906" s="3298"/>
      <c r="TQ906" s="3298"/>
      <c r="TR906" s="3298"/>
      <c r="TS906" s="3298"/>
      <c r="TT906" s="3298"/>
      <c r="TU906" s="3298"/>
      <c r="TV906" s="3298"/>
      <c r="TW906" s="3298"/>
      <c r="TX906" s="3298"/>
      <c r="TY906" s="3298"/>
      <c r="TZ906" s="3298"/>
      <c r="UA906" s="3298"/>
      <c r="UB906" s="3298"/>
      <c r="UC906" s="3298"/>
      <c r="UD906" s="3298"/>
      <c r="UE906" s="3298"/>
      <c r="UF906" s="3298"/>
      <c r="UG906" s="3298"/>
      <c r="UH906" s="3298"/>
      <c r="UI906" s="3298"/>
      <c r="UJ906" s="3298"/>
      <c r="UK906" s="3298"/>
      <c r="UL906" s="3298"/>
      <c r="UM906" s="3298"/>
      <c r="UN906" s="3298"/>
      <c r="UO906" s="3298"/>
      <c r="UP906" s="3298"/>
      <c r="UQ906" s="3298"/>
      <c r="UR906" s="3298"/>
      <c r="US906" s="3298"/>
      <c r="UT906" s="3298"/>
      <c r="UU906" s="3298"/>
      <c r="UV906" s="3298"/>
      <c r="UW906" s="3298"/>
      <c r="UX906" s="3298"/>
      <c r="UY906" s="3298"/>
      <c r="UZ906" s="3298"/>
      <c r="VA906" s="3298"/>
      <c r="VB906" s="3298"/>
      <c r="VC906" s="3298"/>
      <c r="VD906" s="3298"/>
      <c r="VE906" s="3298"/>
      <c r="VF906" s="3298"/>
      <c r="VG906" s="3298"/>
      <c r="VH906" s="3298"/>
      <c r="VI906" s="3298"/>
      <c r="VJ906" s="3298"/>
      <c r="VK906" s="3298"/>
      <c r="VL906" s="3298"/>
      <c r="VM906" s="3298"/>
      <c r="VN906" s="3298"/>
      <c r="VO906" s="3298"/>
      <c r="VP906" s="3298"/>
      <c r="VQ906" s="3298"/>
      <c r="VR906" s="3298"/>
      <c r="VS906" s="3298"/>
      <c r="VT906" s="3298"/>
      <c r="VU906" s="3298"/>
      <c r="VV906" s="3298"/>
      <c r="VW906" s="3298"/>
      <c r="VX906" s="3298"/>
      <c r="VY906" s="3298"/>
      <c r="VZ906" s="3298"/>
      <c r="WA906" s="3298"/>
      <c r="WB906" s="3298"/>
      <c r="WC906" s="3298"/>
      <c r="WD906" s="3298"/>
      <c r="WE906" s="3298"/>
      <c r="WF906" s="3298"/>
      <c r="WG906" s="3298"/>
      <c r="WH906" s="3298"/>
      <c r="WI906" s="3298"/>
      <c r="WJ906" s="3298"/>
      <c r="WK906" s="3298"/>
      <c r="WL906" s="3298"/>
      <c r="WM906" s="3298"/>
      <c r="WN906" s="3298"/>
      <c r="WO906" s="3298"/>
      <c r="WP906" s="3298"/>
      <c r="WQ906" s="3298"/>
      <c r="WR906" s="3298"/>
      <c r="WS906" s="3298"/>
      <c r="WT906" s="3298"/>
      <c r="WU906" s="3298"/>
      <c r="WV906" s="3298"/>
      <c r="WW906" s="3298"/>
      <c r="WX906" s="3298"/>
      <c r="WY906" s="3298"/>
      <c r="WZ906" s="3298"/>
      <c r="XA906" s="3298"/>
      <c r="XB906" s="3298"/>
      <c r="XC906" s="3298"/>
      <c r="XD906" s="3298"/>
      <c r="XE906" s="3298"/>
      <c r="XF906" s="3298"/>
      <c r="XG906" s="3298"/>
      <c r="XH906" s="3298"/>
      <c r="XI906" s="3298"/>
      <c r="XJ906" s="3298"/>
      <c r="XK906" s="3298"/>
      <c r="XL906" s="3298"/>
      <c r="XM906" s="3298"/>
      <c r="XN906" s="3298"/>
      <c r="XO906" s="3298"/>
      <c r="XP906" s="3298"/>
      <c r="XQ906" s="3298"/>
      <c r="XR906" s="3298"/>
      <c r="XS906" s="3298"/>
      <c r="XT906" s="3298"/>
      <c r="XU906" s="3298"/>
      <c r="XV906" s="3298"/>
      <c r="XW906" s="3298"/>
      <c r="XX906" s="3298"/>
      <c r="XY906" s="3298"/>
      <c r="XZ906" s="3298"/>
      <c r="YA906" s="3298"/>
      <c r="YB906" s="3298"/>
      <c r="YC906" s="3298"/>
      <c r="YD906" s="3298"/>
      <c r="YE906" s="3298"/>
      <c r="YF906" s="3298"/>
      <c r="YG906" s="3298"/>
      <c r="YH906" s="3298"/>
      <c r="YI906" s="3298"/>
      <c r="YJ906" s="3298"/>
      <c r="YK906" s="3298"/>
      <c r="YL906" s="3298"/>
      <c r="YM906" s="3298"/>
      <c r="YN906" s="3298"/>
      <c r="YO906" s="3298"/>
      <c r="YP906" s="3298"/>
      <c r="YQ906" s="3298"/>
      <c r="YR906" s="3298"/>
      <c r="YS906" s="3298"/>
      <c r="YT906" s="3298"/>
      <c r="YU906" s="3298"/>
      <c r="YV906" s="3298"/>
      <c r="YW906" s="3298"/>
      <c r="YX906" s="3298"/>
      <c r="YY906" s="3298"/>
      <c r="YZ906" s="3298"/>
      <c r="ZA906" s="3298"/>
      <c r="ZB906" s="3298"/>
      <c r="ZC906" s="3298"/>
      <c r="ZD906" s="3298"/>
      <c r="ZE906" s="3298"/>
      <c r="ZF906" s="3298"/>
      <c r="ZG906" s="3298"/>
      <c r="ZH906" s="3298"/>
      <c r="ZI906" s="3298"/>
      <c r="ZJ906" s="3298"/>
      <c r="ZK906" s="3298"/>
      <c r="ZL906" s="3298"/>
      <c r="ZM906" s="3298"/>
      <c r="ZN906" s="3298"/>
      <c r="ZO906" s="3298"/>
      <c r="ZP906" s="3298"/>
      <c r="ZQ906" s="3298"/>
      <c r="ZR906" s="3298"/>
      <c r="ZS906" s="3298"/>
      <c r="ZT906" s="3298"/>
      <c r="ZU906" s="3298"/>
      <c r="ZV906" s="3298"/>
      <c r="ZW906" s="3298"/>
      <c r="ZX906" s="3298"/>
      <c r="ZY906" s="3298"/>
      <c r="ZZ906" s="3298"/>
      <c r="AAA906" s="3298"/>
      <c r="AAB906" s="3298"/>
      <c r="AAC906" s="3298"/>
      <c r="AAD906" s="3298"/>
      <c r="AAE906" s="3298"/>
      <c r="AAF906" s="3298"/>
      <c r="AAG906" s="3298"/>
      <c r="AAH906" s="3298"/>
      <c r="AAI906" s="3298"/>
      <c r="AAJ906" s="3298"/>
      <c r="AAK906" s="3298"/>
      <c r="AAL906" s="3298"/>
      <c r="AAM906" s="3298"/>
      <c r="AAN906" s="3298"/>
      <c r="AAO906" s="3298"/>
      <c r="AAP906" s="3298"/>
      <c r="AAQ906" s="3298"/>
      <c r="AAR906" s="3298"/>
      <c r="AAS906" s="3298"/>
      <c r="AAT906" s="3298"/>
      <c r="AAU906" s="3298"/>
      <c r="AAV906" s="3298"/>
      <c r="AAW906" s="3298"/>
      <c r="AAX906" s="3298"/>
      <c r="AAY906" s="3298"/>
      <c r="AAZ906" s="3298"/>
      <c r="ABA906" s="3298"/>
      <c r="ABB906" s="3298"/>
      <c r="ABC906" s="3298"/>
      <c r="ABD906" s="3298"/>
      <c r="ABE906" s="3298"/>
      <c r="ABF906" s="3298"/>
      <c r="ABG906" s="3298"/>
      <c r="ABH906" s="3298"/>
      <c r="ABI906" s="3298"/>
      <c r="ABJ906" s="3298"/>
      <c r="ABK906" s="3298"/>
      <c r="ABL906" s="3298"/>
      <c r="ABM906" s="3298"/>
      <c r="ABN906" s="3298"/>
      <c r="ABO906" s="3298"/>
      <c r="ABP906" s="3298"/>
      <c r="ABQ906" s="3298"/>
      <c r="ABR906" s="3298"/>
      <c r="ABS906" s="3298"/>
      <c r="ABT906" s="3298"/>
      <c r="ABU906" s="3298"/>
      <c r="ABV906" s="3298"/>
      <c r="ABW906" s="3298"/>
      <c r="ABX906" s="3298"/>
      <c r="ABY906" s="3298"/>
      <c r="ABZ906" s="3298"/>
      <c r="ACA906" s="3298"/>
      <c r="ACB906" s="3298"/>
      <c r="ACC906" s="3298"/>
      <c r="ACD906" s="3298"/>
      <c r="ACE906" s="3298"/>
      <c r="ACF906" s="3298"/>
      <c r="ACG906" s="3298"/>
      <c r="ACH906" s="3298"/>
      <c r="ACI906" s="3298"/>
      <c r="ACJ906" s="3298"/>
      <c r="ACK906" s="3298"/>
      <c r="ACL906" s="3298"/>
      <c r="ACM906" s="3298"/>
      <c r="ACN906" s="3298"/>
      <c r="ACO906" s="3298"/>
      <c r="ACP906" s="3298"/>
      <c r="ACQ906" s="3298"/>
      <c r="ACR906" s="3298"/>
      <c r="ACS906" s="3298"/>
      <c r="ACT906" s="3298"/>
      <c r="ACU906" s="3298"/>
      <c r="ACV906" s="3298"/>
      <c r="ACW906" s="3298"/>
      <c r="ACX906" s="3298"/>
      <c r="ACY906" s="3298"/>
      <c r="ACZ906" s="3298"/>
      <c r="ADA906" s="3298"/>
      <c r="ADB906" s="3298"/>
      <c r="ADC906" s="3298"/>
      <c r="ADD906" s="3298"/>
      <c r="ADE906" s="3298"/>
      <c r="ADF906" s="3298"/>
      <c r="ADG906" s="3298"/>
      <c r="ADH906" s="3298"/>
      <c r="ADI906" s="3298"/>
      <c r="ADJ906" s="3298"/>
      <c r="ADK906" s="3298"/>
      <c r="ADL906" s="3298"/>
      <c r="ADM906" s="3298"/>
      <c r="ADN906" s="3298"/>
      <c r="ADO906" s="3298"/>
      <c r="ADP906" s="3298"/>
      <c r="ADQ906" s="3298"/>
      <c r="ADR906" s="3298"/>
      <c r="ADS906" s="3298"/>
      <c r="ADT906" s="3298"/>
      <c r="ADU906" s="3298"/>
      <c r="ADV906" s="3298"/>
      <c r="ADW906" s="3298"/>
      <c r="ADX906" s="3298"/>
      <c r="ADY906" s="3298"/>
      <c r="ADZ906" s="3298"/>
      <c r="AEA906" s="3298"/>
      <c r="AEB906" s="3298"/>
      <c r="AEC906" s="3298"/>
      <c r="AED906" s="3298"/>
      <c r="AEE906" s="3298"/>
      <c r="AEF906" s="3298"/>
      <c r="AEG906" s="3298"/>
      <c r="AEH906" s="3298"/>
      <c r="AEI906" s="3298"/>
      <c r="AEJ906" s="3298"/>
      <c r="AEK906" s="3298"/>
      <c r="AEL906" s="3298"/>
      <c r="AEM906" s="3298"/>
      <c r="AEN906" s="3298"/>
      <c r="AEO906" s="3298"/>
      <c r="AEP906" s="3298"/>
      <c r="AEQ906" s="3298"/>
      <c r="AER906" s="3298"/>
      <c r="AES906" s="3298"/>
      <c r="AET906" s="3298"/>
      <c r="AEU906" s="3298"/>
      <c r="AEV906" s="3298"/>
      <c r="AEW906" s="3298"/>
      <c r="AEX906" s="3298"/>
      <c r="AEY906" s="3298"/>
      <c r="AEZ906" s="3298"/>
      <c r="AFA906" s="3298"/>
      <c r="AFB906" s="3298"/>
      <c r="AFC906" s="3298"/>
      <c r="AFD906" s="3298"/>
      <c r="AFE906" s="3298"/>
      <c r="AFF906" s="3298"/>
      <c r="AFG906" s="3298"/>
      <c r="AFH906" s="3298"/>
      <c r="AFI906" s="3298"/>
      <c r="AFJ906" s="3298"/>
      <c r="AFK906" s="3298"/>
      <c r="AFL906" s="3298"/>
      <c r="AFM906" s="3298"/>
      <c r="AFN906" s="3298"/>
      <c r="AFO906" s="3298"/>
      <c r="AFP906" s="3298"/>
      <c r="AFQ906" s="3298"/>
      <c r="AFR906" s="3298"/>
      <c r="AFS906" s="3298"/>
      <c r="AFT906" s="3298"/>
      <c r="AFU906" s="3298"/>
      <c r="AFV906" s="3298"/>
      <c r="AFW906" s="3298"/>
      <c r="AFX906" s="3298"/>
      <c r="AFY906" s="3298"/>
      <c r="AFZ906" s="3298"/>
      <c r="AGA906" s="3298"/>
      <c r="AGB906" s="3298"/>
      <c r="AGC906" s="3298"/>
      <c r="AGD906" s="3298"/>
      <c r="AGE906" s="3298"/>
      <c r="AGF906" s="3298"/>
      <c r="AGG906" s="3298"/>
      <c r="AGH906" s="3298"/>
      <c r="AGI906" s="3298"/>
      <c r="AGJ906" s="3298"/>
      <c r="AGK906" s="3298"/>
      <c r="AGL906" s="3298"/>
      <c r="AGM906" s="3298"/>
      <c r="AGN906" s="3298"/>
      <c r="AGO906" s="3298"/>
      <c r="AGP906" s="3298"/>
      <c r="AGQ906" s="3298"/>
      <c r="AGR906" s="3298"/>
      <c r="AGS906" s="3298"/>
      <c r="AGT906" s="3298"/>
      <c r="AGU906" s="3298"/>
      <c r="AGV906" s="3298"/>
      <c r="AGW906" s="3298"/>
      <c r="AGX906" s="3298"/>
      <c r="AGY906" s="3298"/>
      <c r="AGZ906" s="3298"/>
      <c r="AHA906" s="3298"/>
      <c r="AHB906" s="3298"/>
      <c r="AHC906" s="3298"/>
      <c r="AHD906" s="3298"/>
      <c r="AHE906" s="3298"/>
      <c r="AHF906" s="3298"/>
      <c r="AHG906" s="3298"/>
      <c r="AHH906" s="3298"/>
      <c r="AHI906" s="3298"/>
      <c r="AHJ906" s="3298"/>
      <c r="AHK906" s="3298"/>
      <c r="AHL906" s="3298"/>
      <c r="AHM906" s="3298"/>
      <c r="AHN906" s="3298"/>
      <c r="AHO906" s="3298"/>
      <c r="AHP906" s="3298"/>
      <c r="AHQ906" s="3298"/>
      <c r="AHR906" s="3298"/>
      <c r="AHS906" s="3298"/>
      <c r="AHT906" s="3298"/>
      <c r="AHU906" s="3298"/>
      <c r="AHV906" s="3298"/>
      <c r="AHW906" s="3298"/>
      <c r="AHX906" s="3298"/>
      <c r="AHY906" s="3298"/>
      <c r="AHZ906" s="3298"/>
      <c r="AIA906" s="3298"/>
      <c r="AIB906" s="3298"/>
      <c r="AIC906" s="3298"/>
      <c r="AID906" s="3298"/>
      <c r="AIE906" s="3298"/>
      <c r="AIF906" s="3298"/>
      <c r="AIG906" s="3298"/>
      <c r="AIH906" s="3298"/>
      <c r="AII906" s="3298"/>
      <c r="AIJ906" s="3298"/>
      <c r="AIK906" s="3298"/>
      <c r="AIL906" s="3298"/>
      <c r="AIM906" s="3298"/>
      <c r="AIN906" s="3298"/>
      <c r="AIO906" s="3298"/>
      <c r="AIP906" s="3298"/>
      <c r="AIQ906" s="3298"/>
      <c r="AIR906" s="3298"/>
      <c r="AIS906" s="3298"/>
      <c r="AIT906" s="3298"/>
      <c r="AIU906" s="3298"/>
      <c r="AIV906" s="3298"/>
      <c r="AIW906" s="3298"/>
      <c r="AIX906" s="3298"/>
      <c r="AIY906" s="3298"/>
      <c r="AIZ906" s="3298"/>
      <c r="AJA906" s="3298"/>
      <c r="AJB906" s="3298"/>
      <c r="AJC906" s="3298"/>
      <c r="AJD906" s="3298"/>
      <c r="AJE906" s="3298"/>
      <c r="AJF906" s="3298"/>
      <c r="AJG906" s="3298"/>
      <c r="AJH906" s="3298"/>
      <c r="AJI906" s="3298"/>
      <c r="AJJ906" s="3298"/>
      <c r="AJK906" s="3298"/>
      <c r="AJL906" s="3298"/>
      <c r="AJM906" s="3298"/>
      <c r="AJN906" s="3298"/>
      <c r="AJO906" s="3298"/>
      <c r="AJP906" s="3298"/>
      <c r="AJQ906" s="3298"/>
      <c r="AJR906" s="3298"/>
      <c r="AJS906" s="3298"/>
      <c r="AJT906" s="3298"/>
      <c r="AJU906" s="3298"/>
      <c r="AJV906" s="3298"/>
      <c r="AJW906" s="3298"/>
      <c r="AJX906" s="3298"/>
      <c r="AJY906" s="3298"/>
      <c r="AJZ906" s="3298"/>
      <c r="AKA906" s="3298"/>
      <c r="AKB906" s="3298"/>
      <c r="AKC906" s="3298"/>
      <c r="AKD906" s="3298"/>
      <c r="AKE906" s="3298"/>
      <c r="AKF906" s="3298"/>
      <c r="AKG906" s="3298"/>
      <c r="AKH906" s="3298"/>
      <c r="AKI906" s="3298"/>
      <c r="AKJ906" s="3298"/>
      <c r="AKK906" s="3298"/>
      <c r="AKL906" s="3298"/>
      <c r="AKM906" s="3298"/>
      <c r="AKN906" s="3298"/>
      <c r="AKO906" s="3298"/>
      <c r="AKP906" s="3298"/>
      <c r="AKQ906" s="3298"/>
      <c r="AKR906" s="3298"/>
      <c r="AKS906" s="3298"/>
      <c r="AKT906" s="3298"/>
      <c r="AKU906" s="3298"/>
      <c r="AKV906" s="3298"/>
      <c r="AKW906" s="3298"/>
      <c r="AKX906" s="3298"/>
      <c r="AKY906" s="3298"/>
      <c r="AKZ906" s="3298"/>
      <c r="ALA906" s="3298"/>
      <c r="ALB906" s="3298"/>
      <c r="ALC906" s="3298"/>
      <c r="ALD906" s="3298"/>
      <c r="ALE906" s="3298"/>
      <c r="ALF906" s="3298"/>
      <c r="ALG906" s="3298"/>
      <c r="ALH906" s="3298"/>
      <c r="ALI906" s="3298"/>
      <c r="ALJ906" s="3298"/>
      <c r="ALK906" s="3298"/>
      <c r="ALL906" s="3298"/>
      <c r="ALM906" s="3298"/>
      <c r="ALN906" s="3298"/>
      <c r="ALO906" s="3298"/>
      <c r="ALP906" s="3298"/>
      <c r="ALQ906" s="3298"/>
      <c r="ALR906" s="3298"/>
      <c r="ALS906" s="3298"/>
      <c r="ALT906" s="3298"/>
      <c r="ALU906" s="3298"/>
      <c r="ALV906" s="3298"/>
      <c r="ALW906" s="3298"/>
      <c r="ALX906" s="3298"/>
      <c r="ALY906" s="3298"/>
      <c r="ALZ906" s="3298"/>
      <c r="AMA906" s="3298"/>
      <c r="AMB906" s="3298"/>
      <c r="AMC906" s="3298"/>
      <c r="AMD906" s="3298"/>
      <c r="AME906" s="3298"/>
      <c r="AMF906" s="3298"/>
      <c r="AMG906" s="3298"/>
      <c r="AMH906" s="3298"/>
      <c r="AMI906" s="3298"/>
      <c r="AMJ906" s="3298"/>
      <c r="AMK906" s="3298"/>
      <c r="AML906" s="3298"/>
      <c r="AMM906" s="3298"/>
      <c r="AMN906" s="3298"/>
      <c r="AMO906" s="3298"/>
      <c r="AMP906" s="3298"/>
      <c r="AMQ906" s="3298"/>
      <c r="AMR906" s="3298"/>
      <c r="AMS906" s="3298"/>
      <c r="AMT906" s="3298"/>
      <c r="AMU906" s="3298"/>
      <c r="AMV906" s="3298"/>
      <c r="AMW906" s="3298"/>
      <c r="AMX906" s="3298"/>
      <c r="AMY906" s="3298"/>
      <c r="AMZ906" s="3298"/>
      <c r="ANA906" s="3298"/>
      <c r="ANB906" s="3298"/>
      <c r="ANC906" s="3298"/>
      <c r="AND906" s="3298"/>
      <c r="ANE906" s="3298"/>
      <c r="ANF906" s="3298"/>
      <c r="ANG906" s="3298"/>
      <c r="ANH906" s="3298"/>
      <c r="ANI906" s="3298"/>
      <c r="ANJ906" s="3298"/>
      <c r="ANK906" s="3298"/>
      <c r="ANL906" s="3298"/>
      <c r="ANM906" s="3298"/>
      <c r="ANN906" s="3298"/>
      <c r="ANO906" s="3298"/>
      <c r="ANP906" s="3298"/>
      <c r="ANQ906" s="3298"/>
      <c r="ANR906" s="3298"/>
      <c r="ANS906" s="3298"/>
      <c r="ANT906" s="3298"/>
      <c r="ANU906" s="3298"/>
      <c r="ANV906" s="3298"/>
      <c r="ANW906" s="3298"/>
      <c r="ANX906" s="3298"/>
      <c r="ANY906" s="3298"/>
      <c r="ANZ906" s="3298"/>
      <c r="AOA906" s="3298"/>
      <c r="AOB906" s="3298"/>
      <c r="AOC906" s="3298"/>
      <c r="AOD906" s="3298"/>
      <c r="AOE906" s="3298"/>
      <c r="AOF906" s="3298"/>
      <c r="AOG906" s="3298"/>
      <c r="AOH906" s="3298"/>
      <c r="AOI906" s="3298"/>
      <c r="AOJ906" s="3298"/>
      <c r="AOK906" s="3298"/>
      <c r="AOL906" s="3298"/>
      <c r="AOM906" s="3298"/>
      <c r="AON906" s="3298"/>
      <c r="AOO906" s="3298"/>
      <c r="AOP906" s="3298"/>
      <c r="AOQ906" s="3298"/>
      <c r="AOR906" s="3298"/>
      <c r="AOS906" s="3298"/>
      <c r="AOT906" s="3298"/>
      <c r="AOU906" s="3298"/>
      <c r="AOV906" s="3298"/>
      <c r="AOW906" s="3298"/>
      <c r="AOX906" s="3298"/>
      <c r="AOY906" s="3298"/>
      <c r="AOZ906" s="3298"/>
      <c r="APA906" s="3298"/>
      <c r="APB906" s="3298"/>
      <c r="APC906" s="3298"/>
      <c r="APD906" s="3298"/>
      <c r="APE906" s="3298"/>
      <c r="APF906" s="3298"/>
      <c r="APG906" s="3298"/>
      <c r="APH906" s="3298"/>
      <c r="API906" s="3298"/>
      <c r="APJ906" s="3298"/>
      <c r="APK906" s="3298"/>
      <c r="APL906" s="3298"/>
      <c r="APM906" s="3298"/>
      <c r="APN906" s="3298"/>
      <c r="APO906" s="3298"/>
      <c r="APP906" s="3298"/>
      <c r="APQ906" s="3298"/>
      <c r="APR906" s="3298"/>
      <c r="APS906" s="3298"/>
      <c r="APT906" s="3298"/>
      <c r="APU906" s="3298"/>
      <c r="APV906" s="3298"/>
      <c r="APW906" s="3298"/>
      <c r="APX906" s="3298"/>
      <c r="APY906" s="3298"/>
      <c r="APZ906" s="3298"/>
      <c r="AQA906" s="3298"/>
      <c r="AQB906" s="3298"/>
      <c r="AQC906" s="3298"/>
      <c r="AQD906" s="3298"/>
      <c r="AQE906" s="3298"/>
      <c r="AQF906" s="3298"/>
      <c r="AQG906" s="3298"/>
      <c r="AQH906" s="3298"/>
      <c r="AQI906" s="3298"/>
      <c r="AQJ906" s="3298"/>
      <c r="AQK906" s="3298"/>
      <c r="AQL906" s="3298"/>
      <c r="AQM906" s="3298"/>
      <c r="AQN906" s="3298"/>
      <c r="AQO906" s="3298"/>
      <c r="AQP906" s="3298"/>
      <c r="AQQ906" s="3298"/>
      <c r="AQR906" s="3298"/>
      <c r="AQS906" s="3298"/>
      <c r="AQT906" s="3298"/>
      <c r="AQU906" s="3298"/>
      <c r="AQV906" s="3298"/>
      <c r="AQW906" s="3298"/>
      <c r="AQX906" s="3298"/>
      <c r="AQY906" s="3298"/>
      <c r="AQZ906" s="3298"/>
      <c r="ARA906" s="3298"/>
      <c r="ARB906" s="3298"/>
      <c r="ARC906" s="3298"/>
      <c r="ARD906" s="3298"/>
      <c r="ARE906" s="3298"/>
      <c r="ARF906" s="3298"/>
      <c r="ARG906" s="3298"/>
      <c r="ARH906" s="3298"/>
      <c r="ARI906" s="3298"/>
      <c r="ARJ906" s="3298"/>
      <c r="ARK906" s="3298"/>
      <c r="ARL906" s="3298"/>
      <c r="ARM906" s="3298"/>
      <c r="ARN906" s="3298"/>
      <c r="ARO906" s="3298"/>
      <c r="ARP906" s="3298"/>
      <c r="ARQ906" s="3298"/>
      <c r="ARR906" s="3298"/>
      <c r="ARS906" s="3298"/>
      <c r="ART906" s="3298"/>
      <c r="ARU906" s="3298"/>
      <c r="ARV906" s="3298"/>
      <c r="ARW906" s="3298"/>
      <c r="ARX906" s="3298"/>
      <c r="ARY906" s="3298"/>
      <c r="ARZ906" s="3298"/>
      <c r="ASA906" s="3298"/>
      <c r="ASB906" s="3298"/>
      <c r="ASC906" s="3298"/>
      <c r="ASD906" s="3298"/>
      <c r="ASE906" s="3298"/>
      <c r="ASF906" s="3298"/>
      <c r="ASG906" s="3298"/>
      <c r="ASH906" s="3298"/>
      <c r="ASI906" s="3298"/>
      <c r="ASJ906" s="3298"/>
      <c r="ASK906" s="3298"/>
      <c r="ASL906" s="3298"/>
      <c r="ASM906" s="3298"/>
      <c r="ASN906" s="3298"/>
      <c r="ASO906" s="3298"/>
      <c r="ASP906" s="3298"/>
      <c r="ASQ906" s="3298"/>
      <c r="ASR906" s="3298"/>
      <c r="ASS906" s="3298"/>
      <c r="AST906" s="3298"/>
      <c r="ASU906" s="3298"/>
      <c r="ASV906" s="3298"/>
      <c r="ASW906" s="3298"/>
      <c r="ASX906" s="3298"/>
      <c r="ASY906" s="3298"/>
      <c r="ASZ906" s="3298"/>
      <c r="ATA906" s="3298"/>
      <c r="ATB906" s="3298"/>
      <c r="ATC906" s="3298"/>
      <c r="ATD906" s="3298"/>
      <c r="ATE906" s="3298"/>
      <c r="ATF906" s="3298"/>
      <c r="ATG906" s="3298"/>
      <c r="ATH906" s="3298"/>
      <c r="ATI906" s="3298"/>
      <c r="ATJ906" s="3298"/>
      <c r="ATK906" s="3298"/>
      <c r="ATL906" s="3298"/>
      <c r="ATM906" s="3298"/>
      <c r="ATN906" s="3298"/>
      <c r="ATO906" s="3298"/>
      <c r="ATP906" s="3298"/>
      <c r="ATQ906" s="3298"/>
      <c r="ATR906" s="3298"/>
      <c r="ATS906" s="3298"/>
      <c r="ATT906" s="3298"/>
      <c r="ATU906" s="3298"/>
      <c r="ATV906" s="3298"/>
      <c r="ATW906" s="3298"/>
      <c r="ATX906" s="3298"/>
      <c r="ATY906" s="3298"/>
      <c r="ATZ906" s="3298"/>
      <c r="AUA906" s="3298"/>
      <c r="AUB906" s="3298"/>
      <c r="AUC906" s="3298"/>
      <c r="AUD906" s="3298"/>
      <c r="AUE906" s="3298"/>
      <c r="AUF906" s="3298"/>
      <c r="AUG906" s="3298"/>
      <c r="AUH906" s="3298"/>
      <c r="AUI906" s="3298"/>
      <c r="AUJ906" s="3298"/>
      <c r="AUK906" s="3298"/>
      <c r="AUL906" s="3298"/>
      <c r="AUM906" s="3298"/>
      <c r="AUN906" s="3298"/>
      <c r="AUO906" s="3298"/>
      <c r="AUP906" s="3298"/>
      <c r="AUQ906" s="3298"/>
      <c r="AUR906" s="3298"/>
      <c r="AUS906" s="3298"/>
      <c r="AUT906" s="3298"/>
      <c r="AUU906" s="3298"/>
      <c r="AUV906" s="3298"/>
      <c r="AUW906" s="3298"/>
      <c r="AUX906" s="3298"/>
      <c r="AUY906" s="3298"/>
      <c r="AUZ906" s="3298"/>
      <c r="AVA906" s="3298"/>
      <c r="AVB906" s="3298"/>
      <c r="AVC906" s="3298"/>
      <c r="AVD906" s="3298"/>
      <c r="AVE906" s="3298"/>
      <c r="AVF906" s="3298"/>
      <c r="AVG906" s="3298"/>
      <c r="AVH906" s="3298"/>
      <c r="AVI906" s="3298"/>
      <c r="AVJ906" s="3298"/>
      <c r="AVK906" s="3298"/>
      <c r="AVL906" s="3298"/>
      <c r="AVM906" s="3298"/>
      <c r="AVN906" s="3298"/>
      <c r="AVO906" s="3298"/>
      <c r="AVP906" s="3298"/>
      <c r="AVQ906" s="3298"/>
      <c r="AVR906" s="3298"/>
      <c r="AVS906" s="3298"/>
      <c r="AVT906" s="3298"/>
      <c r="AVU906" s="3298"/>
      <c r="AVV906" s="3298"/>
      <c r="AVW906" s="3298"/>
      <c r="AVX906" s="3298"/>
      <c r="AVY906" s="3298"/>
      <c r="AVZ906" s="3298"/>
      <c r="AWA906" s="3298"/>
      <c r="AWB906" s="3298"/>
      <c r="AWC906" s="3298"/>
      <c r="AWD906" s="3298"/>
      <c r="AWE906" s="3298"/>
      <c r="AWF906" s="3298"/>
      <c r="AWG906" s="3298"/>
      <c r="AWH906" s="3298"/>
      <c r="AWI906" s="3298"/>
      <c r="AWJ906" s="3298"/>
      <c r="AWK906" s="3298"/>
      <c r="AWL906" s="3298"/>
      <c r="AWM906" s="3298"/>
      <c r="AWN906" s="3298"/>
      <c r="AWO906" s="3298"/>
      <c r="AWP906" s="3298"/>
      <c r="AWQ906" s="3298"/>
      <c r="AWR906" s="3298"/>
      <c r="AWS906" s="3298"/>
      <c r="AWT906" s="3298"/>
      <c r="AWU906" s="3298"/>
      <c r="AWV906" s="3298"/>
      <c r="AWW906" s="3298"/>
      <c r="AWX906" s="3298"/>
      <c r="AWY906" s="3298"/>
      <c r="AWZ906" s="3298"/>
      <c r="AXA906" s="3298"/>
      <c r="AXB906" s="3298"/>
      <c r="AXC906" s="3298"/>
      <c r="AXD906" s="3298"/>
      <c r="AXE906" s="3298"/>
      <c r="AXF906" s="3298"/>
      <c r="AXG906" s="3298"/>
      <c r="AXH906" s="3298"/>
      <c r="AXI906" s="3298"/>
      <c r="AXJ906" s="3298"/>
      <c r="AXK906" s="3298"/>
      <c r="AXL906" s="3298"/>
      <c r="AXM906" s="3298"/>
      <c r="AXN906" s="3298"/>
      <c r="AXO906" s="3298"/>
      <c r="AXP906" s="3298"/>
      <c r="AXQ906" s="3298"/>
      <c r="AXR906" s="3298"/>
      <c r="AXS906" s="3298"/>
      <c r="AXT906" s="3298"/>
      <c r="AXU906" s="3298"/>
      <c r="AXV906" s="3298"/>
      <c r="AXW906" s="3298"/>
      <c r="AXX906" s="3298"/>
      <c r="AXY906" s="3298"/>
      <c r="AXZ906" s="3298"/>
      <c r="AYA906" s="3298"/>
      <c r="AYB906" s="3298"/>
      <c r="AYC906" s="3298"/>
      <c r="AYD906" s="3298"/>
      <c r="AYE906" s="3298"/>
      <c r="AYF906" s="3298"/>
      <c r="AYG906" s="3298"/>
      <c r="AYH906" s="3298"/>
      <c r="AYI906" s="3298"/>
      <c r="AYJ906" s="3298"/>
      <c r="AYK906" s="3298"/>
      <c r="AYL906" s="3298"/>
      <c r="AYM906" s="3298"/>
      <c r="AYN906" s="3298"/>
      <c r="AYO906" s="3298"/>
      <c r="AYP906" s="3298"/>
      <c r="AYQ906" s="3298"/>
      <c r="AYR906" s="3298"/>
      <c r="AYS906" s="3298"/>
      <c r="AYT906" s="3298"/>
      <c r="AYU906" s="3298"/>
      <c r="AYV906" s="3298"/>
      <c r="AYW906" s="3298"/>
      <c r="AYX906" s="3298"/>
      <c r="AYY906" s="3298"/>
      <c r="AYZ906" s="3298"/>
      <c r="AZA906" s="3298"/>
      <c r="AZB906" s="3298"/>
      <c r="AZC906" s="3298"/>
      <c r="AZD906" s="3298"/>
      <c r="AZE906" s="3298"/>
      <c r="AZF906" s="3298"/>
      <c r="AZG906" s="3298"/>
      <c r="AZH906" s="3298"/>
      <c r="AZI906" s="3298"/>
      <c r="AZJ906" s="3298"/>
      <c r="AZK906" s="3298"/>
      <c r="AZL906" s="3298"/>
      <c r="AZM906" s="3298"/>
      <c r="AZN906" s="3298"/>
      <c r="AZO906" s="3298"/>
      <c r="AZP906" s="3298"/>
      <c r="AZQ906" s="3298"/>
      <c r="AZR906" s="3298"/>
      <c r="AZS906" s="3298"/>
      <c r="AZT906" s="3298"/>
      <c r="AZU906" s="3298"/>
      <c r="AZV906" s="3298"/>
      <c r="AZW906" s="3298"/>
      <c r="AZX906" s="3298"/>
      <c r="AZY906" s="3298"/>
      <c r="AZZ906" s="3298"/>
      <c r="BAA906" s="3298"/>
      <c r="BAB906" s="3298"/>
      <c r="BAC906" s="3298"/>
      <c r="BAD906" s="3298"/>
      <c r="BAE906" s="3298"/>
      <c r="BAF906" s="3298"/>
      <c r="BAG906" s="3298"/>
      <c r="BAH906" s="3298"/>
      <c r="BAI906" s="3298"/>
      <c r="BAJ906" s="3298"/>
      <c r="BAK906" s="3298"/>
      <c r="BAL906" s="3298"/>
      <c r="BAM906" s="3298"/>
      <c r="BAN906" s="3298"/>
      <c r="BAO906" s="3298"/>
      <c r="BAP906" s="3298"/>
      <c r="BAQ906" s="3298"/>
      <c r="BAR906" s="3298"/>
      <c r="BAS906" s="3298"/>
      <c r="BAT906" s="3298"/>
      <c r="BAU906" s="3298"/>
      <c r="BAV906" s="3298"/>
      <c r="BAW906" s="3298"/>
      <c r="BAX906" s="3298"/>
      <c r="BAY906" s="3298"/>
      <c r="BAZ906" s="3298"/>
      <c r="BBA906" s="3298"/>
      <c r="BBB906" s="3298"/>
      <c r="BBC906" s="3298"/>
      <c r="BBD906" s="3298"/>
      <c r="BBE906" s="3298"/>
      <c r="BBF906" s="3298"/>
      <c r="BBG906" s="3298"/>
      <c r="BBH906" s="3298"/>
      <c r="BBI906" s="3298"/>
      <c r="BBJ906" s="3298"/>
      <c r="BBK906" s="3298"/>
      <c r="BBL906" s="3298"/>
      <c r="BBM906" s="3298"/>
      <c r="BBN906" s="3298"/>
      <c r="BBO906" s="3298"/>
      <c r="BBP906" s="3298"/>
      <c r="BBQ906" s="3298"/>
      <c r="BBR906" s="3298"/>
      <c r="BBS906" s="3298"/>
      <c r="BBT906" s="3298"/>
      <c r="BBU906" s="3298"/>
      <c r="BBV906" s="3298"/>
      <c r="BBW906" s="3298"/>
      <c r="BBX906" s="3298"/>
      <c r="BBY906" s="3298"/>
      <c r="BBZ906" s="3298"/>
      <c r="BCA906" s="3298"/>
      <c r="BCB906" s="3298"/>
      <c r="BCC906" s="3298"/>
      <c r="BCD906" s="3298"/>
      <c r="BCE906" s="3298"/>
      <c r="BCF906" s="3298"/>
      <c r="BCG906" s="3298"/>
      <c r="BCH906" s="3298"/>
      <c r="BCI906" s="3298"/>
      <c r="BCJ906" s="3298"/>
      <c r="BCK906" s="3298"/>
      <c r="BCL906" s="3298"/>
      <c r="BCM906" s="3298"/>
      <c r="BCN906" s="3298"/>
      <c r="BCO906" s="3298"/>
      <c r="BCP906" s="3298"/>
      <c r="BCQ906" s="3298"/>
      <c r="BCR906" s="3298"/>
      <c r="BCS906" s="3298"/>
      <c r="BCT906" s="3298"/>
      <c r="BCU906" s="3298"/>
      <c r="BCV906" s="3298"/>
      <c r="BCW906" s="3298"/>
      <c r="BCX906" s="3298"/>
      <c r="BCY906" s="3298"/>
      <c r="BCZ906" s="3298"/>
      <c r="BDA906" s="3298"/>
      <c r="BDB906" s="3298"/>
      <c r="BDC906" s="3298"/>
      <c r="BDD906" s="3298"/>
      <c r="BDE906" s="3298"/>
      <c r="BDF906" s="3298"/>
      <c r="BDG906" s="3298"/>
      <c r="BDH906" s="3298"/>
      <c r="BDI906" s="3298"/>
      <c r="BDJ906" s="3298"/>
      <c r="BDK906" s="3298"/>
      <c r="BDL906" s="3298"/>
      <c r="BDM906" s="3298"/>
      <c r="BDN906" s="3298"/>
      <c r="BDO906" s="3298"/>
      <c r="BDP906" s="3298"/>
      <c r="BDQ906" s="3298"/>
      <c r="BDR906" s="3298"/>
      <c r="BDS906" s="3298"/>
      <c r="BDT906" s="3298"/>
      <c r="BDU906" s="3298"/>
      <c r="BDV906" s="3298"/>
      <c r="BDW906" s="3298"/>
      <c r="BDX906" s="3298"/>
      <c r="BDY906" s="3298"/>
      <c r="BDZ906" s="3298"/>
      <c r="BEA906" s="3298"/>
      <c r="BEB906" s="3298"/>
      <c r="BEC906" s="3298"/>
      <c r="BED906" s="3298"/>
      <c r="BEE906" s="3298"/>
      <c r="BEF906" s="3298"/>
      <c r="BEG906" s="3298"/>
      <c r="BEH906" s="3298"/>
      <c r="BEI906" s="3298"/>
      <c r="BEJ906" s="3298"/>
      <c r="BEK906" s="3298"/>
      <c r="BEL906" s="3298"/>
      <c r="BEM906" s="3298"/>
      <c r="BEN906" s="3298"/>
      <c r="BEO906" s="3298"/>
      <c r="BEP906" s="3298"/>
      <c r="BEQ906" s="3298"/>
      <c r="BER906" s="3298"/>
      <c r="BES906" s="3298"/>
      <c r="BET906" s="3298"/>
      <c r="BEU906" s="3298"/>
      <c r="BEV906" s="3298"/>
      <c r="BEW906" s="3298"/>
      <c r="BEX906" s="3298"/>
      <c r="BEY906" s="3298"/>
      <c r="BEZ906" s="3298"/>
      <c r="BFA906" s="3298"/>
      <c r="BFB906" s="3298"/>
      <c r="BFC906" s="3298"/>
      <c r="BFD906" s="3298"/>
      <c r="BFE906" s="3298"/>
      <c r="BFF906" s="3298"/>
      <c r="BFG906" s="3298"/>
      <c r="BFH906" s="3298"/>
      <c r="BFI906" s="3298"/>
      <c r="BFJ906" s="3298"/>
      <c r="BFK906" s="3298"/>
      <c r="BFL906" s="3298"/>
      <c r="BFM906" s="3298"/>
      <c r="BFN906" s="3298"/>
      <c r="BFO906" s="3298"/>
      <c r="BFP906" s="3298"/>
      <c r="BFQ906" s="3298"/>
      <c r="BFR906" s="3298"/>
      <c r="BFS906" s="3298"/>
      <c r="BFT906" s="3298"/>
      <c r="BFU906" s="3298"/>
      <c r="BFV906" s="3298"/>
      <c r="BFW906" s="3298"/>
      <c r="BFX906" s="3298"/>
      <c r="BFY906" s="3298"/>
      <c r="BFZ906" s="3298"/>
      <c r="BGA906" s="3298"/>
      <c r="BGB906" s="3298"/>
      <c r="BGC906" s="3298"/>
      <c r="BGD906" s="3298"/>
      <c r="BGE906" s="3298"/>
      <c r="BGF906" s="3298"/>
      <c r="BGG906" s="3298"/>
      <c r="BGH906" s="3298"/>
      <c r="BGI906" s="3298"/>
      <c r="BGJ906" s="3298"/>
      <c r="BGK906" s="3298"/>
      <c r="BGL906" s="3298"/>
      <c r="BGM906" s="3298"/>
      <c r="BGN906" s="3298"/>
      <c r="BGO906" s="3298"/>
      <c r="BGP906" s="3298"/>
      <c r="BGQ906" s="3298"/>
      <c r="BGR906" s="3298"/>
      <c r="BGS906" s="3298"/>
      <c r="BGT906" s="3298"/>
      <c r="BGU906" s="3298"/>
      <c r="BGV906" s="3298"/>
      <c r="BGW906" s="3298"/>
      <c r="BGX906" s="3298"/>
      <c r="BGY906" s="3298"/>
      <c r="BGZ906" s="3298"/>
      <c r="BHA906" s="3298"/>
      <c r="BHB906" s="3298"/>
      <c r="BHC906" s="3298"/>
      <c r="BHD906" s="3298"/>
      <c r="BHE906" s="3298"/>
      <c r="BHF906" s="3298"/>
      <c r="BHG906" s="3298"/>
      <c r="BHH906" s="3298"/>
      <c r="BHI906" s="3298"/>
      <c r="BHJ906" s="3298"/>
      <c r="BHK906" s="3298"/>
      <c r="BHL906" s="3298"/>
      <c r="BHM906" s="3298"/>
      <c r="BHN906" s="3298"/>
      <c r="BHO906" s="3298"/>
      <c r="BHP906" s="3298"/>
      <c r="BHQ906" s="3298"/>
      <c r="BHR906" s="3298"/>
      <c r="BHS906" s="3298"/>
      <c r="BHT906" s="3298"/>
      <c r="BHU906" s="3298"/>
      <c r="BHV906" s="3298"/>
      <c r="BHW906" s="3298"/>
      <c r="BHX906" s="3298"/>
      <c r="BHY906" s="3298"/>
      <c r="BHZ906" s="3298"/>
      <c r="BIA906" s="3298"/>
      <c r="BIB906" s="3298"/>
      <c r="BIC906" s="3298"/>
      <c r="BID906" s="3298"/>
      <c r="BIE906" s="3298"/>
      <c r="BIF906" s="3298"/>
      <c r="BIG906" s="3298"/>
      <c r="BIH906" s="3298"/>
      <c r="BII906" s="3298"/>
      <c r="BIJ906" s="3298"/>
      <c r="BIK906" s="3298"/>
      <c r="BIL906" s="3298"/>
      <c r="BIM906" s="3298"/>
      <c r="BIN906" s="3298"/>
      <c r="BIO906" s="3298"/>
      <c r="BIP906" s="3298"/>
      <c r="BIQ906" s="3298"/>
      <c r="BIR906" s="3298"/>
      <c r="BIS906" s="3298"/>
      <c r="BIT906" s="3298"/>
      <c r="BIU906" s="3298"/>
      <c r="BIV906" s="3298"/>
      <c r="BIW906" s="3298"/>
      <c r="BIX906" s="3298"/>
      <c r="BIY906" s="3298"/>
      <c r="BIZ906" s="3298"/>
      <c r="BJA906" s="3298"/>
      <c r="BJB906" s="3298"/>
      <c r="BJC906" s="3298"/>
      <c r="BJD906" s="3298"/>
      <c r="BJE906" s="3298"/>
      <c r="BJF906" s="3298"/>
      <c r="BJG906" s="3298"/>
      <c r="BJH906" s="3298"/>
      <c r="BJI906" s="3298"/>
      <c r="BJJ906" s="3298"/>
      <c r="BJK906" s="3298"/>
      <c r="BJL906" s="3298"/>
      <c r="BJM906" s="3298"/>
      <c r="BJN906" s="3298"/>
      <c r="BJO906" s="3298"/>
      <c r="BJP906" s="3298"/>
      <c r="BJQ906" s="3298"/>
      <c r="BJR906" s="3298"/>
      <c r="BJS906" s="3298"/>
      <c r="BJT906" s="3298"/>
      <c r="BJU906" s="3298"/>
      <c r="BJV906" s="3298"/>
      <c r="BJW906" s="3298"/>
      <c r="BJX906" s="3298"/>
      <c r="BJY906" s="3298"/>
      <c r="BJZ906" s="3298"/>
      <c r="BKA906" s="3298"/>
      <c r="BKB906" s="3298"/>
      <c r="BKC906" s="3298"/>
      <c r="BKD906" s="3298"/>
      <c r="BKE906" s="3298"/>
      <c r="BKF906" s="3298"/>
      <c r="BKG906" s="3298"/>
      <c r="BKH906" s="3298"/>
      <c r="BKI906" s="3298"/>
      <c r="BKJ906" s="3298"/>
      <c r="BKK906" s="3298"/>
      <c r="BKL906" s="3298"/>
      <c r="BKM906" s="3298"/>
      <c r="BKN906" s="3298"/>
      <c r="BKO906" s="3298"/>
      <c r="BKP906" s="3298"/>
      <c r="BKQ906" s="3298"/>
      <c r="BKR906" s="3298"/>
      <c r="BKS906" s="3298"/>
      <c r="BKT906" s="3298"/>
      <c r="BKU906" s="3298"/>
      <c r="BKV906" s="3298"/>
      <c r="BKW906" s="3298"/>
      <c r="BKX906" s="3298"/>
      <c r="BKY906" s="3298"/>
      <c r="BKZ906" s="3298"/>
      <c r="BLA906" s="3298"/>
      <c r="BLB906" s="3298"/>
      <c r="BLC906" s="3298"/>
      <c r="BLD906" s="3298"/>
      <c r="BLE906" s="3298"/>
      <c r="BLF906" s="3298"/>
      <c r="BLG906" s="3298"/>
      <c r="BLH906" s="3298"/>
      <c r="BLI906" s="3298"/>
      <c r="BLJ906" s="3298"/>
      <c r="BLK906" s="3298"/>
      <c r="BLL906" s="3298"/>
      <c r="BLM906" s="3298"/>
      <c r="BLN906" s="3298"/>
      <c r="BLO906" s="3298"/>
      <c r="BLP906" s="3298"/>
      <c r="BLQ906" s="3298"/>
      <c r="BLR906" s="3298"/>
      <c r="BLS906" s="3298"/>
      <c r="BLT906" s="3298"/>
      <c r="BLU906" s="3298"/>
      <c r="BLV906" s="3298"/>
      <c r="BLW906" s="3298"/>
      <c r="BLX906" s="3298"/>
      <c r="BLY906" s="3298"/>
      <c r="BLZ906" s="3298"/>
      <c r="BMA906" s="3298"/>
      <c r="BMB906" s="3298"/>
      <c r="BMC906" s="3298"/>
      <c r="BMD906" s="3298"/>
      <c r="BME906" s="3298"/>
      <c r="BMF906" s="3298"/>
      <c r="BMG906" s="3298"/>
      <c r="BMH906" s="3298"/>
      <c r="BMI906" s="3298"/>
      <c r="BMJ906" s="3298"/>
      <c r="BMK906" s="3298"/>
      <c r="BML906" s="3298"/>
      <c r="BMM906" s="3298"/>
      <c r="BMN906" s="3298"/>
      <c r="BMO906" s="3298"/>
      <c r="BMP906" s="3298"/>
      <c r="BMQ906" s="3298"/>
      <c r="BMR906" s="3298"/>
      <c r="BMS906" s="3298"/>
      <c r="BMT906" s="3298"/>
      <c r="BMU906" s="3298"/>
      <c r="BMV906" s="3298"/>
      <c r="BMW906" s="3298"/>
      <c r="BMX906" s="3298"/>
      <c r="BMY906" s="3298"/>
      <c r="BMZ906" s="3298"/>
      <c r="BNA906" s="3298"/>
      <c r="BNB906" s="3298"/>
      <c r="BNC906" s="3298"/>
      <c r="BND906" s="3298"/>
      <c r="BNE906" s="3298"/>
      <c r="BNF906" s="3298"/>
      <c r="BNG906" s="3298"/>
      <c r="BNH906" s="3298"/>
      <c r="BNI906" s="3298"/>
      <c r="BNJ906" s="3298"/>
      <c r="BNK906" s="3298"/>
      <c r="BNL906" s="3298"/>
      <c r="BNM906" s="3298"/>
      <c r="BNN906" s="3298"/>
      <c r="BNO906" s="3298"/>
      <c r="BNP906" s="3298"/>
      <c r="BNQ906" s="3298"/>
      <c r="BNR906" s="3298"/>
      <c r="BNS906" s="3298"/>
      <c r="BNT906" s="3298"/>
      <c r="BNU906" s="3298"/>
      <c r="BNV906" s="3298"/>
      <c r="BNW906" s="3298"/>
      <c r="BNX906" s="3298"/>
      <c r="BNY906" s="3298"/>
      <c r="BNZ906" s="3298"/>
      <c r="BOA906" s="3298"/>
      <c r="BOB906" s="3298"/>
      <c r="BOC906" s="3298"/>
      <c r="BOD906" s="3298"/>
      <c r="BOE906" s="3298"/>
      <c r="BOF906" s="3298"/>
      <c r="BOG906" s="3298"/>
      <c r="BOH906" s="3298"/>
      <c r="BOI906" s="3298"/>
      <c r="BOJ906" s="3298"/>
      <c r="BOK906" s="3298"/>
      <c r="BOL906" s="3298"/>
      <c r="BOM906" s="3298"/>
      <c r="BON906" s="3298"/>
      <c r="BOO906" s="3298"/>
      <c r="BOP906" s="3298"/>
      <c r="BOQ906" s="3298"/>
      <c r="BOR906" s="3298"/>
      <c r="BOS906" s="3298"/>
      <c r="BOT906" s="3298"/>
      <c r="BOU906" s="3298"/>
      <c r="BOV906" s="3298"/>
      <c r="BOW906" s="3298"/>
      <c r="BOX906" s="3298"/>
      <c r="BOY906" s="3298"/>
      <c r="BOZ906" s="3298"/>
      <c r="BPA906" s="3298"/>
      <c r="BPB906" s="3298"/>
      <c r="BPC906" s="3298"/>
      <c r="BPD906" s="3298"/>
      <c r="BPE906" s="3298"/>
      <c r="BPF906" s="3298"/>
      <c r="BPG906" s="3298"/>
      <c r="BPH906" s="3298"/>
      <c r="BPI906" s="3298"/>
      <c r="BPJ906" s="3298"/>
      <c r="BPK906" s="3298"/>
      <c r="BPL906" s="3298"/>
      <c r="BPM906" s="3298"/>
      <c r="BPN906" s="3298"/>
      <c r="BPO906" s="3298"/>
      <c r="BPP906" s="3298"/>
      <c r="BPQ906" s="3298"/>
      <c r="BPR906" s="3298"/>
      <c r="BPS906" s="3298"/>
      <c r="BPT906" s="3298"/>
      <c r="BPU906" s="3298"/>
      <c r="BPV906" s="3298"/>
      <c r="BPW906" s="3298"/>
      <c r="BPX906" s="3298"/>
      <c r="BPY906" s="3298"/>
      <c r="BPZ906" s="3298"/>
      <c r="BQA906" s="3298"/>
      <c r="BQB906" s="3298"/>
      <c r="BQC906" s="3298"/>
      <c r="BQD906" s="3298"/>
      <c r="BQE906" s="3298"/>
      <c r="BQF906" s="3298"/>
      <c r="BQG906" s="3298"/>
      <c r="BQH906" s="3298"/>
      <c r="BQI906" s="3298"/>
      <c r="BQJ906" s="3298"/>
      <c r="BQK906" s="3298"/>
      <c r="BQL906" s="3298"/>
      <c r="BQM906" s="3298"/>
      <c r="BQN906" s="3298"/>
      <c r="BQO906" s="3298"/>
      <c r="BQP906" s="3298"/>
      <c r="BQQ906" s="3298"/>
      <c r="BQR906" s="3298"/>
      <c r="BQS906" s="3298"/>
      <c r="BQT906" s="3298"/>
      <c r="BQU906" s="3298"/>
      <c r="BQV906" s="3298"/>
      <c r="BQW906" s="3298"/>
      <c r="BQX906" s="3298"/>
      <c r="BQY906" s="3298"/>
      <c r="BQZ906" s="3298"/>
      <c r="BRA906" s="3298"/>
      <c r="BRB906" s="3298"/>
      <c r="BRC906" s="3298"/>
      <c r="BRD906" s="3298"/>
      <c r="BRE906" s="3298"/>
      <c r="BRF906" s="3298"/>
      <c r="BRG906" s="3298"/>
      <c r="BRH906" s="3298"/>
      <c r="BRI906" s="3298"/>
      <c r="BRJ906" s="3298"/>
      <c r="BRK906" s="3298"/>
      <c r="BRL906" s="3298"/>
      <c r="BRM906" s="3298"/>
      <c r="BRN906" s="3298"/>
      <c r="BRO906" s="3298"/>
      <c r="BRP906" s="3298"/>
      <c r="BRQ906" s="3298"/>
      <c r="BRR906" s="3298"/>
      <c r="BRS906" s="3298"/>
      <c r="BRT906" s="3298"/>
      <c r="BRU906" s="3298"/>
      <c r="BRV906" s="3298"/>
      <c r="BRW906" s="3298"/>
      <c r="BRX906" s="3298"/>
      <c r="BRY906" s="3298"/>
      <c r="BRZ906" s="3298"/>
      <c r="BSA906" s="3298"/>
      <c r="BSB906" s="3298"/>
      <c r="BSC906" s="3298"/>
      <c r="BSD906" s="3298"/>
      <c r="BSE906" s="3298"/>
      <c r="BSF906" s="3298"/>
      <c r="BSG906" s="3298"/>
      <c r="BSH906" s="3298"/>
      <c r="BSI906" s="3298"/>
      <c r="BSJ906" s="3298"/>
      <c r="BSK906" s="3298"/>
      <c r="BSL906" s="3298"/>
      <c r="BSM906" s="3298"/>
      <c r="BSN906" s="3298"/>
      <c r="BSO906" s="3298"/>
      <c r="BSP906" s="3298"/>
      <c r="BSQ906" s="3298"/>
      <c r="BSR906" s="3298"/>
      <c r="BSS906" s="3298"/>
      <c r="BST906" s="3298"/>
      <c r="BSU906" s="3298"/>
      <c r="BSV906" s="3298"/>
      <c r="BSW906" s="3298"/>
      <c r="BSX906" s="3298"/>
      <c r="BSY906" s="3298"/>
      <c r="BSZ906" s="3298"/>
      <c r="BTA906" s="3298"/>
      <c r="BTB906" s="3298"/>
      <c r="BTC906" s="3298"/>
      <c r="BTD906" s="3298"/>
      <c r="BTE906" s="3298"/>
      <c r="BTF906" s="3298"/>
      <c r="BTG906" s="3298"/>
      <c r="BTH906" s="3298"/>
      <c r="BTI906" s="3298"/>
      <c r="BTJ906" s="3298"/>
      <c r="BTK906" s="3298"/>
      <c r="BTL906" s="3298"/>
      <c r="BTM906" s="3298"/>
      <c r="BTN906" s="3298"/>
      <c r="BTO906" s="3298"/>
      <c r="BTP906" s="3298"/>
      <c r="BTQ906" s="3298"/>
      <c r="BTR906" s="3298"/>
      <c r="BTS906" s="3298"/>
      <c r="BTT906" s="3298"/>
      <c r="BTU906" s="3298"/>
      <c r="BTV906" s="3298"/>
      <c r="BTW906" s="3298"/>
      <c r="BTX906" s="3298"/>
      <c r="BTY906" s="3298"/>
      <c r="BTZ906" s="3298"/>
      <c r="BUA906" s="3298"/>
      <c r="BUB906" s="3298"/>
      <c r="BUC906" s="3298"/>
      <c r="BUD906" s="3298"/>
      <c r="BUE906" s="3298"/>
      <c r="BUF906" s="3298"/>
      <c r="BUG906" s="3298"/>
      <c r="BUH906" s="3298"/>
      <c r="BUI906" s="3298"/>
      <c r="BUJ906" s="3298"/>
      <c r="BUK906" s="3298"/>
      <c r="BUL906" s="3298"/>
      <c r="BUM906" s="3298"/>
      <c r="BUN906" s="3298"/>
      <c r="BUO906" s="3298"/>
      <c r="BUP906" s="3298"/>
      <c r="BUQ906" s="3298"/>
      <c r="BUR906" s="3298"/>
      <c r="BUS906" s="3298"/>
      <c r="BUT906" s="3298"/>
      <c r="BUU906" s="3298"/>
      <c r="BUV906" s="3298"/>
      <c r="BUW906" s="3298"/>
      <c r="BUX906" s="3298"/>
      <c r="BUY906" s="3298"/>
      <c r="BUZ906" s="3298"/>
      <c r="BVA906" s="3298"/>
      <c r="BVB906" s="3298"/>
      <c r="BVC906" s="3298"/>
      <c r="BVD906" s="3298"/>
      <c r="BVE906" s="3298"/>
      <c r="BVF906" s="3298"/>
      <c r="BVG906" s="3298"/>
      <c r="BVH906" s="3298"/>
      <c r="BVI906" s="3298"/>
      <c r="BVJ906" s="3298"/>
      <c r="BVK906" s="3298"/>
      <c r="BVL906" s="3298"/>
      <c r="BVM906" s="3298"/>
      <c r="BVN906" s="3298"/>
      <c r="BVO906" s="3298"/>
      <c r="BVP906" s="3298"/>
      <c r="BVQ906" s="3298"/>
      <c r="BVR906" s="3298"/>
      <c r="BVS906" s="3298"/>
      <c r="BVT906" s="3298"/>
      <c r="BVU906" s="3298"/>
      <c r="BVV906" s="3298"/>
      <c r="BVW906" s="3298"/>
      <c r="BVX906" s="3298"/>
      <c r="BVY906" s="3298"/>
      <c r="BVZ906" s="3298"/>
      <c r="BWA906" s="3298"/>
      <c r="BWB906" s="3298"/>
      <c r="BWC906" s="3298"/>
      <c r="BWD906" s="3298"/>
      <c r="BWE906" s="3298"/>
      <c r="BWF906" s="3298"/>
      <c r="BWG906" s="3298"/>
      <c r="BWH906" s="3298"/>
      <c r="BWI906" s="3298"/>
      <c r="BWJ906" s="3298"/>
      <c r="BWK906" s="3298"/>
      <c r="BWL906" s="3298"/>
      <c r="BWM906" s="3298"/>
      <c r="BWN906" s="3298"/>
      <c r="BWO906" s="3298"/>
      <c r="BWP906" s="3298"/>
      <c r="BWQ906" s="3298"/>
      <c r="BWR906" s="3298"/>
      <c r="BWS906" s="3298"/>
      <c r="BWT906" s="3298"/>
      <c r="BWU906" s="3298"/>
      <c r="BWV906" s="3298"/>
      <c r="BWW906" s="3298"/>
      <c r="BWX906" s="3298"/>
      <c r="BWY906" s="3298"/>
      <c r="BWZ906" s="3298"/>
      <c r="BXA906" s="3298"/>
      <c r="BXB906" s="3298"/>
      <c r="BXC906" s="3298"/>
      <c r="BXD906" s="3298"/>
      <c r="BXE906" s="3298"/>
      <c r="BXF906" s="3298"/>
      <c r="BXG906" s="3298"/>
      <c r="BXH906" s="3298"/>
      <c r="BXI906" s="3298"/>
      <c r="BXJ906" s="3298"/>
      <c r="BXK906" s="3298"/>
      <c r="BXL906" s="3298"/>
      <c r="BXM906" s="3298"/>
      <c r="BXN906" s="3298"/>
      <c r="BXO906" s="3298"/>
      <c r="BXP906" s="3298"/>
      <c r="BXQ906" s="3298"/>
      <c r="BXR906" s="3298"/>
      <c r="BXS906" s="3298"/>
      <c r="BXT906" s="3298"/>
      <c r="BXU906" s="3298"/>
      <c r="BXV906" s="3298"/>
      <c r="BXW906" s="3298"/>
      <c r="BXX906" s="3298"/>
      <c r="BXY906" s="3298"/>
      <c r="BXZ906" s="3298"/>
      <c r="BYA906" s="3298"/>
      <c r="BYB906" s="3298"/>
      <c r="BYC906" s="3298"/>
      <c r="BYD906" s="3298"/>
      <c r="BYE906" s="3298"/>
      <c r="BYF906" s="3298"/>
      <c r="BYG906" s="3298"/>
      <c r="BYH906" s="3298"/>
      <c r="BYI906" s="3298"/>
      <c r="BYJ906" s="3298"/>
      <c r="BYK906" s="3298"/>
      <c r="BYL906" s="3298"/>
      <c r="BYM906" s="3298"/>
      <c r="BYN906" s="3298"/>
      <c r="BYO906" s="3298"/>
      <c r="BYP906" s="3298"/>
      <c r="BYQ906" s="3298"/>
      <c r="BYR906" s="3298"/>
      <c r="BYS906" s="3298"/>
      <c r="BYT906" s="3298"/>
      <c r="BYU906" s="3298"/>
      <c r="BYV906" s="3298"/>
      <c r="BYW906" s="3298"/>
      <c r="BYX906" s="3298"/>
      <c r="BYY906" s="3298"/>
      <c r="BYZ906" s="3298"/>
      <c r="BZA906" s="3298"/>
      <c r="BZB906" s="3298"/>
      <c r="BZC906" s="3298"/>
      <c r="BZD906" s="3298"/>
      <c r="BZE906" s="3298"/>
      <c r="BZF906" s="3298"/>
      <c r="BZG906" s="3298"/>
      <c r="BZH906" s="3298"/>
      <c r="BZI906" s="3298"/>
      <c r="BZJ906" s="3298"/>
      <c r="BZK906" s="3298"/>
      <c r="BZL906" s="3298"/>
      <c r="BZM906" s="3298"/>
      <c r="BZN906" s="3298"/>
      <c r="BZO906" s="3298"/>
      <c r="BZP906" s="3298"/>
      <c r="BZQ906" s="3298"/>
      <c r="BZR906" s="3298"/>
      <c r="BZS906" s="3298"/>
      <c r="BZT906" s="3298"/>
      <c r="BZU906" s="3298"/>
      <c r="BZV906" s="3298"/>
      <c r="BZW906" s="3298"/>
      <c r="BZX906" s="3298"/>
      <c r="BZY906" s="3298"/>
      <c r="BZZ906" s="3298"/>
      <c r="CAA906" s="3298"/>
      <c r="CAB906" s="3298"/>
      <c r="CAC906" s="3298"/>
      <c r="CAD906" s="3298"/>
      <c r="CAE906" s="3298"/>
      <c r="CAF906" s="3298"/>
      <c r="CAG906" s="3298"/>
      <c r="CAH906" s="3298"/>
      <c r="CAI906" s="3298"/>
      <c r="CAJ906" s="3298"/>
      <c r="CAK906" s="3298"/>
      <c r="CAL906" s="3298"/>
      <c r="CAM906" s="3298"/>
      <c r="CAN906" s="3298"/>
      <c r="CAO906" s="3298"/>
      <c r="CAP906" s="3298"/>
      <c r="CAQ906" s="3298"/>
      <c r="CAR906" s="3298"/>
      <c r="CAS906" s="3298"/>
      <c r="CAT906" s="3298"/>
      <c r="CAU906" s="3298"/>
      <c r="CAV906" s="3298"/>
      <c r="CAW906" s="3298"/>
      <c r="CAX906" s="3298"/>
      <c r="CAY906" s="3298"/>
      <c r="CAZ906" s="3298"/>
      <c r="CBA906" s="3298"/>
      <c r="CBB906" s="3298"/>
      <c r="CBC906" s="3298"/>
      <c r="CBD906" s="3298"/>
      <c r="CBE906" s="3298"/>
      <c r="CBF906" s="3298"/>
      <c r="CBG906" s="3298"/>
      <c r="CBH906" s="3298"/>
      <c r="CBI906" s="3298"/>
      <c r="CBJ906" s="3298"/>
      <c r="CBK906" s="3298"/>
      <c r="CBL906" s="3298"/>
      <c r="CBM906" s="3298"/>
      <c r="CBN906" s="3298"/>
      <c r="CBO906" s="3298"/>
      <c r="CBP906" s="3298"/>
      <c r="CBQ906" s="3298"/>
      <c r="CBR906" s="3298"/>
      <c r="CBS906" s="3298"/>
      <c r="CBT906" s="3298"/>
      <c r="CBU906" s="3298"/>
      <c r="CBV906" s="3298"/>
      <c r="CBW906" s="3298"/>
      <c r="CBX906" s="3298"/>
      <c r="CBY906" s="3298"/>
      <c r="CBZ906" s="3298"/>
      <c r="CCA906" s="3298"/>
      <c r="CCB906" s="3298"/>
      <c r="CCC906" s="3298"/>
      <c r="CCD906" s="3298"/>
      <c r="CCE906" s="3298"/>
      <c r="CCF906" s="3298"/>
      <c r="CCG906" s="3298"/>
      <c r="CCH906" s="3298"/>
      <c r="CCI906" s="3298"/>
      <c r="CCJ906" s="3298"/>
      <c r="CCK906" s="3298"/>
      <c r="CCL906" s="3298"/>
      <c r="CCM906" s="3298"/>
      <c r="CCN906" s="3298"/>
      <c r="CCO906" s="3298"/>
      <c r="CCP906" s="3298"/>
      <c r="CCQ906" s="3298"/>
      <c r="CCR906" s="3298"/>
      <c r="CCS906" s="3298"/>
      <c r="CCT906" s="3298"/>
      <c r="CCU906" s="3298"/>
      <c r="CCV906" s="3298"/>
      <c r="CCW906" s="3298"/>
      <c r="CCX906" s="3298"/>
      <c r="CCY906" s="3298"/>
      <c r="CCZ906" s="3298"/>
      <c r="CDA906" s="3298"/>
      <c r="CDB906" s="3298"/>
      <c r="CDC906" s="3298"/>
      <c r="CDD906" s="3298"/>
      <c r="CDE906" s="3298"/>
      <c r="CDF906" s="3298"/>
      <c r="CDG906" s="3298"/>
      <c r="CDH906" s="3298"/>
      <c r="CDI906" s="3298"/>
      <c r="CDJ906" s="3298"/>
      <c r="CDK906" s="3298"/>
      <c r="CDL906" s="3298"/>
      <c r="CDM906" s="3298"/>
      <c r="CDN906" s="3298"/>
      <c r="CDO906" s="3298"/>
      <c r="CDP906" s="3298"/>
      <c r="CDQ906" s="3298"/>
      <c r="CDR906" s="3298"/>
      <c r="CDS906" s="3298"/>
      <c r="CDT906" s="3298"/>
      <c r="CDU906" s="3298"/>
      <c r="CDV906" s="3298"/>
      <c r="CDW906" s="3298"/>
      <c r="CDX906" s="3298"/>
      <c r="CDY906" s="3298"/>
      <c r="CDZ906" s="3298"/>
      <c r="CEA906" s="3298"/>
      <c r="CEB906" s="3298"/>
      <c r="CEC906" s="3298"/>
      <c r="CED906" s="3298"/>
      <c r="CEE906" s="3298"/>
      <c r="CEF906" s="3298"/>
      <c r="CEG906" s="3298"/>
      <c r="CEH906" s="3298"/>
      <c r="CEI906" s="3298"/>
      <c r="CEJ906" s="3298"/>
      <c r="CEK906" s="3298"/>
      <c r="CEL906" s="3298"/>
      <c r="CEM906" s="3298"/>
      <c r="CEN906" s="3298"/>
      <c r="CEO906" s="3298"/>
      <c r="CEP906" s="3298"/>
      <c r="CEQ906" s="3298"/>
      <c r="CER906" s="3298"/>
      <c r="CES906" s="3298"/>
      <c r="CET906" s="3298"/>
      <c r="CEU906" s="3298"/>
      <c r="CEV906" s="3298"/>
      <c r="CEW906" s="3298"/>
      <c r="CEX906" s="3298"/>
      <c r="CEY906" s="3298"/>
      <c r="CEZ906" s="3298"/>
      <c r="CFA906" s="3298"/>
      <c r="CFB906" s="3298"/>
      <c r="CFC906" s="3298"/>
      <c r="CFD906" s="3298"/>
      <c r="CFE906" s="3298"/>
      <c r="CFF906" s="3298"/>
      <c r="CFG906" s="3298"/>
      <c r="CFH906" s="3298"/>
      <c r="CFI906" s="3298"/>
      <c r="CFJ906" s="3298"/>
      <c r="CFK906" s="3298"/>
      <c r="CFL906" s="3298"/>
      <c r="CFM906" s="3298"/>
      <c r="CFN906" s="3298"/>
      <c r="CFO906" s="3298"/>
      <c r="CFP906" s="3298"/>
      <c r="CFQ906" s="3298"/>
      <c r="CFR906" s="3298"/>
      <c r="CFS906" s="3298"/>
      <c r="CFT906" s="3298"/>
      <c r="CFU906" s="3298"/>
      <c r="CFV906" s="3298"/>
      <c r="CFW906" s="3298"/>
      <c r="CFX906" s="3298"/>
      <c r="CFY906" s="3298"/>
      <c r="CFZ906" s="3298"/>
      <c r="CGA906" s="3298"/>
      <c r="CGB906" s="3298"/>
      <c r="CGC906" s="3298"/>
      <c r="CGD906" s="3298"/>
      <c r="CGE906" s="3298"/>
      <c r="CGF906" s="3298"/>
      <c r="CGG906" s="3298"/>
      <c r="CGH906" s="3298"/>
      <c r="CGI906" s="3298"/>
      <c r="CGJ906" s="3298"/>
      <c r="CGK906" s="3298"/>
      <c r="CGL906" s="3298"/>
      <c r="CGM906" s="3298"/>
      <c r="CGN906" s="3298"/>
      <c r="CGO906" s="3298"/>
      <c r="CGP906" s="3298"/>
      <c r="CGQ906" s="3298"/>
      <c r="CGR906" s="3298"/>
      <c r="CGS906" s="3298"/>
      <c r="CGT906" s="3298"/>
      <c r="CGU906" s="3298"/>
      <c r="CGV906" s="3298"/>
      <c r="CGW906" s="3298"/>
      <c r="CGX906" s="3298"/>
      <c r="CGY906" s="3298"/>
      <c r="CGZ906" s="3298"/>
      <c r="CHA906" s="3298"/>
      <c r="CHB906" s="3298"/>
      <c r="CHC906" s="3298"/>
      <c r="CHD906" s="3298"/>
      <c r="CHE906" s="3298"/>
      <c r="CHF906" s="3298"/>
      <c r="CHG906" s="3298"/>
      <c r="CHH906" s="3298"/>
      <c r="CHI906" s="3298"/>
      <c r="CHJ906" s="3298"/>
      <c r="CHK906" s="3298"/>
      <c r="CHL906" s="3298"/>
      <c r="CHM906" s="3298"/>
      <c r="CHN906" s="3298"/>
      <c r="CHO906" s="3298"/>
      <c r="CHP906" s="3298"/>
      <c r="CHQ906" s="3298"/>
      <c r="CHR906" s="3298"/>
      <c r="CHS906" s="3298"/>
      <c r="CHT906" s="3298"/>
      <c r="CHU906" s="3298"/>
      <c r="CHV906" s="3298"/>
      <c r="CHW906" s="3298"/>
      <c r="CHX906" s="3298"/>
      <c r="CHY906" s="3298"/>
      <c r="CHZ906" s="3298"/>
      <c r="CIA906" s="3298"/>
      <c r="CIB906" s="3298"/>
      <c r="CIC906" s="3298"/>
      <c r="CID906" s="3298"/>
      <c r="CIE906" s="3298"/>
      <c r="CIF906" s="3298"/>
      <c r="CIG906" s="3298"/>
      <c r="CIH906" s="3298"/>
      <c r="CII906" s="3298"/>
      <c r="CIJ906" s="3298"/>
      <c r="CIK906" s="3298"/>
      <c r="CIL906" s="3298"/>
      <c r="CIM906" s="3298"/>
      <c r="CIN906" s="3298"/>
      <c r="CIO906" s="3298"/>
      <c r="CIP906" s="3298"/>
      <c r="CIQ906" s="3298"/>
      <c r="CIR906" s="3298"/>
      <c r="CIS906" s="3298"/>
      <c r="CIT906" s="3298"/>
      <c r="CIU906" s="3298"/>
      <c r="CIV906" s="3298"/>
      <c r="CIW906" s="3298"/>
      <c r="CIX906" s="3298"/>
      <c r="CIY906" s="3298"/>
      <c r="CIZ906" s="3298"/>
      <c r="CJA906" s="3298"/>
      <c r="CJB906" s="3298"/>
      <c r="CJC906" s="3298"/>
      <c r="CJD906" s="3298"/>
      <c r="CJE906" s="3298"/>
      <c r="CJF906" s="3298"/>
      <c r="CJG906" s="3298"/>
      <c r="CJH906" s="3298"/>
      <c r="CJI906" s="3298"/>
      <c r="CJJ906" s="3298"/>
      <c r="CJK906" s="3298"/>
      <c r="CJL906" s="3298"/>
      <c r="CJM906" s="3298"/>
      <c r="CJN906" s="3298"/>
      <c r="CJO906" s="3298"/>
      <c r="CJP906" s="3298"/>
      <c r="CJQ906" s="3298"/>
      <c r="CJR906" s="3298"/>
      <c r="CJS906" s="3298"/>
      <c r="CJT906" s="3298"/>
      <c r="CJU906" s="3298"/>
      <c r="CJV906" s="3298"/>
      <c r="CJW906" s="3298"/>
      <c r="CJX906" s="3298"/>
      <c r="CJY906" s="3298"/>
      <c r="CJZ906" s="3298"/>
      <c r="CKA906" s="3298"/>
      <c r="CKB906" s="3298"/>
      <c r="CKC906" s="3298"/>
      <c r="CKD906" s="3298"/>
      <c r="CKE906" s="3298"/>
      <c r="CKF906" s="3298"/>
      <c r="CKG906" s="3298"/>
      <c r="CKH906" s="3298"/>
      <c r="CKI906" s="3298"/>
      <c r="CKJ906" s="3298"/>
      <c r="CKK906" s="3298"/>
      <c r="CKL906" s="3298"/>
      <c r="CKM906" s="3298"/>
      <c r="CKN906" s="3298"/>
      <c r="CKO906" s="3298"/>
      <c r="CKP906" s="3298"/>
      <c r="CKQ906" s="3298"/>
      <c r="CKR906" s="3298"/>
      <c r="CKS906" s="3298"/>
      <c r="CKT906" s="3298"/>
      <c r="CKU906" s="3298"/>
      <c r="CKV906" s="3298"/>
      <c r="CKW906" s="3298"/>
      <c r="CKX906" s="3298"/>
      <c r="CKY906" s="3298"/>
      <c r="CKZ906" s="3298"/>
      <c r="CLA906" s="3298"/>
      <c r="CLB906" s="3298"/>
      <c r="CLC906" s="3298"/>
      <c r="CLD906" s="3298"/>
      <c r="CLE906" s="3298"/>
      <c r="CLF906" s="3298"/>
      <c r="CLG906" s="3298"/>
      <c r="CLH906" s="3298"/>
      <c r="CLI906" s="3298"/>
      <c r="CLJ906" s="3298"/>
      <c r="CLK906" s="3298"/>
      <c r="CLL906" s="3298"/>
      <c r="CLM906" s="3298"/>
      <c r="CLN906" s="3298"/>
      <c r="CLO906" s="3298"/>
      <c r="CLP906" s="3298"/>
      <c r="CLQ906" s="3298"/>
      <c r="CLR906" s="3298"/>
      <c r="CLS906" s="3298"/>
      <c r="CLT906" s="3298"/>
      <c r="CLU906" s="3298"/>
      <c r="CLV906" s="3298"/>
      <c r="CLW906" s="3298"/>
      <c r="CLX906" s="3298"/>
      <c r="CLY906" s="3298"/>
      <c r="CLZ906" s="3298"/>
      <c r="CMA906" s="3298"/>
      <c r="CMB906" s="3298"/>
      <c r="CMC906" s="3298"/>
      <c r="CMD906" s="3298"/>
      <c r="CME906" s="3298"/>
      <c r="CMF906" s="3298"/>
      <c r="CMG906" s="3298"/>
      <c r="CMH906" s="3298"/>
      <c r="CMI906" s="3298"/>
      <c r="CMJ906" s="3298"/>
      <c r="CMK906" s="3298"/>
      <c r="CML906" s="3298"/>
      <c r="CMM906" s="3298"/>
      <c r="CMN906" s="3298"/>
      <c r="CMO906" s="3298"/>
      <c r="CMP906" s="3298"/>
      <c r="CMQ906" s="3298"/>
      <c r="CMR906" s="3298"/>
      <c r="CMS906" s="3298"/>
      <c r="CMT906" s="3298"/>
      <c r="CMU906" s="3298"/>
      <c r="CMV906" s="3298"/>
      <c r="CMW906" s="3298"/>
      <c r="CMX906" s="3298"/>
      <c r="CMY906" s="3298"/>
      <c r="CMZ906" s="3298"/>
      <c r="CNA906" s="3298"/>
      <c r="CNB906" s="3298"/>
      <c r="CNC906" s="3298"/>
      <c r="CND906" s="3298"/>
      <c r="CNE906" s="3298"/>
      <c r="CNF906" s="3298"/>
      <c r="CNG906" s="3298"/>
      <c r="CNH906" s="3298"/>
      <c r="CNI906" s="3298"/>
      <c r="CNJ906" s="3298"/>
      <c r="CNK906" s="3298"/>
      <c r="CNL906" s="3298"/>
      <c r="CNM906" s="3298"/>
      <c r="CNN906" s="3298"/>
      <c r="CNO906" s="3298"/>
      <c r="CNP906" s="3298"/>
      <c r="CNQ906" s="3298"/>
      <c r="CNR906" s="3298"/>
      <c r="CNS906" s="3298"/>
      <c r="CNT906" s="3298"/>
      <c r="CNU906" s="3298"/>
      <c r="CNV906" s="3298"/>
      <c r="CNW906" s="3298"/>
      <c r="CNX906" s="3298"/>
      <c r="CNY906" s="3298"/>
      <c r="CNZ906" s="3298"/>
      <c r="COA906" s="3298"/>
      <c r="COB906" s="3298"/>
      <c r="COC906" s="3298"/>
      <c r="COD906" s="3298"/>
      <c r="COE906" s="3298"/>
      <c r="COF906" s="3298"/>
      <c r="COG906" s="3298"/>
      <c r="COH906" s="3298"/>
      <c r="COI906" s="3298"/>
      <c r="COJ906" s="3298"/>
      <c r="COK906" s="3298"/>
      <c r="COL906" s="3298"/>
      <c r="COM906" s="3298"/>
      <c r="CON906" s="3298"/>
      <c r="COO906" s="3298"/>
      <c r="COP906" s="3298"/>
      <c r="COQ906" s="3298"/>
      <c r="COR906" s="3298"/>
      <c r="COS906" s="3298"/>
      <c r="COT906" s="3298"/>
      <c r="COU906" s="3298"/>
      <c r="COV906" s="3298"/>
      <c r="COW906" s="3298"/>
      <c r="COX906" s="3298"/>
      <c r="COY906" s="3298"/>
      <c r="COZ906" s="3298"/>
      <c r="CPA906" s="3298"/>
      <c r="CPB906" s="3298"/>
      <c r="CPC906" s="3298"/>
      <c r="CPD906" s="3298"/>
      <c r="CPE906" s="3298"/>
      <c r="CPF906" s="3298"/>
      <c r="CPG906" s="3298"/>
      <c r="CPH906" s="3298"/>
      <c r="CPI906" s="3298"/>
      <c r="CPJ906" s="3298"/>
      <c r="CPK906" s="3298"/>
      <c r="CPL906" s="3298"/>
      <c r="CPM906" s="3298"/>
      <c r="CPN906" s="3298"/>
      <c r="CPO906" s="3298"/>
      <c r="CPP906" s="3298"/>
      <c r="CPQ906" s="3298"/>
      <c r="CPR906" s="3298"/>
      <c r="CPS906" s="3298"/>
      <c r="CPT906" s="3298"/>
      <c r="CPU906" s="3298"/>
      <c r="CPV906" s="3298"/>
      <c r="CPW906" s="3298"/>
      <c r="CPX906" s="3298"/>
      <c r="CPY906" s="3298"/>
      <c r="CPZ906" s="3298"/>
      <c r="CQA906" s="3298"/>
      <c r="CQB906" s="3298"/>
      <c r="CQC906" s="3298"/>
      <c r="CQD906" s="3298"/>
      <c r="CQE906" s="3298"/>
      <c r="CQF906" s="3298"/>
      <c r="CQG906" s="3298"/>
      <c r="CQH906" s="3298"/>
      <c r="CQI906" s="3298"/>
      <c r="CQJ906" s="3298"/>
      <c r="CQK906" s="3298"/>
      <c r="CQL906" s="3298"/>
      <c r="CQM906" s="3298"/>
      <c r="CQN906" s="3298"/>
      <c r="CQO906" s="3298"/>
      <c r="CQP906" s="3298"/>
      <c r="CQQ906" s="3298"/>
      <c r="CQR906" s="3298"/>
      <c r="CQS906" s="3298"/>
      <c r="CQT906" s="3298"/>
      <c r="CQU906" s="3298"/>
      <c r="CQV906" s="3298"/>
      <c r="CQW906" s="3298"/>
      <c r="CQX906" s="3298"/>
      <c r="CQY906" s="3298"/>
      <c r="CQZ906" s="3298"/>
      <c r="CRA906" s="3298"/>
      <c r="CRB906" s="3298"/>
      <c r="CRC906" s="3298"/>
      <c r="CRD906" s="3298"/>
      <c r="CRE906" s="3298"/>
      <c r="CRF906" s="3298"/>
      <c r="CRG906" s="3298"/>
      <c r="CRH906" s="3298"/>
      <c r="CRI906" s="3298"/>
      <c r="CRJ906" s="3298"/>
      <c r="CRK906" s="3298"/>
      <c r="CRL906" s="3298"/>
      <c r="CRM906" s="3298"/>
      <c r="CRN906" s="3298"/>
      <c r="CRO906" s="3298"/>
      <c r="CRP906" s="3298"/>
      <c r="CRQ906" s="3298"/>
      <c r="CRR906" s="3298"/>
      <c r="CRS906" s="3298"/>
      <c r="CRT906" s="3298"/>
      <c r="CRU906" s="3298"/>
      <c r="CRV906" s="3298"/>
      <c r="CRW906" s="3298"/>
      <c r="CRX906" s="3298"/>
      <c r="CRY906" s="3298"/>
      <c r="CRZ906" s="3298"/>
      <c r="CSA906" s="3298"/>
      <c r="CSB906" s="3298"/>
      <c r="CSC906" s="3298"/>
      <c r="CSD906" s="3298"/>
      <c r="CSE906" s="3298"/>
      <c r="CSF906" s="3298"/>
      <c r="CSG906" s="3298"/>
      <c r="CSH906" s="3298"/>
      <c r="CSI906" s="3298"/>
      <c r="CSJ906" s="3298"/>
      <c r="CSK906" s="3298"/>
      <c r="CSL906" s="3298"/>
      <c r="CSM906" s="3298"/>
      <c r="CSN906" s="3298"/>
      <c r="CSO906" s="3298"/>
      <c r="CSP906" s="3298"/>
      <c r="CSQ906" s="3298"/>
      <c r="CSR906" s="3298"/>
      <c r="CSS906" s="3298"/>
      <c r="CST906" s="3298"/>
      <c r="CSU906" s="3298"/>
      <c r="CSV906" s="3298"/>
      <c r="CSW906" s="3298"/>
      <c r="CSX906" s="3298"/>
      <c r="CSY906" s="3298"/>
      <c r="CSZ906" s="3298"/>
      <c r="CTA906" s="3298"/>
      <c r="CTB906" s="3298"/>
      <c r="CTC906" s="3298"/>
      <c r="CTD906" s="3298"/>
      <c r="CTE906" s="3298"/>
      <c r="CTF906" s="3298"/>
      <c r="CTG906" s="3298"/>
      <c r="CTH906" s="3298"/>
      <c r="CTI906" s="3298"/>
      <c r="CTJ906" s="3298"/>
      <c r="CTK906" s="3298"/>
      <c r="CTL906" s="3298"/>
      <c r="CTM906" s="3298"/>
      <c r="CTN906" s="3298"/>
      <c r="CTO906" s="3298"/>
      <c r="CTP906" s="3298"/>
      <c r="CTQ906" s="3298"/>
      <c r="CTR906" s="3298"/>
      <c r="CTS906" s="3298"/>
      <c r="CTT906" s="3298"/>
      <c r="CTU906" s="3298"/>
      <c r="CTV906" s="3298"/>
      <c r="CTW906" s="3298"/>
      <c r="CTX906" s="3298"/>
      <c r="CTY906" s="3298"/>
      <c r="CTZ906" s="3298"/>
      <c r="CUA906" s="3298"/>
      <c r="CUB906" s="3298"/>
      <c r="CUC906" s="3298"/>
      <c r="CUD906" s="3298"/>
      <c r="CUE906" s="3298"/>
      <c r="CUF906" s="3298"/>
      <c r="CUG906" s="3298"/>
      <c r="CUH906" s="3298"/>
      <c r="CUI906" s="3298"/>
      <c r="CUJ906" s="3298"/>
      <c r="CUK906" s="3298"/>
      <c r="CUL906" s="3298"/>
      <c r="CUM906" s="3298"/>
      <c r="CUN906" s="3298"/>
      <c r="CUO906" s="3298"/>
      <c r="CUP906" s="3298"/>
      <c r="CUQ906" s="3298"/>
      <c r="CUR906" s="3298"/>
      <c r="CUS906" s="3298"/>
      <c r="CUT906" s="3298"/>
      <c r="CUU906" s="3298"/>
      <c r="CUV906" s="3298"/>
      <c r="CUW906" s="3298"/>
      <c r="CUX906" s="3298"/>
      <c r="CUY906" s="3298"/>
      <c r="CUZ906" s="3298"/>
      <c r="CVA906" s="3298"/>
      <c r="CVB906" s="3298"/>
      <c r="CVC906" s="3298"/>
      <c r="CVD906" s="3298"/>
      <c r="CVE906" s="3298"/>
      <c r="CVF906" s="3298"/>
      <c r="CVG906" s="3298"/>
      <c r="CVH906" s="3298"/>
      <c r="CVI906" s="3298"/>
      <c r="CVJ906" s="3298"/>
      <c r="CVK906" s="3298"/>
      <c r="CVL906" s="3298"/>
      <c r="CVM906" s="3298"/>
      <c r="CVN906" s="3298"/>
      <c r="CVO906" s="3298"/>
      <c r="CVP906" s="3298"/>
      <c r="CVQ906" s="3298"/>
      <c r="CVR906" s="3298"/>
      <c r="CVS906" s="3298"/>
      <c r="CVT906" s="3298"/>
      <c r="CVU906" s="3298"/>
      <c r="CVV906" s="3298"/>
      <c r="CVW906" s="3298"/>
      <c r="CVX906" s="3298"/>
      <c r="CVY906" s="3298"/>
      <c r="CVZ906" s="3298"/>
      <c r="CWA906" s="3298"/>
      <c r="CWB906" s="3298"/>
      <c r="CWC906" s="3298"/>
      <c r="CWD906" s="3298"/>
      <c r="CWE906" s="3298"/>
      <c r="CWF906" s="3298"/>
      <c r="CWG906" s="3298"/>
      <c r="CWH906" s="3298"/>
      <c r="CWI906" s="3298"/>
      <c r="CWJ906" s="3298"/>
      <c r="CWK906" s="3298"/>
      <c r="CWL906" s="3298"/>
      <c r="CWM906" s="3298"/>
      <c r="CWN906" s="3298"/>
      <c r="CWO906" s="3298"/>
      <c r="CWP906" s="3298"/>
      <c r="CWQ906" s="3298"/>
      <c r="CWR906" s="3298"/>
      <c r="CWS906" s="3298"/>
      <c r="CWT906" s="3298"/>
      <c r="CWU906" s="3298"/>
      <c r="CWV906" s="3298"/>
      <c r="CWW906" s="3298"/>
      <c r="CWX906" s="3298"/>
      <c r="CWY906" s="3298"/>
      <c r="CWZ906" s="3298"/>
      <c r="CXA906" s="3298"/>
      <c r="CXB906" s="3298"/>
      <c r="CXC906" s="3298"/>
      <c r="CXD906" s="3298"/>
      <c r="CXE906" s="3298"/>
      <c r="CXF906" s="3298"/>
      <c r="CXG906" s="3298"/>
      <c r="CXH906" s="3298"/>
      <c r="CXI906" s="3298"/>
      <c r="CXJ906" s="3298"/>
      <c r="CXK906" s="3298"/>
      <c r="CXL906" s="3298"/>
      <c r="CXM906" s="3298"/>
      <c r="CXN906" s="3298"/>
      <c r="CXO906" s="3298"/>
      <c r="CXP906" s="3298"/>
      <c r="CXQ906" s="3298"/>
      <c r="CXR906" s="3298"/>
      <c r="CXS906" s="3298"/>
      <c r="CXT906" s="3298"/>
      <c r="CXU906" s="3298"/>
      <c r="CXV906" s="3298"/>
      <c r="CXW906" s="3298"/>
      <c r="CXX906" s="3298"/>
      <c r="CXY906" s="3298"/>
      <c r="CXZ906" s="3298"/>
      <c r="CYA906" s="3298"/>
      <c r="CYB906" s="3298"/>
      <c r="CYC906" s="3298"/>
      <c r="CYD906" s="3298"/>
      <c r="CYE906" s="3298"/>
      <c r="CYF906" s="3298"/>
      <c r="CYG906" s="3298"/>
      <c r="CYH906" s="3298"/>
      <c r="CYI906" s="3298"/>
      <c r="CYJ906" s="3298"/>
      <c r="CYK906" s="3298"/>
      <c r="CYL906" s="3298"/>
      <c r="CYM906" s="3298"/>
      <c r="CYN906" s="3298"/>
      <c r="CYO906" s="3298"/>
      <c r="CYP906" s="3298"/>
      <c r="CYQ906" s="3298"/>
      <c r="CYR906" s="3298"/>
      <c r="CYS906" s="3298"/>
      <c r="CYT906" s="3298"/>
      <c r="CYU906" s="3298"/>
      <c r="CYV906" s="3298"/>
      <c r="CYW906" s="3298"/>
      <c r="CYX906" s="3298"/>
      <c r="CYY906" s="3298"/>
      <c r="CYZ906" s="3298"/>
      <c r="CZA906" s="3298"/>
      <c r="CZB906" s="3298"/>
      <c r="CZC906" s="3298"/>
      <c r="CZD906" s="3298"/>
      <c r="CZE906" s="3298"/>
      <c r="CZF906" s="3298"/>
      <c r="CZG906" s="3298"/>
      <c r="CZH906" s="3298"/>
      <c r="CZI906" s="3298"/>
      <c r="CZJ906" s="3298"/>
      <c r="CZK906" s="3298"/>
      <c r="CZL906" s="3298"/>
      <c r="CZM906" s="3298"/>
      <c r="CZN906" s="3298"/>
      <c r="CZO906" s="3298"/>
      <c r="CZP906" s="3298"/>
      <c r="CZQ906" s="3298"/>
      <c r="CZR906" s="3298"/>
      <c r="CZS906" s="3298"/>
      <c r="CZT906" s="3298"/>
      <c r="CZU906" s="3298"/>
      <c r="CZV906" s="3298"/>
      <c r="CZW906" s="3298"/>
      <c r="CZX906" s="3298"/>
      <c r="CZY906" s="3298"/>
      <c r="CZZ906" s="3298"/>
      <c r="DAA906" s="3298"/>
      <c r="DAB906" s="3298"/>
      <c r="DAC906" s="3298"/>
      <c r="DAD906" s="3298"/>
      <c r="DAE906" s="3298"/>
      <c r="DAF906" s="3298"/>
      <c r="DAG906" s="3298"/>
      <c r="DAH906" s="3298"/>
      <c r="DAI906" s="3298"/>
      <c r="DAJ906" s="3298"/>
      <c r="DAK906" s="3298"/>
      <c r="DAL906" s="3298"/>
      <c r="DAM906" s="3298"/>
      <c r="DAN906" s="3298"/>
      <c r="DAO906" s="3298"/>
      <c r="DAP906" s="3298"/>
      <c r="DAQ906" s="3298"/>
      <c r="DAR906" s="3298"/>
      <c r="DAS906" s="3298"/>
      <c r="DAT906" s="3298"/>
      <c r="DAU906" s="3298"/>
      <c r="DAV906" s="3298"/>
      <c r="DAW906" s="3298"/>
      <c r="DAX906" s="3298"/>
      <c r="DAY906" s="3298"/>
      <c r="DAZ906" s="3298"/>
      <c r="DBA906" s="3298"/>
      <c r="DBB906" s="3298"/>
      <c r="DBC906" s="3298"/>
      <c r="DBD906" s="3298"/>
      <c r="DBE906" s="3298"/>
      <c r="DBF906" s="3298"/>
      <c r="DBG906" s="3298"/>
      <c r="DBH906" s="3298"/>
      <c r="DBI906" s="3298"/>
      <c r="DBJ906" s="3298"/>
      <c r="DBK906" s="3298"/>
      <c r="DBL906" s="3298"/>
      <c r="DBM906" s="3298"/>
      <c r="DBN906" s="3298"/>
      <c r="DBO906" s="3298"/>
      <c r="DBP906" s="3298"/>
      <c r="DBQ906" s="3298"/>
      <c r="DBR906" s="3298"/>
      <c r="DBS906" s="3298"/>
      <c r="DBT906" s="3298"/>
      <c r="DBU906" s="3298"/>
      <c r="DBV906" s="3298"/>
      <c r="DBW906" s="3298"/>
      <c r="DBX906" s="3298"/>
      <c r="DBY906" s="3298"/>
      <c r="DBZ906" s="3298"/>
      <c r="DCA906" s="3298"/>
      <c r="DCB906" s="3298"/>
      <c r="DCC906" s="3298"/>
      <c r="DCD906" s="3298"/>
      <c r="DCE906" s="3298"/>
      <c r="DCF906" s="3298"/>
      <c r="DCG906" s="3298"/>
      <c r="DCH906" s="3298"/>
      <c r="DCI906" s="3298"/>
      <c r="DCJ906" s="3298"/>
      <c r="DCK906" s="3298"/>
      <c r="DCL906" s="3298"/>
      <c r="DCM906" s="3298"/>
      <c r="DCN906" s="3298"/>
      <c r="DCO906" s="3298"/>
      <c r="DCP906" s="3298"/>
      <c r="DCQ906" s="3298"/>
      <c r="DCR906" s="3298"/>
      <c r="DCS906" s="3298"/>
      <c r="DCT906" s="3298"/>
      <c r="DCU906" s="3298"/>
      <c r="DCV906" s="3298"/>
      <c r="DCW906" s="3298"/>
      <c r="DCX906" s="3298"/>
      <c r="DCY906" s="3298"/>
      <c r="DCZ906" s="3298"/>
      <c r="DDA906" s="3298"/>
      <c r="DDB906" s="3298"/>
      <c r="DDC906" s="3298"/>
      <c r="DDD906" s="3298"/>
      <c r="DDE906" s="3298"/>
      <c r="DDF906" s="3298"/>
      <c r="DDG906" s="3298"/>
      <c r="DDH906" s="3298"/>
      <c r="DDI906" s="3298"/>
      <c r="DDJ906" s="3298"/>
      <c r="DDK906" s="3298"/>
      <c r="DDL906" s="3298"/>
      <c r="DDM906" s="3298"/>
      <c r="DDN906" s="3298"/>
      <c r="DDO906" s="3298"/>
      <c r="DDP906" s="3298"/>
      <c r="DDQ906" s="3298"/>
      <c r="DDR906" s="3298"/>
      <c r="DDS906" s="3298"/>
      <c r="DDT906" s="3298"/>
      <c r="DDU906" s="3298"/>
      <c r="DDV906" s="3298"/>
      <c r="DDW906" s="3298"/>
      <c r="DDX906" s="3298"/>
      <c r="DDY906" s="3298"/>
      <c r="DDZ906" s="3298"/>
      <c r="DEA906" s="3298"/>
      <c r="DEB906" s="3298"/>
      <c r="DEC906" s="3298"/>
      <c r="DED906" s="3298"/>
      <c r="DEE906" s="3298"/>
      <c r="DEF906" s="3298"/>
      <c r="DEG906" s="3298"/>
      <c r="DEH906" s="3298"/>
      <c r="DEI906" s="3298"/>
      <c r="DEJ906" s="3298"/>
      <c r="DEK906" s="3298"/>
      <c r="DEL906" s="3298"/>
      <c r="DEM906" s="3298"/>
      <c r="DEN906" s="3298"/>
      <c r="DEO906" s="3298"/>
      <c r="DEP906" s="3298"/>
      <c r="DEQ906" s="3298"/>
      <c r="DER906" s="3298"/>
      <c r="DES906" s="3298"/>
      <c r="DET906" s="3298"/>
      <c r="DEU906" s="3298"/>
      <c r="DEV906" s="3298"/>
      <c r="DEW906" s="3298"/>
      <c r="DEX906" s="3298"/>
      <c r="DEY906" s="3298"/>
      <c r="DEZ906" s="3298"/>
      <c r="DFA906" s="3298"/>
      <c r="DFB906" s="3298"/>
      <c r="DFC906" s="3298"/>
      <c r="DFD906" s="3298"/>
      <c r="DFE906" s="3298"/>
      <c r="DFF906" s="3298"/>
      <c r="DFG906" s="3298"/>
      <c r="DFH906" s="3298"/>
      <c r="DFI906" s="3298"/>
      <c r="DFJ906" s="3298"/>
      <c r="DFK906" s="3298"/>
      <c r="DFL906" s="3298"/>
      <c r="DFM906" s="3298"/>
      <c r="DFN906" s="3298"/>
      <c r="DFO906" s="3298"/>
      <c r="DFP906" s="3298"/>
      <c r="DFQ906" s="3298"/>
      <c r="DFR906" s="3298"/>
      <c r="DFS906" s="3298"/>
      <c r="DFT906" s="3298"/>
      <c r="DFU906" s="3298"/>
      <c r="DFV906" s="3298"/>
      <c r="DFW906" s="3298"/>
      <c r="DFX906" s="3298"/>
      <c r="DFY906" s="3298"/>
      <c r="DFZ906" s="3298"/>
      <c r="DGA906" s="3298"/>
      <c r="DGB906" s="3298"/>
      <c r="DGC906" s="3298"/>
      <c r="DGD906" s="3298"/>
      <c r="DGE906" s="3298"/>
      <c r="DGF906" s="3298"/>
      <c r="DGG906" s="3298"/>
      <c r="DGH906" s="3298"/>
      <c r="DGI906" s="3298"/>
      <c r="DGJ906" s="3298"/>
      <c r="DGK906" s="3298"/>
      <c r="DGL906" s="3298"/>
      <c r="DGM906" s="3298"/>
      <c r="DGN906" s="3298"/>
      <c r="DGO906" s="3298"/>
      <c r="DGP906" s="3298"/>
      <c r="DGQ906" s="3298"/>
      <c r="DGR906" s="3298"/>
      <c r="DGS906" s="3298"/>
      <c r="DGT906" s="3298"/>
      <c r="DGU906" s="3298"/>
      <c r="DGV906" s="3298"/>
      <c r="DGW906" s="3298"/>
      <c r="DGX906" s="3298"/>
      <c r="DGY906" s="3298"/>
      <c r="DGZ906" s="3298"/>
      <c r="DHA906" s="3298"/>
      <c r="DHB906" s="3298"/>
      <c r="DHC906" s="3298"/>
      <c r="DHD906" s="3298"/>
      <c r="DHE906" s="3298"/>
      <c r="DHF906" s="3298"/>
      <c r="DHG906" s="3298"/>
      <c r="DHH906" s="3298"/>
      <c r="DHI906" s="3298"/>
      <c r="DHJ906" s="3298"/>
      <c r="DHK906" s="3298"/>
      <c r="DHL906" s="3298"/>
      <c r="DHM906" s="3298"/>
      <c r="DHN906" s="3298"/>
      <c r="DHO906" s="3298"/>
      <c r="DHP906" s="3298"/>
      <c r="DHQ906" s="3298"/>
      <c r="DHR906" s="3298"/>
      <c r="DHS906" s="3298"/>
      <c r="DHT906" s="3298"/>
      <c r="DHU906" s="3298"/>
      <c r="DHV906" s="3298"/>
      <c r="DHW906" s="3298"/>
      <c r="DHX906" s="3298"/>
      <c r="DHY906" s="3298"/>
      <c r="DHZ906" s="3298"/>
      <c r="DIA906" s="3298"/>
      <c r="DIB906" s="3298"/>
      <c r="DIC906" s="3298"/>
      <c r="DID906" s="3298"/>
      <c r="DIE906" s="3298"/>
      <c r="DIF906" s="3298"/>
      <c r="DIG906" s="3298"/>
      <c r="DIH906" s="3298"/>
      <c r="DII906" s="3298"/>
      <c r="DIJ906" s="3298"/>
      <c r="DIK906" s="3298"/>
      <c r="DIL906" s="3298"/>
      <c r="DIM906" s="3298"/>
      <c r="DIN906" s="3298"/>
      <c r="DIO906" s="3298"/>
      <c r="DIP906" s="3298"/>
      <c r="DIQ906" s="3298"/>
      <c r="DIR906" s="3298"/>
      <c r="DIS906" s="3298"/>
      <c r="DIT906" s="3298"/>
      <c r="DIU906" s="3298"/>
      <c r="DIV906" s="3298"/>
      <c r="DIW906" s="3298"/>
      <c r="DIX906" s="3298"/>
      <c r="DIY906" s="3298"/>
      <c r="DIZ906" s="3298"/>
      <c r="DJA906" s="3298"/>
      <c r="DJB906" s="3298"/>
      <c r="DJC906" s="3298"/>
      <c r="DJD906" s="3298"/>
      <c r="DJE906" s="3298"/>
      <c r="DJF906" s="3298"/>
      <c r="DJG906" s="3298"/>
      <c r="DJH906" s="3298"/>
      <c r="DJI906" s="3298"/>
      <c r="DJJ906" s="3298"/>
      <c r="DJK906" s="3298"/>
      <c r="DJL906" s="3298"/>
      <c r="DJM906" s="3298"/>
      <c r="DJN906" s="3298"/>
      <c r="DJO906" s="3298"/>
      <c r="DJP906" s="3298"/>
      <c r="DJQ906" s="3298"/>
      <c r="DJR906" s="3298"/>
      <c r="DJS906" s="3298"/>
      <c r="DJT906" s="3298"/>
      <c r="DJU906" s="3298"/>
      <c r="DJV906" s="3298"/>
      <c r="DJW906" s="3298"/>
      <c r="DJX906" s="3298"/>
      <c r="DJY906" s="3298"/>
      <c r="DJZ906" s="3298"/>
      <c r="DKA906" s="3298"/>
      <c r="DKB906" s="3298"/>
      <c r="DKC906" s="3298"/>
      <c r="DKD906" s="3298"/>
      <c r="DKE906" s="3298"/>
      <c r="DKF906" s="3298"/>
      <c r="DKG906" s="3298"/>
      <c r="DKH906" s="3298"/>
      <c r="DKI906" s="3298"/>
      <c r="DKJ906" s="3298"/>
      <c r="DKK906" s="3298"/>
      <c r="DKL906" s="3298"/>
      <c r="DKM906" s="3298"/>
      <c r="DKN906" s="3298"/>
      <c r="DKO906" s="3298"/>
      <c r="DKP906" s="3298"/>
      <c r="DKQ906" s="3298"/>
      <c r="DKR906" s="3298"/>
      <c r="DKS906" s="3298"/>
      <c r="DKT906" s="3298"/>
      <c r="DKU906" s="3298"/>
      <c r="DKV906" s="3298"/>
      <c r="DKW906" s="3298"/>
      <c r="DKX906" s="3298"/>
      <c r="DKY906" s="3298"/>
      <c r="DKZ906" s="3298"/>
      <c r="DLA906" s="3298"/>
      <c r="DLB906" s="3298"/>
      <c r="DLC906" s="3298"/>
      <c r="DLD906" s="3298"/>
      <c r="DLE906" s="3298"/>
      <c r="DLF906" s="3298"/>
      <c r="DLG906" s="3298"/>
      <c r="DLH906" s="3298"/>
      <c r="DLI906" s="3298"/>
      <c r="DLJ906" s="3298"/>
      <c r="DLK906" s="3298"/>
      <c r="DLL906" s="3298"/>
      <c r="DLM906" s="3298"/>
      <c r="DLN906" s="3298"/>
      <c r="DLO906" s="3298"/>
      <c r="DLP906" s="3298"/>
      <c r="DLQ906" s="3298"/>
      <c r="DLR906" s="3298"/>
      <c r="DLS906" s="3298"/>
      <c r="DLT906" s="3298"/>
      <c r="DLU906" s="3298"/>
      <c r="DLV906" s="3298"/>
      <c r="DLW906" s="3298"/>
      <c r="DLX906" s="3298"/>
      <c r="DLY906" s="3298"/>
      <c r="DLZ906" s="3298"/>
      <c r="DMA906" s="3298"/>
      <c r="DMB906" s="3298"/>
      <c r="DMC906" s="3298"/>
      <c r="DMD906" s="3298"/>
      <c r="DME906" s="3298"/>
      <c r="DMF906" s="3298"/>
      <c r="DMG906" s="3298"/>
      <c r="DMH906" s="3298"/>
      <c r="DMI906" s="3298"/>
      <c r="DMJ906" s="3298"/>
      <c r="DMK906" s="3298"/>
      <c r="DML906" s="3298"/>
      <c r="DMM906" s="3298"/>
      <c r="DMN906" s="3298"/>
      <c r="DMO906" s="3298"/>
      <c r="DMP906" s="3298"/>
      <c r="DMQ906" s="3298"/>
      <c r="DMR906" s="3298"/>
      <c r="DMS906" s="3298"/>
      <c r="DMT906" s="3298"/>
      <c r="DMU906" s="3298"/>
      <c r="DMV906" s="3298"/>
      <c r="DMW906" s="3298"/>
      <c r="DMX906" s="3298"/>
      <c r="DMY906" s="3298"/>
      <c r="DMZ906" s="3298"/>
      <c r="DNA906" s="3298"/>
      <c r="DNB906" s="3298"/>
      <c r="DNC906" s="3298"/>
      <c r="DND906" s="3298"/>
      <c r="DNE906" s="3298"/>
      <c r="DNF906" s="3298"/>
      <c r="DNG906" s="3298"/>
      <c r="DNH906" s="3298"/>
      <c r="DNI906" s="3298"/>
      <c r="DNJ906" s="3298"/>
      <c r="DNK906" s="3298"/>
      <c r="DNL906" s="3298"/>
      <c r="DNM906" s="3298"/>
      <c r="DNN906" s="3298"/>
      <c r="DNO906" s="3298"/>
      <c r="DNP906" s="3298"/>
      <c r="DNQ906" s="3298"/>
      <c r="DNR906" s="3298"/>
      <c r="DNS906" s="3298"/>
      <c r="DNT906" s="3298"/>
      <c r="DNU906" s="3298"/>
      <c r="DNV906" s="3298"/>
      <c r="DNW906" s="3298"/>
      <c r="DNX906" s="3298"/>
      <c r="DNY906" s="3298"/>
      <c r="DNZ906" s="3298"/>
      <c r="DOA906" s="3298"/>
      <c r="DOB906" s="3298"/>
      <c r="DOC906" s="3298"/>
      <c r="DOD906" s="3298"/>
      <c r="DOE906" s="3298"/>
      <c r="DOF906" s="3298"/>
      <c r="DOG906" s="3298"/>
      <c r="DOH906" s="3298"/>
      <c r="DOI906" s="3298"/>
      <c r="DOJ906" s="3298"/>
      <c r="DOK906" s="3298"/>
      <c r="DOL906" s="3298"/>
      <c r="DOM906" s="3298"/>
      <c r="DON906" s="3298"/>
      <c r="DOO906" s="3298"/>
      <c r="DOP906" s="3298"/>
      <c r="DOQ906" s="3298"/>
      <c r="DOR906" s="3298"/>
      <c r="DOS906" s="3298"/>
      <c r="DOT906" s="3298"/>
      <c r="DOU906" s="3298"/>
      <c r="DOV906" s="3298"/>
      <c r="DOW906" s="3298"/>
      <c r="DOX906" s="3298"/>
      <c r="DOY906" s="3298"/>
      <c r="DOZ906" s="3298"/>
      <c r="DPA906" s="3298"/>
      <c r="DPB906" s="3298"/>
      <c r="DPC906" s="3298"/>
      <c r="DPD906" s="3298"/>
      <c r="DPE906" s="3298"/>
      <c r="DPF906" s="3298"/>
      <c r="DPG906" s="3298"/>
      <c r="DPH906" s="3298"/>
      <c r="DPI906" s="3298"/>
      <c r="DPJ906" s="3298"/>
      <c r="DPK906" s="3298"/>
      <c r="DPL906" s="3298"/>
      <c r="DPM906" s="3298"/>
      <c r="DPN906" s="3298"/>
      <c r="DPO906" s="3298"/>
      <c r="DPP906" s="3298"/>
      <c r="DPQ906" s="3298"/>
      <c r="DPR906" s="3298"/>
      <c r="DPS906" s="3298"/>
      <c r="DPT906" s="3298"/>
      <c r="DPU906" s="3298"/>
      <c r="DPV906" s="3298"/>
      <c r="DPW906" s="3298"/>
      <c r="DPX906" s="3298"/>
      <c r="DPY906" s="3298"/>
      <c r="DPZ906" s="3298"/>
      <c r="DQA906" s="3298"/>
      <c r="DQB906" s="3298"/>
      <c r="DQC906" s="3298"/>
      <c r="DQD906" s="3298"/>
      <c r="DQE906" s="3298"/>
      <c r="DQF906" s="3298"/>
      <c r="DQG906" s="3298"/>
      <c r="DQH906" s="3298"/>
      <c r="DQI906" s="3298"/>
      <c r="DQJ906" s="3298"/>
      <c r="DQK906" s="3298"/>
      <c r="DQL906" s="3298"/>
      <c r="DQM906" s="3298"/>
      <c r="DQN906" s="3298"/>
      <c r="DQO906" s="3298"/>
      <c r="DQP906" s="3298"/>
      <c r="DQQ906" s="3298"/>
      <c r="DQR906" s="3298"/>
      <c r="DQS906" s="3298"/>
      <c r="DQT906" s="3298"/>
      <c r="DQU906" s="3298"/>
      <c r="DQV906" s="3298"/>
      <c r="DQW906" s="3298"/>
      <c r="DQX906" s="3298"/>
      <c r="DQY906" s="3298"/>
      <c r="DQZ906" s="3298"/>
      <c r="DRA906" s="3298"/>
      <c r="DRB906" s="3298"/>
      <c r="DRC906" s="3298"/>
      <c r="DRD906" s="3298"/>
      <c r="DRE906" s="3298"/>
      <c r="DRF906" s="3298"/>
      <c r="DRG906" s="3298"/>
      <c r="DRH906" s="3298"/>
      <c r="DRI906" s="3298"/>
      <c r="DRJ906" s="3298"/>
      <c r="DRK906" s="3298"/>
      <c r="DRL906" s="3298"/>
      <c r="DRM906" s="3298"/>
      <c r="DRN906" s="3298"/>
      <c r="DRO906" s="3298"/>
      <c r="DRP906" s="3298"/>
      <c r="DRQ906" s="3298"/>
      <c r="DRR906" s="3298"/>
      <c r="DRS906" s="3298"/>
      <c r="DRT906" s="3298"/>
      <c r="DRU906" s="3298"/>
      <c r="DRV906" s="3298"/>
      <c r="DRW906" s="3298"/>
      <c r="DRX906" s="3298"/>
      <c r="DRY906" s="3298"/>
      <c r="DRZ906" s="3298"/>
      <c r="DSA906" s="3298"/>
      <c r="DSB906" s="3298"/>
      <c r="DSC906" s="3298"/>
      <c r="DSD906" s="3298"/>
      <c r="DSE906" s="3298"/>
      <c r="DSF906" s="3298"/>
      <c r="DSG906" s="3298"/>
      <c r="DSH906" s="3298"/>
      <c r="DSI906" s="3298"/>
      <c r="DSJ906" s="3298"/>
      <c r="DSK906" s="3298"/>
      <c r="DSL906" s="3298"/>
      <c r="DSM906" s="3298"/>
      <c r="DSN906" s="3298"/>
      <c r="DSO906" s="3298"/>
      <c r="DSP906" s="3298"/>
      <c r="DSQ906" s="3298"/>
      <c r="DSR906" s="3298"/>
      <c r="DSS906" s="3298"/>
      <c r="DST906" s="3298"/>
      <c r="DSU906" s="3298"/>
      <c r="DSV906" s="3298"/>
      <c r="DSW906" s="3298"/>
      <c r="DSX906" s="3298"/>
      <c r="DSY906" s="3298"/>
      <c r="DSZ906" s="3298"/>
      <c r="DTA906" s="3298"/>
      <c r="DTB906" s="3298"/>
      <c r="DTC906" s="3298"/>
      <c r="DTD906" s="3298"/>
      <c r="DTE906" s="3298"/>
      <c r="DTF906" s="3298"/>
      <c r="DTG906" s="3298"/>
      <c r="DTH906" s="3298"/>
      <c r="DTI906" s="3298"/>
      <c r="DTJ906" s="3298"/>
      <c r="DTK906" s="3298"/>
      <c r="DTL906" s="3298"/>
      <c r="DTM906" s="3298"/>
      <c r="DTN906" s="3298"/>
      <c r="DTO906" s="3298"/>
      <c r="DTP906" s="3298"/>
      <c r="DTQ906" s="3298"/>
      <c r="DTR906" s="3298"/>
      <c r="DTS906" s="3298"/>
      <c r="DTT906" s="3298"/>
      <c r="DTU906" s="3298"/>
      <c r="DTV906" s="3298"/>
      <c r="DTW906" s="3298"/>
      <c r="DTX906" s="3298"/>
      <c r="DTY906" s="3298"/>
      <c r="DTZ906" s="3298"/>
      <c r="DUA906" s="3298"/>
      <c r="DUB906" s="3298"/>
      <c r="DUC906" s="3298"/>
      <c r="DUD906" s="3298"/>
      <c r="DUE906" s="3298"/>
      <c r="DUF906" s="3298"/>
      <c r="DUG906" s="3298"/>
      <c r="DUH906" s="3298"/>
      <c r="DUI906" s="3298"/>
      <c r="DUJ906" s="3298"/>
      <c r="DUK906" s="3298"/>
      <c r="DUL906" s="3298"/>
      <c r="DUM906" s="3298"/>
      <c r="DUN906" s="3298"/>
      <c r="DUO906" s="3298"/>
      <c r="DUP906" s="3298"/>
      <c r="DUQ906" s="3298"/>
      <c r="DUR906" s="3298"/>
      <c r="DUS906" s="3298"/>
      <c r="DUT906" s="3298"/>
      <c r="DUU906" s="3298"/>
      <c r="DUV906" s="3298"/>
      <c r="DUW906" s="3298"/>
      <c r="DUX906" s="3298"/>
      <c r="DUY906" s="3298"/>
      <c r="DUZ906" s="3298"/>
      <c r="DVA906" s="3298"/>
      <c r="DVB906" s="3298"/>
      <c r="DVC906" s="3298"/>
      <c r="DVD906" s="3298"/>
      <c r="DVE906" s="3298"/>
      <c r="DVF906" s="3298"/>
      <c r="DVG906" s="3298"/>
      <c r="DVH906" s="3298"/>
      <c r="DVI906" s="3298"/>
      <c r="DVJ906" s="3298"/>
      <c r="DVK906" s="3298"/>
      <c r="DVL906" s="3298"/>
      <c r="DVM906" s="3298"/>
      <c r="DVN906" s="3298"/>
      <c r="DVO906" s="3298"/>
      <c r="DVP906" s="3298"/>
      <c r="DVQ906" s="3298"/>
      <c r="DVR906" s="3298"/>
      <c r="DVS906" s="3298"/>
      <c r="DVT906" s="3298"/>
      <c r="DVU906" s="3298"/>
      <c r="DVV906" s="3298"/>
      <c r="DVW906" s="3298"/>
      <c r="DVX906" s="3298"/>
      <c r="DVY906" s="3298"/>
      <c r="DVZ906" s="3298"/>
      <c r="DWA906" s="3298"/>
      <c r="DWB906" s="3298"/>
      <c r="DWC906" s="3298"/>
      <c r="DWD906" s="3298"/>
      <c r="DWE906" s="3298"/>
      <c r="DWF906" s="3298"/>
      <c r="DWG906" s="3298"/>
      <c r="DWH906" s="3298"/>
      <c r="DWI906" s="3298"/>
      <c r="DWJ906" s="3298"/>
      <c r="DWK906" s="3298"/>
      <c r="DWL906" s="3298"/>
      <c r="DWM906" s="3298"/>
      <c r="DWN906" s="3298"/>
      <c r="DWO906" s="3298"/>
      <c r="DWP906" s="3298"/>
      <c r="DWQ906" s="3298"/>
      <c r="DWR906" s="3298"/>
      <c r="DWS906" s="3298"/>
      <c r="DWT906" s="3298"/>
      <c r="DWU906" s="3298"/>
      <c r="DWV906" s="3298"/>
      <c r="DWW906" s="3298"/>
      <c r="DWX906" s="3298"/>
      <c r="DWY906" s="3298"/>
      <c r="DWZ906" s="3298"/>
      <c r="DXA906" s="3298"/>
      <c r="DXB906" s="3298"/>
      <c r="DXC906" s="3298"/>
      <c r="DXD906" s="3298"/>
      <c r="DXE906" s="3298"/>
      <c r="DXF906" s="3298"/>
      <c r="DXG906" s="3298"/>
      <c r="DXH906" s="3298"/>
      <c r="DXI906" s="3298"/>
      <c r="DXJ906" s="3298"/>
      <c r="DXK906" s="3298"/>
      <c r="DXL906" s="3298"/>
      <c r="DXM906" s="3298"/>
      <c r="DXN906" s="3298"/>
      <c r="DXO906" s="3298"/>
      <c r="DXP906" s="3298"/>
      <c r="DXQ906" s="3298"/>
      <c r="DXR906" s="3298"/>
      <c r="DXS906" s="3298"/>
      <c r="DXT906" s="3298"/>
      <c r="DXU906" s="3298"/>
      <c r="DXV906" s="3298"/>
      <c r="DXW906" s="3298"/>
      <c r="DXX906" s="3298"/>
      <c r="DXY906" s="3298"/>
      <c r="DXZ906" s="3298"/>
      <c r="DYA906" s="3298"/>
      <c r="DYB906" s="3298"/>
      <c r="DYC906" s="3298"/>
      <c r="DYD906" s="3298"/>
      <c r="DYE906" s="3298"/>
      <c r="DYF906" s="3298"/>
      <c r="DYG906" s="3298"/>
      <c r="DYH906" s="3298"/>
      <c r="DYI906" s="3298"/>
      <c r="DYJ906" s="3298"/>
      <c r="DYK906" s="3298"/>
      <c r="DYL906" s="3298"/>
      <c r="DYM906" s="3298"/>
      <c r="DYN906" s="3298"/>
      <c r="DYO906" s="3298"/>
      <c r="DYP906" s="3298"/>
      <c r="DYQ906" s="3298"/>
      <c r="DYR906" s="3298"/>
      <c r="DYS906" s="3298"/>
      <c r="DYT906" s="3298"/>
      <c r="DYU906" s="3298"/>
      <c r="DYV906" s="3298"/>
      <c r="DYW906" s="3298"/>
      <c r="DYX906" s="3298"/>
      <c r="DYY906" s="3298"/>
      <c r="DYZ906" s="3298"/>
      <c r="DZA906" s="3298"/>
      <c r="DZB906" s="3298"/>
      <c r="DZC906" s="3298"/>
      <c r="DZD906" s="3298"/>
      <c r="DZE906" s="3298"/>
      <c r="DZF906" s="3298"/>
      <c r="DZG906" s="3298"/>
      <c r="DZH906" s="3298"/>
      <c r="DZI906" s="3298"/>
      <c r="DZJ906" s="3298"/>
      <c r="DZK906" s="3298"/>
      <c r="DZL906" s="3298"/>
      <c r="DZM906" s="3298"/>
      <c r="DZN906" s="3298"/>
      <c r="DZO906" s="3298"/>
      <c r="DZP906" s="3298"/>
      <c r="DZQ906" s="3298"/>
      <c r="DZR906" s="3298"/>
      <c r="DZS906" s="3298"/>
      <c r="DZT906" s="3298"/>
      <c r="DZU906" s="3298"/>
      <c r="DZV906" s="3298"/>
      <c r="DZW906" s="3298"/>
      <c r="DZX906" s="3298"/>
      <c r="DZY906" s="3298"/>
      <c r="DZZ906" s="3298"/>
      <c r="EAA906" s="3298"/>
      <c r="EAB906" s="3298"/>
      <c r="EAC906" s="3298"/>
      <c r="EAD906" s="3298"/>
      <c r="EAE906" s="3298"/>
      <c r="EAF906" s="3298"/>
      <c r="EAG906" s="3298"/>
      <c r="EAH906" s="3298"/>
      <c r="EAI906" s="3298"/>
      <c r="EAJ906" s="3298"/>
      <c r="EAK906" s="3298"/>
      <c r="EAL906" s="3298"/>
      <c r="EAM906" s="3298"/>
      <c r="EAN906" s="3298"/>
      <c r="EAO906" s="3298"/>
      <c r="EAP906" s="3298"/>
      <c r="EAQ906" s="3298"/>
      <c r="EAR906" s="3298"/>
      <c r="EAS906" s="3298"/>
      <c r="EAT906" s="3298"/>
      <c r="EAU906" s="3298"/>
      <c r="EAV906" s="3298"/>
      <c r="EAW906" s="3298"/>
      <c r="EAX906" s="3298"/>
      <c r="EAY906" s="3298"/>
      <c r="EAZ906" s="3298"/>
      <c r="EBA906" s="3298"/>
      <c r="EBB906" s="3298"/>
      <c r="EBC906" s="3298"/>
      <c r="EBD906" s="3298"/>
      <c r="EBE906" s="3298"/>
      <c r="EBF906" s="3298"/>
      <c r="EBG906" s="3298"/>
      <c r="EBH906" s="3298"/>
      <c r="EBI906" s="3298"/>
      <c r="EBJ906" s="3298"/>
      <c r="EBK906" s="3298"/>
      <c r="EBL906" s="3298"/>
      <c r="EBM906" s="3298"/>
      <c r="EBN906" s="3298"/>
      <c r="EBO906" s="3298"/>
      <c r="EBP906" s="3298"/>
      <c r="EBQ906" s="3298"/>
      <c r="EBR906" s="3298"/>
      <c r="EBS906" s="3298"/>
      <c r="EBT906" s="3298"/>
      <c r="EBU906" s="3298"/>
      <c r="EBV906" s="3298"/>
      <c r="EBW906" s="3298"/>
      <c r="EBX906" s="3298"/>
      <c r="EBY906" s="3298"/>
      <c r="EBZ906" s="3298"/>
      <c r="ECA906" s="3298"/>
      <c r="ECB906" s="3298"/>
      <c r="ECC906" s="3298"/>
      <c r="ECD906" s="3298"/>
      <c r="ECE906" s="3298"/>
      <c r="ECF906" s="3298"/>
      <c r="ECG906" s="3298"/>
      <c r="ECH906" s="3298"/>
      <c r="ECI906" s="3298"/>
      <c r="ECJ906" s="3298"/>
      <c r="ECK906" s="3298"/>
      <c r="ECL906" s="3298"/>
      <c r="ECM906" s="3298"/>
      <c r="ECN906" s="3298"/>
      <c r="ECO906" s="3298"/>
      <c r="ECP906" s="3298"/>
      <c r="ECQ906" s="3298"/>
      <c r="ECR906" s="3298"/>
      <c r="ECS906" s="3298"/>
      <c r="ECT906" s="3298"/>
      <c r="ECU906" s="3298"/>
      <c r="ECV906" s="3298"/>
      <c r="ECW906" s="3298"/>
      <c r="ECX906" s="3298"/>
      <c r="ECY906" s="3298"/>
      <c r="ECZ906" s="3298"/>
      <c r="EDA906" s="3298"/>
      <c r="EDB906" s="3298"/>
      <c r="EDC906" s="3298"/>
      <c r="EDD906" s="3298"/>
      <c r="EDE906" s="3298"/>
      <c r="EDF906" s="3298"/>
      <c r="EDG906" s="3298"/>
      <c r="EDH906" s="3298"/>
      <c r="EDI906" s="3298"/>
      <c r="EDJ906" s="3298"/>
      <c r="EDK906" s="3298"/>
      <c r="EDL906" s="3298"/>
      <c r="EDM906" s="3298"/>
      <c r="EDN906" s="3298"/>
      <c r="EDO906" s="3298"/>
      <c r="EDP906" s="3298"/>
      <c r="EDQ906" s="3298"/>
      <c r="EDR906" s="3298"/>
      <c r="EDS906" s="3298"/>
      <c r="EDT906" s="3298"/>
      <c r="EDU906" s="3298"/>
      <c r="EDV906" s="3298"/>
      <c r="EDW906" s="3298"/>
      <c r="EDX906" s="3298"/>
      <c r="EDY906" s="3298"/>
      <c r="EDZ906" s="3298"/>
      <c r="EEA906" s="3298"/>
      <c r="EEB906" s="3298"/>
      <c r="EEC906" s="3298"/>
      <c r="EED906" s="3298"/>
      <c r="EEE906" s="3298"/>
      <c r="EEF906" s="3298"/>
      <c r="EEG906" s="3298"/>
      <c r="EEH906" s="3298"/>
      <c r="EEI906" s="3298"/>
      <c r="EEJ906" s="3298"/>
      <c r="EEK906" s="3298"/>
      <c r="EEL906" s="3298"/>
      <c r="EEM906" s="3298"/>
      <c r="EEN906" s="3298"/>
      <c r="EEO906" s="3298"/>
      <c r="EEP906" s="3298"/>
      <c r="EEQ906" s="3298"/>
      <c r="EER906" s="3298"/>
      <c r="EES906" s="3298"/>
      <c r="EET906" s="3298"/>
      <c r="EEU906" s="3298"/>
      <c r="EEV906" s="3298"/>
      <c r="EEW906" s="3298"/>
      <c r="EEX906" s="3298"/>
      <c r="EEY906" s="3298"/>
      <c r="EEZ906" s="3298"/>
      <c r="EFA906" s="3298"/>
      <c r="EFB906" s="3298"/>
      <c r="EFC906" s="3298"/>
      <c r="EFD906" s="3298"/>
      <c r="EFE906" s="3298"/>
      <c r="EFF906" s="3298"/>
      <c r="EFG906" s="3298"/>
      <c r="EFH906" s="3298"/>
      <c r="EFI906" s="3298"/>
      <c r="EFJ906" s="3298"/>
      <c r="EFK906" s="3298"/>
      <c r="EFL906" s="3298"/>
      <c r="EFM906" s="3298"/>
      <c r="EFN906" s="3298"/>
      <c r="EFO906" s="3298"/>
      <c r="EFP906" s="3298"/>
      <c r="EFQ906" s="3298"/>
      <c r="EFR906" s="3298"/>
      <c r="EFS906" s="3298"/>
      <c r="EFT906" s="3298"/>
      <c r="EFU906" s="3298"/>
      <c r="EFV906" s="3298"/>
      <c r="EFW906" s="3298"/>
      <c r="EFX906" s="3298"/>
      <c r="EFY906" s="3298"/>
      <c r="EFZ906" s="3298"/>
      <c r="EGA906" s="3298"/>
      <c r="EGB906" s="3298"/>
      <c r="EGC906" s="3298"/>
      <c r="EGD906" s="3298"/>
      <c r="EGE906" s="3298"/>
      <c r="EGF906" s="3298"/>
      <c r="EGG906" s="3298"/>
      <c r="EGH906" s="3298"/>
      <c r="EGI906" s="3298"/>
      <c r="EGJ906" s="3298"/>
      <c r="EGK906" s="3298"/>
      <c r="EGL906" s="3298"/>
      <c r="EGM906" s="3298"/>
      <c r="EGN906" s="3298"/>
      <c r="EGO906" s="3298"/>
      <c r="EGP906" s="3298"/>
      <c r="EGQ906" s="3298"/>
      <c r="EGR906" s="3298"/>
      <c r="EGS906" s="3298"/>
      <c r="EGT906" s="3298"/>
      <c r="EGU906" s="3298"/>
      <c r="EGV906" s="3298"/>
      <c r="EGW906" s="3298"/>
      <c r="EGX906" s="3298"/>
      <c r="EGY906" s="3298"/>
      <c r="EGZ906" s="3298"/>
      <c r="EHA906" s="3298"/>
      <c r="EHB906" s="3298"/>
      <c r="EHC906" s="3298"/>
      <c r="EHD906" s="3298"/>
      <c r="EHE906" s="3298"/>
      <c r="EHF906" s="3298"/>
      <c r="EHG906" s="3298"/>
      <c r="EHH906" s="3298"/>
      <c r="EHI906" s="3298"/>
      <c r="EHJ906" s="3298"/>
      <c r="EHK906" s="3298"/>
      <c r="EHL906" s="3298"/>
      <c r="EHM906" s="3298"/>
      <c r="EHN906" s="3298"/>
      <c r="EHO906" s="3298"/>
      <c r="EHP906" s="3298"/>
      <c r="EHQ906" s="3298"/>
      <c r="EHR906" s="3298"/>
      <c r="EHS906" s="3298"/>
      <c r="EHT906" s="3298"/>
      <c r="EHU906" s="3298"/>
      <c r="EHV906" s="3298"/>
      <c r="EHW906" s="3298"/>
      <c r="EHX906" s="3298"/>
      <c r="EHY906" s="3298"/>
      <c r="EHZ906" s="3298"/>
      <c r="EIA906" s="3298"/>
      <c r="EIB906" s="3298"/>
      <c r="EIC906" s="3298"/>
      <c r="EID906" s="3298"/>
      <c r="EIE906" s="3298"/>
      <c r="EIF906" s="3298"/>
      <c r="EIG906" s="3298"/>
      <c r="EIH906" s="3298"/>
      <c r="EII906" s="3298"/>
      <c r="EIJ906" s="3298"/>
      <c r="EIK906" s="3298"/>
      <c r="EIL906" s="3298"/>
      <c r="EIM906" s="3298"/>
      <c r="EIN906" s="3298"/>
      <c r="EIO906" s="3298"/>
      <c r="EIP906" s="3298"/>
      <c r="EIQ906" s="3298"/>
      <c r="EIR906" s="3298"/>
      <c r="EIS906" s="3298"/>
      <c r="EIT906" s="3298"/>
      <c r="EIU906" s="3298"/>
      <c r="EIV906" s="3298"/>
      <c r="EIW906" s="3298"/>
      <c r="EIX906" s="3298"/>
      <c r="EIY906" s="3298"/>
      <c r="EIZ906" s="3298"/>
      <c r="EJA906" s="3298"/>
      <c r="EJB906" s="3298"/>
      <c r="EJC906" s="3298"/>
      <c r="EJD906" s="3298"/>
      <c r="EJE906" s="3298"/>
      <c r="EJF906" s="3298"/>
      <c r="EJG906" s="3298"/>
      <c r="EJH906" s="3298"/>
      <c r="EJI906" s="3298"/>
      <c r="EJJ906" s="3298"/>
      <c r="EJK906" s="3298"/>
      <c r="EJL906" s="3298"/>
      <c r="EJM906" s="3298"/>
      <c r="EJN906" s="3298"/>
      <c r="EJO906" s="3298"/>
      <c r="EJP906" s="3298"/>
      <c r="EJQ906" s="3298"/>
      <c r="EJR906" s="3298"/>
      <c r="EJS906" s="3298"/>
      <c r="EJT906" s="3298"/>
      <c r="EJU906" s="3298"/>
      <c r="EJV906" s="3298"/>
      <c r="EJW906" s="3298"/>
      <c r="EJX906" s="3298"/>
      <c r="EJY906" s="3298"/>
      <c r="EJZ906" s="3298"/>
      <c r="EKA906" s="3298"/>
      <c r="EKB906" s="3298"/>
      <c r="EKC906" s="3298"/>
      <c r="EKD906" s="3298"/>
      <c r="EKE906" s="3298"/>
      <c r="EKF906" s="3298"/>
      <c r="EKG906" s="3298"/>
      <c r="EKH906" s="3298"/>
      <c r="EKI906" s="3298"/>
      <c r="EKJ906" s="3298"/>
      <c r="EKK906" s="3298"/>
      <c r="EKL906" s="3298"/>
      <c r="EKM906" s="3298"/>
      <c r="EKN906" s="3298"/>
      <c r="EKO906" s="3298"/>
      <c r="EKP906" s="3298"/>
      <c r="EKQ906" s="3298"/>
      <c r="EKR906" s="3298"/>
      <c r="EKS906" s="3298"/>
      <c r="EKT906" s="3298"/>
      <c r="EKU906" s="3298"/>
      <c r="EKV906" s="3298"/>
      <c r="EKW906" s="3298"/>
      <c r="EKX906" s="3298"/>
      <c r="EKY906" s="3298"/>
      <c r="EKZ906" s="3298"/>
      <c r="ELA906" s="3298"/>
      <c r="ELB906" s="3298"/>
      <c r="ELC906" s="3298"/>
      <c r="ELD906" s="3298"/>
      <c r="ELE906" s="3298"/>
      <c r="ELF906" s="3298"/>
      <c r="ELG906" s="3298"/>
      <c r="ELH906" s="3298"/>
      <c r="ELI906" s="3298"/>
      <c r="ELJ906" s="3298"/>
      <c r="ELK906" s="3298"/>
      <c r="ELL906" s="3298"/>
      <c r="ELM906" s="3298"/>
      <c r="ELN906" s="3298"/>
      <c r="ELO906" s="3298"/>
      <c r="ELP906" s="3298"/>
      <c r="ELQ906" s="3298"/>
      <c r="ELR906" s="3298"/>
      <c r="ELS906" s="3298"/>
      <c r="ELT906" s="3298"/>
      <c r="ELU906" s="3298"/>
      <c r="ELV906" s="3298"/>
      <c r="ELW906" s="3298"/>
      <c r="ELX906" s="3298"/>
      <c r="ELY906" s="3298"/>
      <c r="ELZ906" s="3298"/>
      <c r="EMA906" s="3298"/>
      <c r="EMB906" s="3298"/>
      <c r="EMC906" s="3298"/>
      <c r="EMD906" s="3298"/>
      <c r="EME906" s="3298"/>
      <c r="EMF906" s="3298"/>
      <c r="EMG906" s="3298"/>
      <c r="EMH906" s="3298"/>
      <c r="EMI906" s="3298"/>
      <c r="EMJ906" s="3298"/>
      <c r="EMK906" s="3298"/>
      <c r="EML906" s="3298"/>
      <c r="EMM906" s="3298"/>
      <c r="EMN906" s="3298"/>
      <c r="EMO906" s="3298"/>
      <c r="EMP906" s="3298"/>
      <c r="EMQ906" s="3298"/>
      <c r="EMR906" s="3298"/>
      <c r="EMS906" s="3298"/>
      <c r="EMT906" s="3298"/>
      <c r="EMU906" s="3298"/>
      <c r="EMV906" s="3298"/>
      <c r="EMW906" s="3298"/>
      <c r="EMX906" s="3298"/>
      <c r="EMY906" s="3298"/>
      <c r="EMZ906" s="3298"/>
      <c r="ENA906" s="3298"/>
      <c r="ENB906" s="3298"/>
      <c r="ENC906" s="3298"/>
      <c r="END906" s="3298"/>
      <c r="ENE906" s="3298"/>
      <c r="ENF906" s="3298"/>
      <c r="ENG906" s="3298"/>
      <c r="ENH906" s="3298"/>
      <c r="ENI906" s="3298"/>
      <c r="ENJ906" s="3298"/>
      <c r="ENK906" s="3298"/>
      <c r="ENL906" s="3298"/>
      <c r="ENM906" s="3298"/>
      <c r="ENN906" s="3298"/>
      <c r="ENO906" s="3298"/>
      <c r="ENP906" s="3298"/>
      <c r="ENQ906" s="3298"/>
      <c r="ENR906" s="3298"/>
      <c r="ENS906" s="3298"/>
      <c r="ENT906" s="3298"/>
      <c r="ENU906" s="3298"/>
      <c r="ENV906" s="3298"/>
      <c r="ENW906" s="3298"/>
      <c r="ENX906" s="3298"/>
      <c r="ENY906" s="3298"/>
      <c r="ENZ906" s="3298"/>
      <c r="EOA906" s="3298"/>
      <c r="EOB906" s="3298"/>
      <c r="EOC906" s="3298"/>
      <c r="EOD906" s="3298"/>
      <c r="EOE906" s="3298"/>
      <c r="EOF906" s="3298"/>
      <c r="EOG906" s="3298"/>
      <c r="EOH906" s="3298"/>
      <c r="EOI906" s="3298"/>
      <c r="EOJ906" s="3298"/>
      <c r="EOK906" s="3298"/>
      <c r="EOL906" s="3298"/>
      <c r="EOM906" s="3298"/>
      <c r="EON906" s="3298"/>
      <c r="EOO906" s="3298"/>
      <c r="EOP906" s="3298"/>
      <c r="EOQ906" s="3298"/>
      <c r="EOR906" s="3298"/>
      <c r="EOS906" s="3298"/>
      <c r="EOT906" s="3298"/>
      <c r="EOU906" s="3298"/>
      <c r="EOV906" s="3298"/>
      <c r="EOW906" s="3298"/>
      <c r="EOX906" s="3298"/>
      <c r="EOY906" s="3298"/>
      <c r="EOZ906" s="3298"/>
      <c r="EPA906" s="3298"/>
      <c r="EPB906" s="3298"/>
      <c r="EPC906" s="3298"/>
      <c r="EPD906" s="3298"/>
      <c r="EPE906" s="3298"/>
      <c r="EPF906" s="3298"/>
      <c r="EPG906" s="3298"/>
      <c r="EPH906" s="3298"/>
      <c r="EPI906" s="3298"/>
      <c r="EPJ906" s="3298"/>
      <c r="EPK906" s="3298"/>
      <c r="EPL906" s="3298"/>
      <c r="EPM906" s="3298"/>
      <c r="EPN906" s="3298"/>
      <c r="EPO906" s="3298"/>
      <c r="EPP906" s="3298"/>
      <c r="EPQ906" s="3298"/>
      <c r="EPR906" s="3298"/>
      <c r="EPS906" s="3298"/>
      <c r="EPT906" s="3298"/>
      <c r="EPU906" s="3298"/>
      <c r="EPV906" s="3298"/>
      <c r="EPW906" s="3298"/>
      <c r="EPX906" s="3298"/>
      <c r="EPY906" s="3298"/>
      <c r="EPZ906" s="3298"/>
      <c r="EQA906" s="3298"/>
      <c r="EQB906" s="3298"/>
      <c r="EQC906" s="3298"/>
      <c r="EQD906" s="3298"/>
      <c r="EQE906" s="3298"/>
      <c r="EQF906" s="3298"/>
      <c r="EQG906" s="3298"/>
      <c r="EQH906" s="3298"/>
      <c r="EQI906" s="3298"/>
      <c r="EQJ906" s="3298"/>
      <c r="EQK906" s="3298"/>
      <c r="EQL906" s="3298"/>
      <c r="EQM906" s="3298"/>
      <c r="EQN906" s="3298"/>
      <c r="EQO906" s="3298"/>
      <c r="EQP906" s="3298"/>
      <c r="EQQ906" s="3298"/>
      <c r="EQR906" s="3298"/>
      <c r="EQS906" s="3298"/>
      <c r="EQT906" s="3298"/>
      <c r="EQU906" s="3298"/>
      <c r="EQV906" s="3298"/>
      <c r="EQW906" s="3298"/>
      <c r="EQX906" s="3298"/>
      <c r="EQY906" s="3298"/>
      <c r="EQZ906" s="3298"/>
      <c r="ERA906" s="3298"/>
      <c r="ERB906" s="3298"/>
      <c r="ERC906" s="3298"/>
      <c r="ERD906" s="3298"/>
      <c r="ERE906" s="3298"/>
      <c r="ERF906" s="3298"/>
      <c r="ERG906" s="3298"/>
      <c r="ERH906" s="3298"/>
      <c r="ERI906" s="3298"/>
      <c r="ERJ906" s="3298"/>
      <c r="ERK906" s="3298"/>
      <c r="ERL906" s="3298"/>
      <c r="ERM906" s="3298"/>
      <c r="ERN906" s="3298"/>
      <c r="ERO906" s="3298"/>
      <c r="ERP906" s="3298"/>
      <c r="ERQ906" s="3298"/>
      <c r="ERR906" s="3298"/>
      <c r="ERS906" s="3298"/>
      <c r="ERT906" s="3298"/>
      <c r="ERU906" s="3298"/>
      <c r="ERV906" s="3298"/>
      <c r="ERW906" s="3298"/>
      <c r="ERX906" s="3298"/>
      <c r="ERY906" s="3298"/>
      <c r="ERZ906" s="3298"/>
      <c r="ESA906" s="3298"/>
      <c r="ESB906" s="3298"/>
      <c r="ESC906" s="3298"/>
      <c r="ESD906" s="3298"/>
      <c r="ESE906" s="3298"/>
      <c r="ESF906" s="3298"/>
      <c r="ESG906" s="3298"/>
      <c r="ESH906" s="3298"/>
      <c r="ESI906" s="3298"/>
      <c r="ESJ906" s="3298"/>
      <c r="ESK906" s="3298"/>
      <c r="ESL906" s="3298"/>
      <c r="ESM906" s="3298"/>
      <c r="ESN906" s="3298"/>
      <c r="ESO906" s="3298"/>
      <c r="ESP906" s="3298"/>
      <c r="ESQ906" s="3298"/>
      <c r="ESR906" s="3298"/>
      <c r="ESS906" s="3298"/>
      <c r="EST906" s="3298"/>
      <c r="ESU906" s="3298"/>
      <c r="ESV906" s="3298"/>
      <c r="ESW906" s="3298"/>
      <c r="ESX906" s="3298"/>
      <c r="ESY906" s="3298"/>
      <c r="ESZ906" s="3298"/>
      <c r="ETA906" s="3298"/>
      <c r="ETB906" s="3298"/>
      <c r="ETC906" s="3298"/>
      <c r="ETD906" s="3298"/>
      <c r="ETE906" s="3298"/>
      <c r="ETF906" s="3298"/>
      <c r="ETG906" s="3298"/>
      <c r="ETH906" s="3298"/>
      <c r="ETI906" s="3298"/>
      <c r="ETJ906" s="3298"/>
      <c r="ETK906" s="3298"/>
      <c r="ETL906" s="3298"/>
      <c r="ETM906" s="3298"/>
      <c r="ETN906" s="3298"/>
      <c r="ETO906" s="3298"/>
      <c r="ETP906" s="3298"/>
      <c r="ETQ906" s="3298"/>
      <c r="ETR906" s="3298"/>
      <c r="ETS906" s="3298"/>
      <c r="ETT906" s="3298"/>
      <c r="ETU906" s="3298"/>
      <c r="ETV906" s="3298"/>
      <c r="ETW906" s="3298"/>
      <c r="ETX906" s="3298"/>
      <c r="ETY906" s="3298"/>
      <c r="ETZ906" s="3298"/>
      <c r="EUA906" s="3298"/>
      <c r="EUB906" s="3298"/>
      <c r="EUC906" s="3298"/>
      <c r="EUD906" s="3298"/>
      <c r="EUE906" s="3298"/>
      <c r="EUF906" s="3298"/>
      <c r="EUG906" s="3298"/>
      <c r="EUH906" s="3298"/>
      <c r="EUI906" s="3298"/>
      <c r="EUJ906" s="3298"/>
      <c r="EUK906" s="3298"/>
      <c r="EUL906" s="3298"/>
      <c r="EUM906" s="3298"/>
      <c r="EUN906" s="3298"/>
      <c r="EUO906" s="3298"/>
      <c r="EUP906" s="3298"/>
      <c r="EUQ906" s="3298"/>
      <c r="EUR906" s="3298"/>
      <c r="EUS906" s="3298"/>
      <c r="EUT906" s="3298"/>
      <c r="EUU906" s="3298"/>
      <c r="EUV906" s="3298"/>
      <c r="EUW906" s="3298"/>
      <c r="EUX906" s="3298"/>
      <c r="EUY906" s="3298"/>
      <c r="EUZ906" s="3298"/>
      <c r="EVA906" s="3298"/>
      <c r="EVB906" s="3298"/>
      <c r="EVC906" s="3298"/>
      <c r="EVD906" s="3298"/>
      <c r="EVE906" s="3298"/>
      <c r="EVF906" s="3298"/>
      <c r="EVG906" s="3298"/>
      <c r="EVH906" s="3298"/>
      <c r="EVI906" s="3298"/>
      <c r="EVJ906" s="3298"/>
      <c r="EVK906" s="3298"/>
      <c r="EVL906" s="3298"/>
      <c r="EVM906" s="3298"/>
      <c r="EVN906" s="3298"/>
      <c r="EVO906" s="3298"/>
      <c r="EVP906" s="3298"/>
      <c r="EVQ906" s="3298"/>
      <c r="EVR906" s="3298"/>
      <c r="EVS906" s="3298"/>
      <c r="EVT906" s="3298"/>
      <c r="EVU906" s="3298"/>
      <c r="EVV906" s="3298"/>
      <c r="EVW906" s="3298"/>
      <c r="EVX906" s="3298"/>
      <c r="EVY906" s="3298"/>
      <c r="EVZ906" s="3298"/>
      <c r="EWA906" s="3298"/>
      <c r="EWB906" s="3298"/>
      <c r="EWC906" s="3298"/>
      <c r="EWD906" s="3298"/>
      <c r="EWE906" s="3298"/>
      <c r="EWF906" s="3298"/>
      <c r="EWG906" s="3298"/>
      <c r="EWH906" s="3298"/>
      <c r="EWI906" s="3298"/>
      <c r="EWJ906" s="3298"/>
      <c r="EWK906" s="3298"/>
      <c r="EWL906" s="3298"/>
      <c r="EWM906" s="3298"/>
      <c r="EWN906" s="3298"/>
      <c r="EWO906" s="3298"/>
      <c r="EWP906" s="3298"/>
      <c r="EWQ906" s="3298"/>
      <c r="EWR906" s="3298"/>
      <c r="EWS906" s="3298"/>
      <c r="EWT906" s="3298"/>
      <c r="EWU906" s="3298"/>
      <c r="EWV906" s="3298"/>
      <c r="EWW906" s="3298"/>
      <c r="EWX906" s="3298"/>
      <c r="EWY906" s="3298"/>
      <c r="EWZ906" s="3298"/>
      <c r="EXA906" s="3298"/>
      <c r="EXB906" s="3298"/>
      <c r="EXC906" s="3298"/>
      <c r="EXD906" s="3298"/>
      <c r="EXE906" s="3298"/>
      <c r="EXF906" s="3298"/>
      <c r="EXG906" s="3298"/>
      <c r="EXH906" s="3298"/>
      <c r="EXI906" s="3298"/>
      <c r="EXJ906" s="3298"/>
      <c r="EXK906" s="3298"/>
      <c r="EXL906" s="3298"/>
      <c r="EXM906" s="3298"/>
      <c r="EXN906" s="3298"/>
      <c r="EXO906" s="3298"/>
      <c r="EXP906" s="3298"/>
      <c r="EXQ906" s="3298"/>
      <c r="EXR906" s="3298"/>
      <c r="EXS906" s="3298"/>
      <c r="EXT906" s="3298"/>
      <c r="EXU906" s="3298"/>
      <c r="EXV906" s="3298"/>
      <c r="EXW906" s="3298"/>
      <c r="EXX906" s="3298"/>
      <c r="EXY906" s="3298"/>
      <c r="EXZ906" s="3298"/>
      <c r="EYA906" s="3298"/>
      <c r="EYB906" s="3298"/>
      <c r="EYC906" s="3298"/>
      <c r="EYD906" s="3298"/>
      <c r="EYE906" s="3298"/>
      <c r="EYF906" s="3298"/>
      <c r="EYG906" s="3298"/>
      <c r="EYH906" s="3298"/>
      <c r="EYI906" s="3298"/>
      <c r="EYJ906" s="3298"/>
      <c r="EYK906" s="3298"/>
      <c r="EYL906" s="3298"/>
      <c r="EYM906" s="3298"/>
      <c r="EYN906" s="3298"/>
      <c r="EYO906" s="3298"/>
      <c r="EYP906" s="3298"/>
      <c r="EYQ906" s="3298"/>
      <c r="EYR906" s="3298"/>
      <c r="EYS906" s="3298"/>
      <c r="EYT906" s="3298"/>
      <c r="EYU906" s="3298"/>
      <c r="EYV906" s="3298"/>
      <c r="EYW906" s="3298"/>
      <c r="EYX906" s="3298"/>
      <c r="EYY906" s="3298"/>
      <c r="EYZ906" s="3298"/>
      <c r="EZA906" s="3298"/>
      <c r="EZB906" s="3298"/>
      <c r="EZC906" s="3298"/>
      <c r="EZD906" s="3298"/>
      <c r="EZE906" s="3298"/>
      <c r="EZF906" s="3298"/>
      <c r="EZG906" s="3298"/>
      <c r="EZH906" s="3298"/>
      <c r="EZI906" s="3298"/>
      <c r="EZJ906" s="3298"/>
      <c r="EZK906" s="3298"/>
      <c r="EZL906" s="3298"/>
      <c r="EZM906" s="3298"/>
      <c r="EZN906" s="3298"/>
      <c r="EZO906" s="3298"/>
      <c r="EZP906" s="3298"/>
      <c r="EZQ906" s="3298"/>
      <c r="EZR906" s="3298"/>
      <c r="EZS906" s="3298"/>
      <c r="EZT906" s="3298"/>
      <c r="EZU906" s="3298"/>
      <c r="EZV906" s="3298"/>
      <c r="EZW906" s="3298"/>
      <c r="EZX906" s="3298"/>
      <c r="EZY906" s="3298"/>
      <c r="EZZ906" s="3298"/>
      <c r="FAA906" s="3298"/>
      <c r="FAB906" s="3298"/>
      <c r="FAC906" s="3298"/>
      <c r="FAD906" s="3298"/>
      <c r="FAE906" s="3298"/>
      <c r="FAF906" s="3298"/>
      <c r="FAG906" s="3298"/>
      <c r="FAH906" s="3298"/>
      <c r="FAI906" s="3298"/>
      <c r="FAJ906" s="3298"/>
      <c r="FAK906" s="3298"/>
      <c r="FAL906" s="3298"/>
      <c r="FAM906" s="3298"/>
      <c r="FAN906" s="3298"/>
      <c r="FAO906" s="3298"/>
      <c r="FAP906" s="3298"/>
      <c r="FAQ906" s="3298"/>
      <c r="FAR906" s="3298"/>
      <c r="FAS906" s="3298"/>
      <c r="FAT906" s="3298"/>
      <c r="FAU906" s="3298"/>
      <c r="FAV906" s="3298"/>
      <c r="FAW906" s="3298"/>
      <c r="FAX906" s="3298"/>
      <c r="FAY906" s="3298"/>
      <c r="FAZ906" s="3298"/>
      <c r="FBA906" s="3298"/>
      <c r="FBB906" s="3298"/>
      <c r="FBC906" s="3298"/>
      <c r="FBD906" s="3298"/>
      <c r="FBE906" s="3298"/>
      <c r="FBF906" s="3298"/>
      <c r="FBG906" s="3298"/>
      <c r="FBH906" s="3298"/>
      <c r="FBI906" s="3298"/>
      <c r="FBJ906" s="3298"/>
      <c r="FBK906" s="3298"/>
      <c r="FBL906" s="3298"/>
      <c r="FBM906" s="3298"/>
      <c r="FBN906" s="3298"/>
      <c r="FBO906" s="3298"/>
      <c r="FBP906" s="3298"/>
      <c r="FBQ906" s="3298"/>
      <c r="FBR906" s="3298"/>
      <c r="FBS906" s="3298"/>
      <c r="FBT906" s="3298"/>
      <c r="FBU906" s="3298"/>
      <c r="FBV906" s="3298"/>
      <c r="FBW906" s="3298"/>
      <c r="FBX906" s="3298"/>
      <c r="FBY906" s="3298"/>
      <c r="FBZ906" s="3298"/>
      <c r="FCA906" s="3298"/>
      <c r="FCB906" s="3298"/>
      <c r="FCC906" s="3298"/>
      <c r="FCD906" s="3298"/>
      <c r="FCE906" s="3298"/>
      <c r="FCF906" s="3298"/>
      <c r="FCG906" s="3298"/>
      <c r="FCH906" s="3298"/>
      <c r="FCI906" s="3298"/>
      <c r="FCJ906" s="3298"/>
      <c r="FCK906" s="3298"/>
      <c r="FCL906" s="3298"/>
      <c r="FCM906" s="3298"/>
      <c r="FCN906" s="3298"/>
      <c r="FCO906" s="3298"/>
      <c r="FCP906" s="3298"/>
      <c r="FCQ906" s="3298"/>
      <c r="FCR906" s="3298"/>
      <c r="FCS906" s="3298"/>
      <c r="FCT906" s="3298"/>
      <c r="FCU906" s="3298"/>
      <c r="FCV906" s="3298"/>
      <c r="FCW906" s="3298"/>
      <c r="FCX906" s="3298"/>
      <c r="FCY906" s="3298"/>
      <c r="FCZ906" s="3298"/>
      <c r="FDA906" s="3298"/>
      <c r="FDB906" s="3298"/>
      <c r="FDC906" s="3298"/>
      <c r="FDD906" s="3298"/>
      <c r="FDE906" s="3298"/>
      <c r="FDF906" s="3298"/>
      <c r="FDG906" s="3298"/>
      <c r="FDH906" s="3298"/>
      <c r="FDI906" s="3298"/>
      <c r="FDJ906" s="3298"/>
      <c r="FDK906" s="3298"/>
      <c r="FDL906" s="3298"/>
      <c r="FDM906" s="3298"/>
      <c r="FDN906" s="3298"/>
      <c r="FDO906" s="3298"/>
      <c r="FDP906" s="3298"/>
      <c r="FDQ906" s="3298"/>
      <c r="FDR906" s="3298"/>
      <c r="FDS906" s="3298"/>
      <c r="FDT906" s="3298"/>
      <c r="FDU906" s="3298"/>
      <c r="FDV906" s="3298"/>
      <c r="FDW906" s="3298"/>
      <c r="FDX906" s="3298"/>
      <c r="FDY906" s="3298"/>
      <c r="FDZ906" s="3298"/>
      <c r="FEA906" s="3298"/>
      <c r="FEB906" s="3298"/>
      <c r="FEC906" s="3298"/>
      <c r="FED906" s="3298"/>
      <c r="FEE906" s="3298"/>
      <c r="FEF906" s="3298"/>
      <c r="FEG906" s="3298"/>
      <c r="FEH906" s="3298"/>
      <c r="FEI906" s="3298"/>
      <c r="FEJ906" s="3298"/>
      <c r="FEK906" s="3298"/>
      <c r="FEL906" s="3298"/>
      <c r="FEM906" s="3298"/>
      <c r="FEN906" s="3298"/>
      <c r="FEO906" s="3298"/>
      <c r="FEP906" s="3298"/>
      <c r="FEQ906" s="3298"/>
      <c r="FER906" s="3298"/>
      <c r="FES906" s="3298"/>
      <c r="FET906" s="3298"/>
      <c r="FEU906" s="3298"/>
      <c r="FEV906" s="3298"/>
      <c r="FEW906" s="3298"/>
      <c r="FEX906" s="3298"/>
      <c r="FEY906" s="3298"/>
      <c r="FEZ906" s="3298"/>
      <c r="FFA906" s="3298"/>
      <c r="FFB906" s="3298"/>
      <c r="FFC906" s="3298"/>
      <c r="FFD906" s="3298"/>
      <c r="FFE906" s="3298"/>
      <c r="FFF906" s="3298"/>
      <c r="FFG906" s="3298"/>
      <c r="FFH906" s="3298"/>
      <c r="FFI906" s="3298"/>
      <c r="FFJ906" s="3298"/>
      <c r="FFK906" s="3298"/>
      <c r="FFL906" s="3298"/>
      <c r="FFM906" s="3298"/>
      <c r="FFN906" s="3298"/>
      <c r="FFO906" s="3298"/>
      <c r="FFP906" s="3298"/>
      <c r="FFQ906" s="3298"/>
      <c r="FFR906" s="3298"/>
      <c r="FFS906" s="3298"/>
      <c r="FFT906" s="3298"/>
      <c r="FFU906" s="3298"/>
      <c r="FFV906" s="3298"/>
      <c r="FFW906" s="3298"/>
      <c r="FFX906" s="3298"/>
      <c r="FFY906" s="3298"/>
      <c r="FFZ906" s="3298"/>
      <c r="FGA906" s="3298"/>
      <c r="FGB906" s="3298"/>
      <c r="FGC906" s="3298"/>
      <c r="FGD906" s="3298"/>
      <c r="FGE906" s="3298"/>
      <c r="FGF906" s="3298"/>
      <c r="FGG906" s="3298"/>
      <c r="FGH906" s="3298"/>
      <c r="FGI906" s="3298"/>
      <c r="FGJ906" s="3298"/>
      <c r="FGK906" s="3298"/>
      <c r="FGL906" s="3298"/>
      <c r="FGM906" s="3298"/>
      <c r="FGN906" s="3298"/>
      <c r="FGO906" s="3298"/>
      <c r="FGP906" s="3298"/>
      <c r="FGQ906" s="3298"/>
      <c r="FGR906" s="3298"/>
      <c r="FGS906" s="3298"/>
      <c r="FGT906" s="3298"/>
      <c r="FGU906" s="3298"/>
      <c r="FGV906" s="3298"/>
      <c r="FGW906" s="3298"/>
      <c r="FGX906" s="3298"/>
      <c r="FGY906" s="3298"/>
      <c r="FGZ906" s="3298"/>
      <c r="FHA906" s="3298"/>
      <c r="FHB906" s="3298"/>
      <c r="FHC906" s="3298"/>
      <c r="FHD906" s="3298"/>
      <c r="FHE906" s="3298"/>
      <c r="FHF906" s="3298"/>
      <c r="FHG906" s="3298"/>
      <c r="FHH906" s="3298"/>
      <c r="FHI906" s="3298"/>
      <c r="FHJ906" s="3298"/>
      <c r="FHK906" s="3298"/>
      <c r="FHL906" s="3298"/>
      <c r="FHM906" s="3298"/>
      <c r="FHN906" s="3298"/>
      <c r="FHO906" s="3298"/>
      <c r="FHP906" s="3298"/>
      <c r="FHQ906" s="3298"/>
      <c r="FHR906" s="3298"/>
      <c r="FHS906" s="3298"/>
      <c r="FHT906" s="3298"/>
      <c r="FHU906" s="3298"/>
      <c r="FHV906" s="3298"/>
      <c r="FHW906" s="3298"/>
      <c r="FHX906" s="3298"/>
      <c r="FHY906" s="3298"/>
      <c r="FHZ906" s="3298"/>
      <c r="FIA906" s="3298"/>
      <c r="FIB906" s="3298"/>
      <c r="FIC906" s="3298"/>
      <c r="FID906" s="3298"/>
      <c r="FIE906" s="3298"/>
      <c r="FIF906" s="3298"/>
      <c r="FIG906" s="3298"/>
      <c r="FIH906" s="3298"/>
      <c r="FII906" s="3298"/>
      <c r="FIJ906" s="3298"/>
      <c r="FIK906" s="3298"/>
      <c r="FIL906" s="3298"/>
      <c r="FIM906" s="3298"/>
      <c r="FIN906" s="3298"/>
      <c r="FIO906" s="3298"/>
      <c r="FIP906" s="3298"/>
      <c r="FIQ906" s="3298"/>
      <c r="FIR906" s="3298"/>
      <c r="FIS906" s="3298"/>
      <c r="FIT906" s="3298"/>
      <c r="FIU906" s="3298"/>
      <c r="FIV906" s="3298"/>
      <c r="FIW906" s="3298"/>
      <c r="FIX906" s="3298"/>
      <c r="FIY906" s="3298"/>
      <c r="FIZ906" s="3298"/>
      <c r="FJA906" s="3298"/>
      <c r="FJB906" s="3298"/>
      <c r="FJC906" s="3298"/>
      <c r="FJD906" s="3298"/>
      <c r="FJE906" s="3298"/>
      <c r="FJF906" s="3298"/>
      <c r="FJG906" s="3298"/>
      <c r="FJH906" s="3298"/>
      <c r="FJI906" s="3298"/>
      <c r="FJJ906" s="3298"/>
      <c r="FJK906" s="3298"/>
      <c r="FJL906" s="3298"/>
      <c r="FJM906" s="3298"/>
      <c r="FJN906" s="3298"/>
      <c r="FJO906" s="3298"/>
      <c r="FJP906" s="3298"/>
      <c r="FJQ906" s="3298"/>
      <c r="FJR906" s="3298"/>
      <c r="FJS906" s="3298"/>
      <c r="FJT906" s="3298"/>
      <c r="FJU906" s="3298"/>
      <c r="FJV906" s="3298"/>
      <c r="FJW906" s="3298"/>
      <c r="FJX906" s="3298"/>
      <c r="FJY906" s="3298"/>
      <c r="FJZ906" s="3298"/>
      <c r="FKA906" s="3298"/>
      <c r="FKB906" s="3298"/>
      <c r="FKC906" s="3298"/>
      <c r="FKD906" s="3298"/>
      <c r="FKE906" s="3298"/>
      <c r="FKF906" s="3298"/>
      <c r="FKG906" s="3298"/>
      <c r="FKH906" s="3298"/>
      <c r="FKI906" s="3298"/>
      <c r="FKJ906" s="3298"/>
      <c r="FKK906" s="3298"/>
      <c r="FKL906" s="3298"/>
      <c r="FKM906" s="3298"/>
      <c r="FKN906" s="3298"/>
      <c r="FKO906" s="3298"/>
      <c r="FKP906" s="3298"/>
      <c r="FKQ906" s="3298"/>
      <c r="FKR906" s="3298"/>
      <c r="FKS906" s="3298"/>
      <c r="FKT906" s="3298"/>
      <c r="FKU906" s="3298"/>
      <c r="FKV906" s="3298"/>
      <c r="FKW906" s="3298"/>
      <c r="FKX906" s="3298"/>
      <c r="FKY906" s="3298"/>
      <c r="FKZ906" s="3298"/>
      <c r="FLA906" s="3298"/>
      <c r="FLB906" s="3298"/>
      <c r="FLC906" s="3298"/>
      <c r="FLD906" s="3298"/>
      <c r="FLE906" s="3298"/>
      <c r="FLF906" s="3298"/>
      <c r="FLG906" s="3298"/>
      <c r="FLH906" s="3298"/>
      <c r="FLI906" s="3298"/>
      <c r="FLJ906" s="3298"/>
      <c r="FLK906" s="3298"/>
      <c r="FLL906" s="3298"/>
      <c r="FLM906" s="3298"/>
      <c r="FLN906" s="3298"/>
      <c r="FLO906" s="3298"/>
      <c r="FLP906" s="3298"/>
      <c r="FLQ906" s="3298"/>
      <c r="FLR906" s="3298"/>
      <c r="FLS906" s="3298"/>
      <c r="FLT906" s="3298"/>
      <c r="FLU906" s="3298"/>
      <c r="FLV906" s="3298"/>
      <c r="FLW906" s="3298"/>
      <c r="FLX906" s="3298"/>
      <c r="FLY906" s="3298"/>
      <c r="FLZ906" s="3298"/>
      <c r="FMA906" s="3298"/>
      <c r="FMB906" s="3298"/>
      <c r="FMC906" s="3298"/>
      <c r="FMD906" s="3298"/>
      <c r="FME906" s="3298"/>
      <c r="FMF906" s="3298"/>
      <c r="FMG906" s="3298"/>
      <c r="FMH906" s="3298"/>
      <c r="FMI906" s="3298"/>
      <c r="FMJ906" s="3298"/>
      <c r="FMK906" s="3298"/>
      <c r="FML906" s="3298"/>
      <c r="FMM906" s="3298"/>
      <c r="FMN906" s="3298"/>
      <c r="FMO906" s="3298"/>
      <c r="FMP906" s="3298"/>
      <c r="FMQ906" s="3298"/>
      <c r="FMR906" s="3298"/>
      <c r="FMS906" s="3298"/>
      <c r="FMT906" s="3298"/>
      <c r="FMU906" s="3298"/>
      <c r="FMV906" s="3298"/>
      <c r="FMW906" s="3298"/>
      <c r="FMX906" s="3298"/>
      <c r="FMY906" s="3298"/>
      <c r="FMZ906" s="3298"/>
      <c r="FNA906" s="3298"/>
      <c r="FNB906" s="3298"/>
      <c r="FNC906" s="3298"/>
      <c r="FND906" s="3298"/>
      <c r="FNE906" s="3298"/>
      <c r="FNF906" s="3298"/>
      <c r="FNG906" s="3298"/>
      <c r="FNH906" s="3298"/>
      <c r="FNI906" s="3298"/>
      <c r="FNJ906" s="3298"/>
      <c r="FNK906" s="3298"/>
      <c r="FNL906" s="3298"/>
      <c r="FNM906" s="3298"/>
      <c r="FNN906" s="3298"/>
      <c r="FNO906" s="3298"/>
      <c r="FNP906" s="3298"/>
      <c r="FNQ906" s="3298"/>
      <c r="FNR906" s="3298"/>
      <c r="FNS906" s="3298"/>
      <c r="FNT906" s="3298"/>
      <c r="FNU906" s="3298"/>
      <c r="FNV906" s="3298"/>
      <c r="FNW906" s="3298"/>
      <c r="FNX906" s="3298"/>
      <c r="FNY906" s="3298"/>
      <c r="FNZ906" s="3298"/>
      <c r="FOA906" s="3298"/>
      <c r="FOB906" s="3298"/>
      <c r="FOC906" s="3298"/>
      <c r="FOD906" s="3298"/>
      <c r="FOE906" s="3298"/>
      <c r="FOF906" s="3298"/>
      <c r="FOG906" s="3298"/>
      <c r="FOH906" s="3298"/>
      <c r="FOI906" s="3298"/>
      <c r="FOJ906" s="3298"/>
      <c r="FOK906" s="3298"/>
      <c r="FOL906" s="3298"/>
      <c r="FOM906" s="3298"/>
      <c r="FON906" s="3298"/>
      <c r="FOO906" s="3298"/>
      <c r="FOP906" s="3298"/>
      <c r="FOQ906" s="3298"/>
      <c r="FOR906" s="3298"/>
      <c r="FOS906" s="3298"/>
      <c r="FOT906" s="3298"/>
      <c r="FOU906" s="3298"/>
      <c r="FOV906" s="3298"/>
      <c r="FOW906" s="3298"/>
      <c r="FOX906" s="3298"/>
      <c r="FOY906" s="3298"/>
      <c r="FOZ906" s="3298"/>
      <c r="FPA906" s="3298"/>
      <c r="FPB906" s="3298"/>
      <c r="FPC906" s="3298"/>
      <c r="FPD906" s="3298"/>
      <c r="FPE906" s="3298"/>
      <c r="FPF906" s="3298"/>
      <c r="FPG906" s="3298"/>
      <c r="FPH906" s="3298"/>
      <c r="FPI906" s="3298"/>
      <c r="FPJ906" s="3298"/>
      <c r="FPK906" s="3298"/>
      <c r="FPL906" s="3298"/>
      <c r="FPM906" s="3298"/>
      <c r="FPN906" s="3298"/>
      <c r="FPO906" s="3298"/>
      <c r="FPP906" s="3298"/>
      <c r="FPQ906" s="3298"/>
      <c r="FPR906" s="3298"/>
      <c r="FPS906" s="3298"/>
      <c r="FPT906" s="3298"/>
      <c r="FPU906" s="3298"/>
      <c r="FPV906" s="3298"/>
      <c r="FPW906" s="3298"/>
      <c r="FPX906" s="3298"/>
      <c r="FPY906" s="3298"/>
      <c r="FPZ906" s="3298"/>
      <c r="FQA906" s="3298"/>
      <c r="FQB906" s="3298"/>
      <c r="FQC906" s="3298"/>
      <c r="FQD906" s="3298"/>
      <c r="FQE906" s="3298"/>
      <c r="FQF906" s="3298"/>
      <c r="FQG906" s="3298"/>
      <c r="FQH906" s="3298"/>
      <c r="FQI906" s="3298"/>
      <c r="FQJ906" s="3298"/>
      <c r="FQK906" s="3298"/>
      <c r="FQL906" s="3298"/>
      <c r="FQM906" s="3298"/>
      <c r="FQN906" s="3298"/>
      <c r="FQO906" s="3298"/>
      <c r="FQP906" s="3298"/>
      <c r="FQQ906" s="3298"/>
      <c r="FQR906" s="3298"/>
      <c r="FQS906" s="3298"/>
      <c r="FQT906" s="3298"/>
      <c r="FQU906" s="3298"/>
      <c r="FQV906" s="3298"/>
      <c r="FQW906" s="3298"/>
      <c r="FQX906" s="3298"/>
      <c r="FQY906" s="3298"/>
      <c r="FQZ906" s="3298"/>
      <c r="FRA906" s="3298"/>
      <c r="FRB906" s="3298"/>
      <c r="FRC906" s="3298"/>
      <c r="FRD906" s="3298"/>
      <c r="FRE906" s="3298"/>
      <c r="FRF906" s="3298"/>
      <c r="FRG906" s="3298"/>
      <c r="FRH906" s="3298"/>
      <c r="FRI906" s="3298"/>
      <c r="FRJ906" s="3298"/>
      <c r="FRK906" s="3298"/>
      <c r="FRL906" s="3298"/>
      <c r="FRM906" s="3298"/>
      <c r="FRN906" s="3298"/>
      <c r="FRO906" s="3298"/>
      <c r="FRP906" s="3298"/>
      <c r="FRQ906" s="3298"/>
      <c r="FRR906" s="3298"/>
      <c r="FRS906" s="3298"/>
      <c r="FRT906" s="3298"/>
      <c r="FRU906" s="3298"/>
      <c r="FRV906" s="3298"/>
      <c r="FRW906" s="3298"/>
      <c r="FRX906" s="3298"/>
      <c r="FRY906" s="3298"/>
      <c r="FRZ906" s="3298"/>
      <c r="FSA906" s="3298"/>
      <c r="FSB906" s="3298"/>
      <c r="FSC906" s="3298"/>
      <c r="FSD906" s="3298"/>
      <c r="FSE906" s="3298"/>
      <c r="FSF906" s="3298"/>
      <c r="FSG906" s="3298"/>
      <c r="FSH906" s="3298"/>
      <c r="FSI906" s="3298"/>
      <c r="FSJ906" s="3298"/>
      <c r="FSK906" s="3298"/>
      <c r="FSL906" s="3298"/>
      <c r="FSM906" s="3298"/>
      <c r="FSN906" s="3298"/>
      <c r="FSO906" s="3298"/>
      <c r="FSP906" s="3298"/>
      <c r="FSQ906" s="3298"/>
      <c r="FSR906" s="3298"/>
      <c r="FSS906" s="3298"/>
      <c r="FST906" s="3298"/>
      <c r="FSU906" s="3298"/>
      <c r="FSV906" s="3298"/>
      <c r="FSW906" s="3298"/>
      <c r="FSX906" s="3298"/>
      <c r="FSY906" s="3298"/>
      <c r="FSZ906" s="3298"/>
      <c r="FTA906" s="3298"/>
      <c r="FTB906" s="3298"/>
      <c r="FTC906" s="3298"/>
      <c r="FTD906" s="3298"/>
      <c r="FTE906" s="3298"/>
      <c r="FTF906" s="3298"/>
      <c r="FTG906" s="3298"/>
      <c r="FTH906" s="3298"/>
      <c r="FTI906" s="3298"/>
      <c r="FTJ906" s="3298"/>
      <c r="FTK906" s="3298"/>
      <c r="FTL906" s="3298"/>
      <c r="FTM906" s="3298"/>
      <c r="FTN906" s="3298"/>
      <c r="FTO906" s="3298"/>
      <c r="FTP906" s="3298"/>
      <c r="FTQ906" s="3298"/>
      <c r="FTR906" s="3298"/>
      <c r="FTS906" s="3298"/>
      <c r="FTT906" s="3298"/>
      <c r="FTU906" s="3298"/>
      <c r="FTV906" s="3298"/>
      <c r="FTW906" s="3298"/>
      <c r="FTX906" s="3298"/>
      <c r="FTY906" s="3298"/>
      <c r="FTZ906" s="3298"/>
      <c r="FUA906" s="3298"/>
      <c r="FUB906" s="3298"/>
      <c r="FUC906" s="3298"/>
      <c r="FUD906" s="3298"/>
      <c r="FUE906" s="3298"/>
      <c r="FUF906" s="3298"/>
      <c r="FUG906" s="3298"/>
      <c r="FUH906" s="3298"/>
      <c r="FUI906" s="3298"/>
      <c r="FUJ906" s="3298"/>
      <c r="FUK906" s="3298"/>
      <c r="FUL906" s="3298"/>
      <c r="FUM906" s="3298"/>
      <c r="FUN906" s="3298"/>
      <c r="FUO906" s="3298"/>
      <c r="FUP906" s="3298"/>
      <c r="FUQ906" s="3298"/>
      <c r="FUR906" s="3298"/>
      <c r="FUS906" s="3298"/>
      <c r="FUT906" s="3298"/>
      <c r="FUU906" s="3298"/>
      <c r="FUV906" s="3298"/>
      <c r="FUW906" s="3298"/>
      <c r="FUX906" s="3298"/>
      <c r="FUY906" s="3298"/>
      <c r="FUZ906" s="3298"/>
      <c r="FVA906" s="3298"/>
      <c r="FVB906" s="3298"/>
      <c r="FVC906" s="3298"/>
      <c r="FVD906" s="3298"/>
      <c r="FVE906" s="3298"/>
      <c r="FVF906" s="3298"/>
      <c r="FVG906" s="3298"/>
      <c r="FVH906" s="3298"/>
      <c r="FVI906" s="3298"/>
      <c r="FVJ906" s="3298"/>
      <c r="FVK906" s="3298"/>
      <c r="FVL906" s="3298"/>
      <c r="FVM906" s="3298"/>
      <c r="FVN906" s="3298"/>
      <c r="FVO906" s="3298"/>
      <c r="FVP906" s="3298"/>
      <c r="FVQ906" s="3298"/>
      <c r="FVR906" s="3298"/>
      <c r="FVS906" s="3298"/>
      <c r="FVT906" s="3298"/>
      <c r="FVU906" s="3298"/>
      <c r="FVV906" s="3298"/>
      <c r="FVW906" s="3298"/>
      <c r="FVX906" s="3298"/>
      <c r="FVY906" s="3298"/>
      <c r="FVZ906" s="3298"/>
      <c r="FWA906" s="3298"/>
      <c r="FWB906" s="3298"/>
      <c r="FWC906" s="3298"/>
      <c r="FWD906" s="3298"/>
      <c r="FWE906" s="3298"/>
      <c r="FWF906" s="3298"/>
      <c r="FWG906" s="3298"/>
      <c r="FWH906" s="3298"/>
      <c r="FWI906" s="3298"/>
      <c r="FWJ906" s="3298"/>
      <c r="FWK906" s="3298"/>
      <c r="FWL906" s="3298"/>
      <c r="FWM906" s="3298"/>
      <c r="FWN906" s="3298"/>
      <c r="FWO906" s="3298"/>
      <c r="FWP906" s="3298"/>
      <c r="FWQ906" s="3298"/>
      <c r="FWR906" s="3298"/>
      <c r="FWS906" s="3298"/>
      <c r="FWT906" s="3298"/>
      <c r="FWU906" s="3298"/>
      <c r="FWV906" s="3298"/>
      <c r="FWW906" s="3298"/>
      <c r="FWX906" s="3298"/>
      <c r="FWY906" s="3298"/>
      <c r="FWZ906" s="3298"/>
      <c r="FXA906" s="3298"/>
      <c r="FXB906" s="3298"/>
      <c r="FXC906" s="3298"/>
      <c r="FXD906" s="3298"/>
      <c r="FXE906" s="3298"/>
      <c r="FXF906" s="3298"/>
      <c r="FXG906" s="3298"/>
      <c r="FXH906" s="3298"/>
      <c r="FXI906" s="3298"/>
      <c r="FXJ906" s="3298"/>
      <c r="FXK906" s="3298"/>
      <c r="FXL906" s="3298"/>
      <c r="FXM906" s="3298"/>
      <c r="FXN906" s="3298"/>
      <c r="FXO906" s="3298"/>
      <c r="FXP906" s="3298"/>
      <c r="FXQ906" s="3298"/>
      <c r="FXR906" s="3298"/>
      <c r="FXS906" s="3298"/>
      <c r="FXT906" s="3298"/>
      <c r="FXU906" s="3298"/>
      <c r="FXV906" s="3298"/>
      <c r="FXW906" s="3298"/>
      <c r="FXX906" s="3298"/>
      <c r="FXY906" s="3298"/>
      <c r="FXZ906" s="3298"/>
      <c r="FYA906" s="3298"/>
      <c r="FYB906" s="3298"/>
      <c r="FYC906" s="3298"/>
      <c r="FYD906" s="3298"/>
      <c r="FYE906" s="3298"/>
      <c r="FYF906" s="3298"/>
      <c r="FYG906" s="3298"/>
      <c r="FYH906" s="3298"/>
      <c r="FYI906" s="3298"/>
      <c r="FYJ906" s="3298"/>
      <c r="FYK906" s="3298"/>
      <c r="FYL906" s="3298"/>
      <c r="FYM906" s="3298"/>
      <c r="FYN906" s="3298"/>
      <c r="FYO906" s="3298"/>
      <c r="FYP906" s="3298"/>
      <c r="FYQ906" s="3298"/>
      <c r="FYR906" s="3298"/>
      <c r="FYS906" s="3298"/>
      <c r="FYT906" s="3298"/>
      <c r="FYU906" s="3298"/>
      <c r="FYV906" s="3298"/>
      <c r="FYW906" s="3298"/>
      <c r="FYX906" s="3298"/>
      <c r="FYY906" s="3298"/>
      <c r="FYZ906" s="3298"/>
      <c r="FZA906" s="3298"/>
      <c r="FZB906" s="3298"/>
      <c r="FZC906" s="3298"/>
      <c r="FZD906" s="3298"/>
      <c r="FZE906" s="3298"/>
      <c r="FZF906" s="3298"/>
      <c r="FZG906" s="3298"/>
      <c r="FZH906" s="3298"/>
      <c r="FZI906" s="3298"/>
      <c r="FZJ906" s="3298"/>
      <c r="FZK906" s="3298"/>
      <c r="FZL906" s="3298"/>
      <c r="FZM906" s="3298"/>
      <c r="FZN906" s="3298"/>
      <c r="FZO906" s="3298"/>
      <c r="FZP906" s="3298"/>
      <c r="FZQ906" s="3298"/>
      <c r="FZR906" s="3298"/>
      <c r="FZS906" s="3298"/>
      <c r="FZT906" s="3298"/>
      <c r="FZU906" s="3298"/>
      <c r="FZV906" s="3298"/>
      <c r="FZW906" s="3298"/>
      <c r="FZX906" s="3298"/>
      <c r="FZY906" s="3298"/>
      <c r="FZZ906" s="3298"/>
      <c r="GAA906" s="3298"/>
      <c r="GAB906" s="3298"/>
      <c r="GAC906" s="3298"/>
      <c r="GAD906" s="3298"/>
      <c r="GAE906" s="3298"/>
      <c r="GAF906" s="3298"/>
      <c r="GAG906" s="3298"/>
      <c r="GAH906" s="3298"/>
      <c r="GAI906" s="3298"/>
      <c r="GAJ906" s="3298"/>
      <c r="GAK906" s="3298"/>
      <c r="GAL906" s="3298"/>
      <c r="GAM906" s="3298"/>
      <c r="GAN906" s="3298"/>
      <c r="GAO906" s="3298"/>
      <c r="GAP906" s="3298"/>
      <c r="GAQ906" s="3298"/>
      <c r="GAR906" s="3298"/>
      <c r="GAS906" s="3298"/>
      <c r="GAT906" s="3298"/>
      <c r="GAU906" s="3298"/>
      <c r="GAV906" s="3298"/>
      <c r="GAW906" s="3298"/>
      <c r="GAX906" s="3298"/>
      <c r="GAY906" s="3298"/>
      <c r="GAZ906" s="3298"/>
      <c r="GBA906" s="3298"/>
      <c r="GBB906" s="3298"/>
      <c r="GBC906" s="3298"/>
      <c r="GBD906" s="3298"/>
      <c r="GBE906" s="3298"/>
      <c r="GBF906" s="3298"/>
      <c r="GBG906" s="3298"/>
      <c r="GBH906" s="3298"/>
      <c r="GBI906" s="3298"/>
      <c r="GBJ906" s="3298"/>
      <c r="GBK906" s="3298"/>
      <c r="GBL906" s="3298"/>
      <c r="GBM906" s="3298"/>
      <c r="GBN906" s="3298"/>
      <c r="GBO906" s="3298"/>
      <c r="GBP906" s="3298"/>
      <c r="GBQ906" s="3298"/>
      <c r="GBR906" s="3298"/>
      <c r="GBS906" s="3298"/>
      <c r="GBT906" s="3298"/>
      <c r="GBU906" s="3298"/>
      <c r="GBV906" s="3298"/>
      <c r="GBW906" s="3298"/>
      <c r="GBX906" s="3298"/>
      <c r="GBY906" s="3298"/>
      <c r="GBZ906" s="3298"/>
      <c r="GCA906" s="3298"/>
      <c r="GCB906" s="3298"/>
      <c r="GCC906" s="3298"/>
      <c r="GCD906" s="3298"/>
      <c r="GCE906" s="3298"/>
      <c r="GCF906" s="3298"/>
      <c r="GCG906" s="3298"/>
      <c r="GCH906" s="3298"/>
      <c r="GCI906" s="3298"/>
      <c r="GCJ906" s="3298"/>
      <c r="GCK906" s="3298"/>
      <c r="GCL906" s="3298"/>
      <c r="GCM906" s="3298"/>
      <c r="GCN906" s="3298"/>
      <c r="GCO906" s="3298"/>
      <c r="GCP906" s="3298"/>
      <c r="GCQ906" s="3298"/>
      <c r="GCR906" s="3298"/>
      <c r="GCS906" s="3298"/>
      <c r="GCT906" s="3298"/>
      <c r="GCU906" s="3298"/>
      <c r="GCV906" s="3298"/>
      <c r="GCW906" s="3298"/>
      <c r="GCX906" s="3298"/>
      <c r="GCY906" s="3298"/>
      <c r="GCZ906" s="3298"/>
      <c r="GDA906" s="3298"/>
      <c r="GDB906" s="3298"/>
      <c r="GDC906" s="3298"/>
      <c r="GDD906" s="3298"/>
      <c r="GDE906" s="3298"/>
      <c r="GDF906" s="3298"/>
      <c r="GDG906" s="3298"/>
      <c r="GDH906" s="3298"/>
      <c r="GDI906" s="3298"/>
      <c r="GDJ906" s="3298"/>
      <c r="GDK906" s="3298"/>
      <c r="GDL906" s="3298"/>
      <c r="GDM906" s="3298"/>
      <c r="GDN906" s="3298"/>
      <c r="GDO906" s="3298"/>
      <c r="GDP906" s="3298"/>
      <c r="GDQ906" s="3298"/>
      <c r="GDR906" s="3298"/>
      <c r="GDS906" s="3298"/>
      <c r="GDT906" s="3298"/>
      <c r="GDU906" s="3298"/>
      <c r="GDV906" s="3298"/>
      <c r="GDW906" s="3298"/>
      <c r="GDX906" s="3298"/>
      <c r="GDY906" s="3298"/>
      <c r="GDZ906" s="3298"/>
      <c r="GEA906" s="3298"/>
      <c r="GEB906" s="3298"/>
      <c r="GEC906" s="3298"/>
      <c r="GED906" s="3298"/>
      <c r="GEE906" s="3298"/>
      <c r="GEF906" s="3298"/>
      <c r="GEG906" s="3298"/>
      <c r="GEH906" s="3298"/>
      <c r="GEI906" s="3298"/>
      <c r="GEJ906" s="3298"/>
      <c r="GEK906" s="3298"/>
      <c r="GEL906" s="3298"/>
      <c r="GEM906" s="3298"/>
      <c r="GEN906" s="3298"/>
      <c r="GEO906" s="3298"/>
      <c r="GEP906" s="3298"/>
      <c r="GEQ906" s="3298"/>
      <c r="GER906" s="3298"/>
      <c r="GES906" s="3298"/>
      <c r="GET906" s="3298"/>
      <c r="GEU906" s="3298"/>
      <c r="GEV906" s="3298"/>
      <c r="GEW906" s="3298"/>
      <c r="GEX906" s="3298"/>
      <c r="GEY906" s="3298"/>
      <c r="GEZ906" s="3298"/>
      <c r="GFA906" s="3298"/>
      <c r="GFB906" s="3298"/>
      <c r="GFC906" s="3298"/>
      <c r="GFD906" s="3298"/>
      <c r="GFE906" s="3298"/>
      <c r="GFF906" s="3298"/>
      <c r="GFG906" s="3298"/>
      <c r="GFH906" s="3298"/>
      <c r="GFI906" s="3298"/>
      <c r="GFJ906" s="3298"/>
      <c r="GFK906" s="3298"/>
      <c r="GFL906" s="3298"/>
      <c r="GFM906" s="3298"/>
      <c r="GFN906" s="3298"/>
      <c r="GFO906" s="3298"/>
      <c r="GFP906" s="3298"/>
      <c r="GFQ906" s="3298"/>
      <c r="GFR906" s="3298"/>
      <c r="GFS906" s="3298"/>
      <c r="GFT906" s="3298"/>
      <c r="GFU906" s="3298"/>
      <c r="GFV906" s="3298"/>
      <c r="GFW906" s="3298"/>
      <c r="GFX906" s="3298"/>
      <c r="GFY906" s="3298"/>
      <c r="GFZ906" s="3298"/>
      <c r="GGA906" s="3298"/>
      <c r="GGB906" s="3298"/>
      <c r="GGC906" s="3298"/>
      <c r="GGD906" s="3298"/>
      <c r="GGE906" s="3298"/>
      <c r="GGF906" s="3298"/>
      <c r="GGG906" s="3298"/>
      <c r="GGH906" s="3298"/>
      <c r="GGI906" s="3298"/>
      <c r="GGJ906" s="3298"/>
      <c r="GGK906" s="3298"/>
      <c r="GGL906" s="3298"/>
      <c r="GGM906" s="3298"/>
      <c r="GGN906" s="3298"/>
      <c r="GGO906" s="3298"/>
      <c r="GGP906" s="3298"/>
      <c r="GGQ906" s="3298"/>
      <c r="GGR906" s="3298"/>
      <c r="GGS906" s="3298"/>
      <c r="GGT906" s="3298"/>
      <c r="GGU906" s="3298"/>
      <c r="GGV906" s="3298"/>
      <c r="GGW906" s="3298"/>
      <c r="GGX906" s="3298"/>
      <c r="GGY906" s="3298"/>
      <c r="GGZ906" s="3298"/>
      <c r="GHA906" s="3298"/>
      <c r="GHB906" s="3298"/>
      <c r="GHC906" s="3298"/>
      <c r="GHD906" s="3298"/>
      <c r="GHE906" s="3298"/>
      <c r="GHF906" s="3298"/>
      <c r="GHG906" s="3298"/>
      <c r="GHH906" s="3298"/>
      <c r="GHI906" s="3298"/>
      <c r="GHJ906" s="3298"/>
      <c r="GHK906" s="3298"/>
      <c r="GHL906" s="3298"/>
      <c r="GHM906" s="3298"/>
      <c r="GHN906" s="3298"/>
      <c r="GHO906" s="3298"/>
      <c r="GHP906" s="3298"/>
      <c r="GHQ906" s="3298"/>
      <c r="GHR906" s="3298"/>
      <c r="GHS906" s="3298"/>
      <c r="GHT906" s="3298"/>
      <c r="GHU906" s="3298"/>
      <c r="GHV906" s="3298"/>
      <c r="GHW906" s="3298"/>
      <c r="GHX906" s="3298"/>
      <c r="GHY906" s="3298"/>
      <c r="GHZ906" s="3298"/>
      <c r="GIA906" s="3298"/>
      <c r="GIB906" s="3298"/>
      <c r="GIC906" s="3298"/>
      <c r="GID906" s="3298"/>
      <c r="GIE906" s="3298"/>
      <c r="GIF906" s="3298"/>
      <c r="GIG906" s="3298"/>
      <c r="GIH906" s="3298"/>
      <c r="GII906" s="3298"/>
      <c r="GIJ906" s="3298"/>
      <c r="GIK906" s="3298"/>
      <c r="GIL906" s="3298"/>
      <c r="GIM906" s="3298"/>
      <c r="GIN906" s="3298"/>
      <c r="GIO906" s="3298"/>
      <c r="GIP906" s="3298"/>
      <c r="GIQ906" s="3298"/>
      <c r="GIR906" s="3298"/>
      <c r="GIS906" s="3298"/>
      <c r="GIT906" s="3298"/>
      <c r="GIU906" s="3298"/>
      <c r="GIV906" s="3298"/>
      <c r="GIW906" s="3298"/>
      <c r="GIX906" s="3298"/>
      <c r="GIY906" s="3298"/>
      <c r="GIZ906" s="3298"/>
      <c r="GJA906" s="3298"/>
      <c r="GJB906" s="3298"/>
      <c r="GJC906" s="3298"/>
      <c r="GJD906" s="3298"/>
      <c r="GJE906" s="3298"/>
      <c r="GJF906" s="3298"/>
      <c r="GJG906" s="3298"/>
      <c r="GJH906" s="3298"/>
      <c r="GJI906" s="3298"/>
      <c r="GJJ906" s="3298"/>
      <c r="GJK906" s="3298"/>
      <c r="GJL906" s="3298"/>
      <c r="GJM906" s="3298"/>
      <c r="GJN906" s="3298"/>
      <c r="GJO906" s="3298"/>
      <c r="GJP906" s="3298"/>
      <c r="GJQ906" s="3298"/>
      <c r="GJR906" s="3298"/>
      <c r="GJS906" s="3298"/>
      <c r="GJT906" s="3298"/>
      <c r="GJU906" s="3298"/>
      <c r="GJV906" s="3298"/>
      <c r="GJW906" s="3298"/>
      <c r="GJX906" s="3298"/>
      <c r="GJY906" s="3298"/>
      <c r="GJZ906" s="3298"/>
      <c r="GKA906" s="3298"/>
      <c r="GKB906" s="3298"/>
      <c r="GKC906" s="3298"/>
      <c r="GKD906" s="3298"/>
      <c r="GKE906" s="3298"/>
      <c r="GKF906" s="3298"/>
      <c r="GKG906" s="3298"/>
      <c r="GKH906" s="3298"/>
      <c r="GKI906" s="3298"/>
      <c r="GKJ906" s="3298"/>
      <c r="GKK906" s="3298"/>
      <c r="GKL906" s="3298"/>
      <c r="GKM906" s="3298"/>
      <c r="GKN906" s="3298"/>
      <c r="GKO906" s="3298"/>
      <c r="GKP906" s="3298"/>
      <c r="GKQ906" s="3298"/>
      <c r="GKR906" s="3298"/>
      <c r="GKS906" s="3298"/>
      <c r="GKT906" s="3298"/>
      <c r="GKU906" s="3298"/>
      <c r="GKV906" s="3298"/>
      <c r="GKW906" s="3298"/>
      <c r="GKX906" s="3298"/>
      <c r="GKY906" s="3298"/>
      <c r="GKZ906" s="3298"/>
      <c r="GLA906" s="3298"/>
      <c r="GLB906" s="3298"/>
      <c r="GLC906" s="3298"/>
      <c r="GLD906" s="3298"/>
      <c r="GLE906" s="3298"/>
      <c r="GLF906" s="3298"/>
      <c r="GLG906" s="3298"/>
      <c r="GLH906" s="3298"/>
      <c r="GLI906" s="3298"/>
      <c r="GLJ906" s="3298"/>
      <c r="GLK906" s="3298"/>
      <c r="GLL906" s="3298"/>
      <c r="GLM906" s="3298"/>
      <c r="GLN906" s="3298"/>
      <c r="GLO906" s="3298"/>
      <c r="GLP906" s="3298"/>
      <c r="GLQ906" s="3298"/>
      <c r="GLR906" s="3298"/>
      <c r="GLS906" s="3298"/>
      <c r="GLT906" s="3298"/>
      <c r="GLU906" s="3298"/>
      <c r="GLV906" s="3298"/>
      <c r="GLW906" s="3298"/>
      <c r="GLX906" s="3298"/>
      <c r="GLY906" s="3298"/>
      <c r="GLZ906" s="3298"/>
      <c r="GMA906" s="3298"/>
      <c r="GMB906" s="3298"/>
      <c r="GMC906" s="3298"/>
      <c r="GMD906" s="3298"/>
      <c r="GME906" s="3298"/>
      <c r="GMF906" s="3298"/>
      <c r="GMG906" s="3298"/>
      <c r="GMH906" s="3298"/>
      <c r="GMI906" s="3298"/>
      <c r="GMJ906" s="3298"/>
      <c r="GMK906" s="3298"/>
      <c r="GML906" s="3298"/>
      <c r="GMM906" s="3298"/>
      <c r="GMN906" s="3298"/>
      <c r="GMO906" s="3298"/>
      <c r="GMP906" s="3298"/>
      <c r="GMQ906" s="3298"/>
      <c r="GMR906" s="3298"/>
      <c r="GMS906" s="3298"/>
      <c r="GMT906" s="3298"/>
      <c r="GMU906" s="3298"/>
      <c r="GMV906" s="3298"/>
      <c r="GMW906" s="3298"/>
      <c r="GMX906" s="3298"/>
      <c r="GMY906" s="3298"/>
      <c r="GMZ906" s="3298"/>
      <c r="GNA906" s="3298"/>
      <c r="GNB906" s="3298"/>
      <c r="GNC906" s="3298"/>
      <c r="GND906" s="3298"/>
      <c r="GNE906" s="3298"/>
      <c r="GNF906" s="3298"/>
      <c r="GNG906" s="3298"/>
      <c r="GNH906" s="3298"/>
      <c r="GNI906" s="3298"/>
      <c r="GNJ906" s="3298"/>
      <c r="GNK906" s="3298"/>
      <c r="GNL906" s="3298"/>
      <c r="GNM906" s="3298"/>
      <c r="GNN906" s="3298"/>
      <c r="GNO906" s="3298"/>
      <c r="GNP906" s="3298"/>
      <c r="GNQ906" s="3298"/>
      <c r="GNR906" s="3298"/>
      <c r="GNS906" s="3298"/>
      <c r="GNT906" s="3298"/>
      <c r="GNU906" s="3298"/>
      <c r="GNV906" s="3298"/>
      <c r="GNW906" s="3298"/>
      <c r="GNX906" s="3298"/>
      <c r="GNY906" s="3298"/>
      <c r="GNZ906" s="3298"/>
      <c r="GOA906" s="3298"/>
      <c r="GOB906" s="3298"/>
      <c r="GOC906" s="3298"/>
      <c r="GOD906" s="3298"/>
      <c r="GOE906" s="3298"/>
      <c r="GOF906" s="3298"/>
      <c r="GOG906" s="3298"/>
      <c r="GOH906" s="3298"/>
      <c r="GOI906" s="3298"/>
      <c r="GOJ906" s="3298"/>
      <c r="GOK906" s="3298"/>
      <c r="GOL906" s="3298"/>
      <c r="GOM906" s="3298"/>
      <c r="GON906" s="3298"/>
      <c r="GOO906" s="3298"/>
      <c r="GOP906" s="3298"/>
      <c r="GOQ906" s="3298"/>
      <c r="GOR906" s="3298"/>
      <c r="GOS906" s="3298"/>
      <c r="GOT906" s="3298"/>
      <c r="GOU906" s="3298"/>
      <c r="GOV906" s="3298"/>
      <c r="GOW906" s="3298"/>
      <c r="GOX906" s="3298"/>
      <c r="GOY906" s="3298"/>
      <c r="GOZ906" s="3298"/>
      <c r="GPA906" s="3298"/>
      <c r="GPB906" s="3298"/>
      <c r="GPC906" s="3298"/>
      <c r="GPD906" s="3298"/>
      <c r="GPE906" s="3298"/>
      <c r="GPF906" s="3298"/>
      <c r="GPG906" s="3298"/>
      <c r="GPH906" s="3298"/>
      <c r="GPI906" s="3298"/>
      <c r="GPJ906" s="3298"/>
      <c r="GPK906" s="3298"/>
      <c r="GPL906" s="3298"/>
      <c r="GPM906" s="3298"/>
      <c r="GPN906" s="3298"/>
      <c r="GPO906" s="3298"/>
      <c r="GPP906" s="3298"/>
      <c r="GPQ906" s="3298"/>
      <c r="GPR906" s="3298"/>
      <c r="GPS906" s="3298"/>
      <c r="GPT906" s="3298"/>
      <c r="GPU906" s="3298"/>
      <c r="GPV906" s="3298"/>
      <c r="GPW906" s="3298"/>
      <c r="GPX906" s="3298"/>
      <c r="GPY906" s="3298"/>
      <c r="GPZ906" s="3298"/>
      <c r="GQA906" s="3298"/>
      <c r="GQB906" s="3298"/>
      <c r="GQC906" s="3298"/>
      <c r="GQD906" s="3298"/>
      <c r="GQE906" s="3298"/>
      <c r="GQF906" s="3298"/>
      <c r="GQG906" s="3298"/>
      <c r="GQH906" s="3298"/>
      <c r="GQI906" s="3298"/>
      <c r="GQJ906" s="3298"/>
      <c r="GQK906" s="3298"/>
      <c r="GQL906" s="3298"/>
      <c r="GQM906" s="3298"/>
      <c r="GQN906" s="3298"/>
      <c r="GQO906" s="3298"/>
      <c r="GQP906" s="3298"/>
      <c r="GQQ906" s="3298"/>
      <c r="GQR906" s="3298"/>
      <c r="GQS906" s="3298"/>
      <c r="GQT906" s="3298"/>
      <c r="GQU906" s="3298"/>
      <c r="GQV906" s="3298"/>
      <c r="GQW906" s="3298"/>
      <c r="GQX906" s="3298"/>
      <c r="GQY906" s="3298"/>
      <c r="GQZ906" s="3298"/>
      <c r="GRA906" s="3298"/>
      <c r="GRB906" s="3298"/>
      <c r="GRC906" s="3298"/>
      <c r="GRD906" s="3298"/>
      <c r="GRE906" s="3298"/>
      <c r="GRF906" s="3298"/>
      <c r="GRG906" s="3298"/>
      <c r="GRH906" s="3298"/>
      <c r="GRI906" s="3298"/>
      <c r="GRJ906" s="3298"/>
      <c r="GRK906" s="3298"/>
      <c r="GRL906" s="3298"/>
      <c r="GRM906" s="3298"/>
      <c r="GRN906" s="3298"/>
      <c r="GRO906" s="3298"/>
      <c r="GRP906" s="3298"/>
      <c r="GRQ906" s="3298"/>
      <c r="GRR906" s="3298"/>
      <c r="GRS906" s="3298"/>
      <c r="GRT906" s="3298"/>
      <c r="GRU906" s="3298"/>
      <c r="GRV906" s="3298"/>
      <c r="GRW906" s="3298"/>
      <c r="GRX906" s="3298"/>
      <c r="GRY906" s="3298"/>
      <c r="GRZ906" s="3298"/>
      <c r="GSA906" s="3298"/>
      <c r="GSB906" s="3298"/>
      <c r="GSC906" s="3298"/>
      <c r="GSD906" s="3298"/>
      <c r="GSE906" s="3298"/>
      <c r="GSF906" s="3298"/>
      <c r="GSG906" s="3298"/>
      <c r="GSH906" s="3298"/>
      <c r="GSI906" s="3298"/>
      <c r="GSJ906" s="3298"/>
      <c r="GSK906" s="3298"/>
      <c r="GSL906" s="3298"/>
      <c r="GSM906" s="3298"/>
      <c r="GSN906" s="3298"/>
      <c r="GSO906" s="3298"/>
      <c r="GSP906" s="3298"/>
      <c r="GSQ906" s="3298"/>
      <c r="GSR906" s="3298"/>
      <c r="GSS906" s="3298"/>
      <c r="GST906" s="3298"/>
      <c r="GSU906" s="3298"/>
      <c r="GSV906" s="3298"/>
      <c r="GSW906" s="3298"/>
      <c r="GSX906" s="3298"/>
      <c r="GSY906" s="3298"/>
      <c r="GSZ906" s="3298"/>
      <c r="GTA906" s="3298"/>
      <c r="GTB906" s="3298"/>
      <c r="GTC906" s="3298"/>
      <c r="GTD906" s="3298"/>
      <c r="GTE906" s="3298"/>
      <c r="GTF906" s="3298"/>
      <c r="GTG906" s="3298"/>
      <c r="GTH906" s="3298"/>
      <c r="GTI906" s="3298"/>
      <c r="GTJ906" s="3298"/>
      <c r="GTK906" s="3298"/>
      <c r="GTL906" s="3298"/>
      <c r="GTM906" s="3298"/>
      <c r="GTN906" s="3298"/>
      <c r="GTO906" s="3298"/>
      <c r="GTP906" s="3298"/>
      <c r="GTQ906" s="3298"/>
      <c r="GTR906" s="3298"/>
      <c r="GTS906" s="3298"/>
      <c r="GTT906" s="3298"/>
      <c r="GTU906" s="3298"/>
      <c r="GTV906" s="3298"/>
      <c r="GTW906" s="3298"/>
      <c r="GTX906" s="3298"/>
      <c r="GTY906" s="3298"/>
      <c r="GTZ906" s="3298"/>
      <c r="GUA906" s="3298"/>
      <c r="GUB906" s="3298"/>
      <c r="GUC906" s="3298"/>
      <c r="GUD906" s="3298"/>
      <c r="GUE906" s="3298"/>
      <c r="GUF906" s="3298"/>
      <c r="GUG906" s="3298"/>
      <c r="GUH906" s="3298"/>
      <c r="GUI906" s="3298"/>
      <c r="GUJ906" s="3298"/>
      <c r="GUK906" s="3298"/>
      <c r="GUL906" s="3298"/>
      <c r="GUM906" s="3298"/>
      <c r="GUN906" s="3298"/>
      <c r="GUO906" s="3298"/>
      <c r="GUP906" s="3298"/>
      <c r="GUQ906" s="3298"/>
      <c r="GUR906" s="3298"/>
      <c r="GUS906" s="3298"/>
      <c r="GUT906" s="3298"/>
      <c r="GUU906" s="3298"/>
      <c r="GUV906" s="3298"/>
      <c r="GUW906" s="3298"/>
      <c r="GUX906" s="3298"/>
      <c r="GUY906" s="3298"/>
      <c r="GUZ906" s="3298"/>
      <c r="GVA906" s="3298"/>
      <c r="GVB906" s="3298"/>
      <c r="GVC906" s="3298"/>
      <c r="GVD906" s="3298"/>
      <c r="GVE906" s="3298"/>
      <c r="GVF906" s="3298"/>
      <c r="GVG906" s="3298"/>
      <c r="GVH906" s="3298"/>
      <c r="GVI906" s="3298"/>
      <c r="GVJ906" s="3298"/>
      <c r="GVK906" s="3298"/>
      <c r="GVL906" s="3298"/>
      <c r="GVM906" s="3298"/>
      <c r="GVN906" s="3298"/>
      <c r="GVO906" s="3298"/>
      <c r="GVP906" s="3298"/>
      <c r="GVQ906" s="3298"/>
      <c r="GVR906" s="3298"/>
      <c r="GVS906" s="3298"/>
      <c r="GVT906" s="3298"/>
      <c r="GVU906" s="3298"/>
      <c r="GVV906" s="3298"/>
      <c r="GVW906" s="3298"/>
      <c r="GVX906" s="3298"/>
      <c r="GVY906" s="3298"/>
      <c r="GVZ906" s="3298"/>
      <c r="GWA906" s="3298"/>
      <c r="GWB906" s="3298"/>
      <c r="GWC906" s="3298"/>
      <c r="GWD906" s="3298"/>
      <c r="GWE906" s="3298"/>
      <c r="GWF906" s="3298"/>
      <c r="GWG906" s="3298"/>
      <c r="GWH906" s="3298"/>
      <c r="GWI906" s="3298"/>
      <c r="GWJ906" s="3298"/>
      <c r="GWK906" s="3298"/>
      <c r="GWL906" s="3298"/>
      <c r="GWM906" s="3298"/>
      <c r="GWN906" s="3298"/>
      <c r="GWO906" s="3298"/>
      <c r="GWP906" s="3298"/>
      <c r="GWQ906" s="3298"/>
      <c r="GWR906" s="3298"/>
      <c r="GWS906" s="3298"/>
      <c r="GWT906" s="3298"/>
      <c r="GWU906" s="3298"/>
      <c r="GWV906" s="3298"/>
      <c r="GWW906" s="3298"/>
      <c r="GWX906" s="3298"/>
      <c r="GWY906" s="3298"/>
      <c r="GWZ906" s="3298"/>
      <c r="GXA906" s="3298"/>
      <c r="GXB906" s="3298"/>
      <c r="GXC906" s="3298"/>
      <c r="GXD906" s="3298"/>
      <c r="GXE906" s="3298"/>
      <c r="GXF906" s="3298"/>
      <c r="GXG906" s="3298"/>
      <c r="GXH906" s="3298"/>
      <c r="GXI906" s="3298"/>
      <c r="GXJ906" s="3298"/>
      <c r="GXK906" s="3298"/>
      <c r="GXL906" s="3298"/>
      <c r="GXM906" s="3298"/>
      <c r="GXN906" s="3298"/>
      <c r="GXO906" s="3298"/>
      <c r="GXP906" s="3298"/>
      <c r="GXQ906" s="3298"/>
      <c r="GXR906" s="3298"/>
      <c r="GXS906" s="3298"/>
      <c r="GXT906" s="3298"/>
      <c r="GXU906" s="3298"/>
      <c r="GXV906" s="3298"/>
      <c r="GXW906" s="3298"/>
      <c r="GXX906" s="3298"/>
      <c r="GXY906" s="3298"/>
      <c r="GXZ906" s="3298"/>
      <c r="GYA906" s="3298"/>
      <c r="GYB906" s="3298"/>
      <c r="GYC906" s="3298"/>
      <c r="GYD906" s="3298"/>
      <c r="GYE906" s="3298"/>
      <c r="GYF906" s="3298"/>
      <c r="GYG906" s="3298"/>
      <c r="GYH906" s="3298"/>
      <c r="GYI906" s="3298"/>
      <c r="GYJ906" s="3298"/>
      <c r="GYK906" s="3298"/>
      <c r="GYL906" s="3298"/>
      <c r="GYM906" s="3298"/>
      <c r="GYN906" s="3298"/>
      <c r="GYO906" s="3298"/>
      <c r="GYP906" s="3298"/>
      <c r="GYQ906" s="3298"/>
      <c r="GYR906" s="3298"/>
      <c r="GYS906" s="3298"/>
      <c r="GYT906" s="3298"/>
      <c r="GYU906" s="3298"/>
      <c r="GYV906" s="3298"/>
      <c r="GYW906" s="3298"/>
      <c r="GYX906" s="3298"/>
      <c r="GYY906" s="3298"/>
      <c r="GYZ906" s="3298"/>
      <c r="GZA906" s="3298"/>
      <c r="GZB906" s="3298"/>
      <c r="GZC906" s="3298"/>
      <c r="GZD906" s="3298"/>
      <c r="GZE906" s="3298"/>
      <c r="GZF906" s="3298"/>
      <c r="GZG906" s="3298"/>
      <c r="GZH906" s="3298"/>
      <c r="GZI906" s="3298"/>
      <c r="GZJ906" s="3298"/>
      <c r="GZK906" s="3298"/>
      <c r="GZL906" s="3298"/>
      <c r="GZM906" s="3298"/>
      <c r="GZN906" s="3298"/>
      <c r="GZO906" s="3298"/>
      <c r="GZP906" s="3298"/>
      <c r="GZQ906" s="3298"/>
      <c r="GZR906" s="3298"/>
      <c r="GZS906" s="3298"/>
      <c r="GZT906" s="3298"/>
      <c r="GZU906" s="3298"/>
      <c r="GZV906" s="3298"/>
      <c r="GZW906" s="3298"/>
      <c r="GZX906" s="3298"/>
      <c r="GZY906" s="3298"/>
      <c r="GZZ906" s="3298"/>
      <c r="HAA906" s="3298"/>
      <c r="HAB906" s="3298"/>
      <c r="HAC906" s="3298"/>
      <c r="HAD906" s="3298"/>
      <c r="HAE906" s="3298"/>
      <c r="HAF906" s="3298"/>
      <c r="HAG906" s="3298"/>
      <c r="HAH906" s="3298"/>
      <c r="HAI906" s="3298"/>
      <c r="HAJ906" s="3298"/>
      <c r="HAK906" s="3298"/>
      <c r="HAL906" s="3298"/>
      <c r="HAM906" s="3298"/>
      <c r="HAN906" s="3298"/>
      <c r="HAO906" s="3298"/>
      <c r="HAP906" s="3298"/>
      <c r="HAQ906" s="3298"/>
      <c r="HAR906" s="3298"/>
      <c r="HAS906" s="3298"/>
      <c r="HAT906" s="3298"/>
      <c r="HAU906" s="3298"/>
      <c r="HAV906" s="3298"/>
      <c r="HAW906" s="3298"/>
      <c r="HAX906" s="3298"/>
      <c r="HAY906" s="3298"/>
      <c r="HAZ906" s="3298"/>
      <c r="HBA906" s="3298"/>
      <c r="HBB906" s="3298"/>
      <c r="HBC906" s="3298"/>
      <c r="HBD906" s="3298"/>
      <c r="HBE906" s="3298"/>
      <c r="HBF906" s="3298"/>
      <c r="HBG906" s="3298"/>
      <c r="HBH906" s="3298"/>
      <c r="HBI906" s="3298"/>
      <c r="HBJ906" s="3298"/>
      <c r="HBK906" s="3298"/>
      <c r="HBL906" s="3298"/>
      <c r="HBM906" s="3298"/>
      <c r="HBN906" s="3298"/>
      <c r="HBO906" s="3298"/>
      <c r="HBP906" s="3298"/>
      <c r="HBQ906" s="3298"/>
      <c r="HBR906" s="3298"/>
      <c r="HBS906" s="3298"/>
      <c r="HBT906" s="3298"/>
      <c r="HBU906" s="3298"/>
      <c r="HBV906" s="3298"/>
      <c r="HBW906" s="3298"/>
      <c r="HBX906" s="3298"/>
      <c r="HBY906" s="3298"/>
      <c r="HBZ906" s="3298"/>
      <c r="HCA906" s="3298"/>
      <c r="HCB906" s="3298"/>
      <c r="HCC906" s="3298"/>
      <c r="HCD906" s="3298"/>
      <c r="HCE906" s="3298"/>
      <c r="HCF906" s="3298"/>
      <c r="HCG906" s="3298"/>
      <c r="HCH906" s="3298"/>
      <c r="HCI906" s="3298"/>
      <c r="HCJ906" s="3298"/>
      <c r="HCK906" s="3298"/>
      <c r="HCL906" s="3298"/>
      <c r="HCM906" s="3298"/>
      <c r="HCN906" s="3298"/>
      <c r="HCO906" s="3298"/>
      <c r="HCP906" s="3298"/>
      <c r="HCQ906" s="3298"/>
      <c r="HCR906" s="3298"/>
      <c r="HCS906" s="3298"/>
      <c r="HCT906" s="3298"/>
      <c r="HCU906" s="3298"/>
      <c r="HCV906" s="3298"/>
      <c r="HCW906" s="3298"/>
      <c r="HCX906" s="3298"/>
      <c r="HCY906" s="3298"/>
      <c r="HCZ906" s="3298"/>
      <c r="HDA906" s="3298"/>
      <c r="HDB906" s="3298"/>
      <c r="HDC906" s="3298"/>
      <c r="HDD906" s="3298"/>
      <c r="HDE906" s="3298"/>
      <c r="HDF906" s="3298"/>
      <c r="HDG906" s="3298"/>
      <c r="HDH906" s="3298"/>
      <c r="HDI906" s="3298"/>
      <c r="HDJ906" s="3298"/>
      <c r="HDK906" s="3298"/>
      <c r="HDL906" s="3298"/>
      <c r="HDM906" s="3298"/>
      <c r="HDN906" s="3298"/>
      <c r="HDO906" s="3298"/>
      <c r="HDP906" s="3298"/>
      <c r="HDQ906" s="3298"/>
      <c r="HDR906" s="3298"/>
      <c r="HDS906" s="3298"/>
      <c r="HDT906" s="3298"/>
      <c r="HDU906" s="3298"/>
      <c r="HDV906" s="3298"/>
      <c r="HDW906" s="3298"/>
      <c r="HDX906" s="3298"/>
      <c r="HDY906" s="3298"/>
      <c r="HDZ906" s="3298"/>
      <c r="HEA906" s="3298"/>
      <c r="HEB906" s="3298"/>
      <c r="HEC906" s="3298"/>
      <c r="HED906" s="3298"/>
      <c r="HEE906" s="3298"/>
      <c r="HEF906" s="3298"/>
      <c r="HEG906" s="3298"/>
      <c r="HEH906" s="3298"/>
      <c r="HEI906" s="3298"/>
      <c r="HEJ906" s="3298"/>
      <c r="HEK906" s="3298"/>
      <c r="HEL906" s="3298"/>
      <c r="HEM906" s="3298"/>
      <c r="HEN906" s="3298"/>
      <c r="HEO906" s="3298"/>
      <c r="HEP906" s="3298"/>
      <c r="HEQ906" s="3298"/>
      <c r="HER906" s="3298"/>
      <c r="HES906" s="3298"/>
      <c r="HET906" s="3298"/>
      <c r="HEU906" s="3298"/>
      <c r="HEV906" s="3298"/>
      <c r="HEW906" s="3298"/>
      <c r="HEX906" s="3298"/>
      <c r="HEY906" s="3298"/>
      <c r="HEZ906" s="3298"/>
      <c r="HFA906" s="3298"/>
      <c r="HFB906" s="3298"/>
      <c r="HFC906" s="3298"/>
      <c r="HFD906" s="3298"/>
      <c r="HFE906" s="3298"/>
      <c r="HFF906" s="3298"/>
      <c r="HFG906" s="3298"/>
      <c r="HFH906" s="3298"/>
      <c r="HFI906" s="3298"/>
      <c r="HFJ906" s="3298"/>
      <c r="HFK906" s="3298"/>
      <c r="HFL906" s="3298"/>
      <c r="HFM906" s="3298"/>
      <c r="HFN906" s="3298"/>
      <c r="HFO906" s="3298"/>
      <c r="HFP906" s="3298"/>
      <c r="HFQ906" s="3298"/>
      <c r="HFR906" s="3298"/>
      <c r="HFS906" s="3298"/>
      <c r="HFT906" s="3298"/>
      <c r="HFU906" s="3298"/>
      <c r="HFV906" s="3298"/>
      <c r="HFW906" s="3298"/>
      <c r="HFX906" s="3298"/>
      <c r="HFY906" s="3298"/>
      <c r="HFZ906" s="3298"/>
      <c r="HGA906" s="3298"/>
      <c r="HGB906" s="3298"/>
      <c r="HGC906" s="3298"/>
      <c r="HGD906" s="3298"/>
      <c r="HGE906" s="3298"/>
      <c r="HGF906" s="3298"/>
      <c r="HGG906" s="3298"/>
      <c r="HGH906" s="3298"/>
      <c r="HGI906" s="3298"/>
      <c r="HGJ906" s="3298"/>
      <c r="HGK906" s="3298"/>
      <c r="HGL906" s="3298"/>
      <c r="HGM906" s="3298"/>
      <c r="HGN906" s="3298"/>
      <c r="HGO906" s="3298"/>
      <c r="HGP906" s="3298"/>
      <c r="HGQ906" s="3298"/>
      <c r="HGR906" s="3298"/>
      <c r="HGS906" s="3298"/>
      <c r="HGT906" s="3298"/>
      <c r="HGU906" s="3298"/>
      <c r="HGV906" s="3298"/>
      <c r="HGW906" s="3298"/>
      <c r="HGX906" s="3298"/>
      <c r="HGY906" s="3298"/>
      <c r="HGZ906" s="3298"/>
      <c r="HHA906" s="3298"/>
      <c r="HHB906" s="3298"/>
      <c r="HHC906" s="3298"/>
      <c r="HHD906" s="3298"/>
      <c r="HHE906" s="3298"/>
      <c r="HHF906" s="3298"/>
      <c r="HHG906" s="3298"/>
      <c r="HHH906" s="3298"/>
      <c r="HHI906" s="3298"/>
      <c r="HHJ906" s="3298"/>
      <c r="HHK906" s="3298"/>
      <c r="HHL906" s="3298"/>
      <c r="HHM906" s="3298"/>
      <c r="HHN906" s="3298"/>
      <c r="HHO906" s="3298"/>
      <c r="HHP906" s="3298"/>
      <c r="HHQ906" s="3298"/>
      <c r="HHR906" s="3298"/>
      <c r="HHS906" s="3298"/>
      <c r="HHT906" s="3298"/>
      <c r="HHU906" s="3298"/>
      <c r="HHV906" s="3298"/>
      <c r="HHW906" s="3298"/>
      <c r="HHX906" s="3298"/>
      <c r="HHY906" s="3298"/>
      <c r="HHZ906" s="3298"/>
      <c r="HIA906" s="3298"/>
      <c r="HIB906" s="3298"/>
      <c r="HIC906" s="3298"/>
      <c r="HID906" s="3298"/>
      <c r="HIE906" s="3298"/>
      <c r="HIF906" s="3298"/>
      <c r="HIG906" s="3298"/>
      <c r="HIH906" s="3298"/>
      <c r="HII906" s="3298"/>
      <c r="HIJ906" s="3298"/>
      <c r="HIK906" s="3298"/>
      <c r="HIL906" s="3298"/>
      <c r="HIM906" s="3298"/>
      <c r="HIN906" s="3298"/>
      <c r="HIO906" s="3298"/>
      <c r="HIP906" s="3298"/>
      <c r="HIQ906" s="3298"/>
      <c r="HIR906" s="3298"/>
      <c r="HIS906" s="3298"/>
      <c r="HIT906" s="3298"/>
      <c r="HIU906" s="3298"/>
      <c r="HIV906" s="3298"/>
      <c r="HIW906" s="3298"/>
      <c r="HIX906" s="3298"/>
      <c r="HIY906" s="3298"/>
      <c r="HIZ906" s="3298"/>
      <c r="HJA906" s="3298"/>
      <c r="HJB906" s="3298"/>
      <c r="HJC906" s="3298"/>
      <c r="HJD906" s="3298"/>
      <c r="HJE906" s="3298"/>
      <c r="HJF906" s="3298"/>
      <c r="HJG906" s="3298"/>
      <c r="HJH906" s="3298"/>
      <c r="HJI906" s="3298"/>
      <c r="HJJ906" s="3298"/>
      <c r="HJK906" s="3298"/>
      <c r="HJL906" s="3298"/>
      <c r="HJM906" s="3298"/>
      <c r="HJN906" s="3298"/>
      <c r="HJO906" s="3298"/>
      <c r="HJP906" s="3298"/>
      <c r="HJQ906" s="3298"/>
      <c r="HJR906" s="3298"/>
      <c r="HJS906" s="3298"/>
      <c r="HJT906" s="3298"/>
      <c r="HJU906" s="3298"/>
      <c r="HJV906" s="3298"/>
      <c r="HJW906" s="3298"/>
      <c r="HJX906" s="3298"/>
      <c r="HJY906" s="3298"/>
      <c r="HJZ906" s="3298"/>
      <c r="HKA906" s="3298"/>
      <c r="HKB906" s="3298"/>
      <c r="HKC906" s="3298"/>
      <c r="HKD906" s="3298"/>
      <c r="HKE906" s="3298"/>
      <c r="HKF906" s="3298"/>
      <c r="HKG906" s="3298"/>
      <c r="HKH906" s="3298"/>
      <c r="HKI906" s="3298"/>
      <c r="HKJ906" s="3298"/>
      <c r="HKK906" s="3298"/>
      <c r="HKL906" s="3298"/>
      <c r="HKM906" s="3298"/>
      <c r="HKN906" s="3298"/>
      <c r="HKO906" s="3298"/>
      <c r="HKP906" s="3298"/>
      <c r="HKQ906" s="3298"/>
      <c r="HKR906" s="3298"/>
      <c r="HKS906" s="3298"/>
      <c r="HKT906" s="3298"/>
      <c r="HKU906" s="3298"/>
      <c r="HKV906" s="3298"/>
      <c r="HKW906" s="3298"/>
      <c r="HKX906" s="3298"/>
      <c r="HKY906" s="3298"/>
      <c r="HKZ906" s="3298"/>
      <c r="HLA906" s="3298"/>
      <c r="HLB906" s="3298"/>
      <c r="HLC906" s="3298"/>
      <c r="HLD906" s="3298"/>
      <c r="HLE906" s="3298"/>
      <c r="HLF906" s="3298"/>
      <c r="HLG906" s="3298"/>
      <c r="HLH906" s="3298"/>
      <c r="HLI906" s="3298"/>
      <c r="HLJ906" s="3298"/>
      <c r="HLK906" s="3298"/>
      <c r="HLL906" s="3298"/>
      <c r="HLM906" s="3298"/>
      <c r="HLN906" s="3298"/>
      <c r="HLO906" s="3298"/>
      <c r="HLP906" s="3298"/>
      <c r="HLQ906" s="3298"/>
      <c r="HLR906" s="3298"/>
      <c r="HLS906" s="3298"/>
      <c r="HLT906" s="3298"/>
      <c r="HLU906" s="3298"/>
      <c r="HLV906" s="3298"/>
      <c r="HLW906" s="3298"/>
      <c r="HLX906" s="3298"/>
      <c r="HLY906" s="3298"/>
      <c r="HLZ906" s="3298"/>
      <c r="HMA906" s="3298"/>
      <c r="HMB906" s="3298"/>
      <c r="HMC906" s="3298"/>
      <c r="HMD906" s="3298"/>
      <c r="HME906" s="3298"/>
      <c r="HMF906" s="3298"/>
      <c r="HMG906" s="3298"/>
      <c r="HMH906" s="3298"/>
      <c r="HMI906" s="3298"/>
      <c r="HMJ906" s="3298"/>
      <c r="HMK906" s="3298"/>
      <c r="HML906" s="3298"/>
      <c r="HMM906" s="3298"/>
      <c r="HMN906" s="3298"/>
      <c r="HMO906" s="3298"/>
      <c r="HMP906" s="3298"/>
      <c r="HMQ906" s="3298"/>
      <c r="HMR906" s="3298"/>
      <c r="HMS906" s="3298"/>
      <c r="HMT906" s="3298"/>
      <c r="HMU906" s="3298"/>
      <c r="HMV906" s="3298"/>
      <c r="HMW906" s="3298"/>
      <c r="HMX906" s="3298"/>
      <c r="HMY906" s="3298"/>
      <c r="HMZ906" s="3298"/>
      <c r="HNA906" s="3298"/>
      <c r="HNB906" s="3298"/>
      <c r="HNC906" s="3298"/>
      <c r="HND906" s="3298"/>
      <c r="HNE906" s="3298"/>
      <c r="HNF906" s="3298"/>
      <c r="HNG906" s="3298"/>
      <c r="HNH906" s="3298"/>
      <c r="HNI906" s="3298"/>
      <c r="HNJ906" s="3298"/>
      <c r="HNK906" s="3298"/>
      <c r="HNL906" s="3298"/>
      <c r="HNM906" s="3298"/>
      <c r="HNN906" s="3298"/>
      <c r="HNO906" s="3298"/>
      <c r="HNP906" s="3298"/>
      <c r="HNQ906" s="3298"/>
      <c r="HNR906" s="3298"/>
      <c r="HNS906" s="3298"/>
      <c r="HNT906" s="3298"/>
      <c r="HNU906" s="3298"/>
      <c r="HNV906" s="3298"/>
      <c r="HNW906" s="3298"/>
      <c r="HNX906" s="3298"/>
      <c r="HNY906" s="3298"/>
      <c r="HNZ906" s="3298"/>
      <c r="HOA906" s="3298"/>
      <c r="HOB906" s="3298"/>
      <c r="HOC906" s="3298"/>
      <c r="HOD906" s="3298"/>
      <c r="HOE906" s="3298"/>
      <c r="HOF906" s="3298"/>
      <c r="HOG906" s="3298"/>
      <c r="HOH906" s="3298"/>
      <c r="HOI906" s="3298"/>
      <c r="HOJ906" s="3298"/>
      <c r="HOK906" s="3298"/>
      <c r="HOL906" s="3298"/>
      <c r="HOM906" s="3298"/>
      <c r="HON906" s="3298"/>
      <c r="HOO906" s="3298"/>
      <c r="HOP906" s="3298"/>
      <c r="HOQ906" s="3298"/>
      <c r="HOR906" s="3298"/>
      <c r="HOS906" s="3298"/>
      <c r="HOT906" s="3298"/>
      <c r="HOU906" s="3298"/>
      <c r="HOV906" s="3298"/>
      <c r="HOW906" s="3298"/>
      <c r="HOX906" s="3298"/>
      <c r="HOY906" s="3298"/>
      <c r="HOZ906" s="3298"/>
      <c r="HPA906" s="3298"/>
      <c r="HPB906" s="3298"/>
      <c r="HPC906" s="3298"/>
      <c r="HPD906" s="3298"/>
      <c r="HPE906" s="3298"/>
      <c r="HPF906" s="3298"/>
      <c r="HPG906" s="3298"/>
      <c r="HPH906" s="3298"/>
      <c r="HPI906" s="3298"/>
      <c r="HPJ906" s="3298"/>
      <c r="HPK906" s="3298"/>
      <c r="HPL906" s="3298"/>
      <c r="HPM906" s="3298"/>
      <c r="HPN906" s="3298"/>
      <c r="HPO906" s="3298"/>
      <c r="HPP906" s="3298"/>
      <c r="HPQ906" s="3298"/>
      <c r="HPR906" s="3298"/>
      <c r="HPS906" s="3298"/>
      <c r="HPT906" s="3298"/>
      <c r="HPU906" s="3298"/>
      <c r="HPV906" s="3298"/>
      <c r="HPW906" s="3298"/>
      <c r="HPX906" s="3298"/>
      <c r="HPY906" s="3298"/>
      <c r="HPZ906" s="3298"/>
      <c r="HQA906" s="3298"/>
      <c r="HQB906" s="3298"/>
      <c r="HQC906" s="3298"/>
      <c r="HQD906" s="3298"/>
      <c r="HQE906" s="3298"/>
      <c r="HQF906" s="3298"/>
      <c r="HQG906" s="3298"/>
      <c r="HQH906" s="3298"/>
      <c r="HQI906" s="3298"/>
      <c r="HQJ906" s="3298"/>
      <c r="HQK906" s="3298"/>
      <c r="HQL906" s="3298"/>
      <c r="HQM906" s="3298"/>
      <c r="HQN906" s="3298"/>
      <c r="HQO906" s="3298"/>
      <c r="HQP906" s="3298"/>
      <c r="HQQ906" s="3298"/>
      <c r="HQR906" s="3298"/>
      <c r="HQS906" s="3298"/>
      <c r="HQT906" s="3298"/>
      <c r="HQU906" s="3298"/>
      <c r="HQV906" s="3298"/>
      <c r="HQW906" s="3298"/>
      <c r="HQX906" s="3298"/>
      <c r="HQY906" s="3298"/>
      <c r="HQZ906" s="3298"/>
      <c r="HRA906" s="3298"/>
      <c r="HRB906" s="3298"/>
      <c r="HRC906" s="3298"/>
      <c r="HRD906" s="3298"/>
      <c r="HRE906" s="3298"/>
      <c r="HRF906" s="3298"/>
      <c r="HRG906" s="3298"/>
      <c r="HRH906" s="3298"/>
      <c r="HRI906" s="3298"/>
      <c r="HRJ906" s="3298"/>
      <c r="HRK906" s="3298"/>
      <c r="HRL906" s="3298"/>
      <c r="HRM906" s="3298"/>
      <c r="HRN906" s="3298"/>
      <c r="HRO906" s="3298"/>
      <c r="HRP906" s="3298"/>
      <c r="HRQ906" s="3298"/>
      <c r="HRR906" s="3298"/>
      <c r="HRS906" s="3298"/>
      <c r="HRT906" s="3298"/>
      <c r="HRU906" s="3298"/>
      <c r="HRV906" s="3298"/>
      <c r="HRW906" s="3298"/>
      <c r="HRX906" s="3298"/>
      <c r="HRY906" s="3298"/>
      <c r="HRZ906" s="3298"/>
      <c r="HSA906" s="3298"/>
      <c r="HSB906" s="3298"/>
      <c r="HSC906" s="3298"/>
      <c r="HSD906" s="3298"/>
      <c r="HSE906" s="3298"/>
      <c r="HSF906" s="3298"/>
      <c r="HSG906" s="3298"/>
      <c r="HSH906" s="3298"/>
      <c r="HSI906" s="3298"/>
      <c r="HSJ906" s="3298"/>
      <c r="HSK906" s="3298"/>
      <c r="HSL906" s="3298"/>
      <c r="HSM906" s="3298"/>
      <c r="HSN906" s="3298"/>
      <c r="HSO906" s="3298"/>
      <c r="HSP906" s="3298"/>
      <c r="HSQ906" s="3298"/>
      <c r="HSR906" s="3298"/>
      <c r="HSS906" s="3298"/>
      <c r="HST906" s="3298"/>
      <c r="HSU906" s="3298"/>
      <c r="HSV906" s="3298"/>
      <c r="HSW906" s="3298"/>
      <c r="HSX906" s="3298"/>
      <c r="HSY906" s="3298"/>
      <c r="HSZ906" s="3298"/>
      <c r="HTA906" s="3298"/>
      <c r="HTB906" s="3298"/>
      <c r="HTC906" s="3298"/>
      <c r="HTD906" s="3298"/>
      <c r="HTE906" s="3298"/>
      <c r="HTF906" s="3298"/>
      <c r="HTG906" s="3298"/>
      <c r="HTH906" s="3298"/>
      <c r="HTI906" s="3298"/>
      <c r="HTJ906" s="3298"/>
      <c r="HTK906" s="3298"/>
      <c r="HTL906" s="3298"/>
      <c r="HTM906" s="3298"/>
      <c r="HTN906" s="3298"/>
      <c r="HTO906" s="3298"/>
      <c r="HTP906" s="3298"/>
      <c r="HTQ906" s="3298"/>
      <c r="HTR906" s="3298"/>
      <c r="HTS906" s="3298"/>
      <c r="HTT906" s="3298"/>
      <c r="HTU906" s="3298"/>
      <c r="HTV906" s="3298"/>
      <c r="HTW906" s="3298"/>
      <c r="HTX906" s="3298"/>
      <c r="HTY906" s="3298"/>
      <c r="HTZ906" s="3298"/>
      <c r="HUA906" s="3298"/>
      <c r="HUB906" s="3298"/>
      <c r="HUC906" s="3298"/>
      <c r="HUD906" s="3298"/>
      <c r="HUE906" s="3298"/>
      <c r="HUF906" s="3298"/>
      <c r="HUG906" s="3298"/>
      <c r="HUH906" s="3298"/>
      <c r="HUI906" s="3298"/>
      <c r="HUJ906" s="3298"/>
      <c r="HUK906" s="3298"/>
      <c r="HUL906" s="3298"/>
      <c r="HUM906" s="3298"/>
      <c r="HUN906" s="3298"/>
      <c r="HUO906" s="3298"/>
      <c r="HUP906" s="3298"/>
      <c r="HUQ906" s="3298"/>
      <c r="HUR906" s="3298"/>
      <c r="HUS906" s="3298"/>
      <c r="HUT906" s="3298"/>
      <c r="HUU906" s="3298"/>
      <c r="HUV906" s="3298"/>
      <c r="HUW906" s="3298"/>
      <c r="HUX906" s="3298"/>
      <c r="HUY906" s="3298"/>
      <c r="HUZ906" s="3298"/>
      <c r="HVA906" s="3298"/>
      <c r="HVB906" s="3298"/>
      <c r="HVC906" s="3298"/>
      <c r="HVD906" s="3298"/>
      <c r="HVE906" s="3298"/>
      <c r="HVF906" s="3298"/>
      <c r="HVG906" s="3298"/>
      <c r="HVH906" s="3298"/>
      <c r="HVI906" s="3298"/>
      <c r="HVJ906" s="3298"/>
      <c r="HVK906" s="3298"/>
      <c r="HVL906" s="3298"/>
      <c r="HVM906" s="3298"/>
      <c r="HVN906" s="3298"/>
      <c r="HVO906" s="3298"/>
      <c r="HVP906" s="3298"/>
      <c r="HVQ906" s="3298"/>
      <c r="HVR906" s="3298"/>
      <c r="HVS906" s="3298"/>
      <c r="HVT906" s="3298"/>
      <c r="HVU906" s="3298"/>
      <c r="HVV906" s="3298"/>
      <c r="HVW906" s="3298"/>
      <c r="HVX906" s="3298"/>
      <c r="HVY906" s="3298"/>
      <c r="HVZ906" s="3298"/>
      <c r="HWA906" s="3298"/>
      <c r="HWB906" s="3298"/>
      <c r="HWC906" s="3298"/>
      <c r="HWD906" s="3298"/>
      <c r="HWE906" s="3298"/>
      <c r="HWF906" s="3298"/>
      <c r="HWG906" s="3298"/>
      <c r="HWH906" s="3298"/>
      <c r="HWI906" s="3298"/>
      <c r="HWJ906" s="3298"/>
      <c r="HWK906" s="3298"/>
      <c r="HWL906" s="3298"/>
      <c r="HWM906" s="3298"/>
      <c r="HWN906" s="3298"/>
      <c r="HWO906" s="3298"/>
      <c r="HWP906" s="3298"/>
      <c r="HWQ906" s="3298"/>
      <c r="HWR906" s="3298"/>
      <c r="HWS906" s="3298"/>
      <c r="HWT906" s="3298"/>
      <c r="HWU906" s="3298"/>
      <c r="HWV906" s="3298"/>
      <c r="HWW906" s="3298"/>
      <c r="HWX906" s="3298"/>
      <c r="HWY906" s="3298"/>
      <c r="HWZ906" s="3298"/>
      <c r="HXA906" s="3298"/>
      <c r="HXB906" s="3298"/>
      <c r="HXC906" s="3298"/>
      <c r="HXD906" s="3298"/>
      <c r="HXE906" s="3298"/>
      <c r="HXF906" s="3298"/>
      <c r="HXG906" s="3298"/>
      <c r="HXH906" s="3298"/>
      <c r="HXI906" s="3298"/>
      <c r="HXJ906" s="3298"/>
      <c r="HXK906" s="3298"/>
      <c r="HXL906" s="3298"/>
      <c r="HXM906" s="3298"/>
      <c r="HXN906" s="3298"/>
      <c r="HXO906" s="3298"/>
      <c r="HXP906" s="3298"/>
      <c r="HXQ906" s="3298"/>
      <c r="HXR906" s="3298"/>
      <c r="HXS906" s="3298"/>
      <c r="HXT906" s="3298"/>
      <c r="HXU906" s="3298"/>
      <c r="HXV906" s="3298"/>
      <c r="HXW906" s="3298"/>
      <c r="HXX906" s="3298"/>
      <c r="HXY906" s="3298"/>
      <c r="HXZ906" s="3298"/>
      <c r="HYA906" s="3298"/>
      <c r="HYB906" s="3298"/>
      <c r="HYC906" s="3298"/>
      <c r="HYD906" s="3298"/>
      <c r="HYE906" s="3298"/>
      <c r="HYF906" s="3298"/>
      <c r="HYG906" s="3298"/>
      <c r="HYH906" s="3298"/>
      <c r="HYI906" s="3298"/>
      <c r="HYJ906" s="3298"/>
      <c r="HYK906" s="3298"/>
      <c r="HYL906" s="3298"/>
      <c r="HYM906" s="3298"/>
      <c r="HYN906" s="3298"/>
      <c r="HYO906" s="3298"/>
      <c r="HYP906" s="3298"/>
      <c r="HYQ906" s="3298"/>
      <c r="HYR906" s="3298"/>
      <c r="HYS906" s="3298"/>
      <c r="HYT906" s="3298"/>
      <c r="HYU906" s="3298"/>
      <c r="HYV906" s="3298"/>
      <c r="HYW906" s="3298"/>
      <c r="HYX906" s="3298"/>
      <c r="HYY906" s="3298"/>
      <c r="HYZ906" s="3298"/>
      <c r="HZA906" s="3298"/>
      <c r="HZB906" s="3298"/>
      <c r="HZC906" s="3298"/>
      <c r="HZD906" s="3298"/>
      <c r="HZE906" s="3298"/>
      <c r="HZF906" s="3298"/>
      <c r="HZG906" s="3298"/>
      <c r="HZH906" s="3298"/>
      <c r="HZI906" s="3298"/>
      <c r="HZJ906" s="3298"/>
      <c r="HZK906" s="3298"/>
      <c r="HZL906" s="3298"/>
      <c r="HZM906" s="3298"/>
      <c r="HZN906" s="3298"/>
      <c r="HZO906" s="3298"/>
      <c r="HZP906" s="3298"/>
      <c r="HZQ906" s="3298"/>
      <c r="HZR906" s="3298"/>
      <c r="HZS906" s="3298"/>
      <c r="HZT906" s="3298"/>
      <c r="HZU906" s="3298"/>
      <c r="HZV906" s="3298"/>
      <c r="HZW906" s="3298"/>
      <c r="HZX906" s="3298"/>
      <c r="HZY906" s="3298"/>
      <c r="HZZ906" s="3298"/>
      <c r="IAA906" s="3298"/>
      <c r="IAB906" s="3298"/>
      <c r="IAC906" s="3298"/>
      <c r="IAD906" s="3298"/>
      <c r="IAE906" s="3298"/>
      <c r="IAF906" s="3298"/>
      <c r="IAG906" s="3298"/>
      <c r="IAH906" s="3298"/>
      <c r="IAI906" s="3298"/>
      <c r="IAJ906" s="3298"/>
      <c r="IAK906" s="3298"/>
      <c r="IAL906" s="3298"/>
      <c r="IAM906" s="3298"/>
      <c r="IAN906" s="3298"/>
      <c r="IAO906" s="3298"/>
      <c r="IAP906" s="3298"/>
      <c r="IAQ906" s="3298"/>
      <c r="IAR906" s="3298"/>
      <c r="IAS906" s="3298"/>
      <c r="IAT906" s="3298"/>
      <c r="IAU906" s="3298"/>
      <c r="IAV906" s="3298"/>
      <c r="IAW906" s="3298"/>
      <c r="IAX906" s="3298"/>
      <c r="IAY906" s="3298"/>
      <c r="IAZ906" s="3298"/>
      <c r="IBA906" s="3298"/>
      <c r="IBB906" s="3298"/>
      <c r="IBC906" s="3298"/>
      <c r="IBD906" s="3298"/>
      <c r="IBE906" s="3298"/>
      <c r="IBF906" s="3298"/>
      <c r="IBG906" s="3298"/>
      <c r="IBH906" s="3298"/>
      <c r="IBI906" s="3298"/>
      <c r="IBJ906" s="3298"/>
      <c r="IBK906" s="3298"/>
      <c r="IBL906" s="3298"/>
      <c r="IBM906" s="3298"/>
      <c r="IBN906" s="3298"/>
      <c r="IBO906" s="3298"/>
      <c r="IBP906" s="3298"/>
      <c r="IBQ906" s="3298"/>
      <c r="IBR906" s="3298"/>
      <c r="IBS906" s="3298"/>
      <c r="IBT906" s="3298"/>
      <c r="IBU906" s="3298"/>
      <c r="IBV906" s="3298"/>
      <c r="IBW906" s="3298"/>
      <c r="IBX906" s="3298"/>
      <c r="IBY906" s="3298"/>
      <c r="IBZ906" s="3298"/>
      <c r="ICA906" s="3298"/>
      <c r="ICB906" s="3298"/>
      <c r="ICC906" s="3298"/>
      <c r="ICD906" s="3298"/>
      <c r="ICE906" s="3298"/>
      <c r="ICF906" s="3298"/>
      <c r="ICG906" s="3298"/>
      <c r="ICH906" s="3298"/>
      <c r="ICI906" s="3298"/>
      <c r="ICJ906" s="3298"/>
      <c r="ICK906" s="3298"/>
      <c r="ICL906" s="3298"/>
      <c r="ICM906" s="3298"/>
      <c r="ICN906" s="3298"/>
      <c r="ICO906" s="3298"/>
      <c r="ICP906" s="3298"/>
      <c r="ICQ906" s="3298"/>
      <c r="ICR906" s="3298"/>
      <c r="ICS906" s="3298"/>
      <c r="ICT906" s="3298"/>
      <c r="ICU906" s="3298"/>
      <c r="ICV906" s="3298"/>
      <c r="ICW906" s="3298"/>
      <c r="ICX906" s="3298"/>
      <c r="ICY906" s="3298"/>
      <c r="ICZ906" s="3298"/>
      <c r="IDA906" s="3298"/>
      <c r="IDB906" s="3298"/>
      <c r="IDC906" s="3298"/>
      <c r="IDD906" s="3298"/>
      <c r="IDE906" s="3298"/>
      <c r="IDF906" s="3298"/>
      <c r="IDG906" s="3298"/>
      <c r="IDH906" s="3298"/>
      <c r="IDI906" s="3298"/>
      <c r="IDJ906" s="3298"/>
      <c r="IDK906" s="3298"/>
      <c r="IDL906" s="3298"/>
      <c r="IDM906" s="3298"/>
      <c r="IDN906" s="3298"/>
      <c r="IDO906" s="3298"/>
      <c r="IDP906" s="3298"/>
      <c r="IDQ906" s="3298"/>
      <c r="IDR906" s="3298"/>
      <c r="IDS906" s="3298"/>
      <c r="IDT906" s="3298"/>
      <c r="IDU906" s="3298"/>
      <c r="IDV906" s="3298"/>
      <c r="IDW906" s="3298"/>
      <c r="IDX906" s="3298"/>
      <c r="IDY906" s="3298"/>
      <c r="IDZ906" s="3298"/>
      <c r="IEA906" s="3298"/>
      <c r="IEB906" s="3298"/>
      <c r="IEC906" s="3298"/>
      <c r="IED906" s="3298"/>
      <c r="IEE906" s="3298"/>
      <c r="IEF906" s="3298"/>
      <c r="IEG906" s="3298"/>
      <c r="IEH906" s="3298"/>
      <c r="IEI906" s="3298"/>
      <c r="IEJ906" s="3298"/>
      <c r="IEK906" s="3298"/>
      <c r="IEL906" s="3298"/>
      <c r="IEM906" s="3298"/>
      <c r="IEN906" s="3298"/>
      <c r="IEO906" s="3298"/>
      <c r="IEP906" s="3298"/>
      <c r="IEQ906" s="3298"/>
      <c r="IER906" s="3298"/>
      <c r="IES906" s="3298"/>
      <c r="IET906" s="3298"/>
      <c r="IEU906" s="3298"/>
      <c r="IEV906" s="3298"/>
      <c r="IEW906" s="3298"/>
      <c r="IEX906" s="3298"/>
      <c r="IEY906" s="3298"/>
      <c r="IEZ906" s="3298"/>
      <c r="IFA906" s="3298"/>
      <c r="IFB906" s="3298"/>
      <c r="IFC906" s="3298"/>
      <c r="IFD906" s="3298"/>
      <c r="IFE906" s="3298"/>
      <c r="IFF906" s="3298"/>
      <c r="IFG906" s="3298"/>
      <c r="IFH906" s="3298"/>
      <c r="IFI906" s="3298"/>
      <c r="IFJ906" s="3298"/>
      <c r="IFK906" s="3298"/>
      <c r="IFL906" s="3298"/>
      <c r="IFM906" s="3298"/>
      <c r="IFN906" s="3298"/>
      <c r="IFO906" s="3298"/>
      <c r="IFP906" s="3298"/>
      <c r="IFQ906" s="3298"/>
      <c r="IFR906" s="3298"/>
      <c r="IFS906" s="3298"/>
      <c r="IFT906" s="3298"/>
      <c r="IFU906" s="3298"/>
      <c r="IFV906" s="3298"/>
      <c r="IFW906" s="3298"/>
      <c r="IFX906" s="3298"/>
      <c r="IFY906" s="3298"/>
      <c r="IFZ906" s="3298"/>
      <c r="IGA906" s="3298"/>
      <c r="IGB906" s="3298"/>
      <c r="IGC906" s="3298"/>
      <c r="IGD906" s="3298"/>
      <c r="IGE906" s="3298"/>
      <c r="IGF906" s="3298"/>
      <c r="IGG906" s="3298"/>
      <c r="IGH906" s="3298"/>
      <c r="IGI906" s="3298"/>
      <c r="IGJ906" s="3298"/>
      <c r="IGK906" s="3298"/>
      <c r="IGL906" s="3298"/>
      <c r="IGM906" s="3298"/>
      <c r="IGN906" s="3298"/>
      <c r="IGO906" s="3298"/>
      <c r="IGP906" s="3298"/>
      <c r="IGQ906" s="3298"/>
      <c r="IGR906" s="3298"/>
      <c r="IGS906" s="3298"/>
      <c r="IGT906" s="3298"/>
      <c r="IGU906" s="3298"/>
      <c r="IGV906" s="3298"/>
      <c r="IGW906" s="3298"/>
      <c r="IGX906" s="3298"/>
      <c r="IGY906" s="3298"/>
      <c r="IGZ906" s="3298"/>
      <c r="IHA906" s="3298"/>
      <c r="IHB906" s="3298"/>
      <c r="IHC906" s="3298"/>
      <c r="IHD906" s="3298"/>
      <c r="IHE906" s="3298"/>
      <c r="IHF906" s="3298"/>
      <c r="IHG906" s="3298"/>
      <c r="IHH906" s="3298"/>
      <c r="IHI906" s="3298"/>
      <c r="IHJ906" s="3298"/>
      <c r="IHK906" s="3298"/>
      <c r="IHL906" s="3298"/>
      <c r="IHM906" s="3298"/>
      <c r="IHN906" s="3298"/>
      <c r="IHO906" s="3298"/>
      <c r="IHP906" s="3298"/>
      <c r="IHQ906" s="3298"/>
      <c r="IHR906" s="3298"/>
      <c r="IHS906" s="3298"/>
      <c r="IHT906" s="3298"/>
      <c r="IHU906" s="3298"/>
      <c r="IHV906" s="3298"/>
      <c r="IHW906" s="3298"/>
      <c r="IHX906" s="3298"/>
      <c r="IHY906" s="3298"/>
      <c r="IHZ906" s="3298"/>
      <c r="IIA906" s="3298"/>
      <c r="IIB906" s="3298"/>
      <c r="IIC906" s="3298"/>
      <c r="IID906" s="3298"/>
      <c r="IIE906" s="3298"/>
      <c r="IIF906" s="3298"/>
      <c r="IIG906" s="3298"/>
      <c r="IIH906" s="3298"/>
      <c r="III906" s="3298"/>
      <c r="IIJ906" s="3298"/>
      <c r="IIK906" s="3298"/>
      <c r="IIL906" s="3298"/>
      <c r="IIM906" s="3298"/>
      <c r="IIN906" s="3298"/>
      <c r="IIO906" s="3298"/>
      <c r="IIP906" s="3298"/>
      <c r="IIQ906" s="3298"/>
      <c r="IIR906" s="3298"/>
      <c r="IIS906" s="3298"/>
      <c r="IIT906" s="3298"/>
      <c r="IIU906" s="3298"/>
      <c r="IIV906" s="3298"/>
      <c r="IIW906" s="3298"/>
      <c r="IIX906" s="3298"/>
      <c r="IIY906" s="3298"/>
      <c r="IIZ906" s="3298"/>
      <c r="IJA906" s="3298"/>
      <c r="IJB906" s="3298"/>
      <c r="IJC906" s="3298"/>
      <c r="IJD906" s="3298"/>
      <c r="IJE906" s="3298"/>
      <c r="IJF906" s="3298"/>
      <c r="IJG906" s="3298"/>
      <c r="IJH906" s="3298"/>
      <c r="IJI906" s="3298"/>
      <c r="IJJ906" s="3298"/>
      <c r="IJK906" s="3298"/>
      <c r="IJL906" s="3298"/>
      <c r="IJM906" s="3298"/>
      <c r="IJN906" s="3298"/>
      <c r="IJO906" s="3298"/>
      <c r="IJP906" s="3298"/>
      <c r="IJQ906" s="3298"/>
      <c r="IJR906" s="3298"/>
      <c r="IJS906" s="3298"/>
      <c r="IJT906" s="3298"/>
      <c r="IJU906" s="3298"/>
      <c r="IJV906" s="3298"/>
      <c r="IJW906" s="3298"/>
      <c r="IJX906" s="3298"/>
      <c r="IJY906" s="3298"/>
      <c r="IJZ906" s="3298"/>
      <c r="IKA906" s="3298"/>
      <c r="IKB906" s="3298"/>
      <c r="IKC906" s="3298"/>
      <c r="IKD906" s="3298"/>
      <c r="IKE906" s="3298"/>
      <c r="IKF906" s="3298"/>
      <c r="IKG906" s="3298"/>
      <c r="IKH906" s="3298"/>
      <c r="IKI906" s="3298"/>
      <c r="IKJ906" s="3298"/>
      <c r="IKK906" s="3298"/>
      <c r="IKL906" s="3298"/>
      <c r="IKM906" s="3298"/>
      <c r="IKN906" s="3298"/>
      <c r="IKO906" s="3298"/>
      <c r="IKP906" s="3298"/>
      <c r="IKQ906" s="3298"/>
      <c r="IKR906" s="3298"/>
      <c r="IKS906" s="3298"/>
      <c r="IKT906" s="3298"/>
      <c r="IKU906" s="3298"/>
      <c r="IKV906" s="3298"/>
      <c r="IKW906" s="3298"/>
      <c r="IKX906" s="3298"/>
      <c r="IKY906" s="3298"/>
      <c r="IKZ906" s="3298"/>
      <c r="ILA906" s="3298"/>
      <c r="ILB906" s="3298"/>
      <c r="ILC906" s="3298"/>
      <c r="ILD906" s="3298"/>
      <c r="ILE906" s="3298"/>
      <c r="ILF906" s="3298"/>
      <c r="ILG906" s="3298"/>
      <c r="ILH906" s="3298"/>
      <c r="ILI906" s="3298"/>
      <c r="ILJ906" s="3298"/>
      <c r="ILK906" s="3298"/>
      <c r="ILL906" s="3298"/>
      <c r="ILM906" s="3298"/>
      <c r="ILN906" s="3298"/>
      <c r="ILO906" s="3298"/>
      <c r="ILP906" s="3298"/>
      <c r="ILQ906" s="3298"/>
      <c r="ILR906" s="3298"/>
      <c r="ILS906" s="3298"/>
      <c r="ILT906" s="3298"/>
      <c r="ILU906" s="3298"/>
      <c r="ILV906" s="3298"/>
      <c r="ILW906" s="3298"/>
      <c r="ILX906" s="3298"/>
      <c r="ILY906" s="3298"/>
      <c r="ILZ906" s="3298"/>
      <c r="IMA906" s="3298"/>
      <c r="IMB906" s="3298"/>
      <c r="IMC906" s="3298"/>
      <c r="IMD906" s="3298"/>
      <c r="IME906" s="3298"/>
      <c r="IMF906" s="3298"/>
      <c r="IMG906" s="3298"/>
      <c r="IMH906" s="3298"/>
      <c r="IMI906" s="3298"/>
      <c r="IMJ906" s="3298"/>
      <c r="IMK906" s="3298"/>
      <c r="IML906" s="3298"/>
      <c r="IMM906" s="3298"/>
      <c r="IMN906" s="3298"/>
      <c r="IMO906" s="3298"/>
      <c r="IMP906" s="3298"/>
      <c r="IMQ906" s="3298"/>
      <c r="IMR906" s="3298"/>
      <c r="IMS906" s="3298"/>
      <c r="IMT906" s="3298"/>
      <c r="IMU906" s="3298"/>
      <c r="IMV906" s="3298"/>
      <c r="IMW906" s="3298"/>
      <c r="IMX906" s="3298"/>
      <c r="IMY906" s="3298"/>
      <c r="IMZ906" s="3298"/>
      <c r="INA906" s="3298"/>
      <c r="INB906" s="3298"/>
      <c r="INC906" s="3298"/>
      <c r="IND906" s="3298"/>
      <c r="INE906" s="3298"/>
      <c r="INF906" s="3298"/>
      <c r="ING906" s="3298"/>
      <c r="INH906" s="3298"/>
      <c r="INI906" s="3298"/>
      <c r="INJ906" s="3298"/>
      <c r="INK906" s="3298"/>
      <c r="INL906" s="3298"/>
      <c r="INM906" s="3298"/>
      <c r="INN906" s="3298"/>
      <c r="INO906" s="3298"/>
      <c r="INP906" s="3298"/>
      <c r="INQ906" s="3298"/>
      <c r="INR906" s="3298"/>
      <c r="INS906" s="3298"/>
      <c r="INT906" s="3298"/>
      <c r="INU906" s="3298"/>
      <c r="INV906" s="3298"/>
      <c r="INW906" s="3298"/>
      <c r="INX906" s="3298"/>
      <c r="INY906" s="3298"/>
      <c r="INZ906" s="3298"/>
      <c r="IOA906" s="3298"/>
      <c r="IOB906" s="3298"/>
      <c r="IOC906" s="3298"/>
      <c r="IOD906" s="3298"/>
      <c r="IOE906" s="3298"/>
      <c r="IOF906" s="3298"/>
      <c r="IOG906" s="3298"/>
      <c r="IOH906" s="3298"/>
      <c r="IOI906" s="3298"/>
      <c r="IOJ906" s="3298"/>
      <c r="IOK906" s="3298"/>
      <c r="IOL906" s="3298"/>
      <c r="IOM906" s="3298"/>
      <c r="ION906" s="3298"/>
      <c r="IOO906" s="3298"/>
      <c r="IOP906" s="3298"/>
      <c r="IOQ906" s="3298"/>
      <c r="IOR906" s="3298"/>
      <c r="IOS906" s="3298"/>
      <c r="IOT906" s="3298"/>
      <c r="IOU906" s="3298"/>
      <c r="IOV906" s="3298"/>
      <c r="IOW906" s="3298"/>
      <c r="IOX906" s="3298"/>
      <c r="IOY906" s="3298"/>
      <c r="IOZ906" s="3298"/>
      <c r="IPA906" s="3298"/>
      <c r="IPB906" s="3298"/>
      <c r="IPC906" s="3298"/>
      <c r="IPD906" s="3298"/>
      <c r="IPE906" s="3298"/>
      <c r="IPF906" s="3298"/>
      <c r="IPG906" s="3298"/>
      <c r="IPH906" s="3298"/>
      <c r="IPI906" s="3298"/>
      <c r="IPJ906" s="3298"/>
      <c r="IPK906" s="3298"/>
      <c r="IPL906" s="3298"/>
      <c r="IPM906" s="3298"/>
      <c r="IPN906" s="3298"/>
      <c r="IPO906" s="3298"/>
      <c r="IPP906" s="3298"/>
      <c r="IPQ906" s="3298"/>
      <c r="IPR906" s="3298"/>
      <c r="IPS906" s="3298"/>
      <c r="IPT906" s="3298"/>
      <c r="IPU906" s="3298"/>
      <c r="IPV906" s="3298"/>
      <c r="IPW906" s="3298"/>
      <c r="IPX906" s="3298"/>
      <c r="IPY906" s="3298"/>
      <c r="IPZ906" s="3298"/>
      <c r="IQA906" s="3298"/>
      <c r="IQB906" s="3298"/>
      <c r="IQC906" s="3298"/>
      <c r="IQD906" s="3298"/>
      <c r="IQE906" s="3298"/>
      <c r="IQF906" s="3298"/>
      <c r="IQG906" s="3298"/>
      <c r="IQH906" s="3298"/>
      <c r="IQI906" s="3298"/>
      <c r="IQJ906" s="3298"/>
      <c r="IQK906" s="3298"/>
      <c r="IQL906" s="3298"/>
      <c r="IQM906" s="3298"/>
      <c r="IQN906" s="3298"/>
      <c r="IQO906" s="3298"/>
      <c r="IQP906" s="3298"/>
      <c r="IQQ906" s="3298"/>
      <c r="IQR906" s="3298"/>
      <c r="IQS906" s="3298"/>
      <c r="IQT906" s="3298"/>
      <c r="IQU906" s="3298"/>
      <c r="IQV906" s="3298"/>
      <c r="IQW906" s="3298"/>
      <c r="IQX906" s="3298"/>
      <c r="IQY906" s="3298"/>
      <c r="IQZ906" s="3298"/>
      <c r="IRA906" s="3298"/>
      <c r="IRB906" s="3298"/>
      <c r="IRC906" s="3298"/>
      <c r="IRD906" s="3298"/>
      <c r="IRE906" s="3298"/>
      <c r="IRF906" s="3298"/>
      <c r="IRG906" s="3298"/>
      <c r="IRH906" s="3298"/>
      <c r="IRI906" s="3298"/>
      <c r="IRJ906" s="3298"/>
      <c r="IRK906" s="3298"/>
      <c r="IRL906" s="3298"/>
      <c r="IRM906" s="3298"/>
      <c r="IRN906" s="3298"/>
      <c r="IRO906" s="3298"/>
      <c r="IRP906" s="3298"/>
      <c r="IRQ906" s="3298"/>
      <c r="IRR906" s="3298"/>
      <c r="IRS906" s="3298"/>
      <c r="IRT906" s="3298"/>
      <c r="IRU906" s="3298"/>
      <c r="IRV906" s="3298"/>
      <c r="IRW906" s="3298"/>
      <c r="IRX906" s="3298"/>
      <c r="IRY906" s="3298"/>
      <c r="IRZ906" s="3298"/>
      <c r="ISA906" s="3298"/>
      <c r="ISB906" s="3298"/>
      <c r="ISC906" s="3298"/>
      <c r="ISD906" s="3298"/>
      <c r="ISE906" s="3298"/>
      <c r="ISF906" s="3298"/>
      <c r="ISG906" s="3298"/>
      <c r="ISH906" s="3298"/>
      <c r="ISI906" s="3298"/>
      <c r="ISJ906" s="3298"/>
      <c r="ISK906" s="3298"/>
      <c r="ISL906" s="3298"/>
      <c r="ISM906" s="3298"/>
      <c r="ISN906" s="3298"/>
      <c r="ISO906" s="3298"/>
      <c r="ISP906" s="3298"/>
      <c r="ISQ906" s="3298"/>
      <c r="ISR906" s="3298"/>
      <c r="ISS906" s="3298"/>
      <c r="IST906" s="3298"/>
      <c r="ISU906" s="3298"/>
      <c r="ISV906" s="3298"/>
      <c r="ISW906" s="3298"/>
      <c r="ISX906" s="3298"/>
      <c r="ISY906" s="3298"/>
      <c r="ISZ906" s="3298"/>
      <c r="ITA906" s="3298"/>
      <c r="ITB906" s="3298"/>
      <c r="ITC906" s="3298"/>
      <c r="ITD906" s="3298"/>
      <c r="ITE906" s="3298"/>
      <c r="ITF906" s="3298"/>
      <c r="ITG906" s="3298"/>
      <c r="ITH906" s="3298"/>
      <c r="ITI906" s="3298"/>
      <c r="ITJ906" s="3298"/>
      <c r="ITK906" s="3298"/>
      <c r="ITL906" s="3298"/>
      <c r="ITM906" s="3298"/>
      <c r="ITN906" s="3298"/>
      <c r="ITO906" s="3298"/>
      <c r="ITP906" s="3298"/>
      <c r="ITQ906" s="3298"/>
      <c r="ITR906" s="3298"/>
      <c r="ITS906" s="3298"/>
      <c r="ITT906" s="3298"/>
      <c r="ITU906" s="3298"/>
      <c r="ITV906" s="3298"/>
      <c r="ITW906" s="3298"/>
      <c r="ITX906" s="3298"/>
      <c r="ITY906" s="3298"/>
      <c r="ITZ906" s="3298"/>
      <c r="IUA906" s="3298"/>
      <c r="IUB906" s="3298"/>
      <c r="IUC906" s="3298"/>
      <c r="IUD906" s="3298"/>
      <c r="IUE906" s="3298"/>
      <c r="IUF906" s="3298"/>
      <c r="IUG906" s="3298"/>
      <c r="IUH906" s="3298"/>
      <c r="IUI906" s="3298"/>
      <c r="IUJ906" s="3298"/>
      <c r="IUK906" s="3298"/>
      <c r="IUL906" s="3298"/>
      <c r="IUM906" s="3298"/>
      <c r="IUN906" s="3298"/>
      <c r="IUO906" s="3298"/>
      <c r="IUP906" s="3298"/>
      <c r="IUQ906" s="3298"/>
      <c r="IUR906" s="3298"/>
      <c r="IUS906" s="3298"/>
      <c r="IUT906" s="3298"/>
      <c r="IUU906" s="3298"/>
      <c r="IUV906" s="3298"/>
      <c r="IUW906" s="3298"/>
      <c r="IUX906" s="3298"/>
      <c r="IUY906" s="3298"/>
      <c r="IUZ906" s="3298"/>
      <c r="IVA906" s="3298"/>
      <c r="IVB906" s="3298"/>
      <c r="IVC906" s="3298"/>
      <c r="IVD906" s="3298"/>
      <c r="IVE906" s="3298"/>
      <c r="IVF906" s="3298"/>
      <c r="IVG906" s="3298"/>
      <c r="IVH906" s="3298"/>
      <c r="IVI906" s="3298"/>
      <c r="IVJ906" s="3298"/>
      <c r="IVK906" s="3298"/>
      <c r="IVL906" s="3298"/>
      <c r="IVM906" s="3298"/>
      <c r="IVN906" s="3298"/>
      <c r="IVO906" s="3298"/>
      <c r="IVP906" s="3298"/>
      <c r="IVQ906" s="3298"/>
      <c r="IVR906" s="3298"/>
      <c r="IVS906" s="3298"/>
      <c r="IVT906" s="3298"/>
      <c r="IVU906" s="3298"/>
      <c r="IVV906" s="3298"/>
      <c r="IVW906" s="3298"/>
      <c r="IVX906" s="3298"/>
      <c r="IVY906" s="3298"/>
      <c r="IVZ906" s="3298"/>
      <c r="IWA906" s="3298"/>
      <c r="IWB906" s="3298"/>
      <c r="IWC906" s="3298"/>
      <c r="IWD906" s="3298"/>
      <c r="IWE906" s="3298"/>
      <c r="IWF906" s="3298"/>
      <c r="IWG906" s="3298"/>
      <c r="IWH906" s="3298"/>
      <c r="IWI906" s="3298"/>
      <c r="IWJ906" s="3298"/>
      <c r="IWK906" s="3298"/>
      <c r="IWL906" s="3298"/>
      <c r="IWM906" s="3298"/>
      <c r="IWN906" s="3298"/>
      <c r="IWO906" s="3298"/>
      <c r="IWP906" s="3298"/>
      <c r="IWQ906" s="3298"/>
      <c r="IWR906" s="3298"/>
      <c r="IWS906" s="3298"/>
      <c r="IWT906" s="3298"/>
      <c r="IWU906" s="3298"/>
      <c r="IWV906" s="3298"/>
      <c r="IWW906" s="3298"/>
      <c r="IWX906" s="3298"/>
      <c r="IWY906" s="3298"/>
      <c r="IWZ906" s="3298"/>
      <c r="IXA906" s="3298"/>
      <c r="IXB906" s="3298"/>
      <c r="IXC906" s="3298"/>
      <c r="IXD906" s="3298"/>
      <c r="IXE906" s="3298"/>
      <c r="IXF906" s="3298"/>
      <c r="IXG906" s="3298"/>
      <c r="IXH906" s="3298"/>
      <c r="IXI906" s="3298"/>
      <c r="IXJ906" s="3298"/>
      <c r="IXK906" s="3298"/>
      <c r="IXL906" s="3298"/>
      <c r="IXM906" s="3298"/>
      <c r="IXN906" s="3298"/>
      <c r="IXO906" s="3298"/>
      <c r="IXP906" s="3298"/>
      <c r="IXQ906" s="3298"/>
      <c r="IXR906" s="3298"/>
      <c r="IXS906" s="3298"/>
      <c r="IXT906" s="3298"/>
      <c r="IXU906" s="3298"/>
      <c r="IXV906" s="3298"/>
      <c r="IXW906" s="3298"/>
      <c r="IXX906" s="3298"/>
      <c r="IXY906" s="3298"/>
      <c r="IXZ906" s="3298"/>
      <c r="IYA906" s="3298"/>
      <c r="IYB906" s="3298"/>
      <c r="IYC906" s="3298"/>
      <c r="IYD906" s="3298"/>
      <c r="IYE906" s="3298"/>
      <c r="IYF906" s="3298"/>
      <c r="IYG906" s="3298"/>
      <c r="IYH906" s="3298"/>
      <c r="IYI906" s="3298"/>
      <c r="IYJ906" s="3298"/>
      <c r="IYK906" s="3298"/>
      <c r="IYL906" s="3298"/>
      <c r="IYM906" s="3298"/>
      <c r="IYN906" s="3298"/>
      <c r="IYO906" s="3298"/>
      <c r="IYP906" s="3298"/>
      <c r="IYQ906" s="3298"/>
      <c r="IYR906" s="3298"/>
      <c r="IYS906" s="3298"/>
      <c r="IYT906" s="3298"/>
      <c r="IYU906" s="3298"/>
      <c r="IYV906" s="3298"/>
      <c r="IYW906" s="3298"/>
      <c r="IYX906" s="3298"/>
      <c r="IYY906" s="3298"/>
      <c r="IYZ906" s="3298"/>
      <c r="IZA906" s="3298"/>
      <c r="IZB906" s="3298"/>
      <c r="IZC906" s="3298"/>
      <c r="IZD906" s="3298"/>
      <c r="IZE906" s="3298"/>
      <c r="IZF906" s="3298"/>
      <c r="IZG906" s="3298"/>
      <c r="IZH906" s="3298"/>
      <c r="IZI906" s="3298"/>
      <c r="IZJ906" s="3298"/>
      <c r="IZK906" s="3298"/>
      <c r="IZL906" s="3298"/>
      <c r="IZM906" s="3298"/>
      <c r="IZN906" s="3298"/>
      <c r="IZO906" s="3298"/>
      <c r="IZP906" s="3298"/>
      <c r="IZQ906" s="3298"/>
      <c r="IZR906" s="3298"/>
      <c r="IZS906" s="3298"/>
      <c r="IZT906" s="3298"/>
      <c r="IZU906" s="3298"/>
      <c r="IZV906" s="3298"/>
      <c r="IZW906" s="3298"/>
      <c r="IZX906" s="3298"/>
      <c r="IZY906" s="3298"/>
      <c r="IZZ906" s="3298"/>
      <c r="JAA906" s="3298"/>
      <c r="JAB906" s="3298"/>
      <c r="JAC906" s="3298"/>
      <c r="JAD906" s="3298"/>
      <c r="JAE906" s="3298"/>
      <c r="JAF906" s="3298"/>
      <c r="JAG906" s="3298"/>
      <c r="JAH906" s="3298"/>
      <c r="JAI906" s="3298"/>
      <c r="JAJ906" s="3298"/>
      <c r="JAK906" s="3298"/>
      <c r="JAL906" s="3298"/>
      <c r="JAM906" s="3298"/>
      <c r="JAN906" s="3298"/>
      <c r="JAO906" s="3298"/>
      <c r="JAP906" s="3298"/>
      <c r="JAQ906" s="3298"/>
      <c r="JAR906" s="3298"/>
      <c r="JAS906" s="3298"/>
      <c r="JAT906" s="3298"/>
      <c r="JAU906" s="3298"/>
      <c r="JAV906" s="3298"/>
      <c r="JAW906" s="3298"/>
      <c r="JAX906" s="3298"/>
      <c r="JAY906" s="3298"/>
      <c r="JAZ906" s="3298"/>
      <c r="JBA906" s="3298"/>
      <c r="JBB906" s="3298"/>
      <c r="JBC906" s="3298"/>
      <c r="JBD906" s="3298"/>
      <c r="JBE906" s="3298"/>
      <c r="JBF906" s="3298"/>
      <c r="JBG906" s="3298"/>
      <c r="JBH906" s="3298"/>
      <c r="JBI906" s="3298"/>
      <c r="JBJ906" s="3298"/>
      <c r="JBK906" s="3298"/>
      <c r="JBL906" s="3298"/>
      <c r="JBM906" s="3298"/>
      <c r="JBN906" s="3298"/>
      <c r="JBO906" s="3298"/>
      <c r="JBP906" s="3298"/>
      <c r="JBQ906" s="3298"/>
      <c r="JBR906" s="3298"/>
      <c r="JBS906" s="3298"/>
      <c r="JBT906" s="3298"/>
      <c r="JBU906" s="3298"/>
      <c r="JBV906" s="3298"/>
      <c r="JBW906" s="3298"/>
      <c r="JBX906" s="3298"/>
      <c r="JBY906" s="3298"/>
      <c r="JBZ906" s="3298"/>
      <c r="JCA906" s="3298"/>
      <c r="JCB906" s="3298"/>
      <c r="JCC906" s="3298"/>
      <c r="JCD906" s="3298"/>
      <c r="JCE906" s="3298"/>
      <c r="JCF906" s="3298"/>
      <c r="JCG906" s="3298"/>
      <c r="JCH906" s="3298"/>
      <c r="JCI906" s="3298"/>
      <c r="JCJ906" s="3298"/>
      <c r="JCK906" s="3298"/>
      <c r="JCL906" s="3298"/>
      <c r="JCM906" s="3298"/>
      <c r="JCN906" s="3298"/>
      <c r="JCO906" s="3298"/>
      <c r="JCP906" s="3298"/>
      <c r="JCQ906" s="3298"/>
      <c r="JCR906" s="3298"/>
      <c r="JCS906" s="3298"/>
      <c r="JCT906" s="3298"/>
      <c r="JCU906" s="3298"/>
      <c r="JCV906" s="3298"/>
      <c r="JCW906" s="3298"/>
      <c r="JCX906" s="3298"/>
      <c r="JCY906" s="3298"/>
      <c r="JCZ906" s="3298"/>
      <c r="JDA906" s="3298"/>
      <c r="JDB906" s="3298"/>
      <c r="JDC906" s="3298"/>
      <c r="JDD906" s="3298"/>
      <c r="JDE906" s="3298"/>
      <c r="JDF906" s="3298"/>
      <c r="JDG906" s="3298"/>
      <c r="JDH906" s="3298"/>
      <c r="JDI906" s="3298"/>
      <c r="JDJ906" s="3298"/>
      <c r="JDK906" s="3298"/>
      <c r="JDL906" s="3298"/>
      <c r="JDM906" s="3298"/>
      <c r="JDN906" s="3298"/>
      <c r="JDO906" s="3298"/>
      <c r="JDP906" s="3298"/>
      <c r="JDQ906" s="3298"/>
      <c r="JDR906" s="3298"/>
      <c r="JDS906" s="3298"/>
      <c r="JDT906" s="3298"/>
      <c r="JDU906" s="3298"/>
      <c r="JDV906" s="3298"/>
      <c r="JDW906" s="3298"/>
      <c r="JDX906" s="3298"/>
      <c r="JDY906" s="3298"/>
      <c r="JDZ906" s="3298"/>
      <c r="JEA906" s="3298"/>
      <c r="JEB906" s="3298"/>
      <c r="JEC906" s="3298"/>
      <c r="JED906" s="3298"/>
      <c r="JEE906" s="3298"/>
      <c r="JEF906" s="3298"/>
      <c r="JEG906" s="3298"/>
      <c r="JEH906" s="3298"/>
      <c r="JEI906" s="3298"/>
      <c r="JEJ906" s="3298"/>
      <c r="JEK906" s="3298"/>
      <c r="JEL906" s="3298"/>
      <c r="JEM906" s="3298"/>
      <c r="JEN906" s="3298"/>
      <c r="JEO906" s="3298"/>
      <c r="JEP906" s="3298"/>
      <c r="JEQ906" s="3298"/>
      <c r="JER906" s="3298"/>
      <c r="JES906" s="3298"/>
      <c r="JET906" s="3298"/>
      <c r="JEU906" s="3298"/>
      <c r="JEV906" s="3298"/>
      <c r="JEW906" s="3298"/>
      <c r="JEX906" s="3298"/>
      <c r="JEY906" s="3298"/>
      <c r="JEZ906" s="3298"/>
      <c r="JFA906" s="3298"/>
      <c r="JFB906" s="3298"/>
      <c r="JFC906" s="3298"/>
      <c r="JFD906" s="3298"/>
      <c r="JFE906" s="3298"/>
      <c r="JFF906" s="3298"/>
      <c r="JFG906" s="3298"/>
      <c r="JFH906" s="3298"/>
      <c r="JFI906" s="3298"/>
      <c r="JFJ906" s="3298"/>
      <c r="JFK906" s="3298"/>
      <c r="JFL906" s="3298"/>
      <c r="JFM906" s="3298"/>
      <c r="JFN906" s="3298"/>
      <c r="JFO906" s="3298"/>
      <c r="JFP906" s="3298"/>
      <c r="JFQ906" s="3298"/>
      <c r="JFR906" s="3298"/>
      <c r="JFS906" s="3298"/>
      <c r="JFT906" s="3298"/>
      <c r="JFU906" s="3298"/>
      <c r="JFV906" s="3298"/>
      <c r="JFW906" s="3298"/>
      <c r="JFX906" s="3298"/>
      <c r="JFY906" s="3298"/>
      <c r="JFZ906" s="3298"/>
      <c r="JGA906" s="3298"/>
      <c r="JGB906" s="3298"/>
      <c r="JGC906" s="3298"/>
      <c r="JGD906" s="3298"/>
      <c r="JGE906" s="3298"/>
      <c r="JGF906" s="3298"/>
      <c r="JGG906" s="3298"/>
      <c r="JGH906" s="3298"/>
      <c r="JGI906" s="3298"/>
      <c r="JGJ906" s="3298"/>
      <c r="JGK906" s="3298"/>
      <c r="JGL906" s="3298"/>
      <c r="JGM906" s="3298"/>
      <c r="JGN906" s="3298"/>
      <c r="JGO906" s="3298"/>
      <c r="JGP906" s="3298"/>
      <c r="JGQ906" s="3298"/>
      <c r="JGR906" s="3298"/>
      <c r="JGS906" s="3298"/>
      <c r="JGT906" s="3298"/>
      <c r="JGU906" s="3298"/>
      <c r="JGV906" s="3298"/>
      <c r="JGW906" s="3298"/>
      <c r="JGX906" s="3298"/>
      <c r="JGY906" s="3298"/>
      <c r="JGZ906" s="3298"/>
      <c r="JHA906" s="3298"/>
      <c r="JHB906" s="3298"/>
      <c r="JHC906" s="3298"/>
      <c r="JHD906" s="3298"/>
      <c r="JHE906" s="3298"/>
      <c r="JHF906" s="3298"/>
      <c r="JHG906" s="3298"/>
      <c r="JHH906" s="3298"/>
      <c r="JHI906" s="3298"/>
      <c r="JHJ906" s="3298"/>
      <c r="JHK906" s="3298"/>
      <c r="JHL906" s="3298"/>
      <c r="JHM906" s="3298"/>
      <c r="JHN906" s="3298"/>
      <c r="JHO906" s="3298"/>
      <c r="JHP906" s="3298"/>
      <c r="JHQ906" s="3298"/>
      <c r="JHR906" s="3298"/>
      <c r="JHS906" s="3298"/>
      <c r="JHT906" s="3298"/>
      <c r="JHU906" s="3298"/>
      <c r="JHV906" s="3298"/>
      <c r="JHW906" s="3298"/>
      <c r="JHX906" s="3298"/>
      <c r="JHY906" s="3298"/>
      <c r="JHZ906" s="3298"/>
      <c r="JIA906" s="3298"/>
      <c r="JIB906" s="3298"/>
      <c r="JIC906" s="3298"/>
      <c r="JID906" s="3298"/>
      <c r="JIE906" s="3298"/>
      <c r="JIF906" s="3298"/>
      <c r="JIG906" s="3298"/>
      <c r="JIH906" s="3298"/>
      <c r="JII906" s="3298"/>
      <c r="JIJ906" s="3298"/>
      <c r="JIK906" s="3298"/>
      <c r="JIL906" s="3298"/>
      <c r="JIM906" s="3298"/>
      <c r="JIN906" s="3298"/>
      <c r="JIO906" s="3298"/>
      <c r="JIP906" s="3298"/>
      <c r="JIQ906" s="3298"/>
      <c r="JIR906" s="3298"/>
      <c r="JIS906" s="3298"/>
      <c r="JIT906" s="3298"/>
      <c r="JIU906" s="3298"/>
      <c r="JIV906" s="3298"/>
      <c r="JIW906" s="3298"/>
      <c r="JIX906" s="3298"/>
      <c r="JIY906" s="3298"/>
      <c r="JIZ906" s="3298"/>
      <c r="JJA906" s="3298"/>
      <c r="JJB906" s="3298"/>
      <c r="JJC906" s="3298"/>
      <c r="JJD906" s="3298"/>
      <c r="JJE906" s="3298"/>
      <c r="JJF906" s="3298"/>
      <c r="JJG906" s="3298"/>
      <c r="JJH906" s="3298"/>
      <c r="JJI906" s="3298"/>
      <c r="JJJ906" s="3298"/>
      <c r="JJK906" s="3298"/>
      <c r="JJL906" s="3298"/>
      <c r="JJM906" s="3298"/>
      <c r="JJN906" s="3298"/>
      <c r="JJO906" s="3298"/>
      <c r="JJP906" s="3298"/>
      <c r="JJQ906" s="3298"/>
      <c r="JJR906" s="3298"/>
      <c r="JJS906" s="3298"/>
      <c r="JJT906" s="3298"/>
      <c r="JJU906" s="3298"/>
      <c r="JJV906" s="3298"/>
      <c r="JJW906" s="3298"/>
      <c r="JJX906" s="3298"/>
      <c r="JJY906" s="3298"/>
      <c r="JJZ906" s="3298"/>
      <c r="JKA906" s="3298"/>
      <c r="JKB906" s="3298"/>
      <c r="JKC906" s="3298"/>
      <c r="JKD906" s="3298"/>
      <c r="JKE906" s="3298"/>
      <c r="JKF906" s="3298"/>
      <c r="JKG906" s="3298"/>
      <c r="JKH906" s="3298"/>
      <c r="JKI906" s="3298"/>
      <c r="JKJ906" s="3298"/>
      <c r="JKK906" s="3298"/>
      <c r="JKL906" s="3298"/>
      <c r="JKM906" s="3298"/>
      <c r="JKN906" s="3298"/>
      <c r="JKO906" s="3298"/>
      <c r="JKP906" s="3298"/>
      <c r="JKQ906" s="3298"/>
      <c r="JKR906" s="3298"/>
      <c r="JKS906" s="3298"/>
      <c r="JKT906" s="3298"/>
      <c r="JKU906" s="3298"/>
      <c r="JKV906" s="3298"/>
      <c r="JKW906" s="3298"/>
      <c r="JKX906" s="3298"/>
      <c r="JKY906" s="3298"/>
      <c r="JKZ906" s="3298"/>
      <c r="JLA906" s="3298"/>
      <c r="JLB906" s="3298"/>
      <c r="JLC906" s="3298"/>
      <c r="JLD906" s="3298"/>
      <c r="JLE906" s="3298"/>
      <c r="JLF906" s="3298"/>
      <c r="JLG906" s="3298"/>
      <c r="JLH906" s="3298"/>
      <c r="JLI906" s="3298"/>
      <c r="JLJ906" s="3298"/>
      <c r="JLK906" s="3298"/>
      <c r="JLL906" s="3298"/>
      <c r="JLM906" s="3298"/>
      <c r="JLN906" s="3298"/>
      <c r="JLO906" s="3298"/>
      <c r="JLP906" s="3298"/>
      <c r="JLQ906" s="3298"/>
      <c r="JLR906" s="3298"/>
      <c r="JLS906" s="3298"/>
      <c r="JLT906" s="3298"/>
      <c r="JLU906" s="3298"/>
      <c r="JLV906" s="3298"/>
      <c r="JLW906" s="3298"/>
      <c r="JLX906" s="3298"/>
      <c r="JLY906" s="3298"/>
      <c r="JLZ906" s="3298"/>
      <c r="JMA906" s="3298"/>
      <c r="JMB906" s="3298"/>
      <c r="JMC906" s="3298"/>
      <c r="JMD906" s="3298"/>
      <c r="JME906" s="3298"/>
      <c r="JMF906" s="3298"/>
      <c r="JMG906" s="3298"/>
      <c r="JMH906" s="3298"/>
      <c r="JMI906" s="3298"/>
      <c r="JMJ906" s="3298"/>
      <c r="JMK906" s="3298"/>
      <c r="JML906" s="3298"/>
      <c r="JMM906" s="3298"/>
      <c r="JMN906" s="3298"/>
      <c r="JMO906" s="3298"/>
      <c r="JMP906" s="3298"/>
      <c r="JMQ906" s="3298"/>
      <c r="JMR906" s="3298"/>
      <c r="JMS906" s="3298"/>
      <c r="JMT906" s="3298"/>
      <c r="JMU906" s="3298"/>
      <c r="JMV906" s="3298"/>
      <c r="JMW906" s="3298"/>
      <c r="JMX906" s="3298"/>
      <c r="JMY906" s="3298"/>
      <c r="JMZ906" s="3298"/>
      <c r="JNA906" s="3298"/>
      <c r="JNB906" s="3298"/>
      <c r="JNC906" s="3298"/>
      <c r="JND906" s="3298"/>
      <c r="JNE906" s="3298"/>
      <c r="JNF906" s="3298"/>
      <c r="JNG906" s="3298"/>
      <c r="JNH906" s="3298"/>
      <c r="JNI906" s="3298"/>
      <c r="JNJ906" s="3298"/>
      <c r="JNK906" s="3298"/>
      <c r="JNL906" s="3298"/>
      <c r="JNM906" s="3298"/>
      <c r="JNN906" s="3298"/>
      <c r="JNO906" s="3298"/>
      <c r="JNP906" s="3298"/>
      <c r="JNQ906" s="3298"/>
      <c r="JNR906" s="3298"/>
      <c r="JNS906" s="3298"/>
      <c r="JNT906" s="3298"/>
      <c r="JNU906" s="3298"/>
      <c r="JNV906" s="3298"/>
      <c r="JNW906" s="3298"/>
      <c r="JNX906" s="3298"/>
      <c r="JNY906" s="3298"/>
      <c r="JNZ906" s="3298"/>
      <c r="JOA906" s="3298"/>
      <c r="JOB906" s="3298"/>
      <c r="JOC906" s="3298"/>
      <c r="JOD906" s="3298"/>
      <c r="JOE906" s="3298"/>
      <c r="JOF906" s="3298"/>
      <c r="JOG906" s="3298"/>
      <c r="JOH906" s="3298"/>
      <c r="JOI906" s="3298"/>
      <c r="JOJ906" s="3298"/>
      <c r="JOK906" s="3298"/>
      <c r="JOL906" s="3298"/>
      <c r="JOM906" s="3298"/>
      <c r="JON906" s="3298"/>
      <c r="JOO906" s="3298"/>
      <c r="JOP906" s="3298"/>
      <c r="JOQ906" s="3298"/>
      <c r="JOR906" s="3298"/>
      <c r="JOS906" s="3298"/>
      <c r="JOT906" s="3298"/>
      <c r="JOU906" s="3298"/>
      <c r="JOV906" s="3298"/>
      <c r="JOW906" s="3298"/>
      <c r="JOX906" s="3298"/>
      <c r="JOY906" s="3298"/>
      <c r="JOZ906" s="3298"/>
      <c r="JPA906" s="3298"/>
      <c r="JPB906" s="3298"/>
      <c r="JPC906" s="3298"/>
      <c r="JPD906" s="3298"/>
      <c r="JPE906" s="3298"/>
      <c r="JPF906" s="3298"/>
      <c r="JPG906" s="3298"/>
      <c r="JPH906" s="3298"/>
      <c r="JPI906" s="3298"/>
      <c r="JPJ906" s="3298"/>
      <c r="JPK906" s="3298"/>
      <c r="JPL906" s="3298"/>
      <c r="JPM906" s="3298"/>
      <c r="JPN906" s="3298"/>
      <c r="JPO906" s="3298"/>
      <c r="JPP906" s="3298"/>
      <c r="JPQ906" s="3298"/>
      <c r="JPR906" s="3298"/>
      <c r="JPS906" s="3298"/>
      <c r="JPT906" s="3298"/>
      <c r="JPU906" s="3298"/>
      <c r="JPV906" s="3298"/>
      <c r="JPW906" s="3298"/>
      <c r="JPX906" s="3298"/>
      <c r="JPY906" s="3298"/>
      <c r="JPZ906" s="3298"/>
      <c r="JQA906" s="3298"/>
      <c r="JQB906" s="3298"/>
      <c r="JQC906" s="3298"/>
      <c r="JQD906" s="3298"/>
      <c r="JQE906" s="3298"/>
      <c r="JQF906" s="3298"/>
      <c r="JQG906" s="3298"/>
      <c r="JQH906" s="3298"/>
      <c r="JQI906" s="3298"/>
      <c r="JQJ906" s="3298"/>
      <c r="JQK906" s="3298"/>
      <c r="JQL906" s="3298"/>
      <c r="JQM906" s="3298"/>
      <c r="JQN906" s="3298"/>
      <c r="JQO906" s="3298"/>
      <c r="JQP906" s="3298"/>
      <c r="JQQ906" s="3298"/>
      <c r="JQR906" s="3298"/>
      <c r="JQS906" s="3298"/>
      <c r="JQT906" s="3298"/>
      <c r="JQU906" s="3298"/>
      <c r="JQV906" s="3298"/>
      <c r="JQW906" s="3298"/>
      <c r="JQX906" s="3298"/>
      <c r="JQY906" s="3298"/>
      <c r="JQZ906" s="3298"/>
      <c r="JRA906" s="3298"/>
      <c r="JRB906" s="3298"/>
      <c r="JRC906" s="3298"/>
      <c r="JRD906" s="3298"/>
      <c r="JRE906" s="3298"/>
      <c r="JRF906" s="3298"/>
      <c r="JRG906" s="3298"/>
      <c r="JRH906" s="3298"/>
      <c r="JRI906" s="3298"/>
      <c r="JRJ906" s="3298"/>
      <c r="JRK906" s="3298"/>
      <c r="JRL906" s="3298"/>
      <c r="JRM906" s="3298"/>
      <c r="JRN906" s="3298"/>
      <c r="JRO906" s="3298"/>
      <c r="JRP906" s="3298"/>
      <c r="JRQ906" s="3298"/>
      <c r="JRR906" s="3298"/>
      <c r="JRS906" s="3298"/>
      <c r="JRT906" s="3298"/>
      <c r="JRU906" s="3298"/>
      <c r="JRV906" s="3298"/>
      <c r="JRW906" s="3298"/>
      <c r="JRX906" s="3298"/>
      <c r="JRY906" s="3298"/>
      <c r="JRZ906" s="3298"/>
      <c r="JSA906" s="3298"/>
      <c r="JSB906" s="3298"/>
      <c r="JSC906" s="3298"/>
      <c r="JSD906" s="3298"/>
      <c r="JSE906" s="3298"/>
      <c r="JSF906" s="3298"/>
      <c r="JSG906" s="3298"/>
      <c r="JSH906" s="3298"/>
      <c r="JSI906" s="3298"/>
      <c r="JSJ906" s="3298"/>
      <c r="JSK906" s="3298"/>
      <c r="JSL906" s="3298"/>
      <c r="JSM906" s="3298"/>
      <c r="JSN906" s="3298"/>
      <c r="JSO906" s="3298"/>
      <c r="JSP906" s="3298"/>
      <c r="JSQ906" s="3298"/>
      <c r="JSR906" s="3298"/>
      <c r="JSS906" s="3298"/>
      <c r="JST906" s="3298"/>
      <c r="JSU906" s="3298"/>
      <c r="JSV906" s="3298"/>
      <c r="JSW906" s="3298"/>
      <c r="JSX906" s="3298"/>
      <c r="JSY906" s="3298"/>
      <c r="JSZ906" s="3298"/>
      <c r="JTA906" s="3298"/>
      <c r="JTB906" s="3298"/>
      <c r="JTC906" s="3298"/>
      <c r="JTD906" s="3298"/>
      <c r="JTE906" s="3298"/>
      <c r="JTF906" s="3298"/>
      <c r="JTG906" s="3298"/>
      <c r="JTH906" s="3298"/>
      <c r="JTI906" s="3298"/>
      <c r="JTJ906" s="3298"/>
      <c r="JTK906" s="3298"/>
      <c r="JTL906" s="3298"/>
      <c r="JTM906" s="3298"/>
      <c r="JTN906" s="3298"/>
      <c r="JTO906" s="3298"/>
      <c r="JTP906" s="3298"/>
      <c r="JTQ906" s="3298"/>
      <c r="JTR906" s="3298"/>
      <c r="JTS906" s="3298"/>
      <c r="JTT906" s="3298"/>
      <c r="JTU906" s="3298"/>
      <c r="JTV906" s="3298"/>
      <c r="JTW906" s="3298"/>
      <c r="JTX906" s="3298"/>
      <c r="JTY906" s="3298"/>
      <c r="JTZ906" s="3298"/>
      <c r="JUA906" s="3298"/>
      <c r="JUB906" s="3298"/>
      <c r="JUC906" s="3298"/>
      <c r="JUD906" s="3298"/>
      <c r="JUE906" s="3298"/>
      <c r="JUF906" s="3298"/>
      <c r="JUG906" s="3298"/>
      <c r="JUH906" s="3298"/>
      <c r="JUI906" s="3298"/>
      <c r="JUJ906" s="3298"/>
      <c r="JUK906" s="3298"/>
      <c r="JUL906" s="3298"/>
      <c r="JUM906" s="3298"/>
      <c r="JUN906" s="3298"/>
      <c r="JUO906" s="3298"/>
      <c r="JUP906" s="3298"/>
      <c r="JUQ906" s="3298"/>
      <c r="JUR906" s="3298"/>
      <c r="JUS906" s="3298"/>
      <c r="JUT906" s="3298"/>
      <c r="JUU906" s="3298"/>
      <c r="JUV906" s="3298"/>
      <c r="JUW906" s="3298"/>
      <c r="JUX906" s="3298"/>
      <c r="JUY906" s="3298"/>
      <c r="JUZ906" s="3298"/>
      <c r="JVA906" s="3298"/>
      <c r="JVB906" s="3298"/>
      <c r="JVC906" s="3298"/>
      <c r="JVD906" s="3298"/>
      <c r="JVE906" s="3298"/>
      <c r="JVF906" s="3298"/>
      <c r="JVG906" s="3298"/>
      <c r="JVH906" s="3298"/>
      <c r="JVI906" s="3298"/>
      <c r="JVJ906" s="3298"/>
      <c r="JVK906" s="3298"/>
      <c r="JVL906" s="3298"/>
      <c r="JVM906" s="3298"/>
      <c r="JVN906" s="3298"/>
      <c r="JVO906" s="3298"/>
      <c r="JVP906" s="3298"/>
      <c r="JVQ906" s="3298"/>
      <c r="JVR906" s="3298"/>
      <c r="JVS906" s="3298"/>
      <c r="JVT906" s="3298"/>
      <c r="JVU906" s="3298"/>
      <c r="JVV906" s="3298"/>
      <c r="JVW906" s="3298"/>
      <c r="JVX906" s="3298"/>
      <c r="JVY906" s="3298"/>
      <c r="JVZ906" s="3298"/>
      <c r="JWA906" s="3298"/>
      <c r="JWB906" s="3298"/>
      <c r="JWC906" s="3298"/>
      <c r="JWD906" s="3298"/>
      <c r="JWE906" s="3298"/>
      <c r="JWF906" s="3298"/>
      <c r="JWG906" s="3298"/>
      <c r="JWH906" s="3298"/>
      <c r="JWI906" s="3298"/>
      <c r="JWJ906" s="3298"/>
      <c r="JWK906" s="3298"/>
      <c r="JWL906" s="3298"/>
      <c r="JWM906" s="3298"/>
      <c r="JWN906" s="3298"/>
      <c r="JWO906" s="3298"/>
      <c r="JWP906" s="3298"/>
      <c r="JWQ906" s="3298"/>
      <c r="JWR906" s="3298"/>
      <c r="JWS906" s="3298"/>
      <c r="JWT906" s="3298"/>
      <c r="JWU906" s="3298"/>
      <c r="JWV906" s="3298"/>
      <c r="JWW906" s="3298"/>
      <c r="JWX906" s="3298"/>
      <c r="JWY906" s="3298"/>
      <c r="JWZ906" s="3298"/>
      <c r="JXA906" s="3298"/>
      <c r="JXB906" s="3298"/>
      <c r="JXC906" s="3298"/>
      <c r="JXD906" s="3298"/>
      <c r="JXE906" s="3298"/>
      <c r="JXF906" s="3298"/>
      <c r="JXG906" s="3298"/>
      <c r="JXH906" s="3298"/>
      <c r="JXI906" s="3298"/>
      <c r="JXJ906" s="3298"/>
      <c r="JXK906" s="3298"/>
      <c r="JXL906" s="3298"/>
      <c r="JXM906" s="3298"/>
      <c r="JXN906" s="3298"/>
      <c r="JXO906" s="3298"/>
      <c r="JXP906" s="3298"/>
      <c r="JXQ906" s="3298"/>
      <c r="JXR906" s="3298"/>
      <c r="JXS906" s="3298"/>
      <c r="JXT906" s="3298"/>
      <c r="JXU906" s="3298"/>
      <c r="JXV906" s="3298"/>
      <c r="JXW906" s="3298"/>
      <c r="JXX906" s="3298"/>
      <c r="JXY906" s="3298"/>
      <c r="JXZ906" s="3298"/>
      <c r="JYA906" s="3298"/>
      <c r="JYB906" s="3298"/>
      <c r="JYC906" s="3298"/>
      <c r="JYD906" s="3298"/>
      <c r="JYE906" s="3298"/>
      <c r="JYF906" s="3298"/>
      <c r="JYG906" s="3298"/>
      <c r="JYH906" s="3298"/>
      <c r="JYI906" s="3298"/>
      <c r="JYJ906" s="3298"/>
      <c r="JYK906" s="3298"/>
      <c r="JYL906" s="3298"/>
      <c r="JYM906" s="3298"/>
      <c r="JYN906" s="3298"/>
      <c r="JYO906" s="3298"/>
      <c r="JYP906" s="3298"/>
      <c r="JYQ906" s="3298"/>
      <c r="JYR906" s="3298"/>
      <c r="JYS906" s="3298"/>
      <c r="JYT906" s="3298"/>
      <c r="JYU906" s="3298"/>
      <c r="JYV906" s="3298"/>
      <c r="JYW906" s="3298"/>
      <c r="JYX906" s="3298"/>
      <c r="JYY906" s="3298"/>
      <c r="JYZ906" s="3298"/>
      <c r="JZA906" s="3298"/>
      <c r="JZB906" s="3298"/>
      <c r="JZC906" s="3298"/>
      <c r="JZD906" s="3298"/>
      <c r="JZE906" s="3298"/>
      <c r="JZF906" s="3298"/>
      <c r="JZG906" s="3298"/>
      <c r="JZH906" s="3298"/>
      <c r="JZI906" s="3298"/>
      <c r="JZJ906" s="3298"/>
      <c r="JZK906" s="3298"/>
      <c r="JZL906" s="3298"/>
      <c r="JZM906" s="3298"/>
      <c r="JZN906" s="3298"/>
      <c r="JZO906" s="3298"/>
      <c r="JZP906" s="3298"/>
      <c r="JZQ906" s="3298"/>
      <c r="JZR906" s="3298"/>
      <c r="JZS906" s="3298"/>
      <c r="JZT906" s="3298"/>
      <c r="JZU906" s="3298"/>
      <c r="JZV906" s="3298"/>
      <c r="JZW906" s="3298"/>
      <c r="JZX906" s="3298"/>
      <c r="JZY906" s="3298"/>
      <c r="JZZ906" s="3298"/>
      <c r="KAA906" s="3298"/>
      <c r="KAB906" s="3298"/>
      <c r="KAC906" s="3298"/>
      <c r="KAD906" s="3298"/>
      <c r="KAE906" s="3298"/>
      <c r="KAF906" s="3298"/>
      <c r="KAG906" s="3298"/>
      <c r="KAH906" s="3298"/>
      <c r="KAI906" s="3298"/>
      <c r="KAJ906" s="3298"/>
      <c r="KAK906" s="3298"/>
      <c r="KAL906" s="3298"/>
      <c r="KAM906" s="3298"/>
      <c r="KAN906" s="3298"/>
      <c r="KAO906" s="3298"/>
      <c r="KAP906" s="3298"/>
      <c r="KAQ906" s="3298"/>
      <c r="KAR906" s="3298"/>
      <c r="KAS906" s="3298"/>
      <c r="KAT906" s="3298"/>
      <c r="KAU906" s="3298"/>
      <c r="KAV906" s="3298"/>
      <c r="KAW906" s="3298"/>
      <c r="KAX906" s="3298"/>
      <c r="KAY906" s="3298"/>
      <c r="KAZ906" s="3298"/>
      <c r="KBA906" s="3298"/>
      <c r="KBB906" s="3298"/>
      <c r="KBC906" s="3298"/>
      <c r="KBD906" s="3298"/>
      <c r="KBE906" s="3298"/>
      <c r="KBF906" s="3298"/>
      <c r="KBG906" s="3298"/>
      <c r="KBH906" s="3298"/>
      <c r="KBI906" s="3298"/>
      <c r="KBJ906" s="3298"/>
      <c r="KBK906" s="3298"/>
      <c r="KBL906" s="3298"/>
      <c r="KBM906" s="3298"/>
      <c r="KBN906" s="3298"/>
      <c r="KBO906" s="3298"/>
      <c r="KBP906" s="3298"/>
      <c r="KBQ906" s="3298"/>
      <c r="KBR906" s="3298"/>
      <c r="KBS906" s="3298"/>
      <c r="KBT906" s="3298"/>
      <c r="KBU906" s="3298"/>
      <c r="KBV906" s="3298"/>
      <c r="KBW906" s="3298"/>
      <c r="KBX906" s="3298"/>
      <c r="KBY906" s="3298"/>
      <c r="KBZ906" s="3298"/>
      <c r="KCA906" s="3298"/>
      <c r="KCB906" s="3298"/>
      <c r="KCC906" s="3298"/>
      <c r="KCD906" s="3298"/>
      <c r="KCE906" s="3298"/>
      <c r="KCF906" s="3298"/>
      <c r="KCG906" s="3298"/>
      <c r="KCH906" s="3298"/>
      <c r="KCI906" s="3298"/>
      <c r="KCJ906" s="3298"/>
      <c r="KCK906" s="3298"/>
      <c r="KCL906" s="3298"/>
      <c r="KCM906" s="3298"/>
      <c r="KCN906" s="3298"/>
      <c r="KCO906" s="3298"/>
      <c r="KCP906" s="3298"/>
      <c r="KCQ906" s="3298"/>
      <c r="KCR906" s="3298"/>
      <c r="KCS906" s="3298"/>
      <c r="KCT906" s="3298"/>
      <c r="KCU906" s="3298"/>
      <c r="KCV906" s="3298"/>
      <c r="KCW906" s="3298"/>
      <c r="KCX906" s="3298"/>
      <c r="KCY906" s="3298"/>
      <c r="KCZ906" s="3298"/>
      <c r="KDA906" s="3298"/>
      <c r="KDB906" s="3298"/>
      <c r="KDC906" s="3298"/>
      <c r="KDD906" s="3298"/>
      <c r="KDE906" s="3298"/>
      <c r="KDF906" s="3298"/>
      <c r="KDG906" s="3298"/>
      <c r="KDH906" s="3298"/>
      <c r="KDI906" s="3298"/>
      <c r="KDJ906" s="3298"/>
      <c r="KDK906" s="3298"/>
      <c r="KDL906" s="3298"/>
      <c r="KDM906" s="3298"/>
      <c r="KDN906" s="3298"/>
      <c r="KDO906" s="3298"/>
      <c r="KDP906" s="3298"/>
      <c r="KDQ906" s="3298"/>
      <c r="KDR906" s="3298"/>
      <c r="KDS906" s="3298"/>
      <c r="KDT906" s="3298"/>
      <c r="KDU906" s="3298"/>
      <c r="KDV906" s="3298"/>
      <c r="KDW906" s="3298"/>
      <c r="KDX906" s="3298"/>
      <c r="KDY906" s="3298"/>
      <c r="KDZ906" s="3298"/>
      <c r="KEA906" s="3298"/>
      <c r="KEB906" s="3298"/>
      <c r="KEC906" s="3298"/>
      <c r="KED906" s="3298"/>
      <c r="KEE906" s="3298"/>
      <c r="KEF906" s="3298"/>
      <c r="KEG906" s="3298"/>
      <c r="KEH906" s="3298"/>
      <c r="KEI906" s="3298"/>
      <c r="KEJ906" s="3298"/>
      <c r="KEK906" s="3298"/>
      <c r="KEL906" s="3298"/>
      <c r="KEM906" s="3298"/>
      <c r="KEN906" s="3298"/>
      <c r="KEO906" s="3298"/>
      <c r="KEP906" s="3298"/>
      <c r="KEQ906" s="3298"/>
      <c r="KER906" s="3298"/>
      <c r="KES906" s="3298"/>
      <c r="KET906" s="3298"/>
      <c r="KEU906" s="3298"/>
      <c r="KEV906" s="3298"/>
      <c r="KEW906" s="3298"/>
      <c r="KEX906" s="3298"/>
      <c r="KEY906" s="3298"/>
      <c r="KEZ906" s="3298"/>
      <c r="KFA906" s="3298"/>
      <c r="KFB906" s="3298"/>
      <c r="KFC906" s="3298"/>
      <c r="KFD906" s="3298"/>
      <c r="KFE906" s="3298"/>
      <c r="KFF906" s="3298"/>
      <c r="KFG906" s="3298"/>
      <c r="KFH906" s="3298"/>
      <c r="KFI906" s="3298"/>
      <c r="KFJ906" s="3298"/>
      <c r="KFK906" s="3298"/>
      <c r="KFL906" s="3298"/>
      <c r="KFM906" s="3298"/>
      <c r="KFN906" s="3298"/>
      <c r="KFO906" s="3298"/>
      <c r="KFP906" s="3298"/>
      <c r="KFQ906" s="3298"/>
      <c r="KFR906" s="3298"/>
      <c r="KFS906" s="3298"/>
      <c r="KFT906" s="3298"/>
      <c r="KFU906" s="3298"/>
      <c r="KFV906" s="3298"/>
      <c r="KFW906" s="3298"/>
      <c r="KFX906" s="3298"/>
      <c r="KFY906" s="3298"/>
      <c r="KFZ906" s="3298"/>
      <c r="KGA906" s="3298"/>
      <c r="KGB906" s="3298"/>
      <c r="KGC906" s="3298"/>
      <c r="KGD906" s="3298"/>
      <c r="KGE906" s="3298"/>
      <c r="KGF906" s="3298"/>
      <c r="KGG906" s="3298"/>
      <c r="KGH906" s="3298"/>
      <c r="KGI906" s="3298"/>
      <c r="KGJ906" s="3298"/>
      <c r="KGK906" s="3298"/>
      <c r="KGL906" s="3298"/>
      <c r="KGM906" s="3298"/>
      <c r="KGN906" s="3298"/>
      <c r="KGO906" s="3298"/>
      <c r="KGP906" s="3298"/>
      <c r="KGQ906" s="3298"/>
      <c r="KGR906" s="3298"/>
      <c r="KGS906" s="3298"/>
      <c r="KGT906" s="3298"/>
      <c r="KGU906" s="3298"/>
      <c r="KGV906" s="3298"/>
      <c r="KGW906" s="3298"/>
      <c r="KGX906" s="3298"/>
      <c r="KGY906" s="3298"/>
      <c r="KGZ906" s="3298"/>
      <c r="KHA906" s="3298"/>
      <c r="KHB906" s="3298"/>
      <c r="KHC906" s="3298"/>
      <c r="KHD906" s="3298"/>
      <c r="KHE906" s="3298"/>
      <c r="KHF906" s="3298"/>
      <c r="KHG906" s="3298"/>
      <c r="KHH906" s="3298"/>
      <c r="KHI906" s="3298"/>
      <c r="KHJ906" s="3298"/>
      <c r="KHK906" s="3298"/>
      <c r="KHL906" s="3298"/>
      <c r="KHM906" s="3298"/>
      <c r="KHN906" s="3298"/>
      <c r="KHO906" s="3298"/>
      <c r="KHP906" s="3298"/>
      <c r="KHQ906" s="3298"/>
      <c r="KHR906" s="3298"/>
      <c r="KHS906" s="3298"/>
      <c r="KHT906" s="3298"/>
      <c r="KHU906" s="3298"/>
      <c r="KHV906" s="3298"/>
      <c r="KHW906" s="3298"/>
      <c r="KHX906" s="3298"/>
      <c r="KHY906" s="3298"/>
      <c r="KHZ906" s="3298"/>
      <c r="KIA906" s="3298"/>
      <c r="KIB906" s="3298"/>
      <c r="KIC906" s="3298"/>
      <c r="KID906" s="3298"/>
      <c r="KIE906" s="3298"/>
      <c r="KIF906" s="3298"/>
      <c r="KIG906" s="3298"/>
      <c r="KIH906" s="3298"/>
      <c r="KII906" s="3298"/>
      <c r="KIJ906" s="3298"/>
      <c r="KIK906" s="3298"/>
      <c r="KIL906" s="3298"/>
      <c r="KIM906" s="3298"/>
      <c r="KIN906" s="3298"/>
      <c r="KIO906" s="3298"/>
      <c r="KIP906" s="3298"/>
      <c r="KIQ906" s="3298"/>
      <c r="KIR906" s="3298"/>
      <c r="KIS906" s="3298"/>
      <c r="KIT906" s="3298"/>
      <c r="KIU906" s="3298"/>
      <c r="KIV906" s="3298"/>
      <c r="KIW906" s="3298"/>
      <c r="KIX906" s="3298"/>
      <c r="KIY906" s="3298"/>
      <c r="KIZ906" s="3298"/>
      <c r="KJA906" s="3298"/>
      <c r="KJB906" s="3298"/>
      <c r="KJC906" s="3298"/>
      <c r="KJD906" s="3298"/>
      <c r="KJE906" s="3298"/>
      <c r="KJF906" s="3298"/>
      <c r="KJG906" s="3298"/>
      <c r="KJH906" s="3298"/>
      <c r="KJI906" s="3298"/>
      <c r="KJJ906" s="3298"/>
      <c r="KJK906" s="3298"/>
      <c r="KJL906" s="3298"/>
      <c r="KJM906" s="3298"/>
      <c r="KJN906" s="3298"/>
      <c r="KJO906" s="3298"/>
      <c r="KJP906" s="3298"/>
      <c r="KJQ906" s="3298"/>
      <c r="KJR906" s="3298"/>
      <c r="KJS906" s="3298"/>
      <c r="KJT906" s="3298"/>
      <c r="KJU906" s="3298"/>
      <c r="KJV906" s="3298"/>
      <c r="KJW906" s="3298"/>
      <c r="KJX906" s="3298"/>
      <c r="KJY906" s="3298"/>
      <c r="KJZ906" s="3298"/>
      <c r="KKA906" s="3298"/>
      <c r="KKB906" s="3298"/>
      <c r="KKC906" s="3298"/>
      <c r="KKD906" s="3298"/>
      <c r="KKE906" s="3298"/>
      <c r="KKF906" s="3298"/>
      <c r="KKG906" s="3298"/>
      <c r="KKH906" s="3298"/>
      <c r="KKI906" s="3298"/>
      <c r="KKJ906" s="3298"/>
      <c r="KKK906" s="3298"/>
      <c r="KKL906" s="3298"/>
      <c r="KKM906" s="3298"/>
      <c r="KKN906" s="3298"/>
      <c r="KKO906" s="3298"/>
      <c r="KKP906" s="3298"/>
      <c r="KKQ906" s="3298"/>
      <c r="KKR906" s="3298"/>
      <c r="KKS906" s="3298"/>
      <c r="KKT906" s="3298"/>
      <c r="KKU906" s="3298"/>
      <c r="KKV906" s="3298"/>
      <c r="KKW906" s="3298"/>
      <c r="KKX906" s="3298"/>
      <c r="KKY906" s="3298"/>
      <c r="KKZ906" s="3298"/>
      <c r="KLA906" s="3298"/>
      <c r="KLB906" s="3298"/>
      <c r="KLC906" s="3298"/>
      <c r="KLD906" s="3298"/>
      <c r="KLE906" s="3298"/>
      <c r="KLF906" s="3298"/>
      <c r="KLG906" s="3298"/>
      <c r="KLH906" s="3298"/>
      <c r="KLI906" s="3298"/>
      <c r="KLJ906" s="3298"/>
      <c r="KLK906" s="3298"/>
      <c r="KLL906" s="3298"/>
      <c r="KLM906" s="3298"/>
      <c r="KLN906" s="3298"/>
      <c r="KLO906" s="3298"/>
      <c r="KLP906" s="3298"/>
      <c r="KLQ906" s="3298"/>
      <c r="KLR906" s="3298"/>
      <c r="KLS906" s="3298"/>
      <c r="KLT906" s="3298"/>
      <c r="KLU906" s="3298"/>
      <c r="KLV906" s="3298"/>
      <c r="KLW906" s="3298"/>
      <c r="KLX906" s="3298"/>
      <c r="KLY906" s="3298"/>
      <c r="KLZ906" s="3298"/>
      <c r="KMA906" s="3298"/>
      <c r="KMB906" s="3298"/>
      <c r="KMC906" s="3298"/>
      <c r="KMD906" s="3298"/>
      <c r="KME906" s="3298"/>
      <c r="KMF906" s="3298"/>
      <c r="KMG906" s="3298"/>
      <c r="KMH906" s="3298"/>
      <c r="KMI906" s="3298"/>
      <c r="KMJ906" s="3298"/>
      <c r="KMK906" s="3298"/>
      <c r="KML906" s="3298"/>
      <c r="KMM906" s="3298"/>
      <c r="KMN906" s="3298"/>
      <c r="KMO906" s="3298"/>
      <c r="KMP906" s="3298"/>
      <c r="KMQ906" s="3298"/>
      <c r="KMR906" s="3298"/>
      <c r="KMS906" s="3298"/>
      <c r="KMT906" s="3298"/>
      <c r="KMU906" s="3298"/>
      <c r="KMV906" s="3298"/>
      <c r="KMW906" s="3298"/>
      <c r="KMX906" s="3298"/>
      <c r="KMY906" s="3298"/>
      <c r="KMZ906" s="3298"/>
      <c r="KNA906" s="3298"/>
      <c r="KNB906" s="3298"/>
      <c r="KNC906" s="3298"/>
      <c r="KND906" s="3298"/>
      <c r="KNE906" s="3298"/>
      <c r="KNF906" s="3298"/>
      <c r="KNG906" s="3298"/>
      <c r="KNH906" s="3298"/>
      <c r="KNI906" s="3298"/>
      <c r="KNJ906" s="3298"/>
      <c r="KNK906" s="3298"/>
      <c r="KNL906" s="3298"/>
      <c r="KNM906" s="3298"/>
      <c r="KNN906" s="3298"/>
      <c r="KNO906" s="3298"/>
      <c r="KNP906" s="3298"/>
      <c r="KNQ906" s="3298"/>
      <c r="KNR906" s="3298"/>
      <c r="KNS906" s="3298"/>
      <c r="KNT906" s="3298"/>
      <c r="KNU906" s="3298"/>
      <c r="KNV906" s="3298"/>
      <c r="KNW906" s="3298"/>
      <c r="KNX906" s="3298"/>
      <c r="KNY906" s="3298"/>
      <c r="KNZ906" s="3298"/>
      <c r="KOA906" s="3298"/>
      <c r="KOB906" s="3298"/>
      <c r="KOC906" s="3298"/>
      <c r="KOD906" s="3298"/>
      <c r="KOE906" s="3298"/>
      <c r="KOF906" s="3298"/>
      <c r="KOG906" s="3298"/>
      <c r="KOH906" s="3298"/>
      <c r="KOI906" s="3298"/>
      <c r="KOJ906" s="3298"/>
      <c r="KOK906" s="3298"/>
      <c r="KOL906" s="3298"/>
      <c r="KOM906" s="3298"/>
      <c r="KON906" s="3298"/>
      <c r="KOO906" s="3298"/>
      <c r="KOP906" s="3298"/>
      <c r="KOQ906" s="3298"/>
      <c r="KOR906" s="3298"/>
      <c r="KOS906" s="3298"/>
      <c r="KOT906" s="3298"/>
      <c r="KOU906" s="3298"/>
      <c r="KOV906" s="3298"/>
      <c r="KOW906" s="3298"/>
      <c r="KOX906" s="3298"/>
      <c r="KOY906" s="3298"/>
      <c r="KOZ906" s="3298"/>
      <c r="KPA906" s="3298"/>
      <c r="KPB906" s="3298"/>
      <c r="KPC906" s="3298"/>
      <c r="KPD906" s="3298"/>
      <c r="KPE906" s="3298"/>
      <c r="KPF906" s="3298"/>
      <c r="KPG906" s="3298"/>
      <c r="KPH906" s="3298"/>
      <c r="KPI906" s="3298"/>
      <c r="KPJ906" s="3298"/>
      <c r="KPK906" s="3298"/>
      <c r="KPL906" s="3298"/>
      <c r="KPM906" s="3298"/>
      <c r="KPN906" s="3298"/>
      <c r="KPO906" s="3298"/>
      <c r="KPP906" s="3298"/>
      <c r="KPQ906" s="3298"/>
      <c r="KPR906" s="3298"/>
      <c r="KPS906" s="3298"/>
      <c r="KPT906" s="3298"/>
      <c r="KPU906" s="3298"/>
      <c r="KPV906" s="3298"/>
      <c r="KPW906" s="3298"/>
      <c r="KPX906" s="3298"/>
      <c r="KPY906" s="3298"/>
      <c r="KPZ906" s="3298"/>
      <c r="KQA906" s="3298"/>
      <c r="KQB906" s="3298"/>
      <c r="KQC906" s="3298"/>
      <c r="KQD906" s="3298"/>
      <c r="KQE906" s="3298"/>
      <c r="KQF906" s="3298"/>
      <c r="KQG906" s="3298"/>
      <c r="KQH906" s="3298"/>
      <c r="KQI906" s="3298"/>
      <c r="KQJ906" s="3298"/>
      <c r="KQK906" s="3298"/>
      <c r="KQL906" s="3298"/>
      <c r="KQM906" s="3298"/>
      <c r="KQN906" s="3298"/>
      <c r="KQO906" s="3298"/>
      <c r="KQP906" s="3298"/>
      <c r="KQQ906" s="3298"/>
      <c r="KQR906" s="3298"/>
      <c r="KQS906" s="3298"/>
      <c r="KQT906" s="3298"/>
      <c r="KQU906" s="3298"/>
      <c r="KQV906" s="3298"/>
      <c r="KQW906" s="3298"/>
      <c r="KQX906" s="3298"/>
      <c r="KQY906" s="3298"/>
      <c r="KQZ906" s="3298"/>
      <c r="KRA906" s="3298"/>
      <c r="KRB906" s="3298"/>
      <c r="KRC906" s="3298"/>
      <c r="KRD906" s="3298"/>
      <c r="KRE906" s="3298"/>
      <c r="KRF906" s="3298"/>
      <c r="KRG906" s="3298"/>
      <c r="KRH906" s="3298"/>
      <c r="KRI906" s="3298"/>
      <c r="KRJ906" s="3298"/>
      <c r="KRK906" s="3298"/>
      <c r="KRL906" s="3298"/>
      <c r="KRM906" s="3298"/>
      <c r="KRN906" s="3298"/>
      <c r="KRO906" s="3298"/>
      <c r="KRP906" s="3298"/>
      <c r="KRQ906" s="3298"/>
      <c r="KRR906" s="3298"/>
      <c r="KRS906" s="3298"/>
      <c r="KRT906" s="3298"/>
      <c r="KRU906" s="3298"/>
      <c r="KRV906" s="3298"/>
      <c r="KRW906" s="3298"/>
      <c r="KRX906" s="3298"/>
      <c r="KRY906" s="3298"/>
      <c r="KRZ906" s="3298"/>
      <c r="KSA906" s="3298"/>
      <c r="KSB906" s="3298"/>
      <c r="KSC906" s="3298"/>
      <c r="KSD906" s="3298"/>
      <c r="KSE906" s="3298"/>
      <c r="KSF906" s="3298"/>
      <c r="KSG906" s="3298"/>
      <c r="KSH906" s="3298"/>
      <c r="KSI906" s="3298"/>
      <c r="KSJ906" s="3298"/>
      <c r="KSK906" s="3298"/>
      <c r="KSL906" s="3298"/>
      <c r="KSM906" s="3298"/>
      <c r="KSN906" s="3298"/>
      <c r="KSO906" s="3298"/>
      <c r="KSP906" s="3298"/>
      <c r="KSQ906" s="3298"/>
      <c r="KSR906" s="3298"/>
      <c r="KSS906" s="3298"/>
      <c r="KST906" s="3298"/>
      <c r="KSU906" s="3298"/>
      <c r="KSV906" s="3298"/>
      <c r="KSW906" s="3298"/>
      <c r="KSX906" s="3298"/>
      <c r="KSY906" s="3298"/>
      <c r="KSZ906" s="3298"/>
      <c r="KTA906" s="3298"/>
      <c r="KTB906" s="3298"/>
      <c r="KTC906" s="3298"/>
      <c r="KTD906" s="3298"/>
      <c r="KTE906" s="3298"/>
      <c r="KTF906" s="3298"/>
      <c r="KTG906" s="3298"/>
      <c r="KTH906" s="3298"/>
      <c r="KTI906" s="3298"/>
      <c r="KTJ906" s="3298"/>
      <c r="KTK906" s="3298"/>
      <c r="KTL906" s="3298"/>
      <c r="KTM906" s="3298"/>
      <c r="KTN906" s="3298"/>
      <c r="KTO906" s="3298"/>
      <c r="KTP906" s="3298"/>
      <c r="KTQ906" s="3298"/>
      <c r="KTR906" s="3298"/>
      <c r="KTS906" s="3298"/>
      <c r="KTT906" s="3298"/>
      <c r="KTU906" s="3298"/>
      <c r="KTV906" s="3298"/>
      <c r="KTW906" s="3298"/>
      <c r="KTX906" s="3298"/>
      <c r="KTY906" s="3298"/>
      <c r="KTZ906" s="3298"/>
      <c r="KUA906" s="3298"/>
      <c r="KUB906" s="3298"/>
      <c r="KUC906" s="3298"/>
      <c r="KUD906" s="3298"/>
      <c r="KUE906" s="3298"/>
      <c r="KUF906" s="3298"/>
      <c r="KUG906" s="3298"/>
      <c r="KUH906" s="3298"/>
      <c r="KUI906" s="3298"/>
      <c r="KUJ906" s="3298"/>
      <c r="KUK906" s="3298"/>
      <c r="KUL906" s="3298"/>
      <c r="KUM906" s="3298"/>
      <c r="KUN906" s="3298"/>
      <c r="KUO906" s="3298"/>
      <c r="KUP906" s="3298"/>
      <c r="KUQ906" s="3298"/>
      <c r="KUR906" s="3298"/>
      <c r="KUS906" s="3298"/>
      <c r="KUT906" s="3298"/>
      <c r="KUU906" s="3298"/>
      <c r="KUV906" s="3298"/>
      <c r="KUW906" s="3298"/>
      <c r="KUX906" s="3298"/>
      <c r="KUY906" s="3298"/>
      <c r="KUZ906" s="3298"/>
      <c r="KVA906" s="3298"/>
      <c r="KVB906" s="3298"/>
      <c r="KVC906" s="3298"/>
      <c r="KVD906" s="3298"/>
      <c r="KVE906" s="3298"/>
      <c r="KVF906" s="3298"/>
      <c r="KVG906" s="3298"/>
      <c r="KVH906" s="3298"/>
      <c r="KVI906" s="3298"/>
      <c r="KVJ906" s="3298"/>
      <c r="KVK906" s="3298"/>
      <c r="KVL906" s="3298"/>
      <c r="KVM906" s="3298"/>
      <c r="KVN906" s="3298"/>
      <c r="KVO906" s="3298"/>
      <c r="KVP906" s="3298"/>
      <c r="KVQ906" s="3298"/>
      <c r="KVR906" s="3298"/>
      <c r="KVS906" s="3298"/>
      <c r="KVT906" s="3298"/>
      <c r="KVU906" s="3298"/>
      <c r="KVV906" s="3298"/>
      <c r="KVW906" s="3298"/>
      <c r="KVX906" s="3298"/>
      <c r="KVY906" s="3298"/>
      <c r="KVZ906" s="3298"/>
      <c r="KWA906" s="3298"/>
      <c r="KWB906" s="3298"/>
      <c r="KWC906" s="3298"/>
      <c r="KWD906" s="3298"/>
      <c r="KWE906" s="3298"/>
      <c r="KWF906" s="3298"/>
      <c r="KWG906" s="3298"/>
      <c r="KWH906" s="3298"/>
      <c r="KWI906" s="3298"/>
      <c r="KWJ906" s="3298"/>
      <c r="KWK906" s="3298"/>
      <c r="KWL906" s="3298"/>
      <c r="KWM906" s="3298"/>
      <c r="KWN906" s="3298"/>
      <c r="KWO906" s="3298"/>
      <c r="KWP906" s="3298"/>
      <c r="KWQ906" s="3298"/>
      <c r="KWR906" s="3298"/>
      <c r="KWS906" s="3298"/>
      <c r="KWT906" s="3298"/>
      <c r="KWU906" s="3298"/>
      <c r="KWV906" s="3298"/>
      <c r="KWW906" s="3298"/>
      <c r="KWX906" s="3298"/>
      <c r="KWY906" s="3298"/>
      <c r="KWZ906" s="3298"/>
      <c r="KXA906" s="3298"/>
      <c r="KXB906" s="3298"/>
      <c r="KXC906" s="3298"/>
      <c r="KXD906" s="3298"/>
      <c r="KXE906" s="3298"/>
      <c r="KXF906" s="3298"/>
      <c r="KXG906" s="3298"/>
      <c r="KXH906" s="3298"/>
      <c r="KXI906" s="3298"/>
      <c r="KXJ906" s="3298"/>
      <c r="KXK906" s="3298"/>
      <c r="KXL906" s="3298"/>
      <c r="KXM906" s="3298"/>
      <c r="KXN906" s="3298"/>
      <c r="KXO906" s="3298"/>
      <c r="KXP906" s="3298"/>
      <c r="KXQ906" s="3298"/>
      <c r="KXR906" s="3298"/>
      <c r="KXS906" s="3298"/>
      <c r="KXT906" s="3298"/>
      <c r="KXU906" s="3298"/>
      <c r="KXV906" s="3298"/>
      <c r="KXW906" s="3298"/>
      <c r="KXX906" s="3298"/>
      <c r="KXY906" s="3298"/>
      <c r="KXZ906" s="3298"/>
      <c r="KYA906" s="3298"/>
      <c r="KYB906" s="3298"/>
      <c r="KYC906" s="3298"/>
      <c r="KYD906" s="3298"/>
      <c r="KYE906" s="3298"/>
      <c r="KYF906" s="3298"/>
      <c r="KYG906" s="3298"/>
      <c r="KYH906" s="3298"/>
      <c r="KYI906" s="3298"/>
      <c r="KYJ906" s="3298"/>
      <c r="KYK906" s="3298"/>
      <c r="KYL906" s="3298"/>
      <c r="KYM906" s="3298"/>
      <c r="KYN906" s="3298"/>
      <c r="KYO906" s="3298"/>
      <c r="KYP906" s="3298"/>
      <c r="KYQ906" s="3298"/>
      <c r="KYR906" s="3298"/>
      <c r="KYS906" s="3298"/>
      <c r="KYT906" s="3298"/>
      <c r="KYU906" s="3298"/>
      <c r="KYV906" s="3298"/>
      <c r="KYW906" s="3298"/>
      <c r="KYX906" s="3298"/>
      <c r="KYY906" s="3298"/>
      <c r="KYZ906" s="3298"/>
      <c r="KZA906" s="3298"/>
      <c r="KZB906" s="3298"/>
      <c r="KZC906" s="3298"/>
      <c r="KZD906" s="3298"/>
      <c r="KZE906" s="3298"/>
      <c r="KZF906" s="3298"/>
      <c r="KZG906" s="3298"/>
      <c r="KZH906" s="3298"/>
      <c r="KZI906" s="3298"/>
      <c r="KZJ906" s="3298"/>
      <c r="KZK906" s="3298"/>
      <c r="KZL906" s="3298"/>
      <c r="KZM906" s="3298"/>
      <c r="KZN906" s="3298"/>
      <c r="KZO906" s="3298"/>
      <c r="KZP906" s="3298"/>
      <c r="KZQ906" s="3298"/>
      <c r="KZR906" s="3298"/>
      <c r="KZS906" s="3298"/>
      <c r="KZT906" s="3298"/>
      <c r="KZU906" s="3298"/>
      <c r="KZV906" s="3298"/>
      <c r="KZW906" s="3298"/>
      <c r="KZX906" s="3298"/>
      <c r="KZY906" s="3298"/>
      <c r="KZZ906" s="3298"/>
      <c r="LAA906" s="3298"/>
      <c r="LAB906" s="3298"/>
      <c r="LAC906" s="3298"/>
      <c r="LAD906" s="3298"/>
      <c r="LAE906" s="3298"/>
      <c r="LAF906" s="3298"/>
      <c r="LAG906" s="3298"/>
      <c r="LAH906" s="3298"/>
      <c r="LAI906" s="3298"/>
      <c r="LAJ906" s="3298"/>
      <c r="LAK906" s="3298"/>
      <c r="LAL906" s="3298"/>
      <c r="LAM906" s="3298"/>
      <c r="LAN906" s="3298"/>
      <c r="LAO906" s="3298"/>
      <c r="LAP906" s="3298"/>
      <c r="LAQ906" s="3298"/>
      <c r="LAR906" s="3298"/>
      <c r="LAS906" s="3298"/>
      <c r="LAT906" s="3298"/>
      <c r="LAU906" s="3298"/>
      <c r="LAV906" s="3298"/>
      <c r="LAW906" s="3298"/>
      <c r="LAX906" s="3298"/>
      <c r="LAY906" s="3298"/>
      <c r="LAZ906" s="3298"/>
      <c r="LBA906" s="3298"/>
      <c r="LBB906" s="3298"/>
      <c r="LBC906" s="3298"/>
      <c r="LBD906" s="3298"/>
      <c r="LBE906" s="3298"/>
      <c r="LBF906" s="3298"/>
      <c r="LBG906" s="3298"/>
      <c r="LBH906" s="3298"/>
      <c r="LBI906" s="3298"/>
      <c r="LBJ906" s="3298"/>
      <c r="LBK906" s="3298"/>
      <c r="LBL906" s="3298"/>
      <c r="LBM906" s="3298"/>
      <c r="LBN906" s="3298"/>
      <c r="LBO906" s="3298"/>
      <c r="LBP906" s="3298"/>
      <c r="LBQ906" s="3298"/>
      <c r="LBR906" s="3298"/>
      <c r="LBS906" s="3298"/>
      <c r="LBT906" s="3298"/>
      <c r="LBU906" s="3298"/>
      <c r="LBV906" s="3298"/>
      <c r="LBW906" s="3298"/>
      <c r="LBX906" s="3298"/>
      <c r="LBY906" s="3298"/>
      <c r="LBZ906" s="3298"/>
      <c r="LCA906" s="3298"/>
      <c r="LCB906" s="3298"/>
      <c r="LCC906" s="3298"/>
      <c r="LCD906" s="3298"/>
      <c r="LCE906" s="3298"/>
      <c r="LCF906" s="3298"/>
      <c r="LCG906" s="3298"/>
      <c r="LCH906" s="3298"/>
      <c r="LCI906" s="3298"/>
      <c r="LCJ906" s="3298"/>
      <c r="LCK906" s="3298"/>
      <c r="LCL906" s="3298"/>
      <c r="LCM906" s="3298"/>
      <c r="LCN906" s="3298"/>
      <c r="LCO906" s="3298"/>
      <c r="LCP906" s="3298"/>
      <c r="LCQ906" s="3298"/>
      <c r="LCR906" s="3298"/>
      <c r="LCS906" s="3298"/>
      <c r="LCT906" s="3298"/>
      <c r="LCU906" s="3298"/>
      <c r="LCV906" s="3298"/>
      <c r="LCW906" s="3298"/>
      <c r="LCX906" s="3298"/>
      <c r="LCY906" s="3298"/>
      <c r="LCZ906" s="3298"/>
      <c r="LDA906" s="3298"/>
      <c r="LDB906" s="3298"/>
      <c r="LDC906" s="3298"/>
      <c r="LDD906" s="3298"/>
      <c r="LDE906" s="3298"/>
      <c r="LDF906" s="3298"/>
      <c r="LDG906" s="3298"/>
      <c r="LDH906" s="3298"/>
      <c r="LDI906" s="3298"/>
      <c r="LDJ906" s="3298"/>
      <c r="LDK906" s="3298"/>
      <c r="LDL906" s="3298"/>
      <c r="LDM906" s="3298"/>
      <c r="LDN906" s="3298"/>
      <c r="LDO906" s="3298"/>
      <c r="LDP906" s="3298"/>
      <c r="LDQ906" s="3298"/>
      <c r="LDR906" s="3298"/>
      <c r="LDS906" s="3298"/>
      <c r="LDT906" s="3298"/>
      <c r="LDU906" s="3298"/>
      <c r="LDV906" s="3298"/>
      <c r="LDW906" s="3298"/>
      <c r="LDX906" s="3298"/>
      <c r="LDY906" s="3298"/>
      <c r="LDZ906" s="3298"/>
      <c r="LEA906" s="3298"/>
      <c r="LEB906" s="3298"/>
      <c r="LEC906" s="3298"/>
      <c r="LED906" s="3298"/>
      <c r="LEE906" s="3298"/>
      <c r="LEF906" s="3298"/>
      <c r="LEG906" s="3298"/>
      <c r="LEH906" s="3298"/>
      <c r="LEI906" s="3298"/>
      <c r="LEJ906" s="3298"/>
      <c r="LEK906" s="3298"/>
      <c r="LEL906" s="3298"/>
      <c r="LEM906" s="3298"/>
      <c r="LEN906" s="3298"/>
      <c r="LEO906" s="3298"/>
      <c r="LEP906" s="3298"/>
      <c r="LEQ906" s="3298"/>
      <c r="LER906" s="3298"/>
      <c r="LES906" s="3298"/>
      <c r="LET906" s="3298"/>
      <c r="LEU906" s="3298"/>
      <c r="LEV906" s="3298"/>
      <c r="LEW906" s="3298"/>
      <c r="LEX906" s="3298"/>
      <c r="LEY906" s="3298"/>
      <c r="LEZ906" s="3298"/>
      <c r="LFA906" s="3298"/>
      <c r="LFB906" s="3298"/>
      <c r="LFC906" s="3298"/>
      <c r="LFD906" s="3298"/>
      <c r="LFE906" s="3298"/>
      <c r="LFF906" s="3298"/>
      <c r="LFG906" s="3298"/>
      <c r="LFH906" s="3298"/>
      <c r="LFI906" s="3298"/>
      <c r="LFJ906" s="3298"/>
      <c r="LFK906" s="3298"/>
      <c r="LFL906" s="3298"/>
      <c r="LFM906" s="3298"/>
      <c r="LFN906" s="3298"/>
      <c r="LFO906" s="3298"/>
      <c r="LFP906" s="3298"/>
      <c r="LFQ906" s="3298"/>
      <c r="LFR906" s="3298"/>
      <c r="LFS906" s="3298"/>
      <c r="LFT906" s="3298"/>
      <c r="LFU906" s="3298"/>
      <c r="LFV906" s="3298"/>
      <c r="LFW906" s="3298"/>
      <c r="LFX906" s="3298"/>
      <c r="LFY906" s="3298"/>
      <c r="LFZ906" s="3298"/>
      <c r="LGA906" s="3298"/>
      <c r="LGB906" s="3298"/>
      <c r="LGC906" s="3298"/>
      <c r="LGD906" s="3298"/>
      <c r="LGE906" s="3298"/>
      <c r="LGF906" s="3298"/>
      <c r="LGG906" s="3298"/>
      <c r="LGH906" s="3298"/>
      <c r="LGI906" s="3298"/>
      <c r="LGJ906" s="3298"/>
      <c r="LGK906" s="3298"/>
      <c r="LGL906" s="3298"/>
      <c r="LGM906" s="3298"/>
      <c r="LGN906" s="3298"/>
      <c r="LGO906" s="3298"/>
      <c r="LGP906" s="3298"/>
      <c r="LGQ906" s="3298"/>
      <c r="LGR906" s="3298"/>
      <c r="LGS906" s="3298"/>
      <c r="LGT906" s="3298"/>
      <c r="LGU906" s="3298"/>
      <c r="LGV906" s="3298"/>
      <c r="LGW906" s="3298"/>
      <c r="LGX906" s="3298"/>
      <c r="LGY906" s="3298"/>
      <c r="LGZ906" s="3298"/>
      <c r="LHA906" s="3298"/>
      <c r="LHB906" s="3298"/>
      <c r="LHC906" s="3298"/>
      <c r="LHD906" s="3298"/>
      <c r="LHE906" s="3298"/>
      <c r="LHF906" s="3298"/>
      <c r="LHG906" s="3298"/>
      <c r="LHH906" s="3298"/>
      <c r="LHI906" s="3298"/>
      <c r="LHJ906" s="3298"/>
      <c r="LHK906" s="3298"/>
      <c r="LHL906" s="3298"/>
      <c r="LHM906" s="3298"/>
      <c r="LHN906" s="3298"/>
      <c r="LHO906" s="3298"/>
      <c r="LHP906" s="3298"/>
      <c r="LHQ906" s="3298"/>
      <c r="LHR906" s="3298"/>
      <c r="LHS906" s="3298"/>
      <c r="LHT906" s="3298"/>
      <c r="LHU906" s="3298"/>
      <c r="LHV906" s="3298"/>
      <c r="LHW906" s="3298"/>
      <c r="LHX906" s="3298"/>
      <c r="LHY906" s="3298"/>
      <c r="LHZ906" s="3298"/>
      <c r="LIA906" s="3298"/>
      <c r="LIB906" s="3298"/>
      <c r="LIC906" s="3298"/>
      <c r="LID906" s="3298"/>
      <c r="LIE906" s="3298"/>
      <c r="LIF906" s="3298"/>
      <c r="LIG906" s="3298"/>
      <c r="LIH906" s="3298"/>
      <c r="LII906" s="3298"/>
      <c r="LIJ906" s="3298"/>
      <c r="LIK906" s="3298"/>
      <c r="LIL906" s="3298"/>
      <c r="LIM906" s="3298"/>
      <c r="LIN906" s="3298"/>
      <c r="LIO906" s="3298"/>
      <c r="LIP906" s="3298"/>
      <c r="LIQ906" s="3298"/>
      <c r="LIR906" s="3298"/>
      <c r="LIS906" s="3298"/>
      <c r="LIT906" s="3298"/>
      <c r="LIU906" s="3298"/>
      <c r="LIV906" s="3298"/>
      <c r="LIW906" s="3298"/>
      <c r="LIX906" s="3298"/>
      <c r="LIY906" s="3298"/>
      <c r="LIZ906" s="3298"/>
      <c r="LJA906" s="3298"/>
      <c r="LJB906" s="3298"/>
      <c r="LJC906" s="3298"/>
      <c r="LJD906" s="3298"/>
      <c r="LJE906" s="3298"/>
      <c r="LJF906" s="3298"/>
      <c r="LJG906" s="3298"/>
      <c r="LJH906" s="3298"/>
      <c r="LJI906" s="3298"/>
      <c r="LJJ906" s="3298"/>
      <c r="LJK906" s="3298"/>
      <c r="LJL906" s="3298"/>
      <c r="LJM906" s="3298"/>
      <c r="LJN906" s="3298"/>
      <c r="LJO906" s="3298"/>
      <c r="LJP906" s="3298"/>
      <c r="LJQ906" s="3298"/>
      <c r="LJR906" s="3298"/>
      <c r="LJS906" s="3298"/>
      <c r="LJT906" s="3298"/>
      <c r="LJU906" s="3298"/>
      <c r="LJV906" s="3298"/>
      <c r="LJW906" s="3298"/>
      <c r="LJX906" s="3298"/>
      <c r="LJY906" s="3298"/>
      <c r="LJZ906" s="3298"/>
      <c r="LKA906" s="3298"/>
      <c r="LKB906" s="3298"/>
      <c r="LKC906" s="3298"/>
      <c r="LKD906" s="3298"/>
      <c r="LKE906" s="3298"/>
      <c r="LKF906" s="3298"/>
      <c r="LKG906" s="3298"/>
      <c r="LKH906" s="3298"/>
      <c r="LKI906" s="3298"/>
      <c r="LKJ906" s="3298"/>
      <c r="LKK906" s="3298"/>
      <c r="LKL906" s="3298"/>
      <c r="LKM906" s="3298"/>
      <c r="LKN906" s="3298"/>
      <c r="LKO906" s="3298"/>
      <c r="LKP906" s="3298"/>
      <c r="LKQ906" s="3298"/>
      <c r="LKR906" s="3298"/>
      <c r="LKS906" s="3298"/>
      <c r="LKT906" s="3298"/>
      <c r="LKU906" s="3298"/>
      <c r="LKV906" s="3298"/>
      <c r="LKW906" s="3298"/>
      <c r="LKX906" s="3298"/>
      <c r="LKY906" s="3298"/>
      <c r="LKZ906" s="3298"/>
      <c r="LLA906" s="3298"/>
      <c r="LLB906" s="3298"/>
      <c r="LLC906" s="3298"/>
      <c r="LLD906" s="3298"/>
      <c r="LLE906" s="3298"/>
      <c r="LLF906" s="3298"/>
      <c r="LLG906" s="3298"/>
      <c r="LLH906" s="3298"/>
      <c r="LLI906" s="3298"/>
      <c r="LLJ906" s="3298"/>
      <c r="LLK906" s="3298"/>
      <c r="LLL906" s="3298"/>
      <c r="LLM906" s="3298"/>
      <c r="LLN906" s="3298"/>
      <c r="LLO906" s="3298"/>
      <c r="LLP906" s="3298"/>
      <c r="LLQ906" s="3298"/>
      <c r="LLR906" s="3298"/>
      <c r="LLS906" s="3298"/>
      <c r="LLT906" s="3298"/>
      <c r="LLU906" s="3298"/>
      <c r="LLV906" s="3298"/>
      <c r="LLW906" s="3298"/>
      <c r="LLX906" s="3298"/>
      <c r="LLY906" s="3298"/>
      <c r="LLZ906" s="3298"/>
      <c r="LMA906" s="3298"/>
      <c r="LMB906" s="3298"/>
      <c r="LMC906" s="3298"/>
      <c r="LMD906" s="3298"/>
      <c r="LME906" s="3298"/>
      <c r="LMF906" s="3298"/>
      <c r="LMG906" s="3298"/>
      <c r="LMH906" s="3298"/>
      <c r="LMI906" s="3298"/>
      <c r="LMJ906" s="3298"/>
      <c r="LMK906" s="3298"/>
      <c r="LML906" s="3298"/>
      <c r="LMM906" s="3298"/>
      <c r="LMN906" s="3298"/>
      <c r="LMO906" s="3298"/>
      <c r="LMP906" s="3298"/>
      <c r="LMQ906" s="3298"/>
      <c r="LMR906" s="3298"/>
      <c r="LMS906" s="3298"/>
      <c r="LMT906" s="3298"/>
      <c r="LMU906" s="3298"/>
      <c r="LMV906" s="3298"/>
      <c r="LMW906" s="3298"/>
      <c r="LMX906" s="3298"/>
      <c r="LMY906" s="3298"/>
      <c r="LMZ906" s="3298"/>
      <c r="LNA906" s="3298"/>
      <c r="LNB906" s="3298"/>
      <c r="LNC906" s="3298"/>
      <c r="LND906" s="3298"/>
      <c r="LNE906" s="3298"/>
      <c r="LNF906" s="3298"/>
      <c r="LNG906" s="3298"/>
      <c r="LNH906" s="3298"/>
      <c r="LNI906" s="3298"/>
      <c r="LNJ906" s="3298"/>
      <c r="LNK906" s="3298"/>
      <c r="LNL906" s="3298"/>
      <c r="LNM906" s="3298"/>
      <c r="LNN906" s="3298"/>
      <c r="LNO906" s="3298"/>
      <c r="LNP906" s="3298"/>
      <c r="LNQ906" s="3298"/>
      <c r="LNR906" s="3298"/>
      <c r="LNS906" s="3298"/>
      <c r="LNT906" s="3298"/>
      <c r="LNU906" s="3298"/>
      <c r="LNV906" s="3298"/>
      <c r="LNW906" s="3298"/>
      <c r="LNX906" s="3298"/>
      <c r="LNY906" s="3298"/>
      <c r="LNZ906" s="3298"/>
      <c r="LOA906" s="3298"/>
      <c r="LOB906" s="3298"/>
      <c r="LOC906" s="3298"/>
      <c r="LOD906" s="3298"/>
      <c r="LOE906" s="3298"/>
      <c r="LOF906" s="3298"/>
      <c r="LOG906" s="3298"/>
      <c r="LOH906" s="3298"/>
      <c r="LOI906" s="3298"/>
      <c r="LOJ906" s="3298"/>
      <c r="LOK906" s="3298"/>
      <c r="LOL906" s="3298"/>
      <c r="LOM906" s="3298"/>
      <c r="LON906" s="3298"/>
      <c r="LOO906" s="3298"/>
      <c r="LOP906" s="3298"/>
      <c r="LOQ906" s="3298"/>
      <c r="LOR906" s="3298"/>
      <c r="LOS906" s="3298"/>
      <c r="LOT906" s="3298"/>
      <c r="LOU906" s="3298"/>
      <c r="LOV906" s="3298"/>
      <c r="LOW906" s="3298"/>
      <c r="LOX906" s="3298"/>
      <c r="LOY906" s="3298"/>
      <c r="LOZ906" s="3298"/>
      <c r="LPA906" s="3298"/>
      <c r="LPB906" s="3298"/>
      <c r="LPC906" s="3298"/>
      <c r="LPD906" s="3298"/>
      <c r="LPE906" s="3298"/>
      <c r="LPF906" s="3298"/>
      <c r="LPG906" s="3298"/>
      <c r="LPH906" s="3298"/>
      <c r="LPI906" s="3298"/>
      <c r="LPJ906" s="3298"/>
      <c r="LPK906" s="3298"/>
      <c r="LPL906" s="3298"/>
      <c r="LPM906" s="3298"/>
      <c r="LPN906" s="3298"/>
      <c r="LPO906" s="3298"/>
      <c r="LPP906" s="3298"/>
      <c r="LPQ906" s="3298"/>
      <c r="LPR906" s="3298"/>
      <c r="LPS906" s="3298"/>
      <c r="LPT906" s="3298"/>
      <c r="LPU906" s="3298"/>
      <c r="LPV906" s="3298"/>
      <c r="LPW906" s="3298"/>
      <c r="LPX906" s="3298"/>
      <c r="LPY906" s="3298"/>
      <c r="LPZ906" s="3298"/>
      <c r="LQA906" s="3298"/>
      <c r="LQB906" s="3298"/>
      <c r="LQC906" s="3298"/>
      <c r="LQD906" s="3298"/>
      <c r="LQE906" s="3298"/>
      <c r="LQF906" s="3298"/>
      <c r="LQG906" s="3298"/>
      <c r="LQH906" s="3298"/>
      <c r="LQI906" s="3298"/>
      <c r="LQJ906" s="3298"/>
      <c r="LQK906" s="3298"/>
      <c r="LQL906" s="3298"/>
      <c r="LQM906" s="3298"/>
      <c r="LQN906" s="3298"/>
      <c r="LQO906" s="3298"/>
      <c r="LQP906" s="3298"/>
      <c r="LQQ906" s="3298"/>
      <c r="LQR906" s="3298"/>
      <c r="LQS906" s="3298"/>
      <c r="LQT906" s="3298"/>
      <c r="LQU906" s="3298"/>
      <c r="LQV906" s="3298"/>
      <c r="LQW906" s="3298"/>
      <c r="LQX906" s="3298"/>
      <c r="LQY906" s="3298"/>
      <c r="LQZ906" s="3298"/>
      <c r="LRA906" s="3298"/>
      <c r="LRB906" s="3298"/>
      <c r="LRC906" s="3298"/>
      <c r="LRD906" s="3298"/>
      <c r="LRE906" s="3298"/>
      <c r="LRF906" s="3298"/>
      <c r="LRG906" s="3298"/>
      <c r="LRH906" s="3298"/>
      <c r="LRI906" s="3298"/>
      <c r="LRJ906" s="3298"/>
      <c r="LRK906" s="3298"/>
      <c r="LRL906" s="3298"/>
      <c r="LRM906" s="3298"/>
      <c r="LRN906" s="3298"/>
      <c r="LRO906" s="3298"/>
      <c r="LRP906" s="3298"/>
      <c r="LRQ906" s="3298"/>
      <c r="LRR906" s="3298"/>
      <c r="LRS906" s="3298"/>
      <c r="LRT906" s="3298"/>
      <c r="LRU906" s="3298"/>
      <c r="LRV906" s="3298"/>
      <c r="LRW906" s="3298"/>
      <c r="LRX906" s="3298"/>
      <c r="LRY906" s="3298"/>
      <c r="LRZ906" s="3298"/>
      <c r="LSA906" s="3298"/>
      <c r="LSB906" s="3298"/>
      <c r="LSC906" s="3298"/>
      <c r="LSD906" s="3298"/>
      <c r="LSE906" s="3298"/>
      <c r="LSF906" s="3298"/>
      <c r="LSG906" s="3298"/>
      <c r="LSH906" s="3298"/>
      <c r="LSI906" s="3298"/>
      <c r="LSJ906" s="3298"/>
      <c r="LSK906" s="3298"/>
      <c r="LSL906" s="3298"/>
      <c r="LSM906" s="3298"/>
      <c r="LSN906" s="3298"/>
      <c r="LSO906" s="3298"/>
      <c r="LSP906" s="3298"/>
      <c r="LSQ906" s="3298"/>
      <c r="LSR906" s="3298"/>
      <c r="LSS906" s="3298"/>
      <c r="LST906" s="3298"/>
      <c r="LSU906" s="3298"/>
      <c r="LSV906" s="3298"/>
      <c r="LSW906" s="3298"/>
      <c r="LSX906" s="3298"/>
      <c r="LSY906" s="3298"/>
      <c r="LSZ906" s="3298"/>
      <c r="LTA906" s="3298"/>
      <c r="LTB906" s="3298"/>
      <c r="LTC906" s="3298"/>
      <c r="LTD906" s="3298"/>
      <c r="LTE906" s="3298"/>
      <c r="LTF906" s="3298"/>
      <c r="LTG906" s="3298"/>
      <c r="LTH906" s="3298"/>
      <c r="LTI906" s="3298"/>
      <c r="LTJ906" s="3298"/>
      <c r="LTK906" s="3298"/>
      <c r="LTL906" s="3298"/>
      <c r="LTM906" s="3298"/>
      <c r="LTN906" s="3298"/>
      <c r="LTO906" s="3298"/>
      <c r="LTP906" s="3298"/>
      <c r="LTQ906" s="3298"/>
      <c r="LTR906" s="3298"/>
      <c r="LTS906" s="3298"/>
      <c r="LTT906" s="3298"/>
      <c r="LTU906" s="3298"/>
      <c r="LTV906" s="3298"/>
      <c r="LTW906" s="3298"/>
      <c r="LTX906" s="3298"/>
      <c r="LTY906" s="3298"/>
      <c r="LTZ906" s="3298"/>
      <c r="LUA906" s="3298"/>
      <c r="LUB906" s="3298"/>
      <c r="LUC906" s="3298"/>
      <c r="LUD906" s="3298"/>
      <c r="LUE906" s="3298"/>
      <c r="LUF906" s="3298"/>
      <c r="LUG906" s="3298"/>
      <c r="LUH906" s="3298"/>
      <c r="LUI906" s="3298"/>
      <c r="LUJ906" s="3298"/>
      <c r="LUK906" s="3298"/>
      <c r="LUL906" s="3298"/>
      <c r="LUM906" s="3298"/>
      <c r="LUN906" s="3298"/>
      <c r="LUO906" s="3298"/>
      <c r="LUP906" s="3298"/>
      <c r="LUQ906" s="3298"/>
      <c r="LUR906" s="3298"/>
      <c r="LUS906" s="3298"/>
      <c r="LUT906" s="3298"/>
      <c r="LUU906" s="3298"/>
      <c r="LUV906" s="3298"/>
      <c r="LUW906" s="3298"/>
      <c r="LUX906" s="3298"/>
      <c r="LUY906" s="3298"/>
      <c r="LUZ906" s="3298"/>
      <c r="LVA906" s="3298"/>
      <c r="LVB906" s="3298"/>
      <c r="LVC906" s="3298"/>
      <c r="LVD906" s="3298"/>
      <c r="LVE906" s="3298"/>
      <c r="LVF906" s="3298"/>
      <c r="LVG906" s="3298"/>
      <c r="LVH906" s="3298"/>
      <c r="LVI906" s="3298"/>
      <c r="LVJ906" s="3298"/>
      <c r="LVK906" s="3298"/>
      <c r="LVL906" s="3298"/>
      <c r="LVM906" s="3298"/>
      <c r="LVN906" s="3298"/>
      <c r="LVO906" s="3298"/>
      <c r="LVP906" s="3298"/>
      <c r="LVQ906" s="3298"/>
      <c r="LVR906" s="3298"/>
      <c r="LVS906" s="3298"/>
      <c r="LVT906" s="3298"/>
      <c r="LVU906" s="3298"/>
      <c r="LVV906" s="3298"/>
      <c r="LVW906" s="3298"/>
      <c r="LVX906" s="3298"/>
      <c r="LVY906" s="3298"/>
      <c r="LVZ906" s="3298"/>
      <c r="LWA906" s="3298"/>
      <c r="LWB906" s="3298"/>
      <c r="LWC906" s="3298"/>
      <c r="LWD906" s="3298"/>
      <c r="LWE906" s="3298"/>
      <c r="LWF906" s="3298"/>
      <c r="LWG906" s="3298"/>
      <c r="LWH906" s="3298"/>
      <c r="LWI906" s="3298"/>
      <c r="LWJ906" s="3298"/>
      <c r="LWK906" s="3298"/>
      <c r="LWL906" s="3298"/>
      <c r="LWM906" s="3298"/>
      <c r="LWN906" s="3298"/>
      <c r="LWO906" s="3298"/>
      <c r="LWP906" s="3298"/>
      <c r="LWQ906" s="3298"/>
      <c r="LWR906" s="3298"/>
      <c r="LWS906" s="3298"/>
      <c r="LWT906" s="3298"/>
      <c r="LWU906" s="3298"/>
      <c r="LWV906" s="3298"/>
      <c r="LWW906" s="3298"/>
      <c r="LWX906" s="3298"/>
      <c r="LWY906" s="3298"/>
      <c r="LWZ906" s="3298"/>
      <c r="LXA906" s="3298"/>
      <c r="LXB906" s="3298"/>
      <c r="LXC906" s="3298"/>
      <c r="LXD906" s="3298"/>
      <c r="LXE906" s="3298"/>
      <c r="LXF906" s="3298"/>
      <c r="LXG906" s="3298"/>
      <c r="LXH906" s="3298"/>
      <c r="LXI906" s="3298"/>
      <c r="LXJ906" s="3298"/>
      <c r="LXK906" s="3298"/>
      <c r="LXL906" s="3298"/>
      <c r="LXM906" s="3298"/>
      <c r="LXN906" s="3298"/>
      <c r="LXO906" s="3298"/>
      <c r="LXP906" s="3298"/>
      <c r="LXQ906" s="3298"/>
      <c r="LXR906" s="3298"/>
      <c r="LXS906" s="3298"/>
      <c r="LXT906" s="3298"/>
      <c r="LXU906" s="3298"/>
      <c r="LXV906" s="3298"/>
      <c r="LXW906" s="3298"/>
      <c r="LXX906" s="3298"/>
      <c r="LXY906" s="3298"/>
      <c r="LXZ906" s="3298"/>
      <c r="LYA906" s="3298"/>
      <c r="LYB906" s="3298"/>
      <c r="LYC906" s="3298"/>
      <c r="LYD906" s="3298"/>
      <c r="LYE906" s="3298"/>
      <c r="LYF906" s="3298"/>
      <c r="LYG906" s="3298"/>
      <c r="LYH906" s="3298"/>
      <c r="LYI906" s="3298"/>
      <c r="LYJ906" s="3298"/>
      <c r="LYK906" s="3298"/>
      <c r="LYL906" s="3298"/>
      <c r="LYM906" s="3298"/>
      <c r="LYN906" s="3298"/>
      <c r="LYO906" s="3298"/>
      <c r="LYP906" s="3298"/>
      <c r="LYQ906" s="3298"/>
      <c r="LYR906" s="3298"/>
      <c r="LYS906" s="3298"/>
      <c r="LYT906" s="3298"/>
      <c r="LYU906" s="3298"/>
      <c r="LYV906" s="3298"/>
      <c r="LYW906" s="3298"/>
      <c r="LYX906" s="3298"/>
      <c r="LYY906" s="3298"/>
      <c r="LYZ906" s="3298"/>
      <c r="LZA906" s="3298"/>
      <c r="LZB906" s="3298"/>
      <c r="LZC906" s="3298"/>
      <c r="LZD906" s="3298"/>
      <c r="LZE906" s="3298"/>
      <c r="LZF906" s="3298"/>
      <c r="LZG906" s="3298"/>
      <c r="LZH906" s="3298"/>
      <c r="LZI906" s="3298"/>
      <c r="LZJ906" s="3298"/>
      <c r="LZK906" s="3298"/>
      <c r="LZL906" s="3298"/>
      <c r="LZM906" s="3298"/>
      <c r="LZN906" s="3298"/>
      <c r="LZO906" s="3298"/>
      <c r="LZP906" s="3298"/>
      <c r="LZQ906" s="3298"/>
      <c r="LZR906" s="3298"/>
      <c r="LZS906" s="3298"/>
      <c r="LZT906" s="3298"/>
      <c r="LZU906" s="3298"/>
      <c r="LZV906" s="3298"/>
      <c r="LZW906" s="3298"/>
      <c r="LZX906" s="3298"/>
      <c r="LZY906" s="3298"/>
      <c r="LZZ906" s="3298"/>
      <c r="MAA906" s="3298"/>
      <c r="MAB906" s="3298"/>
      <c r="MAC906" s="3298"/>
      <c r="MAD906" s="3298"/>
      <c r="MAE906" s="3298"/>
      <c r="MAF906" s="3298"/>
      <c r="MAG906" s="3298"/>
      <c r="MAH906" s="3298"/>
      <c r="MAI906" s="3298"/>
      <c r="MAJ906" s="3298"/>
      <c r="MAK906" s="3298"/>
      <c r="MAL906" s="3298"/>
      <c r="MAM906" s="3298"/>
      <c r="MAN906" s="3298"/>
      <c r="MAO906" s="3298"/>
      <c r="MAP906" s="3298"/>
      <c r="MAQ906" s="3298"/>
      <c r="MAR906" s="3298"/>
      <c r="MAS906" s="3298"/>
      <c r="MAT906" s="3298"/>
      <c r="MAU906" s="3298"/>
      <c r="MAV906" s="3298"/>
      <c r="MAW906" s="3298"/>
      <c r="MAX906" s="3298"/>
      <c r="MAY906" s="3298"/>
      <c r="MAZ906" s="3298"/>
      <c r="MBA906" s="3298"/>
      <c r="MBB906" s="3298"/>
      <c r="MBC906" s="3298"/>
      <c r="MBD906" s="3298"/>
      <c r="MBE906" s="3298"/>
      <c r="MBF906" s="3298"/>
      <c r="MBG906" s="3298"/>
      <c r="MBH906" s="3298"/>
      <c r="MBI906" s="3298"/>
      <c r="MBJ906" s="3298"/>
      <c r="MBK906" s="3298"/>
      <c r="MBL906" s="3298"/>
      <c r="MBM906" s="3298"/>
      <c r="MBN906" s="3298"/>
      <c r="MBO906" s="3298"/>
      <c r="MBP906" s="3298"/>
      <c r="MBQ906" s="3298"/>
      <c r="MBR906" s="3298"/>
      <c r="MBS906" s="3298"/>
      <c r="MBT906" s="3298"/>
      <c r="MBU906" s="3298"/>
      <c r="MBV906" s="3298"/>
      <c r="MBW906" s="3298"/>
      <c r="MBX906" s="3298"/>
      <c r="MBY906" s="3298"/>
      <c r="MBZ906" s="3298"/>
      <c r="MCA906" s="3298"/>
      <c r="MCB906" s="3298"/>
      <c r="MCC906" s="3298"/>
      <c r="MCD906" s="3298"/>
      <c r="MCE906" s="3298"/>
      <c r="MCF906" s="3298"/>
      <c r="MCG906" s="3298"/>
      <c r="MCH906" s="3298"/>
      <c r="MCI906" s="3298"/>
      <c r="MCJ906" s="3298"/>
      <c r="MCK906" s="3298"/>
      <c r="MCL906" s="3298"/>
      <c r="MCM906" s="3298"/>
      <c r="MCN906" s="3298"/>
      <c r="MCO906" s="3298"/>
      <c r="MCP906" s="3298"/>
      <c r="MCQ906" s="3298"/>
      <c r="MCR906" s="3298"/>
      <c r="MCS906" s="3298"/>
      <c r="MCT906" s="3298"/>
      <c r="MCU906" s="3298"/>
      <c r="MCV906" s="3298"/>
      <c r="MCW906" s="3298"/>
      <c r="MCX906" s="3298"/>
      <c r="MCY906" s="3298"/>
      <c r="MCZ906" s="3298"/>
      <c r="MDA906" s="3298"/>
      <c r="MDB906" s="3298"/>
      <c r="MDC906" s="3298"/>
      <c r="MDD906" s="3298"/>
      <c r="MDE906" s="3298"/>
      <c r="MDF906" s="3298"/>
      <c r="MDG906" s="3298"/>
      <c r="MDH906" s="3298"/>
      <c r="MDI906" s="3298"/>
      <c r="MDJ906" s="3298"/>
      <c r="MDK906" s="3298"/>
      <c r="MDL906" s="3298"/>
      <c r="MDM906" s="3298"/>
      <c r="MDN906" s="3298"/>
      <c r="MDO906" s="3298"/>
      <c r="MDP906" s="3298"/>
      <c r="MDQ906" s="3298"/>
      <c r="MDR906" s="3298"/>
      <c r="MDS906" s="3298"/>
      <c r="MDT906" s="3298"/>
      <c r="MDU906" s="3298"/>
      <c r="MDV906" s="3298"/>
      <c r="MDW906" s="3298"/>
      <c r="MDX906" s="3298"/>
      <c r="MDY906" s="3298"/>
      <c r="MDZ906" s="3298"/>
      <c r="MEA906" s="3298"/>
      <c r="MEB906" s="3298"/>
      <c r="MEC906" s="3298"/>
      <c r="MED906" s="3298"/>
      <c r="MEE906" s="3298"/>
      <c r="MEF906" s="3298"/>
      <c r="MEG906" s="3298"/>
      <c r="MEH906" s="3298"/>
      <c r="MEI906" s="3298"/>
      <c r="MEJ906" s="3298"/>
      <c r="MEK906" s="3298"/>
      <c r="MEL906" s="3298"/>
      <c r="MEM906" s="3298"/>
      <c r="MEN906" s="3298"/>
      <c r="MEO906" s="3298"/>
      <c r="MEP906" s="3298"/>
      <c r="MEQ906" s="3298"/>
      <c r="MER906" s="3298"/>
      <c r="MES906" s="3298"/>
      <c r="MET906" s="3298"/>
      <c r="MEU906" s="3298"/>
      <c r="MEV906" s="3298"/>
      <c r="MEW906" s="3298"/>
      <c r="MEX906" s="3298"/>
      <c r="MEY906" s="3298"/>
      <c r="MEZ906" s="3298"/>
      <c r="MFA906" s="3298"/>
      <c r="MFB906" s="3298"/>
      <c r="MFC906" s="3298"/>
      <c r="MFD906" s="3298"/>
      <c r="MFE906" s="3298"/>
      <c r="MFF906" s="3298"/>
      <c r="MFG906" s="3298"/>
      <c r="MFH906" s="3298"/>
      <c r="MFI906" s="3298"/>
      <c r="MFJ906" s="3298"/>
      <c r="MFK906" s="3298"/>
      <c r="MFL906" s="3298"/>
      <c r="MFM906" s="3298"/>
      <c r="MFN906" s="3298"/>
      <c r="MFO906" s="3298"/>
      <c r="MFP906" s="3298"/>
      <c r="MFQ906" s="3298"/>
      <c r="MFR906" s="3298"/>
      <c r="MFS906" s="3298"/>
      <c r="MFT906" s="3298"/>
      <c r="MFU906" s="3298"/>
      <c r="MFV906" s="3298"/>
      <c r="MFW906" s="3298"/>
      <c r="MFX906" s="3298"/>
      <c r="MFY906" s="3298"/>
      <c r="MFZ906" s="3298"/>
      <c r="MGA906" s="3298"/>
      <c r="MGB906" s="3298"/>
      <c r="MGC906" s="3298"/>
      <c r="MGD906" s="3298"/>
      <c r="MGE906" s="3298"/>
      <c r="MGF906" s="3298"/>
      <c r="MGG906" s="3298"/>
      <c r="MGH906" s="3298"/>
      <c r="MGI906" s="3298"/>
      <c r="MGJ906" s="3298"/>
      <c r="MGK906" s="3298"/>
      <c r="MGL906" s="3298"/>
      <c r="MGM906" s="3298"/>
      <c r="MGN906" s="3298"/>
      <c r="MGO906" s="3298"/>
      <c r="MGP906" s="3298"/>
      <c r="MGQ906" s="3298"/>
      <c r="MGR906" s="3298"/>
      <c r="MGS906" s="3298"/>
      <c r="MGT906" s="3298"/>
      <c r="MGU906" s="3298"/>
      <c r="MGV906" s="3298"/>
      <c r="MGW906" s="3298"/>
      <c r="MGX906" s="3298"/>
      <c r="MGY906" s="3298"/>
      <c r="MGZ906" s="3298"/>
      <c r="MHA906" s="3298"/>
      <c r="MHB906" s="3298"/>
      <c r="MHC906" s="3298"/>
      <c r="MHD906" s="3298"/>
      <c r="MHE906" s="3298"/>
      <c r="MHF906" s="3298"/>
      <c r="MHG906" s="3298"/>
      <c r="MHH906" s="3298"/>
      <c r="MHI906" s="3298"/>
      <c r="MHJ906" s="3298"/>
      <c r="MHK906" s="3298"/>
      <c r="MHL906" s="3298"/>
      <c r="MHM906" s="3298"/>
      <c r="MHN906" s="3298"/>
      <c r="MHO906" s="3298"/>
      <c r="MHP906" s="3298"/>
      <c r="MHQ906" s="3298"/>
      <c r="MHR906" s="3298"/>
      <c r="MHS906" s="3298"/>
      <c r="MHT906" s="3298"/>
      <c r="MHU906" s="3298"/>
      <c r="MHV906" s="3298"/>
      <c r="MHW906" s="3298"/>
      <c r="MHX906" s="3298"/>
      <c r="MHY906" s="3298"/>
      <c r="MHZ906" s="3298"/>
      <c r="MIA906" s="3298"/>
      <c r="MIB906" s="3298"/>
      <c r="MIC906" s="3298"/>
      <c r="MID906" s="3298"/>
      <c r="MIE906" s="3298"/>
      <c r="MIF906" s="3298"/>
      <c r="MIG906" s="3298"/>
      <c r="MIH906" s="3298"/>
      <c r="MII906" s="3298"/>
      <c r="MIJ906" s="3298"/>
      <c r="MIK906" s="3298"/>
      <c r="MIL906" s="3298"/>
      <c r="MIM906" s="3298"/>
      <c r="MIN906" s="3298"/>
      <c r="MIO906" s="3298"/>
      <c r="MIP906" s="3298"/>
      <c r="MIQ906" s="3298"/>
      <c r="MIR906" s="3298"/>
      <c r="MIS906" s="3298"/>
      <c r="MIT906" s="3298"/>
      <c r="MIU906" s="3298"/>
      <c r="MIV906" s="3298"/>
      <c r="MIW906" s="3298"/>
      <c r="MIX906" s="3298"/>
      <c r="MIY906" s="3298"/>
      <c r="MIZ906" s="3298"/>
      <c r="MJA906" s="3298"/>
      <c r="MJB906" s="3298"/>
      <c r="MJC906" s="3298"/>
      <c r="MJD906" s="3298"/>
      <c r="MJE906" s="3298"/>
      <c r="MJF906" s="3298"/>
      <c r="MJG906" s="3298"/>
      <c r="MJH906" s="3298"/>
      <c r="MJI906" s="3298"/>
      <c r="MJJ906" s="3298"/>
      <c r="MJK906" s="3298"/>
      <c r="MJL906" s="3298"/>
      <c r="MJM906" s="3298"/>
      <c r="MJN906" s="3298"/>
      <c r="MJO906" s="3298"/>
      <c r="MJP906" s="3298"/>
      <c r="MJQ906" s="3298"/>
      <c r="MJR906" s="3298"/>
      <c r="MJS906" s="3298"/>
      <c r="MJT906" s="3298"/>
      <c r="MJU906" s="3298"/>
      <c r="MJV906" s="3298"/>
      <c r="MJW906" s="3298"/>
      <c r="MJX906" s="3298"/>
      <c r="MJY906" s="3298"/>
      <c r="MJZ906" s="3298"/>
      <c r="MKA906" s="3298"/>
      <c r="MKB906" s="3298"/>
      <c r="MKC906" s="3298"/>
      <c r="MKD906" s="3298"/>
      <c r="MKE906" s="3298"/>
      <c r="MKF906" s="3298"/>
      <c r="MKG906" s="3298"/>
      <c r="MKH906" s="3298"/>
      <c r="MKI906" s="3298"/>
      <c r="MKJ906" s="3298"/>
      <c r="MKK906" s="3298"/>
      <c r="MKL906" s="3298"/>
      <c r="MKM906" s="3298"/>
      <c r="MKN906" s="3298"/>
      <c r="MKO906" s="3298"/>
      <c r="MKP906" s="3298"/>
      <c r="MKQ906" s="3298"/>
      <c r="MKR906" s="3298"/>
      <c r="MKS906" s="3298"/>
      <c r="MKT906" s="3298"/>
      <c r="MKU906" s="3298"/>
      <c r="MKV906" s="3298"/>
      <c r="MKW906" s="3298"/>
      <c r="MKX906" s="3298"/>
      <c r="MKY906" s="3298"/>
      <c r="MKZ906" s="3298"/>
      <c r="MLA906" s="3298"/>
      <c r="MLB906" s="3298"/>
      <c r="MLC906" s="3298"/>
      <c r="MLD906" s="3298"/>
      <c r="MLE906" s="3298"/>
      <c r="MLF906" s="3298"/>
      <c r="MLG906" s="3298"/>
      <c r="MLH906" s="3298"/>
      <c r="MLI906" s="3298"/>
      <c r="MLJ906" s="3298"/>
      <c r="MLK906" s="3298"/>
      <c r="MLL906" s="3298"/>
      <c r="MLM906" s="3298"/>
      <c r="MLN906" s="3298"/>
      <c r="MLO906" s="3298"/>
      <c r="MLP906" s="3298"/>
      <c r="MLQ906" s="3298"/>
      <c r="MLR906" s="3298"/>
      <c r="MLS906" s="3298"/>
      <c r="MLT906" s="3298"/>
      <c r="MLU906" s="3298"/>
      <c r="MLV906" s="3298"/>
      <c r="MLW906" s="3298"/>
      <c r="MLX906" s="3298"/>
      <c r="MLY906" s="3298"/>
      <c r="MLZ906" s="3298"/>
      <c r="MMA906" s="3298"/>
      <c r="MMB906" s="3298"/>
      <c r="MMC906" s="3298"/>
      <c r="MMD906" s="3298"/>
      <c r="MME906" s="3298"/>
      <c r="MMF906" s="3298"/>
      <c r="MMG906" s="3298"/>
      <c r="MMH906" s="3298"/>
      <c r="MMI906" s="3298"/>
      <c r="MMJ906" s="3298"/>
      <c r="MMK906" s="3298"/>
      <c r="MML906" s="3298"/>
      <c r="MMM906" s="3298"/>
      <c r="MMN906" s="3298"/>
      <c r="MMO906" s="3298"/>
      <c r="MMP906" s="3298"/>
      <c r="MMQ906" s="3298"/>
      <c r="MMR906" s="3298"/>
      <c r="MMS906" s="3298"/>
      <c r="MMT906" s="3298"/>
      <c r="MMU906" s="3298"/>
      <c r="MMV906" s="3298"/>
      <c r="MMW906" s="3298"/>
      <c r="MMX906" s="3298"/>
      <c r="MMY906" s="3298"/>
      <c r="MMZ906" s="3298"/>
      <c r="MNA906" s="3298"/>
      <c r="MNB906" s="3298"/>
      <c r="MNC906" s="3298"/>
      <c r="MND906" s="3298"/>
      <c r="MNE906" s="3298"/>
      <c r="MNF906" s="3298"/>
      <c r="MNG906" s="3298"/>
      <c r="MNH906" s="3298"/>
      <c r="MNI906" s="3298"/>
      <c r="MNJ906" s="3298"/>
      <c r="MNK906" s="3298"/>
      <c r="MNL906" s="3298"/>
      <c r="MNM906" s="3298"/>
      <c r="MNN906" s="3298"/>
      <c r="MNO906" s="3298"/>
      <c r="MNP906" s="3298"/>
      <c r="MNQ906" s="3298"/>
      <c r="MNR906" s="3298"/>
      <c r="MNS906" s="3298"/>
      <c r="MNT906" s="3298"/>
      <c r="MNU906" s="3298"/>
      <c r="MNV906" s="3298"/>
      <c r="MNW906" s="3298"/>
      <c r="MNX906" s="3298"/>
      <c r="MNY906" s="3298"/>
      <c r="MNZ906" s="3298"/>
      <c r="MOA906" s="3298"/>
      <c r="MOB906" s="3298"/>
      <c r="MOC906" s="3298"/>
      <c r="MOD906" s="3298"/>
      <c r="MOE906" s="3298"/>
      <c r="MOF906" s="3298"/>
      <c r="MOG906" s="3298"/>
      <c r="MOH906" s="3298"/>
      <c r="MOI906" s="3298"/>
      <c r="MOJ906" s="3298"/>
      <c r="MOK906" s="3298"/>
      <c r="MOL906" s="3298"/>
      <c r="MOM906" s="3298"/>
      <c r="MON906" s="3298"/>
      <c r="MOO906" s="3298"/>
      <c r="MOP906" s="3298"/>
      <c r="MOQ906" s="3298"/>
      <c r="MOR906" s="3298"/>
      <c r="MOS906" s="3298"/>
      <c r="MOT906" s="3298"/>
      <c r="MOU906" s="3298"/>
      <c r="MOV906" s="3298"/>
      <c r="MOW906" s="3298"/>
      <c r="MOX906" s="3298"/>
      <c r="MOY906" s="3298"/>
      <c r="MOZ906" s="3298"/>
      <c r="MPA906" s="3298"/>
      <c r="MPB906" s="3298"/>
      <c r="MPC906" s="3298"/>
      <c r="MPD906" s="3298"/>
      <c r="MPE906" s="3298"/>
      <c r="MPF906" s="3298"/>
      <c r="MPG906" s="3298"/>
      <c r="MPH906" s="3298"/>
      <c r="MPI906" s="3298"/>
      <c r="MPJ906" s="3298"/>
      <c r="MPK906" s="3298"/>
      <c r="MPL906" s="3298"/>
      <c r="MPM906" s="3298"/>
      <c r="MPN906" s="3298"/>
      <c r="MPO906" s="3298"/>
      <c r="MPP906" s="3298"/>
      <c r="MPQ906" s="3298"/>
      <c r="MPR906" s="3298"/>
      <c r="MPS906" s="3298"/>
      <c r="MPT906" s="3298"/>
      <c r="MPU906" s="3298"/>
      <c r="MPV906" s="3298"/>
      <c r="MPW906" s="3298"/>
      <c r="MPX906" s="3298"/>
      <c r="MPY906" s="3298"/>
      <c r="MPZ906" s="3298"/>
      <c r="MQA906" s="3298"/>
      <c r="MQB906" s="3298"/>
      <c r="MQC906" s="3298"/>
      <c r="MQD906" s="3298"/>
      <c r="MQE906" s="3298"/>
      <c r="MQF906" s="3298"/>
      <c r="MQG906" s="3298"/>
      <c r="MQH906" s="3298"/>
      <c r="MQI906" s="3298"/>
      <c r="MQJ906" s="3298"/>
      <c r="MQK906" s="3298"/>
      <c r="MQL906" s="3298"/>
      <c r="MQM906" s="3298"/>
      <c r="MQN906" s="3298"/>
      <c r="MQO906" s="3298"/>
      <c r="MQP906" s="3298"/>
      <c r="MQQ906" s="3298"/>
      <c r="MQR906" s="3298"/>
      <c r="MQS906" s="3298"/>
      <c r="MQT906" s="3298"/>
      <c r="MQU906" s="3298"/>
      <c r="MQV906" s="3298"/>
      <c r="MQW906" s="3298"/>
      <c r="MQX906" s="3298"/>
      <c r="MQY906" s="3298"/>
      <c r="MQZ906" s="3298"/>
      <c r="MRA906" s="3298"/>
      <c r="MRB906" s="3298"/>
      <c r="MRC906" s="3298"/>
      <c r="MRD906" s="3298"/>
      <c r="MRE906" s="3298"/>
      <c r="MRF906" s="3298"/>
      <c r="MRG906" s="3298"/>
      <c r="MRH906" s="3298"/>
      <c r="MRI906" s="3298"/>
      <c r="MRJ906" s="3298"/>
      <c r="MRK906" s="3298"/>
      <c r="MRL906" s="3298"/>
      <c r="MRM906" s="3298"/>
      <c r="MRN906" s="3298"/>
      <c r="MRO906" s="3298"/>
      <c r="MRP906" s="3298"/>
      <c r="MRQ906" s="3298"/>
      <c r="MRR906" s="3298"/>
      <c r="MRS906" s="3298"/>
      <c r="MRT906" s="3298"/>
      <c r="MRU906" s="3298"/>
      <c r="MRV906" s="3298"/>
      <c r="MRW906" s="3298"/>
      <c r="MRX906" s="3298"/>
      <c r="MRY906" s="3298"/>
      <c r="MRZ906" s="3298"/>
      <c r="MSA906" s="3298"/>
      <c r="MSB906" s="3298"/>
      <c r="MSC906" s="3298"/>
      <c r="MSD906" s="3298"/>
      <c r="MSE906" s="3298"/>
      <c r="MSF906" s="3298"/>
      <c r="MSG906" s="3298"/>
      <c r="MSH906" s="3298"/>
      <c r="MSI906" s="3298"/>
      <c r="MSJ906" s="3298"/>
      <c r="MSK906" s="3298"/>
      <c r="MSL906" s="3298"/>
      <c r="MSM906" s="3298"/>
      <c r="MSN906" s="3298"/>
      <c r="MSO906" s="3298"/>
      <c r="MSP906" s="3298"/>
      <c r="MSQ906" s="3298"/>
      <c r="MSR906" s="3298"/>
      <c r="MSS906" s="3298"/>
      <c r="MST906" s="3298"/>
      <c r="MSU906" s="3298"/>
      <c r="MSV906" s="3298"/>
      <c r="MSW906" s="3298"/>
      <c r="MSX906" s="3298"/>
      <c r="MSY906" s="3298"/>
      <c r="MSZ906" s="3298"/>
      <c r="MTA906" s="3298"/>
      <c r="MTB906" s="3298"/>
      <c r="MTC906" s="3298"/>
      <c r="MTD906" s="3298"/>
      <c r="MTE906" s="3298"/>
      <c r="MTF906" s="3298"/>
      <c r="MTG906" s="3298"/>
      <c r="MTH906" s="3298"/>
      <c r="MTI906" s="3298"/>
      <c r="MTJ906" s="3298"/>
      <c r="MTK906" s="3298"/>
      <c r="MTL906" s="3298"/>
      <c r="MTM906" s="3298"/>
      <c r="MTN906" s="3298"/>
      <c r="MTO906" s="3298"/>
      <c r="MTP906" s="3298"/>
      <c r="MTQ906" s="3298"/>
      <c r="MTR906" s="3298"/>
      <c r="MTS906" s="3298"/>
      <c r="MTT906" s="3298"/>
      <c r="MTU906" s="3298"/>
      <c r="MTV906" s="3298"/>
      <c r="MTW906" s="3298"/>
      <c r="MTX906" s="3298"/>
      <c r="MTY906" s="3298"/>
      <c r="MTZ906" s="3298"/>
      <c r="MUA906" s="3298"/>
      <c r="MUB906" s="3298"/>
      <c r="MUC906" s="3298"/>
      <c r="MUD906" s="3298"/>
      <c r="MUE906" s="3298"/>
      <c r="MUF906" s="3298"/>
      <c r="MUG906" s="3298"/>
      <c r="MUH906" s="3298"/>
      <c r="MUI906" s="3298"/>
      <c r="MUJ906" s="3298"/>
      <c r="MUK906" s="3298"/>
      <c r="MUL906" s="3298"/>
      <c r="MUM906" s="3298"/>
      <c r="MUN906" s="3298"/>
      <c r="MUO906" s="3298"/>
      <c r="MUP906" s="3298"/>
      <c r="MUQ906" s="3298"/>
      <c r="MUR906" s="3298"/>
      <c r="MUS906" s="3298"/>
      <c r="MUT906" s="3298"/>
      <c r="MUU906" s="3298"/>
      <c r="MUV906" s="3298"/>
      <c r="MUW906" s="3298"/>
      <c r="MUX906" s="3298"/>
      <c r="MUY906" s="3298"/>
      <c r="MUZ906" s="3298"/>
      <c r="MVA906" s="3298"/>
      <c r="MVB906" s="3298"/>
      <c r="MVC906" s="3298"/>
      <c r="MVD906" s="3298"/>
      <c r="MVE906" s="3298"/>
      <c r="MVF906" s="3298"/>
      <c r="MVG906" s="3298"/>
      <c r="MVH906" s="3298"/>
      <c r="MVI906" s="3298"/>
      <c r="MVJ906" s="3298"/>
      <c r="MVK906" s="3298"/>
      <c r="MVL906" s="3298"/>
      <c r="MVM906" s="3298"/>
      <c r="MVN906" s="3298"/>
      <c r="MVO906" s="3298"/>
      <c r="MVP906" s="3298"/>
      <c r="MVQ906" s="3298"/>
      <c r="MVR906" s="3298"/>
      <c r="MVS906" s="3298"/>
      <c r="MVT906" s="3298"/>
      <c r="MVU906" s="3298"/>
      <c r="MVV906" s="3298"/>
      <c r="MVW906" s="3298"/>
      <c r="MVX906" s="3298"/>
      <c r="MVY906" s="3298"/>
      <c r="MVZ906" s="3298"/>
      <c r="MWA906" s="3298"/>
      <c r="MWB906" s="3298"/>
      <c r="MWC906" s="3298"/>
      <c r="MWD906" s="3298"/>
      <c r="MWE906" s="3298"/>
      <c r="MWF906" s="3298"/>
      <c r="MWG906" s="3298"/>
      <c r="MWH906" s="3298"/>
      <c r="MWI906" s="3298"/>
      <c r="MWJ906" s="3298"/>
      <c r="MWK906" s="3298"/>
      <c r="MWL906" s="3298"/>
      <c r="MWM906" s="3298"/>
      <c r="MWN906" s="3298"/>
      <c r="MWO906" s="3298"/>
      <c r="MWP906" s="3298"/>
      <c r="MWQ906" s="3298"/>
      <c r="MWR906" s="3298"/>
      <c r="MWS906" s="3298"/>
      <c r="MWT906" s="3298"/>
      <c r="MWU906" s="3298"/>
      <c r="MWV906" s="3298"/>
      <c r="MWW906" s="3298"/>
      <c r="MWX906" s="3298"/>
      <c r="MWY906" s="3298"/>
      <c r="MWZ906" s="3298"/>
      <c r="MXA906" s="3298"/>
      <c r="MXB906" s="3298"/>
      <c r="MXC906" s="3298"/>
      <c r="MXD906" s="3298"/>
      <c r="MXE906" s="3298"/>
      <c r="MXF906" s="3298"/>
      <c r="MXG906" s="3298"/>
      <c r="MXH906" s="3298"/>
      <c r="MXI906" s="3298"/>
      <c r="MXJ906" s="3298"/>
      <c r="MXK906" s="3298"/>
      <c r="MXL906" s="3298"/>
      <c r="MXM906" s="3298"/>
      <c r="MXN906" s="3298"/>
      <c r="MXO906" s="3298"/>
      <c r="MXP906" s="3298"/>
      <c r="MXQ906" s="3298"/>
      <c r="MXR906" s="3298"/>
      <c r="MXS906" s="3298"/>
      <c r="MXT906" s="3298"/>
      <c r="MXU906" s="3298"/>
      <c r="MXV906" s="3298"/>
      <c r="MXW906" s="3298"/>
      <c r="MXX906" s="3298"/>
      <c r="MXY906" s="3298"/>
      <c r="MXZ906" s="3298"/>
      <c r="MYA906" s="3298"/>
      <c r="MYB906" s="3298"/>
      <c r="MYC906" s="3298"/>
      <c r="MYD906" s="3298"/>
      <c r="MYE906" s="3298"/>
      <c r="MYF906" s="3298"/>
      <c r="MYG906" s="3298"/>
      <c r="MYH906" s="3298"/>
      <c r="MYI906" s="3298"/>
      <c r="MYJ906" s="3298"/>
      <c r="MYK906" s="3298"/>
      <c r="MYL906" s="3298"/>
      <c r="MYM906" s="3298"/>
      <c r="MYN906" s="3298"/>
      <c r="MYO906" s="3298"/>
      <c r="MYP906" s="3298"/>
      <c r="MYQ906" s="3298"/>
      <c r="MYR906" s="3298"/>
      <c r="MYS906" s="3298"/>
      <c r="MYT906" s="3298"/>
      <c r="MYU906" s="3298"/>
      <c r="MYV906" s="3298"/>
      <c r="MYW906" s="3298"/>
      <c r="MYX906" s="3298"/>
      <c r="MYY906" s="3298"/>
      <c r="MYZ906" s="3298"/>
      <c r="MZA906" s="3298"/>
      <c r="MZB906" s="3298"/>
      <c r="MZC906" s="3298"/>
      <c r="MZD906" s="3298"/>
      <c r="MZE906" s="3298"/>
      <c r="MZF906" s="3298"/>
      <c r="MZG906" s="3298"/>
      <c r="MZH906" s="3298"/>
      <c r="MZI906" s="3298"/>
      <c r="MZJ906" s="3298"/>
      <c r="MZK906" s="3298"/>
      <c r="MZL906" s="3298"/>
      <c r="MZM906" s="3298"/>
      <c r="MZN906" s="3298"/>
      <c r="MZO906" s="3298"/>
      <c r="MZP906" s="3298"/>
      <c r="MZQ906" s="3298"/>
      <c r="MZR906" s="3298"/>
      <c r="MZS906" s="3298"/>
      <c r="MZT906" s="3298"/>
      <c r="MZU906" s="3298"/>
      <c r="MZV906" s="3298"/>
      <c r="MZW906" s="3298"/>
      <c r="MZX906" s="3298"/>
      <c r="MZY906" s="3298"/>
      <c r="MZZ906" s="3298"/>
      <c r="NAA906" s="3298"/>
      <c r="NAB906" s="3298"/>
      <c r="NAC906" s="3298"/>
      <c r="NAD906" s="3298"/>
      <c r="NAE906" s="3298"/>
      <c r="NAF906" s="3298"/>
      <c r="NAG906" s="3298"/>
      <c r="NAH906" s="3298"/>
      <c r="NAI906" s="3298"/>
      <c r="NAJ906" s="3298"/>
      <c r="NAK906" s="3298"/>
      <c r="NAL906" s="3298"/>
      <c r="NAM906" s="3298"/>
      <c r="NAN906" s="3298"/>
      <c r="NAO906" s="3298"/>
      <c r="NAP906" s="3298"/>
      <c r="NAQ906" s="3298"/>
      <c r="NAR906" s="3298"/>
      <c r="NAS906" s="3298"/>
      <c r="NAT906" s="3298"/>
      <c r="NAU906" s="3298"/>
      <c r="NAV906" s="3298"/>
      <c r="NAW906" s="3298"/>
      <c r="NAX906" s="3298"/>
      <c r="NAY906" s="3298"/>
      <c r="NAZ906" s="3298"/>
      <c r="NBA906" s="3298"/>
      <c r="NBB906" s="3298"/>
      <c r="NBC906" s="3298"/>
      <c r="NBD906" s="3298"/>
      <c r="NBE906" s="3298"/>
      <c r="NBF906" s="3298"/>
      <c r="NBG906" s="3298"/>
      <c r="NBH906" s="3298"/>
      <c r="NBI906" s="3298"/>
      <c r="NBJ906" s="3298"/>
      <c r="NBK906" s="3298"/>
      <c r="NBL906" s="3298"/>
      <c r="NBM906" s="3298"/>
      <c r="NBN906" s="3298"/>
      <c r="NBO906" s="3298"/>
      <c r="NBP906" s="3298"/>
      <c r="NBQ906" s="3298"/>
      <c r="NBR906" s="3298"/>
      <c r="NBS906" s="3298"/>
      <c r="NBT906" s="3298"/>
      <c r="NBU906" s="3298"/>
      <c r="NBV906" s="3298"/>
      <c r="NBW906" s="3298"/>
      <c r="NBX906" s="3298"/>
      <c r="NBY906" s="3298"/>
      <c r="NBZ906" s="3298"/>
      <c r="NCA906" s="3298"/>
      <c r="NCB906" s="3298"/>
      <c r="NCC906" s="3298"/>
      <c r="NCD906" s="3298"/>
      <c r="NCE906" s="3298"/>
      <c r="NCF906" s="3298"/>
      <c r="NCG906" s="3298"/>
      <c r="NCH906" s="3298"/>
      <c r="NCI906" s="3298"/>
      <c r="NCJ906" s="3298"/>
      <c r="NCK906" s="3298"/>
      <c r="NCL906" s="3298"/>
      <c r="NCM906" s="3298"/>
      <c r="NCN906" s="3298"/>
      <c r="NCO906" s="3298"/>
      <c r="NCP906" s="3298"/>
      <c r="NCQ906" s="3298"/>
      <c r="NCR906" s="3298"/>
      <c r="NCS906" s="3298"/>
      <c r="NCT906" s="3298"/>
      <c r="NCU906" s="3298"/>
      <c r="NCV906" s="3298"/>
      <c r="NCW906" s="3298"/>
      <c r="NCX906" s="3298"/>
      <c r="NCY906" s="3298"/>
      <c r="NCZ906" s="3298"/>
      <c r="NDA906" s="3298"/>
      <c r="NDB906" s="3298"/>
      <c r="NDC906" s="3298"/>
      <c r="NDD906" s="3298"/>
      <c r="NDE906" s="3298"/>
      <c r="NDF906" s="3298"/>
      <c r="NDG906" s="3298"/>
      <c r="NDH906" s="3298"/>
      <c r="NDI906" s="3298"/>
      <c r="NDJ906" s="3298"/>
      <c r="NDK906" s="3298"/>
      <c r="NDL906" s="3298"/>
      <c r="NDM906" s="3298"/>
      <c r="NDN906" s="3298"/>
      <c r="NDO906" s="3298"/>
      <c r="NDP906" s="3298"/>
      <c r="NDQ906" s="3298"/>
      <c r="NDR906" s="3298"/>
      <c r="NDS906" s="3298"/>
      <c r="NDT906" s="3298"/>
      <c r="NDU906" s="3298"/>
      <c r="NDV906" s="3298"/>
      <c r="NDW906" s="3298"/>
      <c r="NDX906" s="3298"/>
      <c r="NDY906" s="3298"/>
      <c r="NDZ906" s="3298"/>
      <c r="NEA906" s="3298"/>
      <c r="NEB906" s="3298"/>
      <c r="NEC906" s="3298"/>
      <c r="NED906" s="3298"/>
      <c r="NEE906" s="3298"/>
      <c r="NEF906" s="3298"/>
      <c r="NEG906" s="3298"/>
      <c r="NEH906" s="3298"/>
      <c r="NEI906" s="3298"/>
      <c r="NEJ906" s="3298"/>
      <c r="NEK906" s="3298"/>
      <c r="NEL906" s="3298"/>
      <c r="NEM906" s="3298"/>
      <c r="NEN906" s="3298"/>
      <c r="NEO906" s="3298"/>
      <c r="NEP906" s="3298"/>
      <c r="NEQ906" s="3298"/>
      <c r="NER906" s="3298"/>
      <c r="NES906" s="3298"/>
      <c r="NET906" s="3298"/>
      <c r="NEU906" s="3298"/>
      <c r="NEV906" s="3298"/>
      <c r="NEW906" s="3298"/>
      <c r="NEX906" s="3298"/>
      <c r="NEY906" s="3298"/>
      <c r="NEZ906" s="3298"/>
      <c r="NFA906" s="3298"/>
      <c r="NFB906" s="3298"/>
      <c r="NFC906" s="3298"/>
      <c r="NFD906" s="3298"/>
      <c r="NFE906" s="3298"/>
      <c r="NFF906" s="3298"/>
      <c r="NFG906" s="3298"/>
      <c r="NFH906" s="3298"/>
      <c r="NFI906" s="3298"/>
      <c r="NFJ906" s="3298"/>
      <c r="NFK906" s="3298"/>
      <c r="NFL906" s="3298"/>
      <c r="NFM906" s="3298"/>
      <c r="NFN906" s="3298"/>
      <c r="NFO906" s="3298"/>
      <c r="NFP906" s="3298"/>
      <c r="NFQ906" s="3298"/>
      <c r="NFR906" s="3298"/>
      <c r="NFS906" s="3298"/>
      <c r="NFT906" s="3298"/>
      <c r="NFU906" s="3298"/>
      <c r="NFV906" s="3298"/>
      <c r="NFW906" s="3298"/>
      <c r="NFX906" s="3298"/>
      <c r="NFY906" s="3298"/>
      <c r="NFZ906" s="3298"/>
      <c r="NGA906" s="3298"/>
      <c r="NGB906" s="3298"/>
      <c r="NGC906" s="3298"/>
      <c r="NGD906" s="3298"/>
      <c r="NGE906" s="3298"/>
      <c r="NGF906" s="3298"/>
      <c r="NGG906" s="3298"/>
      <c r="NGH906" s="3298"/>
      <c r="NGI906" s="3298"/>
      <c r="NGJ906" s="3298"/>
      <c r="NGK906" s="3298"/>
      <c r="NGL906" s="3298"/>
      <c r="NGM906" s="3298"/>
      <c r="NGN906" s="3298"/>
      <c r="NGO906" s="3298"/>
      <c r="NGP906" s="3298"/>
      <c r="NGQ906" s="3298"/>
      <c r="NGR906" s="3298"/>
      <c r="NGS906" s="3298"/>
      <c r="NGT906" s="3298"/>
      <c r="NGU906" s="3298"/>
      <c r="NGV906" s="3298"/>
      <c r="NGW906" s="3298"/>
      <c r="NGX906" s="3298"/>
      <c r="NGY906" s="3298"/>
      <c r="NGZ906" s="3298"/>
      <c r="NHA906" s="3298"/>
      <c r="NHB906" s="3298"/>
      <c r="NHC906" s="3298"/>
      <c r="NHD906" s="3298"/>
      <c r="NHE906" s="3298"/>
      <c r="NHF906" s="3298"/>
      <c r="NHG906" s="3298"/>
      <c r="NHH906" s="3298"/>
      <c r="NHI906" s="3298"/>
      <c r="NHJ906" s="3298"/>
      <c r="NHK906" s="3298"/>
      <c r="NHL906" s="3298"/>
      <c r="NHM906" s="3298"/>
      <c r="NHN906" s="3298"/>
      <c r="NHO906" s="3298"/>
      <c r="NHP906" s="3298"/>
      <c r="NHQ906" s="3298"/>
      <c r="NHR906" s="3298"/>
      <c r="NHS906" s="3298"/>
      <c r="NHT906" s="3298"/>
      <c r="NHU906" s="3298"/>
      <c r="NHV906" s="3298"/>
      <c r="NHW906" s="3298"/>
      <c r="NHX906" s="3298"/>
      <c r="NHY906" s="3298"/>
      <c r="NHZ906" s="3298"/>
      <c r="NIA906" s="3298"/>
      <c r="NIB906" s="3298"/>
      <c r="NIC906" s="3298"/>
      <c r="NID906" s="3298"/>
      <c r="NIE906" s="3298"/>
      <c r="NIF906" s="3298"/>
      <c r="NIG906" s="3298"/>
      <c r="NIH906" s="3298"/>
      <c r="NII906" s="3298"/>
      <c r="NIJ906" s="3298"/>
      <c r="NIK906" s="3298"/>
      <c r="NIL906" s="3298"/>
      <c r="NIM906" s="3298"/>
      <c r="NIN906" s="3298"/>
      <c r="NIO906" s="3298"/>
      <c r="NIP906" s="3298"/>
      <c r="NIQ906" s="3298"/>
      <c r="NIR906" s="3298"/>
      <c r="NIS906" s="3298"/>
      <c r="NIT906" s="3298"/>
      <c r="NIU906" s="3298"/>
      <c r="NIV906" s="3298"/>
      <c r="NIW906" s="3298"/>
      <c r="NIX906" s="3298"/>
      <c r="NIY906" s="3298"/>
      <c r="NIZ906" s="3298"/>
      <c r="NJA906" s="3298"/>
      <c r="NJB906" s="3298"/>
      <c r="NJC906" s="3298"/>
      <c r="NJD906" s="3298"/>
      <c r="NJE906" s="3298"/>
      <c r="NJF906" s="3298"/>
      <c r="NJG906" s="3298"/>
      <c r="NJH906" s="3298"/>
      <c r="NJI906" s="3298"/>
      <c r="NJJ906" s="3298"/>
      <c r="NJK906" s="3298"/>
      <c r="NJL906" s="3298"/>
      <c r="NJM906" s="3298"/>
      <c r="NJN906" s="3298"/>
      <c r="NJO906" s="3298"/>
      <c r="NJP906" s="3298"/>
      <c r="NJQ906" s="3298"/>
      <c r="NJR906" s="3298"/>
      <c r="NJS906" s="3298"/>
      <c r="NJT906" s="3298"/>
      <c r="NJU906" s="3298"/>
      <c r="NJV906" s="3298"/>
      <c r="NJW906" s="3298"/>
      <c r="NJX906" s="3298"/>
      <c r="NJY906" s="3298"/>
      <c r="NJZ906" s="3298"/>
      <c r="NKA906" s="3298"/>
      <c r="NKB906" s="3298"/>
      <c r="NKC906" s="3298"/>
      <c r="NKD906" s="3298"/>
      <c r="NKE906" s="3298"/>
      <c r="NKF906" s="3298"/>
      <c r="NKG906" s="3298"/>
      <c r="NKH906" s="3298"/>
      <c r="NKI906" s="3298"/>
      <c r="NKJ906" s="3298"/>
      <c r="NKK906" s="3298"/>
      <c r="NKL906" s="3298"/>
      <c r="NKM906" s="3298"/>
      <c r="NKN906" s="3298"/>
      <c r="NKO906" s="3298"/>
      <c r="NKP906" s="3298"/>
      <c r="NKQ906" s="3298"/>
      <c r="NKR906" s="3298"/>
      <c r="NKS906" s="3298"/>
      <c r="NKT906" s="3298"/>
      <c r="NKU906" s="3298"/>
      <c r="NKV906" s="3298"/>
      <c r="NKW906" s="3298"/>
      <c r="NKX906" s="3298"/>
      <c r="NKY906" s="3298"/>
      <c r="NKZ906" s="3298"/>
      <c r="NLA906" s="3298"/>
      <c r="NLB906" s="3298"/>
      <c r="NLC906" s="3298"/>
      <c r="NLD906" s="3298"/>
      <c r="NLE906" s="3298"/>
      <c r="NLF906" s="3298"/>
      <c r="NLG906" s="3298"/>
      <c r="NLH906" s="3298"/>
      <c r="NLI906" s="3298"/>
      <c r="NLJ906" s="3298"/>
      <c r="NLK906" s="3298"/>
      <c r="NLL906" s="3298"/>
      <c r="NLM906" s="3298"/>
      <c r="NLN906" s="3298"/>
      <c r="NLO906" s="3298"/>
      <c r="NLP906" s="3298"/>
      <c r="NLQ906" s="3298"/>
      <c r="NLR906" s="3298"/>
      <c r="NLS906" s="3298"/>
      <c r="NLT906" s="3298"/>
      <c r="NLU906" s="3298"/>
      <c r="NLV906" s="3298"/>
      <c r="NLW906" s="3298"/>
      <c r="NLX906" s="3298"/>
      <c r="NLY906" s="3298"/>
      <c r="NLZ906" s="3298"/>
      <c r="NMA906" s="3298"/>
      <c r="NMB906" s="3298"/>
      <c r="NMC906" s="3298"/>
      <c r="NMD906" s="3298"/>
      <c r="NME906" s="3298"/>
      <c r="NMF906" s="3298"/>
      <c r="NMG906" s="3298"/>
      <c r="NMH906" s="3298"/>
      <c r="NMI906" s="3298"/>
      <c r="NMJ906" s="3298"/>
      <c r="NMK906" s="3298"/>
      <c r="NML906" s="3298"/>
      <c r="NMM906" s="3298"/>
      <c r="NMN906" s="3298"/>
      <c r="NMO906" s="3298"/>
      <c r="NMP906" s="3298"/>
      <c r="NMQ906" s="3298"/>
      <c r="NMR906" s="3298"/>
      <c r="NMS906" s="3298"/>
      <c r="NMT906" s="3298"/>
      <c r="NMU906" s="3298"/>
      <c r="NMV906" s="3298"/>
      <c r="NMW906" s="3298"/>
      <c r="NMX906" s="3298"/>
      <c r="NMY906" s="3298"/>
      <c r="NMZ906" s="3298"/>
      <c r="NNA906" s="3298"/>
      <c r="NNB906" s="3298"/>
      <c r="NNC906" s="3298"/>
      <c r="NND906" s="3298"/>
      <c r="NNE906" s="3298"/>
      <c r="NNF906" s="3298"/>
      <c r="NNG906" s="3298"/>
      <c r="NNH906" s="3298"/>
      <c r="NNI906" s="3298"/>
      <c r="NNJ906" s="3298"/>
      <c r="NNK906" s="3298"/>
      <c r="NNL906" s="3298"/>
      <c r="NNM906" s="3298"/>
      <c r="NNN906" s="3298"/>
      <c r="NNO906" s="3298"/>
      <c r="NNP906" s="3298"/>
      <c r="NNQ906" s="3298"/>
      <c r="NNR906" s="3298"/>
      <c r="NNS906" s="3298"/>
      <c r="NNT906" s="3298"/>
      <c r="NNU906" s="3298"/>
      <c r="NNV906" s="3298"/>
      <c r="NNW906" s="3298"/>
      <c r="NNX906" s="3298"/>
      <c r="NNY906" s="3298"/>
      <c r="NNZ906" s="3298"/>
      <c r="NOA906" s="3298"/>
      <c r="NOB906" s="3298"/>
      <c r="NOC906" s="3298"/>
      <c r="NOD906" s="3298"/>
      <c r="NOE906" s="3298"/>
      <c r="NOF906" s="3298"/>
      <c r="NOG906" s="3298"/>
      <c r="NOH906" s="3298"/>
      <c r="NOI906" s="3298"/>
      <c r="NOJ906" s="3298"/>
      <c r="NOK906" s="3298"/>
      <c r="NOL906" s="3298"/>
      <c r="NOM906" s="3298"/>
      <c r="NON906" s="3298"/>
      <c r="NOO906" s="3298"/>
      <c r="NOP906" s="3298"/>
      <c r="NOQ906" s="3298"/>
      <c r="NOR906" s="3298"/>
      <c r="NOS906" s="3298"/>
      <c r="NOT906" s="3298"/>
      <c r="NOU906" s="3298"/>
      <c r="NOV906" s="3298"/>
      <c r="NOW906" s="3298"/>
      <c r="NOX906" s="3298"/>
      <c r="NOY906" s="3298"/>
      <c r="NOZ906" s="3298"/>
      <c r="NPA906" s="3298"/>
      <c r="NPB906" s="3298"/>
      <c r="NPC906" s="3298"/>
      <c r="NPD906" s="3298"/>
      <c r="NPE906" s="3298"/>
      <c r="NPF906" s="3298"/>
      <c r="NPG906" s="3298"/>
      <c r="NPH906" s="3298"/>
      <c r="NPI906" s="3298"/>
      <c r="NPJ906" s="3298"/>
      <c r="NPK906" s="3298"/>
      <c r="NPL906" s="3298"/>
      <c r="NPM906" s="3298"/>
      <c r="NPN906" s="3298"/>
      <c r="NPO906" s="3298"/>
      <c r="NPP906" s="3298"/>
      <c r="NPQ906" s="3298"/>
      <c r="NPR906" s="3298"/>
      <c r="NPS906" s="3298"/>
      <c r="NPT906" s="3298"/>
      <c r="NPU906" s="3298"/>
      <c r="NPV906" s="3298"/>
      <c r="NPW906" s="3298"/>
      <c r="NPX906" s="3298"/>
      <c r="NPY906" s="3298"/>
      <c r="NPZ906" s="3298"/>
      <c r="NQA906" s="3298"/>
      <c r="NQB906" s="3298"/>
      <c r="NQC906" s="3298"/>
      <c r="NQD906" s="3298"/>
      <c r="NQE906" s="3298"/>
      <c r="NQF906" s="3298"/>
      <c r="NQG906" s="3298"/>
      <c r="NQH906" s="3298"/>
      <c r="NQI906" s="3298"/>
      <c r="NQJ906" s="3298"/>
      <c r="NQK906" s="3298"/>
      <c r="NQL906" s="3298"/>
      <c r="NQM906" s="3298"/>
      <c r="NQN906" s="3298"/>
      <c r="NQO906" s="3298"/>
      <c r="NQP906" s="3298"/>
      <c r="NQQ906" s="3298"/>
      <c r="NQR906" s="3298"/>
      <c r="NQS906" s="3298"/>
      <c r="NQT906" s="3298"/>
      <c r="NQU906" s="3298"/>
      <c r="NQV906" s="3298"/>
      <c r="NQW906" s="3298"/>
      <c r="NQX906" s="3298"/>
      <c r="NQY906" s="3298"/>
      <c r="NQZ906" s="3298"/>
      <c r="NRA906" s="3298"/>
      <c r="NRB906" s="3298"/>
      <c r="NRC906" s="3298"/>
      <c r="NRD906" s="3298"/>
      <c r="NRE906" s="3298"/>
      <c r="NRF906" s="3298"/>
      <c r="NRG906" s="3298"/>
      <c r="NRH906" s="3298"/>
      <c r="NRI906" s="3298"/>
      <c r="NRJ906" s="3298"/>
      <c r="NRK906" s="3298"/>
      <c r="NRL906" s="3298"/>
      <c r="NRM906" s="3298"/>
      <c r="NRN906" s="3298"/>
      <c r="NRO906" s="3298"/>
      <c r="NRP906" s="3298"/>
      <c r="NRQ906" s="3298"/>
      <c r="NRR906" s="3298"/>
      <c r="NRS906" s="3298"/>
      <c r="NRT906" s="3298"/>
      <c r="NRU906" s="3298"/>
      <c r="NRV906" s="3298"/>
      <c r="NRW906" s="3298"/>
      <c r="NRX906" s="3298"/>
      <c r="NRY906" s="3298"/>
      <c r="NRZ906" s="3298"/>
      <c r="NSA906" s="3298"/>
      <c r="NSB906" s="3298"/>
      <c r="NSC906" s="3298"/>
      <c r="NSD906" s="3298"/>
      <c r="NSE906" s="3298"/>
      <c r="NSF906" s="3298"/>
      <c r="NSG906" s="3298"/>
      <c r="NSH906" s="3298"/>
      <c r="NSI906" s="3298"/>
      <c r="NSJ906" s="3298"/>
      <c r="NSK906" s="3298"/>
      <c r="NSL906" s="3298"/>
      <c r="NSM906" s="3298"/>
      <c r="NSN906" s="3298"/>
      <c r="NSO906" s="3298"/>
      <c r="NSP906" s="3298"/>
      <c r="NSQ906" s="3298"/>
      <c r="NSR906" s="3298"/>
      <c r="NSS906" s="3298"/>
      <c r="NST906" s="3298"/>
      <c r="NSU906" s="3298"/>
      <c r="NSV906" s="3298"/>
      <c r="NSW906" s="3298"/>
      <c r="NSX906" s="3298"/>
      <c r="NSY906" s="3298"/>
      <c r="NSZ906" s="3298"/>
      <c r="NTA906" s="3298"/>
      <c r="NTB906" s="3298"/>
      <c r="NTC906" s="3298"/>
      <c r="NTD906" s="3298"/>
      <c r="NTE906" s="3298"/>
      <c r="NTF906" s="3298"/>
      <c r="NTG906" s="3298"/>
      <c r="NTH906" s="3298"/>
      <c r="NTI906" s="3298"/>
      <c r="NTJ906" s="3298"/>
      <c r="NTK906" s="3298"/>
      <c r="NTL906" s="3298"/>
      <c r="NTM906" s="3298"/>
      <c r="NTN906" s="3298"/>
      <c r="NTO906" s="3298"/>
      <c r="NTP906" s="3298"/>
      <c r="NTQ906" s="3298"/>
      <c r="NTR906" s="3298"/>
      <c r="NTS906" s="3298"/>
      <c r="NTT906" s="3298"/>
      <c r="NTU906" s="3298"/>
      <c r="NTV906" s="3298"/>
      <c r="NTW906" s="3298"/>
      <c r="NTX906" s="3298"/>
      <c r="NTY906" s="3298"/>
      <c r="NTZ906" s="3298"/>
      <c r="NUA906" s="3298"/>
      <c r="NUB906" s="3298"/>
      <c r="NUC906" s="3298"/>
      <c r="NUD906" s="3298"/>
      <c r="NUE906" s="3298"/>
      <c r="NUF906" s="3298"/>
      <c r="NUG906" s="3298"/>
      <c r="NUH906" s="3298"/>
      <c r="NUI906" s="3298"/>
      <c r="NUJ906" s="3298"/>
      <c r="NUK906" s="3298"/>
      <c r="NUL906" s="3298"/>
      <c r="NUM906" s="3298"/>
      <c r="NUN906" s="3298"/>
      <c r="NUO906" s="3298"/>
      <c r="NUP906" s="3298"/>
      <c r="NUQ906" s="3298"/>
      <c r="NUR906" s="3298"/>
      <c r="NUS906" s="3298"/>
      <c r="NUT906" s="3298"/>
      <c r="NUU906" s="3298"/>
      <c r="NUV906" s="3298"/>
      <c r="NUW906" s="3298"/>
      <c r="NUX906" s="3298"/>
      <c r="NUY906" s="3298"/>
      <c r="NUZ906" s="3298"/>
      <c r="NVA906" s="3298"/>
      <c r="NVB906" s="3298"/>
      <c r="NVC906" s="3298"/>
      <c r="NVD906" s="3298"/>
      <c r="NVE906" s="3298"/>
      <c r="NVF906" s="3298"/>
      <c r="NVG906" s="3298"/>
      <c r="NVH906" s="3298"/>
      <c r="NVI906" s="3298"/>
      <c r="NVJ906" s="3298"/>
      <c r="NVK906" s="3298"/>
      <c r="NVL906" s="3298"/>
      <c r="NVM906" s="3298"/>
      <c r="NVN906" s="3298"/>
      <c r="NVO906" s="3298"/>
      <c r="NVP906" s="3298"/>
      <c r="NVQ906" s="3298"/>
      <c r="NVR906" s="3298"/>
      <c r="NVS906" s="3298"/>
      <c r="NVT906" s="3298"/>
      <c r="NVU906" s="3298"/>
      <c r="NVV906" s="3298"/>
      <c r="NVW906" s="3298"/>
      <c r="NVX906" s="3298"/>
      <c r="NVY906" s="3298"/>
      <c r="NVZ906" s="3298"/>
      <c r="NWA906" s="3298"/>
      <c r="NWB906" s="3298"/>
      <c r="NWC906" s="3298"/>
      <c r="NWD906" s="3298"/>
      <c r="NWE906" s="3298"/>
      <c r="NWF906" s="3298"/>
      <c r="NWG906" s="3298"/>
      <c r="NWH906" s="3298"/>
      <c r="NWI906" s="3298"/>
      <c r="NWJ906" s="3298"/>
      <c r="NWK906" s="3298"/>
      <c r="NWL906" s="3298"/>
      <c r="NWM906" s="3298"/>
      <c r="NWN906" s="3298"/>
      <c r="NWO906" s="3298"/>
      <c r="NWP906" s="3298"/>
      <c r="NWQ906" s="3298"/>
      <c r="NWR906" s="3298"/>
      <c r="NWS906" s="3298"/>
      <c r="NWT906" s="3298"/>
      <c r="NWU906" s="3298"/>
      <c r="NWV906" s="3298"/>
      <c r="NWW906" s="3298"/>
      <c r="NWX906" s="3298"/>
      <c r="NWY906" s="3298"/>
      <c r="NWZ906" s="3298"/>
      <c r="NXA906" s="3298"/>
      <c r="NXB906" s="3298"/>
      <c r="NXC906" s="3298"/>
      <c r="NXD906" s="3298"/>
      <c r="NXE906" s="3298"/>
      <c r="NXF906" s="3298"/>
      <c r="NXG906" s="3298"/>
      <c r="NXH906" s="3298"/>
      <c r="NXI906" s="3298"/>
      <c r="NXJ906" s="3298"/>
      <c r="NXK906" s="3298"/>
      <c r="NXL906" s="3298"/>
      <c r="NXM906" s="3298"/>
      <c r="NXN906" s="3298"/>
      <c r="NXO906" s="3298"/>
      <c r="NXP906" s="3298"/>
      <c r="NXQ906" s="3298"/>
      <c r="NXR906" s="3298"/>
      <c r="NXS906" s="3298"/>
      <c r="NXT906" s="3298"/>
      <c r="NXU906" s="3298"/>
      <c r="NXV906" s="3298"/>
      <c r="NXW906" s="3298"/>
      <c r="NXX906" s="3298"/>
      <c r="NXY906" s="3298"/>
      <c r="NXZ906" s="3298"/>
      <c r="NYA906" s="3298"/>
      <c r="NYB906" s="3298"/>
      <c r="NYC906" s="3298"/>
      <c r="NYD906" s="3298"/>
      <c r="NYE906" s="3298"/>
      <c r="NYF906" s="3298"/>
      <c r="NYG906" s="3298"/>
      <c r="NYH906" s="3298"/>
      <c r="NYI906" s="3298"/>
      <c r="NYJ906" s="3298"/>
      <c r="NYK906" s="3298"/>
      <c r="NYL906" s="3298"/>
      <c r="NYM906" s="3298"/>
      <c r="NYN906" s="3298"/>
      <c r="NYO906" s="3298"/>
      <c r="NYP906" s="3298"/>
      <c r="NYQ906" s="3298"/>
      <c r="NYR906" s="3298"/>
      <c r="NYS906" s="3298"/>
      <c r="NYT906" s="3298"/>
      <c r="NYU906" s="3298"/>
      <c r="NYV906" s="3298"/>
      <c r="NYW906" s="3298"/>
      <c r="NYX906" s="3298"/>
      <c r="NYY906" s="3298"/>
      <c r="NYZ906" s="3298"/>
      <c r="NZA906" s="3298"/>
      <c r="NZB906" s="3298"/>
      <c r="NZC906" s="3298"/>
      <c r="NZD906" s="3298"/>
      <c r="NZE906" s="3298"/>
      <c r="NZF906" s="3298"/>
      <c r="NZG906" s="3298"/>
      <c r="NZH906" s="3298"/>
      <c r="NZI906" s="3298"/>
      <c r="NZJ906" s="3298"/>
      <c r="NZK906" s="3298"/>
      <c r="NZL906" s="3298"/>
      <c r="NZM906" s="3298"/>
      <c r="NZN906" s="3298"/>
      <c r="NZO906" s="3298"/>
      <c r="NZP906" s="3298"/>
      <c r="NZQ906" s="3298"/>
      <c r="NZR906" s="3298"/>
      <c r="NZS906" s="3298"/>
      <c r="NZT906" s="3298"/>
      <c r="NZU906" s="3298"/>
      <c r="NZV906" s="3298"/>
      <c r="NZW906" s="3298"/>
      <c r="NZX906" s="3298"/>
      <c r="NZY906" s="3298"/>
      <c r="NZZ906" s="3298"/>
      <c r="OAA906" s="3298"/>
      <c r="OAB906" s="3298"/>
      <c r="OAC906" s="3298"/>
      <c r="OAD906" s="3298"/>
      <c r="OAE906" s="3298"/>
      <c r="OAF906" s="3298"/>
      <c r="OAG906" s="3298"/>
      <c r="OAH906" s="3298"/>
      <c r="OAI906" s="3298"/>
      <c r="OAJ906" s="3298"/>
      <c r="OAK906" s="3298"/>
      <c r="OAL906" s="3298"/>
      <c r="OAM906" s="3298"/>
      <c r="OAN906" s="3298"/>
      <c r="OAO906" s="3298"/>
      <c r="OAP906" s="3298"/>
      <c r="OAQ906" s="3298"/>
      <c r="OAR906" s="3298"/>
      <c r="OAS906" s="3298"/>
      <c r="OAT906" s="3298"/>
      <c r="OAU906" s="3298"/>
      <c r="OAV906" s="3298"/>
      <c r="OAW906" s="3298"/>
      <c r="OAX906" s="3298"/>
      <c r="OAY906" s="3298"/>
      <c r="OAZ906" s="3298"/>
      <c r="OBA906" s="3298"/>
      <c r="OBB906" s="3298"/>
      <c r="OBC906" s="3298"/>
      <c r="OBD906" s="3298"/>
      <c r="OBE906" s="3298"/>
      <c r="OBF906" s="3298"/>
      <c r="OBG906" s="3298"/>
      <c r="OBH906" s="3298"/>
      <c r="OBI906" s="3298"/>
      <c r="OBJ906" s="3298"/>
      <c r="OBK906" s="3298"/>
      <c r="OBL906" s="3298"/>
      <c r="OBM906" s="3298"/>
      <c r="OBN906" s="3298"/>
      <c r="OBO906" s="3298"/>
      <c r="OBP906" s="3298"/>
      <c r="OBQ906" s="3298"/>
      <c r="OBR906" s="3298"/>
      <c r="OBS906" s="3298"/>
      <c r="OBT906" s="3298"/>
      <c r="OBU906" s="3298"/>
      <c r="OBV906" s="3298"/>
      <c r="OBW906" s="3298"/>
      <c r="OBX906" s="3298"/>
      <c r="OBY906" s="3298"/>
      <c r="OBZ906" s="3298"/>
      <c r="OCA906" s="3298"/>
      <c r="OCB906" s="3298"/>
      <c r="OCC906" s="3298"/>
      <c r="OCD906" s="3298"/>
      <c r="OCE906" s="3298"/>
      <c r="OCF906" s="3298"/>
      <c r="OCG906" s="3298"/>
      <c r="OCH906" s="3298"/>
      <c r="OCI906" s="3298"/>
      <c r="OCJ906" s="3298"/>
      <c r="OCK906" s="3298"/>
      <c r="OCL906" s="3298"/>
      <c r="OCM906" s="3298"/>
      <c r="OCN906" s="3298"/>
      <c r="OCO906" s="3298"/>
      <c r="OCP906" s="3298"/>
      <c r="OCQ906" s="3298"/>
      <c r="OCR906" s="3298"/>
      <c r="OCS906" s="3298"/>
      <c r="OCT906" s="3298"/>
      <c r="OCU906" s="3298"/>
      <c r="OCV906" s="3298"/>
      <c r="OCW906" s="3298"/>
      <c r="OCX906" s="3298"/>
      <c r="OCY906" s="3298"/>
      <c r="OCZ906" s="3298"/>
      <c r="ODA906" s="3298"/>
      <c r="ODB906" s="3298"/>
      <c r="ODC906" s="3298"/>
      <c r="ODD906" s="3298"/>
      <c r="ODE906" s="3298"/>
      <c r="ODF906" s="3298"/>
      <c r="ODG906" s="3298"/>
      <c r="ODH906" s="3298"/>
      <c r="ODI906" s="3298"/>
      <c r="ODJ906" s="3298"/>
      <c r="ODK906" s="3298"/>
      <c r="ODL906" s="3298"/>
      <c r="ODM906" s="3298"/>
      <c r="ODN906" s="3298"/>
      <c r="ODO906" s="3298"/>
      <c r="ODP906" s="3298"/>
      <c r="ODQ906" s="3298"/>
      <c r="ODR906" s="3298"/>
      <c r="ODS906" s="3298"/>
      <c r="ODT906" s="3298"/>
      <c r="ODU906" s="3298"/>
      <c r="ODV906" s="3298"/>
      <c r="ODW906" s="3298"/>
      <c r="ODX906" s="3298"/>
      <c r="ODY906" s="3298"/>
      <c r="ODZ906" s="3298"/>
      <c r="OEA906" s="3298"/>
      <c r="OEB906" s="3298"/>
      <c r="OEC906" s="3298"/>
      <c r="OED906" s="3298"/>
      <c r="OEE906" s="3298"/>
      <c r="OEF906" s="3298"/>
      <c r="OEG906" s="3298"/>
      <c r="OEH906" s="3298"/>
      <c r="OEI906" s="3298"/>
      <c r="OEJ906" s="3298"/>
      <c r="OEK906" s="3298"/>
      <c r="OEL906" s="3298"/>
      <c r="OEM906" s="3298"/>
      <c r="OEN906" s="3298"/>
      <c r="OEO906" s="3298"/>
      <c r="OEP906" s="3298"/>
      <c r="OEQ906" s="3298"/>
      <c r="OER906" s="3298"/>
      <c r="OES906" s="3298"/>
      <c r="OET906" s="3298"/>
      <c r="OEU906" s="3298"/>
      <c r="OEV906" s="3298"/>
      <c r="OEW906" s="3298"/>
      <c r="OEX906" s="3298"/>
      <c r="OEY906" s="3298"/>
      <c r="OEZ906" s="3298"/>
      <c r="OFA906" s="3298"/>
      <c r="OFB906" s="3298"/>
      <c r="OFC906" s="3298"/>
      <c r="OFD906" s="3298"/>
      <c r="OFE906" s="3298"/>
      <c r="OFF906" s="3298"/>
      <c r="OFG906" s="3298"/>
      <c r="OFH906" s="3298"/>
      <c r="OFI906" s="3298"/>
      <c r="OFJ906" s="3298"/>
      <c r="OFK906" s="3298"/>
      <c r="OFL906" s="3298"/>
      <c r="OFM906" s="3298"/>
      <c r="OFN906" s="3298"/>
      <c r="OFO906" s="3298"/>
      <c r="OFP906" s="3298"/>
      <c r="OFQ906" s="3298"/>
      <c r="OFR906" s="3298"/>
      <c r="OFS906" s="3298"/>
      <c r="OFT906" s="3298"/>
      <c r="OFU906" s="3298"/>
      <c r="OFV906" s="3298"/>
      <c r="OFW906" s="3298"/>
      <c r="OFX906" s="3298"/>
      <c r="OFY906" s="3298"/>
      <c r="OFZ906" s="3298"/>
      <c r="OGA906" s="3298"/>
      <c r="OGB906" s="3298"/>
      <c r="OGC906" s="3298"/>
      <c r="OGD906" s="3298"/>
      <c r="OGE906" s="3298"/>
      <c r="OGF906" s="3298"/>
      <c r="OGG906" s="3298"/>
      <c r="OGH906" s="3298"/>
      <c r="OGI906" s="3298"/>
      <c r="OGJ906" s="3298"/>
      <c r="OGK906" s="3298"/>
      <c r="OGL906" s="3298"/>
      <c r="OGM906" s="3298"/>
      <c r="OGN906" s="3298"/>
      <c r="OGO906" s="3298"/>
      <c r="OGP906" s="3298"/>
      <c r="OGQ906" s="3298"/>
      <c r="OGR906" s="3298"/>
      <c r="OGS906" s="3298"/>
      <c r="OGT906" s="3298"/>
      <c r="OGU906" s="3298"/>
      <c r="OGV906" s="3298"/>
      <c r="OGW906" s="3298"/>
      <c r="OGX906" s="3298"/>
      <c r="OGY906" s="3298"/>
      <c r="OGZ906" s="3298"/>
      <c r="OHA906" s="3298"/>
      <c r="OHB906" s="3298"/>
      <c r="OHC906" s="3298"/>
      <c r="OHD906" s="3298"/>
      <c r="OHE906" s="3298"/>
      <c r="OHF906" s="3298"/>
      <c r="OHG906" s="3298"/>
      <c r="OHH906" s="3298"/>
      <c r="OHI906" s="3298"/>
      <c r="OHJ906" s="3298"/>
      <c r="OHK906" s="3298"/>
      <c r="OHL906" s="3298"/>
      <c r="OHM906" s="3298"/>
      <c r="OHN906" s="3298"/>
      <c r="OHO906" s="3298"/>
      <c r="OHP906" s="3298"/>
      <c r="OHQ906" s="3298"/>
      <c r="OHR906" s="3298"/>
      <c r="OHS906" s="3298"/>
      <c r="OHT906" s="3298"/>
      <c r="OHU906" s="3298"/>
      <c r="OHV906" s="3298"/>
      <c r="OHW906" s="3298"/>
      <c r="OHX906" s="3298"/>
      <c r="OHY906" s="3298"/>
      <c r="OHZ906" s="3298"/>
      <c r="OIA906" s="3298"/>
      <c r="OIB906" s="3298"/>
      <c r="OIC906" s="3298"/>
      <c r="OID906" s="3298"/>
      <c r="OIE906" s="3298"/>
      <c r="OIF906" s="3298"/>
      <c r="OIG906" s="3298"/>
      <c r="OIH906" s="3298"/>
      <c r="OII906" s="3298"/>
      <c r="OIJ906" s="3298"/>
      <c r="OIK906" s="3298"/>
      <c r="OIL906" s="3298"/>
      <c r="OIM906" s="3298"/>
      <c r="OIN906" s="3298"/>
      <c r="OIO906" s="3298"/>
      <c r="OIP906" s="3298"/>
      <c r="OIQ906" s="3298"/>
      <c r="OIR906" s="3298"/>
      <c r="OIS906" s="3298"/>
      <c r="OIT906" s="3298"/>
      <c r="OIU906" s="3298"/>
      <c r="OIV906" s="3298"/>
      <c r="OIW906" s="3298"/>
      <c r="OIX906" s="3298"/>
      <c r="OIY906" s="3298"/>
      <c r="OIZ906" s="3298"/>
      <c r="OJA906" s="3298"/>
      <c r="OJB906" s="3298"/>
      <c r="OJC906" s="3298"/>
      <c r="OJD906" s="3298"/>
      <c r="OJE906" s="3298"/>
      <c r="OJF906" s="3298"/>
      <c r="OJG906" s="3298"/>
      <c r="OJH906" s="3298"/>
      <c r="OJI906" s="3298"/>
      <c r="OJJ906" s="3298"/>
      <c r="OJK906" s="3298"/>
      <c r="OJL906" s="3298"/>
      <c r="OJM906" s="3298"/>
      <c r="OJN906" s="3298"/>
      <c r="OJO906" s="3298"/>
      <c r="OJP906" s="3298"/>
      <c r="OJQ906" s="3298"/>
      <c r="OJR906" s="3298"/>
      <c r="OJS906" s="3298"/>
      <c r="OJT906" s="3298"/>
      <c r="OJU906" s="3298"/>
      <c r="OJV906" s="3298"/>
      <c r="OJW906" s="3298"/>
      <c r="OJX906" s="3298"/>
      <c r="OJY906" s="3298"/>
      <c r="OJZ906" s="3298"/>
      <c r="OKA906" s="3298"/>
      <c r="OKB906" s="3298"/>
      <c r="OKC906" s="3298"/>
      <c r="OKD906" s="3298"/>
      <c r="OKE906" s="3298"/>
      <c r="OKF906" s="3298"/>
      <c r="OKG906" s="3298"/>
      <c r="OKH906" s="3298"/>
      <c r="OKI906" s="3298"/>
      <c r="OKJ906" s="3298"/>
      <c r="OKK906" s="3298"/>
      <c r="OKL906" s="3298"/>
      <c r="OKM906" s="3298"/>
      <c r="OKN906" s="3298"/>
      <c r="OKO906" s="3298"/>
      <c r="OKP906" s="3298"/>
      <c r="OKQ906" s="3298"/>
      <c r="OKR906" s="3298"/>
      <c r="OKS906" s="3298"/>
      <c r="OKT906" s="3298"/>
      <c r="OKU906" s="3298"/>
      <c r="OKV906" s="3298"/>
      <c r="OKW906" s="3298"/>
      <c r="OKX906" s="3298"/>
      <c r="OKY906" s="3298"/>
      <c r="OKZ906" s="3298"/>
      <c r="OLA906" s="3298"/>
      <c r="OLB906" s="3298"/>
      <c r="OLC906" s="3298"/>
      <c r="OLD906" s="3298"/>
      <c r="OLE906" s="3298"/>
      <c r="OLF906" s="3298"/>
      <c r="OLG906" s="3298"/>
      <c r="OLH906" s="3298"/>
      <c r="OLI906" s="3298"/>
      <c r="OLJ906" s="3298"/>
      <c r="OLK906" s="3298"/>
      <c r="OLL906" s="3298"/>
      <c r="OLM906" s="3298"/>
      <c r="OLN906" s="3298"/>
      <c r="OLO906" s="3298"/>
      <c r="OLP906" s="3298"/>
      <c r="OLQ906" s="3298"/>
      <c r="OLR906" s="3298"/>
      <c r="OLS906" s="3298"/>
      <c r="OLT906" s="3298"/>
      <c r="OLU906" s="3298"/>
      <c r="OLV906" s="3298"/>
      <c r="OLW906" s="3298"/>
      <c r="OLX906" s="3298"/>
      <c r="OLY906" s="3298"/>
      <c r="OLZ906" s="3298"/>
      <c r="OMA906" s="3298"/>
      <c r="OMB906" s="3298"/>
      <c r="OMC906" s="3298"/>
      <c r="OMD906" s="3298"/>
      <c r="OME906" s="3298"/>
      <c r="OMF906" s="3298"/>
      <c r="OMG906" s="3298"/>
      <c r="OMH906" s="3298"/>
      <c r="OMI906" s="3298"/>
      <c r="OMJ906" s="3298"/>
      <c r="OMK906" s="3298"/>
      <c r="OML906" s="3298"/>
      <c r="OMM906" s="3298"/>
      <c r="OMN906" s="3298"/>
      <c r="OMO906" s="3298"/>
      <c r="OMP906" s="3298"/>
      <c r="OMQ906" s="3298"/>
      <c r="OMR906" s="3298"/>
      <c r="OMS906" s="3298"/>
      <c r="OMT906" s="3298"/>
      <c r="OMU906" s="3298"/>
      <c r="OMV906" s="3298"/>
      <c r="OMW906" s="3298"/>
      <c r="OMX906" s="3298"/>
      <c r="OMY906" s="3298"/>
      <c r="OMZ906" s="3298"/>
      <c r="ONA906" s="3298"/>
      <c r="ONB906" s="3298"/>
      <c r="ONC906" s="3298"/>
      <c r="OND906" s="3298"/>
      <c r="ONE906" s="3298"/>
      <c r="ONF906" s="3298"/>
      <c r="ONG906" s="3298"/>
      <c r="ONH906" s="3298"/>
      <c r="ONI906" s="3298"/>
      <c r="ONJ906" s="3298"/>
      <c r="ONK906" s="3298"/>
      <c r="ONL906" s="3298"/>
      <c r="ONM906" s="3298"/>
      <c r="ONN906" s="3298"/>
      <c r="ONO906" s="3298"/>
      <c r="ONP906" s="3298"/>
      <c r="ONQ906" s="3298"/>
      <c r="ONR906" s="3298"/>
      <c r="ONS906" s="3298"/>
      <c r="ONT906" s="3298"/>
      <c r="ONU906" s="3298"/>
      <c r="ONV906" s="3298"/>
      <c r="ONW906" s="3298"/>
      <c r="ONX906" s="3298"/>
      <c r="ONY906" s="3298"/>
      <c r="ONZ906" s="3298"/>
      <c r="OOA906" s="3298"/>
      <c r="OOB906" s="3298"/>
      <c r="OOC906" s="3298"/>
      <c r="OOD906" s="3298"/>
      <c r="OOE906" s="3298"/>
      <c r="OOF906" s="3298"/>
      <c r="OOG906" s="3298"/>
      <c r="OOH906" s="3298"/>
      <c r="OOI906" s="3298"/>
      <c r="OOJ906" s="3298"/>
      <c r="OOK906" s="3298"/>
      <c r="OOL906" s="3298"/>
      <c r="OOM906" s="3298"/>
      <c r="OON906" s="3298"/>
      <c r="OOO906" s="3298"/>
      <c r="OOP906" s="3298"/>
      <c r="OOQ906" s="3298"/>
      <c r="OOR906" s="3298"/>
      <c r="OOS906" s="3298"/>
      <c r="OOT906" s="3298"/>
      <c r="OOU906" s="3298"/>
      <c r="OOV906" s="3298"/>
      <c r="OOW906" s="3298"/>
      <c r="OOX906" s="3298"/>
      <c r="OOY906" s="3298"/>
      <c r="OOZ906" s="3298"/>
      <c r="OPA906" s="3298"/>
      <c r="OPB906" s="3298"/>
      <c r="OPC906" s="3298"/>
      <c r="OPD906" s="3298"/>
      <c r="OPE906" s="3298"/>
      <c r="OPF906" s="3298"/>
      <c r="OPG906" s="3298"/>
      <c r="OPH906" s="3298"/>
      <c r="OPI906" s="3298"/>
      <c r="OPJ906" s="3298"/>
      <c r="OPK906" s="3298"/>
      <c r="OPL906" s="3298"/>
      <c r="OPM906" s="3298"/>
      <c r="OPN906" s="3298"/>
      <c r="OPO906" s="3298"/>
      <c r="OPP906" s="3298"/>
      <c r="OPQ906" s="3298"/>
      <c r="OPR906" s="3298"/>
      <c r="OPS906" s="3298"/>
      <c r="OPT906" s="3298"/>
      <c r="OPU906" s="3298"/>
      <c r="OPV906" s="3298"/>
      <c r="OPW906" s="3298"/>
      <c r="OPX906" s="3298"/>
      <c r="OPY906" s="3298"/>
      <c r="OPZ906" s="3298"/>
      <c r="OQA906" s="3298"/>
      <c r="OQB906" s="3298"/>
      <c r="OQC906" s="3298"/>
      <c r="OQD906" s="3298"/>
      <c r="OQE906" s="3298"/>
      <c r="OQF906" s="3298"/>
      <c r="OQG906" s="3298"/>
      <c r="OQH906" s="3298"/>
      <c r="OQI906" s="3298"/>
      <c r="OQJ906" s="3298"/>
      <c r="OQK906" s="3298"/>
      <c r="OQL906" s="3298"/>
      <c r="OQM906" s="3298"/>
      <c r="OQN906" s="3298"/>
      <c r="OQO906" s="3298"/>
      <c r="OQP906" s="3298"/>
      <c r="OQQ906" s="3298"/>
      <c r="OQR906" s="3298"/>
      <c r="OQS906" s="3298"/>
      <c r="OQT906" s="3298"/>
      <c r="OQU906" s="3298"/>
      <c r="OQV906" s="3298"/>
      <c r="OQW906" s="3298"/>
      <c r="OQX906" s="3298"/>
      <c r="OQY906" s="3298"/>
      <c r="OQZ906" s="3298"/>
      <c r="ORA906" s="3298"/>
      <c r="ORB906" s="3298"/>
      <c r="ORC906" s="3298"/>
      <c r="ORD906" s="3298"/>
      <c r="ORE906" s="3298"/>
      <c r="ORF906" s="3298"/>
      <c r="ORG906" s="3298"/>
      <c r="ORH906" s="3298"/>
      <c r="ORI906" s="3298"/>
      <c r="ORJ906" s="3298"/>
      <c r="ORK906" s="3298"/>
      <c r="ORL906" s="3298"/>
      <c r="ORM906" s="3298"/>
      <c r="ORN906" s="3298"/>
      <c r="ORO906" s="3298"/>
      <c r="ORP906" s="3298"/>
      <c r="ORQ906" s="3298"/>
      <c r="ORR906" s="3298"/>
      <c r="ORS906" s="3298"/>
      <c r="ORT906" s="3298"/>
      <c r="ORU906" s="3298"/>
      <c r="ORV906" s="3298"/>
      <c r="ORW906" s="3298"/>
      <c r="ORX906" s="3298"/>
      <c r="ORY906" s="3298"/>
      <c r="ORZ906" s="3298"/>
      <c r="OSA906" s="3298"/>
      <c r="OSB906" s="3298"/>
      <c r="OSC906" s="3298"/>
      <c r="OSD906" s="3298"/>
      <c r="OSE906" s="3298"/>
      <c r="OSF906" s="3298"/>
      <c r="OSG906" s="3298"/>
      <c r="OSH906" s="3298"/>
      <c r="OSI906" s="3298"/>
      <c r="OSJ906" s="3298"/>
      <c r="OSK906" s="3298"/>
      <c r="OSL906" s="3298"/>
      <c r="OSM906" s="3298"/>
      <c r="OSN906" s="3298"/>
      <c r="OSO906" s="3298"/>
      <c r="OSP906" s="3298"/>
      <c r="OSQ906" s="3298"/>
      <c r="OSR906" s="3298"/>
      <c r="OSS906" s="3298"/>
      <c r="OST906" s="3298"/>
      <c r="OSU906" s="3298"/>
      <c r="OSV906" s="3298"/>
      <c r="OSW906" s="3298"/>
      <c r="OSX906" s="3298"/>
      <c r="OSY906" s="3298"/>
      <c r="OSZ906" s="3298"/>
      <c r="OTA906" s="3298"/>
      <c r="OTB906" s="3298"/>
      <c r="OTC906" s="3298"/>
      <c r="OTD906" s="3298"/>
      <c r="OTE906" s="3298"/>
      <c r="OTF906" s="3298"/>
      <c r="OTG906" s="3298"/>
      <c r="OTH906" s="3298"/>
      <c r="OTI906" s="3298"/>
      <c r="OTJ906" s="3298"/>
      <c r="OTK906" s="3298"/>
      <c r="OTL906" s="3298"/>
      <c r="OTM906" s="3298"/>
      <c r="OTN906" s="3298"/>
      <c r="OTO906" s="3298"/>
      <c r="OTP906" s="3298"/>
      <c r="OTQ906" s="3298"/>
      <c r="OTR906" s="3298"/>
      <c r="OTS906" s="3298"/>
      <c r="OTT906" s="3298"/>
      <c r="OTU906" s="3298"/>
      <c r="OTV906" s="3298"/>
      <c r="OTW906" s="3298"/>
      <c r="OTX906" s="3298"/>
      <c r="OTY906" s="3298"/>
      <c r="OTZ906" s="3298"/>
      <c r="OUA906" s="3298"/>
      <c r="OUB906" s="3298"/>
      <c r="OUC906" s="3298"/>
      <c r="OUD906" s="3298"/>
      <c r="OUE906" s="3298"/>
      <c r="OUF906" s="3298"/>
      <c r="OUG906" s="3298"/>
      <c r="OUH906" s="3298"/>
      <c r="OUI906" s="3298"/>
      <c r="OUJ906" s="3298"/>
      <c r="OUK906" s="3298"/>
      <c r="OUL906" s="3298"/>
      <c r="OUM906" s="3298"/>
      <c r="OUN906" s="3298"/>
      <c r="OUO906" s="3298"/>
      <c r="OUP906" s="3298"/>
      <c r="OUQ906" s="3298"/>
      <c r="OUR906" s="3298"/>
      <c r="OUS906" s="3298"/>
      <c r="OUT906" s="3298"/>
      <c r="OUU906" s="3298"/>
      <c r="OUV906" s="3298"/>
      <c r="OUW906" s="3298"/>
      <c r="OUX906" s="3298"/>
      <c r="OUY906" s="3298"/>
      <c r="OUZ906" s="3298"/>
      <c r="OVA906" s="3298"/>
      <c r="OVB906" s="3298"/>
      <c r="OVC906" s="3298"/>
      <c r="OVD906" s="3298"/>
      <c r="OVE906" s="3298"/>
      <c r="OVF906" s="3298"/>
      <c r="OVG906" s="3298"/>
      <c r="OVH906" s="3298"/>
      <c r="OVI906" s="3298"/>
      <c r="OVJ906" s="3298"/>
      <c r="OVK906" s="3298"/>
      <c r="OVL906" s="3298"/>
      <c r="OVM906" s="3298"/>
      <c r="OVN906" s="3298"/>
      <c r="OVO906" s="3298"/>
      <c r="OVP906" s="3298"/>
      <c r="OVQ906" s="3298"/>
      <c r="OVR906" s="3298"/>
      <c r="OVS906" s="3298"/>
      <c r="OVT906" s="3298"/>
      <c r="OVU906" s="3298"/>
      <c r="OVV906" s="3298"/>
      <c r="OVW906" s="3298"/>
      <c r="OVX906" s="3298"/>
      <c r="OVY906" s="3298"/>
      <c r="OVZ906" s="3298"/>
      <c r="OWA906" s="3298"/>
      <c r="OWB906" s="3298"/>
      <c r="OWC906" s="3298"/>
      <c r="OWD906" s="3298"/>
      <c r="OWE906" s="3298"/>
      <c r="OWF906" s="3298"/>
      <c r="OWG906" s="3298"/>
      <c r="OWH906" s="3298"/>
      <c r="OWI906" s="3298"/>
      <c r="OWJ906" s="3298"/>
      <c r="OWK906" s="3298"/>
      <c r="OWL906" s="3298"/>
      <c r="OWM906" s="3298"/>
      <c r="OWN906" s="3298"/>
      <c r="OWO906" s="3298"/>
      <c r="OWP906" s="3298"/>
      <c r="OWQ906" s="3298"/>
      <c r="OWR906" s="3298"/>
      <c r="OWS906" s="3298"/>
      <c r="OWT906" s="3298"/>
      <c r="OWU906" s="3298"/>
      <c r="OWV906" s="3298"/>
      <c r="OWW906" s="3298"/>
      <c r="OWX906" s="3298"/>
      <c r="OWY906" s="3298"/>
      <c r="OWZ906" s="3298"/>
      <c r="OXA906" s="3298"/>
      <c r="OXB906" s="3298"/>
      <c r="OXC906" s="3298"/>
      <c r="OXD906" s="3298"/>
      <c r="OXE906" s="3298"/>
      <c r="OXF906" s="3298"/>
      <c r="OXG906" s="3298"/>
      <c r="OXH906" s="3298"/>
      <c r="OXI906" s="3298"/>
      <c r="OXJ906" s="3298"/>
      <c r="OXK906" s="3298"/>
      <c r="OXL906" s="3298"/>
      <c r="OXM906" s="3298"/>
      <c r="OXN906" s="3298"/>
      <c r="OXO906" s="3298"/>
      <c r="OXP906" s="3298"/>
      <c r="OXQ906" s="3298"/>
      <c r="OXR906" s="3298"/>
      <c r="OXS906" s="3298"/>
      <c r="OXT906" s="3298"/>
      <c r="OXU906" s="3298"/>
      <c r="OXV906" s="3298"/>
      <c r="OXW906" s="3298"/>
      <c r="OXX906" s="3298"/>
      <c r="OXY906" s="3298"/>
      <c r="OXZ906" s="3298"/>
      <c r="OYA906" s="3298"/>
      <c r="OYB906" s="3298"/>
      <c r="OYC906" s="3298"/>
      <c r="OYD906" s="3298"/>
      <c r="OYE906" s="3298"/>
      <c r="OYF906" s="3298"/>
      <c r="OYG906" s="3298"/>
      <c r="OYH906" s="3298"/>
      <c r="OYI906" s="3298"/>
      <c r="OYJ906" s="3298"/>
      <c r="OYK906" s="3298"/>
      <c r="OYL906" s="3298"/>
      <c r="OYM906" s="3298"/>
      <c r="OYN906" s="3298"/>
      <c r="OYO906" s="3298"/>
      <c r="OYP906" s="3298"/>
      <c r="OYQ906" s="3298"/>
      <c r="OYR906" s="3298"/>
      <c r="OYS906" s="3298"/>
      <c r="OYT906" s="3298"/>
      <c r="OYU906" s="3298"/>
      <c r="OYV906" s="3298"/>
      <c r="OYW906" s="3298"/>
      <c r="OYX906" s="3298"/>
      <c r="OYY906" s="3298"/>
      <c r="OYZ906" s="3298"/>
      <c r="OZA906" s="3298"/>
      <c r="OZB906" s="3298"/>
      <c r="OZC906" s="3298"/>
      <c r="OZD906" s="3298"/>
      <c r="OZE906" s="3298"/>
      <c r="OZF906" s="3298"/>
      <c r="OZG906" s="3298"/>
      <c r="OZH906" s="3298"/>
      <c r="OZI906" s="3298"/>
      <c r="OZJ906" s="3298"/>
      <c r="OZK906" s="3298"/>
      <c r="OZL906" s="3298"/>
      <c r="OZM906" s="3298"/>
      <c r="OZN906" s="3298"/>
      <c r="OZO906" s="3298"/>
      <c r="OZP906" s="3298"/>
      <c r="OZQ906" s="3298"/>
      <c r="OZR906" s="3298"/>
      <c r="OZS906" s="3298"/>
      <c r="OZT906" s="3298"/>
      <c r="OZU906" s="3298"/>
      <c r="OZV906" s="3298"/>
      <c r="OZW906" s="3298"/>
      <c r="OZX906" s="3298"/>
      <c r="OZY906" s="3298"/>
      <c r="OZZ906" s="3298"/>
      <c r="PAA906" s="3298"/>
      <c r="PAB906" s="3298"/>
      <c r="PAC906" s="3298"/>
      <c r="PAD906" s="3298"/>
      <c r="PAE906" s="3298"/>
      <c r="PAF906" s="3298"/>
      <c r="PAG906" s="3298"/>
      <c r="PAH906" s="3298"/>
      <c r="PAI906" s="3298"/>
      <c r="PAJ906" s="3298"/>
      <c r="PAK906" s="3298"/>
      <c r="PAL906" s="3298"/>
      <c r="PAM906" s="3298"/>
      <c r="PAN906" s="3298"/>
      <c r="PAO906" s="3298"/>
      <c r="PAP906" s="3298"/>
      <c r="PAQ906" s="3298"/>
      <c r="PAR906" s="3298"/>
      <c r="PAS906" s="3298"/>
      <c r="PAT906" s="3298"/>
      <c r="PAU906" s="3298"/>
      <c r="PAV906" s="3298"/>
      <c r="PAW906" s="3298"/>
      <c r="PAX906" s="3298"/>
      <c r="PAY906" s="3298"/>
      <c r="PAZ906" s="3298"/>
      <c r="PBA906" s="3298"/>
      <c r="PBB906" s="3298"/>
      <c r="PBC906" s="3298"/>
      <c r="PBD906" s="3298"/>
      <c r="PBE906" s="3298"/>
      <c r="PBF906" s="3298"/>
      <c r="PBG906" s="3298"/>
      <c r="PBH906" s="3298"/>
      <c r="PBI906" s="3298"/>
      <c r="PBJ906" s="3298"/>
      <c r="PBK906" s="3298"/>
      <c r="PBL906" s="3298"/>
      <c r="PBM906" s="3298"/>
      <c r="PBN906" s="3298"/>
      <c r="PBO906" s="3298"/>
      <c r="PBP906" s="3298"/>
      <c r="PBQ906" s="3298"/>
      <c r="PBR906" s="3298"/>
      <c r="PBS906" s="3298"/>
      <c r="PBT906" s="3298"/>
      <c r="PBU906" s="3298"/>
      <c r="PBV906" s="3298"/>
      <c r="PBW906" s="3298"/>
      <c r="PBX906" s="3298"/>
      <c r="PBY906" s="3298"/>
      <c r="PBZ906" s="3298"/>
      <c r="PCA906" s="3298"/>
      <c r="PCB906" s="3298"/>
      <c r="PCC906" s="3298"/>
      <c r="PCD906" s="3298"/>
      <c r="PCE906" s="3298"/>
      <c r="PCF906" s="3298"/>
      <c r="PCG906" s="3298"/>
      <c r="PCH906" s="3298"/>
      <c r="PCI906" s="3298"/>
      <c r="PCJ906" s="3298"/>
      <c r="PCK906" s="3298"/>
      <c r="PCL906" s="3298"/>
      <c r="PCM906" s="3298"/>
      <c r="PCN906" s="3298"/>
      <c r="PCO906" s="3298"/>
      <c r="PCP906" s="3298"/>
      <c r="PCQ906" s="3298"/>
      <c r="PCR906" s="3298"/>
      <c r="PCS906" s="3298"/>
      <c r="PCT906" s="3298"/>
      <c r="PCU906" s="3298"/>
      <c r="PCV906" s="3298"/>
      <c r="PCW906" s="3298"/>
      <c r="PCX906" s="3298"/>
      <c r="PCY906" s="3298"/>
      <c r="PCZ906" s="3298"/>
      <c r="PDA906" s="3298"/>
      <c r="PDB906" s="3298"/>
      <c r="PDC906" s="3298"/>
      <c r="PDD906" s="3298"/>
      <c r="PDE906" s="3298"/>
      <c r="PDF906" s="3298"/>
      <c r="PDG906" s="3298"/>
      <c r="PDH906" s="3298"/>
      <c r="PDI906" s="3298"/>
      <c r="PDJ906" s="3298"/>
      <c r="PDK906" s="3298"/>
      <c r="PDL906" s="3298"/>
      <c r="PDM906" s="3298"/>
      <c r="PDN906" s="3298"/>
      <c r="PDO906" s="3298"/>
      <c r="PDP906" s="3298"/>
      <c r="PDQ906" s="3298"/>
      <c r="PDR906" s="3298"/>
      <c r="PDS906" s="3298"/>
      <c r="PDT906" s="3298"/>
      <c r="PDU906" s="3298"/>
      <c r="PDV906" s="3298"/>
      <c r="PDW906" s="3298"/>
      <c r="PDX906" s="3298"/>
      <c r="PDY906" s="3298"/>
      <c r="PDZ906" s="3298"/>
      <c r="PEA906" s="3298"/>
      <c r="PEB906" s="3298"/>
      <c r="PEC906" s="3298"/>
      <c r="PED906" s="3298"/>
      <c r="PEE906" s="3298"/>
      <c r="PEF906" s="3298"/>
      <c r="PEG906" s="3298"/>
      <c r="PEH906" s="3298"/>
      <c r="PEI906" s="3298"/>
      <c r="PEJ906" s="3298"/>
      <c r="PEK906" s="3298"/>
      <c r="PEL906" s="3298"/>
      <c r="PEM906" s="3298"/>
      <c r="PEN906" s="3298"/>
      <c r="PEO906" s="3298"/>
      <c r="PEP906" s="3298"/>
      <c r="PEQ906" s="3298"/>
      <c r="PER906" s="3298"/>
      <c r="PES906" s="3298"/>
      <c r="PET906" s="3298"/>
      <c r="PEU906" s="3298"/>
      <c r="PEV906" s="3298"/>
      <c r="PEW906" s="3298"/>
      <c r="PEX906" s="3298"/>
      <c r="PEY906" s="3298"/>
      <c r="PEZ906" s="3298"/>
      <c r="PFA906" s="3298"/>
      <c r="PFB906" s="3298"/>
      <c r="PFC906" s="3298"/>
      <c r="PFD906" s="3298"/>
      <c r="PFE906" s="3298"/>
      <c r="PFF906" s="3298"/>
      <c r="PFG906" s="3298"/>
      <c r="PFH906" s="3298"/>
      <c r="PFI906" s="3298"/>
      <c r="PFJ906" s="3298"/>
      <c r="PFK906" s="3298"/>
      <c r="PFL906" s="3298"/>
      <c r="PFM906" s="3298"/>
      <c r="PFN906" s="3298"/>
      <c r="PFO906" s="3298"/>
      <c r="PFP906" s="3298"/>
      <c r="PFQ906" s="3298"/>
      <c r="PFR906" s="3298"/>
      <c r="PFS906" s="3298"/>
      <c r="PFT906" s="3298"/>
      <c r="PFU906" s="3298"/>
      <c r="PFV906" s="3298"/>
      <c r="PFW906" s="3298"/>
      <c r="PFX906" s="3298"/>
      <c r="PFY906" s="3298"/>
      <c r="PFZ906" s="3298"/>
      <c r="PGA906" s="3298"/>
      <c r="PGB906" s="3298"/>
      <c r="PGC906" s="3298"/>
      <c r="PGD906" s="3298"/>
      <c r="PGE906" s="3298"/>
      <c r="PGF906" s="3298"/>
      <c r="PGG906" s="3298"/>
      <c r="PGH906" s="3298"/>
      <c r="PGI906" s="3298"/>
      <c r="PGJ906" s="3298"/>
      <c r="PGK906" s="3298"/>
      <c r="PGL906" s="3298"/>
      <c r="PGM906" s="3298"/>
      <c r="PGN906" s="3298"/>
      <c r="PGO906" s="3298"/>
      <c r="PGP906" s="3298"/>
      <c r="PGQ906" s="3298"/>
      <c r="PGR906" s="3298"/>
      <c r="PGS906" s="3298"/>
      <c r="PGT906" s="3298"/>
      <c r="PGU906" s="3298"/>
      <c r="PGV906" s="3298"/>
      <c r="PGW906" s="3298"/>
      <c r="PGX906" s="3298"/>
      <c r="PGY906" s="3298"/>
      <c r="PGZ906" s="3298"/>
      <c r="PHA906" s="3298"/>
      <c r="PHB906" s="3298"/>
      <c r="PHC906" s="3298"/>
      <c r="PHD906" s="3298"/>
      <c r="PHE906" s="3298"/>
      <c r="PHF906" s="3298"/>
      <c r="PHG906" s="3298"/>
      <c r="PHH906" s="3298"/>
      <c r="PHI906" s="3298"/>
      <c r="PHJ906" s="3298"/>
      <c r="PHK906" s="3298"/>
      <c r="PHL906" s="3298"/>
      <c r="PHM906" s="3298"/>
      <c r="PHN906" s="3298"/>
      <c r="PHO906" s="3298"/>
      <c r="PHP906" s="3298"/>
      <c r="PHQ906" s="3298"/>
      <c r="PHR906" s="3298"/>
      <c r="PHS906" s="3298"/>
      <c r="PHT906" s="3298"/>
      <c r="PHU906" s="3298"/>
      <c r="PHV906" s="3298"/>
      <c r="PHW906" s="3298"/>
      <c r="PHX906" s="3298"/>
      <c r="PHY906" s="3298"/>
      <c r="PHZ906" s="3298"/>
      <c r="PIA906" s="3298"/>
      <c r="PIB906" s="3298"/>
      <c r="PIC906" s="3298"/>
      <c r="PID906" s="3298"/>
      <c r="PIE906" s="3298"/>
      <c r="PIF906" s="3298"/>
      <c r="PIG906" s="3298"/>
      <c r="PIH906" s="3298"/>
      <c r="PII906" s="3298"/>
      <c r="PIJ906" s="3298"/>
      <c r="PIK906" s="3298"/>
      <c r="PIL906" s="3298"/>
      <c r="PIM906" s="3298"/>
      <c r="PIN906" s="3298"/>
      <c r="PIO906" s="3298"/>
      <c r="PIP906" s="3298"/>
      <c r="PIQ906" s="3298"/>
      <c r="PIR906" s="3298"/>
      <c r="PIS906" s="3298"/>
      <c r="PIT906" s="3298"/>
      <c r="PIU906" s="3298"/>
      <c r="PIV906" s="3298"/>
      <c r="PIW906" s="3298"/>
      <c r="PIX906" s="3298"/>
      <c r="PIY906" s="3298"/>
      <c r="PIZ906" s="3298"/>
      <c r="PJA906" s="3298"/>
      <c r="PJB906" s="3298"/>
      <c r="PJC906" s="3298"/>
      <c r="PJD906" s="3298"/>
      <c r="PJE906" s="3298"/>
      <c r="PJF906" s="3298"/>
      <c r="PJG906" s="3298"/>
      <c r="PJH906" s="3298"/>
      <c r="PJI906" s="3298"/>
      <c r="PJJ906" s="3298"/>
      <c r="PJK906" s="3298"/>
      <c r="PJL906" s="3298"/>
      <c r="PJM906" s="3298"/>
      <c r="PJN906" s="3298"/>
      <c r="PJO906" s="3298"/>
      <c r="PJP906" s="3298"/>
      <c r="PJQ906" s="3298"/>
      <c r="PJR906" s="3298"/>
      <c r="PJS906" s="3298"/>
      <c r="PJT906" s="3298"/>
      <c r="PJU906" s="3298"/>
      <c r="PJV906" s="3298"/>
      <c r="PJW906" s="3298"/>
      <c r="PJX906" s="3298"/>
      <c r="PJY906" s="3298"/>
      <c r="PJZ906" s="3298"/>
      <c r="PKA906" s="3298"/>
      <c r="PKB906" s="3298"/>
      <c r="PKC906" s="3298"/>
      <c r="PKD906" s="3298"/>
      <c r="PKE906" s="3298"/>
      <c r="PKF906" s="3298"/>
      <c r="PKG906" s="3298"/>
      <c r="PKH906" s="3298"/>
      <c r="PKI906" s="3298"/>
      <c r="PKJ906" s="3298"/>
      <c r="PKK906" s="3298"/>
      <c r="PKL906" s="3298"/>
      <c r="PKM906" s="3298"/>
      <c r="PKN906" s="3298"/>
      <c r="PKO906" s="3298"/>
      <c r="PKP906" s="3298"/>
      <c r="PKQ906" s="3298"/>
      <c r="PKR906" s="3298"/>
      <c r="PKS906" s="3298"/>
      <c r="PKT906" s="3298"/>
      <c r="PKU906" s="3298"/>
      <c r="PKV906" s="3298"/>
      <c r="PKW906" s="3298"/>
      <c r="PKX906" s="3298"/>
      <c r="PKY906" s="3298"/>
      <c r="PKZ906" s="3298"/>
      <c r="PLA906" s="3298"/>
      <c r="PLB906" s="3298"/>
      <c r="PLC906" s="3298"/>
      <c r="PLD906" s="3298"/>
      <c r="PLE906" s="3298"/>
      <c r="PLF906" s="3298"/>
      <c r="PLG906" s="3298"/>
      <c r="PLH906" s="3298"/>
      <c r="PLI906" s="3298"/>
      <c r="PLJ906" s="3298"/>
      <c r="PLK906" s="3298"/>
      <c r="PLL906" s="3298"/>
      <c r="PLM906" s="3298"/>
      <c r="PLN906" s="3298"/>
      <c r="PLO906" s="3298"/>
      <c r="PLP906" s="3298"/>
      <c r="PLQ906" s="3298"/>
      <c r="PLR906" s="3298"/>
      <c r="PLS906" s="3298"/>
      <c r="PLT906" s="3298"/>
      <c r="PLU906" s="3298"/>
      <c r="PLV906" s="3298"/>
      <c r="PLW906" s="3298"/>
      <c r="PLX906" s="3298"/>
      <c r="PLY906" s="3298"/>
      <c r="PLZ906" s="3298"/>
      <c r="PMA906" s="3298"/>
      <c r="PMB906" s="3298"/>
      <c r="PMC906" s="3298"/>
      <c r="PMD906" s="3298"/>
      <c r="PME906" s="3298"/>
      <c r="PMF906" s="3298"/>
      <c r="PMG906" s="3298"/>
      <c r="PMH906" s="3298"/>
      <c r="PMI906" s="3298"/>
      <c r="PMJ906" s="3298"/>
      <c r="PMK906" s="3298"/>
      <c r="PML906" s="3298"/>
      <c r="PMM906" s="3298"/>
      <c r="PMN906" s="3298"/>
      <c r="PMO906" s="3298"/>
      <c r="PMP906" s="3298"/>
      <c r="PMQ906" s="3298"/>
      <c r="PMR906" s="3298"/>
      <c r="PMS906" s="3298"/>
      <c r="PMT906" s="3298"/>
      <c r="PMU906" s="3298"/>
      <c r="PMV906" s="3298"/>
      <c r="PMW906" s="3298"/>
      <c r="PMX906" s="3298"/>
      <c r="PMY906" s="3298"/>
      <c r="PMZ906" s="3298"/>
      <c r="PNA906" s="3298"/>
      <c r="PNB906" s="3298"/>
      <c r="PNC906" s="3298"/>
      <c r="PND906" s="3298"/>
      <c r="PNE906" s="3298"/>
      <c r="PNF906" s="3298"/>
      <c r="PNG906" s="3298"/>
      <c r="PNH906" s="3298"/>
      <c r="PNI906" s="3298"/>
      <c r="PNJ906" s="3298"/>
      <c r="PNK906" s="3298"/>
      <c r="PNL906" s="3298"/>
      <c r="PNM906" s="3298"/>
      <c r="PNN906" s="3298"/>
      <c r="PNO906" s="3298"/>
      <c r="PNP906" s="3298"/>
      <c r="PNQ906" s="3298"/>
      <c r="PNR906" s="3298"/>
      <c r="PNS906" s="3298"/>
      <c r="PNT906" s="3298"/>
      <c r="PNU906" s="3298"/>
      <c r="PNV906" s="3298"/>
      <c r="PNW906" s="3298"/>
      <c r="PNX906" s="3298"/>
      <c r="PNY906" s="3298"/>
      <c r="PNZ906" s="3298"/>
      <c r="POA906" s="3298"/>
      <c r="POB906" s="3298"/>
      <c r="POC906" s="3298"/>
      <c r="POD906" s="3298"/>
      <c r="POE906" s="3298"/>
      <c r="POF906" s="3298"/>
      <c r="POG906" s="3298"/>
      <c r="POH906" s="3298"/>
      <c r="POI906" s="3298"/>
      <c r="POJ906" s="3298"/>
      <c r="POK906" s="3298"/>
      <c r="POL906" s="3298"/>
      <c r="POM906" s="3298"/>
      <c r="PON906" s="3298"/>
      <c r="POO906" s="3298"/>
      <c r="POP906" s="3298"/>
      <c r="POQ906" s="3298"/>
      <c r="POR906" s="3298"/>
      <c r="POS906" s="3298"/>
      <c r="POT906" s="3298"/>
      <c r="POU906" s="3298"/>
      <c r="POV906" s="3298"/>
      <c r="POW906" s="3298"/>
      <c r="POX906" s="3298"/>
      <c r="POY906" s="3298"/>
      <c r="POZ906" s="3298"/>
      <c r="PPA906" s="3298"/>
      <c r="PPB906" s="3298"/>
      <c r="PPC906" s="3298"/>
      <c r="PPD906" s="3298"/>
      <c r="PPE906" s="3298"/>
      <c r="PPF906" s="3298"/>
      <c r="PPG906" s="3298"/>
      <c r="PPH906" s="3298"/>
      <c r="PPI906" s="3298"/>
      <c r="PPJ906" s="3298"/>
      <c r="PPK906" s="3298"/>
      <c r="PPL906" s="3298"/>
      <c r="PPM906" s="3298"/>
      <c r="PPN906" s="3298"/>
      <c r="PPO906" s="3298"/>
      <c r="PPP906" s="3298"/>
      <c r="PPQ906" s="3298"/>
      <c r="PPR906" s="3298"/>
      <c r="PPS906" s="3298"/>
      <c r="PPT906" s="3298"/>
      <c r="PPU906" s="3298"/>
      <c r="PPV906" s="3298"/>
      <c r="PPW906" s="3298"/>
      <c r="PPX906" s="3298"/>
      <c r="PPY906" s="3298"/>
      <c r="PPZ906" s="3298"/>
      <c r="PQA906" s="3298"/>
      <c r="PQB906" s="3298"/>
      <c r="PQC906" s="3298"/>
      <c r="PQD906" s="3298"/>
      <c r="PQE906" s="3298"/>
      <c r="PQF906" s="3298"/>
      <c r="PQG906" s="3298"/>
      <c r="PQH906" s="3298"/>
      <c r="PQI906" s="3298"/>
      <c r="PQJ906" s="3298"/>
      <c r="PQK906" s="3298"/>
      <c r="PQL906" s="3298"/>
      <c r="PQM906" s="3298"/>
      <c r="PQN906" s="3298"/>
      <c r="PQO906" s="3298"/>
      <c r="PQP906" s="3298"/>
      <c r="PQQ906" s="3298"/>
      <c r="PQR906" s="3298"/>
      <c r="PQS906" s="3298"/>
      <c r="PQT906" s="3298"/>
      <c r="PQU906" s="3298"/>
      <c r="PQV906" s="3298"/>
      <c r="PQW906" s="3298"/>
      <c r="PQX906" s="3298"/>
      <c r="PQY906" s="3298"/>
      <c r="PQZ906" s="3298"/>
      <c r="PRA906" s="3298"/>
      <c r="PRB906" s="3298"/>
      <c r="PRC906" s="3298"/>
      <c r="PRD906" s="3298"/>
      <c r="PRE906" s="3298"/>
      <c r="PRF906" s="3298"/>
      <c r="PRG906" s="3298"/>
      <c r="PRH906" s="3298"/>
      <c r="PRI906" s="3298"/>
      <c r="PRJ906" s="3298"/>
      <c r="PRK906" s="3298"/>
      <c r="PRL906" s="3298"/>
      <c r="PRM906" s="3298"/>
      <c r="PRN906" s="3298"/>
      <c r="PRO906" s="3298"/>
      <c r="PRP906" s="3298"/>
      <c r="PRQ906" s="3298"/>
      <c r="PRR906" s="3298"/>
      <c r="PRS906" s="3298"/>
      <c r="PRT906" s="3298"/>
      <c r="PRU906" s="3298"/>
      <c r="PRV906" s="3298"/>
      <c r="PRW906" s="3298"/>
      <c r="PRX906" s="3298"/>
      <c r="PRY906" s="3298"/>
      <c r="PRZ906" s="3298"/>
      <c r="PSA906" s="3298"/>
      <c r="PSB906" s="3298"/>
      <c r="PSC906" s="3298"/>
      <c r="PSD906" s="3298"/>
      <c r="PSE906" s="3298"/>
      <c r="PSF906" s="3298"/>
      <c r="PSG906" s="3298"/>
      <c r="PSH906" s="3298"/>
      <c r="PSI906" s="3298"/>
      <c r="PSJ906" s="3298"/>
      <c r="PSK906" s="3298"/>
      <c r="PSL906" s="3298"/>
      <c r="PSM906" s="3298"/>
      <c r="PSN906" s="3298"/>
      <c r="PSO906" s="3298"/>
      <c r="PSP906" s="3298"/>
      <c r="PSQ906" s="3298"/>
      <c r="PSR906" s="3298"/>
      <c r="PSS906" s="3298"/>
      <c r="PST906" s="3298"/>
      <c r="PSU906" s="3298"/>
      <c r="PSV906" s="3298"/>
      <c r="PSW906" s="3298"/>
      <c r="PSX906" s="3298"/>
      <c r="PSY906" s="3298"/>
      <c r="PSZ906" s="3298"/>
      <c r="PTA906" s="3298"/>
      <c r="PTB906" s="3298"/>
      <c r="PTC906" s="3298"/>
      <c r="PTD906" s="3298"/>
      <c r="PTE906" s="3298"/>
      <c r="PTF906" s="3298"/>
      <c r="PTG906" s="3298"/>
      <c r="PTH906" s="3298"/>
      <c r="PTI906" s="3298"/>
      <c r="PTJ906" s="3298"/>
      <c r="PTK906" s="3298"/>
      <c r="PTL906" s="3298"/>
      <c r="PTM906" s="3298"/>
      <c r="PTN906" s="3298"/>
      <c r="PTO906" s="3298"/>
      <c r="PTP906" s="3298"/>
      <c r="PTQ906" s="3298"/>
      <c r="PTR906" s="3298"/>
      <c r="PTS906" s="3298"/>
      <c r="PTT906" s="3298"/>
      <c r="PTU906" s="3298"/>
      <c r="PTV906" s="3298"/>
      <c r="PTW906" s="3298"/>
      <c r="PTX906" s="3298"/>
      <c r="PTY906" s="3298"/>
      <c r="PTZ906" s="3298"/>
      <c r="PUA906" s="3298"/>
      <c r="PUB906" s="3298"/>
      <c r="PUC906" s="3298"/>
      <c r="PUD906" s="3298"/>
      <c r="PUE906" s="3298"/>
      <c r="PUF906" s="3298"/>
      <c r="PUG906" s="3298"/>
      <c r="PUH906" s="3298"/>
      <c r="PUI906" s="3298"/>
      <c r="PUJ906" s="3298"/>
      <c r="PUK906" s="3298"/>
      <c r="PUL906" s="3298"/>
      <c r="PUM906" s="3298"/>
      <c r="PUN906" s="3298"/>
      <c r="PUO906" s="3298"/>
      <c r="PUP906" s="3298"/>
      <c r="PUQ906" s="3298"/>
      <c r="PUR906" s="3298"/>
      <c r="PUS906" s="3298"/>
      <c r="PUT906" s="3298"/>
      <c r="PUU906" s="3298"/>
      <c r="PUV906" s="3298"/>
      <c r="PUW906" s="3298"/>
      <c r="PUX906" s="3298"/>
      <c r="PUY906" s="3298"/>
      <c r="PUZ906" s="3298"/>
      <c r="PVA906" s="3298"/>
      <c r="PVB906" s="3298"/>
      <c r="PVC906" s="3298"/>
      <c r="PVD906" s="3298"/>
      <c r="PVE906" s="3298"/>
      <c r="PVF906" s="3298"/>
      <c r="PVG906" s="3298"/>
      <c r="PVH906" s="3298"/>
      <c r="PVI906" s="3298"/>
      <c r="PVJ906" s="3298"/>
      <c r="PVK906" s="3298"/>
      <c r="PVL906" s="3298"/>
      <c r="PVM906" s="3298"/>
      <c r="PVN906" s="3298"/>
      <c r="PVO906" s="3298"/>
      <c r="PVP906" s="3298"/>
      <c r="PVQ906" s="3298"/>
      <c r="PVR906" s="3298"/>
      <c r="PVS906" s="3298"/>
      <c r="PVT906" s="3298"/>
      <c r="PVU906" s="3298"/>
      <c r="PVV906" s="3298"/>
      <c r="PVW906" s="3298"/>
      <c r="PVX906" s="3298"/>
      <c r="PVY906" s="3298"/>
      <c r="PVZ906" s="3298"/>
      <c r="PWA906" s="3298"/>
      <c r="PWB906" s="3298"/>
      <c r="PWC906" s="3298"/>
      <c r="PWD906" s="3298"/>
      <c r="PWE906" s="3298"/>
      <c r="PWF906" s="3298"/>
      <c r="PWG906" s="3298"/>
      <c r="PWH906" s="3298"/>
      <c r="PWI906" s="3298"/>
      <c r="PWJ906" s="3298"/>
      <c r="PWK906" s="3298"/>
      <c r="PWL906" s="3298"/>
      <c r="PWM906" s="3298"/>
      <c r="PWN906" s="3298"/>
      <c r="PWO906" s="3298"/>
      <c r="PWP906" s="3298"/>
      <c r="PWQ906" s="3298"/>
      <c r="PWR906" s="3298"/>
      <c r="PWS906" s="3298"/>
      <c r="PWT906" s="3298"/>
      <c r="PWU906" s="3298"/>
      <c r="PWV906" s="3298"/>
      <c r="PWW906" s="3298"/>
      <c r="PWX906" s="3298"/>
      <c r="PWY906" s="3298"/>
      <c r="PWZ906" s="3298"/>
      <c r="PXA906" s="3298"/>
      <c r="PXB906" s="3298"/>
      <c r="PXC906" s="3298"/>
      <c r="PXD906" s="3298"/>
      <c r="PXE906" s="3298"/>
      <c r="PXF906" s="3298"/>
      <c r="PXG906" s="3298"/>
      <c r="PXH906" s="3298"/>
      <c r="PXI906" s="3298"/>
      <c r="PXJ906" s="3298"/>
      <c r="PXK906" s="3298"/>
      <c r="PXL906" s="3298"/>
      <c r="PXM906" s="3298"/>
      <c r="PXN906" s="3298"/>
      <c r="PXO906" s="3298"/>
      <c r="PXP906" s="3298"/>
      <c r="PXQ906" s="3298"/>
      <c r="PXR906" s="3298"/>
      <c r="PXS906" s="3298"/>
      <c r="PXT906" s="3298"/>
      <c r="PXU906" s="3298"/>
      <c r="PXV906" s="3298"/>
      <c r="PXW906" s="3298"/>
      <c r="PXX906" s="3298"/>
      <c r="PXY906" s="3298"/>
      <c r="PXZ906" s="3298"/>
      <c r="PYA906" s="3298"/>
      <c r="PYB906" s="3298"/>
      <c r="PYC906" s="3298"/>
      <c r="PYD906" s="3298"/>
      <c r="PYE906" s="3298"/>
      <c r="PYF906" s="3298"/>
      <c r="PYG906" s="3298"/>
      <c r="PYH906" s="3298"/>
      <c r="PYI906" s="3298"/>
      <c r="PYJ906" s="3298"/>
      <c r="PYK906" s="3298"/>
      <c r="PYL906" s="3298"/>
      <c r="PYM906" s="3298"/>
      <c r="PYN906" s="3298"/>
      <c r="PYO906" s="3298"/>
      <c r="PYP906" s="3298"/>
      <c r="PYQ906" s="3298"/>
      <c r="PYR906" s="3298"/>
      <c r="PYS906" s="3298"/>
      <c r="PYT906" s="3298"/>
      <c r="PYU906" s="3298"/>
      <c r="PYV906" s="3298"/>
      <c r="PYW906" s="3298"/>
      <c r="PYX906" s="3298"/>
      <c r="PYY906" s="3298"/>
      <c r="PYZ906" s="3298"/>
      <c r="PZA906" s="3298"/>
      <c r="PZB906" s="3298"/>
      <c r="PZC906" s="3298"/>
      <c r="PZD906" s="3298"/>
      <c r="PZE906" s="3298"/>
      <c r="PZF906" s="3298"/>
      <c r="PZG906" s="3298"/>
      <c r="PZH906" s="3298"/>
      <c r="PZI906" s="3298"/>
      <c r="PZJ906" s="3298"/>
      <c r="PZK906" s="3298"/>
      <c r="PZL906" s="3298"/>
      <c r="PZM906" s="3298"/>
      <c r="PZN906" s="3298"/>
      <c r="PZO906" s="3298"/>
      <c r="PZP906" s="3298"/>
      <c r="PZQ906" s="3298"/>
      <c r="PZR906" s="3298"/>
      <c r="PZS906" s="3298"/>
      <c r="PZT906" s="3298"/>
      <c r="PZU906" s="3298"/>
      <c r="PZV906" s="3298"/>
      <c r="PZW906" s="3298"/>
      <c r="PZX906" s="3298"/>
      <c r="PZY906" s="3298"/>
      <c r="PZZ906" s="3298"/>
      <c r="QAA906" s="3298"/>
      <c r="QAB906" s="3298"/>
      <c r="QAC906" s="3298"/>
      <c r="QAD906" s="3298"/>
      <c r="QAE906" s="3298"/>
      <c r="QAF906" s="3298"/>
      <c r="QAG906" s="3298"/>
      <c r="QAH906" s="3298"/>
      <c r="QAI906" s="3298"/>
      <c r="QAJ906" s="3298"/>
      <c r="QAK906" s="3298"/>
      <c r="QAL906" s="3298"/>
      <c r="QAM906" s="3298"/>
      <c r="QAN906" s="3298"/>
      <c r="QAO906" s="3298"/>
      <c r="QAP906" s="3298"/>
      <c r="QAQ906" s="3298"/>
      <c r="QAR906" s="3298"/>
      <c r="QAS906" s="3298"/>
      <c r="QAT906" s="3298"/>
      <c r="QAU906" s="3298"/>
      <c r="QAV906" s="3298"/>
      <c r="QAW906" s="3298"/>
      <c r="QAX906" s="3298"/>
      <c r="QAY906" s="3298"/>
      <c r="QAZ906" s="3298"/>
      <c r="QBA906" s="3298"/>
      <c r="QBB906" s="3298"/>
      <c r="QBC906" s="3298"/>
      <c r="QBD906" s="3298"/>
      <c r="QBE906" s="3298"/>
      <c r="QBF906" s="3298"/>
      <c r="QBG906" s="3298"/>
      <c r="QBH906" s="3298"/>
      <c r="QBI906" s="3298"/>
      <c r="QBJ906" s="3298"/>
      <c r="QBK906" s="3298"/>
      <c r="QBL906" s="3298"/>
      <c r="QBM906" s="3298"/>
      <c r="QBN906" s="3298"/>
      <c r="QBO906" s="3298"/>
      <c r="QBP906" s="3298"/>
      <c r="QBQ906" s="3298"/>
      <c r="QBR906" s="3298"/>
      <c r="QBS906" s="3298"/>
      <c r="QBT906" s="3298"/>
      <c r="QBU906" s="3298"/>
      <c r="QBV906" s="3298"/>
      <c r="QBW906" s="3298"/>
      <c r="QBX906" s="3298"/>
      <c r="QBY906" s="3298"/>
      <c r="QBZ906" s="3298"/>
      <c r="QCA906" s="3298"/>
      <c r="QCB906" s="3298"/>
      <c r="QCC906" s="3298"/>
      <c r="QCD906" s="3298"/>
      <c r="QCE906" s="3298"/>
      <c r="QCF906" s="3298"/>
      <c r="QCG906" s="3298"/>
      <c r="QCH906" s="3298"/>
      <c r="QCI906" s="3298"/>
      <c r="QCJ906" s="3298"/>
      <c r="QCK906" s="3298"/>
      <c r="QCL906" s="3298"/>
      <c r="QCM906" s="3298"/>
      <c r="QCN906" s="3298"/>
      <c r="QCO906" s="3298"/>
      <c r="QCP906" s="3298"/>
      <c r="QCQ906" s="3298"/>
      <c r="QCR906" s="3298"/>
      <c r="QCS906" s="3298"/>
      <c r="QCT906" s="3298"/>
      <c r="QCU906" s="3298"/>
      <c r="QCV906" s="3298"/>
      <c r="QCW906" s="3298"/>
      <c r="QCX906" s="3298"/>
      <c r="QCY906" s="3298"/>
      <c r="QCZ906" s="3298"/>
      <c r="QDA906" s="3298"/>
      <c r="QDB906" s="3298"/>
      <c r="QDC906" s="3298"/>
      <c r="QDD906" s="3298"/>
      <c r="QDE906" s="3298"/>
      <c r="QDF906" s="3298"/>
      <c r="QDG906" s="3298"/>
      <c r="QDH906" s="3298"/>
      <c r="QDI906" s="3298"/>
      <c r="QDJ906" s="3298"/>
      <c r="QDK906" s="3298"/>
      <c r="QDL906" s="3298"/>
      <c r="QDM906" s="3298"/>
      <c r="QDN906" s="3298"/>
      <c r="QDO906" s="3298"/>
      <c r="QDP906" s="3298"/>
      <c r="QDQ906" s="3298"/>
      <c r="QDR906" s="3298"/>
      <c r="QDS906" s="3298"/>
      <c r="QDT906" s="3298"/>
      <c r="QDU906" s="3298"/>
      <c r="QDV906" s="3298"/>
      <c r="QDW906" s="3298"/>
      <c r="QDX906" s="3298"/>
      <c r="QDY906" s="3298"/>
      <c r="QDZ906" s="3298"/>
      <c r="QEA906" s="3298"/>
      <c r="QEB906" s="3298"/>
      <c r="QEC906" s="3298"/>
      <c r="QED906" s="3298"/>
      <c r="QEE906" s="3298"/>
      <c r="QEF906" s="3298"/>
      <c r="QEG906" s="3298"/>
      <c r="QEH906" s="3298"/>
      <c r="QEI906" s="3298"/>
      <c r="QEJ906" s="3298"/>
      <c r="QEK906" s="3298"/>
      <c r="QEL906" s="3298"/>
      <c r="QEM906" s="3298"/>
      <c r="QEN906" s="3298"/>
      <c r="QEO906" s="3298"/>
      <c r="QEP906" s="3298"/>
      <c r="QEQ906" s="3298"/>
      <c r="QER906" s="3298"/>
      <c r="QES906" s="3298"/>
      <c r="QET906" s="3298"/>
      <c r="QEU906" s="3298"/>
      <c r="QEV906" s="3298"/>
      <c r="QEW906" s="3298"/>
      <c r="QEX906" s="3298"/>
      <c r="QEY906" s="3298"/>
      <c r="QEZ906" s="3298"/>
      <c r="QFA906" s="3298"/>
      <c r="QFB906" s="3298"/>
      <c r="QFC906" s="3298"/>
      <c r="QFD906" s="3298"/>
      <c r="QFE906" s="3298"/>
      <c r="QFF906" s="3298"/>
      <c r="QFG906" s="3298"/>
      <c r="QFH906" s="3298"/>
      <c r="QFI906" s="3298"/>
      <c r="QFJ906" s="3298"/>
      <c r="QFK906" s="3298"/>
      <c r="QFL906" s="3298"/>
      <c r="QFM906" s="3298"/>
      <c r="QFN906" s="3298"/>
      <c r="QFO906" s="3298"/>
      <c r="QFP906" s="3298"/>
      <c r="QFQ906" s="3298"/>
      <c r="QFR906" s="3298"/>
      <c r="QFS906" s="3298"/>
      <c r="QFT906" s="3298"/>
      <c r="QFU906" s="3298"/>
      <c r="QFV906" s="3298"/>
      <c r="QFW906" s="3298"/>
      <c r="QFX906" s="3298"/>
      <c r="QFY906" s="3298"/>
      <c r="QFZ906" s="3298"/>
      <c r="QGA906" s="3298"/>
      <c r="QGB906" s="3298"/>
      <c r="QGC906" s="3298"/>
      <c r="QGD906" s="3298"/>
      <c r="QGE906" s="3298"/>
      <c r="QGF906" s="3298"/>
      <c r="QGG906" s="3298"/>
      <c r="QGH906" s="3298"/>
      <c r="QGI906" s="3298"/>
      <c r="QGJ906" s="3298"/>
      <c r="QGK906" s="3298"/>
      <c r="QGL906" s="3298"/>
      <c r="QGM906" s="3298"/>
      <c r="QGN906" s="3298"/>
      <c r="QGO906" s="3298"/>
      <c r="QGP906" s="3298"/>
      <c r="QGQ906" s="3298"/>
      <c r="QGR906" s="3298"/>
      <c r="QGS906" s="3298"/>
      <c r="QGT906" s="3298"/>
      <c r="QGU906" s="3298"/>
      <c r="QGV906" s="3298"/>
      <c r="QGW906" s="3298"/>
      <c r="QGX906" s="3298"/>
      <c r="QGY906" s="3298"/>
      <c r="QGZ906" s="3298"/>
      <c r="QHA906" s="3298"/>
      <c r="QHB906" s="3298"/>
      <c r="QHC906" s="3298"/>
      <c r="QHD906" s="3298"/>
      <c r="QHE906" s="3298"/>
      <c r="QHF906" s="3298"/>
      <c r="QHG906" s="3298"/>
      <c r="QHH906" s="3298"/>
      <c r="QHI906" s="3298"/>
      <c r="QHJ906" s="3298"/>
      <c r="QHK906" s="3298"/>
      <c r="QHL906" s="3298"/>
      <c r="QHM906" s="3298"/>
      <c r="QHN906" s="3298"/>
      <c r="QHO906" s="3298"/>
      <c r="QHP906" s="3298"/>
      <c r="QHQ906" s="3298"/>
      <c r="QHR906" s="3298"/>
      <c r="QHS906" s="3298"/>
      <c r="QHT906" s="3298"/>
      <c r="QHU906" s="3298"/>
      <c r="QHV906" s="3298"/>
      <c r="QHW906" s="3298"/>
      <c r="QHX906" s="3298"/>
      <c r="QHY906" s="3298"/>
      <c r="QHZ906" s="3298"/>
      <c r="QIA906" s="3298"/>
      <c r="QIB906" s="3298"/>
      <c r="QIC906" s="3298"/>
      <c r="QID906" s="3298"/>
      <c r="QIE906" s="3298"/>
      <c r="QIF906" s="3298"/>
      <c r="QIG906" s="3298"/>
      <c r="QIH906" s="3298"/>
      <c r="QII906" s="3298"/>
      <c r="QIJ906" s="3298"/>
      <c r="QIK906" s="3298"/>
      <c r="QIL906" s="3298"/>
      <c r="QIM906" s="3298"/>
      <c r="QIN906" s="3298"/>
      <c r="QIO906" s="3298"/>
      <c r="QIP906" s="3298"/>
      <c r="QIQ906" s="3298"/>
      <c r="QIR906" s="3298"/>
      <c r="QIS906" s="3298"/>
      <c r="QIT906" s="3298"/>
      <c r="QIU906" s="3298"/>
      <c r="QIV906" s="3298"/>
      <c r="QIW906" s="3298"/>
      <c r="QIX906" s="3298"/>
      <c r="QIY906" s="3298"/>
      <c r="QIZ906" s="3298"/>
      <c r="QJA906" s="3298"/>
      <c r="QJB906" s="3298"/>
      <c r="QJC906" s="3298"/>
      <c r="QJD906" s="3298"/>
      <c r="QJE906" s="3298"/>
      <c r="QJF906" s="3298"/>
      <c r="QJG906" s="3298"/>
      <c r="QJH906" s="3298"/>
      <c r="QJI906" s="3298"/>
      <c r="QJJ906" s="3298"/>
      <c r="QJK906" s="3298"/>
      <c r="QJL906" s="3298"/>
      <c r="QJM906" s="3298"/>
      <c r="QJN906" s="3298"/>
      <c r="QJO906" s="3298"/>
      <c r="QJP906" s="3298"/>
      <c r="QJQ906" s="3298"/>
      <c r="QJR906" s="3298"/>
      <c r="QJS906" s="3298"/>
      <c r="QJT906" s="3298"/>
      <c r="QJU906" s="3298"/>
      <c r="QJV906" s="3298"/>
      <c r="QJW906" s="3298"/>
      <c r="QJX906" s="3298"/>
      <c r="QJY906" s="3298"/>
      <c r="QJZ906" s="3298"/>
      <c r="QKA906" s="3298"/>
      <c r="QKB906" s="3298"/>
      <c r="QKC906" s="3298"/>
      <c r="QKD906" s="3298"/>
      <c r="QKE906" s="3298"/>
      <c r="QKF906" s="3298"/>
      <c r="QKG906" s="3298"/>
      <c r="QKH906" s="3298"/>
      <c r="QKI906" s="3298"/>
      <c r="QKJ906" s="3298"/>
      <c r="QKK906" s="3298"/>
      <c r="QKL906" s="3298"/>
      <c r="QKM906" s="3298"/>
      <c r="QKN906" s="3298"/>
      <c r="QKO906" s="3298"/>
      <c r="QKP906" s="3298"/>
      <c r="QKQ906" s="3298"/>
      <c r="QKR906" s="3298"/>
      <c r="QKS906" s="3298"/>
      <c r="QKT906" s="3298"/>
      <c r="QKU906" s="3298"/>
      <c r="QKV906" s="3298"/>
      <c r="QKW906" s="3298"/>
      <c r="QKX906" s="3298"/>
      <c r="QKY906" s="3298"/>
      <c r="QKZ906" s="3298"/>
      <c r="QLA906" s="3298"/>
      <c r="QLB906" s="3298"/>
      <c r="QLC906" s="3298"/>
      <c r="QLD906" s="3298"/>
      <c r="QLE906" s="3298"/>
      <c r="QLF906" s="3298"/>
      <c r="QLG906" s="3298"/>
      <c r="QLH906" s="3298"/>
      <c r="QLI906" s="3298"/>
      <c r="QLJ906" s="3298"/>
      <c r="QLK906" s="3298"/>
      <c r="QLL906" s="3298"/>
      <c r="QLM906" s="3298"/>
      <c r="QLN906" s="3298"/>
      <c r="QLO906" s="3298"/>
      <c r="QLP906" s="3298"/>
      <c r="QLQ906" s="3298"/>
      <c r="QLR906" s="3298"/>
      <c r="QLS906" s="3298"/>
      <c r="QLT906" s="3298"/>
      <c r="QLU906" s="3298"/>
      <c r="QLV906" s="3298"/>
      <c r="QLW906" s="3298"/>
      <c r="QLX906" s="3298"/>
      <c r="QLY906" s="3298"/>
      <c r="QLZ906" s="3298"/>
      <c r="QMA906" s="3298"/>
      <c r="QMB906" s="3298"/>
      <c r="QMC906" s="3298"/>
      <c r="QMD906" s="3298"/>
      <c r="QME906" s="3298"/>
      <c r="QMF906" s="3298"/>
      <c r="QMG906" s="3298"/>
      <c r="QMH906" s="3298"/>
      <c r="QMI906" s="3298"/>
      <c r="QMJ906" s="3298"/>
      <c r="QMK906" s="3298"/>
      <c r="QML906" s="3298"/>
      <c r="QMM906" s="3298"/>
      <c r="QMN906" s="3298"/>
      <c r="QMO906" s="3298"/>
      <c r="QMP906" s="3298"/>
      <c r="QMQ906" s="3298"/>
      <c r="QMR906" s="3298"/>
      <c r="QMS906" s="3298"/>
      <c r="QMT906" s="3298"/>
      <c r="QMU906" s="3298"/>
      <c r="QMV906" s="3298"/>
      <c r="QMW906" s="3298"/>
      <c r="QMX906" s="3298"/>
      <c r="QMY906" s="3298"/>
      <c r="QMZ906" s="3298"/>
      <c r="QNA906" s="3298"/>
      <c r="QNB906" s="3298"/>
      <c r="QNC906" s="3298"/>
      <c r="QND906" s="3298"/>
      <c r="QNE906" s="3298"/>
      <c r="QNF906" s="3298"/>
      <c r="QNG906" s="3298"/>
      <c r="QNH906" s="3298"/>
      <c r="QNI906" s="3298"/>
      <c r="QNJ906" s="3298"/>
      <c r="QNK906" s="3298"/>
      <c r="QNL906" s="3298"/>
      <c r="QNM906" s="3298"/>
      <c r="QNN906" s="3298"/>
      <c r="QNO906" s="3298"/>
      <c r="QNP906" s="3298"/>
      <c r="QNQ906" s="3298"/>
      <c r="QNR906" s="3298"/>
      <c r="QNS906" s="3298"/>
      <c r="QNT906" s="3298"/>
      <c r="QNU906" s="3298"/>
      <c r="QNV906" s="3298"/>
      <c r="QNW906" s="3298"/>
      <c r="QNX906" s="3298"/>
      <c r="QNY906" s="3298"/>
      <c r="QNZ906" s="3298"/>
      <c r="QOA906" s="3298"/>
      <c r="QOB906" s="3298"/>
      <c r="QOC906" s="3298"/>
      <c r="QOD906" s="3298"/>
      <c r="QOE906" s="3298"/>
      <c r="QOF906" s="3298"/>
      <c r="QOG906" s="3298"/>
      <c r="QOH906" s="3298"/>
      <c r="QOI906" s="3298"/>
      <c r="QOJ906" s="3298"/>
      <c r="QOK906" s="3298"/>
      <c r="QOL906" s="3298"/>
      <c r="QOM906" s="3298"/>
      <c r="QON906" s="3298"/>
      <c r="QOO906" s="3298"/>
      <c r="QOP906" s="3298"/>
      <c r="QOQ906" s="3298"/>
      <c r="QOR906" s="3298"/>
      <c r="QOS906" s="3298"/>
      <c r="QOT906" s="3298"/>
      <c r="QOU906" s="3298"/>
      <c r="QOV906" s="3298"/>
      <c r="QOW906" s="3298"/>
      <c r="QOX906" s="3298"/>
      <c r="QOY906" s="3298"/>
      <c r="QOZ906" s="3298"/>
      <c r="QPA906" s="3298"/>
      <c r="QPB906" s="3298"/>
      <c r="QPC906" s="3298"/>
      <c r="QPD906" s="3298"/>
      <c r="QPE906" s="3298"/>
      <c r="QPF906" s="3298"/>
      <c r="QPG906" s="3298"/>
      <c r="QPH906" s="3298"/>
      <c r="QPI906" s="3298"/>
      <c r="QPJ906" s="3298"/>
      <c r="QPK906" s="3298"/>
      <c r="QPL906" s="3298"/>
      <c r="QPM906" s="3298"/>
      <c r="QPN906" s="3298"/>
      <c r="QPO906" s="3298"/>
      <c r="QPP906" s="3298"/>
      <c r="QPQ906" s="3298"/>
      <c r="QPR906" s="3298"/>
      <c r="QPS906" s="3298"/>
      <c r="QPT906" s="3298"/>
      <c r="QPU906" s="3298"/>
      <c r="QPV906" s="3298"/>
      <c r="QPW906" s="3298"/>
      <c r="QPX906" s="3298"/>
      <c r="QPY906" s="3298"/>
      <c r="QPZ906" s="3298"/>
      <c r="QQA906" s="3298"/>
      <c r="QQB906" s="3298"/>
      <c r="QQC906" s="3298"/>
      <c r="QQD906" s="3298"/>
      <c r="QQE906" s="3298"/>
      <c r="QQF906" s="3298"/>
      <c r="QQG906" s="3298"/>
      <c r="QQH906" s="3298"/>
      <c r="QQI906" s="3298"/>
      <c r="QQJ906" s="3298"/>
      <c r="QQK906" s="3298"/>
      <c r="QQL906" s="3298"/>
      <c r="QQM906" s="3298"/>
      <c r="QQN906" s="3298"/>
      <c r="QQO906" s="3298"/>
      <c r="QQP906" s="3298"/>
      <c r="QQQ906" s="3298"/>
      <c r="QQR906" s="3298"/>
      <c r="QQS906" s="3298"/>
      <c r="QQT906" s="3298"/>
      <c r="QQU906" s="3298"/>
      <c r="QQV906" s="3298"/>
      <c r="QQW906" s="3298"/>
      <c r="QQX906" s="3298"/>
      <c r="QQY906" s="3298"/>
      <c r="QQZ906" s="3298"/>
      <c r="QRA906" s="3298"/>
      <c r="QRB906" s="3298"/>
      <c r="QRC906" s="3298"/>
      <c r="QRD906" s="3298"/>
      <c r="QRE906" s="3298"/>
      <c r="QRF906" s="3298"/>
      <c r="QRG906" s="3298"/>
      <c r="QRH906" s="3298"/>
      <c r="QRI906" s="3298"/>
      <c r="QRJ906" s="3298"/>
      <c r="QRK906" s="3298"/>
      <c r="QRL906" s="3298"/>
      <c r="QRM906" s="3298"/>
      <c r="QRN906" s="3298"/>
      <c r="QRO906" s="3298"/>
      <c r="QRP906" s="3298"/>
      <c r="QRQ906" s="3298"/>
      <c r="QRR906" s="3298"/>
      <c r="QRS906" s="3298"/>
      <c r="QRT906" s="3298"/>
      <c r="QRU906" s="3298"/>
      <c r="QRV906" s="3298"/>
      <c r="QRW906" s="3298"/>
      <c r="QRX906" s="3298"/>
      <c r="QRY906" s="3298"/>
      <c r="QRZ906" s="3298"/>
      <c r="QSA906" s="3298"/>
      <c r="QSB906" s="3298"/>
      <c r="QSC906" s="3298"/>
      <c r="QSD906" s="3298"/>
      <c r="QSE906" s="3298"/>
      <c r="QSF906" s="3298"/>
      <c r="QSG906" s="3298"/>
      <c r="QSH906" s="3298"/>
      <c r="QSI906" s="3298"/>
      <c r="QSJ906" s="3298"/>
      <c r="QSK906" s="3298"/>
      <c r="QSL906" s="3298"/>
      <c r="QSM906" s="3298"/>
      <c r="QSN906" s="3298"/>
      <c r="QSO906" s="3298"/>
      <c r="QSP906" s="3298"/>
      <c r="QSQ906" s="3298"/>
      <c r="QSR906" s="3298"/>
      <c r="QSS906" s="3298"/>
      <c r="QST906" s="3298"/>
      <c r="QSU906" s="3298"/>
      <c r="QSV906" s="3298"/>
      <c r="QSW906" s="3298"/>
      <c r="QSX906" s="3298"/>
      <c r="QSY906" s="3298"/>
      <c r="QSZ906" s="3298"/>
      <c r="QTA906" s="3298"/>
      <c r="QTB906" s="3298"/>
      <c r="QTC906" s="3298"/>
      <c r="QTD906" s="3298"/>
      <c r="QTE906" s="3298"/>
      <c r="QTF906" s="3298"/>
      <c r="QTG906" s="3298"/>
      <c r="QTH906" s="3298"/>
      <c r="QTI906" s="3298"/>
      <c r="QTJ906" s="3298"/>
      <c r="QTK906" s="3298"/>
      <c r="QTL906" s="3298"/>
      <c r="QTM906" s="3298"/>
      <c r="QTN906" s="3298"/>
      <c r="QTO906" s="3298"/>
      <c r="QTP906" s="3298"/>
      <c r="QTQ906" s="3298"/>
      <c r="QTR906" s="3298"/>
      <c r="QTS906" s="3298"/>
      <c r="QTT906" s="3298"/>
      <c r="QTU906" s="3298"/>
      <c r="QTV906" s="3298"/>
      <c r="QTW906" s="3298"/>
      <c r="QTX906" s="3298"/>
      <c r="QTY906" s="3298"/>
      <c r="QTZ906" s="3298"/>
      <c r="QUA906" s="3298"/>
      <c r="QUB906" s="3298"/>
      <c r="QUC906" s="3298"/>
      <c r="QUD906" s="3298"/>
      <c r="QUE906" s="3298"/>
      <c r="QUF906" s="3298"/>
      <c r="QUG906" s="3298"/>
      <c r="QUH906" s="3298"/>
      <c r="QUI906" s="3298"/>
      <c r="QUJ906" s="3298"/>
      <c r="QUK906" s="3298"/>
      <c r="QUL906" s="3298"/>
      <c r="QUM906" s="3298"/>
      <c r="QUN906" s="3298"/>
      <c r="QUO906" s="3298"/>
      <c r="QUP906" s="3298"/>
      <c r="QUQ906" s="3298"/>
      <c r="QUR906" s="3298"/>
      <c r="QUS906" s="3298"/>
      <c r="QUT906" s="3298"/>
      <c r="QUU906" s="3298"/>
      <c r="QUV906" s="3298"/>
      <c r="QUW906" s="3298"/>
      <c r="QUX906" s="3298"/>
      <c r="QUY906" s="3298"/>
      <c r="QUZ906" s="3298"/>
      <c r="QVA906" s="3298"/>
      <c r="QVB906" s="3298"/>
      <c r="QVC906" s="3298"/>
      <c r="QVD906" s="3298"/>
      <c r="QVE906" s="3298"/>
      <c r="QVF906" s="3298"/>
      <c r="QVG906" s="3298"/>
      <c r="QVH906" s="3298"/>
      <c r="QVI906" s="3298"/>
      <c r="QVJ906" s="3298"/>
      <c r="QVK906" s="3298"/>
      <c r="QVL906" s="3298"/>
      <c r="QVM906" s="3298"/>
      <c r="QVN906" s="3298"/>
      <c r="QVO906" s="3298"/>
      <c r="QVP906" s="3298"/>
      <c r="QVQ906" s="3298"/>
      <c r="QVR906" s="3298"/>
      <c r="QVS906" s="3298"/>
      <c r="QVT906" s="3298"/>
      <c r="QVU906" s="3298"/>
      <c r="QVV906" s="3298"/>
      <c r="QVW906" s="3298"/>
      <c r="QVX906" s="3298"/>
      <c r="QVY906" s="3298"/>
      <c r="QVZ906" s="3298"/>
      <c r="QWA906" s="3298"/>
      <c r="QWB906" s="3298"/>
      <c r="QWC906" s="3298"/>
      <c r="QWD906" s="3298"/>
      <c r="QWE906" s="3298"/>
      <c r="QWF906" s="3298"/>
      <c r="QWG906" s="3298"/>
      <c r="QWH906" s="3298"/>
      <c r="QWI906" s="3298"/>
      <c r="QWJ906" s="3298"/>
      <c r="QWK906" s="3298"/>
      <c r="QWL906" s="3298"/>
      <c r="QWM906" s="3298"/>
      <c r="QWN906" s="3298"/>
      <c r="QWO906" s="3298"/>
      <c r="QWP906" s="3298"/>
      <c r="QWQ906" s="3298"/>
      <c r="QWR906" s="3298"/>
      <c r="QWS906" s="3298"/>
      <c r="QWT906" s="3298"/>
      <c r="QWU906" s="3298"/>
      <c r="QWV906" s="3298"/>
      <c r="QWW906" s="3298"/>
      <c r="QWX906" s="3298"/>
      <c r="QWY906" s="3298"/>
      <c r="QWZ906" s="3298"/>
      <c r="QXA906" s="3298"/>
      <c r="QXB906" s="3298"/>
      <c r="QXC906" s="3298"/>
      <c r="QXD906" s="3298"/>
      <c r="QXE906" s="3298"/>
      <c r="QXF906" s="3298"/>
      <c r="QXG906" s="3298"/>
      <c r="QXH906" s="3298"/>
      <c r="QXI906" s="3298"/>
      <c r="QXJ906" s="3298"/>
      <c r="QXK906" s="3298"/>
      <c r="QXL906" s="3298"/>
      <c r="QXM906" s="3298"/>
      <c r="QXN906" s="3298"/>
      <c r="QXO906" s="3298"/>
      <c r="QXP906" s="3298"/>
      <c r="QXQ906" s="3298"/>
      <c r="QXR906" s="3298"/>
      <c r="QXS906" s="3298"/>
      <c r="QXT906" s="3298"/>
      <c r="QXU906" s="3298"/>
      <c r="QXV906" s="3298"/>
      <c r="QXW906" s="3298"/>
      <c r="QXX906" s="3298"/>
      <c r="QXY906" s="3298"/>
      <c r="QXZ906" s="3298"/>
      <c r="QYA906" s="3298"/>
      <c r="QYB906" s="3298"/>
      <c r="QYC906" s="3298"/>
      <c r="QYD906" s="3298"/>
      <c r="QYE906" s="3298"/>
      <c r="QYF906" s="3298"/>
      <c r="QYG906" s="3298"/>
      <c r="QYH906" s="3298"/>
      <c r="QYI906" s="3298"/>
      <c r="QYJ906" s="3298"/>
      <c r="QYK906" s="3298"/>
      <c r="QYL906" s="3298"/>
      <c r="QYM906" s="3298"/>
      <c r="QYN906" s="3298"/>
      <c r="QYO906" s="3298"/>
      <c r="QYP906" s="3298"/>
      <c r="QYQ906" s="3298"/>
      <c r="QYR906" s="3298"/>
      <c r="QYS906" s="3298"/>
      <c r="QYT906" s="3298"/>
      <c r="QYU906" s="3298"/>
      <c r="QYV906" s="3298"/>
      <c r="QYW906" s="3298"/>
      <c r="QYX906" s="3298"/>
      <c r="QYY906" s="3298"/>
      <c r="QYZ906" s="3298"/>
      <c r="QZA906" s="3298"/>
      <c r="QZB906" s="3298"/>
      <c r="QZC906" s="3298"/>
      <c r="QZD906" s="3298"/>
      <c r="QZE906" s="3298"/>
      <c r="QZF906" s="3298"/>
      <c r="QZG906" s="3298"/>
      <c r="QZH906" s="3298"/>
      <c r="QZI906" s="3298"/>
      <c r="QZJ906" s="3298"/>
      <c r="QZK906" s="3298"/>
      <c r="QZL906" s="3298"/>
      <c r="QZM906" s="3298"/>
      <c r="QZN906" s="3298"/>
      <c r="QZO906" s="3298"/>
      <c r="QZP906" s="3298"/>
      <c r="QZQ906" s="3298"/>
      <c r="QZR906" s="3298"/>
      <c r="QZS906" s="3298"/>
      <c r="QZT906" s="3298"/>
      <c r="QZU906" s="3298"/>
      <c r="QZV906" s="3298"/>
      <c r="QZW906" s="3298"/>
      <c r="QZX906" s="3298"/>
      <c r="QZY906" s="3298"/>
      <c r="QZZ906" s="3298"/>
      <c r="RAA906" s="3298"/>
      <c r="RAB906" s="3298"/>
      <c r="RAC906" s="3298"/>
      <c r="RAD906" s="3298"/>
      <c r="RAE906" s="3298"/>
      <c r="RAF906" s="3298"/>
      <c r="RAG906" s="3298"/>
      <c r="RAH906" s="3298"/>
      <c r="RAI906" s="3298"/>
      <c r="RAJ906" s="3298"/>
      <c r="RAK906" s="3298"/>
      <c r="RAL906" s="3298"/>
      <c r="RAM906" s="3298"/>
      <c r="RAN906" s="3298"/>
      <c r="RAO906" s="3298"/>
      <c r="RAP906" s="3298"/>
      <c r="RAQ906" s="3298"/>
      <c r="RAR906" s="3298"/>
      <c r="RAS906" s="3298"/>
      <c r="RAT906" s="3298"/>
      <c r="RAU906" s="3298"/>
      <c r="RAV906" s="3298"/>
      <c r="RAW906" s="3298"/>
      <c r="RAX906" s="3298"/>
      <c r="RAY906" s="3298"/>
      <c r="RAZ906" s="3298"/>
      <c r="RBA906" s="3298"/>
      <c r="RBB906" s="3298"/>
      <c r="RBC906" s="3298"/>
      <c r="RBD906" s="3298"/>
      <c r="RBE906" s="3298"/>
      <c r="RBF906" s="3298"/>
      <c r="RBG906" s="3298"/>
      <c r="RBH906" s="3298"/>
      <c r="RBI906" s="3298"/>
      <c r="RBJ906" s="3298"/>
      <c r="RBK906" s="3298"/>
      <c r="RBL906" s="3298"/>
      <c r="RBM906" s="3298"/>
      <c r="RBN906" s="3298"/>
      <c r="RBO906" s="3298"/>
      <c r="RBP906" s="3298"/>
      <c r="RBQ906" s="3298"/>
      <c r="RBR906" s="3298"/>
      <c r="RBS906" s="3298"/>
      <c r="RBT906" s="3298"/>
      <c r="RBU906" s="3298"/>
      <c r="RBV906" s="3298"/>
      <c r="RBW906" s="3298"/>
      <c r="RBX906" s="3298"/>
      <c r="RBY906" s="3298"/>
      <c r="RBZ906" s="3298"/>
      <c r="RCA906" s="3298"/>
      <c r="RCB906" s="3298"/>
      <c r="RCC906" s="3298"/>
      <c r="RCD906" s="3298"/>
      <c r="RCE906" s="3298"/>
      <c r="RCF906" s="3298"/>
      <c r="RCG906" s="3298"/>
      <c r="RCH906" s="3298"/>
      <c r="RCI906" s="3298"/>
      <c r="RCJ906" s="3298"/>
      <c r="RCK906" s="3298"/>
      <c r="RCL906" s="3298"/>
      <c r="RCM906" s="3298"/>
      <c r="RCN906" s="3298"/>
      <c r="RCO906" s="3298"/>
      <c r="RCP906" s="3298"/>
      <c r="RCQ906" s="3298"/>
      <c r="RCR906" s="3298"/>
      <c r="RCS906" s="3298"/>
      <c r="RCT906" s="3298"/>
      <c r="RCU906" s="3298"/>
      <c r="RCV906" s="3298"/>
      <c r="RCW906" s="3298"/>
      <c r="RCX906" s="3298"/>
      <c r="RCY906" s="3298"/>
      <c r="RCZ906" s="3298"/>
      <c r="RDA906" s="3298"/>
      <c r="RDB906" s="3298"/>
      <c r="RDC906" s="3298"/>
      <c r="RDD906" s="3298"/>
      <c r="RDE906" s="3298"/>
      <c r="RDF906" s="3298"/>
      <c r="RDG906" s="3298"/>
      <c r="RDH906" s="3298"/>
      <c r="RDI906" s="3298"/>
      <c r="RDJ906" s="3298"/>
      <c r="RDK906" s="3298"/>
      <c r="RDL906" s="3298"/>
      <c r="RDM906" s="3298"/>
      <c r="RDN906" s="3298"/>
      <c r="RDO906" s="3298"/>
      <c r="RDP906" s="3298"/>
      <c r="RDQ906" s="3298"/>
      <c r="RDR906" s="3298"/>
      <c r="RDS906" s="3298"/>
      <c r="RDT906" s="3298"/>
      <c r="RDU906" s="3298"/>
      <c r="RDV906" s="3298"/>
      <c r="RDW906" s="3298"/>
      <c r="RDX906" s="3298"/>
      <c r="RDY906" s="3298"/>
      <c r="RDZ906" s="3298"/>
      <c r="REA906" s="3298"/>
      <c r="REB906" s="3298"/>
      <c r="REC906" s="3298"/>
      <c r="RED906" s="3298"/>
      <c r="REE906" s="3298"/>
      <c r="REF906" s="3298"/>
      <c r="REG906" s="3298"/>
      <c r="REH906" s="3298"/>
      <c r="REI906" s="3298"/>
      <c r="REJ906" s="3298"/>
      <c r="REK906" s="3298"/>
      <c r="REL906" s="3298"/>
      <c r="REM906" s="3298"/>
      <c r="REN906" s="3298"/>
      <c r="REO906" s="3298"/>
      <c r="REP906" s="3298"/>
      <c r="REQ906" s="3298"/>
      <c r="RER906" s="3298"/>
      <c r="RES906" s="3298"/>
      <c r="RET906" s="3298"/>
      <c r="REU906" s="3298"/>
      <c r="REV906" s="3298"/>
      <c r="REW906" s="3298"/>
      <c r="REX906" s="3298"/>
      <c r="REY906" s="3298"/>
      <c r="REZ906" s="3298"/>
      <c r="RFA906" s="3298"/>
      <c r="RFB906" s="3298"/>
      <c r="RFC906" s="3298"/>
      <c r="RFD906" s="3298"/>
      <c r="RFE906" s="3298"/>
      <c r="RFF906" s="3298"/>
      <c r="RFG906" s="3298"/>
      <c r="RFH906" s="3298"/>
      <c r="RFI906" s="3298"/>
      <c r="RFJ906" s="3298"/>
      <c r="RFK906" s="3298"/>
      <c r="RFL906" s="3298"/>
      <c r="RFM906" s="3298"/>
      <c r="RFN906" s="3298"/>
      <c r="RFO906" s="3298"/>
      <c r="RFP906" s="3298"/>
      <c r="RFQ906" s="3298"/>
      <c r="RFR906" s="3298"/>
      <c r="RFS906" s="3298"/>
      <c r="RFT906" s="3298"/>
      <c r="RFU906" s="3298"/>
      <c r="RFV906" s="3298"/>
      <c r="RFW906" s="3298"/>
      <c r="RFX906" s="3298"/>
      <c r="RFY906" s="3298"/>
      <c r="RFZ906" s="3298"/>
      <c r="RGA906" s="3298"/>
      <c r="RGB906" s="3298"/>
      <c r="RGC906" s="3298"/>
      <c r="RGD906" s="3298"/>
      <c r="RGE906" s="3298"/>
      <c r="RGF906" s="3298"/>
      <c r="RGG906" s="3298"/>
      <c r="RGH906" s="3298"/>
      <c r="RGI906" s="3298"/>
      <c r="RGJ906" s="3298"/>
      <c r="RGK906" s="3298"/>
      <c r="RGL906" s="3298"/>
      <c r="RGM906" s="3298"/>
      <c r="RGN906" s="3298"/>
      <c r="RGO906" s="3298"/>
      <c r="RGP906" s="3298"/>
      <c r="RGQ906" s="3298"/>
      <c r="RGR906" s="3298"/>
      <c r="RGS906" s="3298"/>
      <c r="RGT906" s="3298"/>
      <c r="RGU906" s="3298"/>
      <c r="RGV906" s="3298"/>
      <c r="RGW906" s="3298"/>
      <c r="RGX906" s="3298"/>
      <c r="RGY906" s="3298"/>
      <c r="RGZ906" s="3298"/>
      <c r="RHA906" s="3298"/>
      <c r="RHB906" s="3298"/>
      <c r="RHC906" s="3298"/>
      <c r="RHD906" s="3298"/>
      <c r="RHE906" s="3298"/>
      <c r="RHF906" s="3298"/>
      <c r="RHG906" s="3298"/>
      <c r="RHH906" s="3298"/>
      <c r="RHI906" s="3298"/>
      <c r="RHJ906" s="3298"/>
      <c r="RHK906" s="3298"/>
      <c r="RHL906" s="3298"/>
      <c r="RHM906" s="3298"/>
      <c r="RHN906" s="3298"/>
      <c r="RHO906" s="3298"/>
      <c r="RHP906" s="3298"/>
      <c r="RHQ906" s="3298"/>
      <c r="RHR906" s="3298"/>
      <c r="RHS906" s="3298"/>
      <c r="RHT906" s="3298"/>
      <c r="RHU906" s="3298"/>
      <c r="RHV906" s="3298"/>
      <c r="RHW906" s="3298"/>
      <c r="RHX906" s="3298"/>
      <c r="RHY906" s="3298"/>
      <c r="RHZ906" s="3298"/>
      <c r="RIA906" s="3298"/>
      <c r="RIB906" s="3298"/>
      <c r="RIC906" s="3298"/>
      <c r="RID906" s="3298"/>
      <c r="RIE906" s="3298"/>
      <c r="RIF906" s="3298"/>
      <c r="RIG906" s="3298"/>
      <c r="RIH906" s="3298"/>
      <c r="RII906" s="3298"/>
      <c r="RIJ906" s="3298"/>
      <c r="RIK906" s="3298"/>
      <c r="RIL906" s="3298"/>
      <c r="RIM906" s="3298"/>
      <c r="RIN906" s="3298"/>
      <c r="RIO906" s="3298"/>
      <c r="RIP906" s="3298"/>
      <c r="RIQ906" s="3298"/>
      <c r="RIR906" s="3298"/>
      <c r="RIS906" s="3298"/>
      <c r="RIT906" s="3298"/>
      <c r="RIU906" s="3298"/>
      <c r="RIV906" s="3298"/>
      <c r="RIW906" s="3298"/>
      <c r="RIX906" s="3298"/>
      <c r="RIY906" s="3298"/>
      <c r="RIZ906" s="3298"/>
      <c r="RJA906" s="3298"/>
      <c r="RJB906" s="3298"/>
      <c r="RJC906" s="3298"/>
      <c r="RJD906" s="3298"/>
      <c r="RJE906" s="3298"/>
      <c r="RJF906" s="3298"/>
      <c r="RJG906" s="3298"/>
      <c r="RJH906" s="3298"/>
      <c r="RJI906" s="3298"/>
      <c r="RJJ906" s="3298"/>
      <c r="RJK906" s="3298"/>
      <c r="RJL906" s="3298"/>
      <c r="RJM906" s="3298"/>
      <c r="RJN906" s="3298"/>
      <c r="RJO906" s="3298"/>
      <c r="RJP906" s="3298"/>
      <c r="RJQ906" s="3298"/>
      <c r="RJR906" s="3298"/>
      <c r="RJS906" s="3298"/>
      <c r="RJT906" s="3298"/>
      <c r="RJU906" s="3298"/>
      <c r="RJV906" s="3298"/>
      <c r="RJW906" s="3298"/>
      <c r="RJX906" s="3298"/>
      <c r="RJY906" s="3298"/>
      <c r="RJZ906" s="3298"/>
      <c r="RKA906" s="3298"/>
      <c r="RKB906" s="3298"/>
      <c r="RKC906" s="3298"/>
      <c r="RKD906" s="3298"/>
      <c r="RKE906" s="3298"/>
      <c r="RKF906" s="3298"/>
      <c r="RKG906" s="3298"/>
      <c r="RKH906" s="3298"/>
      <c r="RKI906" s="3298"/>
      <c r="RKJ906" s="3298"/>
      <c r="RKK906" s="3298"/>
      <c r="RKL906" s="3298"/>
      <c r="RKM906" s="3298"/>
      <c r="RKN906" s="3298"/>
      <c r="RKO906" s="3298"/>
      <c r="RKP906" s="3298"/>
      <c r="RKQ906" s="3298"/>
      <c r="RKR906" s="3298"/>
      <c r="RKS906" s="3298"/>
      <c r="RKT906" s="3298"/>
      <c r="RKU906" s="3298"/>
      <c r="RKV906" s="3298"/>
      <c r="RKW906" s="3298"/>
      <c r="RKX906" s="3298"/>
      <c r="RKY906" s="3298"/>
      <c r="RKZ906" s="3298"/>
      <c r="RLA906" s="3298"/>
      <c r="RLB906" s="3298"/>
      <c r="RLC906" s="3298"/>
      <c r="RLD906" s="3298"/>
      <c r="RLE906" s="3298"/>
      <c r="RLF906" s="3298"/>
      <c r="RLG906" s="3298"/>
      <c r="RLH906" s="3298"/>
      <c r="RLI906" s="3298"/>
      <c r="RLJ906" s="3298"/>
      <c r="RLK906" s="3298"/>
      <c r="RLL906" s="3298"/>
      <c r="RLM906" s="3298"/>
      <c r="RLN906" s="3298"/>
      <c r="RLO906" s="3298"/>
      <c r="RLP906" s="3298"/>
      <c r="RLQ906" s="3298"/>
      <c r="RLR906" s="3298"/>
      <c r="RLS906" s="3298"/>
      <c r="RLT906" s="3298"/>
      <c r="RLU906" s="3298"/>
      <c r="RLV906" s="3298"/>
      <c r="RLW906" s="3298"/>
      <c r="RLX906" s="3298"/>
      <c r="RLY906" s="3298"/>
      <c r="RLZ906" s="3298"/>
      <c r="RMA906" s="3298"/>
      <c r="RMB906" s="3298"/>
      <c r="RMC906" s="3298"/>
      <c r="RMD906" s="3298"/>
      <c r="RME906" s="3298"/>
      <c r="RMF906" s="3298"/>
      <c r="RMG906" s="3298"/>
      <c r="RMH906" s="3298"/>
      <c r="RMI906" s="3298"/>
      <c r="RMJ906" s="3298"/>
      <c r="RMK906" s="3298"/>
      <c r="RML906" s="3298"/>
      <c r="RMM906" s="3298"/>
      <c r="RMN906" s="3298"/>
      <c r="RMO906" s="3298"/>
      <c r="RMP906" s="3298"/>
      <c r="RMQ906" s="3298"/>
      <c r="RMR906" s="3298"/>
      <c r="RMS906" s="3298"/>
      <c r="RMT906" s="3298"/>
      <c r="RMU906" s="3298"/>
      <c r="RMV906" s="3298"/>
      <c r="RMW906" s="3298"/>
      <c r="RMX906" s="3298"/>
      <c r="RMY906" s="3298"/>
      <c r="RMZ906" s="3298"/>
      <c r="RNA906" s="3298"/>
      <c r="RNB906" s="3298"/>
      <c r="RNC906" s="3298"/>
      <c r="RND906" s="3298"/>
      <c r="RNE906" s="3298"/>
      <c r="RNF906" s="3298"/>
      <c r="RNG906" s="3298"/>
      <c r="RNH906" s="3298"/>
      <c r="RNI906" s="3298"/>
      <c r="RNJ906" s="3298"/>
      <c r="RNK906" s="3298"/>
      <c r="RNL906" s="3298"/>
      <c r="RNM906" s="3298"/>
      <c r="RNN906" s="3298"/>
      <c r="RNO906" s="3298"/>
      <c r="RNP906" s="3298"/>
      <c r="RNQ906" s="3298"/>
      <c r="RNR906" s="3298"/>
      <c r="RNS906" s="3298"/>
      <c r="RNT906" s="3298"/>
      <c r="RNU906" s="3298"/>
      <c r="RNV906" s="3298"/>
      <c r="RNW906" s="3298"/>
      <c r="RNX906" s="3298"/>
      <c r="RNY906" s="3298"/>
      <c r="RNZ906" s="3298"/>
      <c r="ROA906" s="3298"/>
      <c r="ROB906" s="3298"/>
      <c r="ROC906" s="3298"/>
      <c r="ROD906" s="3298"/>
      <c r="ROE906" s="3298"/>
      <c r="ROF906" s="3298"/>
      <c r="ROG906" s="3298"/>
      <c r="ROH906" s="3298"/>
      <c r="ROI906" s="3298"/>
      <c r="ROJ906" s="3298"/>
      <c r="ROK906" s="3298"/>
      <c r="ROL906" s="3298"/>
      <c r="ROM906" s="3298"/>
      <c r="RON906" s="3298"/>
      <c r="ROO906" s="3298"/>
      <c r="ROP906" s="3298"/>
      <c r="ROQ906" s="3298"/>
      <c r="ROR906" s="3298"/>
      <c r="ROS906" s="3298"/>
      <c r="ROT906" s="3298"/>
      <c r="ROU906" s="3298"/>
      <c r="ROV906" s="3298"/>
      <c r="ROW906" s="3298"/>
      <c r="ROX906" s="3298"/>
      <c r="ROY906" s="3298"/>
      <c r="ROZ906" s="3298"/>
      <c r="RPA906" s="3298"/>
      <c r="RPB906" s="3298"/>
      <c r="RPC906" s="3298"/>
      <c r="RPD906" s="3298"/>
      <c r="RPE906" s="3298"/>
      <c r="RPF906" s="3298"/>
      <c r="RPG906" s="3298"/>
      <c r="RPH906" s="3298"/>
      <c r="RPI906" s="3298"/>
      <c r="RPJ906" s="3298"/>
      <c r="RPK906" s="3298"/>
      <c r="RPL906" s="3298"/>
      <c r="RPM906" s="3298"/>
      <c r="RPN906" s="3298"/>
      <c r="RPO906" s="3298"/>
      <c r="RPP906" s="3298"/>
      <c r="RPQ906" s="3298"/>
      <c r="RPR906" s="3298"/>
      <c r="RPS906" s="3298"/>
      <c r="RPT906" s="3298"/>
      <c r="RPU906" s="3298"/>
      <c r="RPV906" s="3298"/>
      <c r="RPW906" s="3298"/>
      <c r="RPX906" s="3298"/>
      <c r="RPY906" s="3298"/>
      <c r="RPZ906" s="3298"/>
      <c r="RQA906" s="3298"/>
      <c r="RQB906" s="3298"/>
      <c r="RQC906" s="3298"/>
      <c r="RQD906" s="3298"/>
      <c r="RQE906" s="3298"/>
      <c r="RQF906" s="3298"/>
      <c r="RQG906" s="3298"/>
      <c r="RQH906" s="3298"/>
      <c r="RQI906" s="3298"/>
      <c r="RQJ906" s="3298"/>
      <c r="RQK906" s="3298"/>
      <c r="RQL906" s="3298"/>
      <c r="RQM906" s="3298"/>
      <c r="RQN906" s="3298"/>
      <c r="RQO906" s="3298"/>
      <c r="RQP906" s="3298"/>
      <c r="RQQ906" s="3298"/>
      <c r="RQR906" s="3298"/>
      <c r="RQS906" s="3298"/>
      <c r="RQT906" s="3298"/>
      <c r="RQU906" s="3298"/>
      <c r="RQV906" s="3298"/>
      <c r="RQW906" s="3298"/>
      <c r="RQX906" s="3298"/>
      <c r="RQY906" s="3298"/>
      <c r="RQZ906" s="3298"/>
      <c r="RRA906" s="3298"/>
      <c r="RRB906" s="3298"/>
      <c r="RRC906" s="3298"/>
      <c r="RRD906" s="3298"/>
      <c r="RRE906" s="3298"/>
      <c r="RRF906" s="3298"/>
      <c r="RRG906" s="3298"/>
      <c r="RRH906" s="3298"/>
      <c r="RRI906" s="3298"/>
      <c r="RRJ906" s="3298"/>
      <c r="RRK906" s="3298"/>
      <c r="RRL906" s="3298"/>
      <c r="RRM906" s="3298"/>
      <c r="RRN906" s="3298"/>
      <c r="RRO906" s="3298"/>
      <c r="RRP906" s="3298"/>
      <c r="RRQ906" s="3298"/>
      <c r="RRR906" s="3298"/>
      <c r="RRS906" s="3298"/>
      <c r="RRT906" s="3298"/>
      <c r="RRU906" s="3298"/>
      <c r="RRV906" s="3298"/>
      <c r="RRW906" s="3298"/>
      <c r="RRX906" s="3298"/>
      <c r="RRY906" s="3298"/>
      <c r="RRZ906" s="3298"/>
      <c r="RSA906" s="3298"/>
      <c r="RSB906" s="3298"/>
      <c r="RSC906" s="3298"/>
      <c r="RSD906" s="3298"/>
      <c r="RSE906" s="3298"/>
      <c r="RSF906" s="3298"/>
      <c r="RSG906" s="3298"/>
      <c r="RSH906" s="3298"/>
      <c r="RSI906" s="3298"/>
      <c r="RSJ906" s="3298"/>
      <c r="RSK906" s="3298"/>
      <c r="RSL906" s="3298"/>
      <c r="RSM906" s="3298"/>
      <c r="RSN906" s="3298"/>
      <c r="RSO906" s="3298"/>
      <c r="RSP906" s="3298"/>
      <c r="RSQ906" s="3298"/>
      <c r="RSR906" s="3298"/>
      <c r="RSS906" s="3298"/>
      <c r="RST906" s="3298"/>
      <c r="RSU906" s="3298"/>
      <c r="RSV906" s="3298"/>
      <c r="RSW906" s="3298"/>
      <c r="RSX906" s="3298"/>
      <c r="RSY906" s="3298"/>
      <c r="RSZ906" s="3298"/>
      <c r="RTA906" s="3298"/>
      <c r="RTB906" s="3298"/>
      <c r="RTC906" s="3298"/>
      <c r="RTD906" s="3298"/>
      <c r="RTE906" s="3298"/>
      <c r="RTF906" s="3298"/>
      <c r="RTG906" s="3298"/>
      <c r="RTH906" s="3298"/>
      <c r="RTI906" s="3298"/>
      <c r="RTJ906" s="3298"/>
      <c r="RTK906" s="3298"/>
      <c r="RTL906" s="3298"/>
      <c r="RTM906" s="3298"/>
      <c r="RTN906" s="3298"/>
      <c r="RTO906" s="3298"/>
      <c r="RTP906" s="3298"/>
      <c r="RTQ906" s="3298"/>
      <c r="RTR906" s="3298"/>
      <c r="RTS906" s="3298"/>
      <c r="RTT906" s="3298"/>
      <c r="RTU906" s="3298"/>
      <c r="RTV906" s="3298"/>
      <c r="RTW906" s="3298"/>
      <c r="RTX906" s="3298"/>
      <c r="RTY906" s="3298"/>
      <c r="RTZ906" s="3298"/>
      <c r="RUA906" s="3298"/>
      <c r="RUB906" s="3298"/>
      <c r="RUC906" s="3298"/>
      <c r="RUD906" s="3298"/>
      <c r="RUE906" s="3298"/>
      <c r="RUF906" s="3298"/>
      <c r="RUG906" s="3298"/>
      <c r="RUH906" s="3298"/>
      <c r="RUI906" s="3298"/>
      <c r="RUJ906" s="3298"/>
      <c r="RUK906" s="3298"/>
      <c r="RUL906" s="3298"/>
      <c r="RUM906" s="3298"/>
      <c r="RUN906" s="3298"/>
      <c r="RUO906" s="3298"/>
      <c r="RUP906" s="3298"/>
      <c r="RUQ906" s="3298"/>
      <c r="RUR906" s="3298"/>
      <c r="RUS906" s="3298"/>
      <c r="RUT906" s="3298"/>
      <c r="RUU906" s="3298"/>
      <c r="RUV906" s="3298"/>
      <c r="RUW906" s="3298"/>
      <c r="RUX906" s="3298"/>
      <c r="RUY906" s="3298"/>
      <c r="RUZ906" s="3298"/>
      <c r="RVA906" s="3298"/>
      <c r="RVB906" s="3298"/>
      <c r="RVC906" s="3298"/>
      <c r="RVD906" s="3298"/>
      <c r="RVE906" s="3298"/>
      <c r="RVF906" s="3298"/>
      <c r="RVG906" s="3298"/>
      <c r="RVH906" s="3298"/>
      <c r="RVI906" s="3298"/>
      <c r="RVJ906" s="3298"/>
      <c r="RVK906" s="3298"/>
      <c r="RVL906" s="3298"/>
      <c r="RVM906" s="3298"/>
      <c r="RVN906" s="3298"/>
      <c r="RVO906" s="3298"/>
      <c r="RVP906" s="3298"/>
      <c r="RVQ906" s="3298"/>
      <c r="RVR906" s="3298"/>
      <c r="RVS906" s="3298"/>
      <c r="RVT906" s="3298"/>
      <c r="RVU906" s="3298"/>
      <c r="RVV906" s="3298"/>
      <c r="RVW906" s="3298"/>
      <c r="RVX906" s="3298"/>
      <c r="RVY906" s="3298"/>
      <c r="RVZ906" s="3298"/>
      <c r="RWA906" s="3298"/>
      <c r="RWB906" s="3298"/>
      <c r="RWC906" s="3298"/>
      <c r="RWD906" s="3298"/>
      <c r="RWE906" s="3298"/>
      <c r="RWF906" s="3298"/>
      <c r="RWG906" s="3298"/>
      <c r="RWH906" s="3298"/>
      <c r="RWI906" s="3298"/>
      <c r="RWJ906" s="3298"/>
      <c r="RWK906" s="3298"/>
      <c r="RWL906" s="3298"/>
      <c r="RWM906" s="3298"/>
      <c r="RWN906" s="3298"/>
      <c r="RWO906" s="3298"/>
      <c r="RWP906" s="3298"/>
      <c r="RWQ906" s="3298"/>
      <c r="RWR906" s="3298"/>
      <c r="RWS906" s="3298"/>
      <c r="RWT906" s="3298"/>
      <c r="RWU906" s="3298"/>
      <c r="RWV906" s="3298"/>
      <c r="RWW906" s="3298"/>
      <c r="RWX906" s="3298"/>
      <c r="RWY906" s="3298"/>
      <c r="RWZ906" s="3298"/>
      <c r="RXA906" s="3298"/>
      <c r="RXB906" s="3298"/>
      <c r="RXC906" s="3298"/>
      <c r="RXD906" s="3298"/>
      <c r="RXE906" s="3298"/>
      <c r="RXF906" s="3298"/>
      <c r="RXG906" s="3298"/>
      <c r="RXH906" s="3298"/>
      <c r="RXI906" s="3298"/>
      <c r="RXJ906" s="3298"/>
      <c r="RXK906" s="3298"/>
      <c r="RXL906" s="3298"/>
      <c r="RXM906" s="3298"/>
      <c r="RXN906" s="3298"/>
      <c r="RXO906" s="3298"/>
      <c r="RXP906" s="3298"/>
      <c r="RXQ906" s="3298"/>
      <c r="RXR906" s="3298"/>
      <c r="RXS906" s="3298"/>
      <c r="RXT906" s="3298"/>
      <c r="RXU906" s="3298"/>
      <c r="RXV906" s="3298"/>
      <c r="RXW906" s="3298"/>
      <c r="RXX906" s="3298"/>
      <c r="RXY906" s="3298"/>
      <c r="RXZ906" s="3298"/>
      <c r="RYA906" s="3298"/>
      <c r="RYB906" s="3298"/>
      <c r="RYC906" s="3298"/>
      <c r="RYD906" s="3298"/>
      <c r="RYE906" s="3298"/>
      <c r="RYF906" s="3298"/>
      <c r="RYG906" s="3298"/>
      <c r="RYH906" s="3298"/>
      <c r="RYI906" s="3298"/>
      <c r="RYJ906" s="3298"/>
      <c r="RYK906" s="3298"/>
      <c r="RYL906" s="3298"/>
      <c r="RYM906" s="3298"/>
      <c r="RYN906" s="3298"/>
      <c r="RYO906" s="3298"/>
      <c r="RYP906" s="3298"/>
      <c r="RYQ906" s="3298"/>
      <c r="RYR906" s="3298"/>
      <c r="RYS906" s="3298"/>
      <c r="RYT906" s="3298"/>
      <c r="RYU906" s="3298"/>
      <c r="RYV906" s="3298"/>
      <c r="RYW906" s="3298"/>
      <c r="RYX906" s="3298"/>
      <c r="RYY906" s="3298"/>
      <c r="RYZ906" s="3298"/>
      <c r="RZA906" s="3298"/>
      <c r="RZB906" s="3298"/>
      <c r="RZC906" s="3298"/>
      <c r="RZD906" s="3298"/>
      <c r="RZE906" s="3298"/>
      <c r="RZF906" s="3298"/>
      <c r="RZG906" s="3298"/>
      <c r="RZH906" s="3298"/>
      <c r="RZI906" s="3298"/>
      <c r="RZJ906" s="3298"/>
      <c r="RZK906" s="3298"/>
      <c r="RZL906" s="3298"/>
      <c r="RZM906" s="3298"/>
      <c r="RZN906" s="3298"/>
      <c r="RZO906" s="3298"/>
      <c r="RZP906" s="3298"/>
      <c r="RZQ906" s="3298"/>
      <c r="RZR906" s="3298"/>
      <c r="RZS906" s="3298"/>
      <c r="RZT906" s="3298"/>
      <c r="RZU906" s="3298"/>
      <c r="RZV906" s="3298"/>
      <c r="RZW906" s="3298"/>
      <c r="RZX906" s="3298"/>
      <c r="RZY906" s="3298"/>
      <c r="RZZ906" s="3298"/>
      <c r="SAA906" s="3298"/>
      <c r="SAB906" s="3298"/>
      <c r="SAC906" s="3298"/>
      <c r="SAD906" s="3298"/>
      <c r="SAE906" s="3298"/>
      <c r="SAF906" s="3298"/>
      <c r="SAG906" s="3298"/>
      <c r="SAH906" s="3298"/>
      <c r="SAI906" s="3298"/>
      <c r="SAJ906" s="3298"/>
      <c r="SAK906" s="3298"/>
      <c r="SAL906" s="3298"/>
      <c r="SAM906" s="3298"/>
      <c r="SAN906" s="3298"/>
      <c r="SAO906" s="3298"/>
      <c r="SAP906" s="3298"/>
      <c r="SAQ906" s="3298"/>
      <c r="SAR906" s="3298"/>
      <c r="SAS906" s="3298"/>
      <c r="SAT906" s="3298"/>
      <c r="SAU906" s="3298"/>
      <c r="SAV906" s="3298"/>
      <c r="SAW906" s="3298"/>
      <c r="SAX906" s="3298"/>
      <c r="SAY906" s="3298"/>
      <c r="SAZ906" s="3298"/>
      <c r="SBA906" s="3298"/>
      <c r="SBB906" s="3298"/>
      <c r="SBC906" s="3298"/>
      <c r="SBD906" s="3298"/>
      <c r="SBE906" s="3298"/>
      <c r="SBF906" s="3298"/>
      <c r="SBG906" s="3298"/>
      <c r="SBH906" s="3298"/>
      <c r="SBI906" s="3298"/>
      <c r="SBJ906" s="3298"/>
      <c r="SBK906" s="3298"/>
      <c r="SBL906" s="3298"/>
      <c r="SBM906" s="3298"/>
      <c r="SBN906" s="3298"/>
      <c r="SBO906" s="3298"/>
      <c r="SBP906" s="3298"/>
      <c r="SBQ906" s="3298"/>
      <c r="SBR906" s="3298"/>
      <c r="SBS906" s="3298"/>
      <c r="SBT906" s="3298"/>
      <c r="SBU906" s="3298"/>
      <c r="SBV906" s="3298"/>
      <c r="SBW906" s="3298"/>
      <c r="SBX906" s="3298"/>
      <c r="SBY906" s="3298"/>
      <c r="SBZ906" s="3298"/>
      <c r="SCA906" s="3298"/>
      <c r="SCB906" s="3298"/>
      <c r="SCC906" s="3298"/>
      <c r="SCD906" s="3298"/>
      <c r="SCE906" s="3298"/>
      <c r="SCF906" s="3298"/>
      <c r="SCG906" s="3298"/>
      <c r="SCH906" s="3298"/>
      <c r="SCI906" s="3298"/>
      <c r="SCJ906" s="3298"/>
      <c r="SCK906" s="3298"/>
      <c r="SCL906" s="3298"/>
      <c r="SCM906" s="3298"/>
      <c r="SCN906" s="3298"/>
      <c r="SCO906" s="3298"/>
      <c r="SCP906" s="3298"/>
      <c r="SCQ906" s="3298"/>
      <c r="SCR906" s="3298"/>
      <c r="SCS906" s="3298"/>
      <c r="SCT906" s="3298"/>
      <c r="SCU906" s="3298"/>
      <c r="SCV906" s="3298"/>
      <c r="SCW906" s="3298"/>
      <c r="SCX906" s="3298"/>
      <c r="SCY906" s="3298"/>
      <c r="SCZ906" s="3298"/>
      <c r="SDA906" s="3298"/>
      <c r="SDB906" s="3298"/>
      <c r="SDC906" s="3298"/>
      <c r="SDD906" s="3298"/>
      <c r="SDE906" s="3298"/>
      <c r="SDF906" s="3298"/>
      <c r="SDG906" s="3298"/>
      <c r="SDH906" s="3298"/>
      <c r="SDI906" s="3298"/>
      <c r="SDJ906" s="3298"/>
      <c r="SDK906" s="3298"/>
      <c r="SDL906" s="3298"/>
      <c r="SDM906" s="3298"/>
      <c r="SDN906" s="3298"/>
      <c r="SDO906" s="3298"/>
      <c r="SDP906" s="3298"/>
      <c r="SDQ906" s="3298"/>
      <c r="SDR906" s="3298"/>
      <c r="SDS906" s="3298"/>
      <c r="SDT906" s="3298"/>
      <c r="SDU906" s="3298"/>
      <c r="SDV906" s="3298"/>
      <c r="SDW906" s="3298"/>
      <c r="SDX906" s="3298"/>
      <c r="SDY906" s="3298"/>
      <c r="SDZ906" s="3298"/>
      <c r="SEA906" s="3298"/>
      <c r="SEB906" s="3298"/>
      <c r="SEC906" s="3298"/>
      <c r="SED906" s="3298"/>
      <c r="SEE906" s="3298"/>
      <c r="SEF906" s="3298"/>
      <c r="SEG906" s="3298"/>
      <c r="SEH906" s="3298"/>
      <c r="SEI906" s="3298"/>
      <c r="SEJ906" s="3298"/>
      <c r="SEK906" s="3298"/>
      <c r="SEL906" s="3298"/>
      <c r="SEM906" s="3298"/>
      <c r="SEN906" s="3298"/>
      <c r="SEO906" s="3298"/>
      <c r="SEP906" s="3298"/>
      <c r="SEQ906" s="3298"/>
      <c r="SER906" s="3298"/>
      <c r="SES906" s="3298"/>
      <c r="SET906" s="3298"/>
      <c r="SEU906" s="3298"/>
      <c r="SEV906" s="3298"/>
      <c r="SEW906" s="3298"/>
      <c r="SEX906" s="3298"/>
      <c r="SEY906" s="3298"/>
      <c r="SEZ906" s="3298"/>
      <c r="SFA906" s="3298"/>
      <c r="SFB906" s="3298"/>
      <c r="SFC906" s="3298"/>
      <c r="SFD906" s="3298"/>
      <c r="SFE906" s="3298"/>
      <c r="SFF906" s="3298"/>
      <c r="SFG906" s="3298"/>
      <c r="SFH906" s="3298"/>
      <c r="SFI906" s="3298"/>
      <c r="SFJ906" s="3298"/>
      <c r="SFK906" s="3298"/>
      <c r="SFL906" s="3298"/>
      <c r="SFM906" s="3298"/>
      <c r="SFN906" s="3298"/>
      <c r="SFO906" s="3298"/>
      <c r="SFP906" s="3298"/>
      <c r="SFQ906" s="3298"/>
      <c r="SFR906" s="3298"/>
      <c r="SFS906" s="3298"/>
      <c r="SFT906" s="3298"/>
      <c r="SFU906" s="3298"/>
      <c r="SFV906" s="3298"/>
      <c r="SFW906" s="3298"/>
      <c r="SFX906" s="3298"/>
      <c r="SFY906" s="3298"/>
      <c r="SFZ906" s="3298"/>
      <c r="SGA906" s="3298"/>
      <c r="SGB906" s="3298"/>
      <c r="SGC906" s="3298"/>
      <c r="SGD906" s="3298"/>
      <c r="SGE906" s="3298"/>
      <c r="SGF906" s="3298"/>
      <c r="SGG906" s="3298"/>
      <c r="SGH906" s="3298"/>
      <c r="SGI906" s="3298"/>
      <c r="SGJ906" s="3298"/>
      <c r="SGK906" s="3298"/>
      <c r="SGL906" s="3298"/>
      <c r="SGM906" s="3298"/>
      <c r="SGN906" s="3298"/>
      <c r="SGO906" s="3298"/>
      <c r="SGP906" s="3298"/>
      <c r="SGQ906" s="3298"/>
      <c r="SGR906" s="3298"/>
      <c r="SGS906" s="3298"/>
      <c r="SGT906" s="3298"/>
      <c r="SGU906" s="3298"/>
      <c r="SGV906" s="3298"/>
      <c r="SGW906" s="3298"/>
      <c r="SGX906" s="3298"/>
      <c r="SGY906" s="3298"/>
      <c r="SGZ906" s="3298"/>
      <c r="SHA906" s="3298"/>
      <c r="SHB906" s="3298"/>
      <c r="SHC906" s="3298"/>
      <c r="SHD906" s="3298"/>
      <c r="SHE906" s="3298"/>
      <c r="SHF906" s="3298"/>
      <c r="SHG906" s="3298"/>
      <c r="SHH906" s="3298"/>
      <c r="SHI906" s="3298"/>
      <c r="SHJ906" s="3298"/>
      <c r="SHK906" s="3298"/>
      <c r="SHL906" s="3298"/>
      <c r="SHM906" s="3298"/>
      <c r="SHN906" s="3298"/>
      <c r="SHO906" s="3298"/>
      <c r="SHP906" s="3298"/>
      <c r="SHQ906" s="3298"/>
      <c r="SHR906" s="3298"/>
      <c r="SHS906" s="3298"/>
      <c r="SHT906" s="3298"/>
      <c r="SHU906" s="3298"/>
      <c r="SHV906" s="3298"/>
      <c r="SHW906" s="3298"/>
      <c r="SHX906" s="3298"/>
      <c r="SHY906" s="3298"/>
      <c r="SHZ906" s="3298"/>
      <c r="SIA906" s="3298"/>
      <c r="SIB906" s="3298"/>
      <c r="SIC906" s="3298"/>
      <c r="SID906" s="3298"/>
      <c r="SIE906" s="3298"/>
      <c r="SIF906" s="3298"/>
      <c r="SIG906" s="3298"/>
      <c r="SIH906" s="3298"/>
      <c r="SII906" s="3298"/>
      <c r="SIJ906" s="3298"/>
      <c r="SIK906" s="3298"/>
      <c r="SIL906" s="3298"/>
      <c r="SIM906" s="3298"/>
      <c r="SIN906" s="3298"/>
      <c r="SIO906" s="3298"/>
      <c r="SIP906" s="3298"/>
      <c r="SIQ906" s="3298"/>
      <c r="SIR906" s="3298"/>
      <c r="SIS906" s="3298"/>
      <c r="SIT906" s="3298"/>
      <c r="SIU906" s="3298"/>
      <c r="SIV906" s="3298"/>
      <c r="SIW906" s="3298"/>
      <c r="SIX906" s="3298"/>
      <c r="SIY906" s="3298"/>
      <c r="SIZ906" s="3298"/>
      <c r="SJA906" s="3298"/>
      <c r="SJB906" s="3298"/>
      <c r="SJC906" s="3298"/>
      <c r="SJD906" s="3298"/>
      <c r="SJE906" s="3298"/>
      <c r="SJF906" s="3298"/>
      <c r="SJG906" s="3298"/>
      <c r="SJH906" s="3298"/>
      <c r="SJI906" s="3298"/>
      <c r="SJJ906" s="3298"/>
      <c r="SJK906" s="3298"/>
      <c r="SJL906" s="3298"/>
      <c r="SJM906" s="3298"/>
      <c r="SJN906" s="3298"/>
      <c r="SJO906" s="3298"/>
      <c r="SJP906" s="3298"/>
      <c r="SJQ906" s="3298"/>
      <c r="SJR906" s="3298"/>
      <c r="SJS906" s="3298"/>
      <c r="SJT906" s="3298"/>
      <c r="SJU906" s="3298"/>
      <c r="SJV906" s="3298"/>
      <c r="SJW906" s="3298"/>
      <c r="SJX906" s="3298"/>
      <c r="SJY906" s="3298"/>
      <c r="SJZ906" s="3298"/>
      <c r="SKA906" s="3298"/>
      <c r="SKB906" s="3298"/>
      <c r="SKC906" s="3298"/>
      <c r="SKD906" s="3298"/>
      <c r="SKE906" s="3298"/>
      <c r="SKF906" s="3298"/>
      <c r="SKG906" s="3298"/>
      <c r="SKH906" s="3298"/>
      <c r="SKI906" s="3298"/>
      <c r="SKJ906" s="3298"/>
      <c r="SKK906" s="3298"/>
      <c r="SKL906" s="3298"/>
      <c r="SKM906" s="3298"/>
      <c r="SKN906" s="3298"/>
      <c r="SKO906" s="3298"/>
      <c r="SKP906" s="3298"/>
      <c r="SKQ906" s="3298"/>
      <c r="SKR906" s="3298"/>
      <c r="SKS906" s="3298"/>
      <c r="SKT906" s="3298"/>
      <c r="SKU906" s="3298"/>
      <c r="SKV906" s="3298"/>
      <c r="SKW906" s="3298"/>
      <c r="SKX906" s="3298"/>
      <c r="SKY906" s="3298"/>
      <c r="SKZ906" s="3298"/>
      <c r="SLA906" s="3298"/>
      <c r="SLB906" s="3298"/>
      <c r="SLC906" s="3298"/>
      <c r="SLD906" s="3298"/>
      <c r="SLE906" s="3298"/>
      <c r="SLF906" s="3298"/>
      <c r="SLG906" s="3298"/>
      <c r="SLH906" s="3298"/>
      <c r="SLI906" s="3298"/>
      <c r="SLJ906" s="3298"/>
      <c r="SLK906" s="3298"/>
      <c r="SLL906" s="3298"/>
      <c r="SLM906" s="3298"/>
      <c r="SLN906" s="3298"/>
      <c r="SLO906" s="3298"/>
      <c r="SLP906" s="3298"/>
      <c r="SLQ906" s="3298"/>
      <c r="SLR906" s="3298"/>
      <c r="SLS906" s="3298"/>
      <c r="SLT906" s="3298"/>
      <c r="SLU906" s="3298"/>
      <c r="SLV906" s="3298"/>
      <c r="SLW906" s="3298"/>
      <c r="SLX906" s="3298"/>
      <c r="SLY906" s="3298"/>
      <c r="SLZ906" s="3298"/>
      <c r="SMA906" s="3298"/>
      <c r="SMB906" s="3298"/>
      <c r="SMC906" s="3298"/>
      <c r="SMD906" s="3298"/>
      <c r="SME906" s="3298"/>
      <c r="SMF906" s="3298"/>
      <c r="SMG906" s="3298"/>
      <c r="SMH906" s="3298"/>
      <c r="SMI906" s="3298"/>
      <c r="SMJ906" s="3298"/>
      <c r="SMK906" s="3298"/>
      <c r="SML906" s="3298"/>
      <c r="SMM906" s="3298"/>
      <c r="SMN906" s="3298"/>
      <c r="SMO906" s="3298"/>
      <c r="SMP906" s="3298"/>
      <c r="SMQ906" s="3298"/>
      <c r="SMR906" s="3298"/>
      <c r="SMS906" s="3298"/>
      <c r="SMT906" s="3298"/>
      <c r="SMU906" s="3298"/>
      <c r="SMV906" s="3298"/>
      <c r="SMW906" s="3298"/>
      <c r="SMX906" s="3298"/>
      <c r="SMY906" s="3298"/>
      <c r="SMZ906" s="3298"/>
      <c r="SNA906" s="3298"/>
      <c r="SNB906" s="3298"/>
      <c r="SNC906" s="3298"/>
      <c r="SND906" s="3298"/>
      <c r="SNE906" s="3298"/>
      <c r="SNF906" s="3298"/>
      <c r="SNG906" s="3298"/>
      <c r="SNH906" s="3298"/>
      <c r="SNI906" s="3298"/>
      <c r="SNJ906" s="3298"/>
      <c r="SNK906" s="3298"/>
      <c r="SNL906" s="3298"/>
      <c r="SNM906" s="3298"/>
      <c r="SNN906" s="3298"/>
      <c r="SNO906" s="3298"/>
      <c r="SNP906" s="3298"/>
      <c r="SNQ906" s="3298"/>
      <c r="SNR906" s="3298"/>
      <c r="SNS906" s="3298"/>
      <c r="SNT906" s="3298"/>
      <c r="SNU906" s="3298"/>
      <c r="SNV906" s="3298"/>
      <c r="SNW906" s="3298"/>
      <c r="SNX906" s="3298"/>
      <c r="SNY906" s="3298"/>
      <c r="SNZ906" s="3298"/>
      <c r="SOA906" s="3298"/>
      <c r="SOB906" s="3298"/>
      <c r="SOC906" s="3298"/>
      <c r="SOD906" s="3298"/>
      <c r="SOE906" s="3298"/>
      <c r="SOF906" s="3298"/>
      <c r="SOG906" s="3298"/>
      <c r="SOH906" s="3298"/>
      <c r="SOI906" s="3298"/>
      <c r="SOJ906" s="3298"/>
      <c r="SOK906" s="3298"/>
      <c r="SOL906" s="3298"/>
      <c r="SOM906" s="3298"/>
      <c r="SON906" s="3298"/>
      <c r="SOO906" s="3298"/>
      <c r="SOP906" s="3298"/>
      <c r="SOQ906" s="3298"/>
      <c r="SOR906" s="3298"/>
      <c r="SOS906" s="3298"/>
      <c r="SOT906" s="3298"/>
      <c r="SOU906" s="3298"/>
      <c r="SOV906" s="3298"/>
      <c r="SOW906" s="3298"/>
      <c r="SOX906" s="3298"/>
      <c r="SOY906" s="3298"/>
      <c r="SOZ906" s="3298"/>
      <c r="SPA906" s="3298"/>
      <c r="SPB906" s="3298"/>
      <c r="SPC906" s="3298"/>
      <c r="SPD906" s="3298"/>
      <c r="SPE906" s="3298"/>
      <c r="SPF906" s="3298"/>
      <c r="SPG906" s="3298"/>
      <c r="SPH906" s="3298"/>
      <c r="SPI906" s="3298"/>
      <c r="SPJ906" s="3298"/>
      <c r="SPK906" s="3298"/>
      <c r="SPL906" s="3298"/>
      <c r="SPM906" s="3298"/>
      <c r="SPN906" s="3298"/>
      <c r="SPO906" s="3298"/>
      <c r="SPP906" s="3298"/>
      <c r="SPQ906" s="3298"/>
      <c r="SPR906" s="3298"/>
      <c r="SPS906" s="3298"/>
      <c r="SPT906" s="3298"/>
      <c r="SPU906" s="3298"/>
      <c r="SPV906" s="3298"/>
      <c r="SPW906" s="3298"/>
      <c r="SPX906" s="3298"/>
      <c r="SPY906" s="3298"/>
      <c r="SPZ906" s="3298"/>
      <c r="SQA906" s="3298"/>
      <c r="SQB906" s="3298"/>
      <c r="SQC906" s="3298"/>
      <c r="SQD906" s="3298"/>
      <c r="SQE906" s="3298"/>
      <c r="SQF906" s="3298"/>
      <c r="SQG906" s="3298"/>
      <c r="SQH906" s="3298"/>
      <c r="SQI906" s="3298"/>
      <c r="SQJ906" s="3298"/>
      <c r="SQK906" s="3298"/>
      <c r="SQL906" s="3298"/>
      <c r="SQM906" s="3298"/>
      <c r="SQN906" s="3298"/>
      <c r="SQO906" s="3298"/>
      <c r="SQP906" s="3298"/>
      <c r="SQQ906" s="3298"/>
      <c r="SQR906" s="3298"/>
      <c r="SQS906" s="3298"/>
      <c r="SQT906" s="3298"/>
      <c r="SQU906" s="3298"/>
      <c r="SQV906" s="3298"/>
      <c r="SQW906" s="3298"/>
      <c r="SQX906" s="3298"/>
      <c r="SQY906" s="3298"/>
      <c r="SQZ906" s="3298"/>
      <c r="SRA906" s="3298"/>
      <c r="SRB906" s="3298"/>
      <c r="SRC906" s="3298"/>
      <c r="SRD906" s="3298"/>
      <c r="SRE906" s="3298"/>
      <c r="SRF906" s="3298"/>
      <c r="SRG906" s="3298"/>
      <c r="SRH906" s="3298"/>
      <c r="SRI906" s="3298"/>
      <c r="SRJ906" s="3298"/>
      <c r="SRK906" s="3298"/>
      <c r="SRL906" s="3298"/>
      <c r="SRM906" s="3298"/>
      <c r="SRN906" s="3298"/>
      <c r="SRO906" s="3298"/>
      <c r="SRP906" s="3298"/>
      <c r="SRQ906" s="3298"/>
      <c r="SRR906" s="3298"/>
      <c r="SRS906" s="3298"/>
      <c r="SRT906" s="3298"/>
      <c r="SRU906" s="3298"/>
      <c r="SRV906" s="3298"/>
      <c r="SRW906" s="3298"/>
      <c r="SRX906" s="3298"/>
      <c r="SRY906" s="3298"/>
      <c r="SRZ906" s="3298"/>
      <c r="SSA906" s="3298"/>
      <c r="SSB906" s="3298"/>
      <c r="SSC906" s="3298"/>
      <c r="SSD906" s="3298"/>
      <c r="SSE906" s="3298"/>
      <c r="SSF906" s="3298"/>
      <c r="SSG906" s="3298"/>
      <c r="SSH906" s="3298"/>
      <c r="SSI906" s="3298"/>
      <c r="SSJ906" s="3298"/>
      <c r="SSK906" s="3298"/>
      <c r="SSL906" s="3298"/>
      <c r="SSM906" s="3298"/>
      <c r="SSN906" s="3298"/>
      <c r="SSO906" s="3298"/>
      <c r="SSP906" s="3298"/>
      <c r="SSQ906" s="3298"/>
      <c r="SSR906" s="3298"/>
      <c r="SSS906" s="3298"/>
      <c r="SST906" s="3298"/>
      <c r="SSU906" s="3298"/>
      <c r="SSV906" s="3298"/>
      <c r="SSW906" s="3298"/>
      <c r="SSX906" s="3298"/>
      <c r="SSY906" s="3298"/>
      <c r="SSZ906" s="3298"/>
      <c r="STA906" s="3298"/>
      <c r="STB906" s="3298"/>
      <c r="STC906" s="3298"/>
      <c r="STD906" s="3298"/>
      <c r="STE906" s="3298"/>
      <c r="STF906" s="3298"/>
      <c r="STG906" s="3298"/>
      <c r="STH906" s="3298"/>
      <c r="STI906" s="3298"/>
      <c r="STJ906" s="3298"/>
      <c r="STK906" s="3298"/>
      <c r="STL906" s="3298"/>
      <c r="STM906" s="3298"/>
      <c r="STN906" s="3298"/>
      <c r="STO906" s="3298"/>
      <c r="STP906" s="3298"/>
      <c r="STQ906" s="3298"/>
      <c r="STR906" s="3298"/>
      <c r="STS906" s="3298"/>
      <c r="STT906" s="3298"/>
      <c r="STU906" s="3298"/>
      <c r="STV906" s="3298"/>
      <c r="STW906" s="3298"/>
      <c r="STX906" s="3298"/>
      <c r="STY906" s="3298"/>
      <c r="STZ906" s="3298"/>
      <c r="SUA906" s="3298"/>
      <c r="SUB906" s="3298"/>
      <c r="SUC906" s="3298"/>
      <c r="SUD906" s="3298"/>
      <c r="SUE906" s="3298"/>
      <c r="SUF906" s="3298"/>
      <c r="SUG906" s="3298"/>
      <c r="SUH906" s="3298"/>
      <c r="SUI906" s="3298"/>
      <c r="SUJ906" s="3298"/>
      <c r="SUK906" s="3298"/>
      <c r="SUL906" s="3298"/>
      <c r="SUM906" s="3298"/>
      <c r="SUN906" s="3298"/>
      <c r="SUO906" s="3298"/>
      <c r="SUP906" s="3298"/>
      <c r="SUQ906" s="3298"/>
      <c r="SUR906" s="3298"/>
      <c r="SUS906" s="3298"/>
      <c r="SUT906" s="3298"/>
      <c r="SUU906" s="3298"/>
      <c r="SUV906" s="3298"/>
      <c r="SUW906" s="3298"/>
      <c r="SUX906" s="3298"/>
      <c r="SUY906" s="3298"/>
      <c r="SUZ906" s="3298"/>
      <c r="SVA906" s="3298"/>
      <c r="SVB906" s="3298"/>
      <c r="SVC906" s="3298"/>
      <c r="SVD906" s="3298"/>
      <c r="SVE906" s="3298"/>
      <c r="SVF906" s="3298"/>
      <c r="SVG906" s="3298"/>
      <c r="SVH906" s="3298"/>
      <c r="SVI906" s="3298"/>
      <c r="SVJ906" s="3298"/>
      <c r="SVK906" s="3298"/>
      <c r="SVL906" s="3298"/>
      <c r="SVM906" s="3298"/>
      <c r="SVN906" s="3298"/>
      <c r="SVO906" s="3298"/>
      <c r="SVP906" s="3298"/>
      <c r="SVQ906" s="3298"/>
      <c r="SVR906" s="3298"/>
      <c r="SVS906" s="3298"/>
      <c r="SVT906" s="3298"/>
      <c r="SVU906" s="3298"/>
      <c r="SVV906" s="3298"/>
      <c r="SVW906" s="3298"/>
      <c r="SVX906" s="3298"/>
      <c r="SVY906" s="3298"/>
      <c r="SVZ906" s="3298"/>
      <c r="SWA906" s="3298"/>
      <c r="SWB906" s="3298"/>
      <c r="SWC906" s="3298"/>
      <c r="SWD906" s="3298"/>
      <c r="SWE906" s="3298"/>
      <c r="SWF906" s="3298"/>
      <c r="SWG906" s="3298"/>
      <c r="SWH906" s="3298"/>
      <c r="SWI906" s="3298"/>
      <c r="SWJ906" s="3298"/>
      <c r="SWK906" s="3298"/>
      <c r="SWL906" s="3298"/>
      <c r="SWM906" s="3298"/>
      <c r="SWN906" s="3298"/>
      <c r="SWO906" s="3298"/>
      <c r="SWP906" s="3298"/>
      <c r="SWQ906" s="3298"/>
      <c r="SWR906" s="3298"/>
      <c r="SWS906" s="3298"/>
      <c r="SWT906" s="3298"/>
      <c r="SWU906" s="3298"/>
      <c r="SWV906" s="3298"/>
      <c r="SWW906" s="3298"/>
      <c r="SWX906" s="3298"/>
      <c r="SWY906" s="3298"/>
      <c r="SWZ906" s="3298"/>
      <c r="SXA906" s="3298"/>
      <c r="SXB906" s="3298"/>
      <c r="SXC906" s="3298"/>
      <c r="SXD906" s="3298"/>
      <c r="SXE906" s="3298"/>
      <c r="SXF906" s="3298"/>
      <c r="SXG906" s="3298"/>
      <c r="SXH906" s="3298"/>
      <c r="SXI906" s="3298"/>
      <c r="SXJ906" s="3298"/>
      <c r="SXK906" s="3298"/>
      <c r="SXL906" s="3298"/>
      <c r="SXM906" s="3298"/>
      <c r="SXN906" s="3298"/>
      <c r="SXO906" s="3298"/>
      <c r="SXP906" s="3298"/>
      <c r="SXQ906" s="3298"/>
      <c r="SXR906" s="3298"/>
      <c r="SXS906" s="3298"/>
      <c r="SXT906" s="3298"/>
      <c r="SXU906" s="3298"/>
      <c r="SXV906" s="3298"/>
      <c r="SXW906" s="3298"/>
      <c r="SXX906" s="3298"/>
      <c r="SXY906" s="3298"/>
      <c r="SXZ906" s="3298"/>
      <c r="SYA906" s="3298"/>
      <c r="SYB906" s="3298"/>
      <c r="SYC906" s="3298"/>
      <c r="SYD906" s="3298"/>
      <c r="SYE906" s="3298"/>
      <c r="SYF906" s="3298"/>
      <c r="SYG906" s="3298"/>
      <c r="SYH906" s="3298"/>
      <c r="SYI906" s="3298"/>
      <c r="SYJ906" s="3298"/>
      <c r="SYK906" s="3298"/>
      <c r="SYL906" s="3298"/>
      <c r="SYM906" s="3298"/>
      <c r="SYN906" s="3298"/>
      <c r="SYO906" s="3298"/>
      <c r="SYP906" s="3298"/>
      <c r="SYQ906" s="3298"/>
      <c r="SYR906" s="3298"/>
      <c r="SYS906" s="3298"/>
      <c r="SYT906" s="3298"/>
      <c r="SYU906" s="3298"/>
      <c r="SYV906" s="3298"/>
      <c r="SYW906" s="3298"/>
      <c r="SYX906" s="3298"/>
      <c r="SYY906" s="3298"/>
      <c r="SYZ906" s="3298"/>
      <c r="SZA906" s="3298"/>
      <c r="SZB906" s="3298"/>
      <c r="SZC906" s="3298"/>
      <c r="SZD906" s="3298"/>
      <c r="SZE906" s="3298"/>
      <c r="SZF906" s="3298"/>
      <c r="SZG906" s="3298"/>
      <c r="SZH906" s="3298"/>
      <c r="SZI906" s="3298"/>
      <c r="SZJ906" s="3298"/>
      <c r="SZK906" s="3298"/>
      <c r="SZL906" s="3298"/>
      <c r="SZM906" s="3298"/>
      <c r="SZN906" s="3298"/>
      <c r="SZO906" s="3298"/>
      <c r="SZP906" s="3298"/>
      <c r="SZQ906" s="3298"/>
      <c r="SZR906" s="3298"/>
      <c r="SZS906" s="3298"/>
      <c r="SZT906" s="3298"/>
      <c r="SZU906" s="3298"/>
      <c r="SZV906" s="3298"/>
      <c r="SZW906" s="3298"/>
      <c r="SZX906" s="3298"/>
      <c r="SZY906" s="3298"/>
      <c r="SZZ906" s="3298"/>
      <c r="TAA906" s="3298"/>
      <c r="TAB906" s="3298"/>
      <c r="TAC906" s="3298"/>
      <c r="TAD906" s="3298"/>
      <c r="TAE906" s="3298"/>
      <c r="TAF906" s="3298"/>
      <c r="TAG906" s="3298"/>
      <c r="TAH906" s="3298"/>
      <c r="TAI906" s="3298"/>
      <c r="TAJ906" s="3298"/>
      <c r="TAK906" s="3298"/>
      <c r="TAL906" s="3298"/>
      <c r="TAM906" s="3298"/>
      <c r="TAN906" s="3298"/>
      <c r="TAO906" s="3298"/>
      <c r="TAP906" s="3298"/>
      <c r="TAQ906" s="3298"/>
      <c r="TAR906" s="3298"/>
      <c r="TAS906" s="3298"/>
      <c r="TAT906" s="3298"/>
      <c r="TAU906" s="3298"/>
      <c r="TAV906" s="3298"/>
      <c r="TAW906" s="3298"/>
      <c r="TAX906" s="3298"/>
      <c r="TAY906" s="3298"/>
      <c r="TAZ906" s="3298"/>
      <c r="TBA906" s="3298"/>
      <c r="TBB906" s="3298"/>
      <c r="TBC906" s="3298"/>
      <c r="TBD906" s="3298"/>
      <c r="TBE906" s="3298"/>
      <c r="TBF906" s="3298"/>
      <c r="TBG906" s="3298"/>
      <c r="TBH906" s="3298"/>
      <c r="TBI906" s="3298"/>
      <c r="TBJ906" s="3298"/>
      <c r="TBK906" s="3298"/>
      <c r="TBL906" s="3298"/>
      <c r="TBM906" s="3298"/>
      <c r="TBN906" s="3298"/>
      <c r="TBO906" s="3298"/>
      <c r="TBP906" s="3298"/>
      <c r="TBQ906" s="3298"/>
      <c r="TBR906" s="3298"/>
      <c r="TBS906" s="3298"/>
      <c r="TBT906" s="3298"/>
      <c r="TBU906" s="3298"/>
      <c r="TBV906" s="3298"/>
      <c r="TBW906" s="3298"/>
      <c r="TBX906" s="3298"/>
      <c r="TBY906" s="3298"/>
      <c r="TBZ906" s="3298"/>
      <c r="TCA906" s="3298"/>
      <c r="TCB906" s="3298"/>
      <c r="TCC906" s="3298"/>
      <c r="TCD906" s="3298"/>
      <c r="TCE906" s="3298"/>
      <c r="TCF906" s="3298"/>
      <c r="TCG906" s="3298"/>
      <c r="TCH906" s="3298"/>
      <c r="TCI906" s="3298"/>
      <c r="TCJ906" s="3298"/>
      <c r="TCK906" s="3298"/>
      <c r="TCL906" s="3298"/>
      <c r="TCM906" s="3298"/>
      <c r="TCN906" s="3298"/>
      <c r="TCO906" s="3298"/>
      <c r="TCP906" s="3298"/>
      <c r="TCQ906" s="3298"/>
      <c r="TCR906" s="3298"/>
      <c r="TCS906" s="3298"/>
      <c r="TCT906" s="3298"/>
      <c r="TCU906" s="3298"/>
      <c r="TCV906" s="3298"/>
      <c r="TCW906" s="3298"/>
      <c r="TCX906" s="3298"/>
      <c r="TCY906" s="3298"/>
      <c r="TCZ906" s="3298"/>
      <c r="TDA906" s="3298"/>
      <c r="TDB906" s="3298"/>
      <c r="TDC906" s="3298"/>
      <c r="TDD906" s="3298"/>
      <c r="TDE906" s="3298"/>
      <c r="TDF906" s="3298"/>
      <c r="TDG906" s="3298"/>
      <c r="TDH906" s="3298"/>
      <c r="TDI906" s="3298"/>
      <c r="TDJ906" s="3298"/>
      <c r="TDK906" s="3298"/>
      <c r="TDL906" s="3298"/>
      <c r="TDM906" s="3298"/>
      <c r="TDN906" s="3298"/>
      <c r="TDO906" s="3298"/>
      <c r="TDP906" s="3298"/>
      <c r="TDQ906" s="3298"/>
      <c r="TDR906" s="3298"/>
      <c r="TDS906" s="3298"/>
      <c r="TDT906" s="3298"/>
      <c r="TDU906" s="3298"/>
      <c r="TDV906" s="3298"/>
      <c r="TDW906" s="3298"/>
      <c r="TDX906" s="3298"/>
      <c r="TDY906" s="3298"/>
      <c r="TDZ906" s="3298"/>
      <c r="TEA906" s="3298"/>
      <c r="TEB906" s="3298"/>
      <c r="TEC906" s="3298"/>
      <c r="TED906" s="3298"/>
      <c r="TEE906" s="3298"/>
      <c r="TEF906" s="3298"/>
      <c r="TEG906" s="3298"/>
      <c r="TEH906" s="3298"/>
      <c r="TEI906" s="3298"/>
      <c r="TEJ906" s="3298"/>
      <c r="TEK906" s="3298"/>
      <c r="TEL906" s="3298"/>
      <c r="TEM906" s="3298"/>
      <c r="TEN906" s="3298"/>
      <c r="TEO906" s="3298"/>
      <c r="TEP906" s="3298"/>
      <c r="TEQ906" s="3298"/>
      <c r="TER906" s="3298"/>
      <c r="TES906" s="3298"/>
      <c r="TET906" s="3298"/>
      <c r="TEU906" s="3298"/>
      <c r="TEV906" s="3298"/>
      <c r="TEW906" s="3298"/>
      <c r="TEX906" s="3298"/>
      <c r="TEY906" s="3298"/>
      <c r="TEZ906" s="3298"/>
      <c r="TFA906" s="3298"/>
      <c r="TFB906" s="3298"/>
      <c r="TFC906" s="3298"/>
      <c r="TFD906" s="3298"/>
      <c r="TFE906" s="3298"/>
      <c r="TFF906" s="3298"/>
      <c r="TFG906" s="3298"/>
      <c r="TFH906" s="3298"/>
      <c r="TFI906" s="3298"/>
      <c r="TFJ906" s="3298"/>
      <c r="TFK906" s="3298"/>
      <c r="TFL906" s="3298"/>
      <c r="TFM906" s="3298"/>
      <c r="TFN906" s="3298"/>
      <c r="TFO906" s="3298"/>
      <c r="TFP906" s="3298"/>
      <c r="TFQ906" s="3298"/>
      <c r="TFR906" s="3298"/>
      <c r="TFS906" s="3298"/>
      <c r="TFT906" s="3298"/>
      <c r="TFU906" s="3298"/>
      <c r="TFV906" s="3298"/>
      <c r="TFW906" s="3298"/>
      <c r="TFX906" s="3298"/>
      <c r="TFY906" s="3298"/>
      <c r="TFZ906" s="3298"/>
      <c r="TGA906" s="3298"/>
      <c r="TGB906" s="3298"/>
      <c r="TGC906" s="3298"/>
      <c r="TGD906" s="3298"/>
      <c r="TGE906" s="3298"/>
      <c r="TGF906" s="3298"/>
      <c r="TGG906" s="3298"/>
      <c r="TGH906" s="3298"/>
      <c r="TGI906" s="3298"/>
      <c r="TGJ906" s="3298"/>
      <c r="TGK906" s="3298"/>
      <c r="TGL906" s="3298"/>
      <c r="TGM906" s="3298"/>
      <c r="TGN906" s="3298"/>
      <c r="TGO906" s="3298"/>
      <c r="TGP906" s="3298"/>
      <c r="TGQ906" s="3298"/>
      <c r="TGR906" s="3298"/>
      <c r="TGS906" s="3298"/>
      <c r="TGT906" s="3298"/>
      <c r="TGU906" s="3298"/>
      <c r="TGV906" s="3298"/>
      <c r="TGW906" s="3298"/>
      <c r="TGX906" s="3298"/>
      <c r="TGY906" s="3298"/>
      <c r="TGZ906" s="3298"/>
      <c r="THA906" s="3298"/>
      <c r="THB906" s="3298"/>
      <c r="THC906" s="3298"/>
      <c r="THD906" s="3298"/>
      <c r="THE906" s="3298"/>
      <c r="THF906" s="3298"/>
      <c r="THG906" s="3298"/>
      <c r="THH906" s="3298"/>
      <c r="THI906" s="3298"/>
      <c r="THJ906" s="3298"/>
      <c r="THK906" s="3298"/>
      <c r="THL906" s="3298"/>
      <c r="THM906" s="3298"/>
      <c r="THN906" s="3298"/>
      <c r="THO906" s="3298"/>
      <c r="THP906" s="3298"/>
      <c r="THQ906" s="3298"/>
      <c r="THR906" s="3298"/>
      <c r="THS906" s="3298"/>
      <c r="THT906" s="3298"/>
      <c r="THU906" s="3298"/>
      <c r="THV906" s="3298"/>
      <c r="THW906" s="3298"/>
      <c r="THX906" s="3298"/>
      <c r="THY906" s="3298"/>
      <c r="THZ906" s="3298"/>
      <c r="TIA906" s="3298"/>
      <c r="TIB906" s="3298"/>
      <c r="TIC906" s="3298"/>
      <c r="TID906" s="3298"/>
      <c r="TIE906" s="3298"/>
      <c r="TIF906" s="3298"/>
      <c r="TIG906" s="3298"/>
      <c r="TIH906" s="3298"/>
      <c r="TII906" s="3298"/>
      <c r="TIJ906" s="3298"/>
      <c r="TIK906" s="3298"/>
      <c r="TIL906" s="3298"/>
      <c r="TIM906" s="3298"/>
      <c r="TIN906" s="3298"/>
      <c r="TIO906" s="3298"/>
      <c r="TIP906" s="3298"/>
      <c r="TIQ906" s="3298"/>
      <c r="TIR906" s="3298"/>
      <c r="TIS906" s="3298"/>
      <c r="TIT906" s="3298"/>
      <c r="TIU906" s="3298"/>
      <c r="TIV906" s="3298"/>
      <c r="TIW906" s="3298"/>
      <c r="TIX906" s="3298"/>
      <c r="TIY906" s="3298"/>
      <c r="TIZ906" s="3298"/>
      <c r="TJA906" s="3298"/>
      <c r="TJB906" s="3298"/>
      <c r="TJC906" s="3298"/>
      <c r="TJD906" s="3298"/>
      <c r="TJE906" s="3298"/>
      <c r="TJF906" s="3298"/>
      <c r="TJG906" s="3298"/>
      <c r="TJH906" s="3298"/>
      <c r="TJI906" s="3298"/>
      <c r="TJJ906" s="3298"/>
      <c r="TJK906" s="3298"/>
      <c r="TJL906" s="3298"/>
      <c r="TJM906" s="3298"/>
      <c r="TJN906" s="3298"/>
      <c r="TJO906" s="3298"/>
      <c r="TJP906" s="3298"/>
      <c r="TJQ906" s="3298"/>
      <c r="TJR906" s="3298"/>
      <c r="TJS906" s="3298"/>
      <c r="TJT906" s="3298"/>
      <c r="TJU906" s="3298"/>
      <c r="TJV906" s="3298"/>
      <c r="TJW906" s="3298"/>
      <c r="TJX906" s="3298"/>
      <c r="TJY906" s="3298"/>
      <c r="TJZ906" s="3298"/>
      <c r="TKA906" s="3298"/>
      <c r="TKB906" s="3298"/>
      <c r="TKC906" s="3298"/>
      <c r="TKD906" s="3298"/>
      <c r="TKE906" s="3298"/>
      <c r="TKF906" s="3298"/>
      <c r="TKG906" s="3298"/>
      <c r="TKH906" s="3298"/>
      <c r="TKI906" s="3298"/>
      <c r="TKJ906" s="3298"/>
      <c r="TKK906" s="3298"/>
      <c r="TKL906" s="3298"/>
      <c r="TKM906" s="3298"/>
      <c r="TKN906" s="3298"/>
      <c r="TKO906" s="3298"/>
      <c r="TKP906" s="3298"/>
      <c r="TKQ906" s="3298"/>
      <c r="TKR906" s="3298"/>
      <c r="TKS906" s="3298"/>
      <c r="TKT906" s="3298"/>
      <c r="TKU906" s="3298"/>
      <c r="TKV906" s="3298"/>
      <c r="TKW906" s="3298"/>
      <c r="TKX906" s="3298"/>
      <c r="TKY906" s="3298"/>
      <c r="TKZ906" s="3298"/>
      <c r="TLA906" s="3298"/>
      <c r="TLB906" s="3298"/>
      <c r="TLC906" s="3298"/>
      <c r="TLD906" s="3298"/>
      <c r="TLE906" s="3298"/>
      <c r="TLF906" s="3298"/>
      <c r="TLG906" s="3298"/>
      <c r="TLH906" s="3298"/>
      <c r="TLI906" s="3298"/>
      <c r="TLJ906" s="3298"/>
      <c r="TLK906" s="3298"/>
      <c r="TLL906" s="3298"/>
      <c r="TLM906" s="3298"/>
      <c r="TLN906" s="3298"/>
      <c r="TLO906" s="3298"/>
      <c r="TLP906" s="3298"/>
      <c r="TLQ906" s="3298"/>
      <c r="TLR906" s="3298"/>
      <c r="TLS906" s="3298"/>
      <c r="TLT906" s="3298"/>
      <c r="TLU906" s="3298"/>
      <c r="TLV906" s="3298"/>
      <c r="TLW906" s="3298"/>
      <c r="TLX906" s="3298"/>
      <c r="TLY906" s="3298"/>
      <c r="TLZ906" s="3298"/>
      <c r="TMA906" s="3298"/>
      <c r="TMB906" s="3298"/>
      <c r="TMC906" s="3298"/>
      <c r="TMD906" s="3298"/>
      <c r="TME906" s="3298"/>
      <c r="TMF906" s="3298"/>
      <c r="TMG906" s="3298"/>
      <c r="TMH906" s="3298"/>
      <c r="TMI906" s="3298"/>
      <c r="TMJ906" s="3298"/>
      <c r="TMK906" s="3298"/>
      <c r="TML906" s="3298"/>
      <c r="TMM906" s="3298"/>
      <c r="TMN906" s="3298"/>
      <c r="TMO906" s="3298"/>
      <c r="TMP906" s="3298"/>
      <c r="TMQ906" s="3298"/>
      <c r="TMR906" s="3298"/>
      <c r="TMS906" s="3298"/>
      <c r="TMT906" s="3298"/>
      <c r="TMU906" s="3298"/>
      <c r="TMV906" s="3298"/>
      <c r="TMW906" s="3298"/>
      <c r="TMX906" s="3298"/>
      <c r="TMY906" s="3298"/>
      <c r="TMZ906" s="3298"/>
      <c r="TNA906" s="3298"/>
      <c r="TNB906" s="3298"/>
      <c r="TNC906" s="3298"/>
      <c r="TND906" s="3298"/>
      <c r="TNE906" s="3298"/>
      <c r="TNF906" s="3298"/>
      <c r="TNG906" s="3298"/>
      <c r="TNH906" s="3298"/>
      <c r="TNI906" s="3298"/>
      <c r="TNJ906" s="3298"/>
      <c r="TNK906" s="3298"/>
      <c r="TNL906" s="3298"/>
      <c r="TNM906" s="3298"/>
      <c r="TNN906" s="3298"/>
      <c r="TNO906" s="3298"/>
      <c r="TNP906" s="3298"/>
      <c r="TNQ906" s="3298"/>
      <c r="TNR906" s="3298"/>
      <c r="TNS906" s="3298"/>
      <c r="TNT906" s="3298"/>
      <c r="TNU906" s="3298"/>
      <c r="TNV906" s="3298"/>
      <c r="TNW906" s="3298"/>
      <c r="TNX906" s="3298"/>
      <c r="TNY906" s="3298"/>
      <c r="TNZ906" s="3298"/>
      <c r="TOA906" s="3298"/>
      <c r="TOB906" s="3298"/>
      <c r="TOC906" s="3298"/>
      <c r="TOD906" s="3298"/>
      <c r="TOE906" s="3298"/>
      <c r="TOF906" s="3298"/>
      <c r="TOG906" s="3298"/>
      <c r="TOH906" s="3298"/>
      <c r="TOI906" s="3298"/>
      <c r="TOJ906" s="3298"/>
      <c r="TOK906" s="3298"/>
      <c r="TOL906" s="3298"/>
      <c r="TOM906" s="3298"/>
      <c r="TON906" s="3298"/>
      <c r="TOO906" s="3298"/>
      <c r="TOP906" s="3298"/>
      <c r="TOQ906" s="3298"/>
      <c r="TOR906" s="3298"/>
      <c r="TOS906" s="3298"/>
      <c r="TOT906" s="3298"/>
      <c r="TOU906" s="3298"/>
      <c r="TOV906" s="3298"/>
      <c r="TOW906" s="3298"/>
      <c r="TOX906" s="3298"/>
      <c r="TOY906" s="3298"/>
      <c r="TOZ906" s="3298"/>
      <c r="TPA906" s="3298"/>
      <c r="TPB906" s="3298"/>
      <c r="TPC906" s="3298"/>
      <c r="TPD906" s="3298"/>
      <c r="TPE906" s="3298"/>
      <c r="TPF906" s="3298"/>
      <c r="TPG906" s="3298"/>
      <c r="TPH906" s="3298"/>
      <c r="TPI906" s="3298"/>
      <c r="TPJ906" s="3298"/>
      <c r="TPK906" s="3298"/>
      <c r="TPL906" s="3298"/>
      <c r="TPM906" s="3298"/>
      <c r="TPN906" s="3298"/>
      <c r="TPO906" s="3298"/>
      <c r="TPP906" s="3298"/>
      <c r="TPQ906" s="3298"/>
      <c r="TPR906" s="3298"/>
      <c r="TPS906" s="3298"/>
      <c r="TPT906" s="3298"/>
      <c r="TPU906" s="3298"/>
      <c r="TPV906" s="3298"/>
      <c r="TPW906" s="3298"/>
      <c r="TPX906" s="3298"/>
      <c r="TPY906" s="3298"/>
      <c r="TPZ906" s="3298"/>
      <c r="TQA906" s="3298"/>
      <c r="TQB906" s="3298"/>
      <c r="TQC906" s="3298"/>
      <c r="TQD906" s="3298"/>
      <c r="TQE906" s="3298"/>
      <c r="TQF906" s="3298"/>
      <c r="TQG906" s="3298"/>
      <c r="TQH906" s="3298"/>
      <c r="TQI906" s="3298"/>
      <c r="TQJ906" s="3298"/>
      <c r="TQK906" s="3298"/>
      <c r="TQL906" s="3298"/>
      <c r="TQM906" s="3298"/>
      <c r="TQN906" s="3298"/>
      <c r="TQO906" s="3298"/>
      <c r="TQP906" s="3298"/>
      <c r="TQQ906" s="3298"/>
      <c r="TQR906" s="3298"/>
      <c r="TQS906" s="3298"/>
      <c r="TQT906" s="3298"/>
      <c r="TQU906" s="3298"/>
      <c r="TQV906" s="3298"/>
      <c r="TQW906" s="3298"/>
      <c r="TQX906" s="3298"/>
      <c r="TQY906" s="3298"/>
      <c r="TQZ906" s="3298"/>
      <c r="TRA906" s="3298"/>
      <c r="TRB906" s="3298"/>
      <c r="TRC906" s="3298"/>
      <c r="TRD906" s="3298"/>
      <c r="TRE906" s="3298"/>
      <c r="TRF906" s="3298"/>
      <c r="TRG906" s="3298"/>
      <c r="TRH906" s="3298"/>
      <c r="TRI906" s="3298"/>
      <c r="TRJ906" s="3298"/>
      <c r="TRK906" s="3298"/>
      <c r="TRL906" s="3298"/>
      <c r="TRM906" s="3298"/>
      <c r="TRN906" s="3298"/>
      <c r="TRO906" s="3298"/>
      <c r="TRP906" s="3298"/>
      <c r="TRQ906" s="3298"/>
      <c r="TRR906" s="3298"/>
      <c r="TRS906" s="3298"/>
      <c r="TRT906" s="3298"/>
      <c r="TRU906" s="3298"/>
      <c r="TRV906" s="3298"/>
      <c r="TRW906" s="3298"/>
      <c r="TRX906" s="3298"/>
      <c r="TRY906" s="3298"/>
      <c r="TRZ906" s="3298"/>
      <c r="TSA906" s="3298"/>
      <c r="TSB906" s="3298"/>
      <c r="TSC906" s="3298"/>
      <c r="TSD906" s="3298"/>
      <c r="TSE906" s="3298"/>
      <c r="TSF906" s="3298"/>
      <c r="TSG906" s="3298"/>
      <c r="TSH906" s="3298"/>
      <c r="TSI906" s="3298"/>
      <c r="TSJ906" s="3298"/>
      <c r="TSK906" s="3298"/>
      <c r="TSL906" s="3298"/>
      <c r="TSM906" s="3298"/>
      <c r="TSN906" s="3298"/>
      <c r="TSO906" s="3298"/>
      <c r="TSP906" s="3298"/>
      <c r="TSQ906" s="3298"/>
      <c r="TSR906" s="3298"/>
      <c r="TSS906" s="3298"/>
      <c r="TST906" s="3298"/>
      <c r="TSU906" s="3298"/>
      <c r="TSV906" s="3298"/>
      <c r="TSW906" s="3298"/>
      <c r="TSX906" s="3298"/>
      <c r="TSY906" s="3298"/>
      <c r="TSZ906" s="3298"/>
      <c r="TTA906" s="3298"/>
      <c r="TTB906" s="3298"/>
      <c r="TTC906" s="3298"/>
      <c r="TTD906" s="3298"/>
      <c r="TTE906" s="3298"/>
      <c r="TTF906" s="3298"/>
      <c r="TTG906" s="3298"/>
      <c r="TTH906" s="3298"/>
      <c r="TTI906" s="3298"/>
      <c r="TTJ906" s="3298"/>
      <c r="TTK906" s="3298"/>
      <c r="TTL906" s="3298"/>
      <c r="TTM906" s="3298"/>
      <c r="TTN906" s="3298"/>
      <c r="TTO906" s="3298"/>
      <c r="TTP906" s="3298"/>
      <c r="TTQ906" s="3298"/>
      <c r="TTR906" s="3298"/>
      <c r="TTS906" s="3298"/>
      <c r="TTT906" s="3298"/>
      <c r="TTU906" s="3298"/>
      <c r="TTV906" s="3298"/>
      <c r="TTW906" s="3298"/>
      <c r="TTX906" s="3298"/>
      <c r="TTY906" s="3298"/>
      <c r="TTZ906" s="3298"/>
      <c r="TUA906" s="3298"/>
      <c r="TUB906" s="3298"/>
      <c r="TUC906" s="3298"/>
      <c r="TUD906" s="3298"/>
      <c r="TUE906" s="3298"/>
      <c r="TUF906" s="3298"/>
      <c r="TUG906" s="3298"/>
      <c r="TUH906" s="3298"/>
      <c r="TUI906" s="3298"/>
      <c r="TUJ906" s="3298"/>
      <c r="TUK906" s="3298"/>
      <c r="TUL906" s="3298"/>
      <c r="TUM906" s="3298"/>
      <c r="TUN906" s="3298"/>
      <c r="TUO906" s="3298"/>
      <c r="TUP906" s="3298"/>
      <c r="TUQ906" s="3298"/>
      <c r="TUR906" s="3298"/>
      <c r="TUS906" s="3298"/>
      <c r="TUT906" s="3298"/>
      <c r="TUU906" s="3298"/>
      <c r="TUV906" s="3298"/>
      <c r="TUW906" s="3298"/>
      <c r="TUX906" s="3298"/>
      <c r="TUY906" s="3298"/>
      <c r="TUZ906" s="3298"/>
      <c r="TVA906" s="3298"/>
      <c r="TVB906" s="3298"/>
      <c r="TVC906" s="3298"/>
      <c r="TVD906" s="3298"/>
      <c r="TVE906" s="3298"/>
      <c r="TVF906" s="3298"/>
      <c r="TVG906" s="3298"/>
      <c r="TVH906" s="3298"/>
      <c r="TVI906" s="3298"/>
      <c r="TVJ906" s="3298"/>
      <c r="TVK906" s="3298"/>
      <c r="TVL906" s="3298"/>
      <c r="TVM906" s="3298"/>
      <c r="TVN906" s="3298"/>
      <c r="TVO906" s="3298"/>
      <c r="TVP906" s="3298"/>
      <c r="TVQ906" s="3298"/>
      <c r="TVR906" s="3298"/>
      <c r="TVS906" s="3298"/>
      <c r="TVT906" s="3298"/>
      <c r="TVU906" s="3298"/>
      <c r="TVV906" s="3298"/>
      <c r="TVW906" s="3298"/>
      <c r="TVX906" s="3298"/>
      <c r="TVY906" s="3298"/>
      <c r="TVZ906" s="3298"/>
      <c r="TWA906" s="3298"/>
      <c r="TWB906" s="3298"/>
      <c r="TWC906" s="3298"/>
      <c r="TWD906" s="3298"/>
      <c r="TWE906" s="3298"/>
      <c r="TWF906" s="3298"/>
      <c r="TWG906" s="3298"/>
      <c r="TWH906" s="3298"/>
      <c r="TWI906" s="3298"/>
      <c r="TWJ906" s="3298"/>
      <c r="TWK906" s="3298"/>
      <c r="TWL906" s="3298"/>
      <c r="TWM906" s="3298"/>
      <c r="TWN906" s="3298"/>
      <c r="TWO906" s="3298"/>
      <c r="TWP906" s="3298"/>
      <c r="TWQ906" s="3298"/>
      <c r="TWR906" s="3298"/>
      <c r="TWS906" s="3298"/>
      <c r="TWT906" s="3298"/>
      <c r="TWU906" s="3298"/>
      <c r="TWV906" s="3298"/>
      <c r="TWW906" s="3298"/>
      <c r="TWX906" s="3298"/>
      <c r="TWY906" s="3298"/>
      <c r="TWZ906" s="3298"/>
      <c r="TXA906" s="3298"/>
      <c r="TXB906" s="3298"/>
      <c r="TXC906" s="3298"/>
      <c r="TXD906" s="3298"/>
      <c r="TXE906" s="3298"/>
      <c r="TXF906" s="3298"/>
      <c r="TXG906" s="3298"/>
      <c r="TXH906" s="3298"/>
      <c r="TXI906" s="3298"/>
      <c r="TXJ906" s="3298"/>
      <c r="TXK906" s="3298"/>
      <c r="TXL906" s="3298"/>
      <c r="TXM906" s="3298"/>
      <c r="TXN906" s="3298"/>
      <c r="TXO906" s="3298"/>
      <c r="TXP906" s="3298"/>
      <c r="TXQ906" s="3298"/>
      <c r="TXR906" s="3298"/>
      <c r="TXS906" s="3298"/>
      <c r="TXT906" s="3298"/>
      <c r="TXU906" s="3298"/>
      <c r="TXV906" s="3298"/>
      <c r="TXW906" s="3298"/>
      <c r="TXX906" s="3298"/>
      <c r="TXY906" s="3298"/>
      <c r="TXZ906" s="3298"/>
      <c r="TYA906" s="3298"/>
      <c r="TYB906" s="3298"/>
      <c r="TYC906" s="3298"/>
      <c r="TYD906" s="3298"/>
      <c r="TYE906" s="3298"/>
      <c r="TYF906" s="3298"/>
      <c r="TYG906" s="3298"/>
      <c r="TYH906" s="3298"/>
      <c r="TYI906" s="3298"/>
      <c r="TYJ906" s="3298"/>
      <c r="TYK906" s="3298"/>
      <c r="TYL906" s="3298"/>
      <c r="TYM906" s="3298"/>
      <c r="TYN906" s="3298"/>
      <c r="TYO906" s="3298"/>
      <c r="TYP906" s="3298"/>
      <c r="TYQ906" s="3298"/>
      <c r="TYR906" s="3298"/>
      <c r="TYS906" s="3298"/>
      <c r="TYT906" s="3298"/>
      <c r="TYU906" s="3298"/>
      <c r="TYV906" s="3298"/>
      <c r="TYW906" s="3298"/>
      <c r="TYX906" s="3298"/>
      <c r="TYY906" s="3298"/>
      <c r="TYZ906" s="3298"/>
      <c r="TZA906" s="3298"/>
      <c r="TZB906" s="3298"/>
      <c r="TZC906" s="3298"/>
      <c r="TZD906" s="3298"/>
      <c r="TZE906" s="3298"/>
      <c r="TZF906" s="3298"/>
      <c r="TZG906" s="3298"/>
      <c r="TZH906" s="3298"/>
      <c r="TZI906" s="3298"/>
      <c r="TZJ906" s="3298"/>
      <c r="TZK906" s="3298"/>
      <c r="TZL906" s="3298"/>
      <c r="TZM906" s="3298"/>
      <c r="TZN906" s="3298"/>
      <c r="TZO906" s="3298"/>
      <c r="TZP906" s="3298"/>
      <c r="TZQ906" s="3298"/>
      <c r="TZR906" s="3298"/>
      <c r="TZS906" s="3298"/>
      <c r="TZT906" s="3298"/>
      <c r="TZU906" s="3298"/>
      <c r="TZV906" s="3298"/>
      <c r="TZW906" s="3298"/>
      <c r="TZX906" s="3298"/>
      <c r="TZY906" s="3298"/>
      <c r="TZZ906" s="3298"/>
      <c r="UAA906" s="3298"/>
      <c r="UAB906" s="3298"/>
      <c r="UAC906" s="3298"/>
      <c r="UAD906" s="3298"/>
      <c r="UAE906" s="3298"/>
      <c r="UAF906" s="3298"/>
      <c r="UAG906" s="3298"/>
      <c r="UAH906" s="3298"/>
      <c r="UAI906" s="3298"/>
      <c r="UAJ906" s="3298"/>
      <c r="UAK906" s="3298"/>
      <c r="UAL906" s="3298"/>
      <c r="UAM906" s="3298"/>
      <c r="UAN906" s="3298"/>
      <c r="UAO906" s="3298"/>
      <c r="UAP906" s="3298"/>
      <c r="UAQ906" s="3298"/>
      <c r="UAR906" s="3298"/>
      <c r="UAS906" s="3298"/>
      <c r="UAT906" s="3298"/>
      <c r="UAU906" s="3298"/>
      <c r="UAV906" s="3298"/>
      <c r="UAW906" s="3298"/>
      <c r="UAX906" s="3298"/>
      <c r="UAY906" s="3298"/>
      <c r="UAZ906" s="3298"/>
      <c r="UBA906" s="3298"/>
      <c r="UBB906" s="3298"/>
      <c r="UBC906" s="3298"/>
      <c r="UBD906" s="3298"/>
      <c r="UBE906" s="3298"/>
      <c r="UBF906" s="3298"/>
      <c r="UBG906" s="3298"/>
      <c r="UBH906" s="3298"/>
      <c r="UBI906" s="3298"/>
      <c r="UBJ906" s="3298"/>
      <c r="UBK906" s="3298"/>
      <c r="UBL906" s="3298"/>
      <c r="UBM906" s="3298"/>
      <c r="UBN906" s="3298"/>
      <c r="UBO906" s="3298"/>
      <c r="UBP906" s="3298"/>
      <c r="UBQ906" s="3298"/>
      <c r="UBR906" s="3298"/>
      <c r="UBS906" s="3298"/>
      <c r="UBT906" s="3298"/>
      <c r="UBU906" s="3298"/>
      <c r="UBV906" s="3298"/>
      <c r="UBW906" s="3298"/>
      <c r="UBX906" s="3298"/>
      <c r="UBY906" s="3298"/>
      <c r="UBZ906" s="3298"/>
      <c r="UCA906" s="3298"/>
      <c r="UCB906" s="3298"/>
      <c r="UCC906" s="3298"/>
      <c r="UCD906" s="3298"/>
      <c r="UCE906" s="3298"/>
      <c r="UCF906" s="3298"/>
      <c r="UCG906" s="3298"/>
      <c r="UCH906" s="3298"/>
      <c r="UCI906" s="3298"/>
      <c r="UCJ906" s="3298"/>
      <c r="UCK906" s="3298"/>
      <c r="UCL906" s="3298"/>
      <c r="UCM906" s="3298"/>
      <c r="UCN906" s="3298"/>
      <c r="UCO906" s="3298"/>
      <c r="UCP906" s="3298"/>
      <c r="UCQ906" s="3298"/>
      <c r="UCR906" s="3298"/>
      <c r="UCS906" s="3298"/>
      <c r="UCT906" s="3298"/>
      <c r="UCU906" s="3298"/>
      <c r="UCV906" s="3298"/>
      <c r="UCW906" s="3298"/>
      <c r="UCX906" s="3298"/>
      <c r="UCY906" s="3298"/>
      <c r="UCZ906" s="3298"/>
      <c r="UDA906" s="3298"/>
      <c r="UDB906" s="3298"/>
      <c r="UDC906" s="3298"/>
      <c r="UDD906" s="3298"/>
      <c r="UDE906" s="3298"/>
      <c r="UDF906" s="3298"/>
      <c r="UDG906" s="3298"/>
      <c r="UDH906" s="3298"/>
      <c r="UDI906" s="3298"/>
      <c r="UDJ906" s="3298"/>
      <c r="UDK906" s="3298"/>
      <c r="UDL906" s="3298"/>
      <c r="UDM906" s="3298"/>
      <c r="UDN906" s="3298"/>
      <c r="UDO906" s="3298"/>
      <c r="UDP906" s="3298"/>
      <c r="UDQ906" s="3298"/>
      <c r="UDR906" s="3298"/>
      <c r="UDS906" s="3298"/>
      <c r="UDT906" s="3298"/>
      <c r="UDU906" s="3298"/>
      <c r="UDV906" s="3298"/>
      <c r="UDW906" s="3298"/>
      <c r="UDX906" s="3298"/>
      <c r="UDY906" s="3298"/>
      <c r="UDZ906" s="3298"/>
      <c r="UEA906" s="3298"/>
      <c r="UEB906" s="3298"/>
      <c r="UEC906" s="3298"/>
      <c r="UED906" s="3298"/>
      <c r="UEE906" s="3298"/>
      <c r="UEF906" s="3298"/>
      <c r="UEG906" s="3298"/>
      <c r="UEH906" s="3298"/>
      <c r="UEI906" s="3298"/>
      <c r="UEJ906" s="3298"/>
      <c r="UEK906" s="3298"/>
      <c r="UEL906" s="3298"/>
      <c r="UEM906" s="3298"/>
      <c r="UEN906" s="3298"/>
      <c r="UEO906" s="3298"/>
      <c r="UEP906" s="3298"/>
      <c r="UEQ906" s="3298"/>
      <c r="UER906" s="3298"/>
      <c r="UES906" s="3298"/>
      <c r="UET906" s="3298"/>
      <c r="UEU906" s="3298"/>
      <c r="UEV906" s="3298"/>
      <c r="UEW906" s="3298"/>
      <c r="UEX906" s="3298"/>
      <c r="UEY906" s="3298"/>
      <c r="UEZ906" s="3298"/>
      <c r="UFA906" s="3298"/>
      <c r="UFB906" s="3298"/>
      <c r="UFC906" s="3298"/>
      <c r="UFD906" s="3298"/>
      <c r="UFE906" s="3298"/>
      <c r="UFF906" s="3298"/>
      <c r="UFG906" s="3298"/>
      <c r="UFH906" s="3298"/>
      <c r="UFI906" s="3298"/>
      <c r="UFJ906" s="3298"/>
      <c r="UFK906" s="3298"/>
      <c r="UFL906" s="3298"/>
      <c r="UFM906" s="3298"/>
      <c r="UFN906" s="3298"/>
      <c r="UFO906" s="3298"/>
      <c r="UFP906" s="3298"/>
      <c r="UFQ906" s="3298"/>
      <c r="UFR906" s="3298"/>
      <c r="UFS906" s="3298"/>
      <c r="UFT906" s="3298"/>
      <c r="UFU906" s="3298"/>
      <c r="UFV906" s="3298"/>
      <c r="UFW906" s="3298"/>
      <c r="UFX906" s="3298"/>
      <c r="UFY906" s="3298"/>
      <c r="UFZ906" s="3298"/>
      <c r="UGA906" s="3298"/>
      <c r="UGB906" s="3298"/>
      <c r="UGC906" s="3298"/>
      <c r="UGD906" s="3298"/>
      <c r="UGE906" s="3298"/>
      <c r="UGF906" s="3298"/>
      <c r="UGG906" s="3298"/>
      <c r="UGH906" s="3298"/>
      <c r="UGI906" s="3298"/>
      <c r="UGJ906" s="3298"/>
      <c r="UGK906" s="3298"/>
      <c r="UGL906" s="3298"/>
      <c r="UGM906" s="3298"/>
      <c r="UGN906" s="3298"/>
      <c r="UGO906" s="3298"/>
      <c r="UGP906" s="3298"/>
      <c r="UGQ906" s="3298"/>
      <c r="UGR906" s="3298"/>
      <c r="UGS906" s="3298"/>
      <c r="UGT906" s="3298"/>
      <c r="UGU906" s="3298"/>
      <c r="UGV906" s="3298"/>
      <c r="UGW906" s="3298"/>
      <c r="UGX906" s="3298"/>
      <c r="UGY906" s="3298"/>
      <c r="UGZ906" s="3298"/>
      <c r="UHA906" s="3298"/>
      <c r="UHB906" s="3298"/>
      <c r="UHC906" s="3298"/>
      <c r="UHD906" s="3298"/>
      <c r="UHE906" s="3298"/>
      <c r="UHF906" s="3298"/>
      <c r="UHG906" s="3298"/>
      <c r="UHH906" s="3298"/>
      <c r="UHI906" s="3298"/>
      <c r="UHJ906" s="3298"/>
      <c r="UHK906" s="3298"/>
      <c r="UHL906" s="3298"/>
      <c r="UHM906" s="3298"/>
      <c r="UHN906" s="3298"/>
      <c r="UHO906" s="3298"/>
      <c r="UHP906" s="3298"/>
      <c r="UHQ906" s="3298"/>
      <c r="UHR906" s="3298"/>
      <c r="UHS906" s="3298"/>
      <c r="UHT906" s="3298"/>
      <c r="UHU906" s="3298"/>
      <c r="UHV906" s="3298"/>
      <c r="UHW906" s="3298"/>
      <c r="UHX906" s="3298"/>
      <c r="UHY906" s="3298"/>
      <c r="UHZ906" s="3298"/>
      <c r="UIA906" s="3298"/>
      <c r="UIB906" s="3298"/>
      <c r="UIC906" s="3298"/>
      <c r="UID906" s="3298"/>
      <c r="UIE906" s="3298"/>
      <c r="UIF906" s="3298"/>
      <c r="UIG906" s="3298"/>
      <c r="UIH906" s="3298"/>
      <c r="UII906" s="3298"/>
      <c r="UIJ906" s="3298"/>
      <c r="UIK906" s="3298"/>
      <c r="UIL906" s="3298"/>
      <c r="UIM906" s="3298"/>
      <c r="UIN906" s="3298"/>
      <c r="UIO906" s="3298"/>
      <c r="UIP906" s="3298"/>
      <c r="UIQ906" s="3298"/>
      <c r="UIR906" s="3298"/>
      <c r="UIS906" s="3298"/>
      <c r="UIT906" s="3298"/>
      <c r="UIU906" s="3298"/>
      <c r="UIV906" s="3298"/>
      <c r="UIW906" s="3298"/>
      <c r="UIX906" s="3298"/>
      <c r="UIY906" s="3298"/>
      <c r="UIZ906" s="3298"/>
      <c r="UJA906" s="3298"/>
      <c r="UJB906" s="3298"/>
      <c r="UJC906" s="3298"/>
      <c r="UJD906" s="3298"/>
      <c r="UJE906" s="3298"/>
      <c r="UJF906" s="3298"/>
      <c r="UJG906" s="3298"/>
      <c r="UJH906" s="3298"/>
      <c r="UJI906" s="3298"/>
      <c r="UJJ906" s="3298"/>
      <c r="UJK906" s="3298"/>
      <c r="UJL906" s="3298"/>
      <c r="UJM906" s="3298"/>
      <c r="UJN906" s="3298"/>
      <c r="UJO906" s="3298"/>
      <c r="UJP906" s="3298"/>
      <c r="UJQ906" s="3298"/>
      <c r="UJR906" s="3298"/>
      <c r="UJS906" s="3298"/>
      <c r="UJT906" s="3298"/>
      <c r="UJU906" s="3298"/>
      <c r="UJV906" s="3298"/>
      <c r="UJW906" s="3298"/>
      <c r="UJX906" s="3298"/>
      <c r="UJY906" s="3298"/>
      <c r="UJZ906" s="3298"/>
      <c r="UKA906" s="3298"/>
      <c r="UKB906" s="3298"/>
      <c r="UKC906" s="3298"/>
      <c r="UKD906" s="3298"/>
      <c r="UKE906" s="3298"/>
      <c r="UKF906" s="3298"/>
      <c r="UKG906" s="3298"/>
      <c r="UKH906" s="3298"/>
      <c r="UKI906" s="3298"/>
      <c r="UKJ906" s="3298"/>
      <c r="UKK906" s="3298"/>
      <c r="UKL906" s="3298"/>
      <c r="UKM906" s="3298"/>
      <c r="UKN906" s="3298"/>
      <c r="UKO906" s="3298"/>
      <c r="UKP906" s="3298"/>
      <c r="UKQ906" s="3298"/>
      <c r="UKR906" s="3298"/>
      <c r="UKS906" s="3298"/>
      <c r="UKT906" s="3298"/>
      <c r="UKU906" s="3298"/>
      <c r="UKV906" s="3298"/>
      <c r="UKW906" s="3298"/>
      <c r="UKX906" s="3298"/>
      <c r="UKY906" s="3298"/>
      <c r="UKZ906" s="3298"/>
      <c r="ULA906" s="3298"/>
      <c r="ULB906" s="3298"/>
      <c r="ULC906" s="3298"/>
      <c r="ULD906" s="3298"/>
      <c r="ULE906" s="3298"/>
      <c r="ULF906" s="3298"/>
      <c r="ULG906" s="3298"/>
      <c r="ULH906" s="3298"/>
      <c r="ULI906" s="3298"/>
      <c r="ULJ906" s="3298"/>
      <c r="ULK906" s="3298"/>
      <c r="ULL906" s="3298"/>
      <c r="ULM906" s="3298"/>
      <c r="ULN906" s="3298"/>
      <c r="ULO906" s="3298"/>
      <c r="ULP906" s="3298"/>
      <c r="ULQ906" s="3298"/>
      <c r="ULR906" s="3298"/>
      <c r="ULS906" s="3298"/>
      <c r="ULT906" s="3298"/>
      <c r="ULU906" s="3298"/>
      <c r="ULV906" s="3298"/>
      <c r="ULW906" s="3298"/>
      <c r="ULX906" s="3298"/>
      <c r="ULY906" s="3298"/>
      <c r="ULZ906" s="3298"/>
      <c r="UMA906" s="3298"/>
      <c r="UMB906" s="3298"/>
      <c r="UMC906" s="3298"/>
      <c r="UMD906" s="3298"/>
      <c r="UME906" s="3298"/>
      <c r="UMF906" s="3298"/>
      <c r="UMG906" s="3298"/>
      <c r="UMH906" s="3298"/>
      <c r="UMI906" s="3298"/>
      <c r="UMJ906" s="3298"/>
      <c r="UMK906" s="3298"/>
      <c r="UML906" s="3298"/>
      <c r="UMM906" s="3298"/>
      <c r="UMN906" s="3298"/>
      <c r="UMO906" s="3298"/>
      <c r="UMP906" s="3298"/>
      <c r="UMQ906" s="3298"/>
      <c r="UMR906" s="3298"/>
      <c r="UMS906" s="3298"/>
      <c r="UMT906" s="3298"/>
      <c r="UMU906" s="3298"/>
      <c r="UMV906" s="3298"/>
      <c r="UMW906" s="3298"/>
      <c r="UMX906" s="3298"/>
      <c r="UMY906" s="3298"/>
      <c r="UMZ906" s="3298"/>
      <c r="UNA906" s="3298"/>
      <c r="UNB906" s="3298"/>
      <c r="UNC906" s="3298"/>
      <c r="UND906" s="3298"/>
      <c r="UNE906" s="3298"/>
      <c r="UNF906" s="3298"/>
      <c r="UNG906" s="3298"/>
      <c r="UNH906" s="3298"/>
      <c r="UNI906" s="3298"/>
      <c r="UNJ906" s="3298"/>
      <c r="UNK906" s="3298"/>
      <c r="UNL906" s="3298"/>
      <c r="UNM906" s="3298"/>
      <c r="UNN906" s="3298"/>
      <c r="UNO906" s="3298"/>
      <c r="UNP906" s="3298"/>
      <c r="UNQ906" s="3298"/>
      <c r="UNR906" s="3298"/>
      <c r="UNS906" s="3298"/>
      <c r="UNT906" s="3298"/>
      <c r="UNU906" s="3298"/>
      <c r="UNV906" s="3298"/>
      <c r="UNW906" s="3298"/>
      <c r="UNX906" s="3298"/>
      <c r="UNY906" s="3298"/>
      <c r="UNZ906" s="3298"/>
      <c r="UOA906" s="3298"/>
      <c r="UOB906" s="3298"/>
      <c r="UOC906" s="3298"/>
      <c r="UOD906" s="3298"/>
      <c r="UOE906" s="3298"/>
      <c r="UOF906" s="3298"/>
      <c r="UOG906" s="3298"/>
      <c r="UOH906" s="3298"/>
      <c r="UOI906" s="3298"/>
      <c r="UOJ906" s="3298"/>
      <c r="UOK906" s="3298"/>
      <c r="UOL906" s="3298"/>
      <c r="UOM906" s="3298"/>
      <c r="UON906" s="3298"/>
      <c r="UOO906" s="3298"/>
      <c r="UOP906" s="3298"/>
      <c r="UOQ906" s="3298"/>
      <c r="UOR906" s="3298"/>
      <c r="UOS906" s="3298"/>
      <c r="UOT906" s="3298"/>
      <c r="UOU906" s="3298"/>
      <c r="UOV906" s="3298"/>
      <c r="UOW906" s="3298"/>
      <c r="UOX906" s="3298"/>
      <c r="UOY906" s="3298"/>
      <c r="UOZ906" s="3298"/>
      <c r="UPA906" s="3298"/>
      <c r="UPB906" s="3298"/>
      <c r="UPC906" s="3298"/>
      <c r="UPD906" s="3298"/>
      <c r="UPE906" s="3298"/>
      <c r="UPF906" s="3298"/>
      <c r="UPG906" s="3298"/>
      <c r="UPH906" s="3298"/>
      <c r="UPI906" s="3298"/>
      <c r="UPJ906" s="3298"/>
      <c r="UPK906" s="3298"/>
      <c r="UPL906" s="3298"/>
      <c r="UPM906" s="3298"/>
      <c r="UPN906" s="3298"/>
      <c r="UPO906" s="3298"/>
      <c r="UPP906" s="3298"/>
      <c r="UPQ906" s="3298"/>
      <c r="UPR906" s="3298"/>
      <c r="UPS906" s="3298"/>
      <c r="UPT906" s="3298"/>
      <c r="UPU906" s="3298"/>
      <c r="UPV906" s="3298"/>
      <c r="UPW906" s="3298"/>
      <c r="UPX906" s="3298"/>
      <c r="UPY906" s="3298"/>
      <c r="UPZ906" s="3298"/>
      <c r="UQA906" s="3298"/>
      <c r="UQB906" s="3298"/>
      <c r="UQC906" s="3298"/>
      <c r="UQD906" s="3298"/>
      <c r="UQE906" s="3298"/>
      <c r="UQF906" s="3298"/>
      <c r="UQG906" s="3298"/>
      <c r="UQH906" s="3298"/>
      <c r="UQI906" s="3298"/>
      <c r="UQJ906" s="3298"/>
      <c r="UQK906" s="3298"/>
      <c r="UQL906" s="3298"/>
      <c r="UQM906" s="3298"/>
      <c r="UQN906" s="3298"/>
      <c r="UQO906" s="3298"/>
      <c r="UQP906" s="3298"/>
      <c r="UQQ906" s="3298"/>
      <c r="UQR906" s="3298"/>
      <c r="UQS906" s="3298"/>
      <c r="UQT906" s="3298"/>
      <c r="UQU906" s="3298"/>
      <c r="UQV906" s="3298"/>
      <c r="UQW906" s="3298"/>
      <c r="UQX906" s="3298"/>
      <c r="UQY906" s="3298"/>
      <c r="UQZ906" s="3298"/>
      <c r="URA906" s="3298"/>
      <c r="URB906" s="3298"/>
      <c r="URC906" s="3298"/>
      <c r="URD906" s="3298"/>
      <c r="URE906" s="3298"/>
      <c r="URF906" s="3298"/>
      <c r="URG906" s="3298"/>
      <c r="URH906" s="3298"/>
      <c r="URI906" s="3298"/>
      <c r="URJ906" s="3298"/>
      <c r="URK906" s="3298"/>
      <c r="URL906" s="3298"/>
      <c r="URM906" s="3298"/>
      <c r="URN906" s="3298"/>
      <c r="URO906" s="3298"/>
      <c r="URP906" s="3298"/>
      <c r="URQ906" s="3298"/>
      <c r="URR906" s="3298"/>
      <c r="URS906" s="3298"/>
      <c r="URT906" s="3298"/>
      <c r="URU906" s="3298"/>
      <c r="URV906" s="3298"/>
      <c r="URW906" s="3298"/>
      <c r="URX906" s="3298"/>
      <c r="URY906" s="3298"/>
      <c r="URZ906" s="3298"/>
      <c r="USA906" s="3298"/>
      <c r="USB906" s="3298"/>
      <c r="USC906" s="3298"/>
      <c r="USD906" s="3298"/>
      <c r="USE906" s="3298"/>
      <c r="USF906" s="3298"/>
      <c r="USG906" s="3298"/>
      <c r="USH906" s="3298"/>
      <c r="USI906" s="3298"/>
      <c r="USJ906" s="3298"/>
      <c r="USK906" s="3298"/>
      <c r="USL906" s="3298"/>
      <c r="USM906" s="3298"/>
      <c r="USN906" s="3298"/>
      <c r="USO906" s="3298"/>
      <c r="USP906" s="3298"/>
      <c r="USQ906" s="3298"/>
      <c r="USR906" s="3298"/>
      <c r="USS906" s="3298"/>
      <c r="UST906" s="3298"/>
      <c r="USU906" s="3298"/>
      <c r="USV906" s="3298"/>
      <c r="USW906" s="3298"/>
      <c r="USX906" s="3298"/>
      <c r="USY906" s="3298"/>
      <c r="USZ906" s="3298"/>
      <c r="UTA906" s="3298"/>
      <c r="UTB906" s="3298"/>
      <c r="UTC906" s="3298"/>
      <c r="UTD906" s="3298"/>
      <c r="UTE906" s="3298"/>
      <c r="UTF906" s="3298"/>
      <c r="UTG906" s="3298"/>
      <c r="UTH906" s="3298"/>
      <c r="UTI906" s="3298"/>
      <c r="UTJ906" s="3298"/>
      <c r="UTK906" s="3298"/>
      <c r="UTL906" s="3298"/>
      <c r="UTM906" s="3298"/>
      <c r="UTN906" s="3298"/>
      <c r="UTO906" s="3298"/>
      <c r="UTP906" s="3298"/>
      <c r="UTQ906" s="3298"/>
      <c r="UTR906" s="3298"/>
      <c r="UTS906" s="3298"/>
      <c r="UTT906" s="3298"/>
      <c r="UTU906" s="3298"/>
      <c r="UTV906" s="3298"/>
      <c r="UTW906" s="3298"/>
      <c r="UTX906" s="3298"/>
      <c r="UTY906" s="3298"/>
      <c r="UTZ906" s="3298"/>
      <c r="UUA906" s="3298"/>
      <c r="UUB906" s="3298"/>
      <c r="UUC906" s="3298"/>
      <c r="UUD906" s="3298"/>
      <c r="UUE906" s="3298"/>
      <c r="UUF906" s="3298"/>
      <c r="UUG906" s="3298"/>
      <c r="UUH906" s="3298"/>
      <c r="UUI906" s="3298"/>
      <c r="UUJ906" s="3298"/>
      <c r="UUK906" s="3298"/>
      <c r="UUL906" s="3298"/>
      <c r="UUM906" s="3298"/>
      <c r="UUN906" s="3298"/>
      <c r="UUO906" s="3298"/>
      <c r="UUP906" s="3298"/>
      <c r="UUQ906" s="3298"/>
      <c r="UUR906" s="3298"/>
      <c r="UUS906" s="3298"/>
      <c r="UUT906" s="3298"/>
      <c r="UUU906" s="3298"/>
      <c r="UUV906" s="3298"/>
      <c r="UUW906" s="3298"/>
      <c r="UUX906" s="3298"/>
      <c r="UUY906" s="3298"/>
      <c r="UUZ906" s="3298"/>
      <c r="UVA906" s="3298"/>
      <c r="UVB906" s="3298"/>
      <c r="UVC906" s="3298"/>
      <c r="UVD906" s="3298"/>
      <c r="UVE906" s="3298"/>
      <c r="UVF906" s="3298"/>
      <c r="UVG906" s="3298"/>
      <c r="UVH906" s="3298"/>
      <c r="UVI906" s="3298"/>
      <c r="UVJ906" s="3298"/>
      <c r="UVK906" s="3298"/>
      <c r="UVL906" s="3298"/>
      <c r="UVM906" s="3298"/>
      <c r="UVN906" s="3298"/>
      <c r="UVO906" s="3298"/>
      <c r="UVP906" s="3298"/>
      <c r="UVQ906" s="3298"/>
      <c r="UVR906" s="3298"/>
      <c r="UVS906" s="3298"/>
      <c r="UVT906" s="3298"/>
      <c r="UVU906" s="3298"/>
      <c r="UVV906" s="3298"/>
      <c r="UVW906" s="3298"/>
      <c r="UVX906" s="3298"/>
      <c r="UVY906" s="3298"/>
      <c r="UVZ906" s="3298"/>
      <c r="UWA906" s="3298"/>
      <c r="UWB906" s="3298"/>
      <c r="UWC906" s="3298"/>
      <c r="UWD906" s="3298"/>
      <c r="UWE906" s="3298"/>
      <c r="UWF906" s="3298"/>
      <c r="UWG906" s="3298"/>
      <c r="UWH906" s="3298"/>
      <c r="UWI906" s="3298"/>
      <c r="UWJ906" s="3298"/>
      <c r="UWK906" s="3298"/>
      <c r="UWL906" s="3298"/>
      <c r="UWM906" s="3298"/>
      <c r="UWN906" s="3298"/>
      <c r="UWO906" s="3298"/>
      <c r="UWP906" s="3298"/>
      <c r="UWQ906" s="3298"/>
      <c r="UWR906" s="3298"/>
      <c r="UWS906" s="3298"/>
      <c r="UWT906" s="3298"/>
      <c r="UWU906" s="3298"/>
      <c r="UWV906" s="3298"/>
      <c r="UWW906" s="3298"/>
      <c r="UWX906" s="3298"/>
      <c r="UWY906" s="3298"/>
      <c r="UWZ906" s="3298"/>
      <c r="UXA906" s="3298"/>
      <c r="UXB906" s="3298"/>
      <c r="UXC906" s="3298"/>
      <c r="UXD906" s="3298"/>
      <c r="UXE906" s="3298"/>
      <c r="UXF906" s="3298"/>
      <c r="UXG906" s="3298"/>
      <c r="UXH906" s="3298"/>
      <c r="UXI906" s="3298"/>
      <c r="UXJ906" s="3298"/>
      <c r="UXK906" s="3298"/>
      <c r="UXL906" s="3298"/>
      <c r="UXM906" s="3298"/>
      <c r="UXN906" s="3298"/>
      <c r="UXO906" s="3298"/>
      <c r="UXP906" s="3298"/>
      <c r="UXQ906" s="3298"/>
      <c r="UXR906" s="3298"/>
      <c r="UXS906" s="3298"/>
      <c r="UXT906" s="3298"/>
      <c r="UXU906" s="3298"/>
      <c r="UXV906" s="3298"/>
      <c r="UXW906" s="3298"/>
      <c r="UXX906" s="3298"/>
      <c r="UXY906" s="3298"/>
      <c r="UXZ906" s="3298"/>
      <c r="UYA906" s="3298"/>
      <c r="UYB906" s="3298"/>
      <c r="UYC906" s="3298"/>
      <c r="UYD906" s="3298"/>
      <c r="UYE906" s="3298"/>
      <c r="UYF906" s="3298"/>
      <c r="UYG906" s="3298"/>
      <c r="UYH906" s="3298"/>
      <c r="UYI906" s="3298"/>
      <c r="UYJ906" s="3298"/>
      <c r="UYK906" s="3298"/>
      <c r="UYL906" s="3298"/>
      <c r="UYM906" s="3298"/>
      <c r="UYN906" s="3298"/>
      <c r="UYO906" s="3298"/>
      <c r="UYP906" s="3298"/>
      <c r="UYQ906" s="3298"/>
      <c r="UYR906" s="3298"/>
      <c r="UYS906" s="3298"/>
      <c r="UYT906" s="3298"/>
      <c r="UYU906" s="3298"/>
      <c r="UYV906" s="3298"/>
      <c r="UYW906" s="3298"/>
      <c r="UYX906" s="3298"/>
      <c r="UYY906" s="3298"/>
      <c r="UYZ906" s="3298"/>
      <c r="UZA906" s="3298"/>
      <c r="UZB906" s="3298"/>
      <c r="UZC906" s="3298"/>
      <c r="UZD906" s="3298"/>
      <c r="UZE906" s="3298"/>
      <c r="UZF906" s="3298"/>
      <c r="UZG906" s="3298"/>
      <c r="UZH906" s="3298"/>
      <c r="UZI906" s="3298"/>
      <c r="UZJ906" s="3298"/>
      <c r="UZK906" s="3298"/>
      <c r="UZL906" s="3298"/>
      <c r="UZM906" s="3298"/>
      <c r="UZN906" s="3298"/>
      <c r="UZO906" s="3298"/>
      <c r="UZP906" s="3298"/>
      <c r="UZQ906" s="3298"/>
      <c r="UZR906" s="3298"/>
      <c r="UZS906" s="3298"/>
      <c r="UZT906" s="3298"/>
      <c r="UZU906" s="3298"/>
      <c r="UZV906" s="3298"/>
      <c r="UZW906" s="3298"/>
      <c r="UZX906" s="3298"/>
      <c r="UZY906" s="3298"/>
      <c r="UZZ906" s="3298"/>
      <c r="VAA906" s="3298"/>
      <c r="VAB906" s="3298"/>
      <c r="VAC906" s="3298"/>
      <c r="VAD906" s="3298"/>
      <c r="VAE906" s="3298"/>
      <c r="VAF906" s="3298"/>
      <c r="VAG906" s="3298"/>
      <c r="VAH906" s="3298"/>
      <c r="VAI906" s="3298"/>
      <c r="VAJ906" s="3298"/>
      <c r="VAK906" s="3298"/>
      <c r="VAL906" s="3298"/>
      <c r="VAM906" s="3298"/>
      <c r="VAN906" s="3298"/>
      <c r="VAO906" s="3298"/>
      <c r="VAP906" s="3298"/>
      <c r="VAQ906" s="3298"/>
      <c r="VAR906" s="3298"/>
      <c r="VAS906" s="3298"/>
      <c r="VAT906" s="3298"/>
      <c r="VAU906" s="3298"/>
      <c r="VAV906" s="3298"/>
      <c r="VAW906" s="3298"/>
      <c r="VAX906" s="3298"/>
      <c r="VAY906" s="3298"/>
      <c r="VAZ906" s="3298"/>
      <c r="VBA906" s="3298"/>
      <c r="VBB906" s="3298"/>
      <c r="VBC906" s="3298"/>
      <c r="VBD906" s="3298"/>
      <c r="VBE906" s="3298"/>
      <c r="VBF906" s="3298"/>
      <c r="VBG906" s="3298"/>
      <c r="VBH906" s="3298"/>
      <c r="VBI906" s="3298"/>
      <c r="VBJ906" s="3298"/>
      <c r="VBK906" s="3298"/>
      <c r="VBL906" s="3298"/>
      <c r="VBM906" s="3298"/>
      <c r="VBN906" s="3298"/>
      <c r="VBO906" s="3298"/>
      <c r="VBP906" s="3298"/>
      <c r="VBQ906" s="3298"/>
      <c r="VBR906" s="3298"/>
      <c r="VBS906" s="3298"/>
      <c r="VBT906" s="3298"/>
      <c r="VBU906" s="3298"/>
      <c r="VBV906" s="3298"/>
      <c r="VBW906" s="3298"/>
      <c r="VBX906" s="3298"/>
      <c r="VBY906" s="3298"/>
      <c r="VBZ906" s="3298"/>
      <c r="VCA906" s="3298"/>
      <c r="VCB906" s="3298"/>
      <c r="VCC906" s="3298"/>
      <c r="VCD906" s="3298"/>
      <c r="VCE906" s="3298"/>
      <c r="VCF906" s="3298"/>
      <c r="VCG906" s="3298"/>
      <c r="VCH906" s="3298"/>
      <c r="VCI906" s="3298"/>
      <c r="VCJ906" s="3298"/>
      <c r="VCK906" s="3298"/>
      <c r="VCL906" s="3298"/>
      <c r="VCM906" s="3298"/>
      <c r="VCN906" s="3298"/>
      <c r="VCO906" s="3298"/>
      <c r="VCP906" s="3298"/>
      <c r="VCQ906" s="3298"/>
      <c r="VCR906" s="3298"/>
      <c r="VCS906" s="3298"/>
      <c r="VCT906" s="3298"/>
      <c r="VCU906" s="3298"/>
      <c r="VCV906" s="3298"/>
      <c r="VCW906" s="3298"/>
      <c r="VCX906" s="3298"/>
      <c r="VCY906" s="3298"/>
      <c r="VCZ906" s="3298"/>
      <c r="VDA906" s="3298"/>
      <c r="VDB906" s="3298"/>
      <c r="VDC906" s="3298"/>
      <c r="VDD906" s="3298"/>
      <c r="VDE906" s="3298"/>
      <c r="VDF906" s="3298"/>
      <c r="VDG906" s="3298"/>
      <c r="VDH906" s="3298"/>
      <c r="VDI906" s="3298"/>
      <c r="VDJ906" s="3298"/>
      <c r="VDK906" s="3298"/>
      <c r="VDL906" s="3298"/>
      <c r="VDM906" s="3298"/>
      <c r="VDN906" s="3298"/>
      <c r="VDO906" s="3298"/>
      <c r="VDP906" s="3298"/>
      <c r="VDQ906" s="3298"/>
      <c r="VDR906" s="3298"/>
      <c r="VDS906" s="3298"/>
      <c r="VDT906" s="3298"/>
      <c r="VDU906" s="3298"/>
      <c r="VDV906" s="3298"/>
      <c r="VDW906" s="3298"/>
      <c r="VDX906" s="3298"/>
      <c r="VDY906" s="3298"/>
      <c r="VDZ906" s="3298"/>
      <c r="VEA906" s="3298"/>
      <c r="VEB906" s="3298"/>
      <c r="VEC906" s="3298"/>
      <c r="VED906" s="3298"/>
      <c r="VEE906" s="3298"/>
      <c r="VEF906" s="3298"/>
      <c r="VEG906" s="3298"/>
      <c r="VEH906" s="3298"/>
      <c r="VEI906" s="3298"/>
      <c r="VEJ906" s="3298"/>
      <c r="VEK906" s="3298"/>
      <c r="VEL906" s="3298"/>
      <c r="VEM906" s="3298"/>
      <c r="VEN906" s="3298"/>
      <c r="VEO906" s="3298"/>
      <c r="VEP906" s="3298"/>
      <c r="VEQ906" s="3298"/>
      <c r="VER906" s="3298"/>
      <c r="VES906" s="3298"/>
      <c r="VET906" s="3298"/>
      <c r="VEU906" s="3298"/>
      <c r="VEV906" s="3298"/>
      <c r="VEW906" s="3298"/>
      <c r="VEX906" s="3298"/>
      <c r="VEY906" s="3298"/>
      <c r="VEZ906" s="3298"/>
      <c r="VFA906" s="3298"/>
      <c r="VFB906" s="3298"/>
      <c r="VFC906" s="3298"/>
      <c r="VFD906" s="3298"/>
      <c r="VFE906" s="3298"/>
      <c r="VFF906" s="3298"/>
      <c r="VFG906" s="3298"/>
      <c r="VFH906" s="3298"/>
      <c r="VFI906" s="3298"/>
      <c r="VFJ906" s="3298"/>
      <c r="VFK906" s="3298"/>
      <c r="VFL906" s="3298"/>
      <c r="VFM906" s="3298"/>
      <c r="VFN906" s="3298"/>
      <c r="VFO906" s="3298"/>
      <c r="VFP906" s="3298"/>
      <c r="VFQ906" s="3298"/>
      <c r="VFR906" s="3298"/>
      <c r="VFS906" s="3298"/>
      <c r="VFT906" s="3298"/>
      <c r="VFU906" s="3298"/>
      <c r="VFV906" s="3298"/>
      <c r="VFW906" s="3298"/>
      <c r="VFX906" s="3298"/>
      <c r="VFY906" s="3298"/>
      <c r="VFZ906" s="3298"/>
      <c r="VGA906" s="3298"/>
      <c r="VGB906" s="3298"/>
      <c r="VGC906" s="3298"/>
      <c r="VGD906" s="3298"/>
      <c r="VGE906" s="3298"/>
      <c r="VGF906" s="3298"/>
      <c r="VGG906" s="3298"/>
      <c r="VGH906" s="3298"/>
      <c r="VGI906" s="3298"/>
      <c r="VGJ906" s="3298"/>
      <c r="VGK906" s="3298"/>
      <c r="VGL906" s="3298"/>
      <c r="VGM906" s="3298"/>
      <c r="VGN906" s="3298"/>
      <c r="VGO906" s="3298"/>
      <c r="VGP906" s="3298"/>
      <c r="VGQ906" s="3298"/>
      <c r="VGR906" s="3298"/>
      <c r="VGS906" s="3298"/>
      <c r="VGT906" s="3298"/>
      <c r="VGU906" s="3298"/>
      <c r="VGV906" s="3298"/>
      <c r="VGW906" s="3298"/>
      <c r="VGX906" s="3298"/>
      <c r="VGY906" s="3298"/>
      <c r="VGZ906" s="3298"/>
      <c r="VHA906" s="3298"/>
      <c r="VHB906" s="3298"/>
      <c r="VHC906" s="3298"/>
      <c r="VHD906" s="3298"/>
      <c r="VHE906" s="3298"/>
      <c r="VHF906" s="3298"/>
      <c r="VHG906" s="3298"/>
      <c r="VHH906" s="3298"/>
      <c r="VHI906" s="3298"/>
      <c r="VHJ906" s="3298"/>
      <c r="VHK906" s="3298"/>
      <c r="VHL906" s="3298"/>
      <c r="VHM906" s="3298"/>
      <c r="VHN906" s="3298"/>
      <c r="VHO906" s="3298"/>
      <c r="VHP906" s="3298"/>
      <c r="VHQ906" s="3298"/>
      <c r="VHR906" s="3298"/>
      <c r="VHS906" s="3298"/>
      <c r="VHT906" s="3298"/>
      <c r="VHU906" s="3298"/>
      <c r="VHV906" s="3298"/>
      <c r="VHW906" s="3298"/>
      <c r="VHX906" s="3298"/>
      <c r="VHY906" s="3298"/>
      <c r="VHZ906" s="3298"/>
      <c r="VIA906" s="3298"/>
      <c r="VIB906" s="3298"/>
      <c r="VIC906" s="3298"/>
      <c r="VID906" s="3298"/>
      <c r="VIE906" s="3298"/>
      <c r="VIF906" s="3298"/>
      <c r="VIG906" s="3298"/>
      <c r="VIH906" s="3298"/>
      <c r="VII906" s="3298"/>
      <c r="VIJ906" s="3298"/>
      <c r="VIK906" s="3298"/>
      <c r="VIL906" s="3298"/>
      <c r="VIM906" s="3298"/>
      <c r="VIN906" s="3298"/>
      <c r="VIO906" s="3298"/>
      <c r="VIP906" s="3298"/>
      <c r="VIQ906" s="3298"/>
      <c r="VIR906" s="3298"/>
      <c r="VIS906" s="3298"/>
      <c r="VIT906" s="3298"/>
      <c r="VIU906" s="3298"/>
      <c r="VIV906" s="3298"/>
      <c r="VIW906" s="3298"/>
      <c r="VIX906" s="3298"/>
      <c r="VIY906" s="3298"/>
      <c r="VIZ906" s="3298"/>
      <c r="VJA906" s="3298"/>
      <c r="VJB906" s="3298"/>
      <c r="VJC906" s="3298"/>
      <c r="VJD906" s="3298"/>
      <c r="VJE906" s="3298"/>
      <c r="VJF906" s="3298"/>
      <c r="VJG906" s="3298"/>
      <c r="VJH906" s="3298"/>
      <c r="VJI906" s="3298"/>
      <c r="VJJ906" s="3298"/>
      <c r="VJK906" s="3298"/>
      <c r="VJL906" s="3298"/>
      <c r="VJM906" s="3298"/>
      <c r="VJN906" s="3298"/>
      <c r="VJO906" s="3298"/>
      <c r="VJP906" s="3298"/>
      <c r="VJQ906" s="3298"/>
      <c r="VJR906" s="3298"/>
      <c r="VJS906" s="3298"/>
      <c r="VJT906" s="3298"/>
      <c r="VJU906" s="3298"/>
      <c r="VJV906" s="3298"/>
      <c r="VJW906" s="3298"/>
      <c r="VJX906" s="3298"/>
      <c r="VJY906" s="3298"/>
      <c r="VJZ906" s="3298"/>
      <c r="VKA906" s="3298"/>
      <c r="VKB906" s="3298"/>
      <c r="VKC906" s="3298"/>
      <c r="VKD906" s="3298"/>
      <c r="VKE906" s="3298"/>
      <c r="VKF906" s="3298"/>
      <c r="VKG906" s="3298"/>
      <c r="VKH906" s="3298"/>
      <c r="VKI906" s="3298"/>
      <c r="VKJ906" s="3298"/>
      <c r="VKK906" s="3298"/>
      <c r="VKL906" s="3298"/>
      <c r="VKM906" s="3298"/>
      <c r="VKN906" s="3298"/>
      <c r="VKO906" s="3298"/>
      <c r="VKP906" s="3298"/>
      <c r="VKQ906" s="3298"/>
      <c r="VKR906" s="3298"/>
      <c r="VKS906" s="3298"/>
      <c r="VKT906" s="3298"/>
      <c r="VKU906" s="3298"/>
      <c r="VKV906" s="3298"/>
      <c r="VKW906" s="3298"/>
      <c r="VKX906" s="3298"/>
      <c r="VKY906" s="3298"/>
      <c r="VKZ906" s="3298"/>
      <c r="VLA906" s="3298"/>
      <c r="VLB906" s="3298"/>
      <c r="VLC906" s="3298"/>
      <c r="VLD906" s="3298"/>
      <c r="VLE906" s="3298"/>
      <c r="VLF906" s="3298"/>
      <c r="VLG906" s="3298"/>
      <c r="VLH906" s="3298"/>
      <c r="VLI906" s="3298"/>
      <c r="VLJ906" s="3298"/>
      <c r="VLK906" s="3298"/>
      <c r="VLL906" s="3298"/>
      <c r="VLM906" s="3298"/>
      <c r="VLN906" s="3298"/>
      <c r="VLO906" s="3298"/>
      <c r="VLP906" s="3298"/>
      <c r="VLQ906" s="3298"/>
      <c r="VLR906" s="3298"/>
      <c r="VLS906" s="3298"/>
      <c r="VLT906" s="3298"/>
      <c r="VLU906" s="3298"/>
      <c r="VLV906" s="3298"/>
      <c r="VLW906" s="3298"/>
      <c r="VLX906" s="3298"/>
      <c r="VLY906" s="3298"/>
      <c r="VLZ906" s="3298"/>
      <c r="VMA906" s="3298"/>
      <c r="VMB906" s="3298"/>
      <c r="VMC906" s="3298"/>
      <c r="VMD906" s="3298"/>
      <c r="VME906" s="3298"/>
      <c r="VMF906" s="3298"/>
      <c r="VMG906" s="3298"/>
      <c r="VMH906" s="3298"/>
      <c r="VMI906" s="3298"/>
      <c r="VMJ906" s="3298"/>
      <c r="VMK906" s="3298"/>
      <c r="VML906" s="3298"/>
      <c r="VMM906" s="3298"/>
      <c r="VMN906" s="3298"/>
      <c r="VMO906" s="3298"/>
      <c r="VMP906" s="3298"/>
      <c r="VMQ906" s="3298"/>
      <c r="VMR906" s="3298"/>
      <c r="VMS906" s="3298"/>
      <c r="VMT906" s="3298"/>
      <c r="VMU906" s="3298"/>
      <c r="VMV906" s="3298"/>
      <c r="VMW906" s="3298"/>
      <c r="VMX906" s="3298"/>
      <c r="VMY906" s="3298"/>
      <c r="VMZ906" s="3298"/>
      <c r="VNA906" s="3298"/>
      <c r="VNB906" s="3298"/>
      <c r="VNC906" s="3298"/>
      <c r="VND906" s="3298"/>
      <c r="VNE906" s="3298"/>
      <c r="VNF906" s="3298"/>
      <c r="VNG906" s="3298"/>
      <c r="VNH906" s="3298"/>
      <c r="VNI906" s="3298"/>
      <c r="VNJ906" s="3298"/>
      <c r="VNK906" s="3298"/>
      <c r="VNL906" s="3298"/>
      <c r="VNM906" s="3298"/>
      <c r="VNN906" s="3298"/>
      <c r="VNO906" s="3298"/>
      <c r="VNP906" s="3298"/>
      <c r="VNQ906" s="3298"/>
      <c r="VNR906" s="3298"/>
      <c r="VNS906" s="3298"/>
      <c r="VNT906" s="3298"/>
      <c r="VNU906" s="3298"/>
      <c r="VNV906" s="3298"/>
      <c r="VNW906" s="3298"/>
      <c r="VNX906" s="3298"/>
      <c r="VNY906" s="3298"/>
      <c r="VNZ906" s="3298"/>
      <c r="VOA906" s="3298"/>
      <c r="VOB906" s="3298"/>
      <c r="VOC906" s="3298"/>
      <c r="VOD906" s="3298"/>
      <c r="VOE906" s="3298"/>
      <c r="VOF906" s="3298"/>
      <c r="VOG906" s="3298"/>
      <c r="VOH906" s="3298"/>
      <c r="VOI906" s="3298"/>
      <c r="VOJ906" s="3298"/>
      <c r="VOK906" s="3298"/>
      <c r="VOL906" s="3298"/>
      <c r="VOM906" s="3298"/>
      <c r="VON906" s="3298"/>
      <c r="VOO906" s="3298"/>
      <c r="VOP906" s="3298"/>
      <c r="VOQ906" s="3298"/>
      <c r="VOR906" s="3298"/>
      <c r="VOS906" s="3298"/>
      <c r="VOT906" s="3298"/>
      <c r="VOU906" s="3298"/>
      <c r="VOV906" s="3298"/>
      <c r="VOW906" s="3298"/>
      <c r="VOX906" s="3298"/>
      <c r="VOY906" s="3298"/>
      <c r="VOZ906" s="3298"/>
      <c r="VPA906" s="3298"/>
      <c r="VPB906" s="3298"/>
      <c r="VPC906" s="3298"/>
      <c r="VPD906" s="3298"/>
      <c r="VPE906" s="3298"/>
      <c r="VPF906" s="3298"/>
      <c r="VPG906" s="3298"/>
      <c r="VPH906" s="3298"/>
      <c r="VPI906" s="3298"/>
      <c r="VPJ906" s="3298"/>
      <c r="VPK906" s="3298"/>
      <c r="VPL906" s="3298"/>
      <c r="VPM906" s="3298"/>
      <c r="VPN906" s="3298"/>
      <c r="VPO906" s="3298"/>
      <c r="VPP906" s="3298"/>
      <c r="VPQ906" s="3298"/>
      <c r="VPR906" s="3298"/>
      <c r="VPS906" s="3298"/>
      <c r="VPT906" s="3298"/>
      <c r="VPU906" s="3298"/>
      <c r="VPV906" s="3298"/>
      <c r="VPW906" s="3298"/>
      <c r="VPX906" s="3298"/>
      <c r="VPY906" s="3298"/>
      <c r="VPZ906" s="3298"/>
      <c r="VQA906" s="3298"/>
      <c r="VQB906" s="3298"/>
      <c r="VQC906" s="3298"/>
      <c r="VQD906" s="3298"/>
      <c r="VQE906" s="3298"/>
      <c r="VQF906" s="3298"/>
      <c r="VQG906" s="3298"/>
      <c r="VQH906" s="3298"/>
      <c r="VQI906" s="3298"/>
      <c r="VQJ906" s="3298"/>
      <c r="VQK906" s="3298"/>
      <c r="VQL906" s="3298"/>
      <c r="VQM906" s="3298"/>
      <c r="VQN906" s="3298"/>
      <c r="VQO906" s="3298"/>
      <c r="VQP906" s="3298"/>
      <c r="VQQ906" s="3298"/>
      <c r="VQR906" s="3298"/>
      <c r="VQS906" s="3298"/>
      <c r="VQT906" s="3298"/>
      <c r="VQU906" s="3298"/>
      <c r="VQV906" s="3298"/>
      <c r="VQW906" s="3298"/>
      <c r="VQX906" s="3298"/>
      <c r="VQY906" s="3298"/>
      <c r="VQZ906" s="3298"/>
      <c r="VRA906" s="3298"/>
      <c r="VRB906" s="3298"/>
      <c r="VRC906" s="3298"/>
      <c r="VRD906" s="3298"/>
      <c r="VRE906" s="3298"/>
      <c r="VRF906" s="3298"/>
      <c r="VRG906" s="3298"/>
      <c r="VRH906" s="3298"/>
      <c r="VRI906" s="3298"/>
      <c r="VRJ906" s="3298"/>
      <c r="VRK906" s="3298"/>
      <c r="VRL906" s="3298"/>
      <c r="VRM906" s="3298"/>
      <c r="VRN906" s="3298"/>
      <c r="VRO906" s="3298"/>
      <c r="VRP906" s="3298"/>
      <c r="VRQ906" s="3298"/>
      <c r="VRR906" s="3298"/>
      <c r="VRS906" s="3298"/>
      <c r="VRT906" s="3298"/>
      <c r="VRU906" s="3298"/>
      <c r="VRV906" s="3298"/>
      <c r="VRW906" s="3298"/>
      <c r="VRX906" s="3298"/>
      <c r="VRY906" s="3298"/>
      <c r="VRZ906" s="3298"/>
      <c r="VSA906" s="3298"/>
      <c r="VSB906" s="3298"/>
      <c r="VSC906" s="3298"/>
      <c r="VSD906" s="3298"/>
      <c r="VSE906" s="3298"/>
      <c r="VSF906" s="3298"/>
      <c r="VSG906" s="3298"/>
      <c r="VSH906" s="3298"/>
      <c r="VSI906" s="3298"/>
      <c r="VSJ906" s="3298"/>
      <c r="VSK906" s="3298"/>
      <c r="VSL906" s="3298"/>
      <c r="VSM906" s="3298"/>
      <c r="VSN906" s="3298"/>
      <c r="VSO906" s="3298"/>
      <c r="VSP906" s="3298"/>
      <c r="VSQ906" s="3298"/>
      <c r="VSR906" s="3298"/>
      <c r="VSS906" s="3298"/>
      <c r="VST906" s="3298"/>
      <c r="VSU906" s="3298"/>
      <c r="VSV906" s="3298"/>
      <c r="VSW906" s="3298"/>
      <c r="VSX906" s="3298"/>
      <c r="VSY906" s="3298"/>
      <c r="VSZ906" s="3298"/>
      <c r="VTA906" s="3298"/>
      <c r="VTB906" s="3298"/>
      <c r="VTC906" s="3298"/>
      <c r="VTD906" s="3298"/>
      <c r="VTE906" s="3298"/>
      <c r="VTF906" s="3298"/>
      <c r="VTG906" s="3298"/>
      <c r="VTH906" s="3298"/>
      <c r="VTI906" s="3298"/>
      <c r="VTJ906" s="3298"/>
      <c r="VTK906" s="3298"/>
      <c r="VTL906" s="3298"/>
      <c r="VTM906" s="3298"/>
      <c r="VTN906" s="3298"/>
      <c r="VTO906" s="3298"/>
      <c r="VTP906" s="3298"/>
      <c r="VTQ906" s="3298"/>
      <c r="VTR906" s="3298"/>
      <c r="VTS906" s="3298"/>
      <c r="VTT906" s="3298"/>
      <c r="VTU906" s="3298"/>
      <c r="VTV906" s="3298"/>
      <c r="VTW906" s="3298"/>
      <c r="VTX906" s="3298"/>
      <c r="VTY906" s="3298"/>
      <c r="VTZ906" s="3298"/>
      <c r="VUA906" s="3298"/>
      <c r="VUB906" s="3298"/>
      <c r="VUC906" s="3298"/>
      <c r="VUD906" s="3298"/>
      <c r="VUE906" s="3298"/>
      <c r="VUF906" s="3298"/>
      <c r="VUG906" s="3298"/>
      <c r="VUH906" s="3298"/>
      <c r="VUI906" s="3298"/>
      <c r="VUJ906" s="3298"/>
      <c r="VUK906" s="3298"/>
      <c r="VUL906" s="3298"/>
      <c r="VUM906" s="3298"/>
      <c r="VUN906" s="3298"/>
      <c r="VUO906" s="3298"/>
      <c r="VUP906" s="3298"/>
      <c r="VUQ906" s="3298"/>
      <c r="VUR906" s="3298"/>
      <c r="VUS906" s="3298"/>
      <c r="VUT906" s="3298"/>
      <c r="VUU906" s="3298"/>
      <c r="VUV906" s="3298"/>
      <c r="VUW906" s="3298"/>
      <c r="VUX906" s="3298"/>
      <c r="VUY906" s="3298"/>
      <c r="VUZ906" s="3298"/>
      <c r="VVA906" s="3298"/>
      <c r="VVB906" s="3298"/>
      <c r="VVC906" s="3298"/>
      <c r="VVD906" s="3298"/>
      <c r="VVE906" s="3298"/>
      <c r="VVF906" s="3298"/>
      <c r="VVG906" s="3298"/>
      <c r="VVH906" s="3298"/>
      <c r="VVI906" s="3298"/>
      <c r="VVJ906" s="3298"/>
      <c r="VVK906" s="3298"/>
      <c r="VVL906" s="3298"/>
      <c r="VVM906" s="3298"/>
      <c r="VVN906" s="3298"/>
      <c r="VVO906" s="3298"/>
      <c r="VVP906" s="3298"/>
      <c r="VVQ906" s="3298"/>
      <c r="VVR906" s="3298"/>
      <c r="VVS906" s="3298"/>
      <c r="VVT906" s="3298"/>
      <c r="VVU906" s="3298"/>
      <c r="VVV906" s="3298"/>
      <c r="VVW906" s="3298"/>
      <c r="VVX906" s="3298"/>
      <c r="VVY906" s="3298"/>
      <c r="VVZ906" s="3298"/>
      <c r="VWA906" s="3298"/>
      <c r="VWB906" s="3298"/>
      <c r="VWC906" s="3298"/>
      <c r="VWD906" s="3298"/>
      <c r="VWE906" s="3298"/>
      <c r="VWF906" s="3298"/>
      <c r="VWG906" s="3298"/>
      <c r="VWH906" s="3298"/>
      <c r="VWI906" s="3298"/>
      <c r="VWJ906" s="3298"/>
      <c r="VWK906" s="3298"/>
      <c r="VWL906" s="3298"/>
      <c r="VWM906" s="3298"/>
      <c r="VWN906" s="3298"/>
      <c r="VWO906" s="3298"/>
      <c r="VWP906" s="3298"/>
      <c r="VWQ906" s="3298"/>
      <c r="VWR906" s="3298"/>
      <c r="VWS906" s="3298"/>
      <c r="VWT906" s="3298"/>
      <c r="VWU906" s="3298"/>
      <c r="VWV906" s="3298"/>
      <c r="VWW906" s="3298"/>
      <c r="VWX906" s="3298"/>
      <c r="VWY906" s="3298"/>
      <c r="VWZ906" s="3298"/>
      <c r="VXA906" s="3298"/>
      <c r="VXB906" s="3298"/>
      <c r="VXC906" s="3298"/>
      <c r="VXD906" s="3298"/>
      <c r="VXE906" s="3298"/>
      <c r="VXF906" s="3298"/>
      <c r="VXG906" s="3298"/>
      <c r="VXH906" s="3298"/>
      <c r="VXI906" s="3298"/>
      <c r="VXJ906" s="3298"/>
      <c r="VXK906" s="3298"/>
      <c r="VXL906" s="3298"/>
      <c r="VXM906" s="3298"/>
      <c r="VXN906" s="3298"/>
      <c r="VXO906" s="3298"/>
      <c r="VXP906" s="3298"/>
      <c r="VXQ906" s="3298"/>
      <c r="VXR906" s="3298"/>
      <c r="VXS906" s="3298"/>
      <c r="VXT906" s="3298"/>
      <c r="VXU906" s="3298"/>
      <c r="VXV906" s="3298"/>
      <c r="VXW906" s="3298"/>
      <c r="VXX906" s="3298"/>
      <c r="VXY906" s="3298"/>
      <c r="VXZ906" s="3298"/>
      <c r="VYA906" s="3298"/>
      <c r="VYB906" s="3298"/>
      <c r="VYC906" s="3298"/>
      <c r="VYD906" s="3298"/>
      <c r="VYE906" s="3298"/>
      <c r="VYF906" s="3298"/>
      <c r="VYG906" s="3298"/>
      <c r="VYH906" s="3298"/>
      <c r="VYI906" s="3298"/>
      <c r="VYJ906" s="3298"/>
      <c r="VYK906" s="3298"/>
      <c r="VYL906" s="3298"/>
      <c r="VYM906" s="3298"/>
      <c r="VYN906" s="3298"/>
      <c r="VYO906" s="3298"/>
      <c r="VYP906" s="3298"/>
      <c r="VYQ906" s="3298"/>
      <c r="VYR906" s="3298"/>
      <c r="VYS906" s="3298"/>
      <c r="VYT906" s="3298"/>
      <c r="VYU906" s="3298"/>
      <c r="VYV906" s="3298"/>
      <c r="VYW906" s="3298"/>
      <c r="VYX906" s="3298"/>
      <c r="VYY906" s="3298"/>
      <c r="VYZ906" s="3298"/>
      <c r="VZA906" s="3298"/>
      <c r="VZB906" s="3298"/>
      <c r="VZC906" s="3298"/>
      <c r="VZD906" s="3298"/>
      <c r="VZE906" s="3298"/>
      <c r="VZF906" s="3298"/>
      <c r="VZG906" s="3298"/>
      <c r="VZH906" s="3298"/>
      <c r="VZI906" s="3298"/>
      <c r="VZJ906" s="3298"/>
      <c r="VZK906" s="3298"/>
      <c r="VZL906" s="3298"/>
      <c r="VZM906" s="3298"/>
      <c r="VZN906" s="3298"/>
      <c r="VZO906" s="3298"/>
      <c r="VZP906" s="3298"/>
      <c r="VZQ906" s="3298"/>
      <c r="VZR906" s="3298"/>
      <c r="VZS906" s="3298"/>
      <c r="VZT906" s="3298"/>
      <c r="VZU906" s="3298"/>
      <c r="VZV906" s="3298"/>
      <c r="VZW906" s="3298"/>
      <c r="VZX906" s="3298"/>
      <c r="VZY906" s="3298"/>
      <c r="VZZ906" s="3298"/>
      <c r="WAA906" s="3298"/>
      <c r="WAB906" s="3298"/>
      <c r="WAC906" s="3298"/>
      <c r="WAD906" s="3298"/>
      <c r="WAE906" s="3298"/>
      <c r="WAF906" s="3298"/>
      <c r="WAG906" s="3298"/>
      <c r="WAH906" s="3298"/>
      <c r="WAI906" s="3298"/>
      <c r="WAJ906" s="3298"/>
      <c r="WAK906" s="3298"/>
      <c r="WAL906" s="3298"/>
      <c r="WAM906" s="3298"/>
      <c r="WAN906" s="3298"/>
      <c r="WAO906" s="3298"/>
      <c r="WAP906" s="3298"/>
      <c r="WAQ906" s="3298"/>
      <c r="WAR906" s="3298"/>
      <c r="WAS906" s="3298"/>
      <c r="WAT906" s="3298"/>
      <c r="WAU906" s="3298"/>
      <c r="WAV906" s="3298"/>
      <c r="WAW906" s="3298"/>
      <c r="WAX906" s="3298"/>
      <c r="WAY906" s="3298"/>
      <c r="WAZ906" s="3298"/>
      <c r="WBA906" s="3298"/>
      <c r="WBB906" s="3298"/>
      <c r="WBC906" s="3298"/>
      <c r="WBD906" s="3298"/>
      <c r="WBE906" s="3298"/>
      <c r="WBF906" s="3298"/>
      <c r="WBG906" s="3298"/>
      <c r="WBH906" s="3298"/>
      <c r="WBI906" s="3298"/>
      <c r="WBJ906" s="3298"/>
      <c r="WBK906" s="3298"/>
      <c r="WBL906" s="3298"/>
      <c r="WBM906" s="3298"/>
      <c r="WBN906" s="3298"/>
      <c r="WBO906" s="3298"/>
      <c r="WBP906" s="3298"/>
      <c r="WBQ906" s="3298"/>
      <c r="WBR906" s="3298"/>
      <c r="WBS906" s="3298"/>
      <c r="WBT906" s="3298"/>
      <c r="WBU906" s="3298"/>
      <c r="WBV906" s="3298"/>
      <c r="WBW906" s="3298"/>
      <c r="WBX906" s="3298"/>
      <c r="WBY906" s="3298"/>
      <c r="WBZ906" s="3298"/>
      <c r="WCA906" s="3298"/>
      <c r="WCB906" s="3298"/>
      <c r="WCC906" s="3298"/>
      <c r="WCD906" s="3298"/>
      <c r="WCE906" s="3298"/>
      <c r="WCF906" s="3298"/>
      <c r="WCG906" s="3298"/>
      <c r="WCH906" s="3298"/>
      <c r="WCI906" s="3298"/>
      <c r="WCJ906" s="3298"/>
      <c r="WCK906" s="3298"/>
      <c r="WCL906" s="3298"/>
      <c r="WCM906" s="3298"/>
      <c r="WCN906" s="3298"/>
      <c r="WCO906" s="3298"/>
      <c r="WCP906" s="3298"/>
      <c r="WCQ906" s="3298"/>
      <c r="WCR906" s="3298"/>
      <c r="WCS906" s="3298"/>
      <c r="WCT906" s="3298"/>
      <c r="WCU906" s="3298"/>
      <c r="WCV906" s="3298"/>
      <c r="WCW906" s="3298"/>
      <c r="WCX906" s="3298"/>
      <c r="WCY906" s="3298"/>
      <c r="WCZ906" s="3298"/>
      <c r="WDA906" s="3298"/>
      <c r="WDB906" s="3298"/>
      <c r="WDC906" s="3298"/>
      <c r="WDD906" s="3298"/>
      <c r="WDE906" s="3298"/>
      <c r="WDF906" s="3298"/>
      <c r="WDG906" s="3298"/>
      <c r="WDH906" s="3298"/>
      <c r="WDI906" s="3298"/>
      <c r="WDJ906" s="3298"/>
      <c r="WDK906" s="3298"/>
      <c r="WDL906" s="3298"/>
      <c r="WDM906" s="3298"/>
      <c r="WDN906" s="3298"/>
      <c r="WDO906" s="3298"/>
      <c r="WDP906" s="3298"/>
      <c r="WDQ906" s="3298"/>
      <c r="WDR906" s="3298"/>
      <c r="WDS906" s="3298"/>
      <c r="WDT906" s="3298"/>
      <c r="WDU906" s="3298"/>
      <c r="WDV906" s="3298"/>
      <c r="WDW906" s="3298"/>
      <c r="WDX906" s="3298"/>
      <c r="WDY906" s="3298"/>
      <c r="WDZ906" s="3298"/>
      <c r="WEA906" s="3298"/>
      <c r="WEB906" s="3298"/>
      <c r="WEC906" s="3298"/>
      <c r="WED906" s="3298"/>
      <c r="WEE906" s="3298"/>
      <c r="WEF906" s="3298"/>
      <c r="WEG906" s="3298"/>
      <c r="WEH906" s="3298"/>
      <c r="WEI906" s="3298"/>
      <c r="WEJ906" s="3298"/>
      <c r="WEK906" s="3298"/>
      <c r="WEL906" s="3298"/>
      <c r="WEM906" s="3298"/>
      <c r="WEN906" s="3298"/>
      <c r="WEO906" s="3298"/>
      <c r="WEP906" s="3298"/>
      <c r="WEQ906" s="3298"/>
      <c r="WER906" s="3298"/>
      <c r="WES906" s="3298"/>
      <c r="WET906" s="3298"/>
      <c r="WEU906" s="3298"/>
      <c r="WEV906" s="3298"/>
      <c r="WEW906" s="3298"/>
      <c r="WEX906" s="3298"/>
      <c r="WEY906" s="3298"/>
      <c r="WEZ906" s="3298"/>
      <c r="WFA906" s="3298"/>
      <c r="WFB906" s="3298"/>
      <c r="WFC906" s="3298"/>
      <c r="WFD906" s="3298"/>
      <c r="WFE906" s="3298"/>
      <c r="WFF906" s="3298"/>
      <c r="WFG906" s="3298"/>
      <c r="WFH906" s="3298"/>
      <c r="WFI906" s="3298"/>
      <c r="WFJ906" s="3298"/>
      <c r="WFK906" s="3298"/>
      <c r="WFL906" s="3298"/>
      <c r="WFM906" s="3298"/>
      <c r="WFN906" s="3298"/>
      <c r="WFO906" s="3298"/>
      <c r="WFP906" s="3298"/>
      <c r="WFQ906" s="3298"/>
      <c r="WFR906" s="3298"/>
      <c r="WFS906" s="3298"/>
      <c r="WFT906" s="3298"/>
      <c r="WFU906" s="3298"/>
      <c r="WFV906" s="3298"/>
      <c r="WFW906" s="3298"/>
      <c r="WFX906" s="3298"/>
      <c r="WFY906" s="3298"/>
      <c r="WFZ906" s="3298"/>
      <c r="WGA906" s="3298"/>
      <c r="WGB906" s="3298"/>
      <c r="WGC906" s="3298"/>
      <c r="WGD906" s="3298"/>
      <c r="WGE906" s="3298"/>
      <c r="WGF906" s="3298"/>
      <c r="WGG906" s="3298"/>
      <c r="WGH906" s="3298"/>
      <c r="WGI906" s="3298"/>
      <c r="WGJ906" s="3298"/>
      <c r="WGK906" s="3298"/>
      <c r="WGL906" s="3298"/>
      <c r="WGM906" s="3298"/>
      <c r="WGN906" s="3298"/>
      <c r="WGO906" s="3298"/>
      <c r="WGP906" s="3298"/>
      <c r="WGQ906" s="3298"/>
      <c r="WGR906" s="3298"/>
      <c r="WGS906" s="3298"/>
      <c r="WGT906" s="3298"/>
      <c r="WGU906" s="3298"/>
      <c r="WGV906" s="3298"/>
      <c r="WGW906" s="3298"/>
      <c r="WGX906" s="3298"/>
      <c r="WGY906" s="3298"/>
      <c r="WGZ906" s="3298"/>
      <c r="WHA906" s="3298"/>
      <c r="WHB906" s="3298"/>
      <c r="WHC906" s="3298"/>
      <c r="WHD906" s="3298"/>
      <c r="WHE906" s="3298"/>
      <c r="WHF906" s="3298"/>
      <c r="WHG906" s="3298"/>
      <c r="WHH906" s="3298"/>
      <c r="WHI906" s="3298"/>
      <c r="WHJ906" s="3298"/>
      <c r="WHK906" s="3298"/>
      <c r="WHL906" s="3298"/>
      <c r="WHM906" s="3298"/>
      <c r="WHN906" s="3298"/>
      <c r="WHO906" s="3298"/>
      <c r="WHP906" s="3298"/>
      <c r="WHQ906" s="3298"/>
      <c r="WHR906" s="3298"/>
      <c r="WHS906" s="3298"/>
      <c r="WHT906" s="3298"/>
      <c r="WHU906" s="3298"/>
      <c r="WHV906" s="3298"/>
      <c r="WHW906" s="3298"/>
      <c r="WHX906" s="3298"/>
      <c r="WHY906" s="3298"/>
      <c r="WHZ906" s="3298"/>
      <c r="WIA906" s="3298"/>
      <c r="WIB906" s="3298"/>
      <c r="WIC906" s="3298"/>
      <c r="WID906" s="3298"/>
      <c r="WIE906" s="3298"/>
      <c r="WIF906" s="3298"/>
      <c r="WIG906" s="3298"/>
      <c r="WIH906" s="3298"/>
      <c r="WII906" s="3298"/>
      <c r="WIJ906" s="3298"/>
      <c r="WIK906" s="3298"/>
      <c r="WIL906" s="3298"/>
      <c r="WIM906" s="3298"/>
      <c r="WIN906" s="3298"/>
      <c r="WIO906" s="3298"/>
      <c r="WIP906" s="3298"/>
      <c r="WIQ906" s="3298"/>
      <c r="WIR906" s="3298"/>
      <c r="WIS906" s="3298"/>
      <c r="WIT906" s="3298"/>
      <c r="WIU906" s="3298"/>
      <c r="WIV906" s="3298"/>
      <c r="WIW906" s="3298"/>
      <c r="WIX906" s="3298"/>
      <c r="WIY906" s="3298"/>
      <c r="WIZ906" s="3298"/>
      <c r="WJA906" s="3298"/>
      <c r="WJB906" s="3298"/>
      <c r="WJC906" s="3298"/>
      <c r="WJD906" s="3298"/>
      <c r="WJE906" s="3298"/>
      <c r="WJF906" s="3298"/>
      <c r="WJG906" s="3298"/>
      <c r="WJH906" s="3298"/>
      <c r="WJI906" s="3298"/>
      <c r="WJJ906" s="3298"/>
      <c r="WJK906" s="3298"/>
      <c r="WJL906" s="3298"/>
      <c r="WJM906" s="3298"/>
      <c r="WJN906" s="3298"/>
      <c r="WJO906" s="3298"/>
      <c r="WJP906" s="3298"/>
      <c r="WJQ906" s="3298"/>
      <c r="WJR906" s="3298"/>
      <c r="WJS906" s="3298"/>
      <c r="WJT906" s="3298"/>
      <c r="WJU906" s="3298"/>
      <c r="WJV906" s="3298"/>
      <c r="WJW906" s="3298"/>
      <c r="WJX906" s="3298"/>
      <c r="WJY906" s="3298"/>
      <c r="WJZ906" s="3298"/>
      <c r="WKA906" s="3298"/>
      <c r="WKB906" s="3298"/>
      <c r="WKC906" s="3298"/>
      <c r="WKD906" s="3298"/>
      <c r="WKE906" s="3298"/>
      <c r="WKF906" s="3298"/>
      <c r="WKG906" s="3298"/>
      <c r="WKH906" s="3298"/>
      <c r="WKI906" s="3298"/>
      <c r="WKJ906" s="3298"/>
      <c r="WKK906" s="3298"/>
      <c r="WKL906" s="3298"/>
      <c r="WKM906" s="3298"/>
      <c r="WKN906" s="3298"/>
      <c r="WKO906" s="3298"/>
      <c r="WKP906" s="3298"/>
      <c r="WKQ906" s="3298"/>
      <c r="WKR906" s="3298"/>
      <c r="WKS906" s="3298"/>
      <c r="WKT906" s="3298"/>
      <c r="WKU906" s="3298"/>
      <c r="WKV906" s="3298"/>
      <c r="WKW906" s="3298"/>
      <c r="WKX906" s="3298"/>
      <c r="WKY906" s="3298"/>
      <c r="WKZ906" s="3298"/>
      <c r="WLA906" s="3298"/>
      <c r="WLB906" s="3298"/>
      <c r="WLC906" s="3298"/>
      <c r="WLD906" s="3298"/>
      <c r="WLE906" s="3298"/>
      <c r="WLF906" s="3298"/>
      <c r="WLG906" s="3298"/>
      <c r="WLH906" s="3298"/>
      <c r="WLI906" s="3298"/>
      <c r="WLJ906" s="3298"/>
      <c r="WLK906" s="3298"/>
      <c r="WLL906" s="3298"/>
      <c r="WLM906" s="3298"/>
      <c r="WLN906" s="3298"/>
      <c r="WLO906" s="3298"/>
      <c r="WLP906" s="3298"/>
      <c r="WLQ906" s="3298"/>
      <c r="WLR906" s="3298"/>
      <c r="WLS906" s="3298"/>
      <c r="WLT906" s="3298"/>
      <c r="WLU906" s="3298"/>
      <c r="WLV906" s="3298"/>
      <c r="WLW906" s="3298"/>
      <c r="WLX906" s="3298"/>
      <c r="WLY906" s="3298"/>
      <c r="WLZ906" s="3298"/>
      <c r="WMA906" s="3298"/>
      <c r="WMB906" s="3298"/>
      <c r="WMC906" s="3298"/>
      <c r="WMD906" s="3298"/>
      <c r="WME906" s="3298"/>
      <c r="WMF906" s="3298"/>
      <c r="WMG906" s="3298"/>
      <c r="WMH906" s="3298"/>
      <c r="WMI906" s="3298"/>
      <c r="WMJ906" s="3298"/>
      <c r="WMK906" s="3298"/>
      <c r="WML906" s="3298"/>
      <c r="WMM906" s="3298"/>
      <c r="WMN906" s="3298"/>
      <c r="WMO906" s="3298"/>
      <c r="WMP906" s="3298"/>
      <c r="WMQ906" s="3298"/>
      <c r="WMR906" s="3298"/>
      <c r="WMS906" s="3298"/>
      <c r="WMT906" s="3298"/>
      <c r="WMU906" s="3298"/>
      <c r="WMV906" s="3298"/>
      <c r="WMW906" s="3298"/>
      <c r="WMX906" s="3298"/>
      <c r="WMY906" s="3298"/>
      <c r="WMZ906" s="3298"/>
      <c r="WNA906" s="3298"/>
      <c r="WNB906" s="3298"/>
      <c r="WNC906" s="3298"/>
      <c r="WND906" s="3298"/>
      <c r="WNE906" s="3298"/>
      <c r="WNF906" s="3298"/>
      <c r="WNG906" s="3298"/>
      <c r="WNH906" s="3298"/>
      <c r="WNI906" s="3298"/>
      <c r="WNJ906" s="3298"/>
      <c r="WNK906" s="3298"/>
      <c r="WNL906" s="3298"/>
      <c r="WNM906" s="3298"/>
      <c r="WNN906" s="3298"/>
      <c r="WNO906" s="3298"/>
      <c r="WNP906" s="3298"/>
      <c r="WNQ906" s="3298"/>
      <c r="WNR906" s="3298"/>
      <c r="WNS906" s="3298"/>
      <c r="WNT906" s="3298"/>
      <c r="WNU906" s="3298"/>
      <c r="WNV906" s="3298"/>
      <c r="WNW906" s="3298"/>
      <c r="WNX906" s="3298"/>
      <c r="WNY906" s="3298"/>
      <c r="WNZ906" s="3298"/>
      <c r="WOA906" s="3298"/>
      <c r="WOB906" s="3298"/>
      <c r="WOC906" s="3298"/>
      <c r="WOD906" s="3298"/>
      <c r="WOE906" s="3298"/>
      <c r="WOF906" s="3298"/>
      <c r="WOG906" s="3298"/>
      <c r="WOH906" s="3298"/>
      <c r="WOI906" s="3298"/>
      <c r="WOJ906" s="3298"/>
      <c r="WOK906" s="3298"/>
      <c r="WOL906" s="3298"/>
      <c r="WOM906" s="3298"/>
      <c r="WON906" s="3298"/>
      <c r="WOO906" s="3298"/>
      <c r="WOP906" s="3298"/>
      <c r="WOQ906" s="3298"/>
      <c r="WOR906" s="3298"/>
      <c r="WOS906" s="3298"/>
      <c r="WOT906" s="3298"/>
      <c r="WOU906" s="3298"/>
      <c r="WOV906" s="3298"/>
      <c r="WOW906" s="3298"/>
      <c r="WOX906" s="3298"/>
      <c r="WOY906" s="3298"/>
      <c r="WOZ906" s="3298"/>
      <c r="WPA906" s="3298"/>
      <c r="WPB906" s="3298"/>
      <c r="WPC906" s="3298"/>
      <c r="WPD906" s="3298"/>
      <c r="WPE906" s="3298"/>
      <c r="WPF906" s="3298"/>
      <c r="WPG906" s="3298"/>
      <c r="WPH906" s="3298"/>
      <c r="WPI906" s="3298"/>
      <c r="WPJ906" s="3298"/>
      <c r="WPK906" s="3298"/>
      <c r="WPL906" s="3298"/>
      <c r="WPM906" s="3298"/>
      <c r="WPN906" s="3298"/>
      <c r="WPO906" s="3298"/>
      <c r="WPP906" s="3298"/>
      <c r="WPQ906" s="3298"/>
      <c r="WPR906" s="3298"/>
      <c r="WPS906" s="3298"/>
      <c r="WPT906" s="3298"/>
      <c r="WPU906" s="3298"/>
      <c r="WPV906" s="3298"/>
      <c r="WPW906" s="3298"/>
      <c r="WPX906" s="3298"/>
      <c r="WPY906" s="3298"/>
      <c r="WPZ906" s="3298"/>
      <c r="WQA906" s="3298"/>
      <c r="WQB906" s="3298"/>
      <c r="WQC906" s="3298"/>
      <c r="WQD906" s="3298"/>
      <c r="WQE906" s="3298"/>
      <c r="WQF906" s="3298"/>
      <c r="WQG906" s="3298"/>
      <c r="WQH906" s="3298"/>
      <c r="WQI906" s="3298"/>
      <c r="WQJ906" s="3298"/>
      <c r="WQK906" s="3298"/>
      <c r="WQL906" s="3298"/>
      <c r="WQM906" s="3298"/>
      <c r="WQN906" s="3298"/>
      <c r="WQO906" s="3298"/>
      <c r="WQP906" s="3298"/>
      <c r="WQQ906" s="3298"/>
      <c r="WQR906" s="3298"/>
      <c r="WQS906" s="3298"/>
      <c r="WQT906" s="3298"/>
      <c r="WQU906" s="3298"/>
      <c r="WQV906" s="3298"/>
      <c r="WQW906" s="3298"/>
      <c r="WQX906" s="3298"/>
      <c r="WQY906" s="3298"/>
      <c r="WQZ906" s="3298"/>
      <c r="WRA906" s="3298"/>
      <c r="WRB906" s="3298"/>
      <c r="WRC906" s="3298"/>
      <c r="WRD906" s="3298"/>
      <c r="WRE906" s="3298"/>
      <c r="WRF906" s="3298"/>
      <c r="WRG906" s="3298"/>
      <c r="WRH906" s="3298"/>
      <c r="WRI906" s="3298"/>
      <c r="WRJ906" s="3298"/>
      <c r="WRK906" s="3298"/>
      <c r="WRL906" s="3298"/>
      <c r="WRM906" s="3298"/>
      <c r="WRN906" s="3298"/>
      <c r="WRO906" s="3298"/>
      <c r="WRP906" s="3298"/>
      <c r="WRQ906" s="3298"/>
      <c r="WRR906" s="3298"/>
      <c r="WRS906" s="3298"/>
      <c r="WRT906" s="3298"/>
      <c r="WRU906" s="3298"/>
      <c r="WRV906" s="3298"/>
      <c r="WRW906" s="3298"/>
      <c r="WRX906" s="3298"/>
      <c r="WRY906" s="3298"/>
      <c r="WRZ906" s="3298"/>
      <c r="WSA906" s="3298"/>
      <c r="WSB906" s="3298"/>
      <c r="WSC906" s="3298"/>
      <c r="WSD906" s="3298"/>
      <c r="WSE906" s="3298"/>
      <c r="WSF906" s="3298"/>
      <c r="WSG906" s="3298"/>
      <c r="WSH906" s="3298"/>
      <c r="WSI906" s="3298"/>
      <c r="WSJ906" s="3298"/>
      <c r="WSK906" s="3298"/>
      <c r="WSL906" s="3298"/>
      <c r="WSM906" s="3298"/>
      <c r="WSN906" s="3298"/>
      <c r="WSO906" s="3298"/>
      <c r="WSP906" s="3298"/>
      <c r="WSQ906" s="3298"/>
      <c r="WSR906" s="3298"/>
      <c r="WSS906" s="3298"/>
      <c r="WST906" s="3298"/>
      <c r="WSU906" s="3298"/>
      <c r="WSV906" s="3298"/>
      <c r="WSW906" s="3298"/>
      <c r="WSX906" s="3298"/>
      <c r="WSY906" s="3298"/>
      <c r="WSZ906" s="3298"/>
      <c r="WTA906" s="3298"/>
      <c r="WTB906" s="3298"/>
      <c r="WTC906" s="3298"/>
      <c r="WTD906" s="3298"/>
      <c r="WTE906" s="3298"/>
      <c r="WTF906" s="3298"/>
      <c r="WTG906" s="3298"/>
      <c r="WTH906" s="3298"/>
      <c r="WTI906" s="3298"/>
      <c r="WTJ906" s="3298"/>
      <c r="WTK906" s="3298"/>
      <c r="WTL906" s="3298"/>
      <c r="WTM906" s="3298"/>
      <c r="WTN906" s="3298"/>
      <c r="WTO906" s="3298"/>
      <c r="WTP906" s="3298"/>
      <c r="WTQ906" s="3298"/>
      <c r="WTR906" s="3298"/>
      <c r="WTS906" s="3298"/>
      <c r="WTT906" s="3298"/>
      <c r="WTU906" s="3298"/>
      <c r="WTV906" s="3298"/>
      <c r="WTW906" s="3298"/>
      <c r="WTX906" s="3298"/>
      <c r="WTY906" s="3298"/>
      <c r="WTZ906" s="3298"/>
      <c r="WUA906" s="3298"/>
      <c r="WUB906" s="3298"/>
      <c r="WUC906" s="3298"/>
      <c r="WUD906" s="3298"/>
      <c r="WUE906" s="3298"/>
      <c r="WUF906" s="3298"/>
      <c r="WUG906" s="3298"/>
      <c r="WUH906" s="3298"/>
      <c r="WUI906" s="3298"/>
      <c r="WUJ906" s="3298"/>
      <c r="WUK906" s="3298"/>
      <c r="WUL906" s="3298"/>
      <c r="WUM906" s="3298"/>
      <c r="WUN906" s="3298"/>
      <c r="WUO906" s="3298"/>
      <c r="WUP906" s="3298"/>
      <c r="WUQ906" s="3298"/>
      <c r="WUR906" s="3298"/>
      <c r="WUS906" s="3298"/>
      <c r="WUT906" s="3298"/>
      <c r="WUU906" s="3298"/>
      <c r="WUV906" s="3298"/>
      <c r="WUW906" s="3298"/>
      <c r="WUX906" s="3298"/>
      <c r="WUY906" s="3298"/>
      <c r="WUZ906" s="3298"/>
      <c r="WVA906" s="3298"/>
      <c r="WVB906" s="3298"/>
      <c r="WVC906" s="3298"/>
      <c r="WVD906" s="3298"/>
      <c r="WVE906" s="3298"/>
      <c r="WVF906" s="3298"/>
      <c r="WVG906" s="3298"/>
      <c r="WVH906" s="3298"/>
      <c r="WVI906" s="3298"/>
      <c r="WVJ906" s="3298"/>
      <c r="WVK906" s="3298"/>
      <c r="WVL906" s="3298"/>
      <c r="WVM906" s="3298"/>
      <c r="WVN906" s="3298"/>
      <c r="WVO906" s="3298"/>
      <c r="WVP906" s="3298"/>
      <c r="WVQ906" s="3298"/>
      <c r="WVR906" s="3298"/>
      <c r="WVS906" s="3298"/>
      <c r="WVT906" s="3298"/>
      <c r="WVU906" s="3298"/>
      <c r="WVV906" s="3298"/>
      <c r="WVW906" s="3298"/>
      <c r="WVX906" s="3298"/>
      <c r="WVY906" s="3298"/>
      <c r="WVZ906" s="3298"/>
      <c r="WWA906" s="3298"/>
      <c r="WWB906" s="3298"/>
      <c r="WWC906" s="3298"/>
      <c r="WWD906" s="3298"/>
      <c r="WWE906" s="3298"/>
      <c r="WWF906" s="3298"/>
      <c r="WWG906" s="3298"/>
      <c r="WWH906" s="3298"/>
      <c r="WWI906" s="3298"/>
      <c r="WWJ906" s="3298"/>
      <c r="WWK906" s="3298"/>
      <c r="WWL906" s="3298"/>
      <c r="WWM906" s="3298"/>
      <c r="WWN906" s="3298"/>
      <c r="WWO906" s="3298"/>
      <c r="WWP906" s="3298"/>
      <c r="WWQ906" s="3298"/>
      <c r="WWR906" s="3298"/>
      <c r="WWS906" s="3298"/>
      <c r="WWT906" s="3298"/>
      <c r="WWU906" s="3298"/>
      <c r="WWV906" s="3298"/>
      <c r="WWW906" s="3298"/>
      <c r="WWX906" s="3298"/>
      <c r="WWY906" s="3298"/>
      <c r="WWZ906" s="3298"/>
      <c r="WXA906" s="3298"/>
      <c r="WXB906" s="3298"/>
      <c r="WXC906" s="3298"/>
      <c r="WXD906" s="3298"/>
      <c r="WXE906" s="3298"/>
      <c r="WXF906" s="3298"/>
      <c r="WXG906" s="3298"/>
      <c r="WXH906" s="3298"/>
      <c r="WXI906" s="3298"/>
      <c r="WXJ906" s="3298"/>
      <c r="WXK906" s="3298"/>
      <c r="WXL906" s="3298"/>
      <c r="WXM906" s="3298"/>
      <c r="WXN906" s="3298"/>
      <c r="WXO906" s="3298"/>
      <c r="WXP906" s="3298"/>
      <c r="WXQ906" s="3298"/>
      <c r="WXR906" s="3298"/>
      <c r="WXS906" s="3298"/>
      <c r="WXT906" s="3298"/>
      <c r="WXU906" s="3298"/>
      <c r="WXV906" s="3298"/>
      <c r="WXW906" s="3298"/>
      <c r="WXX906" s="3298"/>
      <c r="WXY906" s="3298"/>
      <c r="WXZ906" s="3298"/>
      <c r="WYA906" s="3298"/>
      <c r="WYB906" s="3298"/>
      <c r="WYC906" s="3298"/>
      <c r="WYD906" s="3298"/>
      <c r="WYE906" s="3298"/>
      <c r="WYF906" s="3298"/>
      <c r="WYG906" s="3298"/>
      <c r="WYH906" s="3298"/>
      <c r="WYI906" s="3298"/>
      <c r="WYJ906" s="3298"/>
      <c r="WYK906" s="3298"/>
      <c r="WYL906" s="3298"/>
      <c r="WYM906" s="3298"/>
      <c r="WYN906" s="3298"/>
      <c r="WYO906" s="3298"/>
      <c r="WYP906" s="3298"/>
      <c r="WYQ906" s="3298"/>
      <c r="WYR906" s="3298"/>
      <c r="WYS906" s="3298"/>
      <c r="WYT906" s="3298"/>
      <c r="WYU906" s="3298"/>
      <c r="WYV906" s="3298"/>
      <c r="WYW906" s="3298"/>
      <c r="WYX906" s="3298"/>
      <c r="WYY906" s="3298"/>
      <c r="WYZ906" s="3298"/>
      <c r="WZA906" s="3298"/>
      <c r="WZB906" s="3298"/>
      <c r="WZC906" s="3298"/>
      <c r="WZD906" s="3298"/>
      <c r="WZE906" s="3298"/>
      <c r="WZF906" s="3298"/>
      <c r="WZG906" s="3298"/>
      <c r="WZH906" s="3298"/>
      <c r="WZI906" s="3298"/>
      <c r="WZJ906" s="3298"/>
      <c r="WZK906" s="3298"/>
      <c r="WZL906" s="3298"/>
      <c r="WZM906" s="3298"/>
      <c r="WZN906" s="3298"/>
      <c r="WZO906" s="3298"/>
      <c r="WZP906" s="3298"/>
      <c r="WZQ906" s="3298"/>
      <c r="WZR906" s="3298"/>
      <c r="WZS906" s="3298"/>
      <c r="WZT906" s="3298"/>
      <c r="WZU906" s="3298"/>
      <c r="WZV906" s="3298"/>
      <c r="WZW906" s="3298"/>
      <c r="WZX906" s="3298"/>
      <c r="WZY906" s="3298"/>
      <c r="WZZ906" s="3298"/>
      <c r="XAA906" s="3298"/>
      <c r="XAB906" s="3298"/>
      <c r="XAC906" s="3298"/>
      <c r="XAD906" s="3298"/>
      <c r="XAE906" s="3298"/>
      <c r="XAF906" s="3298"/>
      <c r="XAG906" s="3298"/>
      <c r="XAH906" s="3298"/>
      <c r="XAI906" s="3298"/>
      <c r="XAJ906" s="3298"/>
      <c r="XAK906" s="3298"/>
      <c r="XAL906" s="3298"/>
      <c r="XAM906" s="3298"/>
      <c r="XAN906" s="3298"/>
      <c r="XAO906" s="3298"/>
      <c r="XAP906" s="3298"/>
      <c r="XAQ906" s="3298"/>
      <c r="XAR906" s="3298"/>
      <c r="XAS906" s="3298"/>
      <c r="XAT906" s="3298"/>
      <c r="XAU906" s="3298"/>
      <c r="XAV906" s="3298"/>
      <c r="XAW906" s="3298"/>
      <c r="XAX906" s="3298"/>
      <c r="XAY906" s="3298"/>
      <c r="XAZ906" s="3298"/>
      <c r="XBA906" s="3298"/>
      <c r="XBB906" s="3298"/>
      <c r="XBC906" s="3298"/>
      <c r="XBD906" s="3298"/>
      <c r="XBE906" s="3298"/>
      <c r="XBF906" s="3298"/>
      <c r="XBG906" s="3298"/>
      <c r="XBH906" s="3298"/>
      <c r="XBI906" s="3298"/>
      <c r="XBJ906" s="3298"/>
      <c r="XBK906" s="3298"/>
      <c r="XBL906" s="3298"/>
      <c r="XBM906" s="3298"/>
      <c r="XBN906" s="3298"/>
      <c r="XBO906" s="3298"/>
      <c r="XBP906" s="3298"/>
      <c r="XBQ906" s="3298"/>
      <c r="XBR906" s="3298"/>
      <c r="XBS906" s="3298"/>
      <c r="XBT906" s="3298"/>
      <c r="XBU906" s="3298"/>
      <c r="XBV906" s="3298"/>
      <c r="XBW906" s="3298"/>
      <c r="XBX906" s="3298"/>
      <c r="XBY906" s="3298"/>
      <c r="XBZ906" s="3298"/>
      <c r="XCA906" s="3298"/>
      <c r="XCB906" s="3298"/>
      <c r="XCC906" s="3298"/>
      <c r="XCD906" s="3298"/>
      <c r="XCE906" s="3298"/>
      <c r="XCF906" s="3298"/>
      <c r="XCG906" s="3298"/>
      <c r="XCH906" s="3298"/>
      <c r="XCI906" s="3298"/>
      <c r="XCJ906" s="3298"/>
      <c r="XCK906" s="3298"/>
      <c r="XCL906" s="3298"/>
      <c r="XCM906" s="3298"/>
      <c r="XCN906" s="3298"/>
      <c r="XCO906" s="3298"/>
      <c r="XCP906" s="3298"/>
      <c r="XCQ906" s="3298"/>
      <c r="XCR906" s="3298"/>
      <c r="XCS906" s="3298"/>
      <c r="XCT906" s="3298"/>
      <c r="XCU906" s="3298"/>
      <c r="XCV906" s="3298"/>
      <c r="XCW906" s="3298"/>
      <c r="XCX906" s="3298"/>
      <c r="XCY906" s="3298"/>
      <c r="XCZ906" s="3298"/>
      <c r="XDA906" s="3298"/>
      <c r="XDB906" s="3298"/>
      <c r="XDC906" s="3298"/>
      <c r="XDD906" s="3298"/>
      <c r="XDE906" s="3298"/>
      <c r="XDF906" s="3298"/>
      <c r="XDG906" s="3298"/>
      <c r="XDH906" s="3298"/>
      <c r="XDI906" s="3298"/>
      <c r="XDJ906" s="3298"/>
      <c r="XDK906" s="3298"/>
      <c r="XDL906" s="3298"/>
      <c r="XDM906" s="3298"/>
      <c r="XDN906" s="3298"/>
      <c r="XDO906" s="3298"/>
      <c r="XDP906" s="3298"/>
      <c r="XDQ906" s="3298"/>
      <c r="XDR906" s="3298"/>
      <c r="XDS906" s="3298"/>
      <c r="XDT906" s="3298"/>
      <c r="XDU906" s="3298"/>
      <c r="XDV906" s="3298"/>
      <c r="XDW906" s="3298"/>
      <c r="XDX906" s="3298"/>
      <c r="XDY906" s="3298"/>
      <c r="XDZ906" s="3298"/>
      <c r="XEA906" s="3298"/>
      <c r="XEB906" s="3298"/>
      <c r="XEC906" s="3298"/>
      <c r="XED906" s="3298"/>
      <c r="XEE906" s="3298"/>
      <c r="XEF906" s="3298"/>
      <c r="XEG906" s="3298"/>
      <c r="XEH906" s="3298"/>
      <c r="XEI906" s="3298"/>
      <c r="XEJ906" s="3298"/>
      <c r="XEK906" s="3298"/>
      <c r="XEL906" s="3298"/>
      <c r="XEM906" s="3298"/>
      <c r="XEN906" s="3298"/>
      <c r="XEO906" s="3298"/>
      <c r="XEP906" s="3298"/>
      <c r="XEQ906" s="3298"/>
      <c r="XER906" s="3298"/>
      <c r="XES906" s="3298"/>
      <c r="XET906" s="3298"/>
      <c r="XEU906" s="3298"/>
      <c r="XEV906" s="3298"/>
      <c r="XEW906" s="3298"/>
      <c r="XEX906" s="3298"/>
      <c r="XEY906" s="3298"/>
      <c r="XEZ906" s="3298"/>
      <c r="XFA906" s="3298"/>
      <c r="XFB906" s="3298"/>
      <c r="XFC906" s="3298"/>
    </row>
    <row r="907" spans="1:16383">
      <c r="G907" s="3358">
        <f>[3]수입종합!H343</f>
        <v>207794464</v>
      </c>
      <c r="K907" s="3359">
        <f>SUM(K2:K906)</f>
        <v>188398279</v>
      </c>
      <c r="N907" s="3358">
        <f>G907-K907</f>
        <v>19396185</v>
      </c>
    </row>
    <row r="908" spans="1:16383">
      <c r="K908" s="3361">
        <f>SUBTOTAL(9,K30:K897)</f>
        <v>179183889</v>
      </c>
    </row>
    <row r="909" spans="1:16383">
      <c r="Q909" s="3362">
        <f>K304+K317+K374+K377</f>
        <v>31143500</v>
      </c>
    </row>
    <row r="910" spans="1:16383">
      <c r="N910" s="3357">
        <v>18829480</v>
      </c>
      <c r="O910" s="3357" t="s">
        <v>4990</v>
      </c>
    </row>
    <row r="911" spans="1:16383">
      <c r="N911" s="3357">
        <v>544629</v>
      </c>
      <c r="O911" s="3357" t="s">
        <v>4991</v>
      </c>
    </row>
    <row r="912" spans="1:16383">
      <c r="N912" s="3357">
        <v>614</v>
      </c>
      <c r="O912" s="3357" t="s">
        <v>4992</v>
      </c>
    </row>
    <row r="913" spans="7:17">
      <c r="N913" s="3357">
        <v>21025</v>
      </c>
      <c r="O913" s="3357" t="s">
        <v>4993</v>
      </c>
    </row>
    <row r="914" spans="7:17">
      <c r="N914" s="3357">
        <v>437</v>
      </c>
      <c r="O914" s="3357" t="s">
        <v>4994</v>
      </c>
    </row>
    <row r="915" spans="7:17">
      <c r="N915" s="3375">
        <f>N910+N911+N912+N913+N914</f>
        <v>19396185</v>
      </c>
      <c r="Q915" s="3358">
        <f>N907-N915</f>
        <v>0</v>
      </c>
    </row>
    <row r="916" spans="7:17" hidden="1">
      <c r="K916" s="3361">
        <f>SUBTOTAL(9,K2:K915)</f>
        <v>376796558</v>
      </c>
    </row>
    <row r="917" spans="7:17" hidden="1">
      <c r="K917" s="3359">
        <f>K144+K147+K221+K280+K348+K413+K500+K580+K658+K716+K809+K894</f>
        <v>371030</v>
      </c>
    </row>
    <row r="918" spans="7:17" hidden="1"/>
    <row r="919" spans="7:17" hidden="1"/>
    <row r="920" spans="7:17" hidden="1"/>
    <row r="921" spans="7:17" hidden="1">
      <c r="G921" s="3357">
        <v>113990890</v>
      </c>
      <c r="N921" s="3357">
        <f>G921+K916</f>
        <v>490787448</v>
      </c>
    </row>
    <row r="922" spans="7:17" hidden="1"/>
    <row r="923" spans="7:17" hidden="1"/>
    <row r="924" spans="7:17" hidden="1"/>
    <row r="925" spans="7:17" hidden="1"/>
    <row r="926" spans="7:17" hidden="1"/>
    <row r="927" spans="7:17" hidden="1"/>
    <row r="928" spans="7:17" ht="14.25" hidden="1" customHeight="1">
      <c r="K928" s="3363">
        <v>12</v>
      </c>
      <c r="L928" s="3364" t="s">
        <v>2407</v>
      </c>
      <c r="M928" s="3365">
        <v>9108000</v>
      </c>
      <c r="N928" s="3365">
        <v>144925</v>
      </c>
      <c r="O928" s="3364" t="s">
        <v>2408</v>
      </c>
      <c r="P928" s="3366">
        <v>0.57999999999999996</v>
      </c>
      <c r="Q928" s="3364"/>
    </row>
    <row r="929" spans="11:17" ht="14.25" hidden="1" customHeight="1">
      <c r="K929" s="3363">
        <v>12.11</v>
      </c>
      <c r="L929" s="3364" t="s">
        <v>2410</v>
      </c>
      <c r="M929" s="3365">
        <v>9313000</v>
      </c>
      <c r="N929" s="3365">
        <v>142010</v>
      </c>
      <c r="O929" s="3364" t="s">
        <v>2411</v>
      </c>
      <c r="P929" s="3366">
        <v>0.59</v>
      </c>
      <c r="Q929" s="3364"/>
    </row>
    <row r="930" spans="11:17" ht="14.25" hidden="1" customHeight="1">
      <c r="K930" s="3363">
        <v>12.1</v>
      </c>
      <c r="L930" s="3364" t="s">
        <v>2413</v>
      </c>
      <c r="M930" s="3365">
        <v>9418000</v>
      </c>
      <c r="N930" s="3365">
        <v>143990</v>
      </c>
      <c r="O930" s="3364" t="s">
        <v>2414</v>
      </c>
      <c r="P930" s="3366">
        <v>0.62</v>
      </c>
      <c r="Q930" s="3364"/>
    </row>
    <row r="931" spans="11:17" ht="14.25" hidden="1" customHeight="1">
      <c r="K931" s="3363">
        <v>12.09</v>
      </c>
      <c r="L931" s="3364" t="s">
        <v>2416</v>
      </c>
      <c r="M931" s="3365">
        <v>9418000</v>
      </c>
      <c r="N931" s="3365">
        <v>148500</v>
      </c>
      <c r="O931" s="3364" t="s">
        <v>2417</v>
      </c>
      <c r="P931" s="3366">
        <v>0.61</v>
      </c>
      <c r="Q931" s="3364"/>
    </row>
    <row r="932" spans="11:17" ht="14.25" hidden="1" customHeight="1">
      <c r="K932" s="3363">
        <v>12.08</v>
      </c>
      <c r="L932" s="3364" t="s">
        <v>2419</v>
      </c>
      <c r="M932" s="3365">
        <v>9898000</v>
      </c>
      <c r="N932" s="3365">
        <v>143550</v>
      </c>
      <c r="O932" s="3364" t="s">
        <v>2420</v>
      </c>
      <c r="P932" s="3366">
        <v>0.65</v>
      </c>
      <c r="Q932" s="3364"/>
    </row>
    <row r="933" spans="11:17" ht="14.25" hidden="1" customHeight="1">
      <c r="K933" s="3363">
        <v>12.07</v>
      </c>
      <c r="L933" s="3364" t="s">
        <v>2422</v>
      </c>
      <c r="M933" s="3365">
        <v>10216000</v>
      </c>
      <c r="N933" s="3365">
        <v>147510</v>
      </c>
      <c r="O933" s="3364" t="s">
        <v>2423</v>
      </c>
      <c r="P933" s="3366">
        <v>0.67</v>
      </c>
      <c r="Q933" s="3364"/>
    </row>
    <row r="934" spans="11:17" ht="14.25" hidden="1" customHeight="1">
      <c r="K934" s="3363">
        <v>12.06</v>
      </c>
      <c r="L934" s="3364" t="s">
        <v>2425</v>
      </c>
      <c r="M934" s="3365">
        <v>10380000</v>
      </c>
      <c r="N934" s="3365">
        <v>147565</v>
      </c>
      <c r="O934" s="3364" t="s">
        <v>2426</v>
      </c>
      <c r="P934" s="3366">
        <v>0.68</v>
      </c>
      <c r="Q934" s="3364"/>
    </row>
    <row r="935" spans="11:17" ht="14.25" hidden="1" customHeight="1">
      <c r="K935" s="3363">
        <v>12.05</v>
      </c>
      <c r="L935" s="3364" t="s">
        <v>2428</v>
      </c>
      <c r="M935" s="3365">
        <v>9828000</v>
      </c>
      <c r="N935" s="3365">
        <v>145365</v>
      </c>
      <c r="O935" s="3364" t="s">
        <v>2429</v>
      </c>
      <c r="P935" s="3366">
        <v>0.66</v>
      </c>
      <c r="Q935" s="3364"/>
    </row>
    <row r="936" spans="11:17" ht="14.25" hidden="1" customHeight="1">
      <c r="K936" s="3363">
        <v>12.04</v>
      </c>
      <c r="L936" s="3364" t="s">
        <v>2431</v>
      </c>
      <c r="M936" s="3365">
        <v>9658000</v>
      </c>
      <c r="N936" s="3365">
        <v>144210</v>
      </c>
      <c r="O936" s="3364" t="s">
        <v>2432</v>
      </c>
      <c r="P936" s="3366">
        <v>0.68</v>
      </c>
      <c r="Q936" s="3364"/>
    </row>
    <row r="937" spans="11:17" ht="14.25" hidden="1" customHeight="1">
      <c r="K937" s="3363">
        <v>12.03</v>
      </c>
      <c r="L937" s="3364" t="s">
        <v>2434</v>
      </c>
      <c r="M937" s="3365">
        <v>9831000</v>
      </c>
      <c r="N937" s="3365">
        <v>144485</v>
      </c>
      <c r="O937" s="3364" t="s">
        <v>2435</v>
      </c>
      <c r="P937" s="3366">
        <v>0.69</v>
      </c>
      <c r="Q937" s="3367"/>
    </row>
    <row r="938" spans="11:17" ht="14.25" hidden="1" customHeight="1">
      <c r="K938" s="3363">
        <v>2</v>
      </c>
      <c r="L938" s="3364" t="s">
        <v>2437</v>
      </c>
      <c r="M938" s="3365">
        <v>9334000</v>
      </c>
      <c r="N938" s="3365">
        <v>145310</v>
      </c>
      <c r="O938" s="3364" t="s">
        <v>2438</v>
      </c>
      <c r="P938" s="3366">
        <v>0.71</v>
      </c>
      <c r="Q938" s="3364"/>
    </row>
    <row r="939" spans="11:17" ht="14.25" hidden="1" customHeight="1">
      <c r="K939" s="3363">
        <v>12.01</v>
      </c>
      <c r="L939" s="3364" t="s">
        <v>2440</v>
      </c>
      <c r="M939" s="3365">
        <v>9336000</v>
      </c>
      <c r="N939" s="3365">
        <v>141185</v>
      </c>
      <c r="O939" s="3364" t="s">
        <v>2441</v>
      </c>
      <c r="P939" s="3366">
        <v>0.72</v>
      </c>
      <c r="Q939" s="3364"/>
    </row>
    <row r="940" spans="11:17" hidden="1">
      <c r="N940" s="3357">
        <f>SUBTOTAL(9,N928:N939)</f>
        <v>1738605</v>
      </c>
    </row>
    <row r="941" spans="11:17">
      <c r="K941" s="3361">
        <f>SUBTOTAL(9,K13:K897)</f>
        <v>180658269</v>
      </c>
    </row>
  </sheetData>
  <autoFilter ref="A1:R915"/>
  <phoneticPr fontId="5" type="noConversion"/>
  <hyperlinks>
    <hyperlink ref="K929" r:id="rId1" display="http://www.bankcms.co.kr/com/account/accMgr.do?cmd=month_sub&amp;fee_year=12&amp;fee_month=11&amp;gtype=02&amp;ptype=01&amp;fname=1211"/>
    <hyperlink ref="K930" r:id="rId2" display="http://www.bankcms.co.kr/com/account/accMgr.do?cmd=month_sub&amp;fee_year=12&amp;fee_month=10&amp;gtype=02&amp;ptype=01&amp;fname=1210"/>
    <hyperlink ref="K931" r:id="rId3" display="http://www.bankcms.co.kr/com/account/accMgr.do?cmd=month_sub&amp;fee_year=12&amp;fee_month=09&amp;gtype=02&amp;ptype=01&amp;fname=1209"/>
    <hyperlink ref="K932" r:id="rId4" display="http://www.bankcms.co.kr/com/account/accMgr.do?cmd=month_sub&amp;fee_year=12&amp;fee_month=08&amp;gtype=02&amp;ptype=01&amp;fname=1208"/>
    <hyperlink ref="K933" r:id="rId5" display="http://www.bankcms.co.kr/com/account/accMgr.do?cmd=month_sub&amp;fee_year=12&amp;fee_month=07&amp;gtype=02&amp;ptype=01&amp;fname=1207"/>
    <hyperlink ref="K934" r:id="rId6" display="http://www.bankcms.co.kr/com/account/accMgr.do?cmd=month_sub&amp;fee_year=12&amp;fee_month=06&amp;gtype=02&amp;ptype=01&amp;fname=1206"/>
    <hyperlink ref="K935" r:id="rId7" display="http://www.bankcms.co.kr/com/account/accMgr.do?cmd=month_sub&amp;fee_year=12&amp;fee_month=05&amp;gtype=02&amp;ptype=01&amp;fname=1205"/>
    <hyperlink ref="K936" r:id="rId8" display="http://www.bankcms.co.kr/com/account/accMgr.do?cmd=month_sub&amp;fee_year=12&amp;fee_month=04&amp;gtype=02&amp;ptype=01&amp;fname=1204"/>
    <hyperlink ref="K937" r:id="rId9" display="http://www.bankcms.co.kr/com/account/accMgr.do?cmd=month_sub&amp;fee_year=12&amp;fee_month=03&amp;gtype=02&amp;ptype=01&amp;fname=1203"/>
    <hyperlink ref="K938" r:id="rId10" display="http://www.bankcms.co.kr/com/account/accMgr.do?cmd=month_sub&amp;fee_year=12&amp;fee_month=02&amp;gtype=02&amp;ptype=01&amp;fname=1202"/>
    <hyperlink ref="K939" r:id="rId11" display="http://www.bankcms.co.kr/com/account/accMgr.do?cmd=month_sub&amp;fee_year=12&amp;fee_month=01&amp;gtype=02&amp;ptype=01&amp;fname=1201"/>
    <hyperlink ref="K928" r:id="rId12" display="http://www.bankcms.co.kr/com/account/accMgr.do?cmd=month_sub&amp;fee_year=12&amp;fee_month=12&amp;gtype=02&amp;ptype=01&amp;fname=1212"/>
  </hyperlinks>
  <pageMargins left="0.23622047244094491" right="0.23622047244094491" top="0.43307086614173229" bottom="0.35433070866141736" header="0.31496062992125984" footer="0.31496062992125984"/>
  <pageSetup paperSize="9" scale="71" fitToHeight="0" orientation="portrait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92AB7"/>
  </sheetPr>
  <dimension ref="A1:X46"/>
  <sheetViews>
    <sheetView topLeftCell="A8" workbookViewId="0">
      <selection activeCell="H41" sqref="H41"/>
    </sheetView>
  </sheetViews>
  <sheetFormatPr defaultRowHeight="16.5"/>
  <cols>
    <col min="1" max="1" width="8.88671875" style="2250"/>
    <col min="2" max="3" width="18.88671875" style="2250" customWidth="1"/>
    <col min="4" max="4" width="10.77734375" style="2250" customWidth="1"/>
    <col min="5" max="5" width="4.44140625" style="2250" customWidth="1"/>
    <col min="6" max="6" width="7.77734375" style="2250" customWidth="1"/>
    <col min="7" max="8" width="7.109375" style="2250" customWidth="1"/>
    <col min="9" max="9" width="5.21875" style="2250" customWidth="1"/>
    <col min="10" max="10" width="6" style="2250" customWidth="1"/>
    <col min="11" max="12" width="6.109375" style="2250" hidden="1" customWidth="1"/>
    <col min="13" max="13" width="7.109375" style="2250" hidden="1" customWidth="1"/>
    <col min="14" max="14" width="6.44140625" style="2250" hidden="1" customWidth="1"/>
    <col min="15" max="16" width="6" style="2250" hidden="1" customWidth="1"/>
    <col min="17" max="17" width="7.6640625" style="2250" customWidth="1"/>
    <col min="18" max="18" width="7.33203125" style="2250" customWidth="1"/>
    <col min="19" max="19" width="8.5546875" style="2603" customWidth="1"/>
    <col min="20" max="20" width="7.109375" style="2603" customWidth="1"/>
    <col min="21" max="21" width="6.109375" style="2603" customWidth="1"/>
    <col min="22" max="22" width="13" style="2250" customWidth="1"/>
    <col min="23" max="23" width="11.88671875" style="2250" customWidth="1"/>
    <col min="24" max="16384" width="8.88671875" style="2250"/>
  </cols>
  <sheetData>
    <row r="1" spans="4:24">
      <c r="D1" s="4092" t="s">
        <v>1237</v>
      </c>
      <c r="E1" s="4092"/>
      <c r="F1" s="4092"/>
      <c r="G1" s="4092"/>
    </row>
    <row r="2" spans="4:24" ht="32.25" customHeight="1">
      <c r="D2" s="2604" t="s">
        <v>1238</v>
      </c>
      <c r="E2" s="2605"/>
      <c r="F2" s="2606" t="s">
        <v>1239</v>
      </c>
      <c r="G2" s="2607" t="s">
        <v>1240</v>
      </c>
      <c r="H2" s="2607" t="s">
        <v>1241</v>
      </c>
      <c r="I2" s="2608"/>
      <c r="J2" s="2608"/>
      <c r="K2" s="2609"/>
      <c r="L2" s="2609"/>
      <c r="M2" s="2609"/>
      <c r="N2" s="2609"/>
      <c r="O2" s="2610"/>
      <c r="P2" s="2611"/>
      <c r="Q2" s="2612" t="s">
        <v>1242</v>
      </c>
      <c r="R2" s="2613" t="s">
        <v>1243</v>
      </c>
      <c r="S2" s="2614" t="s">
        <v>1244</v>
      </c>
      <c r="T2" s="2615" t="s">
        <v>1245</v>
      </c>
      <c r="U2" s="2616"/>
      <c r="V2" s="2250" t="s">
        <v>1246</v>
      </c>
      <c r="W2" s="2250">
        <v>160000000</v>
      </c>
      <c r="X2" s="2617" t="e">
        <f>I18/W37</f>
        <v>#DIV/0!</v>
      </c>
    </row>
    <row r="3" spans="4:24" ht="21" customHeight="1">
      <c r="D3" s="2605" t="s">
        <v>1247</v>
      </c>
      <c r="E3" s="2605" t="s">
        <v>1248</v>
      </c>
      <c r="F3" s="2321">
        <v>15600000</v>
      </c>
      <c r="G3" s="2605">
        <v>960000</v>
      </c>
      <c r="H3" s="2605">
        <v>3600000</v>
      </c>
      <c r="I3" s="2321"/>
      <c r="J3" s="2324"/>
      <c r="K3" s="2324"/>
      <c r="L3" s="2324"/>
      <c r="M3" s="2324"/>
      <c r="N3" s="2618"/>
      <c r="O3" s="2610"/>
      <c r="P3" s="2611"/>
      <c r="Q3" s="2321">
        <v>20160000</v>
      </c>
      <c r="R3" s="2321">
        <f>Q3/12</f>
        <v>1680000</v>
      </c>
      <c r="S3" s="2619">
        <v>112420</v>
      </c>
      <c r="T3" s="2620">
        <f>R3-S3</f>
        <v>1567580</v>
      </c>
      <c r="U3" s="2621"/>
      <c r="V3" s="2250" t="s">
        <v>1249</v>
      </c>
      <c r="W3" s="2622">
        <f>I27</f>
        <v>57976013.333333336</v>
      </c>
    </row>
    <row r="4" spans="4:24" ht="21" customHeight="1">
      <c r="D4" s="2605" t="s">
        <v>1250</v>
      </c>
      <c r="E4" s="2605" t="s">
        <v>1251</v>
      </c>
      <c r="F4" s="2321">
        <v>15600000</v>
      </c>
      <c r="G4" s="2605">
        <v>3840000</v>
      </c>
      <c r="H4" s="2605">
        <v>3600000</v>
      </c>
      <c r="I4" s="2321"/>
      <c r="J4" s="2324"/>
      <c r="K4" s="2324"/>
      <c r="L4" s="2324"/>
      <c r="M4" s="2324"/>
      <c r="N4" s="2618"/>
      <c r="O4" s="2610"/>
      <c r="P4" s="2611"/>
      <c r="Q4" s="2623">
        <v>23040000</v>
      </c>
      <c r="R4" s="2623">
        <f>Q4/12</f>
        <v>1920000</v>
      </c>
      <c r="S4" s="2624">
        <v>136060</v>
      </c>
      <c r="T4" s="2625">
        <f>R4-S4</f>
        <v>1783940</v>
      </c>
      <c r="U4" s="2621"/>
    </row>
    <row r="5" spans="4:24" ht="18" customHeight="1">
      <c r="E5" s="2626"/>
      <c r="F5" s="2348"/>
      <c r="G5" s="2627"/>
      <c r="H5" s="2627"/>
      <c r="I5" s="2628"/>
      <c r="J5" s="2629"/>
      <c r="K5" s="2347"/>
      <c r="L5" s="2347"/>
      <c r="M5" s="2347"/>
      <c r="N5" s="2627"/>
      <c r="O5" s="2630"/>
      <c r="P5" s="2630"/>
      <c r="Q5" s="2348"/>
      <c r="R5" s="2348"/>
      <c r="S5" s="2631"/>
      <c r="T5" s="2621"/>
      <c r="U5" s="2621"/>
    </row>
    <row r="6" spans="4:24">
      <c r="E6" s="2632"/>
      <c r="F6" s="2633" t="s">
        <v>1252</v>
      </c>
      <c r="G6" s="2633" t="s">
        <v>1253</v>
      </c>
      <c r="H6" s="2633" t="s">
        <v>1254</v>
      </c>
      <c r="I6" s="2347"/>
      <c r="J6" s="2347"/>
      <c r="K6" s="2347"/>
      <c r="L6" s="2347"/>
      <c r="M6" s="2347"/>
      <c r="N6" s="2634"/>
      <c r="O6" s="2630"/>
      <c r="P6" s="2635"/>
      <c r="Q6" s="2636"/>
      <c r="R6" s="2636"/>
    </row>
    <row r="7" spans="4:24" ht="24.75" customHeight="1">
      <c r="E7" s="2632" t="s">
        <v>1255</v>
      </c>
      <c r="F7" s="2637">
        <f>Q3</f>
        <v>20160000</v>
      </c>
      <c r="G7" s="2632">
        <f>S3*12</f>
        <v>1349040</v>
      </c>
      <c r="H7" s="2632">
        <v>1680000</v>
      </c>
      <c r="I7" s="2347"/>
      <c r="J7" s="2347"/>
      <c r="K7" s="2347"/>
      <c r="L7" s="2347"/>
      <c r="M7" s="2347"/>
      <c r="N7" s="2627"/>
      <c r="O7" s="4083"/>
      <c r="P7" s="4083"/>
      <c r="Q7" s="2638"/>
      <c r="R7" s="2616"/>
      <c r="S7" s="2616"/>
      <c r="T7" s="2616"/>
      <c r="U7" s="2616"/>
      <c r="W7" s="2639">
        <v>139990</v>
      </c>
    </row>
    <row r="8" spans="4:24" ht="24.75" customHeight="1" thickBot="1">
      <c r="E8" s="2640" t="s">
        <v>1256</v>
      </c>
      <c r="F8" s="2641">
        <f>Q4</f>
        <v>23040000</v>
      </c>
      <c r="G8" s="2640">
        <f>S4*12</f>
        <v>1632720</v>
      </c>
      <c r="H8" s="2640">
        <v>1920000</v>
      </c>
      <c r="I8" s="2347"/>
      <c r="J8" s="2347"/>
      <c r="K8" s="2347"/>
      <c r="L8" s="2347"/>
      <c r="M8" s="2347"/>
      <c r="N8" s="2627"/>
      <c r="O8" s="4083"/>
      <c r="P8" s="4083"/>
      <c r="Q8" s="2642"/>
      <c r="R8" s="2642"/>
      <c r="S8" s="2643"/>
      <c r="T8" s="2644"/>
      <c r="U8" s="2644"/>
      <c r="V8" s="2250" t="s">
        <v>1257</v>
      </c>
      <c r="W8" s="2250">
        <v>160000000</v>
      </c>
    </row>
    <row r="9" spans="4:24" ht="24.75" customHeight="1" thickBot="1">
      <c r="E9" s="2645" t="s">
        <v>1258</v>
      </c>
      <c r="F9" s="2646">
        <f>SUM(F7:F8)</f>
        <v>43200000</v>
      </c>
      <c r="G9" s="2647">
        <f>SUM(G7:G8)</f>
        <v>2981760</v>
      </c>
      <c r="H9" s="2647">
        <f>SUM(H7:H8)</f>
        <v>3600000</v>
      </c>
      <c r="I9" s="4080">
        <f>SUM(F9:H9)</f>
        <v>49781760</v>
      </c>
      <c r="J9" s="4084"/>
      <c r="K9" s="2347"/>
      <c r="L9" s="2347"/>
      <c r="M9" s="2347"/>
      <c r="N9" s="2627"/>
      <c r="O9" s="4083"/>
      <c r="P9" s="4083"/>
      <c r="Q9" s="4091" t="s">
        <v>1259</v>
      </c>
      <c r="R9" s="4091"/>
      <c r="S9" s="4091"/>
      <c r="T9" s="2644"/>
      <c r="U9" s="2644"/>
      <c r="V9" s="2250" t="s">
        <v>1260</v>
      </c>
      <c r="W9" s="2622">
        <f>I9</f>
        <v>49781760</v>
      </c>
    </row>
    <row r="10" spans="4:24" ht="9.75" customHeight="1" thickBot="1">
      <c r="E10" s="2626"/>
      <c r="F10" s="2348"/>
      <c r="G10" s="2627"/>
      <c r="H10" s="2627"/>
      <c r="I10" s="2628"/>
      <c r="J10" s="2629"/>
      <c r="K10" s="2347"/>
      <c r="L10" s="2347"/>
      <c r="M10" s="2347"/>
      <c r="N10" s="2627"/>
      <c r="O10" s="2648"/>
      <c r="P10" s="2648"/>
      <c r="Q10" s="2649"/>
      <c r="R10" s="2649"/>
      <c r="S10" s="2649"/>
      <c r="T10" s="2644"/>
      <c r="U10" s="2644"/>
      <c r="W10" s="2622"/>
    </row>
    <row r="11" spans="4:24" ht="36" customHeight="1" thickTop="1" thickBot="1">
      <c r="D11" s="2650" t="s">
        <v>1261</v>
      </c>
      <c r="E11" s="2605"/>
      <c r="F11" s="2606" t="s">
        <v>1239</v>
      </c>
      <c r="G11" s="2607" t="s">
        <v>1240</v>
      </c>
      <c r="H11" s="2607" t="s">
        <v>1262</v>
      </c>
      <c r="I11" s="2608"/>
      <c r="J11" s="2608"/>
      <c r="K11" s="2609"/>
      <c r="L11" s="2609"/>
      <c r="M11" s="2609"/>
      <c r="N11" s="2609"/>
      <c r="O11" s="2610"/>
      <c r="P11" s="2611"/>
      <c r="Q11" s="2651" t="s">
        <v>1263</v>
      </c>
      <c r="R11" s="2652" t="s">
        <v>1243</v>
      </c>
      <c r="S11" s="2653" t="s">
        <v>1264</v>
      </c>
      <c r="T11" s="2615" t="s">
        <v>1245</v>
      </c>
      <c r="U11" s="2654" t="s">
        <v>1265</v>
      </c>
      <c r="W11" s="2617">
        <f>W9/W8</f>
        <v>0.31113600000000002</v>
      </c>
      <c r="X11" s="2617"/>
    </row>
    <row r="12" spans="4:24" ht="18" customHeight="1">
      <c r="D12" s="2605" t="s">
        <v>1266</v>
      </c>
      <c r="E12" s="2605" t="s">
        <v>1267</v>
      </c>
      <c r="F12" s="2321">
        <f>1350000*12</f>
        <v>16200000</v>
      </c>
      <c r="G12" s="2605">
        <f>120000*12</f>
        <v>1440000</v>
      </c>
      <c r="H12" s="2605">
        <v>3600000</v>
      </c>
      <c r="I12" s="2321"/>
      <c r="J12" s="2324"/>
      <c r="K12" s="2324"/>
      <c r="L12" s="2324"/>
      <c r="M12" s="2324"/>
      <c r="N12" s="2618"/>
      <c r="O12" s="2610"/>
      <c r="P12" s="2611"/>
      <c r="Q12" s="2655">
        <f>SUM(F12:H12)</f>
        <v>21240000</v>
      </c>
      <c r="R12" s="2656">
        <f>Q12/12</f>
        <v>1770000</v>
      </c>
      <c r="S12" s="2657">
        <v>121270</v>
      </c>
      <c r="T12" s="2658">
        <f>R12-S12</f>
        <v>1648730</v>
      </c>
      <c r="U12" s="2659">
        <f>T12-T3</f>
        <v>81150</v>
      </c>
    </row>
    <row r="13" spans="4:24" ht="18" customHeight="1" thickBot="1">
      <c r="D13" s="2605" t="s">
        <v>1268</v>
      </c>
      <c r="E13" s="2605" t="s">
        <v>1269</v>
      </c>
      <c r="F13" s="2321">
        <f>1350000*12</f>
        <v>16200000</v>
      </c>
      <c r="G13" s="2605">
        <f>360000*12</f>
        <v>4320000</v>
      </c>
      <c r="H13" s="2605">
        <v>3600000</v>
      </c>
      <c r="I13" s="2321"/>
      <c r="J13" s="2324"/>
      <c r="K13" s="2324"/>
      <c r="L13" s="2324"/>
      <c r="M13" s="2324"/>
      <c r="N13" s="2618"/>
      <c r="O13" s="2610"/>
      <c r="P13" s="2611"/>
      <c r="Q13" s="2660">
        <f>SUM(F13:H13)</f>
        <v>24120000</v>
      </c>
      <c r="R13" s="2661">
        <f>Q13/12</f>
        <v>2010000</v>
      </c>
      <c r="S13" s="2662">
        <v>144900</v>
      </c>
      <c r="T13" s="2663">
        <f>R13-S13</f>
        <v>1865100</v>
      </c>
      <c r="U13" s="2664">
        <f>T13-T4</f>
        <v>81160</v>
      </c>
    </row>
    <row r="14" spans="4:24" ht="18" customHeight="1" thickTop="1">
      <c r="E14" s="2627"/>
      <c r="F14" s="2665"/>
      <c r="G14" s="2247"/>
      <c r="H14" s="2247"/>
      <c r="I14" s="2347"/>
      <c r="J14" s="2347"/>
      <c r="K14" s="2347"/>
      <c r="L14" s="2347"/>
      <c r="M14" s="2347"/>
      <c r="N14" s="2634"/>
      <c r="O14" s="2630"/>
      <c r="P14" s="2635"/>
      <c r="Q14" s="2636"/>
      <c r="R14" s="2636"/>
    </row>
    <row r="15" spans="4:24">
      <c r="E15" s="2632"/>
      <c r="F15" s="2633" t="s">
        <v>1263</v>
      </c>
      <c r="G15" s="2633" t="s">
        <v>1270</v>
      </c>
      <c r="H15" s="2633" t="s">
        <v>1271</v>
      </c>
      <c r="I15" s="2347"/>
      <c r="J15" s="2347"/>
      <c r="K15" s="2347"/>
      <c r="L15" s="2347"/>
      <c r="M15" s="2347"/>
      <c r="N15" s="2634"/>
      <c r="O15" s="2630"/>
      <c r="P15" s="2635"/>
      <c r="Q15" s="2636"/>
      <c r="R15" s="2636"/>
    </row>
    <row r="16" spans="4:24" ht="24.75" customHeight="1">
      <c r="E16" s="2632" t="s">
        <v>1267</v>
      </c>
      <c r="F16" s="2637">
        <f>Q12</f>
        <v>21240000</v>
      </c>
      <c r="G16" s="2632">
        <f>S12*12</f>
        <v>1455240</v>
      </c>
      <c r="H16" s="2632">
        <v>1770000</v>
      </c>
      <c r="I16" s="2347"/>
      <c r="J16" s="2347"/>
      <c r="K16" s="2347"/>
      <c r="L16" s="2347"/>
      <c r="M16" s="2347"/>
      <c r="N16" s="2627"/>
      <c r="O16" s="4083"/>
      <c r="P16" s="4083"/>
      <c r="Q16" s="2638"/>
      <c r="R16" s="2616"/>
      <c r="S16" s="2616"/>
      <c r="T16" s="2616"/>
      <c r="U16" s="2616"/>
    </row>
    <row r="17" spans="1:24" ht="24.75" customHeight="1" thickBot="1">
      <c r="E17" s="2640" t="s">
        <v>1269</v>
      </c>
      <c r="F17" s="2641">
        <f>Q13</f>
        <v>24120000</v>
      </c>
      <c r="G17" s="2640">
        <f>S13*12</f>
        <v>1738800</v>
      </c>
      <c r="H17" s="2640">
        <v>2010000</v>
      </c>
      <c r="I17" s="2347"/>
      <c r="J17" s="2347"/>
      <c r="K17" s="2347"/>
      <c r="L17" s="2347"/>
      <c r="M17" s="2347"/>
      <c r="N17" s="2627"/>
      <c r="O17" s="4083"/>
      <c r="P17" s="4083"/>
      <c r="Q17" s="2642"/>
      <c r="R17" s="2642"/>
      <c r="S17" s="2643"/>
      <c r="T17" s="2644"/>
      <c r="U17" s="2644"/>
    </row>
    <row r="18" spans="1:24" ht="24.75" customHeight="1" thickBot="1">
      <c r="E18" s="2645" t="s">
        <v>1258</v>
      </c>
      <c r="F18" s="2646">
        <f>SUM(F16:F17)</f>
        <v>45360000</v>
      </c>
      <c r="G18" s="2647">
        <f>SUM(G16:G17)</f>
        <v>3194040</v>
      </c>
      <c r="H18" s="2647">
        <f>SUM(H16:H17)</f>
        <v>3780000</v>
      </c>
      <c r="I18" s="4080">
        <f>SUM(F18:H18)</f>
        <v>52334040</v>
      </c>
      <c r="J18" s="4084"/>
      <c r="K18" s="2347"/>
      <c r="L18" s="2347"/>
      <c r="M18" s="2347"/>
      <c r="N18" s="2627"/>
      <c r="O18" s="4083"/>
      <c r="P18" s="4083"/>
      <c r="Q18" s="4093" t="s">
        <v>1272</v>
      </c>
      <c r="R18" s="4093"/>
      <c r="S18" s="4093"/>
      <c r="T18" s="4093"/>
      <c r="U18" s="4093"/>
      <c r="V18" s="2250" t="s">
        <v>1257</v>
      </c>
      <c r="W18" s="2250">
        <v>160000000</v>
      </c>
    </row>
    <row r="19" spans="1:24" ht="9" customHeight="1" thickBot="1">
      <c r="E19" s="2626"/>
      <c r="F19" s="2348"/>
      <c r="G19" s="2627"/>
      <c r="H19" s="2627"/>
      <c r="I19" s="2628"/>
      <c r="J19" s="2629"/>
      <c r="K19" s="2347"/>
      <c r="L19" s="2347"/>
      <c r="M19" s="2347"/>
      <c r="N19" s="2627"/>
      <c r="O19" s="2648"/>
      <c r="P19" s="2648"/>
      <c r="Q19" s="2666"/>
      <c r="R19" s="2666"/>
      <c r="S19" s="2666"/>
      <c r="T19" s="2666"/>
      <c r="U19" s="2666"/>
    </row>
    <row r="20" spans="1:24" ht="33.75" customHeight="1" thickTop="1" thickBot="1">
      <c r="D20" s="2667" t="s">
        <v>1411</v>
      </c>
      <c r="E20" s="2668"/>
      <c r="F20" s="2669" t="s">
        <v>1239</v>
      </c>
      <c r="G20" s="2670" t="s">
        <v>1240</v>
      </c>
      <c r="H20" s="2670" t="s">
        <v>1273</v>
      </c>
      <c r="I20" s="2671"/>
      <c r="J20" s="2671"/>
      <c r="K20" s="2672"/>
      <c r="L20" s="2672"/>
      <c r="M20" s="2672"/>
      <c r="N20" s="2672"/>
      <c r="O20" s="2673"/>
      <c r="P20" s="2674"/>
      <c r="Q20" s="2675" t="s">
        <v>1263</v>
      </c>
      <c r="R20" s="2869" t="s">
        <v>1243</v>
      </c>
      <c r="S20" s="2875" t="s">
        <v>1264</v>
      </c>
      <c r="T20" s="2872" t="s">
        <v>1245</v>
      </c>
      <c r="U20" s="2676" t="s">
        <v>1265</v>
      </c>
      <c r="V20" s="2250" t="s">
        <v>1260</v>
      </c>
      <c r="W20" s="2622">
        <f>I18</f>
        <v>52334040</v>
      </c>
      <c r="X20" s="2617">
        <f>I17/W18</f>
        <v>0</v>
      </c>
    </row>
    <row r="21" spans="1:24" ht="18" customHeight="1">
      <c r="D21" s="2677" t="s">
        <v>1274</v>
      </c>
      <c r="E21" s="2605" t="s">
        <v>1267</v>
      </c>
      <c r="F21" s="2321">
        <v>20400000</v>
      </c>
      <c r="G21" s="2605">
        <v>2160000</v>
      </c>
      <c r="H21" s="2605">
        <v>500000</v>
      </c>
      <c r="I21" s="2321"/>
      <c r="J21" s="2324"/>
      <c r="K21" s="2324"/>
      <c r="L21" s="2324"/>
      <c r="M21" s="2324"/>
      <c r="N21" s="2618"/>
      <c r="O21" s="2610"/>
      <c r="P21" s="2611"/>
      <c r="Q21" s="2655">
        <f>SUM(F21:H21)</f>
        <v>23060000</v>
      </c>
      <c r="R21" s="2870">
        <f>Q21/12</f>
        <v>1921666.6666666667</v>
      </c>
      <c r="S21" s="2876">
        <v>116370</v>
      </c>
      <c r="T21" s="2873">
        <f>R21-S21</f>
        <v>1805296.6666666667</v>
      </c>
      <c r="U21" s="2659">
        <f>T21-T3</f>
        <v>237716.66666666674</v>
      </c>
      <c r="W21" s="2622">
        <f>I18-I9</f>
        <v>2552280</v>
      </c>
    </row>
    <row r="22" spans="1:24" ht="18" customHeight="1" thickBot="1">
      <c r="D22" s="2677" t="s">
        <v>1275</v>
      </c>
      <c r="E22" s="2605" t="s">
        <v>1269</v>
      </c>
      <c r="F22" s="2321">
        <v>20400000</v>
      </c>
      <c r="G22" s="2605">
        <v>6480000</v>
      </c>
      <c r="H22" s="2605">
        <v>500000</v>
      </c>
      <c r="I22" s="2321"/>
      <c r="J22" s="2324"/>
      <c r="K22" s="2324"/>
      <c r="L22" s="2324"/>
      <c r="M22" s="2324"/>
      <c r="N22" s="2618"/>
      <c r="O22" s="2610"/>
      <c r="P22" s="2611"/>
      <c r="Q22" s="2660">
        <f>SUM(F22:H22)</f>
        <v>27380000</v>
      </c>
      <c r="R22" s="2871">
        <f>Q22/12</f>
        <v>2281666.6666666665</v>
      </c>
      <c r="S22" s="2877">
        <v>139990</v>
      </c>
      <c r="T22" s="2874">
        <f>R22-S22</f>
        <v>2141676.6666666665</v>
      </c>
      <c r="U22" s="2664">
        <f>T22-T4</f>
        <v>357736.66666666651</v>
      </c>
      <c r="W22" s="2617">
        <f>W20/W18</f>
        <v>0.32708775000000001</v>
      </c>
    </row>
    <row r="23" spans="1:24" ht="18" customHeight="1" thickTop="1" thickBot="1">
      <c r="D23" s="2678"/>
      <c r="E23" s="2627"/>
      <c r="F23" s="2348"/>
      <c r="G23" s="2347"/>
      <c r="H23" s="2347"/>
      <c r="I23" s="2347"/>
      <c r="J23" s="2347"/>
      <c r="K23" s="2347"/>
      <c r="L23" s="2347"/>
      <c r="M23" s="2347"/>
      <c r="N23" s="2634"/>
      <c r="O23" s="2630"/>
      <c r="P23" s="2630"/>
      <c r="Q23" s="2679"/>
      <c r="R23" s="2679"/>
      <c r="S23" s="2680"/>
      <c r="T23" s="2680"/>
      <c r="U23" s="2681"/>
    </row>
    <row r="24" spans="1:24" ht="24.75" thickTop="1">
      <c r="D24" s="2678"/>
      <c r="E24" s="2632"/>
      <c r="F24" s="2633" t="s">
        <v>1263</v>
      </c>
      <c r="G24" s="2633" t="s">
        <v>1270</v>
      </c>
      <c r="H24" s="2633" t="s">
        <v>1271</v>
      </c>
      <c r="I24" s="2347"/>
      <c r="J24" s="2347"/>
      <c r="K24" s="2347"/>
      <c r="L24" s="2347"/>
      <c r="M24" s="2347"/>
      <c r="N24" s="2634"/>
      <c r="O24" s="2630"/>
      <c r="P24" s="2630"/>
      <c r="Q24" s="2679" t="s">
        <v>1410</v>
      </c>
      <c r="R24" s="2863" t="s">
        <v>1243</v>
      </c>
      <c r="S24" s="2875" t="s">
        <v>1244</v>
      </c>
      <c r="T24" s="2864" t="s">
        <v>1245</v>
      </c>
      <c r="U24" s="2681"/>
    </row>
    <row r="25" spans="1:24" ht="24.75" customHeight="1">
      <c r="D25" s="2678"/>
      <c r="E25" s="2632" t="s">
        <v>1267</v>
      </c>
      <c r="F25" s="2637">
        <f>Q21</f>
        <v>23060000</v>
      </c>
      <c r="G25" s="2632">
        <f>S21*13</f>
        <v>1512810</v>
      </c>
      <c r="H25" s="2632">
        <f>R21</f>
        <v>1921666.6666666667</v>
      </c>
      <c r="I25" s="2347"/>
      <c r="J25" s="2347"/>
      <c r="K25" s="2347"/>
      <c r="L25" s="2347"/>
      <c r="M25" s="2347"/>
      <c r="N25" s="2627"/>
      <c r="O25" s="4083"/>
      <c r="P25" s="4083"/>
      <c r="Q25" s="2638"/>
      <c r="R25" s="2865">
        <f>(F21+G21)/12</f>
        <v>1880000</v>
      </c>
      <c r="S25" s="2876">
        <v>88220</v>
      </c>
      <c r="T25" s="2866">
        <f>R25-S25</f>
        <v>1791780</v>
      </c>
      <c r="U25" s="2682"/>
      <c r="W25" s="2639">
        <v>139990</v>
      </c>
    </row>
    <row r="26" spans="1:24" ht="24.75" customHeight="1" thickBot="1">
      <c r="D26" s="2678"/>
      <c r="E26" s="2640" t="s">
        <v>1269</v>
      </c>
      <c r="F26" s="2641">
        <f>Q22</f>
        <v>27380000</v>
      </c>
      <c r="G26" s="2640">
        <f>S22*13</f>
        <v>1819870</v>
      </c>
      <c r="H26" s="2640">
        <f>R22</f>
        <v>2281666.6666666665</v>
      </c>
      <c r="I26" s="2347"/>
      <c r="J26" s="2347"/>
      <c r="K26" s="2347"/>
      <c r="L26" s="2347"/>
      <c r="M26" s="2347"/>
      <c r="N26" s="2627"/>
      <c r="O26" s="4083"/>
      <c r="P26" s="4083"/>
      <c r="Q26" s="2642"/>
      <c r="R26" s="2867">
        <f>(F22+G22)/12</f>
        <v>2240000</v>
      </c>
      <c r="S26" s="2877">
        <v>110470</v>
      </c>
      <c r="T26" s="2868">
        <f>R26-S26</f>
        <v>2129530</v>
      </c>
      <c r="U26" s="2683"/>
      <c r="W26" s="2639">
        <v>116370</v>
      </c>
    </row>
    <row r="27" spans="1:24" ht="24.75" customHeight="1" thickTop="1" thickBot="1">
      <c r="D27" s="2684"/>
      <c r="E27" s="2645" t="s">
        <v>1258</v>
      </c>
      <c r="F27" s="2646">
        <f>SUM(F25:F26)</f>
        <v>50440000</v>
      </c>
      <c r="G27" s="2647">
        <f>SUM(G25:G26)</f>
        <v>3332680</v>
      </c>
      <c r="H27" s="2647">
        <f>SUM(H25:H26)</f>
        <v>4203333.333333333</v>
      </c>
      <c r="I27" s="4080">
        <f>SUM(F27:H27)</f>
        <v>57976013.333333336</v>
      </c>
      <c r="J27" s="4084"/>
      <c r="K27" s="2685"/>
      <c r="L27" s="2685"/>
      <c r="M27" s="2685"/>
      <c r="N27" s="2686"/>
      <c r="O27" s="4085"/>
      <c r="P27" s="4085"/>
      <c r="Q27" s="4086" t="s">
        <v>1276</v>
      </c>
      <c r="R27" s="4086"/>
      <c r="S27" s="4086"/>
      <c r="T27" s="4086"/>
      <c r="U27" s="4087"/>
      <c r="V27" s="2622">
        <f>I27-I9</f>
        <v>8194253.3333333358</v>
      </c>
    </row>
    <row r="28" spans="1:24" ht="11.25" customHeight="1">
      <c r="E28" s="2626"/>
      <c r="F28" s="2348"/>
      <c r="G28" s="2627"/>
      <c r="H28" s="2627"/>
      <c r="I28" s="2628"/>
      <c r="J28" s="2629"/>
      <c r="K28" s="2347"/>
      <c r="L28" s="2347"/>
      <c r="M28" s="2347"/>
      <c r="N28" s="2627"/>
      <c r="O28" s="2648"/>
      <c r="P28" s="2648"/>
      <c r="Q28" s="2687"/>
      <c r="R28" s="2687"/>
      <c r="S28" s="2687"/>
      <c r="T28" s="2687"/>
      <c r="U28" s="2687"/>
      <c r="V28" s="2622"/>
    </row>
    <row r="29" spans="1:24" ht="59.25" customHeight="1" thickBot="1">
      <c r="B29" s="2248" t="s">
        <v>1277</v>
      </c>
      <c r="C29" s="2248" t="s">
        <v>1278</v>
      </c>
      <c r="D29" s="2650" t="s">
        <v>1279</v>
      </c>
      <c r="E29" s="2688" t="s">
        <v>1240</v>
      </c>
      <c r="F29" s="2688" t="s">
        <v>1239</v>
      </c>
      <c r="G29" s="2689" t="s">
        <v>1280</v>
      </c>
      <c r="H29" s="2689" t="s">
        <v>1281</v>
      </c>
      <c r="I29" s="2688" t="s">
        <v>1282</v>
      </c>
      <c r="J29" s="2689" t="s">
        <v>1283</v>
      </c>
      <c r="K29" s="2688" t="s">
        <v>1284</v>
      </c>
      <c r="L29" s="2688" t="s">
        <v>1285</v>
      </c>
      <c r="M29" s="2689" t="s">
        <v>1286</v>
      </c>
      <c r="N29" s="2689" t="s">
        <v>1287</v>
      </c>
      <c r="O29" s="2688" t="s">
        <v>1288</v>
      </c>
      <c r="P29" s="2690" t="s">
        <v>1289</v>
      </c>
      <c r="Q29" s="2691" t="s">
        <v>1263</v>
      </c>
      <c r="R29" s="2692" t="s">
        <v>1290</v>
      </c>
      <c r="S29" s="2693" t="s">
        <v>1291</v>
      </c>
      <c r="T29" s="2615" t="s">
        <v>1245</v>
      </c>
      <c r="U29" s="2654" t="s">
        <v>1265</v>
      </c>
      <c r="W29" s="2617">
        <f>I27/W18</f>
        <v>0.36235008333333335</v>
      </c>
    </row>
    <row r="30" spans="1:24" s="2248" customFormat="1" ht="18" customHeight="1">
      <c r="A30" s="2248">
        <v>963000</v>
      </c>
      <c r="B30" s="2694">
        <f>A30+(963000*3%)</f>
        <v>991890</v>
      </c>
      <c r="C30" s="2694">
        <v>1306890</v>
      </c>
      <c r="D30" s="2605" t="s">
        <v>1292</v>
      </c>
      <c r="E30" s="2605" t="s">
        <v>1267</v>
      </c>
      <c r="F30" s="2605">
        <f>B30*12</f>
        <v>11902680</v>
      </c>
      <c r="G30" s="2605">
        <f>C30*4</f>
        <v>5227560</v>
      </c>
      <c r="H30" s="2605">
        <f>C30*55%*2</f>
        <v>1437579</v>
      </c>
      <c r="I30" s="2695">
        <f>135000*12</f>
        <v>1620000</v>
      </c>
      <c r="J30" s="2696">
        <f>C30*10%*12</f>
        <v>1568268</v>
      </c>
      <c r="K30" s="2605">
        <v>360000</v>
      </c>
      <c r="L30" s="2605">
        <v>360000</v>
      </c>
      <c r="M30" s="2605">
        <f>C30*0.5*2</f>
        <v>1306890</v>
      </c>
      <c r="N30" s="2605">
        <f>C30*25%*2</f>
        <v>653445</v>
      </c>
      <c r="O30" s="2605">
        <v>600000</v>
      </c>
      <c r="P30" s="2697">
        <v>840000</v>
      </c>
      <c r="Q30" s="2698">
        <f>SUM(F30:P30)</f>
        <v>25876422</v>
      </c>
      <c r="R30" s="2605">
        <f>Q30/12</f>
        <v>2156368.5</v>
      </c>
      <c r="S30" s="2619">
        <v>174880</v>
      </c>
      <c r="T30" s="2699">
        <f>R30-S30</f>
        <v>1981488.5</v>
      </c>
      <c r="U30" s="2700">
        <f>T30-T3</f>
        <v>413908.5</v>
      </c>
    </row>
    <row r="31" spans="1:24" ht="18" customHeight="1" thickBot="1">
      <c r="A31" s="2250">
        <v>1158000</v>
      </c>
      <c r="B31" s="2694">
        <f>A31+(1158000*3%)</f>
        <v>1192740</v>
      </c>
      <c r="C31" s="2694">
        <v>1507740</v>
      </c>
      <c r="D31" s="2605" t="s">
        <v>1293</v>
      </c>
      <c r="E31" s="2605" t="s">
        <v>1269</v>
      </c>
      <c r="F31" s="2605">
        <f>B31*12</f>
        <v>14312880</v>
      </c>
      <c r="G31" s="2605">
        <f>C31*4</f>
        <v>6030960</v>
      </c>
      <c r="H31" s="2605">
        <f>C31*80%*2</f>
        <v>2412384</v>
      </c>
      <c r="I31" s="2695">
        <f>190000*12</f>
        <v>2280000</v>
      </c>
      <c r="J31" s="2696">
        <f>C31*10%*12</f>
        <v>1809288</v>
      </c>
      <c r="K31" s="2605">
        <v>360000</v>
      </c>
      <c r="L31" s="2605">
        <v>360000</v>
      </c>
      <c r="M31" s="2605">
        <f>C31*0.5*2</f>
        <v>1507740</v>
      </c>
      <c r="N31" s="2605">
        <f>C31*25%*2</f>
        <v>753870</v>
      </c>
      <c r="O31" s="2605">
        <v>600000</v>
      </c>
      <c r="P31" s="2697">
        <v>840000</v>
      </c>
      <c r="Q31" s="2701">
        <f>SUM(F31:P31)</f>
        <v>31267122</v>
      </c>
      <c r="R31" s="2702">
        <f>Q31/12</f>
        <v>2605593.5</v>
      </c>
      <c r="S31" s="2624">
        <v>226020</v>
      </c>
      <c r="T31" s="2703">
        <f>R31-S31</f>
        <v>2379573.5</v>
      </c>
      <c r="U31" s="2704">
        <f>T31-T4</f>
        <v>595633.5</v>
      </c>
    </row>
    <row r="32" spans="1:24" ht="8.25" customHeight="1">
      <c r="Q32" s="2665"/>
    </row>
    <row r="33" spans="5:23">
      <c r="E33" s="2632"/>
      <c r="F33" s="2633" t="s">
        <v>1263</v>
      </c>
      <c r="G33" s="2633" t="s">
        <v>1270</v>
      </c>
      <c r="H33" s="2633" t="s">
        <v>1271</v>
      </c>
      <c r="I33" s="2247"/>
      <c r="J33" s="2247"/>
      <c r="K33" s="2247"/>
      <c r="L33" s="2247"/>
      <c r="M33" s="2247"/>
      <c r="N33" s="2247"/>
      <c r="O33" s="2247"/>
      <c r="P33" s="2247"/>
      <c r="Q33" s="2247"/>
      <c r="R33" s="2247"/>
      <c r="V33" s="2250" t="s">
        <v>1257</v>
      </c>
      <c r="W33" s="2250">
        <v>16000000</v>
      </c>
    </row>
    <row r="34" spans="5:23" ht="21" customHeight="1">
      <c r="E34" s="2632" t="s">
        <v>1267</v>
      </c>
      <c r="F34" s="2637">
        <f>Q30</f>
        <v>25876422</v>
      </c>
      <c r="G34" s="2637">
        <f>S30*12</f>
        <v>2098560</v>
      </c>
      <c r="H34" s="2632">
        <v>2156369</v>
      </c>
      <c r="I34" s="2347"/>
      <c r="J34" s="2347"/>
      <c r="K34" s="2347"/>
      <c r="L34" s="2347"/>
      <c r="M34" s="2347"/>
      <c r="N34" s="2347"/>
      <c r="O34" s="4088"/>
      <c r="P34" s="4088"/>
      <c r="Q34" s="2705"/>
      <c r="R34" s="2705"/>
      <c r="T34" s="2706"/>
      <c r="U34" s="2706"/>
      <c r="V34" s="2250" t="s">
        <v>1260</v>
      </c>
      <c r="W34" s="2622">
        <f>I36</f>
        <v>66716307</v>
      </c>
    </row>
    <row r="35" spans="5:23" ht="21" customHeight="1" thickBot="1">
      <c r="E35" s="2640" t="s">
        <v>1269</v>
      </c>
      <c r="F35" s="2641">
        <f>Q31</f>
        <v>31267122</v>
      </c>
      <c r="G35" s="2641">
        <f>S31*12</f>
        <v>2712240</v>
      </c>
      <c r="H35" s="2640">
        <v>2605594</v>
      </c>
      <c r="I35" s="2347"/>
      <c r="J35" s="2347"/>
      <c r="K35" s="2347"/>
      <c r="L35" s="2347"/>
      <c r="M35" s="2347"/>
      <c r="N35" s="2634"/>
      <c r="O35" s="4089"/>
      <c r="P35" s="4090"/>
      <c r="Q35" s="2636"/>
      <c r="R35" s="2636"/>
      <c r="T35" s="2707"/>
      <c r="U35" s="2707"/>
      <c r="W35" s="2617">
        <f>W34/W33</f>
        <v>4.1697691875</v>
      </c>
    </row>
    <row r="36" spans="5:23" ht="30" customHeight="1" thickBot="1">
      <c r="E36" s="2645" t="s">
        <v>1258</v>
      </c>
      <c r="F36" s="2646">
        <f>SUM(F34:F35)</f>
        <v>57143544</v>
      </c>
      <c r="G36" s="2646">
        <f>SUM(G34:G35)</f>
        <v>4810800</v>
      </c>
      <c r="H36" s="2647">
        <f>SUM(H34:H35)</f>
        <v>4761963</v>
      </c>
      <c r="I36" s="4080">
        <f>SUM(F36:H36)</f>
        <v>66716307</v>
      </c>
      <c r="J36" s="4081"/>
      <c r="K36" s="2347"/>
      <c r="L36" s="2347"/>
      <c r="M36" s="2347"/>
      <c r="N36" s="2634"/>
      <c r="O36" s="2630"/>
      <c r="P36" s="2635"/>
      <c r="Q36" s="4082" t="s">
        <v>1294</v>
      </c>
      <c r="R36" s="4082"/>
      <c r="S36" s="4082"/>
      <c r="T36" s="4082"/>
      <c r="U36" s="4082"/>
      <c r="V36" s="2622">
        <f>I36-I9</f>
        <v>16934547</v>
      </c>
    </row>
    <row r="37" spans="5:23" ht="9" customHeight="1">
      <c r="E37" s="2626"/>
      <c r="F37" s="2665"/>
      <c r="G37" s="2665"/>
      <c r="H37" s="2247"/>
      <c r="I37" s="2708"/>
      <c r="J37" s="2708"/>
      <c r="K37" s="2347"/>
      <c r="L37" s="2347"/>
      <c r="M37" s="2347"/>
      <c r="N37" s="2634"/>
      <c r="O37" s="2630"/>
      <c r="P37" s="2635"/>
      <c r="Q37" s="2636"/>
      <c r="R37" s="2636"/>
    </row>
    <row r="38" spans="5:23" ht="9" customHeight="1">
      <c r="E38" s="2626"/>
      <c r="F38" s="2348"/>
      <c r="G38" s="2627"/>
      <c r="H38" s="2627"/>
      <c r="I38" s="2628"/>
      <c r="J38" s="2629"/>
      <c r="K38" s="2347"/>
      <c r="L38" s="2347"/>
      <c r="M38" s="2347"/>
      <c r="N38" s="2627"/>
      <c r="O38" s="2709"/>
      <c r="P38" s="2709"/>
      <c r="Q38" s="2710"/>
      <c r="R38" s="2710"/>
      <c r="S38" s="2711"/>
      <c r="T38" s="2712"/>
      <c r="U38" s="2644"/>
    </row>
    <row r="40" spans="5:23">
      <c r="F40" s="2250">
        <v>991890</v>
      </c>
      <c r="I40" s="2250">
        <v>135000</v>
      </c>
      <c r="K40" s="2250">
        <v>30000</v>
      </c>
      <c r="L40" s="2250">
        <v>30000</v>
      </c>
      <c r="O40" s="2250">
        <v>50000</v>
      </c>
      <c r="P40" s="2250">
        <v>70000</v>
      </c>
      <c r="R40" s="2250">
        <f>SUM(F40:Q40)</f>
        <v>1306890</v>
      </c>
    </row>
    <row r="41" spans="5:23">
      <c r="F41" s="2250">
        <v>1192740</v>
      </c>
      <c r="I41" s="2250">
        <v>135000</v>
      </c>
      <c r="K41" s="2250">
        <v>30000</v>
      </c>
      <c r="L41" s="2250">
        <v>30000</v>
      </c>
      <c r="O41" s="2250">
        <v>50000</v>
      </c>
      <c r="P41" s="2250">
        <v>70000</v>
      </c>
      <c r="R41" s="2250">
        <f>SUM(F41:Q41)</f>
        <v>1507740</v>
      </c>
    </row>
    <row r="45" spans="5:23">
      <c r="S45" s="2603">
        <v>1567000</v>
      </c>
    </row>
    <row r="46" spans="5:23">
      <c r="S46" s="2603">
        <v>1783000</v>
      </c>
    </row>
  </sheetData>
  <mergeCells count="20">
    <mergeCell ref="Q9:S9"/>
    <mergeCell ref="O25:P25"/>
    <mergeCell ref="D1:G1"/>
    <mergeCell ref="O7:P7"/>
    <mergeCell ref="O8:P8"/>
    <mergeCell ref="I9:J9"/>
    <mergeCell ref="O9:P9"/>
    <mergeCell ref="O16:P16"/>
    <mergeCell ref="O17:P17"/>
    <mergeCell ref="I18:J18"/>
    <mergeCell ref="O18:P18"/>
    <mergeCell ref="Q18:U18"/>
    <mergeCell ref="I36:J36"/>
    <mergeCell ref="Q36:U36"/>
    <mergeCell ref="O26:P26"/>
    <mergeCell ref="I27:J27"/>
    <mergeCell ref="O27:P27"/>
    <mergeCell ref="Q27:U27"/>
    <mergeCell ref="O34:P34"/>
    <mergeCell ref="O35:P35"/>
  </mergeCells>
  <phoneticPr fontId="5" type="noConversion"/>
  <pageMargins left="0" right="0" top="0.15748031496062992" bottom="0.15748031496062992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F307"/>
  <sheetViews>
    <sheetView showGridLines="0" topLeftCell="T1" zoomScaleNormal="75" workbookViewId="0">
      <pane ySplit="4" topLeftCell="A5" activePane="bottomLeft" state="frozen"/>
      <selection activeCell="H69" sqref="H69:K69"/>
      <selection pane="bottomLeft" activeCell="H69" sqref="H69:K69"/>
    </sheetView>
  </sheetViews>
  <sheetFormatPr defaultRowHeight="20.100000000000001" customHeight="1"/>
  <cols>
    <col min="1" max="1" width="4.109375" style="1871" bestFit="1" customWidth="1"/>
    <col min="2" max="2" width="6.33203125" style="1871" customWidth="1"/>
    <col min="3" max="3" width="4.77734375" style="1871" customWidth="1"/>
    <col min="4" max="4" width="9.109375" style="1872" hidden="1" customWidth="1"/>
    <col min="5" max="8" width="5.77734375" style="1872" hidden="1" customWidth="1"/>
    <col min="9" max="9" width="8.21875" style="1872" hidden="1" customWidth="1"/>
    <col min="10" max="14" width="5.77734375" style="1872" hidden="1" customWidth="1"/>
    <col min="15" max="15" width="11.33203125" style="1873" customWidth="1"/>
    <col min="16" max="16" width="6.5546875" style="1872" customWidth="1"/>
    <col min="17" max="17" width="5.88671875" style="1872" customWidth="1"/>
    <col min="18" max="18" width="8.5546875" style="1872" customWidth="1"/>
    <col min="19" max="19" width="2.77734375" style="1872" customWidth="1"/>
    <col min="20" max="20" width="6.5546875" style="1872" customWidth="1"/>
    <col min="21" max="21" width="7.88671875" style="1872" customWidth="1"/>
    <col min="22" max="22" width="5.77734375" style="1872" hidden="1" customWidth="1"/>
    <col min="23" max="23" width="8" style="1873" customWidth="1"/>
    <col min="24" max="24" width="10.6640625" style="1873" customWidth="1"/>
    <col min="25" max="25" width="0" style="1871" hidden="1" customWidth="1"/>
    <col min="26" max="26" width="10.33203125" style="1871" hidden="1" customWidth="1"/>
    <col min="27" max="27" width="8.109375" style="1871" customWidth="1"/>
    <col min="28" max="28" width="8.44140625" style="1871" customWidth="1"/>
    <col min="29" max="256" width="8.88671875" style="1871"/>
    <col min="257" max="257" width="4.109375" style="1871" bestFit="1" customWidth="1"/>
    <col min="258" max="258" width="6.33203125" style="1871" customWidth="1"/>
    <col min="259" max="259" width="4.77734375" style="1871" customWidth="1"/>
    <col min="260" max="260" width="9.109375" style="1871" customWidth="1"/>
    <col min="261" max="264" width="0" style="1871" hidden="1" customWidth="1"/>
    <col min="265" max="265" width="8.21875" style="1871" customWidth="1"/>
    <col min="266" max="270" width="0" style="1871" hidden="1" customWidth="1"/>
    <col min="271" max="271" width="11.33203125" style="1871" customWidth="1"/>
    <col min="272" max="273" width="6.5546875" style="1871" customWidth="1"/>
    <col min="274" max="274" width="8.5546875" style="1871" customWidth="1"/>
    <col min="275" max="275" width="2.77734375" style="1871" customWidth="1"/>
    <col min="276" max="276" width="6.77734375" style="1871" customWidth="1"/>
    <col min="277" max="277" width="7.88671875" style="1871" customWidth="1"/>
    <col min="278" max="278" width="0" style="1871" hidden="1" customWidth="1"/>
    <col min="279" max="279" width="8" style="1871" customWidth="1"/>
    <col min="280" max="280" width="10.6640625" style="1871" customWidth="1"/>
    <col min="281" max="281" width="0" style="1871" hidden="1" customWidth="1"/>
    <col min="282" max="282" width="12" style="1871" customWidth="1"/>
    <col min="283" max="512" width="8.88671875" style="1871"/>
    <col min="513" max="513" width="4.109375" style="1871" bestFit="1" customWidth="1"/>
    <col min="514" max="514" width="6.33203125" style="1871" customWidth="1"/>
    <col min="515" max="515" width="4.77734375" style="1871" customWidth="1"/>
    <col min="516" max="516" width="9.109375" style="1871" customWidth="1"/>
    <col min="517" max="520" width="0" style="1871" hidden="1" customWidth="1"/>
    <col min="521" max="521" width="8.21875" style="1871" customWidth="1"/>
    <col min="522" max="526" width="0" style="1871" hidden="1" customWidth="1"/>
    <col min="527" max="527" width="11.33203125" style="1871" customWidth="1"/>
    <col min="528" max="529" width="6.5546875" style="1871" customWidth="1"/>
    <col min="530" max="530" width="8.5546875" style="1871" customWidth="1"/>
    <col min="531" max="531" width="2.77734375" style="1871" customWidth="1"/>
    <col min="532" max="532" width="6.77734375" style="1871" customWidth="1"/>
    <col min="533" max="533" width="7.88671875" style="1871" customWidth="1"/>
    <col min="534" max="534" width="0" style="1871" hidden="1" customWidth="1"/>
    <col min="535" max="535" width="8" style="1871" customWidth="1"/>
    <col min="536" max="536" width="10.6640625" style="1871" customWidth="1"/>
    <col min="537" max="537" width="0" style="1871" hidden="1" customWidth="1"/>
    <col min="538" max="538" width="12" style="1871" customWidth="1"/>
    <col min="539" max="768" width="8.88671875" style="1871"/>
    <col min="769" max="769" width="4.109375" style="1871" bestFit="1" customWidth="1"/>
    <col min="770" max="770" width="6.33203125" style="1871" customWidth="1"/>
    <col min="771" max="771" width="4.77734375" style="1871" customWidth="1"/>
    <col min="772" max="772" width="9.109375" style="1871" customWidth="1"/>
    <col min="773" max="776" width="0" style="1871" hidden="1" customWidth="1"/>
    <col min="777" max="777" width="8.21875" style="1871" customWidth="1"/>
    <col min="778" max="782" width="0" style="1871" hidden="1" customWidth="1"/>
    <col min="783" max="783" width="11.33203125" style="1871" customWidth="1"/>
    <col min="784" max="785" width="6.5546875" style="1871" customWidth="1"/>
    <col min="786" max="786" width="8.5546875" style="1871" customWidth="1"/>
    <col min="787" max="787" width="2.77734375" style="1871" customWidth="1"/>
    <col min="788" max="788" width="6.77734375" style="1871" customWidth="1"/>
    <col min="789" max="789" width="7.88671875" style="1871" customWidth="1"/>
    <col min="790" max="790" width="0" style="1871" hidden="1" customWidth="1"/>
    <col min="791" max="791" width="8" style="1871" customWidth="1"/>
    <col min="792" max="792" width="10.6640625" style="1871" customWidth="1"/>
    <col min="793" max="793" width="0" style="1871" hidden="1" customWidth="1"/>
    <col min="794" max="794" width="12" style="1871" customWidth="1"/>
    <col min="795" max="1024" width="8.88671875" style="1871"/>
    <col min="1025" max="1025" width="4.109375" style="1871" bestFit="1" customWidth="1"/>
    <col min="1026" max="1026" width="6.33203125" style="1871" customWidth="1"/>
    <col min="1027" max="1027" width="4.77734375" style="1871" customWidth="1"/>
    <col min="1028" max="1028" width="9.109375" style="1871" customWidth="1"/>
    <col min="1029" max="1032" width="0" style="1871" hidden="1" customWidth="1"/>
    <col min="1033" max="1033" width="8.21875" style="1871" customWidth="1"/>
    <col min="1034" max="1038" width="0" style="1871" hidden="1" customWidth="1"/>
    <col min="1039" max="1039" width="11.33203125" style="1871" customWidth="1"/>
    <col min="1040" max="1041" width="6.5546875" style="1871" customWidth="1"/>
    <col min="1042" max="1042" width="8.5546875" style="1871" customWidth="1"/>
    <col min="1043" max="1043" width="2.77734375" style="1871" customWidth="1"/>
    <col min="1044" max="1044" width="6.77734375" style="1871" customWidth="1"/>
    <col min="1045" max="1045" width="7.88671875" style="1871" customWidth="1"/>
    <col min="1046" max="1046" width="0" style="1871" hidden="1" customWidth="1"/>
    <col min="1047" max="1047" width="8" style="1871" customWidth="1"/>
    <col min="1048" max="1048" width="10.6640625" style="1871" customWidth="1"/>
    <col min="1049" max="1049" width="0" style="1871" hidden="1" customWidth="1"/>
    <col min="1050" max="1050" width="12" style="1871" customWidth="1"/>
    <col min="1051" max="1280" width="8.88671875" style="1871"/>
    <col min="1281" max="1281" width="4.109375" style="1871" bestFit="1" customWidth="1"/>
    <col min="1282" max="1282" width="6.33203125" style="1871" customWidth="1"/>
    <col min="1283" max="1283" width="4.77734375" style="1871" customWidth="1"/>
    <col min="1284" max="1284" width="9.109375" style="1871" customWidth="1"/>
    <col min="1285" max="1288" width="0" style="1871" hidden="1" customWidth="1"/>
    <col min="1289" max="1289" width="8.21875" style="1871" customWidth="1"/>
    <col min="1290" max="1294" width="0" style="1871" hidden="1" customWidth="1"/>
    <col min="1295" max="1295" width="11.33203125" style="1871" customWidth="1"/>
    <col min="1296" max="1297" width="6.5546875" style="1871" customWidth="1"/>
    <col min="1298" max="1298" width="8.5546875" style="1871" customWidth="1"/>
    <col min="1299" max="1299" width="2.77734375" style="1871" customWidth="1"/>
    <col min="1300" max="1300" width="6.77734375" style="1871" customWidth="1"/>
    <col min="1301" max="1301" width="7.88671875" style="1871" customWidth="1"/>
    <col min="1302" max="1302" width="0" style="1871" hidden="1" customWidth="1"/>
    <col min="1303" max="1303" width="8" style="1871" customWidth="1"/>
    <col min="1304" max="1304" width="10.6640625" style="1871" customWidth="1"/>
    <col min="1305" max="1305" width="0" style="1871" hidden="1" customWidth="1"/>
    <col min="1306" max="1306" width="12" style="1871" customWidth="1"/>
    <col min="1307" max="1536" width="8.88671875" style="1871"/>
    <col min="1537" max="1537" width="4.109375" style="1871" bestFit="1" customWidth="1"/>
    <col min="1538" max="1538" width="6.33203125" style="1871" customWidth="1"/>
    <col min="1539" max="1539" width="4.77734375" style="1871" customWidth="1"/>
    <col min="1540" max="1540" width="9.109375" style="1871" customWidth="1"/>
    <col min="1541" max="1544" width="0" style="1871" hidden="1" customWidth="1"/>
    <col min="1545" max="1545" width="8.21875" style="1871" customWidth="1"/>
    <col min="1546" max="1550" width="0" style="1871" hidden="1" customWidth="1"/>
    <col min="1551" max="1551" width="11.33203125" style="1871" customWidth="1"/>
    <col min="1552" max="1553" width="6.5546875" style="1871" customWidth="1"/>
    <col min="1554" max="1554" width="8.5546875" style="1871" customWidth="1"/>
    <col min="1555" max="1555" width="2.77734375" style="1871" customWidth="1"/>
    <col min="1556" max="1556" width="6.77734375" style="1871" customWidth="1"/>
    <col min="1557" max="1557" width="7.88671875" style="1871" customWidth="1"/>
    <col min="1558" max="1558" width="0" style="1871" hidden="1" customWidth="1"/>
    <col min="1559" max="1559" width="8" style="1871" customWidth="1"/>
    <col min="1560" max="1560" width="10.6640625" style="1871" customWidth="1"/>
    <col min="1561" max="1561" width="0" style="1871" hidden="1" customWidth="1"/>
    <col min="1562" max="1562" width="12" style="1871" customWidth="1"/>
    <col min="1563" max="1792" width="8.88671875" style="1871"/>
    <col min="1793" max="1793" width="4.109375" style="1871" bestFit="1" customWidth="1"/>
    <col min="1794" max="1794" width="6.33203125" style="1871" customWidth="1"/>
    <col min="1795" max="1795" width="4.77734375" style="1871" customWidth="1"/>
    <col min="1796" max="1796" width="9.109375" style="1871" customWidth="1"/>
    <col min="1797" max="1800" width="0" style="1871" hidden="1" customWidth="1"/>
    <col min="1801" max="1801" width="8.21875" style="1871" customWidth="1"/>
    <col min="1802" max="1806" width="0" style="1871" hidden="1" customWidth="1"/>
    <col min="1807" max="1807" width="11.33203125" style="1871" customWidth="1"/>
    <col min="1808" max="1809" width="6.5546875" style="1871" customWidth="1"/>
    <col min="1810" max="1810" width="8.5546875" style="1871" customWidth="1"/>
    <col min="1811" max="1811" width="2.77734375" style="1871" customWidth="1"/>
    <col min="1812" max="1812" width="6.77734375" style="1871" customWidth="1"/>
    <col min="1813" max="1813" width="7.88671875" style="1871" customWidth="1"/>
    <col min="1814" max="1814" width="0" style="1871" hidden="1" customWidth="1"/>
    <col min="1815" max="1815" width="8" style="1871" customWidth="1"/>
    <col min="1816" max="1816" width="10.6640625" style="1871" customWidth="1"/>
    <col min="1817" max="1817" width="0" style="1871" hidden="1" customWidth="1"/>
    <col min="1818" max="1818" width="12" style="1871" customWidth="1"/>
    <col min="1819" max="2048" width="8.88671875" style="1871"/>
    <col min="2049" max="2049" width="4.109375" style="1871" bestFit="1" customWidth="1"/>
    <col min="2050" max="2050" width="6.33203125" style="1871" customWidth="1"/>
    <col min="2051" max="2051" width="4.77734375" style="1871" customWidth="1"/>
    <col min="2052" max="2052" width="9.109375" style="1871" customWidth="1"/>
    <col min="2053" max="2056" width="0" style="1871" hidden="1" customWidth="1"/>
    <col min="2057" max="2057" width="8.21875" style="1871" customWidth="1"/>
    <col min="2058" max="2062" width="0" style="1871" hidden="1" customWidth="1"/>
    <col min="2063" max="2063" width="11.33203125" style="1871" customWidth="1"/>
    <col min="2064" max="2065" width="6.5546875" style="1871" customWidth="1"/>
    <col min="2066" max="2066" width="8.5546875" style="1871" customWidth="1"/>
    <col min="2067" max="2067" width="2.77734375" style="1871" customWidth="1"/>
    <col min="2068" max="2068" width="6.77734375" style="1871" customWidth="1"/>
    <col min="2069" max="2069" width="7.88671875" style="1871" customWidth="1"/>
    <col min="2070" max="2070" width="0" style="1871" hidden="1" customWidth="1"/>
    <col min="2071" max="2071" width="8" style="1871" customWidth="1"/>
    <col min="2072" max="2072" width="10.6640625" style="1871" customWidth="1"/>
    <col min="2073" max="2073" width="0" style="1871" hidden="1" customWidth="1"/>
    <col min="2074" max="2074" width="12" style="1871" customWidth="1"/>
    <col min="2075" max="2304" width="8.88671875" style="1871"/>
    <col min="2305" max="2305" width="4.109375" style="1871" bestFit="1" customWidth="1"/>
    <col min="2306" max="2306" width="6.33203125" style="1871" customWidth="1"/>
    <col min="2307" max="2307" width="4.77734375" style="1871" customWidth="1"/>
    <col min="2308" max="2308" width="9.109375" style="1871" customWidth="1"/>
    <col min="2309" max="2312" width="0" style="1871" hidden="1" customWidth="1"/>
    <col min="2313" max="2313" width="8.21875" style="1871" customWidth="1"/>
    <col min="2314" max="2318" width="0" style="1871" hidden="1" customWidth="1"/>
    <col min="2319" max="2319" width="11.33203125" style="1871" customWidth="1"/>
    <col min="2320" max="2321" width="6.5546875" style="1871" customWidth="1"/>
    <col min="2322" max="2322" width="8.5546875" style="1871" customWidth="1"/>
    <col min="2323" max="2323" width="2.77734375" style="1871" customWidth="1"/>
    <col min="2324" max="2324" width="6.77734375" style="1871" customWidth="1"/>
    <col min="2325" max="2325" width="7.88671875" style="1871" customWidth="1"/>
    <col min="2326" max="2326" width="0" style="1871" hidden="1" customWidth="1"/>
    <col min="2327" max="2327" width="8" style="1871" customWidth="1"/>
    <col min="2328" max="2328" width="10.6640625" style="1871" customWidth="1"/>
    <col min="2329" max="2329" width="0" style="1871" hidden="1" customWidth="1"/>
    <col min="2330" max="2330" width="12" style="1871" customWidth="1"/>
    <col min="2331" max="2560" width="8.88671875" style="1871"/>
    <col min="2561" max="2561" width="4.109375" style="1871" bestFit="1" customWidth="1"/>
    <col min="2562" max="2562" width="6.33203125" style="1871" customWidth="1"/>
    <col min="2563" max="2563" width="4.77734375" style="1871" customWidth="1"/>
    <col min="2564" max="2564" width="9.109375" style="1871" customWidth="1"/>
    <col min="2565" max="2568" width="0" style="1871" hidden="1" customWidth="1"/>
    <col min="2569" max="2569" width="8.21875" style="1871" customWidth="1"/>
    <col min="2570" max="2574" width="0" style="1871" hidden="1" customWidth="1"/>
    <col min="2575" max="2575" width="11.33203125" style="1871" customWidth="1"/>
    <col min="2576" max="2577" width="6.5546875" style="1871" customWidth="1"/>
    <col min="2578" max="2578" width="8.5546875" style="1871" customWidth="1"/>
    <col min="2579" max="2579" width="2.77734375" style="1871" customWidth="1"/>
    <col min="2580" max="2580" width="6.77734375" style="1871" customWidth="1"/>
    <col min="2581" max="2581" width="7.88671875" style="1871" customWidth="1"/>
    <col min="2582" max="2582" width="0" style="1871" hidden="1" customWidth="1"/>
    <col min="2583" max="2583" width="8" style="1871" customWidth="1"/>
    <col min="2584" max="2584" width="10.6640625" style="1871" customWidth="1"/>
    <col min="2585" max="2585" width="0" style="1871" hidden="1" customWidth="1"/>
    <col min="2586" max="2586" width="12" style="1871" customWidth="1"/>
    <col min="2587" max="2816" width="8.88671875" style="1871"/>
    <col min="2817" max="2817" width="4.109375" style="1871" bestFit="1" customWidth="1"/>
    <col min="2818" max="2818" width="6.33203125" style="1871" customWidth="1"/>
    <col min="2819" max="2819" width="4.77734375" style="1871" customWidth="1"/>
    <col min="2820" max="2820" width="9.109375" style="1871" customWidth="1"/>
    <col min="2821" max="2824" width="0" style="1871" hidden="1" customWidth="1"/>
    <col min="2825" max="2825" width="8.21875" style="1871" customWidth="1"/>
    <col min="2826" max="2830" width="0" style="1871" hidden="1" customWidth="1"/>
    <col min="2831" max="2831" width="11.33203125" style="1871" customWidth="1"/>
    <col min="2832" max="2833" width="6.5546875" style="1871" customWidth="1"/>
    <col min="2834" max="2834" width="8.5546875" style="1871" customWidth="1"/>
    <col min="2835" max="2835" width="2.77734375" style="1871" customWidth="1"/>
    <col min="2836" max="2836" width="6.77734375" style="1871" customWidth="1"/>
    <col min="2837" max="2837" width="7.88671875" style="1871" customWidth="1"/>
    <col min="2838" max="2838" width="0" style="1871" hidden="1" customWidth="1"/>
    <col min="2839" max="2839" width="8" style="1871" customWidth="1"/>
    <col min="2840" max="2840" width="10.6640625" style="1871" customWidth="1"/>
    <col min="2841" max="2841" width="0" style="1871" hidden="1" customWidth="1"/>
    <col min="2842" max="2842" width="12" style="1871" customWidth="1"/>
    <col min="2843" max="3072" width="8.88671875" style="1871"/>
    <col min="3073" max="3073" width="4.109375" style="1871" bestFit="1" customWidth="1"/>
    <col min="3074" max="3074" width="6.33203125" style="1871" customWidth="1"/>
    <col min="3075" max="3075" width="4.77734375" style="1871" customWidth="1"/>
    <col min="3076" max="3076" width="9.109375" style="1871" customWidth="1"/>
    <col min="3077" max="3080" width="0" style="1871" hidden="1" customWidth="1"/>
    <col min="3081" max="3081" width="8.21875" style="1871" customWidth="1"/>
    <col min="3082" max="3086" width="0" style="1871" hidden="1" customWidth="1"/>
    <col min="3087" max="3087" width="11.33203125" style="1871" customWidth="1"/>
    <col min="3088" max="3089" width="6.5546875" style="1871" customWidth="1"/>
    <col min="3090" max="3090" width="8.5546875" style="1871" customWidth="1"/>
    <col min="3091" max="3091" width="2.77734375" style="1871" customWidth="1"/>
    <col min="3092" max="3092" width="6.77734375" style="1871" customWidth="1"/>
    <col min="3093" max="3093" width="7.88671875" style="1871" customWidth="1"/>
    <col min="3094" max="3094" width="0" style="1871" hidden="1" customWidth="1"/>
    <col min="3095" max="3095" width="8" style="1871" customWidth="1"/>
    <col min="3096" max="3096" width="10.6640625" style="1871" customWidth="1"/>
    <col min="3097" max="3097" width="0" style="1871" hidden="1" customWidth="1"/>
    <col min="3098" max="3098" width="12" style="1871" customWidth="1"/>
    <col min="3099" max="3328" width="8.88671875" style="1871"/>
    <col min="3329" max="3329" width="4.109375" style="1871" bestFit="1" customWidth="1"/>
    <col min="3330" max="3330" width="6.33203125" style="1871" customWidth="1"/>
    <col min="3331" max="3331" width="4.77734375" style="1871" customWidth="1"/>
    <col min="3332" max="3332" width="9.109375" style="1871" customWidth="1"/>
    <col min="3333" max="3336" width="0" style="1871" hidden="1" customWidth="1"/>
    <col min="3337" max="3337" width="8.21875" style="1871" customWidth="1"/>
    <col min="3338" max="3342" width="0" style="1871" hidden="1" customWidth="1"/>
    <col min="3343" max="3343" width="11.33203125" style="1871" customWidth="1"/>
    <col min="3344" max="3345" width="6.5546875" style="1871" customWidth="1"/>
    <col min="3346" max="3346" width="8.5546875" style="1871" customWidth="1"/>
    <col min="3347" max="3347" width="2.77734375" style="1871" customWidth="1"/>
    <col min="3348" max="3348" width="6.77734375" style="1871" customWidth="1"/>
    <col min="3349" max="3349" width="7.88671875" style="1871" customWidth="1"/>
    <col min="3350" max="3350" width="0" style="1871" hidden="1" customWidth="1"/>
    <col min="3351" max="3351" width="8" style="1871" customWidth="1"/>
    <col min="3352" max="3352" width="10.6640625" style="1871" customWidth="1"/>
    <col min="3353" max="3353" width="0" style="1871" hidden="1" customWidth="1"/>
    <col min="3354" max="3354" width="12" style="1871" customWidth="1"/>
    <col min="3355" max="3584" width="8.88671875" style="1871"/>
    <col min="3585" max="3585" width="4.109375" style="1871" bestFit="1" customWidth="1"/>
    <col min="3586" max="3586" width="6.33203125" style="1871" customWidth="1"/>
    <col min="3587" max="3587" width="4.77734375" style="1871" customWidth="1"/>
    <col min="3588" max="3588" width="9.109375" style="1871" customWidth="1"/>
    <col min="3589" max="3592" width="0" style="1871" hidden="1" customWidth="1"/>
    <col min="3593" max="3593" width="8.21875" style="1871" customWidth="1"/>
    <col min="3594" max="3598" width="0" style="1871" hidden="1" customWidth="1"/>
    <col min="3599" max="3599" width="11.33203125" style="1871" customWidth="1"/>
    <col min="3600" max="3601" width="6.5546875" style="1871" customWidth="1"/>
    <col min="3602" max="3602" width="8.5546875" style="1871" customWidth="1"/>
    <col min="3603" max="3603" width="2.77734375" style="1871" customWidth="1"/>
    <col min="3604" max="3604" width="6.77734375" style="1871" customWidth="1"/>
    <col min="3605" max="3605" width="7.88671875" style="1871" customWidth="1"/>
    <col min="3606" max="3606" width="0" style="1871" hidden="1" customWidth="1"/>
    <col min="3607" max="3607" width="8" style="1871" customWidth="1"/>
    <col min="3608" max="3608" width="10.6640625" style="1871" customWidth="1"/>
    <col min="3609" max="3609" width="0" style="1871" hidden="1" customWidth="1"/>
    <col min="3610" max="3610" width="12" style="1871" customWidth="1"/>
    <col min="3611" max="3840" width="8.88671875" style="1871"/>
    <col min="3841" max="3841" width="4.109375" style="1871" bestFit="1" customWidth="1"/>
    <col min="3842" max="3842" width="6.33203125" style="1871" customWidth="1"/>
    <col min="3843" max="3843" width="4.77734375" style="1871" customWidth="1"/>
    <col min="3844" max="3844" width="9.109375" style="1871" customWidth="1"/>
    <col min="3845" max="3848" width="0" style="1871" hidden="1" customWidth="1"/>
    <col min="3849" max="3849" width="8.21875" style="1871" customWidth="1"/>
    <col min="3850" max="3854" width="0" style="1871" hidden="1" customWidth="1"/>
    <col min="3855" max="3855" width="11.33203125" style="1871" customWidth="1"/>
    <col min="3856" max="3857" width="6.5546875" style="1871" customWidth="1"/>
    <col min="3858" max="3858" width="8.5546875" style="1871" customWidth="1"/>
    <col min="3859" max="3859" width="2.77734375" style="1871" customWidth="1"/>
    <col min="3860" max="3860" width="6.77734375" style="1871" customWidth="1"/>
    <col min="3861" max="3861" width="7.88671875" style="1871" customWidth="1"/>
    <col min="3862" max="3862" width="0" style="1871" hidden="1" customWidth="1"/>
    <col min="3863" max="3863" width="8" style="1871" customWidth="1"/>
    <col min="3864" max="3864" width="10.6640625" style="1871" customWidth="1"/>
    <col min="3865" max="3865" width="0" style="1871" hidden="1" customWidth="1"/>
    <col min="3866" max="3866" width="12" style="1871" customWidth="1"/>
    <col min="3867" max="4096" width="8.88671875" style="1871"/>
    <col min="4097" max="4097" width="4.109375" style="1871" bestFit="1" customWidth="1"/>
    <col min="4098" max="4098" width="6.33203125" style="1871" customWidth="1"/>
    <col min="4099" max="4099" width="4.77734375" style="1871" customWidth="1"/>
    <col min="4100" max="4100" width="9.109375" style="1871" customWidth="1"/>
    <col min="4101" max="4104" width="0" style="1871" hidden="1" customWidth="1"/>
    <col min="4105" max="4105" width="8.21875" style="1871" customWidth="1"/>
    <col min="4106" max="4110" width="0" style="1871" hidden="1" customWidth="1"/>
    <col min="4111" max="4111" width="11.33203125" style="1871" customWidth="1"/>
    <col min="4112" max="4113" width="6.5546875" style="1871" customWidth="1"/>
    <col min="4114" max="4114" width="8.5546875" style="1871" customWidth="1"/>
    <col min="4115" max="4115" width="2.77734375" style="1871" customWidth="1"/>
    <col min="4116" max="4116" width="6.77734375" style="1871" customWidth="1"/>
    <col min="4117" max="4117" width="7.88671875" style="1871" customWidth="1"/>
    <col min="4118" max="4118" width="0" style="1871" hidden="1" customWidth="1"/>
    <col min="4119" max="4119" width="8" style="1871" customWidth="1"/>
    <col min="4120" max="4120" width="10.6640625" style="1871" customWidth="1"/>
    <col min="4121" max="4121" width="0" style="1871" hidden="1" customWidth="1"/>
    <col min="4122" max="4122" width="12" style="1871" customWidth="1"/>
    <col min="4123" max="4352" width="8.88671875" style="1871"/>
    <col min="4353" max="4353" width="4.109375" style="1871" bestFit="1" customWidth="1"/>
    <col min="4354" max="4354" width="6.33203125" style="1871" customWidth="1"/>
    <col min="4355" max="4355" width="4.77734375" style="1871" customWidth="1"/>
    <col min="4356" max="4356" width="9.109375" style="1871" customWidth="1"/>
    <col min="4357" max="4360" width="0" style="1871" hidden="1" customWidth="1"/>
    <col min="4361" max="4361" width="8.21875" style="1871" customWidth="1"/>
    <col min="4362" max="4366" width="0" style="1871" hidden="1" customWidth="1"/>
    <col min="4367" max="4367" width="11.33203125" style="1871" customWidth="1"/>
    <col min="4368" max="4369" width="6.5546875" style="1871" customWidth="1"/>
    <col min="4370" max="4370" width="8.5546875" style="1871" customWidth="1"/>
    <col min="4371" max="4371" width="2.77734375" style="1871" customWidth="1"/>
    <col min="4372" max="4372" width="6.77734375" style="1871" customWidth="1"/>
    <col min="4373" max="4373" width="7.88671875" style="1871" customWidth="1"/>
    <col min="4374" max="4374" width="0" style="1871" hidden="1" customWidth="1"/>
    <col min="4375" max="4375" width="8" style="1871" customWidth="1"/>
    <col min="4376" max="4376" width="10.6640625" style="1871" customWidth="1"/>
    <col min="4377" max="4377" width="0" style="1871" hidden="1" customWidth="1"/>
    <col min="4378" max="4378" width="12" style="1871" customWidth="1"/>
    <col min="4379" max="4608" width="8.88671875" style="1871"/>
    <col min="4609" max="4609" width="4.109375" style="1871" bestFit="1" customWidth="1"/>
    <col min="4610" max="4610" width="6.33203125" style="1871" customWidth="1"/>
    <col min="4611" max="4611" width="4.77734375" style="1871" customWidth="1"/>
    <col min="4612" max="4612" width="9.109375" style="1871" customWidth="1"/>
    <col min="4613" max="4616" width="0" style="1871" hidden="1" customWidth="1"/>
    <col min="4617" max="4617" width="8.21875" style="1871" customWidth="1"/>
    <col min="4618" max="4622" width="0" style="1871" hidden="1" customWidth="1"/>
    <col min="4623" max="4623" width="11.33203125" style="1871" customWidth="1"/>
    <col min="4624" max="4625" width="6.5546875" style="1871" customWidth="1"/>
    <col min="4626" max="4626" width="8.5546875" style="1871" customWidth="1"/>
    <col min="4627" max="4627" width="2.77734375" style="1871" customWidth="1"/>
    <col min="4628" max="4628" width="6.77734375" style="1871" customWidth="1"/>
    <col min="4629" max="4629" width="7.88671875" style="1871" customWidth="1"/>
    <col min="4630" max="4630" width="0" style="1871" hidden="1" customWidth="1"/>
    <col min="4631" max="4631" width="8" style="1871" customWidth="1"/>
    <col min="4632" max="4632" width="10.6640625" style="1871" customWidth="1"/>
    <col min="4633" max="4633" width="0" style="1871" hidden="1" customWidth="1"/>
    <col min="4634" max="4634" width="12" style="1871" customWidth="1"/>
    <col min="4635" max="4864" width="8.88671875" style="1871"/>
    <col min="4865" max="4865" width="4.109375" style="1871" bestFit="1" customWidth="1"/>
    <col min="4866" max="4866" width="6.33203125" style="1871" customWidth="1"/>
    <col min="4867" max="4867" width="4.77734375" style="1871" customWidth="1"/>
    <col min="4868" max="4868" width="9.109375" style="1871" customWidth="1"/>
    <col min="4869" max="4872" width="0" style="1871" hidden="1" customWidth="1"/>
    <col min="4873" max="4873" width="8.21875" style="1871" customWidth="1"/>
    <col min="4874" max="4878" width="0" style="1871" hidden="1" customWidth="1"/>
    <col min="4879" max="4879" width="11.33203125" style="1871" customWidth="1"/>
    <col min="4880" max="4881" width="6.5546875" style="1871" customWidth="1"/>
    <col min="4882" max="4882" width="8.5546875" style="1871" customWidth="1"/>
    <col min="4883" max="4883" width="2.77734375" style="1871" customWidth="1"/>
    <col min="4884" max="4884" width="6.77734375" style="1871" customWidth="1"/>
    <col min="4885" max="4885" width="7.88671875" style="1871" customWidth="1"/>
    <col min="4886" max="4886" width="0" style="1871" hidden="1" customWidth="1"/>
    <col min="4887" max="4887" width="8" style="1871" customWidth="1"/>
    <col min="4888" max="4888" width="10.6640625" style="1871" customWidth="1"/>
    <col min="4889" max="4889" width="0" style="1871" hidden="1" customWidth="1"/>
    <col min="4890" max="4890" width="12" style="1871" customWidth="1"/>
    <col min="4891" max="5120" width="8.88671875" style="1871"/>
    <col min="5121" max="5121" width="4.109375" style="1871" bestFit="1" customWidth="1"/>
    <col min="5122" max="5122" width="6.33203125" style="1871" customWidth="1"/>
    <col min="5123" max="5123" width="4.77734375" style="1871" customWidth="1"/>
    <col min="5124" max="5124" width="9.109375" style="1871" customWidth="1"/>
    <col min="5125" max="5128" width="0" style="1871" hidden="1" customWidth="1"/>
    <col min="5129" max="5129" width="8.21875" style="1871" customWidth="1"/>
    <col min="5130" max="5134" width="0" style="1871" hidden="1" customWidth="1"/>
    <col min="5135" max="5135" width="11.33203125" style="1871" customWidth="1"/>
    <col min="5136" max="5137" width="6.5546875" style="1871" customWidth="1"/>
    <col min="5138" max="5138" width="8.5546875" style="1871" customWidth="1"/>
    <col min="5139" max="5139" width="2.77734375" style="1871" customWidth="1"/>
    <col min="5140" max="5140" width="6.77734375" style="1871" customWidth="1"/>
    <col min="5141" max="5141" width="7.88671875" style="1871" customWidth="1"/>
    <col min="5142" max="5142" width="0" style="1871" hidden="1" customWidth="1"/>
    <col min="5143" max="5143" width="8" style="1871" customWidth="1"/>
    <col min="5144" max="5144" width="10.6640625" style="1871" customWidth="1"/>
    <col min="5145" max="5145" width="0" style="1871" hidden="1" customWidth="1"/>
    <col min="5146" max="5146" width="12" style="1871" customWidth="1"/>
    <col min="5147" max="5376" width="8.88671875" style="1871"/>
    <col min="5377" max="5377" width="4.109375" style="1871" bestFit="1" customWidth="1"/>
    <col min="5378" max="5378" width="6.33203125" style="1871" customWidth="1"/>
    <col min="5379" max="5379" width="4.77734375" style="1871" customWidth="1"/>
    <col min="5380" max="5380" width="9.109375" style="1871" customWidth="1"/>
    <col min="5381" max="5384" width="0" style="1871" hidden="1" customWidth="1"/>
    <col min="5385" max="5385" width="8.21875" style="1871" customWidth="1"/>
    <col min="5386" max="5390" width="0" style="1871" hidden="1" customWidth="1"/>
    <col min="5391" max="5391" width="11.33203125" style="1871" customWidth="1"/>
    <col min="5392" max="5393" width="6.5546875" style="1871" customWidth="1"/>
    <col min="5394" max="5394" width="8.5546875" style="1871" customWidth="1"/>
    <col min="5395" max="5395" width="2.77734375" style="1871" customWidth="1"/>
    <col min="5396" max="5396" width="6.77734375" style="1871" customWidth="1"/>
    <col min="5397" max="5397" width="7.88671875" style="1871" customWidth="1"/>
    <col min="5398" max="5398" width="0" style="1871" hidden="1" customWidth="1"/>
    <col min="5399" max="5399" width="8" style="1871" customWidth="1"/>
    <col min="5400" max="5400" width="10.6640625" style="1871" customWidth="1"/>
    <col min="5401" max="5401" width="0" style="1871" hidden="1" customWidth="1"/>
    <col min="5402" max="5402" width="12" style="1871" customWidth="1"/>
    <col min="5403" max="5632" width="8.88671875" style="1871"/>
    <col min="5633" max="5633" width="4.109375" style="1871" bestFit="1" customWidth="1"/>
    <col min="5634" max="5634" width="6.33203125" style="1871" customWidth="1"/>
    <col min="5635" max="5635" width="4.77734375" style="1871" customWidth="1"/>
    <col min="5636" max="5636" width="9.109375" style="1871" customWidth="1"/>
    <col min="5637" max="5640" width="0" style="1871" hidden="1" customWidth="1"/>
    <col min="5641" max="5641" width="8.21875" style="1871" customWidth="1"/>
    <col min="5642" max="5646" width="0" style="1871" hidden="1" customWidth="1"/>
    <col min="5647" max="5647" width="11.33203125" style="1871" customWidth="1"/>
    <col min="5648" max="5649" width="6.5546875" style="1871" customWidth="1"/>
    <col min="5650" max="5650" width="8.5546875" style="1871" customWidth="1"/>
    <col min="5651" max="5651" width="2.77734375" style="1871" customWidth="1"/>
    <col min="5652" max="5652" width="6.77734375" style="1871" customWidth="1"/>
    <col min="5653" max="5653" width="7.88671875" style="1871" customWidth="1"/>
    <col min="5654" max="5654" width="0" style="1871" hidden="1" customWidth="1"/>
    <col min="5655" max="5655" width="8" style="1871" customWidth="1"/>
    <col min="5656" max="5656" width="10.6640625" style="1871" customWidth="1"/>
    <col min="5657" max="5657" width="0" style="1871" hidden="1" customWidth="1"/>
    <col min="5658" max="5658" width="12" style="1871" customWidth="1"/>
    <col min="5659" max="5888" width="8.88671875" style="1871"/>
    <col min="5889" max="5889" width="4.109375" style="1871" bestFit="1" customWidth="1"/>
    <col min="5890" max="5890" width="6.33203125" style="1871" customWidth="1"/>
    <col min="5891" max="5891" width="4.77734375" style="1871" customWidth="1"/>
    <col min="5892" max="5892" width="9.109375" style="1871" customWidth="1"/>
    <col min="5893" max="5896" width="0" style="1871" hidden="1" customWidth="1"/>
    <col min="5897" max="5897" width="8.21875" style="1871" customWidth="1"/>
    <col min="5898" max="5902" width="0" style="1871" hidden="1" customWidth="1"/>
    <col min="5903" max="5903" width="11.33203125" style="1871" customWidth="1"/>
    <col min="5904" max="5905" width="6.5546875" style="1871" customWidth="1"/>
    <col min="5906" max="5906" width="8.5546875" style="1871" customWidth="1"/>
    <col min="5907" max="5907" width="2.77734375" style="1871" customWidth="1"/>
    <col min="5908" max="5908" width="6.77734375" style="1871" customWidth="1"/>
    <col min="5909" max="5909" width="7.88671875" style="1871" customWidth="1"/>
    <col min="5910" max="5910" width="0" style="1871" hidden="1" customWidth="1"/>
    <col min="5911" max="5911" width="8" style="1871" customWidth="1"/>
    <col min="5912" max="5912" width="10.6640625" style="1871" customWidth="1"/>
    <col min="5913" max="5913" width="0" style="1871" hidden="1" customWidth="1"/>
    <col min="5914" max="5914" width="12" style="1871" customWidth="1"/>
    <col min="5915" max="6144" width="8.88671875" style="1871"/>
    <col min="6145" max="6145" width="4.109375" style="1871" bestFit="1" customWidth="1"/>
    <col min="6146" max="6146" width="6.33203125" style="1871" customWidth="1"/>
    <col min="6147" max="6147" width="4.77734375" style="1871" customWidth="1"/>
    <col min="6148" max="6148" width="9.109375" style="1871" customWidth="1"/>
    <col min="6149" max="6152" width="0" style="1871" hidden="1" customWidth="1"/>
    <col min="6153" max="6153" width="8.21875" style="1871" customWidth="1"/>
    <col min="6154" max="6158" width="0" style="1871" hidden="1" customWidth="1"/>
    <col min="6159" max="6159" width="11.33203125" style="1871" customWidth="1"/>
    <col min="6160" max="6161" width="6.5546875" style="1871" customWidth="1"/>
    <col min="6162" max="6162" width="8.5546875" style="1871" customWidth="1"/>
    <col min="6163" max="6163" width="2.77734375" style="1871" customWidth="1"/>
    <col min="6164" max="6164" width="6.77734375" style="1871" customWidth="1"/>
    <col min="6165" max="6165" width="7.88671875" style="1871" customWidth="1"/>
    <col min="6166" max="6166" width="0" style="1871" hidden="1" customWidth="1"/>
    <col min="6167" max="6167" width="8" style="1871" customWidth="1"/>
    <col min="6168" max="6168" width="10.6640625" style="1871" customWidth="1"/>
    <col min="6169" max="6169" width="0" style="1871" hidden="1" customWidth="1"/>
    <col min="6170" max="6170" width="12" style="1871" customWidth="1"/>
    <col min="6171" max="6400" width="8.88671875" style="1871"/>
    <col min="6401" max="6401" width="4.109375" style="1871" bestFit="1" customWidth="1"/>
    <col min="6402" max="6402" width="6.33203125" style="1871" customWidth="1"/>
    <col min="6403" max="6403" width="4.77734375" style="1871" customWidth="1"/>
    <col min="6404" max="6404" width="9.109375" style="1871" customWidth="1"/>
    <col min="6405" max="6408" width="0" style="1871" hidden="1" customWidth="1"/>
    <col min="6409" max="6409" width="8.21875" style="1871" customWidth="1"/>
    <col min="6410" max="6414" width="0" style="1871" hidden="1" customWidth="1"/>
    <col min="6415" max="6415" width="11.33203125" style="1871" customWidth="1"/>
    <col min="6416" max="6417" width="6.5546875" style="1871" customWidth="1"/>
    <col min="6418" max="6418" width="8.5546875" style="1871" customWidth="1"/>
    <col min="6419" max="6419" width="2.77734375" style="1871" customWidth="1"/>
    <col min="6420" max="6420" width="6.77734375" style="1871" customWidth="1"/>
    <col min="6421" max="6421" width="7.88671875" style="1871" customWidth="1"/>
    <col min="6422" max="6422" width="0" style="1871" hidden="1" customWidth="1"/>
    <col min="6423" max="6423" width="8" style="1871" customWidth="1"/>
    <col min="6424" max="6424" width="10.6640625" style="1871" customWidth="1"/>
    <col min="6425" max="6425" width="0" style="1871" hidden="1" customWidth="1"/>
    <col min="6426" max="6426" width="12" style="1871" customWidth="1"/>
    <col min="6427" max="6656" width="8.88671875" style="1871"/>
    <col min="6657" max="6657" width="4.109375" style="1871" bestFit="1" customWidth="1"/>
    <col min="6658" max="6658" width="6.33203125" style="1871" customWidth="1"/>
    <col min="6659" max="6659" width="4.77734375" style="1871" customWidth="1"/>
    <col min="6660" max="6660" width="9.109375" style="1871" customWidth="1"/>
    <col min="6661" max="6664" width="0" style="1871" hidden="1" customWidth="1"/>
    <col min="6665" max="6665" width="8.21875" style="1871" customWidth="1"/>
    <col min="6666" max="6670" width="0" style="1871" hidden="1" customWidth="1"/>
    <col min="6671" max="6671" width="11.33203125" style="1871" customWidth="1"/>
    <col min="6672" max="6673" width="6.5546875" style="1871" customWidth="1"/>
    <col min="6674" max="6674" width="8.5546875" style="1871" customWidth="1"/>
    <col min="6675" max="6675" width="2.77734375" style="1871" customWidth="1"/>
    <col min="6676" max="6676" width="6.77734375" style="1871" customWidth="1"/>
    <col min="6677" max="6677" width="7.88671875" style="1871" customWidth="1"/>
    <col min="6678" max="6678" width="0" style="1871" hidden="1" customWidth="1"/>
    <col min="6679" max="6679" width="8" style="1871" customWidth="1"/>
    <col min="6680" max="6680" width="10.6640625" style="1871" customWidth="1"/>
    <col min="6681" max="6681" width="0" style="1871" hidden="1" customWidth="1"/>
    <col min="6682" max="6682" width="12" style="1871" customWidth="1"/>
    <col min="6683" max="6912" width="8.88671875" style="1871"/>
    <col min="6913" max="6913" width="4.109375" style="1871" bestFit="1" customWidth="1"/>
    <col min="6914" max="6914" width="6.33203125" style="1871" customWidth="1"/>
    <col min="6915" max="6915" width="4.77734375" style="1871" customWidth="1"/>
    <col min="6916" max="6916" width="9.109375" style="1871" customWidth="1"/>
    <col min="6917" max="6920" width="0" style="1871" hidden="1" customWidth="1"/>
    <col min="6921" max="6921" width="8.21875" style="1871" customWidth="1"/>
    <col min="6922" max="6926" width="0" style="1871" hidden="1" customWidth="1"/>
    <col min="6927" max="6927" width="11.33203125" style="1871" customWidth="1"/>
    <col min="6928" max="6929" width="6.5546875" style="1871" customWidth="1"/>
    <col min="6930" max="6930" width="8.5546875" style="1871" customWidth="1"/>
    <col min="6931" max="6931" width="2.77734375" style="1871" customWidth="1"/>
    <col min="6932" max="6932" width="6.77734375" style="1871" customWidth="1"/>
    <col min="6933" max="6933" width="7.88671875" style="1871" customWidth="1"/>
    <col min="6934" max="6934" width="0" style="1871" hidden="1" customWidth="1"/>
    <col min="6935" max="6935" width="8" style="1871" customWidth="1"/>
    <col min="6936" max="6936" width="10.6640625" style="1871" customWidth="1"/>
    <col min="6937" max="6937" width="0" style="1871" hidden="1" customWidth="1"/>
    <col min="6938" max="6938" width="12" style="1871" customWidth="1"/>
    <col min="6939" max="7168" width="8.88671875" style="1871"/>
    <col min="7169" max="7169" width="4.109375" style="1871" bestFit="1" customWidth="1"/>
    <col min="7170" max="7170" width="6.33203125" style="1871" customWidth="1"/>
    <col min="7171" max="7171" width="4.77734375" style="1871" customWidth="1"/>
    <col min="7172" max="7172" width="9.109375" style="1871" customWidth="1"/>
    <col min="7173" max="7176" width="0" style="1871" hidden="1" customWidth="1"/>
    <col min="7177" max="7177" width="8.21875" style="1871" customWidth="1"/>
    <col min="7178" max="7182" width="0" style="1871" hidden="1" customWidth="1"/>
    <col min="7183" max="7183" width="11.33203125" style="1871" customWidth="1"/>
    <col min="7184" max="7185" width="6.5546875" style="1871" customWidth="1"/>
    <col min="7186" max="7186" width="8.5546875" style="1871" customWidth="1"/>
    <col min="7187" max="7187" width="2.77734375" style="1871" customWidth="1"/>
    <col min="7188" max="7188" width="6.77734375" style="1871" customWidth="1"/>
    <col min="7189" max="7189" width="7.88671875" style="1871" customWidth="1"/>
    <col min="7190" max="7190" width="0" style="1871" hidden="1" customWidth="1"/>
    <col min="7191" max="7191" width="8" style="1871" customWidth="1"/>
    <col min="7192" max="7192" width="10.6640625" style="1871" customWidth="1"/>
    <col min="7193" max="7193" width="0" style="1871" hidden="1" customWidth="1"/>
    <col min="7194" max="7194" width="12" style="1871" customWidth="1"/>
    <col min="7195" max="7424" width="8.88671875" style="1871"/>
    <col min="7425" max="7425" width="4.109375" style="1871" bestFit="1" customWidth="1"/>
    <col min="7426" max="7426" width="6.33203125" style="1871" customWidth="1"/>
    <col min="7427" max="7427" width="4.77734375" style="1871" customWidth="1"/>
    <col min="7428" max="7428" width="9.109375" style="1871" customWidth="1"/>
    <col min="7429" max="7432" width="0" style="1871" hidden="1" customWidth="1"/>
    <col min="7433" max="7433" width="8.21875" style="1871" customWidth="1"/>
    <col min="7434" max="7438" width="0" style="1871" hidden="1" customWidth="1"/>
    <col min="7439" max="7439" width="11.33203125" style="1871" customWidth="1"/>
    <col min="7440" max="7441" width="6.5546875" style="1871" customWidth="1"/>
    <col min="7442" max="7442" width="8.5546875" style="1871" customWidth="1"/>
    <col min="7443" max="7443" width="2.77734375" style="1871" customWidth="1"/>
    <col min="7444" max="7444" width="6.77734375" style="1871" customWidth="1"/>
    <col min="7445" max="7445" width="7.88671875" style="1871" customWidth="1"/>
    <col min="7446" max="7446" width="0" style="1871" hidden="1" customWidth="1"/>
    <col min="7447" max="7447" width="8" style="1871" customWidth="1"/>
    <col min="7448" max="7448" width="10.6640625" style="1871" customWidth="1"/>
    <col min="7449" max="7449" width="0" style="1871" hidden="1" customWidth="1"/>
    <col min="7450" max="7450" width="12" style="1871" customWidth="1"/>
    <col min="7451" max="7680" width="8.88671875" style="1871"/>
    <col min="7681" max="7681" width="4.109375" style="1871" bestFit="1" customWidth="1"/>
    <col min="7682" max="7682" width="6.33203125" style="1871" customWidth="1"/>
    <col min="7683" max="7683" width="4.77734375" style="1871" customWidth="1"/>
    <col min="7684" max="7684" width="9.109375" style="1871" customWidth="1"/>
    <col min="7685" max="7688" width="0" style="1871" hidden="1" customWidth="1"/>
    <col min="7689" max="7689" width="8.21875" style="1871" customWidth="1"/>
    <col min="7690" max="7694" width="0" style="1871" hidden="1" customWidth="1"/>
    <col min="7695" max="7695" width="11.33203125" style="1871" customWidth="1"/>
    <col min="7696" max="7697" width="6.5546875" style="1871" customWidth="1"/>
    <col min="7698" max="7698" width="8.5546875" style="1871" customWidth="1"/>
    <col min="7699" max="7699" width="2.77734375" style="1871" customWidth="1"/>
    <col min="7700" max="7700" width="6.77734375" style="1871" customWidth="1"/>
    <col min="7701" max="7701" width="7.88671875" style="1871" customWidth="1"/>
    <col min="7702" max="7702" width="0" style="1871" hidden="1" customWidth="1"/>
    <col min="7703" max="7703" width="8" style="1871" customWidth="1"/>
    <col min="7704" max="7704" width="10.6640625" style="1871" customWidth="1"/>
    <col min="7705" max="7705" width="0" style="1871" hidden="1" customWidth="1"/>
    <col min="7706" max="7706" width="12" style="1871" customWidth="1"/>
    <col min="7707" max="7936" width="8.88671875" style="1871"/>
    <col min="7937" max="7937" width="4.109375" style="1871" bestFit="1" customWidth="1"/>
    <col min="7938" max="7938" width="6.33203125" style="1871" customWidth="1"/>
    <col min="7939" max="7939" width="4.77734375" style="1871" customWidth="1"/>
    <col min="7940" max="7940" width="9.109375" style="1871" customWidth="1"/>
    <col min="7941" max="7944" width="0" style="1871" hidden="1" customWidth="1"/>
    <col min="7945" max="7945" width="8.21875" style="1871" customWidth="1"/>
    <col min="7946" max="7950" width="0" style="1871" hidden="1" customWidth="1"/>
    <col min="7951" max="7951" width="11.33203125" style="1871" customWidth="1"/>
    <col min="7952" max="7953" width="6.5546875" style="1871" customWidth="1"/>
    <col min="7954" max="7954" width="8.5546875" style="1871" customWidth="1"/>
    <col min="7955" max="7955" width="2.77734375" style="1871" customWidth="1"/>
    <col min="7956" max="7956" width="6.77734375" style="1871" customWidth="1"/>
    <col min="7957" max="7957" width="7.88671875" style="1871" customWidth="1"/>
    <col min="7958" max="7958" width="0" style="1871" hidden="1" customWidth="1"/>
    <col min="7959" max="7959" width="8" style="1871" customWidth="1"/>
    <col min="7960" max="7960" width="10.6640625" style="1871" customWidth="1"/>
    <col min="7961" max="7961" width="0" style="1871" hidden="1" customWidth="1"/>
    <col min="7962" max="7962" width="12" style="1871" customWidth="1"/>
    <col min="7963" max="8192" width="8.88671875" style="1871"/>
    <col min="8193" max="8193" width="4.109375" style="1871" bestFit="1" customWidth="1"/>
    <col min="8194" max="8194" width="6.33203125" style="1871" customWidth="1"/>
    <col min="8195" max="8195" width="4.77734375" style="1871" customWidth="1"/>
    <col min="8196" max="8196" width="9.109375" style="1871" customWidth="1"/>
    <col min="8197" max="8200" width="0" style="1871" hidden="1" customWidth="1"/>
    <col min="8201" max="8201" width="8.21875" style="1871" customWidth="1"/>
    <col min="8202" max="8206" width="0" style="1871" hidden="1" customWidth="1"/>
    <col min="8207" max="8207" width="11.33203125" style="1871" customWidth="1"/>
    <col min="8208" max="8209" width="6.5546875" style="1871" customWidth="1"/>
    <col min="8210" max="8210" width="8.5546875" style="1871" customWidth="1"/>
    <col min="8211" max="8211" width="2.77734375" style="1871" customWidth="1"/>
    <col min="8212" max="8212" width="6.77734375" style="1871" customWidth="1"/>
    <col min="8213" max="8213" width="7.88671875" style="1871" customWidth="1"/>
    <col min="8214" max="8214" width="0" style="1871" hidden="1" customWidth="1"/>
    <col min="8215" max="8215" width="8" style="1871" customWidth="1"/>
    <col min="8216" max="8216" width="10.6640625" style="1871" customWidth="1"/>
    <col min="8217" max="8217" width="0" style="1871" hidden="1" customWidth="1"/>
    <col min="8218" max="8218" width="12" style="1871" customWidth="1"/>
    <col min="8219" max="8448" width="8.88671875" style="1871"/>
    <col min="8449" max="8449" width="4.109375" style="1871" bestFit="1" customWidth="1"/>
    <col min="8450" max="8450" width="6.33203125" style="1871" customWidth="1"/>
    <col min="8451" max="8451" width="4.77734375" style="1871" customWidth="1"/>
    <col min="8452" max="8452" width="9.109375" style="1871" customWidth="1"/>
    <col min="8453" max="8456" width="0" style="1871" hidden="1" customWidth="1"/>
    <col min="8457" max="8457" width="8.21875" style="1871" customWidth="1"/>
    <col min="8458" max="8462" width="0" style="1871" hidden="1" customWidth="1"/>
    <col min="8463" max="8463" width="11.33203125" style="1871" customWidth="1"/>
    <col min="8464" max="8465" width="6.5546875" style="1871" customWidth="1"/>
    <col min="8466" max="8466" width="8.5546875" style="1871" customWidth="1"/>
    <col min="8467" max="8467" width="2.77734375" style="1871" customWidth="1"/>
    <col min="8468" max="8468" width="6.77734375" style="1871" customWidth="1"/>
    <col min="8469" max="8469" width="7.88671875" style="1871" customWidth="1"/>
    <col min="8470" max="8470" width="0" style="1871" hidden="1" customWidth="1"/>
    <col min="8471" max="8471" width="8" style="1871" customWidth="1"/>
    <col min="8472" max="8472" width="10.6640625" style="1871" customWidth="1"/>
    <col min="8473" max="8473" width="0" style="1871" hidden="1" customWidth="1"/>
    <col min="8474" max="8474" width="12" style="1871" customWidth="1"/>
    <col min="8475" max="8704" width="8.88671875" style="1871"/>
    <col min="8705" max="8705" width="4.109375" style="1871" bestFit="1" customWidth="1"/>
    <col min="8706" max="8706" width="6.33203125" style="1871" customWidth="1"/>
    <col min="8707" max="8707" width="4.77734375" style="1871" customWidth="1"/>
    <col min="8708" max="8708" width="9.109375" style="1871" customWidth="1"/>
    <col min="8709" max="8712" width="0" style="1871" hidden="1" customWidth="1"/>
    <col min="8713" max="8713" width="8.21875" style="1871" customWidth="1"/>
    <col min="8714" max="8718" width="0" style="1871" hidden="1" customWidth="1"/>
    <col min="8719" max="8719" width="11.33203125" style="1871" customWidth="1"/>
    <col min="8720" max="8721" width="6.5546875" style="1871" customWidth="1"/>
    <col min="8722" max="8722" width="8.5546875" style="1871" customWidth="1"/>
    <col min="8723" max="8723" width="2.77734375" style="1871" customWidth="1"/>
    <col min="8724" max="8724" width="6.77734375" style="1871" customWidth="1"/>
    <col min="8725" max="8725" width="7.88671875" style="1871" customWidth="1"/>
    <col min="8726" max="8726" width="0" style="1871" hidden="1" customWidth="1"/>
    <col min="8727" max="8727" width="8" style="1871" customWidth="1"/>
    <col min="8728" max="8728" width="10.6640625" style="1871" customWidth="1"/>
    <col min="8729" max="8729" width="0" style="1871" hidden="1" customWidth="1"/>
    <col min="8730" max="8730" width="12" style="1871" customWidth="1"/>
    <col min="8731" max="8960" width="8.88671875" style="1871"/>
    <col min="8961" max="8961" width="4.109375" style="1871" bestFit="1" customWidth="1"/>
    <col min="8962" max="8962" width="6.33203125" style="1871" customWidth="1"/>
    <col min="8963" max="8963" width="4.77734375" style="1871" customWidth="1"/>
    <col min="8964" max="8964" width="9.109375" style="1871" customWidth="1"/>
    <col min="8965" max="8968" width="0" style="1871" hidden="1" customWidth="1"/>
    <col min="8969" max="8969" width="8.21875" style="1871" customWidth="1"/>
    <col min="8970" max="8974" width="0" style="1871" hidden="1" customWidth="1"/>
    <col min="8975" max="8975" width="11.33203125" style="1871" customWidth="1"/>
    <col min="8976" max="8977" width="6.5546875" style="1871" customWidth="1"/>
    <col min="8978" max="8978" width="8.5546875" style="1871" customWidth="1"/>
    <col min="8979" max="8979" width="2.77734375" style="1871" customWidth="1"/>
    <col min="8980" max="8980" width="6.77734375" style="1871" customWidth="1"/>
    <col min="8981" max="8981" width="7.88671875" style="1871" customWidth="1"/>
    <col min="8982" max="8982" width="0" style="1871" hidden="1" customWidth="1"/>
    <col min="8983" max="8983" width="8" style="1871" customWidth="1"/>
    <col min="8984" max="8984" width="10.6640625" style="1871" customWidth="1"/>
    <col min="8985" max="8985" width="0" style="1871" hidden="1" customWidth="1"/>
    <col min="8986" max="8986" width="12" style="1871" customWidth="1"/>
    <col min="8987" max="9216" width="8.88671875" style="1871"/>
    <col min="9217" max="9217" width="4.109375" style="1871" bestFit="1" customWidth="1"/>
    <col min="9218" max="9218" width="6.33203125" style="1871" customWidth="1"/>
    <col min="9219" max="9219" width="4.77734375" style="1871" customWidth="1"/>
    <col min="9220" max="9220" width="9.109375" style="1871" customWidth="1"/>
    <col min="9221" max="9224" width="0" style="1871" hidden="1" customWidth="1"/>
    <col min="9225" max="9225" width="8.21875" style="1871" customWidth="1"/>
    <col min="9226" max="9230" width="0" style="1871" hidden="1" customWidth="1"/>
    <col min="9231" max="9231" width="11.33203125" style="1871" customWidth="1"/>
    <col min="9232" max="9233" width="6.5546875" style="1871" customWidth="1"/>
    <col min="9234" max="9234" width="8.5546875" style="1871" customWidth="1"/>
    <col min="9235" max="9235" width="2.77734375" style="1871" customWidth="1"/>
    <col min="9236" max="9236" width="6.77734375" style="1871" customWidth="1"/>
    <col min="9237" max="9237" width="7.88671875" style="1871" customWidth="1"/>
    <col min="9238" max="9238" width="0" style="1871" hidden="1" customWidth="1"/>
    <col min="9239" max="9239" width="8" style="1871" customWidth="1"/>
    <col min="9240" max="9240" width="10.6640625" style="1871" customWidth="1"/>
    <col min="9241" max="9241" width="0" style="1871" hidden="1" customWidth="1"/>
    <col min="9242" max="9242" width="12" style="1871" customWidth="1"/>
    <col min="9243" max="9472" width="8.88671875" style="1871"/>
    <col min="9473" max="9473" width="4.109375" style="1871" bestFit="1" customWidth="1"/>
    <col min="9474" max="9474" width="6.33203125" style="1871" customWidth="1"/>
    <col min="9475" max="9475" width="4.77734375" style="1871" customWidth="1"/>
    <col min="9476" max="9476" width="9.109375" style="1871" customWidth="1"/>
    <col min="9477" max="9480" width="0" style="1871" hidden="1" customWidth="1"/>
    <col min="9481" max="9481" width="8.21875" style="1871" customWidth="1"/>
    <col min="9482" max="9486" width="0" style="1871" hidden="1" customWidth="1"/>
    <col min="9487" max="9487" width="11.33203125" style="1871" customWidth="1"/>
    <col min="9488" max="9489" width="6.5546875" style="1871" customWidth="1"/>
    <col min="9490" max="9490" width="8.5546875" style="1871" customWidth="1"/>
    <col min="9491" max="9491" width="2.77734375" style="1871" customWidth="1"/>
    <col min="9492" max="9492" width="6.77734375" style="1871" customWidth="1"/>
    <col min="9493" max="9493" width="7.88671875" style="1871" customWidth="1"/>
    <col min="9494" max="9494" width="0" style="1871" hidden="1" customWidth="1"/>
    <col min="9495" max="9495" width="8" style="1871" customWidth="1"/>
    <col min="9496" max="9496" width="10.6640625" style="1871" customWidth="1"/>
    <col min="9497" max="9497" width="0" style="1871" hidden="1" customWidth="1"/>
    <col min="9498" max="9498" width="12" style="1871" customWidth="1"/>
    <col min="9499" max="9728" width="8.88671875" style="1871"/>
    <col min="9729" max="9729" width="4.109375" style="1871" bestFit="1" customWidth="1"/>
    <col min="9730" max="9730" width="6.33203125" style="1871" customWidth="1"/>
    <col min="9731" max="9731" width="4.77734375" style="1871" customWidth="1"/>
    <col min="9732" max="9732" width="9.109375" style="1871" customWidth="1"/>
    <col min="9733" max="9736" width="0" style="1871" hidden="1" customWidth="1"/>
    <col min="9737" max="9737" width="8.21875" style="1871" customWidth="1"/>
    <col min="9738" max="9742" width="0" style="1871" hidden="1" customWidth="1"/>
    <col min="9743" max="9743" width="11.33203125" style="1871" customWidth="1"/>
    <col min="9744" max="9745" width="6.5546875" style="1871" customWidth="1"/>
    <col min="9746" max="9746" width="8.5546875" style="1871" customWidth="1"/>
    <col min="9747" max="9747" width="2.77734375" style="1871" customWidth="1"/>
    <col min="9748" max="9748" width="6.77734375" style="1871" customWidth="1"/>
    <col min="9749" max="9749" width="7.88671875" style="1871" customWidth="1"/>
    <col min="9750" max="9750" width="0" style="1871" hidden="1" customWidth="1"/>
    <col min="9751" max="9751" width="8" style="1871" customWidth="1"/>
    <col min="9752" max="9752" width="10.6640625" style="1871" customWidth="1"/>
    <col min="9753" max="9753" width="0" style="1871" hidden="1" customWidth="1"/>
    <col min="9754" max="9754" width="12" style="1871" customWidth="1"/>
    <col min="9755" max="9984" width="8.88671875" style="1871"/>
    <col min="9985" max="9985" width="4.109375" style="1871" bestFit="1" customWidth="1"/>
    <col min="9986" max="9986" width="6.33203125" style="1871" customWidth="1"/>
    <col min="9987" max="9987" width="4.77734375" style="1871" customWidth="1"/>
    <col min="9988" max="9988" width="9.109375" style="1871" customWidth="1"/>
    <col min="9989" max="9992" width="0" style="1871" hidden="1" customWidth="1"/>
    <col min="9993" max="9993" width="8.21875" style="1871" customWidth="1"/>
    <col min="9994" max="9998" width="0" style="1871" hidden="1" customWidth="1"/>
    <col min="9999" max="9999" width="11.33203125" style="1871" customWidth="1"/>
    <col min="10000" max="10001" width="6.5546875" style="1871" customWidth="1"/>
    <col min="10002" max="10002" width="8.5546875" style="1871" customWidth="1"/>
    <col min="10003" max="10003" width="2.77734375" style="1871" customWidth="1"/>
    <col min="10004" max="10004" width="6.77734375" style="1871" customWidth="1"/>
    <col min="10005" max="10005" width="7.88671875" style="1871" customWidth="1"/>
    <col min="10006" max="10006" width="0" style="1871" hidden="1" customWidth="1"/>
    <col min="10007" max="10007" width="8" style="1871" customWidth="1"/>
    <col min="10008" max="10008" width="10.6640625" style="1871" customWidth="1"/>
    <col min="10009" max="10009" width="0" style="1871" hidden="1" customWidth="1"/>
    <col min="10010" max="10010" width="12" style="1871" customWidth="1"/>
    <col min="10011" max="10240" width="8.88671875" style="1871"/>
    <col min="10241" max="10241" width="4.109375" style="1871" bestFit="1" customWidth="1"/>
    <col min="10242" max="10242" width="6.33203125" style="1871" customWidth="1"/>
    <col min="10243" max="10243" width="4.77734375" style="1871" customWidth="1"/>
    <col min="10244" max="10244" width="9.109375" style="1871" customWidth="1"/>
    <col min="10245" max="10248" width="0" style="1871" hidden="1" customWidth="1"/>
    <col min="10249" max="10249" width="8.21875" style="1871" customWidth="1"/>
    <col min="10250" max="10254" width="0" style="1871" hidden="1" customWidth="1"/>
    <col min="10255" max="10255" width="11.33203125" style="1871" customWidth="1"/>
    <col min="10256" max="10257" width="6.5546875" style="1871" customWidth="1"/>
    <col min="10258" max="10258" width="8.5546875" style="1871" customWidth="1"/>
    <col min="10259" max="10259" width="2.77734375" style="1871" customWidth="1"/>
    <col min="10260" max="10260" width="6.77734375" style="1871" customWidth="1"/>
    <col min="10261" max="10261" width="7.88671875" style="1871" customWidth="1"/>
    <col min="10262" max="10262" width="0" style="1871" hidden="1" customWidth="1"/>
    <col min="10263" max="10263" width="8" style="1871" customWidth="1"/>
    <col min="10264" max="10264" width="10.6640625" style="1871" customWidth="1"/>
    <col min="10265" max="10265" width="0" style="1871" hidden="1" customWidth="1"/>
    <col min="10266" max="10266" width="12" style="1871" customWidth="1"/>
    <col min="10267" max="10496" width="8.88671875" style="1871"/>
    <col min="10497" max="10497" width="4.109375" style="1871" bestFit="1" customWidth="1"/>
    <col min="10498" max="10498" width="6.33203125" style="1871" customWidth="1"/>
    <col min="10499" max="10499" width="4.77734375" style="1871" customWidth="1"/>
    <col min="10500" max="10500" width="9.109375" style="1871" customWidth="1"/>
    <col min="10501" max="10504" width="0" style="1871" hidden="1" customWidth="1"/>
    <col min="10505" max="10505" width="8.21875" style="1871" customWidth="1"/>
    <col min="10506" max="10510" width="0" style="1871" hidden="1" customWidth="1"/>
    <col min="10511" max="10511" width="11.33203125" style="1871" customWidth="1"/>
    <col min="10512" max="10513" width="6.5546875" style="1871" customWidth="1"/>
    <col min="10514" max="10514" width="8.5546875" style="1871" customWidth="1"/>
    <col min="10515" max="10515" width="2.77734375" style="1871" customWidth="1"/>
    <col min="10516" max="10516" width="6.77734375" style="1871" customWidth="1"/>
    <col min="10517" max="10517" width="7.88671875" style="1871" customWidth="1"/>
    <col min="10518" max="10518" width="0" style="1871" hidden="1" customWidth="1"/>
    <col min="10519" max="10519" width="8" style="1871" customWidth="1"/>
    <col min="10520" max="10520" width="10.6640625" style="1871" customWidth="1"/>
    <col min="10521" max="10521" width="0" style="1871" hidden="1" customWidth="1"/>
    <col min="10522" max="10522" width="12" style="1871" customWidth="1"/>
    <col min="10523" max="10752" width="8.88671875" style="1871"/>
    <col min="10753" max="10753" width="4.109375" style="1871" bestFit="1" customWidth="1"/>
    <col min="10754" max="10754" width="6.33203125" style="1871" customWidth="1"/>
    <col min="10755" max="10755" width="4.77734375" style="1871" customWidth="1"/>
    <col min="10756" max="10756" width="9.109375" style="1871" customWidth="1"/>
    <col min="10757" max="10760" width="0" style="1871" hidden="1" customWidth="1"/>
    <col min="10761" max="10761" width="8.21875" style="1871" customWidth="1"/>
    <col min="10762" max="10766" width="0" style="1871" hidden="1" customWidth="1"/>
    <col min="10767" max="10767" width="11.33203125" style="1871" customWidth="1"/>
    <col min="10768" max="10769" width="6.5546875" style="1871" customWidth="1"/>
    <col min="10770" max="10770" width="8.5546875" style="1871" customWidth="1"/>
    <col min="10771" max="10771" width="2.77734375" style="1871" customWidth="1"/>
    <col min="10772" max="10772" width="6.77734375" style="1871" customWidth="1"/>
    <col min="10773" max="10773" width="7.88671875" style="1871" customWidth="1"/>
    <col min="10774" max="10774" width="0" style="1871" hidden="1" customWidth="1"/>
    <col min="10775" max="10775" width="8" style="1871" customWidth="1"/>
    <col min="10776" max="10776" width="10.6640625" style="1871" customWidth="1"/>
    <col min="10777" max="10777" width="0" style="1871" hidden="1" customWidth="1"/>
    <col min="10778" max="10778" width="12" style="1871" customWidth="1"/>
    <col min="10779" max="11008" width="8.88671875" style="1871"/>
    <col min="11009" max="11009" width="4.109375" style="1871" bestFit="1" customWidth="1"/>
    <col min="11010" max="11010" width="6.33203125" style="1871" customWidth="1"/>
    <col min="11011" max="11011" width="4.77734375" style="1871" customWidth="1"/>
    <col min="11012" max="11012" width="9.109375" style="1871" customWidth="1"/>
    <col min="11013" max="11016" width="0" style="1871" hidden="1" customWidth="1"/>
    <col min="11017" max="11017" width="8.21875" style="1871" customWidth="1"/>
    <col min="11018" max="11022" width="0" style="1871" hidden="1" customWidth="1"/>
    <col min="11023" max="11023" width="11.33203125" style="1871" customWidth="1"/>
    <col min="11024" max="11025" width="6.5546875" style="1871" customWidth="1"/>
    <col min="11026" max="11026" width="8.5546875" style="1871" customWidth="1"/>
    <col min="11027" max="11027" width="2.77734375" style="1871" customWidth="1"/>
    <col min="11028" max="11028" width="6.77734375" style="1871" customWidth="1"/>
    <col min="11029" max="11029" width="7.88671875" style="1871" customWidth="1"/>
    <col min="11030" max="11030" width="0" style="1871" hidden="1" customWidth="1"/>
    <col min="11031" max="11031" width="8" style="1871" customWidth="1"/>
    <col min="11032" max="11032" width="10.6640625" style="1871" customWidth="1"/>
    <col min="11033" max="11033" width="0" style="1871" hidden="1" customWidth="1"/>
    <col min="11034" max="11034" width="12" style="1871" customWidth="1"/>
    <col min="11035" max="11264" width="8.88671875" style="1871"/>
    <col min="11265" max="11265" width="4.109375" style="1871" bestFit="1" customWidth="1"/>
    <col min="11266" max="11266" width="6.33203125" style="1871" customWidth="1"/>
    <col min="11267" max="11267" width="4.77734375" style="1871" customWidth="1"/>
    <col min="11268" max="11268" width="9.109375" style="1871" customWidth="1"/>
    <col min="11269" max="11272" width="0" style="1871" hidden="1" customWidth="1"/>
    <col min="11273" max="11273" width="8.21875" style="1871" customWidth="1"/>
    <col min="11274" max="11278" width="0" style="1871" hidden="1" customWidth="1"/>
    <col min="11279" max="11279" width="11.33203125" style="1871" customWidth="1"/>
    <col min="11280" max="11281" width="6.5546875" style="1871" customWidth="1"/>
    <col min="11282" max="11282" width="8.5546875" style="1871" customWidth="1"/>
    <col min="11283" max="11283" width="2.77734375" style="1871" customWidth="1"/>
    <col min="11284" max="11284" width="6.77734375" style="1871" customWidth="1"/>
    <col min="11285" max="11285" width="7.88671875" style="1871" customWidth="1"/>
    <col min="11286" max="11286" width="0" style="1871" hidden="1" customWidth="1"/>
    <col min="11287" max="11287" width="8" style="1871" customWidth="1"/>
    <col min="11288" max="11288" width="10.6640625" style="1871" customWidth="1"/>
    <col min="11289" max="11289" width="0" style="1871" hidden="1" customWidth="1"/>
    <col min="11290" max="11290" width="12" style="1871" customWidth="1"/>
    <col min="11291" max="11520" width="8.88671875" style="1871"/>
    <col min="11521" max="11521" width="4.109375" style="1871" bestFit="1" customWidth="1"/>
    <col min="11522" max="11522" width="6.33203125" style="1871" customWidth="1"/>
    <col min="11523" max="11523" width="4.77734375" style="1871" customWidth="1"/>
    <col min="11524" max="11524" width="9.109375" style="1871" customWidth="1"/>
    <col min="11525" max="11528" width="0" style="1871" hidden="1" customWidth="1"/>
    <col min="11529" max="11529" width="8.21875" style="1871" customWidth="1"/>
    <col min="11530" max="11534" width="0" style="1871" hidden="1" customWidth="1"/>
    <col min="11535" max="11535" width="11.33203125" style="1871" customWidth="1"/>
    <col min="11536" max="11537" width="6.5546875" style="1871" customWidth="1"/>
    <col min="11538" max="11538" width="8.5546875" style="1871" customWidth="1"/>
    <col min="11539" max="11539" width="2.77734375" style="1871" customWidth="1"/>
    <col min="11540" max="11540" width="6.77734375" style="1871" customWidth="1"/>
    <col min="11541" max="11541" width="7.88671875" style="1871" customWidth="1"/>
    <col min="11542" max="11542" width="0" style="1871" hidden="1" customWidth="1"/>
    <col min="11543" max="11543" width="8" style="1871" customWidth="1"/>
    <col min="11544" max="11544" width="10.6640625" style="1871" customWidth="1"/>
    <col min="11545" max="11545" width="0" style="1871" hidden="1" customWidth="1"/>
    <col min="11546" max="11546" width="12" style="1871" customWidth="1"/>
    <col min="11547" max="11776" width="8.88671875" style="1871"/>
    <col min="11777" max="11777" width="4.109375" style="1871" bestFit="1" customWidth="1"/>
    <col min="11778" max="11778" width="6.33203125" style="1871" customWidth="1"/>
    <col min="11779" max="11779" width="4.77734375" style="1871" customWidth="1"/>
    <col min="11780" max="11780" width="9.109375" style="1871" customWidth="1"/>
    <col min="11781" max="11784" width="0" style="1871" hidden="1" customWidth="1"/>
    <col min="11785" max="11785" width="8.21875" style="1871" customWidth="1"/>
    <col min="11786" max="11790" width="0" style="1871" hidden="1" customWidth="1"/>
    <col min="11791" max="11791" width="11.33203125" style="1871" customWidth="1"/>
    <col min="11792" max="11793" width="6.5546875" style="1871" customWidth="1"/>
    <col min="11794" max="11794" width="8.5546875" style="1871" customWidth="1"/>
    <col min="11795" max="11795" width="2.77734375" style="1871" customWidth="1"/>
    <col min="11796" max="11796" width="6.77734375" style="1871" customWidth="1"/>
    <col min="11797" max="11797" width="7.88671875" style="1871" customWidth="1"/>
    <col min="11798" max="11798" width="0" style="1871" hidden="1" customWidth="1"/>
    <col min="11799" max="11799" width="8" style="1871" customWidth="1"/>
    <col min="11800" max="11800" width="10.6640625" style="1871" customWidth="1"/>
    <col min="11801" max="11801" width="0" style="1871" hidden="1" customWidth="1"/>
    <col min="11802" max="11802" width="12" style="1871" customWidth="1"/>
    <col min="11803" max="12032" width="8.88671875" style="1871"/>
    <col min="12033" max="12033" width="4.109375" style="1871" bestFit="1" customWidth="1"/>
    <col min="12034" max="12034" width="6.33203125" style="1871" customWidth="1"/>
    <col min="12035" max="12035" width="4.77734375" style="1871" customWidth="1"/>
    <col min="12036" max="12036" width="9.109375" style="1871" customWidth="1"/>
    <col min="12037" max="12040" width="0" style="1871" hidden="1" customWidth="1"/>
    <col min="12041" max="12041" width="8.21875" style="1871" customWidth="1"/>
    <col min="12042" max="12046" width="0" style="1871" hidden="1" customWidth="1"/>
    <col min="12047" max="12047" width="11.33203125" style="1871" customWidth="1"/>
    <col min="12048" max="12049" width="6.5546875" style="1871" customWidth="1"/>
    <col min="12050" max="12050" width="8.5546875" style="1871" customWidth="1"/>
    <col min="12051" max="12051" width="2.77734375" style="1871" customWidth="1"/>
    <col min="12052" max="12052" width="6.77734375" style="1871" customWidth="1"/>
    <col min="12053" max="12053" width="7.88671875" style="1871" customWidth="1"/>
    <col min="12054" max="12054" width="0" style="1871" hidden="1" customWidth="1"/>
    <col min="12055" max="12055" width="8" style="1871" customWidth="1"/>
    <col min="12056" max="12056" width="10.6640625" style="1871" customWidth="1"/>
    <col min="12057" max="12057" width="0" style="1871" hidden="1" customWidth="1"/>
    <col min="12058" max="12058" width="12" style="1871" customWidth="1"/>
    <col min="12059" max="12288" width="8.88671875" style="1871"/>
    <col min="12289" max="12289" width="4.109375" style="1871" bestFit="1" customWidth="1"/>
    <col min="12290" max="12290" width="6.33203125" style="1871" customWidth="1"/>
    <col min="12291" max="12291" width="4.77734375" style="1871" customWidth="1"/>
    <col min="12292" max="12292" width="9.109375" style="1871" customWidth="1"/>
    <col min="12293" max="12296" width="0" style="1871" hidden="1" customWidth="1"/>
    <col min="12297" max="12297" width="8.21875" style="1871" customWidth="1"/>
    <col min="12298" max="12302" width="0" style="1871" hidden="1" customWidth="1"/>
    <col min="12303" max="12303" width="11.33203125" style="1871" customWidth="1"/>
    <col min="12304" max="12305" width="6.5546875" style="1871" customWidth="1"/>
    <col min="12306" max="12306" width="8.5546875" style="1871" customWidth="1"/>
    <col min="12307" max="12307" width="2.77734375" style="1871" customWidth="1"/>
    <col min="12308" max="12308" width="6.77734375" style="1871" customWidth="1"/>
    <col min="12309" max="12309" width="7.88671875" style="1871" customWidth="1"/>
    <col min="12310" max="12310" width="0" style="1871" hidden="1" customWidth="1"/>
    <col min="12311" max="12311" width="8" style="1871" customWidth="1"/>
    <col min="12312" max="12312" width="10.6640625" style="1871" customWidth="1"/>
    <col min="12313" max="12313" width="0" style="1871" hidden="1" customWidth="1"/>
    <col min="12314" max="12314" width="12" style="1871" customWidth="1"/>
    <col min="12315" max="12544" width="8.88671875" style="1871"/>
    <col min="12545" max="12545" width="4.109375" style="1871" bestFit="1" customWidth="1"/>
    <col min="12546" max="12546" width="6.33203125" style="1871" customWidth="1"/>
    <col min="12547" max="12547" width="4.77734375" style="1871" customWidth="1"/>
    <col min="12548" max="12548" width="9.109375" style="1871" customWidth="1"/>
    <col min="12549" max="12552" width="0" style="1871" hidden="1" customWidth="1"/>
    <col min="12553" max="12553" width="8.21875" style="1871" customWidth="1"/>
    <col min="12554" max="12558" width="0" style="1871" hidden="1" customWidth="1"/>
    <col min="12559" max="12559" width="11.33203125" style="1871" customWidth="1"/>
    <col min="12560" max="12561" width="6.5546875" style="1871" customWidth="1"/>
    <col min="12562" max="12562" width="8.5546875" style="1871" customWidth="1"/>
    <col min="12563" max="12563" width="2.77734375" style="1871" customWidth="1"/>
    <col min="12564" max="12564" width="6.77734375" style="1871" customWidth="1"/>
    <col min="12565" max="12565" width="7.88671875" style="1871" customWidth="1"/>
    <col min="12566" max="12566" width="0" style="1871" hidden="1" customWidth="1"/>
    <col min="12567" max="12567" width="8" style="1871" customWidth="1"/>
    <col min="12568" max="12568" width="10.6640625" style="1871" customWidth="1"/>
    <col min="12569" max="12569" width="0" style="1871" hidden="1" customWidth="1"/>
    <col min="12570" max="12570" width="12" style="1871" customWidth="1"/>
    <col min="12571" max="12800" width="8.88671875" style="1871"/>
    <col min="12801" max="12801" width="4.109375" style="1871" bestFit="1" customWidth="1"/>
    <col min="12802" max="12802" width="6.33203125" style="1871" customWidth="1"/>
    <col min="12803" max="12803" width="4.77734375" style="1871" customWidth="1"/>
    <col min="12804" max="12804" width="9.109375" style="1871" customWidth="1"/>
    <col min="12805" max="12808" width="0" style="1871" hidden="1" customWidth="1"/>
    <col min="12809" max="12809" width="8.21875" style="1871" customWidth="1"/>
    <col min="12810" max="12814" width="0" style="1871" hidden="1" customWidth="1"/>
    <col min="12815" max="12815" width="11.33203125" style="1871" customWidth="1"/>
    <col min="12816" max="12817" width="6.5546875" style="1871" customWidth="1"/>
    <col min="12818" max="12818" width="8.5546875" style="1871" customWidth="1"/>
    <col min="12819" max="12819" width="2.77734375" style="1871" customWidth="1"/>
    <col min="12820" max="12820" width="6.77734375" style="1871" customWidth="1"/>
    <col min="12821" max="12821" width="7.88671875" style="1871" customWidth="1"/>
    <col min="12822" max="12822" width="0" style="1871" hidden="1" customWidth="1"/>
    <col min="12823" max="12823" width="8" style="1871" customWidth="1"/>
    <col min="12824" max="12824" width="10.6640625" style="1871" customWidth="1"/>
    <col min="12825" max="12825" width="0" style="1871" hidden="1" customWidth="1"/>
    <col min="12826" max="12826" width="12" style="1871" customWidth="1"/>
    <col min="12827" max="13056" width="8.88671875" style="1871"/>
    <col min="13057" max="13057" width="4.109375" style="1871" bestFit="1" customWidth="1"/>
    <col min="13058" max="13058" width="6.33203125" style="1871" customWidth="1"/>
    <col min="13059" max="13059" width="4.77734375" style="1871" customWidth="1"/>
    <col min="13060" max="13060" width="9.109375" style="1871" customWidth="1"/>
    <col min="13061" max="13064" width="0" style="1871" hidden="1" customWidth="1"/>
    <col min="13065" max="13065" width="8.21875" style="1871" customWidth="1"/>
    <col min="13066" max="13070" width="0" style="1871" hidden="1" customWidth="1"/>
    <col min="13071" max="13071" width="11.33203125" style="1871" customWidth="1"/>
    <col min="13072" max="13073" width="6.5546875" style="1871" customWidth="1"/>
    <col min="13074" max="13074" width="8.5546875" style="1871" customWidth="1"/>
    <col min="13075" max="13075" width="2.77734375" style="1871" customWidth="1"/>
    <col min="13076" max="13076" width="6.77734375" style="1871" customWidth="1"/>
    <col min="13077" max="13077" width="7.88671875" style="1871" customWidth="1"/>
    <col min="13078" max="13078" width="0" style="1871" hidden="1" customWidth="1"/>
    <col min="13079" max="13079" width="8" style="1871" customWidth="1"/>
    <col min="13080" max="13080" width="10.6640625" style="1871" customWidth="1"/>
    <col min="13081" max="13081" width="0" style="1871" hidden="1" customWidth="1"/>
    <col min="13082" max="13082" width="12" style="1871" customWidth="1"/>
    <col min="13083" max="13312" width="8.88671875" style="1871"/>
    <col min="13313" max="13313" width="4.109375" style="1871" bestFit="1" customWidth="1"/>
    <col min="13314" max="13314" width="6.33203125" style="1871" customWidth="1"/>
    <col min="13315" max="13315" width="4.77734375" style="1871" customWidth="1"/>
    <col min="13316" max="13316" width="9.109375" style="1871" customWidth="1"/>
    <col min="13317" max="13320" width="0" style="1871" hidden="1" customWidth="1"/>
    <col min="13321" max="13321" width="8.21875" style="1871" customWidth="1"/>
    <col min="13322" max="13326" width="0" style="1871" hidden="1" customWidth="1"/>
    <col min="13327" max="13327" width="11.33203125" style="1871" customWidth="1"/>
    <col min="13328" max="13329" width="6.5546875" style="1871" customWidth="1"/>
    <col min="13330" max="13330" width="8.5546875" style="1871" customWidth="1"/>
    <col min="13331" max="13331" width="2.77734375" style="1871" customWidth="1"/>
    <col min="13332" max="13332" width="6.77734375" style="1871" customWidth="1"/>
    <col min="13333" max="13333" width="7.88671875" style="1871" customWidth="1"/>
    <col min="13334" max="13334" width="0" style="1871" hidden="1" customWidth="1"/>
    <col min="13335" max="13335" width="8" style="1871" customWidth="1"/>
    <col min="13336" max="13336" width="10.6640625" style="1871" customWidth="1"/>
    <col min="13337" max="13337" width="0" style="1871" hidden="1" customWidth="1"/>
    <col min="13338" max="13338" width="12" style="1871" customWidth="1"/>
    <col min="13339" max="13568" width="8.88671875" style="1871"/>
    <col min="13569" max="13569" width="4.109375" style="1871" bestFit="1" customWidth="1"/>
    <col min="13570" max="13570" width="6.33203125" style="1871" customWidth="1"/>
    <col min="13571" max="13571" width="4.77734375" style="1871" customWidth="1"/>
    <col min="13572" max="13572" width="9.109375" style="1871" customWidth="1"/>
    <col min="13573" max="13576" width="0" style="1871" hidden="1" customWidth="1"/>
    <col min="13577" max="13577" width="8.21875" style="1871" customWidth="1"/>
    <col min="13578" max="13582" width="0" style="1871" hidden="1" customWidth="1"/>
    <col min="13583" max="13583" width="11.33203125" style="1871" customWidth="1"/>
    <col min="13584" max="13585" width="6.5546875" style="1871" customWidth="1"/>
    <col min="13586" max="13586" width="8.5546875" style="1871" customWidth="1"/>
    <col min="13587" max="13587" width="2.77734375" style="1871" customWidth="1"/>
    <col min="13588" max="13588" width="6.77734375" style="1871" customWidth="1"/>
    <col min="13589" max="13589" width="7.88671875" style="1871" customWidth="1"/>
    <col min="13590" max="13590" width="0" style="1871" hidden="1" customWidth="1"/>
    <col min="13591" max="13591" width="8" style="1871" customWidth="1"/>
    <col min="13592" max="13592" width="10.6640625" style="1871" customWidth="1"/>
    <col min="13593" max="13593" width="0" style="1871" hidden="1" customWidth="1"/>
    <col min="13594" max="13594" width="12" style="1871" customWidth="1"/>
    <col min="13595" max="13824" width="8.88671875" style="1871"/>
    <col min="13825" max="13825" width="4.109375" style="1871" bestFit="1" customWidth="1"/>
    <col min="13826" max="13826" width="6.33203125" style="1871" customWidth="1"/>
    <col min="13827" max="13827" width="4.77734375" style="1871" customWidth="1"/>
    <col min="13828" max="13828" width="9.109375" style="1871" customWidth="1"/>
    <col min="13829" max="13832" width="0" style="1871" hidden="1" customWidth="1"/>
    <col min="13833" max="13833" width="8.21875" style="1871" customWidth="1"/>
    <col min="13834" max="13838" width="0" style="1871" hidden="1" customWidth="1"/>
    <col min="13839" max="13839" width="11.33203125" style="1871" customWidth="1"/>
    <col min="13840" max="13841" width="6.5546875" style="1871" customWidth="1"/>
    <col min="13842" max="13842" width="8.5546875" style="1871" customWidth="1"/>
    <col min="13843" max="13843" width="2.77734375" style="1871" customWidth="1"/>
    <col min="13844" max="13844" width="6.77734375" style="1871" customWidth="1"/>
    <col min="13845" max="13845" width="7.88671875" style="1871" customWidth="1"/>
    <col min="13846" max="13846" width="0" style="1871" hidden="1" customWidth="1"/>
    <col min="13847" max="13847" width="8" style="1871" customWidth="1"/>
    <col min="13848" max="13848" width="10.6640625" style="1871" customWidth="1"/>
    <col min="13849" max="13849" width="0" style="1871" hidden="1" customWidth="1"/>
    <col min="13850" max="13850" width="12" style="1871" customWidth="1"/>
    <col min="13851" max="14080" width="8.88671875" style="1871"/>
    <col min="14081" max="14081" width="4.109375" style="1871" bestFit="1" customWidth="1"/>
    <col min="14082" max="14082" width="6.33203125" style="1871" customWidth="1"/>
    <col min="14083" max="14083" width="4.77734375" style="1871" customWidth="1"/>
    <col min="14084" max="14084" width="9.109375" style="1871" customWidth="1"/>
    <col min="14085" max="14088" width="0" style="1871" hidden="1" customWidth="1"/>
    <col min="14089" max="14089" width="8.21875" style="1871" customWidth="1"/>
    <col min="14090" max="14094" width="0" style="1871" hidden="1" customWidth="1"/>
    <col min="14095" max="14095" width="11.33203125" style="1871" customWidth="1"/>
    <col min="14096" max="14097" width="6.5546875" style="1871" customWidth="1"/>
    <col min="14098" max="14098" width="8.5546875" style="1871" customWidth="1"/>
    <col min="14099" max="14099" width="2.77734375" style="1871" customWidth="1"/>
    <col min="14100" max="14100" width="6.77734375" style="1871" customWidth="1"/>
    <col min="14101" max="14101" width="7.88671875" style="1871" customWidth="1"/>
    <col min="14102" max="14102" width="0" style="1871" hidden="1" customWidth="1"/>
    <col min="14103" max="14103" width="8" style="1871" customWidth="1"/>
    <col min="14104" max="14104" width="10.6640625" style="1871" customWidth="1"/>
    <col min="14105" max="14105" width="0" style="1871" hidden="1" customWidth="1"/>
    <col min="14106" max="14106" width="12" style="1871" customWidth="1"/>
    <col min="14107" max="14336" width="8.88671875" style="1871"/>
    <col min="14337" max="14337" width="4.109375" style="1871" bestFit="1" customWidth="1"/>
    <col min="14338" max="14338" width="6.33203125" style="1871" customWidth="1"/>
    <col min="14339" max="14339" width="4.77734375" style="1871" customWidth="1"/>
    <col min="14340" max="14340" width="9.109375" style="1871" customWidth="1"/>
    <col min="14341" max="14344" width="0" style="1871" hidden="1" customWidth="1"/>
    <col min="14345" max="14345" width="8.21875" style="1871" customWidth="1"/>
    <col min="14346" max="14350" width="0" style="1871" hidden="1" customWidth="1"/>
    <col min="14351" max="14351" width="11.33203125" style="1871" customWidth="1"/>
    <col min="14352" max="14353" width="6.5546875" style="1871" customWidth="1"/>
    <col min="14354" max="14354" width="8.5546875" style="1871" customWidth="1"/>
    <col min="14355" max="14355" width="2.77734375" style="1871" customWidth="1"/>
    <col min="14356" max="14356" width="6.77734375" style="1871" customWidth="1"/>
    <col min="14357" max="14357" width="7.88671875" style="1871" customWidth="1"/>
    <col min="14358" max="14358" width="0" style="1871" hidden="1" customWidth="1"/>
    <col min="14359" max="14359" width="8" style="1871" customWidth="1"/>
    <col min="14360" max="14360" width="10.6640625" style="1871" customWidth="1"/>
    <col min="14361" max="14361" width="0" style="1871" hidden="1" customWidth="1"/>
    <col min="14362" max="14362" width="12" style="1871" customWidth="1"/>
    <col min="14363" max="14592" width="8.88671875" style="1871"/>
    <col min="14593" max="14593" width="4.109375" style="1871" bestFit="1" customWidth="1"/>
    <col min="14594" max="14594" width="6.33203125" style="1871" customWidth="1"/>
    <col min="14595" max="14595" width="4.77734375" style="1871" customWidth="1"/>
    <col min="14596" max="14596" width="9.109375" style="1871" customWidth="1"/>
    <col min="14597" max="14600" width="0" style="1871" hidden="1" customWidth="1"/>
    <col min="14601" max="14601" width="8.21875" style="1871" customWidth="1"/>
    <col min="14602" max="14606" width="0" style="1871" hidden="1" customWidth="1"/>
    <col min="14607" max="14607" width="11.33203125" style="1871" customWidth="1"/>
    <col min="14608" max="14609" width="6.5546875" style="1871" customWidth="1"/>
    <col min="14610" max="14610" width="8.5546875" style="1871" customWidth="1"/>
    <col min="14611" max="14611" width="2.77734375" style="1871" customWidth="1"/>
    <col min="14612" max="14612" width="6.77734375" style="1871" customWidth="1"/>
    <col min="14613" max="14613" width="7.88671875" style="1871" customWidth="1"/>
    <col min="14614" max="14614" width="0" style="1871" hidden="1" customWidth="1"/>
    <col min="14615" max="14615" width="8" style="1871" customWidth="1"/>
    <col min="14616" max="14616" width="10.6640625" style="1871" customWidth="1"/>
    <col min="14617" max="14617" width="0" style="1871" hidden="1" customWidth="1"/>
    <col min="14618" max="14618" width="12" style="1871" customWidth="1"/>
    <col min="14619" max="14848" width="8.88671875" style="1871"/>
    <col min="14849" max="14849" width="4.109375" style="1871" bestFit="1" customWidth="1"/>
    <col min="14850" max="14850" width="6.33203125" style="1871" customWidth="1"/>
    <col min="14851" max="14851" width="4.77734375" style="1871" customWidth="1"/>
    <col min="14852" max="14852" width="9.109375" style="1871" customWidth="1"/>
    <col min="14853" max="14856" width="0" style="1871" hidden="1" customWidth="1"/>
    <col min="14857" max="14857" width="8.21875" style="1871" customWidth="1"/>
    <col min="14858" max="14862" width="0" style="1871" hidden="1" customWidth="1"/>
    <col min="14863" max="14863" width="11.33203125" style="1871" customWidth="1"/>
    <col min="14864" max="14865" width="6.5546875" style="1871" customWidth="1"/>
    <col min="14866" max="14866" width="8.5546875" style="1871" customWidth="1"/>
    <col min="14867" max="14867" width="2.77734375" style="1871" customWidth="1"/>
    <col min="14868" max="14868" width="6.77734375" style="1871" customWidth="1"/>
    <col min="14869" max="14869" width="7.88671875" style="1871" customWidth="1"/>
    <col min="14870" max="14870" width="0" style="1871" hidden="1" customWidth="1"/>
    <col min="14871" max="14871" width="8" style="1871" customWidth="1"/>
    <col min="14872" max="14872" width="10.6640625" style="1871" customWidth="1"/>
    <col min="14873" max="14873" width="0" style="1871" hidden="1" customWidth="1"/>
    <col min="14874" max="14874" width="12" style="1871" customWidth="1"/>
    <col min="14875" max="15104" width="8.88671875" style="1871"/>
    <col min="15105" max="15105" width="4.109375" style="1871" bestFit="1" customWidth="1"/>
    <col min="15106" max="15106" width="6.33203125" style="1871" customWidth="1"/>
    <col min="15107" max="15107" width="4.77734375" style="1871" customWidth="1"/>
    <col min="15108" max="15108" width="9.109375" style="1871" customWidth="1"/>
    <col min="15109" max="15112" width="0" style="1871" hidden="1" customWidth="1"/>
    <col min="15113" max="15113" width="8.21875" style="1871" customWidth="1"/>
    <col min="15114" max="15118" width="0" style="1871" hidden="1" customWidth="1"/>
    <col min="15119" max="15119" width="11.33203125" style="1871" customWidth="1"/>
    <col min="15120" max="15121" width="6.5546875" style="1871" customWidth="1"/>
    <col min="15122" max="15122" width="8.5546875" style="1871" customWidth="1"/>
    <col min="15123" max="15123" width="2.77734375" style="1871" customWidth="1"/>
    <col min="15124" max="15124" width="6.77734375" style="1871" customWidth="1"/>
    <col min="15125" max="15125" width="7.88671875" style="1871" customWidth="1"/>
    <col min="15126" max="15126" width="0" style="1871" hidden="1" customWidth="1"/>
    <col min="15127" max="15127" width="8" style="1871" customWidth="1"/>
    <col min="15128" max="15128" width="10.6640625" style="1871" customWidth="1"/>
    <col min="15129" max="15129" width="0" style="1871" hidden="1" customWidth="1"/>
    <col min="15130" max="15130" width="12" style="1871" customWidth="1"/>
    <col min="15131" max="15360" width="8.88671875" style="1871"/>
    <col min="15361" max="15361" width="4.109375" style="1871" bestFit="1" customWidth="1"/>
    <col min="15362" max="15362" width="6.33203125" style="1871" customWidth="1"/>
    <col min="15363" max="15363" width="4.77734375" style="1871" customWidth="1"/>
    <col min="15364" max="15364" width="9.109375" style="1871" customWidth="1"/>
    <col min="15365" max="15368" width="0" style="1871" hidden="1" customWidth="1"/>
    <col min="15369" max="15369" width="8.21875" style="1871" customWidth="1"/>
    <col min="15370" max="15374" width="0" style="1871" hidden="1" customWidth="1"/>
    <col min="15375" max="15375" width="11.33203125" style="1871" customWidth="1"/>
    <col min="15376" max="15377" width="6.5546875" style="1871" customWidth="1"/>
    <col min="15378" max="15378" width="8.5546875" style="1871" customWidth="1"/>
    <col min="15379" max="15379" width="2.77734375" style="1871" customWidth="1"/>
    <col min="15380" max="15380" width="6.77734375" style="1871" customWidth="1"/>
    <col min="15381" max="15381" width="7.88671875" style="1871" customWidth="1"/>
    <col min="15382" max="15382" width="0" style="1871" hidden="1" customWidth="1"/>
    <col min="15383" max="15383" width="8" style="1871" customWidth="1"/>
    <col min="15384" max="15384" width="10.6640625" style="1871" customWidth="1"/>
    <col min="15385" max="15385" width="0" style="1871" hidden="1" customWidth="1"/>
    <col min="15386" max="15386" width="12" style="1871" customWidth="1"/>
    <col min="15387" max="15616" width="8.88671875" style="1871"/>
    <col min="15617" max="15617" width="4.109375" style="1871" bestFit="1" customWidth="1"/>
    <col min="15618" max="15618" width="6.33203125" style="1871" customWidth="1"/>
    <col min="15619" max="15619" width="4.77734375" style="1871" customWidth="1"/>
    <col min="15620" max="15620" width="9.109375" style="1871" customWidth="1"/>
    <col min="15621" max="15624" width="0" style="1871" hidden="1" customWidth="1"/>
    <col min="15625" max="15625" width="8.21875" style="1871" customWidth="1"/>
    <col min="15626" max="15630" width="0" style="1871" hidden="1" customWidth="1"/>
    <col min="15631" max="15631" width="11.33203125" style="1871" customWidth="1"/>
    <col min="15632" max="15633" width="6.5546875" style="1871" customWidth="1"/>
    <col min="15634" max="15634" width="8.5546875" style="1871" customWidth="1"/>
    <col min="15635" max="15635" width="2.77734375" style="1871" customWidth="1"/>
    <col min="15636" max="15636" width="6.77734375" style="1871" customWidth="1"/>
    <col min="15637" max="15637" width="7.88671875" style="1871" customWidth="1"/>
    <col min="15638" max="15638" width="0" style="1871" hidden="1" customWidth="1"/>
    <col min="15639" max="15639" width="8" style="1871" customWidth="1"/>
    <col min="15640" max="15640" width="10.6640625" style="1871" customWidth="1"/>
    <col min="15641" max="15641" width="0" style="1871" hidden="1" customWidth="1"/>
    <col min="15642" max="15642" width="12" style="1871" customWidth="1"/>
    <col min="15643" max="15872" width="8.88671875" style="1871"/>
    <col min="15873" max="15873" width="4.109375" style="1871" bestFit="1" customWidth="1"/>
    <col min="15874" max="15874" width="6.33203125" style="1871" customWidth="1"/>
    <col min="15875" max="15875" width="4.77734375" style="1871" customWidth="1"/>
    <col min="15876" max="15876" width="9.109375" style="1871" customWidth="1"/>
    <col min="15877" max="15880" width="0" style="1871" hidden="1" customWidth="1"/>
    <col min="15881" max="15881" width="8.21875" style="1871" customWidth="1"/>
    <col min="15882" max="15886" width="0" style="1871" hidden="1" customWidth="1"/>
    <col min="15887" max="15887" width="11.33203125" style="1871" customWidth="1"/>
    <col min="15888" max="15889" width="6.5546875" style="1871" customWidth="1"/>
    <col min="15890" max="15890" width="8.5546875" style="1871" customWidth="1"/>
    <col min="15891" max="15891" width="2.77734375" style="1871" customWidth="1"/>
    <col min="15892" max="15892" width="6.77734375" style="1871" customWidth="1"/>
    <col min="15893" max="15893" width="7.88671875" style="1871" customWidth="1"/>
    <col min="15894" max="15894" width="0" style="1871" hidden="1" customWidth="1"/>
    <col min="15895" max="15895" width="8" style="1871" customWidth="1"/>
    <col min="15896" max="15896" width="10.6640625" style="1871" customWidth="1"/>
    <col min="15897" max="15897" width="0" style="1871" hidden="1" customWidth="1"/>
    <col min="15898" max="15898" width="12" style="1871" customWidth="1"/>
    <col min="15899" max="16128" width="8.88671875" style="1871"/>
    <col min="16129" max="16129" width="4.109375" style="1871" bestFit="1" customWidth="1"/>
    <col min="16130" max="16130" width="6.33203125" style="1871" customWidth="1"/>
    <col min="16131" max="16131" width="4.77734375" style="1871" customWidth="1"/>
    <col min="16132" max="16132" width="9.109375" style="1871" customWidth="1"/>
    <col min="16133" max="16136" width="0" style="1871" hidden="1" customWidth="1"/>
    <col min="16137" max="16137" width="8.21875" style="1871" customWidth="1"/>
    <col min="16138" max="16142" width="0" style="1871" hidden="1" customWidth="1"/>
    <col min="16143" max="16143" width="11.33203125" style="1871" customWidth="1"/>
    <col min="16144" max="16145" width="6.5546875" style="1871" customWidth="1"/>
    <col min="16146" max="16146" width="8.5546875" style="1871" customWidth="1"/>
    <col min="16147" max="16147" width="2.77734375" style="1871" customWidth="1"/>
    <col min="16148" max="16148" width="6.77734375" style="1871" customWidth="1"/>
    <col min="16149" max="16149" width="7.88671875" style="1871" customWidth="1"/>
    <col min="16150" max="16150" width="0" style="1871" hidden="1" customWidth="1"/>
    <col min="16151" max="16151" width="8" style="1871" customWidth="1"/>
    <col min="16152" max="16152" width="10.6640625" style="1871" customWidth="1"/>
    <col min="16153" max="16153" width="0" style="1871" hidden="1" customWidth="1"/>
    <col min="16154" max="16154" width="12" style="1871" customWidth="1"/>
    <col min="16155" max="16384" width="8.88671875" style="1871"/>
  </cols>
  <sheetData>
    <row r="1" spans="1:28" ht="20.100000000000001" hidden="1" customHeight="1"/>
    <row r="2" spans="1:28" ht="20.100000000000001" hidden="1" customHeight="1"/>
    <row r="4" spans="1:28" ht="9.9499999999999993" customHeight="1"/>
    <row r="5" spans="1:28" ht="21.75" customHeight="1" thickBot="1"/>
    <row r="6" spans="1:28" ht="17.100000000000001" customHeight="1">
      <c r="A6" s="4094" t="s">
        <v>907</v>
      </c>
      <c r="B6" s="4095"/>
      <c r="C6" s="4096">
        <v>2013</v>
      </c>
      <c r="D6" s="4097"/>
      <c r="E6" s="4098" t="s">
        <v>908</v>
      </c>
      <c r="F6" s="4099"/>
    </row>
    <row r="7" spans="1:28" ht="17.100000000000001" customHeight="1">
      <c r="A7" s="4100" t="s">
        <v>909</v>
      </c>
      <c r="B7" s="4101"/>
      <c r="C7" s="4102">
        <v>1</v>
      </c>
      <c r="D7" s="4103"/>
      <c r="E7" s="4104" t="s">
        <v>910</v>
      </c>
      <c r="F7" s="4105"/>
      <c r="G7" s="1874"/>
      <c r="H7" s="1874"/>
      <c r="I7" s="1875"/>
      <c r="J7" s="1875"/>
      <c r="K7" s="1875"/>
      <c r="L7" s="1875"/>
      <c r="M7" s="1874"/>
      <c r="N7" s="1874"/>
      <c r="O7" s="1874"/>
      <c r="P7" s="1874"/>
      <c r="Q7" s="1874"/>
      <c r="R7" s="1874"/>
      <c r="S7" s="1874"/>
      <c r="T7" s="1874"/>
      <c r="U7" s="1874"/>
      <c r="V7" s="1874"/>
      <c r="W7" s="1874"/>
      <c r="X7" s="1874"/>
    </row>
    <row r="8" spans="1:28" ht="23.1" customHeight="1">
      <c r="A8" s="4116" t="s">
        <v>911</v>
      </c>
      <c r="B8" s="4118" t="s">
        <v>912</v>
      </c>
      <c r="C8" s="4120" t="s">
        <v>913</v>
      </c>
      <c r="D8" s="4113" t="s">
        <v>1419</v>
      </c>
      <c r="E8" s="4114"/>
      <c r="F8" s="4114"/>
      <c r="G8" s="4114"/>
      <c r="H8" s="4114"/>
      <c r="I8" s="4114"/>
      <c r="J8" s="4114"/>
      <c r="K8" s="4114" t="s">
        <v>1420</v>
      </c>
      <c r="L8" s="4114"/>
      <c r="M8" s="4114"/>
      <c r="N8" s="4115"/>
      <c r="O8" s="4106" t="s">
        <v>915</v>
      </c>
      <c r="P8" s="4113" t="s">
        <v>916</v>
      </c>
      <c r="Q8" s="4114"/>
      <c r="R8" s="4114"/>
      <c r="S8" s="4114"/>
      <c r="T8" s="4114"/>
      <c r="U8" s="4114"/>
      <c r="V8" s="4114"/>
      <c r="W8" s="4106" t="s">
        <v>917</v>
      </c>
      <c r="X8" s="4108" t="s">
        <v>1427</v>
      </c>
    </row>
    <row r="9" spans="1:28" ht="34.5" customHeight="1">
      <c r="A9" s="4117"/>
      <c r="B9" s="4119"/>
      <c r="C9" s="4121"/>
      <c r="D9" s="1876" t="s">
        <v>919</v>
      </c>
      <c r="E9" s="1877" t="s">
        <v>920</v>
      </c>
      <c r="F9" s="1877" t="s">
        <v>921</v>
      </c>
      <c r="G9" s="1877" t="s">
        <v>1423</v>
      </c>
      <c r="H9" s="1877" t="s">
        <v>923</v>
      </c>
      <c r="I9" s="1878" t="s">
        <v>924</v>
      </c>
      <c r="J9" s="1881" t="s">
        <v>925</v>
      </c>
      <c r="K9" s="1876" t="s">
        <v>1421</v>
      </c>
      <c r="L9" s="1877" t="s">
        <v>1422</v>
      </c>
      <c r="M9" s="1877" t="s">
        <v>1424</v>
      </c>
      <c r="N9" s="1877" t="s">
        <v>1425</v>
      </c>
      <c r="O9" s="4107"/>
      <c r="P9" s="1876" t="s">
        <v>1428</v>
      </c>
      <c r="Q9" s="1877" t="s">
        <v>931</v>
      </c>
      <c r="R9" s="1877" t="s">
        <v>932</v>
      </c>
      <c r="S9" s="1879"/>
      <c r="T9" s="1880" t="s">
        <v>933</v>
      </c>
      <c r="U9" s="1877" t="s">
        <v>976</v>
      </c>
      <c r="V9" s="1881" t="s">
        <v>935</v>
      </c>
      <c r="W9" s="4107"/>
      <c r="X9" s="4109"/>
      <c r="Z9" s="1969" t="s">
        <v>925</v>
      </c>
      <c r="AA9" s="3234" t="s">
        <v>973</v>
      </c>
      <c r="AB9" s="3235" t="s">
        <v>1426</v>
      </c>
    </row>
    <row r="10" spans="1:28" ht="25.5" hidden="1" customHeight="1">
      <c r="A10" s="1923" t="str">
        <f>IF(ISBLANK(B10),"",ROW(A1))</f>
        <v/>
      </c>
      <c r="B10" s="1924"/>
      <c r="C10" s="1925">
        <v>13</v>
      </c>
      <c r="D10" s="1926"/>
      <c r="E10" s="1927"/>
      <c r="F10" s="1927"/>
      <c r="G10" s="1927"/>
      <c r="H10" s="1927"/>
      <c r="I10" s="1927"/>
      <c r="J10" s="3228"/>
      <c r="K10" s="1926"/>
      <c r="L10" s="1927"/>
      <c r="M10" s="1927"/>
      <c r="N10" s="1927"/>
      <c r="O10" s="1928">
        <f>SUM(D10:J10)</f>
        <v>0</v>
      </c>
      <c r="P10" s="1929">
        <f t="shared" ref="P10:P39" si="0">IF(O10/1000&lt;770,0,IF(OR(ISBLANK(B10),O10&lt;1000000),0,IF(O10&gt;10000000,VLOOKUP(10000,갑근세,3)+((O10-10000000)*95%*35%),VLOOKUP(O10*0.001,갑근세,3))))</f>
        <v>0</v>
      </c>
      <c r="Q10" s="1930">
        <f>ROUNDDOWN(P10*10%,-1)</f>
        <v>0</v>
      </c>
      <c r="R10" s="1930" t="str">
        <f>IF(ISBLANK(D10),"",ROUNDDOWN(ROUNDDOWN(IF(O10&lt;230000,230000,IF(O10&gt;3750000,3750000,O10)),-3)*4.5%,-1))</f>
        <v/>
      </c>
      <c r="S10" s="1930"/>
      <c r="T10" s="1930" t="str">
        <f>IF(ISBLANK(D10),"",IF(Y10=FALSE,ROUNDDOWN(ROUNDDOWN(IF(O10&lt;280000,280000,IF(O10&gt;65790000,65790000,O10))*2.82%,-1)*6.55%,-1),ROUNDDOWN(ROUNDDOWN(IF(O10&lt;280000,280000,IF(O10&gt;65790000,65790000,O10))*2.82%,-1)*6.55%,-1)-ROUNDUP(ROUNDDOWN(ROUNDDOWN(IF(O10&lt;280000,280000,IF(O10&gt;65790000,65790000,O10))*2.82%,-1)*6.55%,-1)*30%,-1)))</f>
        <v/>
      </c>
      <c r="U10" s="1930" t="str">
        <f>IF(ISBLANK(D10),"",ROUNDDOWN(IF(O10&lt;280000,280000,IF(O10&gt;65790000,65790000,O10))*2.9%,-1))</f>
        <v/>
      </c>
      <c r="V10" s="1931"/>
      <c r="W10" s="1932">
        <f t="shared" ref="W10:W39" si="1">SUM(P10:V10)</f>
        <v>0</v>
      </c>
      <c r="X10" s="1933">
        <f>ROUNDUP(O10-W10,-1)</f>
        <v>0</v>
      </c>
      <c r="Y10" s="1892" t="b">
        <v>0</v>
      </c>
      <c r="Z10" s="1968"/>
      <c r="AA10" s="3236"/>
      <c r="AB10" s="3237"/>
    </row>
    <row r="11" spans="1:28" ht="25.5" customHeight="1">
      <c r="A11" s="1923">
        <v>1</v>
      </c>
      <c r="B11" s="1934" t="s">
        <v>527</v>
      </c>
      <c r="C11" s="1935">
        <v>9</v>
      </c>
      <c r="D11" s="1936">
        <v>800000</v>
      </c>
      <c r="E11" s="1937">
        <v>50000</v>
      </c>
      <c r="F11" s="1937">
        <v>50000</v>
      </c>
      <c r="G11" s="1937"/>
      <c r="H11" s="1937"/>
      <c r="I11" s="1937">
        <v>360000</v>
      </c>
      <c r="J11" s="3229">
        <v>100000</v>
      </c>
      <c r="K11" s="1936">
        <v>380000</v>
      </c>
      <c r="L11" s="1937">
        <v>100000</v>
      </c>
      <c r="M11" s="1937">
        <v>200000</v>
      </c>
      <c r="N11" s="1937">
        <v>200000</v>
      </c>
      <c r="O11" s="1938">
        <f>SUM(D11:J11)</f>
        <v>1360000</v>
      </c>
      <c r="P11" s="1939">
        <f>IF(O11/1000&lt;770,0,IF(OR(ISBLANK(B11),O11&lt;1000000),0,IF(O11&gt;10000000,VLOOKUP(10000,갑근세,3)+((O11-10000000)*95%*35%),VLOOKUP(O11*0.001,갑근세,3))))</f>
        <v>7650</v>
      </c>
      <c r="Q11" s="1940">
        <f t="shared" ref="Q11:Q39" si="2">ROUNDDOWN(P11*10%,-1)</f>
        <v>760</v>
      </c>
      <c r="R11" s="1940">
        <f>IF(ISBLANK(D11),"",ROUNDDOWN(ROUNDDOWN(IF(O11&lt;230000,230000,IF(O11&gt;3750000,3750000,O11)),-3)*4.5%,-1))</f>
        <v>61200</v>
      </c>
      <c r="S11" s="1930"/>
      <c r="T11" s="1930">
        <f t="shared" ref="T11:T39" si="3">IF(ISBLANK(D11),"",IF(Y11=FALSE,ROUNDDOWN(ROUNDDOWN(IF(O11&lt;280000,280000,IF(O11&gt;65790000,65790000,O11))*2.82%,-1)*6.55%,-1),ROUNDDOWN(ROUNDDOWN(IF(O11&lt;280000,280000,IF(O11&gt;65790000,65790000,O11))*2.82%,-1)*6.55%,-1)-ROUNDUP(ROUNDDOWN(ROUNDDOWN(IF(O11&lt;280000,280000,IF(O11&gt;65790000,65790000,O11))*2.82%,-1)*6.55%,-1)*30%,-1)))</f>
        <v>2510</v>
      </c>
      <c r="U11" s="1940">
        <f>IF(ISBLANK(D11),"",ROUNDDOWN(IF(O11&lt;280000,280000,IF(O11&gt;65790000,65790000,O11))*2.82%,-1))</f>
        <v>38350</v>
      </c>
      <c r="V11" s="1941"/>
      <c r="W11" s="1942">
        <f>SUM(P11:V11)</f>
        <v>110470</v>
      </c>
      <c r="X11" s="1943">
        <f>AB11-W11</f>
        <v>2129530</v>
      </c>
      <c r="Y11" s="1892" t="b">
        <v>0</v>
      </c>
      <c r="Z11" s="1968"/>
      <c r="AA11" s="3236">
        <v>500000</v>
      </c>
      <c r="AB11" s="3237">
        <f>O11+K11+L11+M11+N11</f>
        <v>2240000</v>
      </c>
    </row>
    <row r="12" spans="1:28" ht="25.5" customHeight="1">
      <c r="A12" s="1944">
        <v>2</v>
      </c>
      <c r="B12" s="1945" t="s">
        <v>936</v>
      </c>
      <c r="C12" s="1946">
        <v>3</v>
      </c>
      <c r="D12" s="1947">
        <v>800000</v>
      </c>
      <c r="E12" s="1948">
        <v>50000</v>
      </c>
      <c r="F12" s="1948">
        <v>50000</v>
      </c>
      <c r="G12" s="1948"/>
      <c r="H12" s="1948"/>
      <c r="I12" s="1948">
        <v>120000</v>
      </c>
      <c r="J12" s="3230">
        <v>100000</v>
      </c>
      <c r="K12" s="1947">
        <v>260000</v>
      </c>
      <c r="L12" s="1948">
        <v>100000</v>
      </c>
      <c r="M12" s="1948">
        <v>200000</v>
      </c>
      <c r="N12" s="1948">
        <v>200000</v>
      </c>
      <c r="O12" s="1938">
        <f>SUM(D12:J12)</f>
        <v>1120000</v>
      </c>
      <c r="P12" s="1950">
        <f t="shared" si="0"/>
        <v>3800</v>
      </c>
      <c r="Q12" s="1951">
        <f t="shared" si="2"/>
        <v>380</v>
      </c>
      <c r="R12" s="1951">
        <f t="shared" ref="R12:R39" si="4">IF(ISBLANK(D12),"",ROUNDDOWN(ROUNDDOWN(IF(O12&lt;230000,230000,IF(O12&gt;3750000,3750000,O12)),-3)*4.5%,-1))</f>
        <v>50400</v>
      </c>
      <c r="S12" s="1952"/>
      <c r="T12" s="1952">
        <f>IF(ISBLANK(D12),"",IF(Y12=FALSE,ROUNDDOWN(ROUNDDOWN(IF(O12&lt;280000,280000,IF(O12&gt;65790000,65790000,O12))*2.82%,-1)*6.55%,-1),ROUNDDOWN(ROUNDDOWN(IF(O12&lt;280000,280000,IF(O12&gt;65790000,65790000,O12))*2.82%,-1)*6.55%,-1)-ROUNDUP(ROUNDDOWN(ROUNDDOWN(IF(O12&lt;280000,280000,IF(O12&gt;65790000,65790000,O12))*2.82%,-1)*6.55%,-1)*30%,-1)))</f>
        <v>2060</v>
      </c>
      <c r="U12" s="1951">
        <f>IF(ISBLANK(D12),"",ROUNDDOWN(IF(O12&lt;280000,280000,IF(O12&gt;65790000,65790000,O12))*2.82%,-1))</f>
        <v>31580</v>
      </c>
      <c r="V12" s="1953"/>
      <c r="W12" s="1954">
        <f>SUM(P12:V12)</f>
        <v>88220</v>
      </c>
      <c r="X12" s="1943">
        <f>AB12-W12</f>
        <v>1791780</v>
      </c>
      <c r="Y12" s="1892" t="b">
        <v>0</v>
      </c>
      <c r="Z12" s="1968"/>
      <c r="AA12" s="3236">
        <v>500000</v>
      </c>
      <c r="AB12" s="3237">
        <f>O12+K12+L12+M12+N12</f>
        <v>1880000</v>
      </c>
    </row>
    <row r="13" spans="1:28" ht="19.5" hidden="1" customHeight="1">
      <c r="A13" s="1901" t="str">
        <f>IF(ISBLANK(B13),"",ROW(A4))</f>
        <v/>
      </c>
      <c r="B13" s="1883"/>
      <c r="C13" s="1884"/>
      <c r="D13" s="1885"/>
      <c r="E13" s="1886"/>
      <c r="F13" s="1886"/>
      <c r="G13" s="1886"/>
      <c r="H13" s="1886"/>
      <c r="I13" s="1886"/>
      <c r="J13" s="3231"/>
      <c r="K13" s="1885"/>
      <c r="L13" s="1886"/>
      <c r="M13" s="1886"/>
      <c r="N13" s="1886"/>
      <c r="O13" s="1891">
        <f t="shared" ref="O13:O39" si="5">SUM(D13:N13)</f>
        <v>0</v>
      </c>
      <c r="P13" s="1887">
        <f t="shared" si="0"/>
        <v>0</v>
      </c>
      <c r="Q13" s="1888">
        <f t="shared" si="2"/>
        <v>0</v>
      </c>
      <c r="R13" s="1888" t="str">
        <f t="shared" si="4"/>
        <v/>
      </c>
      <c r="S13" s="1889"/>
      <c r="T13" s="1888" t="str">
        <f t="shared" si="3"/>
        <v/>
      </c>
      <c r="U13" s="1888" t="str">
        <f t="shared" ref="U13:U39" si="6">IF(ISBLANK(D13),"",ROUNDDOWN(IF(O13&lt;280000,280000,IF(O13&gt;65790000,65790000,O13))*2.82%,-1))</f>
        <v/>
      </c>
      <c r="V13" s="1890">
        <f t="shared" ref="V13:V39" si="7">ROUNDDOWN(O13*0.55%,-1)</f>
        <v>0</v>
      </c>
      <c r="W13" s="1891">
        <f t="shared" si="1"/>
        <v>0</v>
      </c>
      <c r="X13" s="1902">
        <f t="shared" ref="X13:X39" si="8">ROUNDUP(O13-W13,-1)</f>
        <v>0</v>
      </c>
      <c r="Y13" s="1892" t="b">
        <v>0</v>
      </c>
      <c r="Z13" s="1968"/>
      <c r="AA13" s="3236"/>
      <c r="AB13" s="3238"/>
    </row>
    <row r="14" spans="1:28" ht="19.5" hidden="1" customHeight="1">
      <c r="A14" s="1882" t="str">
        <f>IF(ISBLANK(B14),"",ROW(A5))</f>
        <v/>
      </c>
      <c r="B14" s="1893"/>
      <c r="C14" s="1894"/>
      <c r="D14" s="1895"/>
      <c r="E14" s="1896"/>
      <c r="F14" s="1896"/>
      <c r="G14" s="1896"/>
      <c r="H14" s="1896"/>
      <c r="I14" s="1896"/>
      <c r="J14" s="3232"/>
      <c r="K14" s="1895"/>
      <c r="L14" s="1896"/>
      <c r="M14" s="1896"/>
      <c r="N14" s="1896"/>
      <c r="O14" s="1900">
        <f t="shared" si="5"/>
        <v>0</v>
      </c>
      <c r="P14" s="1897">
        <f t="shared" si="0"/>
        <v>0</v>
      </c>
      <c r="Q14" s="1898">
        <f t="shared" si="2"/>
        <v>0</v>
      </c>
      <c r="R14" s="1898" t="str">
        <f t="shared" si="4"/>
        <v/>
      </c>
      <c r="S14" s="1889"/>
      <c r="T14" s="1888" t="str">
        <f t="shared" si="3"/>
        <v/>
      </c>
      <c r="U14" s="1898" t="str">
        <f t="shared" si="6"/>
        <v/>
      </c>
      <c r="V14" s="1899">
        <f t="shared" si="7"/>
        <v>0</v>
      </c>
      <c r="W14" s="1900">
        <f t="shared" si="1"/>
        <v>0</v>
      </c>
      <c r="X14" s="1903">
        <f t="shared" si="8"/>
        <v>0</v>
      </c>
      <c r="Y14" s="1892" t="b">
        <v>0</v>
      </c>
      <c r="Z14" s="1968"/>
      <c r="AA14" s="3236"/>
      <c r="AB14" s="3239"/>
    </row>
    <row r="15" spans="1:28" ht="19.5" hidden="1" customHeight="1">
      <c r="A15" s="1882" t="str">
        <f t="shared" ref="A15:A39" si="9">IF(ISBLANK(B15),"",ROW(A7))</f>
        <v/>
      </c>
      <c r="B15" s="1893"/>
      <c r="C15" s="1894"/>
      <c r="D15" s="1895"/>
      <c r="E15" s="1896"/>
      <c r="F15" s="1896"/>
      <c r="G15" s="1896"/>
      <c r="H15" s="1896"/>
      <c r="I15" s="1896"/>
      <c r="J15" s="3232"/>
      <c r="K15" s="1895"/>
      <c r="L15" s="1896"/>
      <c r="M15" s="1896"/>
      <c r="N15" s="1896"/>
      <c r="O15" s="1900">
        <f t="shared" si="5"/>
        <v>0</v>
      </c>
      <c r="P15" s="1897">
        <f t="shared" si="0"/>
        <v>0</v>
      </c>
      <c r="Q15" s="1898">
        <f t="shared" si="2"/>
        <v>0</v>
      </c>
      <c r="R15" s="1898" t="str">
        <f t="shared" si="4"/>
        <v/>
      </c>
      <c r="S15" s="1889"/>
      <c r="T15" s="1888" t="str">
        <f t="shared" si="3"/>
        <v/>
      </c>
      <c r="U15" s="1898" t="str">
        <f t="shared" si="6"/>
        <v/>
      </c>
      <c r="V15" s="1899">
        <f t="shared" si="7"/>
        <v>0</v>
      </c>
      <c r="W15" s="1900">
        <f t="shared" si="1"/>
        <v>0</v>
      </c>
      <c r="X15" s="1903">
        <f t="shared" si="8"/>
        <v>0</v>
      </c>
      <c r="Y15" s="1892" t="b">
        <v>0</v>
      </c>
      <c r="Z15" s="1968"/>
      <c r="AA15" s="3236"/>
      <c r="AB15" s="3238"/>
    </row>
    <row r="16" spans="1:28" ht="19.5" hidden="1" customHeight="1">
      <c r="A16" s="1882" t="str">
        <f t="shared" si="9"/>
        <v/>
      </c>
      <c r="B16" s="1893"/>
      <c r="C16" s="1894"/>
      <c r="D16" s="1895"/>
      <c r="E16" s="1896"/>
      <c r="F16" s="1896"/>
      <c r="G16" s="1896"/>
      <c r="H16" s="1896"/>
      <c r="I16" s="1896"/>
      <c r="J16" s="3232"/>
      <c r="K16" s="1895"/>
      <c r="L16" s="1896"/>
      <c r="M16" s="1896"/>
      <c r="N16" s="1896"/>
      <c r="O16" s="1900">
        <f t="shared" si="5"/>
        <v>0</v>
      </c>
      <c r="P16" s="1897">
        <f t="shared" si="0"/>
        <v>0</v>
      </c>
      <c r="Q16" s="1898">
        <f t="shared" si="2"/>
        <v>0</v>
      </c>
      <c r="R16" s="1898" t="str">
        <f t="shared" si="4"/>
        <v/>
      </c>
      <c r="S16" s="1889"/>
      <c r="T16" s="1888" t="str">
        <f t="shared" si="3"/>
        <v/>
      </c>
      <c r="U16" s="1898" t="str">
        <f t="shared" si="6"/>
        <v/>
      </c>
      <c r="V16" s="1899">
        <f t="shared" si="7"/>
        <v>0</v>
      </c>
      <c r="W16" s="1900">
        <f t="shared" si="1"/>
        <v>0</v>
      </c>
      <c r="X16" s="1903">
        <f t="shared" si="8"/>
        <v>0</v>
      </c>
      <c r="Y16" s="1892" t="b">
        <v>0</v>
      </c>
      <c r="Z16" s="1968"/>
      <c r="AA16" s="3236"/>
      <c r="AB16" s="3238"/>
    </row>
    <row r="17" spans="1:28" ht="19.5" hidden="1" customHeight="1">
      <c r="A17" s="1882" t="str">
        <f t="shared" si="9"/>
        <v/>
      </c>
      <c r="B17" s="1893"/>
      <c r="C17" s="1894"/>
      <c r="D17" s="1895"/>
      <c r="E17" s="1896"/>
      <c r="F17" s="1896"/>
      <c r="G17" s="1896"/>
      <c r="H17" s="1896"/>
      <c r="I17" s="1896"/>
      <c r="J17" s="3232"/>
      <c r="K17" s="1895"/>
      <c r="L17" s="1896"/>
      <c r="M17" s="1896"/>
      <c r="N17" s="1896"/>
      <c r="O17" s="1900">
        <f t="shared" si="5"/>
        <v>0</v>
      </c>
      <c r="P17" s="1897">
        <f t="shared" si="0"/>
        <v>0</v>
      </c>
      <c r="Q17" s="1898">
        <f t="shared" si="2"/>
        <v>0</v>
      </c>
      <c r="R17" s="1898" t="str">
        <f t="shared" si="4"/>
        <v/>
      </c>
      <c r="S17" s="1889"/>
      <c r="T17" s="1888" t="str">
        <f t="shared" si="3"/>
        <v/>
      </c>
      <c r="U17" s="1898" t="str">
        <f t="shared" si="6"/>
        <v/>
      </c>
      <c r="V17" s="1899">
        <f t="shared" si="7"/>
        <v>0</v>
      </c>
      <c r="W17" s="1900">
        <f t="shared" si="1"/>
        <v>0</v>
      </c>
      <c r="X17" s="1903">
        <f t="shared" si="8"/>
        <v>0</v>
      </c>
      <c r="Y17" s="1892" t="b">
        <v>0</v>
      </c>
      <c r="Z17" s="1968"/>
      <c r="AA17" s="3236"/>
      <c r="AB17" s="3238"/>
    </row>
    <row r="18" spans="1:28" ht="19.5" hidden="1" customHeight="1">
      <c r="A18" s="1882" t="str">
        <f t="shared" si="9"/>
        <v/>
      </c>
      <c r="B18" s="1893"/>
      <c r="C18" s="1894"/>
      <c r="D18" s="1895"/>
      <c r="E18" s="1896"/>
      <c r="F18" s="1896"/>
      <c r="G18" s="1896"/>
      <c r="H18" s="1896"/>
      <c r="I18" s="1896"/>
      <c r="J18" s="3232"/>
      <c r="K18" s="1895"/>
      <c r="L18" s="1896"/>
      <c r="M18" s="1896"/>
      <c r="N18" s="1896"/>
      <c r="O18" s="1900">
        <f t="shared" si="5"/>
        <v>0</v>
      </c>
      <c r="P18" s="1897">
        <f t="shared" si="0"/>
        <v>0</v>
      </c>
      <c r="Q18" s="1898">
        <f t="shared" si="2"/>
        <v>0</v>
      </c>
      <c r="R18" s="1898" t="str">
        <f t="shared" si="4"/>
        <v/>
      </c>
      <c r="S18" s="1889"/>
      <c r="T18" s="1888" t="str">
        <f t="shared" si="3"/>
        <v/>
      </c>
      <c r="U18" s="1898" t="str">
        <f t="shared" si="6"/>
        <v/>
      </c>
      <c r="V18" s="1899">
        <f t="shared" si="7"/>
        <v>0</v>
      </c>
      <c r="W18" s="1900">
        <f t="shared" si="1"/>
        <v>0</v>
      </c>
      <c r="X18" s="1903">
        <f t="shared" si="8"/>
        <v>0</v>
      </c>
      <c r="Y18" s="1892" t="b">
        <v>0</v>
      </c>
      <c r="Z18" s="1968"/>
      <c r="AA18" s="3236"/>
      <c r="AB18" s="3238"/>
    </row>
    <row r="19" spans="1:28" ht="19.5" hidden="1" customHeight="1">
      <c r="A19" s="1882" t="str">
        <f t="shared" si="9"/>
        <v/>
      </c>
      <c r="B19" s="1893"/>
      <c r="C19" s="1894"/>
      <c r="D19" s="1895"/>
      <c r="E19" s="1896"/>
      <c r="F19" s="1896"/>
      <c r="G19" s="1896"/>
      <c r="H19" s="1905"/>
      <c r="I19" s="1896"/>
      <c r="J19" s="3232"/>
      <c r="K19" s="1895"/>
      <c r="L19" s="1896"/>
      <c r="M19" s="1896"/>
      <c r="N19" s="1896"/>
      <c r="O19" s="1900">
        <f t="shared" si="5"/>
        <v>0</v>
      </c>
      <c r="P19" s="1897">
        <f t="shared" si="0"/>
        <v>0</v>
      </c>
      <c r="Q19" s="1898">
        <f t="shared" si="2"/>
        <v>0</v>
      </c>
      <c r="R19" s="1898" t="str">
        <f t="shared" si="4"/>
        <v/>
      </c>
      <c r="S19" s="1889"/>
      <c r="T19" s="1888" t="str">
        <f t="shared" si="3"/>
        <v/>
      </c>
      <c r="U19" s="1898" t="str">
        <f t="shared" si="6"/>
        <v/>
      </c>
      <c r="V19" s="1899">
        <f t="shared" si="7"/>
        <v>0</v>
      </c>
      <c r="W19" s="1900">
        <f t="shared" si="1"/>
        <v>0</v>
      </c>
      <c r="X19" s="1903">
        <f t="shared" si="8"/>
        <v>0</v>
      </c>
      <c r="Y19" s="1892" t="b">
        <v>0</v>
      </c>
      <c r="Z19" s="1968"/>
      <c r="AA19" s="3236"/>
      <c r="AB19" s="3238"/>
    </row>
    <row r="20" spans="1:28" ht="19.5" hidden="1" customHeight="1">
      <c r="A20" s="1882" t="str">
        <f t="shared" si="9"/>
        <v/>
      </c>
      <c r="B20" s="1893"/>
      <c r="C20" s="1894"/>
      <c r="D20" s="1895"/>
      <c r="E20" s="1896"/>
      <c r="F20" s="1896"/>
      <c r="G20" s="1896"/>
      <c r="H20" s="1896"/>
      <c r="I20" s="1896"/>
      <c r="J20" s="3232"/>
      <c r="K20" s="1895"/>
      <c r="L20" s="1896"/>
      <c r="M20" s="1896"/>
      <c r="N20" s="1896"/>
      <c r="O20" s="1900">
        <f t="shared" si="5"/>
        <v>0</v>
      </c>
      <c r="P20" s="1897">
        <f t="shared" si="0"/>
        <v>0</v>
      </c>
      <c r="Q20" s="1898">
        <f t="shared" si="2"/>
        <v>0</v>
      </c>
      <c r="R20" s="1898" t="str">
        <f t="shared" si="4"/>
        <v/>
      </c>
      <c r="S20" s="1889"/>
      <c r="T20" s="1888" t="str">
        <f t="shared" si="3"/>
        <v/>
      </c>
      <c r="U20" s="1898" t="str">
        <f t="shared" si="6"/>
        <v/>
      </c>
      <c r="V20" s="1899">
        <f t="shared" si="7"/>
        <v>0</v>
      </c>
      <c r="W20" s="1900">
        <f t="shared" si="1"/>
        <v>0</v>
      </c>
      <c r="X20" s="1903">
        <f t="shared" si="8"/>
        <v>0</v>
      </c>
      <c r="Y20" s="1892" t="b">
        <v>0</v>
      </c>
      <c r="Z20" s="1968"/>
      <c r="AA20" s="3236"/>
      <c r="AB20" s="3238"/>
    </row>
    <row r="21" spans="1:28" ht="19.5" hidden="1" customHeight="1">
      <c r="A21" s="1882" t="str">
        <f t="shared" si="9"/>
        <v/>
      </c>
      <c r="B21" s="1893"/>
      <c r="C21" s="1894"/>
      <c r="D21" s="1895"/>
      <c r="E21" s="1896"/>
      <c r="F21" s="1896"/>
      <c r="G21" s="1896"/>
      <c r="H21" s="1896"/>
      <c r="I21" s="1896"/>
      <c r="J21" s="3232"/>
      <c r="K21" s="1895"/>
      <c r="L21" s="1896"/>
      <c r="M21" s="1896"/>
      <c r="N21" s="1896"/>
      <c r="O21" s="1900">
        <f t="shared" si="5"/>
        <v>0</v>
      </c>
      <c r="P21" s="1897">
        <f t="shared" si="0"/>
        <v>0</v>
      </c>
      <c r="Q21" s="1898">
        <f t="shared" si="2"/>
        <v>0</v>
      </c>
      <c r="R21" s="1898" t="str">
        <f t="shared" si="4"/>
        <v/>
      </c>
      <c r="S21" s="1889"/>
      <c r="T21" s="1888" t="str">
        <f t="shared" si="3"/>
        <v/>
      </c>
      <c r="U21" s="1898" t="str">
        <f t="shared" si="6"/>
        <v/>
      </c>
      <c r="V21" s="1899">
        <f t="shared" si="7"/>
        <v>0</v>
      </c>
      <c r="W21" s="1900">
        <f t="shared" si="1"/>
        <v>0</v>
      </c>
      <c r="X21" s="1903">
        <f t="shared" si="8"/>
        <v>0</v>
      </c>
      <c r="Y21" s="1892" t="b">
        <v>1</v>
      </c>
      <c r="Z21" s="1968"/>
      <c r="AA21" s="3236"/>
      <c r="AB21" s="3238"/>
    </row>
    <row r="22" spans="1:28" ht="19.5" hidden="1" customHeight="1">
      <c r="A22" s="1882" t="str">
        <f t="shared" si="9"/>
        <v/>
      </c>
      <c r="B22" s="1893"/>
      <c r="C22" s="1894"/>
      <c r="D22" s="1895"/>
      <c r="E22" s="1896"/>
      <c r="F22" s="1896"/>
      <c r="G22" s="1896"/>
      <c r="H22" s="1896"/>
      <c r="I22" s="1896"/>
      <c r="J22" s="3232"/>
      <c r="K22" s="1895"/>
      <c r="L22" s="1896"/>
      <c r="M22" s="1896"/>
      <c r="N22" s="1896"/>
      <c r="O22" s="1900">
        <f t="shared" si="5"/>
        <v>0</v>
      </c>
      <c r="P22" s="1897">
        <f t="shared" si="0"/>
        <v>0</v>
      </c>
      <c r="Q22" s="1898">
        <f t="shared" si="2"/>
        <v>0</v>
      </c>
      <c r="R22" s="1898" t="str">
        <f t="shared" si="4"/>
        <v/>
      </c>
      <c r="S22" s="1889"/>
      <c r="T22" s="1888" t="str">
        <f t="shared" si="3"/>
        <v/>
      </c>
      <c r="U22" s="1898" t="str">
        <f t="shared" si="6"/>
        <v/>
      </c>
      <c r="V22" s="1899">
        <f t="shared" si="7"/>
        <v>0</v>
      </c>
      <c r="W22" s="1900">
        <f t="shared" si="1"/>
        <v>0</v>
      </c>
      <c r="X22" s="1903">
        <f t="shared" si="8"/>
        <v>0</v>
      </c>
      <c r="Y22" s="1892" t="b">
        <v>0</v>
      </c>
      <c r="Z22" s="1968"/>
      <c r="AA22" s="3236"/>
      <c r="AB22" s="3238"/>
    </row>
    <row r="23" spans="1:28" ht="19.5" hidden="1" customHeight="1">
      <c r="A23" s="1882" t="str">
        <f t="shared" si="9"/>
        <v/>
      </c>
      <c r="B23" s="1893"/>
      <c r="C23" s="1894"/>
      <c r="D23" s="1895"/>
      <c r="E23" s="1896"/>
      <c r="F23" s="1896"/>
      <c r="G23" s="1896"/>
      <c r="H23" s="1896"/>
      <c r="I23" s="1896"/>
      <c r="J23" s="3232"/>
      <c r="K23" s="1895"/>
      <c r="L23" s="1896"/>
      <c r="M23" s="1896"/>
      <c r="N23" s="1896"/>
      <c r="O23" s="1900">
        <f t="shared" si="5"/>
        <v>0</v>
      </c>
      <c r="P23" s="1897">
        <f t="shared" si="0"/>
        <v>0</v>
      </c>
      <c r="Q23" s="1898">
        <f t="shared" si="2"/>
        <v>0</v>
      </c>
      <c r="R23" s="1898" t="str">
        <f t="shared" si="4"/>
        <v/>
      </c>
      <c r="S23" s="1889"/>
      <c r="T23" s="1888" t="str">
        <f t="shared" si="3"/>
        <v/>
      </c>
      <c r="U23" s="1898" t="str">
        <f t="shared" si="6"/>
        <v/>
      </c>
      <c r="V23" s="1899">
        <f t="shared" si="7"/>
        <v>0</v>
      </c>
      <c r="W23" s="1900">
        <f t="shared" si="1"/>
        <v>0</v>
      </c>
      <c r="X23" s="1903">
        <f t="shared" si="8"/>
        <v>0</v>
      </c>
      <c r="Y23" s="1892" t="b">
        <v>0</v>
      </c>
      <c r="Z23" s="1968"/>
      <c r="AA23" s="3236"/>
      <c r="AB23" s="3238"/>
    </row>
    <row r="24" spans="1:28" ht="19.5" hidden="1" customHeight="1">
      <c r="A24" s="1882" t="str">
        <f t="shared" si="9"/>
        <v/>
      </c>
      <c r="B24" s="1893"/>
      <c r="C24" s="1894"/>
      <c r="D24" s="1895"/>
      <c r="E24" s="1896"/>
      <c r="F24" s="1896"/>
      <c r="G24" s="1896"/>
      <c r="H24" s="1896"/>
      <c r="I24" s="1896"/>
      <c r="J24" s="3232"/>
      <c r="K24" s="1895"/>
      <c r="L24" s="1896"/>
      <c r="M24" s="1896"/>
      <c r="N24" s="1896"/>
      <c r="O24" s="1900">
        <f t="shared" si="5"/>
        <v>0</v>
      </c>
      <c r="P24" s="1897">
        <f t="shared" si="0"/>
        <v>0</v>
      </c>
      <c r="Q24" s="1898">
        <f t="shared" si="2"/>
        <v>0</v>
      </c>
      <c r="R24" s="1898" t="str">
        <f t="shared" si="4"/>
        <v/>
      </c>
      <c r="S24" s="1889"/>
      <c r="T24" s="1888" t="str">
        <f t="shared" si="3"/>
        <v/>
      </c>
      <c r="U24" s="1898" t="str">
        <f t="shared" si="6"/>
        <v/>
      </c>
      <c r="V24" s="1899">
        <f t="shared" si="7"/>
        <v>0</v>
      </c>
      <c r="W24" s="1900">
        <f t="shared" si="1"/>
        <v>0</v>
      </c>
      <c r="X24" s="1903">
        <f t="shared" si="8"/>
        <v>0</v>
      </c>
      <c r="Y24" s="1892" t="b">
        <v>0</v>
      </c>
      <c r="Z24" s="1968"/>
      <c r="AA24" s="3236"/>
      <c r="AB24" s="3238"/>
    </row>
    <row r="25" spans="1:28" ht="19.5" hidden="1" customHeight="1">
      <c r="A25" s="1882" t="str">
        <f t="shared" si="9"/>
        <v/>
      </c>
      <c r="B25" s="1893"/>
      <c r="C25" s="1894"/>
      <c r="D25" s="1895"/>
      <c r="E25" s="1896"/>
      <c r="F25" s="1896"/>
      <c r="G25" s="1896"/>
      <c r="H25" s="1896"/>
      <c r="I25" s="1896"/>
      <c r="J25" s="3232"/>
      <c r="K25" s="1895"/>
      <c r="L25" s="1896"/>
      <c r="M25" s="1896"/>
      <c r="N25" s="1896"/>
      <c r="O25" s="1900">
        <f t="shared" si="5"/>
        <v>0</v>
      </c>
      <c r="P25" s="1897">
        <f t="shared" si="0"/>
        <v>0</v>
      </c>
      <c r="Q25" s="1898">
        <f t="shared" si="2"/>
        <v>0</v>
      </c>
      <c r="R25" s="1898" t="str">
        <f t="shared" si="4"/>
        <v/>
      </c>
      <c r="S25" s="1889"/>
      <c r="T25" s="1888" t="str">
        <f t="shared" si="3"/>
        <v/>
      </c>
      <c r="U25" s="1898" t="str">
        <f t="shared" si="6"/>
        <v/>
      </c>
      <c r="V25" s="1899">
        <f t="shared" si="7"/>
        <v>0</v>
      </c>
      <c r="W25" s="1900">
        <f t="shared" si="1"/>
        <v>0</v>
      </c>
      <c r="X25" s="1903">
        <f t="shared" si="8"/>
        <v>0</v>
      </c>
      <c r="Y25" s="1892" t="b">
        <v>0</v>
      </c>
      <c r="Z25" s="1968"/>
      <c r="AA25" s="3236"/>
      <c r="AB25" s="3238"/>
    </row>
    <row r="26" spans="1:28" ht="19.5" hidden="1" customHeight="1">
      <c r="A26" s="1882" t="str">
        <f t="shared" si="9"/>
        <v/>
      </c>
      <c r="B26" s="1893"/>
      <c r="C26" s="1894"/>
      <c r="D26" s="1895"/>
      <c r="E26" s="1896"/>
      <c r="F26" s="1896"/>
      <c r="G26" s="1896"/>
      <c r="H26" s="1896"/>
      <c r="I26" s="1896"/>
      <c r="J26" s="3232"/>
      <c r="K26" s="1895"/>
      <c r="L26" s="1896"/>
      <c r="M26" s="1896"/>
      <c r="N26" s="1896"/>
      <c r="O26" s="1900">
        <f t="shared" si="5"/>
        <v>0</v>
      </c>
      <c r="P26" s="1897">
        <f t="shared" si="0"/>
        <v>0</v>
      </c>
      <c r="Q26" s="1898">
        <f t="shared" si="2"/>
        <v>0</v>
      </c>
      <c r="R26" s="1898" t="str">
        <f t="shared" si="4"/>
        <v/>
      </c>
      <c r="S26" s="1889"/>
      <c r="T26" s="1888" t="str">
        <f t="shared" si="3"/>
        <v/>
      </c>
      <c r="U26" s="1898" t="str">
        <f t="shared" si="6"/>
        <v/>
      </c>
      <c r="V26" s="1899">
        <f t="shared" si="7"/>
        <v>0</v>
      </c>
      <c r="W26" s="1900">
        <f t="shared" si="1"/>
        <v>0</v>
      </c>
      <c r="X26" s="1903">
        <f t="shared" si="8"/>
        <v>0</v>
      </c>
      <c r="Y26" s="1892" t="b">
        <v>0</v>
      </c>
      <c r="Z26" s="1968"/>
      <c r="AA26" s="3236"/>
      <c r="AB26" s="3238"/>
    </row>
    <row r="27" spans="1:28" ht="19.5" hidden="1" customHeight="1">
      <c r="A27" s="1882" t="str">
        <f t="shared" si="9"/>
        <v/>
      </c>
      <c r="B27" s="1893"/>
      <c r="C27" s="1894"/>
      <c r="D27" s="1895"/>
      <c r="E27" s="1896"/>
      <c r="F27" s="1896"/>
      <c r="G27" s="1896"/>
      <c r="H27" s="1896"/>
      <c r="I27" s="1896"/>
      <c r="J27" s="3232"/>
      <c r="K27" s="1895"/>
      <c r="L27" s="1896"/>
      <c r="M27" s="1896"/>
      <c r="N27" s="1896"/>
      <c r="O27" s="1900">
        <f t="shared" si="5"/>
        <v>0</v>
      </c>
      <c r="P27" s="1897">
        <f t="shared" si="0"/>
        <v>0</v>
      </c>
      <c r="Q27" s="1898">
        <f t="shared" si="2"/>
        <v>0</v>
      </c>
      <c r="R27" s="1898" t="str">
        <f t="shared" si="4"/>
        <v/>
      </c>
      <c r="S27" s="1889"/>
      <c r="T27" s="1888" t="str">
        <f t="shared" si="3"/>
        <v/>
      </c>
      <c r="U27" s="1898" t="str">
        <f t="shared" si="6"/>
        <v/>
      </c>
      <c r="V27" s="1899">
        <f t="shared" si="7"/>
        <v>0</v>
      </c>
      <c r="W27" s="1900">
        <f t="shared" si="1"/>
        <v>0</v>
      </c>
      <c r="X27" s="1903">
        <f t="shared" si="8"/>
        <v>0</v>
      </c>
      <c r="Y27" s="1892" t="b">
        <v>0</v>
      </c>
      <c r="Z27" s="1968"/>
      <c r="AA27" s="3236"/>
      <c r="AB27" s="3238"/>
    </row>
    <row r="28" spans="1:28" ht="19.5" hidden="1" customHeight="1">
      <c r="A28" s="1882" t="str">
        <f t="shared" si="9"/>
        <v/>
      </c>
      <c r="B28" s="1893"/>
      <c r="C28" s="1894"/>
      <c r="D28" s="1895"/>
      <c r="E28" s="1896"/>
      <c r="F28" s="1896"/>
      <c r="G28" s="1896"/>
      <c r="H28" s="1896"/>
      <c r="I28" s="1896"/>
      <c r="J28" s="3232"/>
      <c r="K28" s="1895"/>
      <c r="L28" s="1896"/>
      <c r="M28" s="1896"/>
      <c r="N28" s="1896"/>
      <c r="O28" s="1900">
        <f t="shared" si="5"/>
        <v>0</v>
      </c>
      <c r="P28" s="1897">
        <f t="shared" si="0"/>
        <v>0</v>
      </c>
      <c r="Q28" s="1898">
        <f t="shared" si="2"/>
        <v>0</v>
      </c>
      <c r="R28" s="1898" t="str">
        <f t="shared" si="4"/>
        <v/>
      </c>
      <c r="S28" s="1889"/>
      <c r="T28" s="1888" t="str">
        <f t="shared" si="3"/>
        <v/>
      </c>
      <c r="U28" s="1898" t="str">
        <f t="shared" si="6"/>
        <v/>
      </c>
      <c r="V28" s="1899">
        <f t="shared" si="7"/>
        <v>0</v>
      </c>
      <c r="W28" s="1900">
        <f t="shared" si="1"/>
        <v>0</v>
      </c>
      <c r="X28" s="1903">
        <f t="shared" si="8"/>
        <v>0</v>
      </c>
      <c r="Y28" s="1892" t="b">
        <v>0</v>
      </c>
      <c r="Z28" s="1968"/>
      <c r="AA28" s="3236"/>
      <c r="AB28" s="3238"/>
    </row>
    <row r="29" spans="1:28" ht="19.5" hidden="1" customHeight="1">
      <c r="A29" s="1882" t="str">
        <f t="shared" si="9"/>
        <v/>
      </c>
      <c r="B29" s="1893"/>
      <c r="C29" s="1894"/>
      <c r="D29" s="1895"/>
      <c r="E29" s="1896"/>
      <c r="F29" s="1896"/>
      <c r="G29" s="1896"/>
      <c r="H29" s="1896"/>
      <c r="I29" s="1896"/>
      <c r="J29" s="3232"/>
      <c r="K29" s="1895"/>
      <c r="L29" s="1896"/>
      <c r="M29" s="1896"/>
      <c r="N29" s="1896"/>
      <c r="O29" s="1900">
        <f t="shared" si="5"/>
        <v>0</v>
      </c>
      <c r="P29" s="1897">
        <f t="shared" si="0"/>
        <v>0</v>
      </c>
      <c r="Q29" s="1898">
        <f t="shared" si="2"/>
        <v>0</v>
      </c>
      <c r="R29" s="1898" t="str">
        <f t="shared" si="4"/>
        <v/>
      </c>
      <c r="S29" s="1889"/>
      <c r="T29" s="1888" t="str">
        <f t="shared" si="3"/>
        <v/>
      </c>
      <c r="U29" s="1898" t="str">
        <f t="shared" si="6"/>
        <v/>
      </c>
      <c r="V29" s="1899">
        <f t="shared" si="7"/>
        <v>0</v>
      </c>
      <c r="W29" s="1900">
        <f t="shared" si="1"/>
        <v>0</v>
      </c>
      <c r="X29" s="1903">
        <f t="shared" si="8"/>
        <v>0</v>
      </c>
      <c r="Y29" s="1892" t="b">
        <v>0</v>
      </c>
      <c r="Z29" s="1968"/>
      <c r="AA29" s="3236"/>
      <c r="AB29" s="3238"/>
    </row>
    <row r="30" spans="1:28" ht="19.5" hidden="1" customHeight="1">
      <c r="A30" s="1882" t="str">
        <f t="shared" si="9"/>
        <v/>
      </c>
      <c r="B30" s="1893"/>
      <c r="C30" s="1894"/>
      <c r="D30" s="1895"/>
      <c r="E30" s="1896"/>
      <c r="F30" s="1896"/>
      <c r="G30" s="1896"/>
      <c r="H30" s="1896"/>
      <c r="I30" s="1896"/>
      <c r="J30" s="3232"/>
      <c r="K30" s="1895"/>
      <c r="L30" s="1896"/>
      <c r="M30" s="1896"/>
      <c r="N30" s="1896"/>
      <c r="O30" s="1900">
        <f t="shared" si="5"/>
        <v>0</v>
      </c>
      <c r="P30" s="1897">
        <f t="shared" si="0"/>
        <v>0</v>
      </c>
      <c r="Q30" s="1898">
        <f t="shared" si="2"/>
        <v>0</v>
      </c>
      <c r="R30" s="1898" t="str">
        <f t="shared" si="4"/>
        <v/>
      </c>
      <c r="S30" s="1889"/>
      <c r="T30" s="1888" t="str">
        <f t="shared" si="3"/>
        <v/>
      </c>
      <c r="U30" s="1898" t="str">
        <f t="shared" si="6"/>
        <v/>
      </c>
      <c r="V30" s="1899">
        <f t="shared" si="7"/>
        <v>0</v>
      </c>
      <c r="W30" s="1900">
        <f t="shared" si="1"/>
        <v>0</v>
      </c>
      <c r="X30" s="1903">
        <f t="shared" si="8"/>
        <v>0</v>
      </c>
      <c r="Y30" s="1892" t="b">
        <v>0</v>
      </c>
      <c r="Z30" s="1968"/>
      <c r="AA30" s="3236"/>
      <c r="AB30" s="3238"/>
    </row>
    <row r="31" spans="1:28" ht="19.5" hidden="1" customHeight="1">
      <c r="A31" s="1882" t="str">
        <f t="shared" si="9"/>
        <v/>
      </c>
      <c r="B31" s="1893"/>
      <c r="C31" s="1894"/>
      <c r="D31" s="1895"/>
      <c r="E31" s="1896"/>
      <c r="F31" s="1896"/>
      <c r="G31" s="1896"/>
      <c r="H31" s="1896"/>
      <c r="I31" s="1896"/>
      <c r="J31" s="3232"/>
      <c r="K31" s="1895"/>
      <c r="L31" s="1896"/>
      <c r="M31" s="1896"/>
      <c r="N31" s="1896"/>
      <c r="O31" s="1900">
        <f t="shared" si="5"/>
        <v>0</v>
      </c>
      <c r="P31" s="1897">
        <f t="shared" si="0"/>
        <v>0</v>
      </c>
      <c r="Q31" s="1898">
        <f t="shared" si="2"/>
        <v>0</v>
      </c>
      <c r="R31" s="1898" t="str">
        <f t="shared" si="4"/>
        <v/>
      </c>
      <c r="S31" s="1889"/>
      <c r="T31" s="1888" t="str">
        <f t="shared" si="3"/>
        <v/>
      </c>
      <c r="U31" s="1898" t="str">
        <f t="shared" si="6"/>
        <v/>
      </c>
      <c r="V31" s="1899">
        <f t="shared" si="7"/>
        <v>0</v>
      </c>
      <c r="W31" s="1900">
        <f t="shared" si="1"/>
        <v>0</v>
      </c>
      <c r="X31" s="1903">
        <f t="shared" si="8"/>
        <v>0</v>
      </c>
      <c r="Y31" s="1892" t="b">
        <v>0</v>
      </c>
      <c r="Z31" s="1968"/>
      <c r="AA31" s="3236"/>
      <c r="AB31" s="3238"/>
    </row>
    <row r="32" spans="1:28" ht="19.5" hidden="1" customHeight="1">
      <c r="A32" s="1882" t="str">
        <f t="shared" si="9"/>
        <v/>
      </c>
      <c r="B32" s="1893"/>
      <c r="C32" s="1894"/>
      <c r="D32" s="1895"/>
      <c r="E32" s="1896"/>
      <c r="F32" s="1896"/>
      <c r="G32" s="1896"/>
      <c r="H32" s="1896"/>
      <c r="I32" s="1896"/>
      <c r="J32" s="3232"/>
      <c r="K32" s="1895"/>
      <c r="L32" s="1896"/>
      <c r="M32" s="1896"/>
      <c r="N32" s="1896"/>
      <c r="O32" s="1900">
        <f t="shared" si="5"/>
        <v>0</v>
      </c>
      <c r="P32" s="1897">
        <f t="shared" si="0"/>
        <v>0</v>
      </c>
      <c r="Q32" s="1898">
        <f t="shared" si="2"/>
        <v>0</v>
      </c>
      <c r="R32" s="1898" t="str">
        <f t="shared" si="4"/>
        <v/>
      </c>
      <c r="S32" s="1889"/>
      <c r="T32" s="1888" t="str">
        <f t="shared" si="3"/>
        <v/>
      </c>
      <c r="U32" s="1898" t="str">
        <f t="shared" si="6"/>
        <v/>
      </c>
      <c r="V32" s="1899">
        <f t="shared" si="7"/>
        <v>0</v>
      </c>
      <c r="W32" s="1900">
        <f t="shared" si="1"/>
        <v>0</v>
      </c>
      <c r="X32" s="1903">
        <f t="shared" si="8"/>
        <v>0</v>
      </c>
      <c r="Y32" s="1892" t="b">
        <v>0</v>
      </c>
      <c r="Z32" s="1968"/>
      <c r="AA32" s="3236"/>
      <c r="AB32" s="3238"/>
    </row>
    <row r="33" spans="1:32" ht="19.5" hidden="1" customHeight="1">
      <c r="A33" s="1882" t="str">
        <f t="shared" si="9"/>
        <v/>
      </c>
      <c r="B33" s="1893"/>
      <c r="C33" s="1894"/>
      <c r="D33" s="1895"/>
      <c r="E33" s="1896"/>
      <c r="F33" s="1896"/>
      <c r="G33" s="1896"/>
      <c r="H33" s="1896"/>
      <c r="I33" s="1896"/>
      <c r="J33" s="3232"/>
      <c r="K33" s="1895"/>
      <c r="L33" s="1896"/>
      <c r="M33" s="1896"/>
      <c r="N33" s="1896"/>
      <c r="O33" s="1900">
        <f t="shared" si="5"/>
        <v>0</v>
      </c>
      <c r="P33" s="1897">
        <f t="shared" si="0"/>
        <v>0</v>
      </c>
      <c r="Q33" s="1898">
        <f t="shared" si="2"/>
        <v>0</v>
      </c>
      <c r="R33" s="1898" t="str">
        <f t="shared" si="4"/>
        <v/>
      </c>
      <c r="S33" s="1889"/>
      <c r="T33" s="1888" t="str">
        <f t="shared" si="3"/>
        <v/>
      </c>
      <c r="U33" s="1898" t="str">
        <f t="shared" si="6"/>
        <v/>
      </c>
      <c r="V33" s="1899">
        <f t="shared" si="7"/>
        <v>0</v>
      </c>
      <c r="W33" s="1900">
        <f t="shared" si="1"/>
        <v>0</v>
      </c>
      <c r="X33" s="1903">
        <f t="shared" si="8"/>
        <v>0</v>
      </c>
      <c r="Y33" s="1892" t="b">
        <v>0</v>
      </c>
      <c r="Z33" s="1968"/>
      <c r="AA33" s="3236"/>
      <c r="AB33" s="3238"/>
    </row>
    <row r="34" spans="1:32" ht="19.5" hidden="1" customHeight="1">
      <c r="A34" s="1882" t="str">
        <f t="shared" si="9"/>
        <v/>
      </c>
      <c r="B34" s="1893"/>
      <c r="C34" s="1894"/>
      <c r="D34" s="1895"/>
      <c r="E34" s="1896"/>
      <c r="F34" s="1896"/>
      <c r="G34" s="1896"/>
      <c r="H34" s="1896"/>
      <c r="I34" s="1896"/>
      <c r="J34" s="3232"/>
      <c r="K34" s="1895"/>
      <c r="L34" s="1896"/>
      <c r="M34" s="1896"/>
      <c r="N34" s="1896"/>
      <c r="O34" s="1900">
        <f t="shared" si="5"/>
        <v>0</v>
      </c>
      <c r="P34" s="1897">
        <f t="shared" si="0"/>
        <v>0</v>
      </c>
      <c r="Q34" s="1898">
        <f t="shared" si="2"/>
        <v>0</v>
      </c>
      <c r="R34" s="1898" t="str">
        <f t="shared" si="4"/>
        <v/>
      </c>
      <c r="S34" s="1889"/>
      <c r="T34" s="1888" t="str">
        <f t="shared" si="3"/>
        <v/>
      </c>
      <c r="U34" s="1898" t="str">
        <f t="shared" si="6"/>
        <v/>
      </c>
      <c r="V34" s="1899">
        <f t="shared" si="7"/>
        <v>0</v>
      </c>
      <c r="W34" s="1900">
        <f t="shared" si="1"/>
        <v>0</v>
      </c>
      <c r="X34" s="1903">
        <f t="shared" si="8"/>
        <v>0</v>
      </c>
      <c r="Y34" s="1892" t="b">
        <v>0</v>
      </c>
      <c r="Z34" s="1968"/>
      <c r="AA34" s="3236"/>
      <c r="AB34" s="3238"/>
    </row>
    <row r="35" spans="1:32" ht="19.5" hidden="1" customHeight="1">
      <c r="A35" s="1882" t="str">
        <f t="shared" si="9"/>
        <v/>
      </c>
      <c r="B35" s="1893"/>
      <c r="C35" s="1894"/>
      <c r="D35" s="1895"/>
      <c r="E35" s="1896"/>
      <c r="F35" s="1896"/>
      <c r="G35" s="1896"/>
      <c r="H35" s="1896"/>
      <c r="I35" s="1896"/>
      <c r="J35" s="3232"/>
      <c r="K35" s="1895"/>
      <c r="L35" s="1896"/>
      <c r="M35" s="1896"/>
      <c r="N35" s="1896"/>
      <c r="O35" s="1900">
        <f t="shared" si="5"/>
        <v>0</v>
      </c>
      <c r="P35" s="1897">
        <f t="shared" si="0"/>
        <v>0</v>
      </c>
      <c r="Q35" s="1898">
        <f t="shared" si="2"/>
        <v>0</v>
      </c>
      <c r="R35" s="1898" t="str">
        <f t="shared" si="4"/>
        <v/>
      </c>
      <c r="S35" s="1889"/>
      <c r="T35" s="1888" t="str">
        <f t="shared" si="3"/>
        <v/>
      </c>
      <c r="U35" s="1898" t="str">
        <f t="shared" si="6"/>
        <v/>
      </c>
      <c r="V35" s="1899">
        <f t="shared" si="7"/>
        <v>0</v>
      </c>
      <c r="W35" s="1900">
        <f t="shared" si="1"/>
        <v>0</v>
      </c>
      <c r="X35" s="1903">
        <f t="shared" si="8"/>
        <v>0</v>
      </c>
      <c r="Y35" s="1892" t="b">
        <v>0</v>
      </c>
      <c r="Z35" s="1968"/>
      <c r="AA35" s="3236"/>
      <c r="AB35" s="3238"/>
    </row>
    <row r="36" spans="1:32" ht="19.5" hidden="1" customHeight="1">
      <c r="A36" s="1882" t="str">
        <f t="shared" si="9"/>
        <v/>
      </c>
      <c r="B36" s="1893"/>
      <c r="C36" s="1894"/>
      <c r="D36" s="1895"/>
      <c r="E36" s="1896"/>
      <c r="F36" s="1896"/>
      <c r="G36" s="1896"/>
      <c r="H36" s="1896"/>
      <c r="I36" s="1896"/>
      <c r="J36" s="3232"/>
      <c r="K36" s="1895"/>
      <c r="L36" s="1896"/>
      <c r="M36" s="1896"/>
      <c r="N36" s="1896"/>
      <c r="O36" s="1900">
        <f t="shared" si="5"/>
        <v>0</v>
      </c>
      <c r="P36" s="1897">
        <f t="shared" si="0"/>
        <v>0</v>
      </c>
      <c r="Q36" s="1898">
        <f t="shared" si="2"/>
        <v>0</v>
      </c>
      <c r="R36" s="1898" t="str">
        <f t="shared" si="4"/>
        <v/>
      </c>
      <c r="S36" s="1889"/>
      <c r="T36" s="1888" t="str">
        <f t="shared" si="3"/>
        <v/>
      </c>
      <c r="U36" s="1898" t="str">
        <f t="shared" si="6"/>
        <v/>
      </c>
      <c r="V36" s="1899">
        <f t="shared" si="7"/>
        <v>0</v>
      </c>
      <c r="W36" s="1900">
        <f t="shared" si="1"/>
        <v>0</v>
      </c>
      <c r="X36" s="1903">
        <f t="shared" si="8"/>
        <v>0</v>
      </c>
      <c r="Y36" s="1892" t="b">
        <v>0</v>
      </c>
      <c r="Z36" s="1968"/>
      <c r="AA36" s="3236"/>
      <c r="AB36" s="3238"/>
    </row>
    <row r="37" spans="1:32" ht="19.5" hidden="1" customHeight="1">
      <c r="A37" s="1882" t="str">
        <f t="shared" si="9"/>
        <v/>
      </c>
      <c r="B37" s="1893"/>
      <c r="C37" s="1894"/>
      <c r="D37" s="1895"/>
      <c r="E37" s="1896"/>
      <c r="F37" s="1896"/>
      <c r="G37" s="1896"/>
      <c r="H37" s="1896"/>
      <c r="I37" s="1896"/>
      <c r="J37" s="3232"/>
      <c r="K37" s="1895"/>
      <c r="L37" s="1896"/>
      <c r="M37" s="1896"/>
      <c r="N37" s="1896"/>
      <c r="O37" s="1900">
        <f t="shared" si="5"/>
        <v>0</v>
      </c>
      <c r="P37" s="1897">
        <f t="shared" si="0"/>
        <v>0</v>
      </c>
      <c r="Q37" s="1898">
        <f t="shared" si="2"/>
        <v>0</v>
      </c>
      <c r="R37" s="1898" t="str">
        <f t="shared" si="4"/>
        <v/>
      </c>
      <c r="S37" s="1889"/>
      <c r="T37" s="1888" t="str">
        <f t="shared" si="3"/>
        <v/>
      </c>
      <c r="U37" s="1898" t="str">
        <f t="shared" si="6"/>
        <v/>
      </c>
      <c r="V37" s="1899">
        <f t="shared" si="7"/>
        <v>0</v>
      </c>
      <c r="W37" s="1900">
        <f t="shared" si="1"/>
        <v>0</v>
      </c>
      <c r="X37" s="1903">
        <f t="shared" si="8"/>
        <v>0</v>
      </c>
      <c r="Y37" s="1892" t="b">
        <v>0</v>
      </c>
      <c r="Z37" s="1968"/>
      <c r="AA37" s="3236"/>
      <c r="AB37" s="3238"/>
    </row>
    <row r="38" spans="1:32" ht="19.5" hidden="1" customHeight="1">
      <c r="A38" s="1882" t="str">
        <f t="shared" si="9"/>
        <v/>
      </c>
      <c r="B38" s="1893"/>
      <c r="C38" s="1894"/>
      <c r="D38" s="1895"/>
      <c r="E38" s="1896"/>
      <c r="F38" s="1896"/>
      <c r="G38" s="1896"/>
      <c r="H38" s="1896"/>
      <c r="I38" s="1896"/>
      <c r="J38" s="3232"/>
      <c r="K38" s="1895"/>
      <c r="L38" s="1896"/>
      <c r="M38" s="1896"/>
      <c r="N38" s="1896"/>
      <c r="O38" s="1900">
        <f t="shared" si="5"/>
        <v>0</v>
      </c>
      <c r="P38" s="1897">
        <f t="shared" si="0"/>
        <v>0</v>
      </c>
      <c r="Q38" s="1898">
        <f t="shared" si="2"/>
        <v>0</v>
      </c>
      <c r="R38" s="1898" t="str">
        <f t="shared" si="4"/>
        <v/>
      </c>
      <c r="S38" s="1889"/>
      <c r="T38" s="1888" t="str">
        <f t="shared" si="3"/>
        <v/>
      </c>
      <c r="U38" s="1898" t="str">
        <f t="shared" si="6"/>
        <v/>
      </c>
      <c r="V38" s="1899">
        <f t="shared" si="7"/>
        <v>0</v>
      </c>
      <c r="W38" s="1900">
        <f t="shared" si="1"/>
        <v>0</v>
      </c>
      <c r="X38" s="1903">
        <f t="shared" si="8"/>
        <v>0</v>
      </c>
      <c r="Y38" s="1892" t="b">
        <v>0</v>
      </c>
      <c r="Z38" s="1968"/>
      <c r="AA38" s="3236"/>
      <c r="AB38" s="3238"/>
    </row>
    <row r="39" spans="1:32" ht="19.5" hidden="1" customHeight="1">
      <c r="A39" s="1906" t="str">
        <f t="shared" si="9"/>
        <v/>
      </c>
      <c r="B39" s="1907"/>
      <c r="C39" s="1908"/>
      <c r="D39" s="1909"/>
      <c r="E39" s="1910"/>
      <c r="F39" s="1910"/>
      <c r="G39" s="1910"/>
      <c r="H39" s="1910"/>
      <c r="I39" s="1910"/>
      <c r="J39" s="3233"/>
      <c r="K39" s="1909"/>
      <c r="L39" s="1910"/>
      <c r="M39" s="1910"/>
      <c r="N39" s="1910"/>
      <c r="O39" s="1911">
        <f t="shared" si="5"/>
        <v>0</v>
      </c>
      <c r="P39" s="1912">
        <f t="shared" si="0"/>
        <v>0</v>
      </c>
      <c r="Q39" s="1913">
        <f t="shared" si="2"/>
        <v>0</v>
      </c>
      <c r="R39" s="1913" t="str">
        <f t="shared" si="4"/>
        <v/>
      </c>
      <c r="S39" s="1889"/>
      <c r="T39" s="1914" t="str">
        <f t="shared" si="3"/>
        <v/>
      </c>
      <c r="U39" s="1913" t="str">
        <f t="shared" si="6"/>
        <v/>
      </c>
      <c r="V39" s="1915">
        <f t="shared" si="7"/>
        <v>0</v>
      </c>
      <c r="W39" s="1911">
        <f t="shared" si="1"/>
        <v>0</v>
      </c>
      <c r="X39" s="1916">
        <f t="shared" si="8"/>
        <v>0</v>
      </c>
      <c r="Y39" s="1892" t="b">
        <v>0</v>
      </c>
      <c r="Z39" s="1968"/>
      <c r="AA39" s="3236"/>
      <c r="AB39" s="3238"/>
    </row>
    <row r="40" spans="1:32" ht="29.25" customHeight="1">
      <c r="A40" s="4110" t="s">
        <v>937</v>
      </c>
      <c r="B40" s="4111"/>
      <c r="C40" s="4112"/>
      <c r="D40" s="1917">
        <f>SUM(D10:D39)</f>
        <v>1600000</v>
      </c>
      <c r="E40" s="1918">
        <f t="shared" ref="E40:W42" si="10">SUM(E10:E39)</f>
        <v>100000</v>
      </c>
      <c r="F40" s="1918">
        <f t="shared" si="10"/>
        <v>100000</v>
      </c>
      <c r="G40" s="1918">
        <f t="shared" si="10"/>
        <v>0</v>
      </c>
      <c r="H40" s="1918">
        <f t="shared" si="10"/>
        <v>0</v>
      </c>
      <c r="I40" s="1918">
        <f t="shared" si="10"/>
        <v>480000</v>
      </c>
      <c r="J40" s="1920">
        <f t="shared" si="10"/>
        <v>200000</v>
      </c>
      <c r="K40" s="1917">
        <f t="shared" si="10"/>
        <v>640000</v>
      </c>
      <c r="L40" s="1918">
        <f t="shared" si="10"/>
        <v>200000</v>
      </c>
      <c r="M40" s="1918">
        <f t="shared" si="10"/>
        <v>400000</v>
      </c>
      <c r="N40" s="1918">
        <f t="shared" si="10"/>
        <v>400000</v>
      </c>
      <c r="O40" s="1919">
        <f>SUM(O10:O39)</f>
        <v>2480000</v>
      </c>
      <c r="P40" s="1917">
        <f t="shared" si="10"/>
        <v>11450</v>
      </c>
      <c r="Q40" s="1918">
        <f t="shared" si="10"/>
        <v>1140</v>
      </c>
      <c r="R40" s="1918">
        <f t="shared" si="10"/>
        <v>111600</v>
      </c>
      <c r="S40" s="1918"/>
      <c r="T40" s="1918">
        <f>SUM(T10:T39)</f>
        <v>4570</v>
      </c>
      <c r="U40" s="1918">
        <f t="shared" si="10"/>
        <v>69930</v>
      </c>
      <c r="V40" s="1920">
        <f>SUM(V10:V39)</f>
        <v>0</v>
      </c>
      <c r="W40" s="1921">
        <f t="shared" si="10"/>
        <v>198690</v>
      </c>
      <c r="X40" s="1922">
        <f>SUM(X10:X39)</f>
        <v>3921310</v>
      </c>
      <c r="Z40" s="1968">
        <f>SUM(Z10:Z39)</f>
        <v>0</v>
      </c>
      <c r="AA40" s="3236"/>
      <c r="AB40" s="3237">
        <f>SUM(AB10:AB12)</f>
        <v>4120000</v>
      </c>
    </row>
    <row r="41" spans="1:32" ht="29.25" customHeight="1">
      <c r="A41" s="4110" t="s">
        <v>938</v>
      </c>
      <c r="B41" s="4111"/>
      <c r="C41" s="4112"/>
      <c r="D41" s="1917">
        <f>D40*12</f>
        <v>19200000</v>
      </c>
      <c r="E41" s="1918">
        <f t="shared" si="10"/>
        <v>200000</v>
      </c>
      <c r="F41" s="1918">
        <f t="shared" si="10"/>
        <v>200000</v>
      </c>
      <c r="G41" s="1918">
        <f t="shared" si="10"/>
        <v>0</v>
      </c>
      <c r="H41" s="1918">
        <f t="shared" si="10"/>
        <v>0</v>
      </c>
      <c r="I41" s="1918">
        <f>I40*12</f>
        <v>5760000</v>
      </c>
      <c r="J41" s="1920">
        <f t="shared" si="10"/>
        <v>400000</v>
      </c>
      <c r="K41" s="1917">
        <f t="shared" si="10"/>
        <v>1280000</v>
      </c>
      <c r="L41" s="1918">
        <f t="shared" si="10"/>
        <v>400000</v>
      </c>
      <c r="M41" s="1918">
        <f t="shared" si="10"/>
        <v>800000</v>
      </c>
      <c r="N41" s="1918">
        <f t="shared" si="10"/>
        <v>800000</v>
      </c>
      <c r="O41" s="1919">
        <f>O40*12</f>
        <v>29760000</v>
      </c>
      <c r="P41" s="1917">
        <f>P40*12</f>
        <v>137400</v>
      </c>
      <c r="Q41" s="1918">
        <f>Q40*12</f>
        <v>13680</v>
      </c>
      <c r="R41" s="1918">
        <f>R40*12</f>
        <v>1339200</v>
      </c>
      <c r="S41" s="1918"/>
      <c r="T41" s="1918">
        <f>T40*12</f>
        <v>54840</v>
      </c>
      <c r="U41" s="1918">
        <f>U40*12</f>
        <v>839160</v>
      </c>
      <c r="V41" s="1920">
        <f>SUM(V11:V40)</f>
        <v>0</v>
      </c>
      <c r="W41" s="1921">
        <f>W40*12</f>
        <v>2384280</v>
      </c>
      <c r="X41" s="1922">
        <f>X40*12</f>
        <v>47055720</v>
      </c>
      <c r="Z41" s="1968">
        <f>Z40*12</f>
        <v>0</v>
      </c>
      <c r="AA41" s="3236">
        <f>AA40*12</f>
        <v>0</v>
      </c>
      <c r="AB41" s="3236">
        <f>AB40*12</f>
        <v>49440000</v>
      </c>
    </row>
    <row r="42" spans="1:32" ht="29.25" hidden="1" customHeight="1">
      <c r="A42" s="4110" t="s">
        <v>975</v>
      </c>
      <c r="B42" s="4111"/>
      <c r="C42" s="4112"/>
      <c r="D42" s="1917">
        <f>D41</f>
        <v>19200000</v>
      </c>
      <c r="E42" s="1918">
        <f t="shared" si="10"/>
        <v>350000</v>
      </c>
      <c r="F42" s="1918">
        <f t="shared" si="10"/>
        <v>350000</v>
      </c>
      <c r="G42" s="1918">
        <f t="shared" si="10"/>
        <v>0</v>
      </c>
      <c r="H42" s="1918">
        <f t="shared" si="10"/>
        <v>0</v>
      </c>
      <c r="I42" s="1918">
        <f>I41</f>
        <v>5760000</v>
      </c>
      <c r="J42" s="1920">
        <f t="shared" si="10"/>
        <v>700000</v>
      </c>
      <c r="K42" s="1917">
        <f t="shared" si="10"/>
        <v>2180000</v>
      </c>
      <c r="L42" s="1918">
        <f t="shared" si="10"/>
        <v>700000</v>
      </c>
      <c r="M42" s="1918">
        <f t="shared" si="10"/>
        <v>1400000</v>
      </c>
      <c r="N42" s="1918">
        <f t="shared" si="10"/>
        <v>1400000</v>
      </c>
      <c r="O42" s="1919">
        <f>D42+I42+Z42+AA42</f>
        <v>24960000</v>
      </c>
      <c r="P42" s="1917"/>
      <c r="Q42" s="1918"/>
      <c r="R42" s="1918"/>
      <c r="S42" s="1918"/>
      <c r="T42" s="1918"/>
      <c r="U42" s="1918"/>
      <c r="V42" s="1920"/>
      <c r="W42" s="1921"/>
      <c r="X42" s="1922"/>
      <c r="Z42" s="1968">
        <f>Z41</f>
        <v>0</v>
      </c>
      <c r="AA42" s="3236">
        <f>AA41</f>
        <v>0</v>
      </c>
      <c r="AB42" s="3236"/>
    </row>
    <row r="43" spans="1:32" ht="20.100000000000001" customHeight="1">
      <c r="P43" s="1873"/>
      <c r="Q43" s="1873"/>
      <c r="R43" s="1873"/>
      <c r="S43" s="1873"/>
      <c r="T43" s="1873"/>
      <c r="U43" s="1873"/>
      <c r="V43" s="1873"/>
    </row>
    <row r="44" spans="1:32" ht="20.100000000000001" customHeight="1">
      <c r="P44" s="1873"/>
      <c r="Q44" s="1873"/>
      <c r="R44" s="1873"/>
      <c r="S44" s="1873"/>
      <c r="T44" s="1873"/>
      <c r="U44" s="1873"/>
      <c r="V44" s="1873"/>
      <c r="AD44" s="1871" t="s">
        <v>5146</v>
      </c>
      <c r="AE44" s="1871" t="s">
        <v>5147</v>
      </c>
      <c r="AF44" s="1871" t="s">
        <v>5148</v>
      </c>
    </row>
    <row r="45" spans="1:32" ht="20.100000000000001" customHeight="1">
      <c r="N45" s="1872">
        <v>2240000</v>
      </c>
      <c r="O45" s="1873">
        <f>N45-D11-E11-F11-G11-H11-I11-J11</f>
        <v>880000</v>
      </c>
      <c r="P45" s="1873"/>
      <c r="Q45" s="1873"/>
      <c r="R45" s="1873"/>
      <c r="S45" s="1873"/>
      <c r="T45" s="1873"/>
      <c r="U45" s="1873"/>
      <c r="V45" s="1873"/>
      <c r="AD45" s="1871">
        <f>P11*6</f>
        <v>45900</v>
      </c>
      <c r="AE45" s="1871">
        <f>Q11*6</f>
        <v>4560</v>
      </c>
      <c r="AF45" s="1871">
        <f>O11*6</f>
        <v>8160000</v>
      </c>
    </row>
    <row r="46" spans="1:32" ht="20.100000000000001" customHeight="1">
      <c r="N46" s="1872">
        <v>1880000</v>
      </c>
      <c r="O46" s="1873">
        <f>N46-D12-E12-F12-G12-H12-I12-J12</f>
        <v>760000</v>
      </c>
      <c r="P46" s="1873"/>
      <c r="Q46" s="1873"/>
      <c r="R46" s="1873"/>
      <c r="S46" s="1873"/>
      <c r="T46" s="1873"/>
      <c r="U46" s="1873"/>
      <c r="V46" s="1873"/>
      <c r="AD46" s="1871">
        <f>P12*6</f>
        <v>22800</v>
      </c>
      <c r="AE46" s="1871">
        <f>Q12*6</f>
        <v>2280</v>
      </c>
      <c r="AF46" s="1871">
        <f>O12*6</f>
        <v>6720000</v>
      </c>
    </row>
    <row r="47" spans="1:32" ht="20.100000000000001" customHeight="1">
      <c r="P47" s="1873"/>
      <c r="Q47" s="1873"/>
      <c r="R47" s="1873"/>
      <c r="S47" s="1873"/>
      <c r="T47" s="1873"/>
      <c r="U47" s="1873"/>
      <c r="V47" s="1873"/>
      <c r="AD47" s="1871">
        <f>SUM(AD45:AD46)</f>
        <v>68700</v>
      </c>
      <c r="AE47" s="1871">
        <f>SUM(AE45:AE46)</f>
        <v>6840</v>
      </c>
      <c r="AF47" s="1871">
        <f>SUM(AF45:AF46)</f>
        <v>14880000</v>
      </c>
    </row>
    <row r="48" spans="1:32" ht="20.100000000000001" customHeight="1">
      <c r="P48" s="1873"/>
      <c r="Q48" s="1873"/>
      <c r="R48" s="1873"/>
      <c r="S48" s="1873"/>
      <c r="T48" s="1873"/>
      <c r="U48" s="1873"/>
      <c r="V48" s="1873"/>
      <c r="AE48" s="1871">
        <f>AD47+AE47</f>
        <v>75540</v>
      </c>
    </row>
    <row r="49" spans="16:22" ht="20.100000000000001" customHeight="1">
      <c r="P49" s="1873"/>
      <c r="Q49" s="1873"/>
      <c r="R49" s="1873"/>
      <c r="S49" s="1873"/>
      <c r="T49" s="1873"/>
      <c r="U49" s="1873"/>
      <c r="V49" s="1873"/>
    </row>
    <row r="50" spans="16:22" ht="20.100000000000001" customHeight="1">
      <c r="P50" s="1873"/>
      <c r="Q50" s="1873"/>
      <c r="R50" s="1873"/>
      <c r="S50" s="1873"/>
      <c r="T50" s="1873"/>
      <c r="U50" s="1873"/>
      <c r="V50" s="1873"/>
    </row>
    <row r="51" spans="16:22" ht="20.100000000000001" customHeight="1">
      <c r="P51" s="1873"/>
      <c r="Q51" s="1873"/>
      <c r="R51" s="1873"/>
      <c r="S51" s="1873"/>
      <c r="T51" s="1873"/>
      <c r="U51" s="1873"/>
      <c r="V51" s="1873"/>
    </row>
    <row r="52" spans="16:22" ht="20.100000000000001" customHeight="1">
      <c r="P52" s="1873"/>
      <c r="Q52" s="1873"/>
      <c r="R52" s="1873"/>
      <c r="S52" s="1873"/>
      <c r="T52" s="1873"/>
      <c r="U52" s="1873"/>
      <c r="V52" s="1873"/>
    </row>
    <row r="53" spans="16:22" ht="20.100000000000001" customHeight="1">
      <c r="P53" s="1873"/>
      <c r="Q53" s="1873"/>
      <c r="R53" s="1873"/>
      <c r="S53" s="1873"/>
      <c r="T53" s="1873"/>
      <c r="U53" s="1873"/>
      <c r="V53" s="1873"/>
    </row>
    <row r="54" spans="16:22" ht="20.100000000000001" customHeight="1">
      <c r="P54" s="1873"/>
      <c r="Q54" s="1873"/>
      <c r="R54" s="1873"/>
      <c r="S54" s="1873"/>
      <c r="T54" s="1873"/>
      <c r="U54" s="1873"/>
      <c r="V54" s="1873"/>
    </row>
    <row r="55" spans="16:22" ht="20.100000000000001" customHeight="1">
      <c r="P55" s="1873"/>
      <c r="Q55" s="1873"/>
      <c r="R55" s="1873"/>
      <c r="S55" s="1873"/>
      <c r="T55" s="1873"/>
      <c r="U55" s="1873"/>
      <c r="V55" s="1873"/>
    </row>
    <row r="56" spans="16:22" ht="20.100000000000001" customHeight="1">
      <c r="P56" s="1873"/>
      <c r="Q56" s="1873"/>
      <c r="R56" s="1873"/>
      <c r="S56" s="1873"/>
      <c r="T56" s="1873"/>
      <c r="U56" s="1873"/>
      <c r="V56" s="1873"/>
    </row>
    <row r="57" spans="16:22" ht="20.100000000000001" customHeight="1">
      <c r="P57" s="1873"/>
      <c r="Q57" s="1873"/>
      <c r="R57" s="1873"/>
      <c r="S57" s="1873"/>
      <c r="T57" s="1873"/>
      <c r="U57" s="1873"/>
      <c r="V57" s="1873"/>
    </row>
    <row r="58" spans="16:22" ht="20.100000000000001" customHeight="1">
      <c r="P58" s="1873"/>
      <c r="Q58" s="1873"/>
      <c r="R58" s="1873"/>
      <c r="S58" s="1873"/>
      <c r="T58" s="1873"/>
      <c r="U58" s="1873"/>
      <c r="V58" s="1873"/>
    </row>
    <row r="59" spans="16:22" ht="20.100000000000001" customHeight="1">
      <c r="P59" s="1873"/>
      <c r="Q59" s="1873"/>
      <c r="R59" s="1873"/>
      <c r="S59" s="1873"/>
      <c r="T59" s="1873"/>
      <c r="U59" s="1873"/>
      <c r="V59" s="1873"/>
    </row>
    <row r="60" spans="16:22" ht="20.100000000000001" customHeight="1">
      <c r="P60" s="1873"/>
      <c r="Q60" s="1873"/>
      <c r="R60" s="1873"/>
      <c r="S60" s="1873"/>
      <c r="T60" s="1873"/>
      <c r="U60" s="1873"/>
      <c r="V60" s="1873"/>
    </row>
    <row r="61" spans="16:22" ht="20.100000000000001" customHeight="1">
      <c r="P61" s="1873"/>
      <c r="Q61" s="1873"/>
      <c r="R61" s="1873"/>
      <c r="S61" s="1873"/>
      <c r="T61" s="1873"/>
      <c r="U61" s="1873"/>
      <c r="V61" s="1873"/>
    </row>
    <row r="62" spans="16:22" ht="20.100000000000001" customHeight="1">
      <c r="P62" s="1873"/>
      <c r="Q62" s="1873"/>
      <c r="R62" s="1873"/>
      <c r="S62" s="1873"/>
      <c r="T62" s="1873"/>
      <c r="U62" s="1873"/>
      <c r="V62" s="1873"/>
    </row>
    <row r="63" spans="16:22" ht="20.100000000000001" customHeight="1">
      <c r="P63" s="1873"/>
      <c r="Q63" s="1873"/>
      <c r="R63" s="1873"/>
      <c r="S63" s="1873"/>
      <c r="T63" s="1873"/>
      <c r="U63" s="1873"/>
      <c r="V63" s="1873"/>
    </row>
    <row r="64" spans="16:22" ht="20.100000000000001" customHeight="1">
      <c r="P64" s="1873"/>
      <c r="Q64" s="1873"/>
      <c r="R64" s="1873"/>
      <c r="S64" s="1873"/>
      <c r="T64" s="1873"/>
      <c r="U64" s="1873"/>
      <c r="V64" s="1873"/>
    </row>
    <row r="65" spans="16:22" ht="20.100000000000001" customHeight="1">
      <c r="P65" s="1873"/>
      <c r="Q65" s="1873"/>
      <c r="R65" s="1873"/>
      <c r="S65" s="1873"/>
      <c r="T65" s="1873"/>
      <c r="U65" s="1873"/>
      <c r="V65" s="1873"/>
    </row>
    <row r="66" spans="16:22" ht="20.100000000000001" customHeight="1">
      <c r="P66" s="1873"/>
      <c r="Q66" s="1873"/>
      <c r="R66" s="1873"/>
      <c r="S66" s="1873"/>
      <c r="T66" s="1873"/>
      <c r="U66" s="1873"/>
      <c r="V66" s="1873"/>
    </row>
    <row r="67" spans="16:22" ht="20.100000000000001" customHeight="1">
      <c r="P67" s="1873"/>
      <c r="Q67" s="1873"/>
      <c r="R67" s="1873"/>
      <c r="S67" s="1873"/>
      <c r="T67" s="1873"/>
      <c r="U67" s="1873"/>
      <c r="V67" s="1873"/>
    </row>
    <row r="68" spans="16:22" ht="20.100000000000001" customHeight="1">
      <c r="P68" s="1873"/>
      <c r="Q68" s="1873"/>
      <c r="R68" s="1873"/>
      <c r="S68" s="1873"/>
      <c r="T68" s="1873"/>
      <c r="U68" s="1873"/>
      <c r="V68" s="1873"/>
    </row>
    <row r="69" spans="16:22" ht="20.100000000000001" customHeight="1">
      <c r="P69" s="1873"/>
      <c r="Q69" s="1873"/>
      <c r="R69" s="1873"/>
      <c r="S69" s="1873"/>
      <c r="T69" s="1873"/>
      <c r="U69" s="1873"/>
      <c r="V69" s="1873"/>
    </row>
    <row r="70" spans="16:22" ht="20.100000000000001" customHeight="1">
      <c r="P70" s="1873"/>
      <c r="Q70" s="1873"/>
      <c r="R70" s="1873"/>
      <c r="S70" s="1873"/>
      <c r="T70" s="1873"/>
      <c r="U70" s="1873"/>
      <c r="V70" s="1873"/>
    </row>
    <row r="71" spans="16:22" ht="20.100000000000001" customHeight="1">
      <c r="P71" s="1873"/>
      <c r="Q71" s="1873"/>
      <c r="R71" s="1873"/>
      <c r="S71" s="1873"/>
      <c r="T71" s="1873"/>
      <c r="U71" s="1873"/>
      <c r="V71" s="1873"/>
    </row>
    <row r="72" spans="16:22" ht="20.100000000000001" customHeight="1">
      <c r="P72" s="1873"/>
      <c r="Q72" s="1873"/>
      <c r="R72" s="1873"/>
      <c r="S72" s="1873"/>
      <c r="T72" s="1873"/>
      <c r="U72" s="1873"/>
      <c r="V72" s="1873"/>
    </row>
    <row r="73" spans="16:22" ht="20.100000000000001" customHeight="1">
      <c r="P73" s="1873"/>
      <c r="Q73" s="1873"/>
      <c r="R73" s="1873"/>
      <c r="S73" s="1873"/>
      <c r="T73" s="1873"/>
      <c r="U73" s="1873"/>
      <c r="V73" s="1873"/>
    </row>
    <row r="74" spans="16:22" ht="20.100000000000001" customHeight="1">
      <c r="P74" s="1873"/>
      <c r="Q74" s="1873"/>
      <c r="R74" s="1873"/>
      <c r="S74" s="1873"/>
      <c r="T74" s="1873"/>
      <c r="U74" s="1873"/>
      <c r="V74" s="1873"/>
    </row>
    <row r="75" spans="16:22" ht="20.100000000000001" customHeight="1">
      <c r="P75" s="1873"/>
      <c r="Q75" s="1873"/>
      <c r="R75" s="1873"/>
      <c r="S75" s="1873"/>
      <c r="T75" s="1873"/>
      <c r="U75" s="1873"/>
      <c r="V75" s="1873"/>
    </row>
    <row r="76" spans="16:22" ht="20.100000000000001" customHeight="1">
      <c r="P76" s="1873"/>
      <c r="Q76" s="1873"/>
      <c r="R76" s="1873"/>
      <c r="S76" s="1873"/>
      <c r="T76" s="1873"/>
      <c r="U76" s="1873"/>
      <c r="V76" s="1873"/>
    </row>
    <row r="77" spans="16:22" ht="20.100000000000001" customHeight="1">
      <c r="P77" s="1873"/>
      <c r="Q77" s="1873"/>
      <c r="R77" s="1873"/>
      <c r="S77" s="1873"/>
      <c r="T77" s="1873"/>
      <c r="U77" s="1873"/>
      <c r="V77" s="1873"/>
    </row>
    <row r="78" spans="16:22" ht="20.100000000000001" customHeight="1">
      <c r="P78" s="1873"/>
      <c r="Q78" s="1873"/>
      <c r="R78" s="1873"/>
      <c r="S78" s="1873"/>
      <c r="T78" s="1873"/>
      <c r="U78" s="1873"/>
      <c r="V78" s="1873"/>
    </row>
    <row r="79" spans="16:22" ht="20.100000000000001" customHeight="1">
      <c r="P79" s="1873"/>
      <c r="Q79" s="1873"/>
      <c r="R79" s="1873"/>
      <c r="S79" s="1873"/>
      <c r="T79" s="1873"/>
      <c r="U79" s="1873"/>
      <c r="V79" s="1873"/>
    </row>
    <row r="80" spans="16:22" ht="20.100000000000001" customHeight="1">
      <c r="P80" s="1873"/>
      <c r="Q80" s="1873"/>
      <c r="R80" s="1873"/>
      <c r="S80" s="1873"/>
      <c r="T80" s="1873"/>
      <c r="U80" s="1873"/>
      <c r="V80" s="1873"/>
    </row>
    <row r="81" spans="16:22" ht="20.100000000000001" customHeight="1">
      <c r="P81" s="1873"/>
      <c r="Q81" s="1873"/>
      <c r="R81" s="1873"/>
      <c r="S81" s="1873"/>
      <c r="T81" s="1873"/>
      <c r="U81" s="1873"/>
      <c r="V81" s="1873"/>
    </row>
    <row r="82" spans="16:22" ht="20.100000000000001" customHeight="1">
      <c r="P82" s="1873"/>
      <c r="Q82" s="1873"/>
      <c r="R82" s="1873"/>
      <c r="S82" s="1873"/>
      <c r="T82" s="1873"/>
      <c r="U82" s="1873"/>
      <c r="V82" s="1873"/>
    </row>
    <row r="83" spans="16:22" ht="20.100000000000001" customHeight="1">
      <c r="P83" s="1873"/>
      <c r="Q83" s="1873"/>
      <c r="R83" s="1873"/>
      <c r="S83" s="1873"/>
      <c r="T83" s="1873"/>
      <c r="U83" s="1873"/>
      <c r="V83" s="1873"/>
    </row>
    <row r="84" spans="16:22" ht="20.100000000000001" customHeight="1">
      <c r="P84" s="1873"/>
      <c r="Q84" s="1873"/>
      <c r="R84" s="1873"/>
      <c r="S84" s="1873"/>
      <c r="T84" s="1873"/>
      <c r="U84" s="1873"/>
      <c r="V84" s="1873"/>
    </row>
    <row r="85" spans="16:22" ht="20.100000000000001" customHeight="1">
      <c r="P85" s="1873"/>
      <c r="Q85" s="1873"/>
      <c r="R85" s="1873"/>
      <c r="S85" s="1873"/>
      <c r="T85" s="1873"/>
      <c r="U85" s="1873"/>
      <c r="V85" s="1873"/>
    </row>
    <row r="86" spans="16:22" ht="20.100000000000001" customHeight="1">
      <c r="P86" s="1873"/>
      <c r="Q86" s="1873"/>
      <c r="R86" s="1873"/>
      <c r="S86" s="1873"/>
      <c r="T86" s="1873"/>
      <c r="U86" s="1873"/>
      <c r="V86" s="1873"/>
    </row>
    <row r="87" spans="16:22" ht="20.100000000000001" customHeight="1">
      <c r="P87" s="1873"/>
      <c r="Q87" s="1873"/>
      <c r="R87" s="1873"/>
      <c r="S87" s="1873"/>
      <c r="T87" s="1873"/>
      <c r="U87" s="1873"/>
      <c r="V87" s="1873"/>
    </row>
    <row r="88" spans="16:22" ht="20.100000000000001" customHeight="1">
      <c r="P88" s="1873"/>
      <c r="Q88" s="1873"/>
      <c r="R88" s="1873"/>
      <c r="S88" s="1873"/>
      <c r="T88" s="1873"/>
      <c r="U88" s="1873"/>
      <c r="V88" s="1873"/>
    </row>
    <row r="89" spans="16:22" ht="20.100000000000001" customHeight="1">
      <c r="P89" s="1873"/>
      <c r="Q89" s="1873"/>
      <c r="R89" s="1873"/>
      <c r="S89" s="1873"/>
      <c r="T89" s="1873"/>
      <c r="U89" s="1873"/>
      <c r="V89" s="1873"/>
    </row>
    <row r="90" spans="16:22" ht="20.100000000000001" customHeight="1">
      <c r="P90" s="1873"/>
      <c r="Q90" s="1873"/>
      <c r="R90" s="1873"/>
      <c r="S90" s="1873"/>
      <c r="T90" s="1873"/>
      <c r="U90" s="1873"/>
      <c r="V90" s="1873"/>
    </row>
    <row r="91" spans="16:22" ht="20.100000000000001" customHeight="1">
      <c r="P91" s="1873"/>
      <c r="Q91" s="1873"/>
      <c r="R91" s="1873"/>
      <c r="S91" s="1873"/>
      <c r="T91" s="1873"/>
      <c r="U91" s="1873"/>
      <c r="V91" s="1873"/>
    </row>
    <row r="92" spans="16:22" ht="20.100000000000001" customHeight="1">
      <c r="P92" s="1873"/>
      <c r="Q92" s="1873"/>
      <c r="R92" s="1873"/>
      <c r="S92" s="1873"/>
      <c r="T92" s="1873"/>
      <c r="U92" s="1873"/>
      <c r="V92" s="1873"/>
    </row>
    <row r="93" spans="16:22" ht="20.100000000000001" customHeight="1">
      <c r="P93" s="1873"/>
      <c r="Q93" s="1873"/>
      <c r="R93" s="1873"/>
      <c r="S93" s="1873"/>
      <c r="T93" s="1873"/>
      <c r="U93" s="1873"/>
      <c r="V93" s="1873"/>
    </row>
    <row r="94" spans="16:22" ht="20.100000000000001" customHeight="1">
      <c r="P94" s="1873"/>
      <c r="Q94" s="1873"/>
      <c r="R94" s="1873"/>
      <c r="S94" s="1873"/>
      <c r="T94" s="1873"/>
      <c r="U94" s="1873"/>
      <c r="V94" s="1873"/>
    </row>
    <row r="95" spans="16:22" ht="20.100000000000001" customHeight="1">
      <c r="P95" s="1873"/>
      <c r="Q95" s="1873"/>
      <c r="R95" s="1873"/>
      <c r="S95" s="1873"/>
      <c r="T95" s="1873"/>
      <c r="U95" s="1873"/>
      <c r="V95" s="1873"/>
    </row>
    <row r="96" spans="16:22" ht="20.100000000000001" customHeight="1">
      <c r="P96" s="1873"/>
      <c r="Q96" s="1873"/>
      <c r="R96" s="1873"/>
      <c r="S96" s="1873"/>
      <c r="T96" s="1873"/>
      <c r="U96" s="1873"/>
      <c r="V96" s="1873"/>
    </row>
    <row r="97" spans="16:22" ht="20.100000000000001" customHeight="1">
      <c r="P97" s="1873"/>
      <c r="Q97" s="1873"/>
      <c r="R97" s="1873"/>
      <c r="S97" s="1873"/>
      <c r="T97" s="1873"/>
      <c r="U97" s="1873"/>
      <c r="V97" s="1873"/>
    </row>
    <row r="98" spans="16:22" ht="20.100000000000001" customHeight="1">
      <c r="P98" s="1873"/>
      <c r="Q98" s="1873"/>
      <c r="R98" s="1873"/>
      <c r="S98" s="1873"/>
      <c r="T98" s="1873"/>
      <c r="U98" s="1873"/>
      <c r="V98" s="1873"/>
    </row>
    <row r="99" spans="16:22" ht="20.100000000000001" customHeight="1">
      <c r="P99" s="1873"/>
      <c r="Q99" s="1873"/>
      <c r="R99" s="1873"/>
      <c r="S99" s="1873"/>
      <c r="T99" s="1873"/>
      <c r="U99" s="1873"/>
      <c r="V99" s="1873"/>
    </row>
    <row r="100" spans="16:22" ht="20.100000000000001" customHeight="1">
      <c r="P100" s="1873"/>
      <c r="Q100" s="1873"/>
      <c r="R100" s="1873"/>
      <c r="S100" s="1873"/>
      <c r="T100" s="1873"/>
      <c r="U100" s="1873"/>
      <c r="V100" s="1873"/>
    </row>
    <row r="101" spans="16:22" ht="20.100000000000001" customHeight="1">
      <c r="P101" s="1873"/>
      <c r="Q101" s="1873"/>
      <c r="R101" s="1873"/>
      <c r="S101" s="1873"/>
      <c r="T101" s="1873"/>
      <c r="U101" s="1873"/>
      <c r="V101" s="1873"/>
    </row>
    <row r="102" spans="16:22" ht="20.100000000000001" customHeight="1">
      <c r="P102" s="1873"/>
      <c r="Q102" s="1873"/>
      <c r="R102" s="1873"/>
      <c r="S102" s="1873"/>
      <c r="T102" s="1873"/>
      <c r="U102" s="1873"/>
      <c r="V102" s="1873"/>
    </row>
    <row r="103" spans="16:22" ht="20.100000000000001" customHeight="1">
      <c r="P103" s="1873"/>
      <c r="Q103" s="1873"/>
      <c r="R103" s="1873"/>
      <c r="S103" s="1873"/>
      <c r="T103" s="1873"/>
      <c r="U103" s="1873"/>
      <c r="V103" s="1873"/>
    </row>
    <row r="104" spans="16:22" ht="20.100000000000001" customHeight="1">
      <c r="P104" s="1873"/>
      <c r="Q104" s="1873"/>
      <c r="R104" s="1873"/>
      <c r="S104" s="1873"/>
      <c r="T104" s="1873"/>
      <c r="U104" s="1873"/>
      <c r="V104" s="1873"/>
    </row>
    <row r="105" spans="16:22" ht="20.100000000000001" customHeight="1">
      <c r="P105" s="1873"/>
      <c r="Q105" s="1873"/>
      <c r="R105" s="1873"/>
      <c r="S105" s="1873"/>
      <c r="T105" s="1873"/>
      <c r="U105" s="1873"/>
      <c r="V105" s="1873"/>
    </row>
    <row r="106" spans="16:22" ht="20.100000000000001" customHeight="1">
      <c r="P106" s="1873"/>
      <c r="Q106" s="1873"/>
      <c r="R106" s="1873"/>
      <c r="S106" s="1873"/>
      <c r="T106" s="1873"/>
      <c r="U106" s="1873"/>
      <c r="V106" s="1873"/>
    </row>
    <row r="107" spans="16:22" ht="20.100000000000001" customHeight="1">
      <c r="P107" s="1873"/>
      <c r="Q107" s="1873"/>
      <c r="R107" s="1873"/>
      <c r="S107" s="1873"/>
      <c r="T107" s="1873"/>
      <c r="U107" s="1873"/>
      <c r="V107" s="1873"/>
    </row>
    <row r="108" spans="16:22" ht="20.100000000000001" customHeight="1">
      <c r="P108" s="1873"/>
      <c r="Q108" s="1873"/>
      <c r="R108" s="1873"/>
      <c r="S108" s="1873"/>
      <c r="T108" s="1873"/>
      <c r="U108" s="1873"/>
      <c r="V108" s="1873"/>
    </row>
    <row r="109" spans="16:22" ht="20.100000000000001" customHeight="1">
      <c r="P109" s="1873"/>
      <c r="Q109" s="1873"/>
      <c r="R109" s="1873"/>
      <c r="S109" s="1873"/>
      <c r="T109" s="1873"/>
      <c r="U109" s="1873"/>
      <c r="V109" s="1873"/>
    </row>
    <row r="110" spans="16:22" ht="20.100000000000001" customHeight="1">
      <c r="P110" s="1873"/>
      <c r="Q110" s="1873"/>
      <c r="R110" s="1873"/>
      <c r="S110" s="1873"/>
      <c r="T110" s="1873"/>
      <c r="U110" s="1873"/>
      <c r="V110" s="1873"/>
    </row>
    <row r="111" spans="16:22" ht="20.100000000000001" customHeight="1">
      <c r="P111" s="1873"/>
      <c r="Q111" s="1873"/>
      <c r="R111" s="1873"/>
      <c r="S111" s="1873"/>
      <c r="T111" s="1873"/>
      <c r="U111" s="1873"/>
      <c r="V111" s="1873"/>
    </row>
    <row r="112" spans="16:22" ht="20.100000000000001" customHeight="1">
      <c r="P112" s="1873"/>
      <c r="Q112" s="1873"/>
      <c r="R112" s="1873"/>
      <c r="S112" s="1873"/>
      <c r="T112" s="1873"/>
      <c r="U112" s="1873"/>
      <c r="V112" s="1873"/>
    </row>
    <row r="113" spans="16:22" ht="20.100000000000001" customHeight="1">
      <c r="P113" s="1873"/>
      <c r="Q113" s="1873"/>
      <c r="R113" s="1873"/>
      <c r="S113" s="1873"/>
      <c r="T113" s="1873"/>
      <c r="U113" s="1873"/>
      <c r="V113" s="1873"/>
    </row>
    <row r="114" spans="16:22" ht="20.100000000000001" customHeight="1">
      <c r="P114" s="1873"/>
      <c r="Q114" s="1873"/>
      <c r="R114" s="1873"/>
      <c r="S114" s="1873"/>
      <c r="T114" s="1873"/>
      <c r="U114" s="1873"/>
      <c r="V114" s="1873"/>
    </row>
    <row r="115" spans="16:22" ht="20.100000000000001" customHeight="1">
      <c r="P115" s="1873"/>
      <c r="Q115" s="1873"/>
      <c r="R115" s="1873"/>
      <c r="S115" s="1873"/>
      <c r="T115" s="1873"/>
      <c r="U115" s="1873"/>
      <c r="V115" s="1873"/>
    </row>
    <row r="116" spans="16:22" ht="20.100000000000001" customHeight="1">
      <c r="P116" s="1873"/>
      <c r="Q116" s="1873"/>
      <c r="R116" s="1873"/>
      <c r="S116" s="1873"/>
      <c r="T116" s="1873"/>
      <c r="U116" s="1873"/>
      <c r="V116" s="1873"/>
    </row>
    <row r="117" spans="16:22" ht="20.100000000000001" customHeight="1">
      <c r="P117" s="1873"/>
      <c r="Q117" s="1873"/>
      <c r="R117" s="1873"/>
      <c r="S117" s="1873"/>
      <c r="T117" s="1873"/>
      <c r="U117" s="1873"/>
      <c r="V117" s="1873"/>
    </row>
    <row r="118" spans="16:22" ht="20.100000000000001" customHeight="1">
      <c r="P118" s="1873"/>
      <c r="Q118" s="1873"/>
      <c r="R118" s="1873"/>
      <c r="S118" s="1873"/>
      <c r="T118" s="1873"/>
      <c r="U118" s="1873"/>
      <c r="V118" s="1873"/>
    </row>
    <row r="119" spans="16:22" ht="20.100000000000001" customHeight="1">
      <c r="P119" s="1873"/>
      <c r="Q119" s="1873"/>
      <c r="R119" s="1873"/>
      <c r="S119" s="1873"/>
      <c r="T119" s="1873"/>
      <c r="U119" s="1873"/>
      <c r="V119" s="1873"/>
    </row>
    <row r="120" spans="16:22" ht="20.100000000000001" customHeight="1">
      <c r="P120" s="1873"/>
      <c r="Q120" s="1873"/>
      <c r="R120" s="1873"/>
      <c r="S120" s="1873"/>
      <c r="T120" s="1873"/>
      <c r="U120" s="1873"/>
      <c r="V120" s="1873"/>
    </row>
    <row r="121" spans="16:22" ht="20.100000000000001" customHeight="1">
      <c r="P121" s="1873"/>
      <c r="Q121" s="1873"/>
      <c r="R121" s="1873"/>
      <c r="S121" s="1873"/>
      <c r="T121" s="1873"/>
      <c r="U121" s="1873"/>
      <c r="V121" s="1873"/>
    </row>
    <row r="122" spans="16:22" ht="20.100000000000001" customHeight="1">
      <c r="P122" s="1873"/>
      <c r="Q122" s="1873"/>
      <c r="R122" s="1873"/>
      <c r="S122" s="1873"/>
      <c r="T122" s="1873"/>
      <c r="U122" s="1873"/>
      <c r="V122" s="1873"/>
    </row>
    <row r="123" spans="16:22" ht="20.100000000000001" customHeight="1">
      <c r="P123" s="1873"/>
      <c r="Q123" s="1873"/>
      <c r="R123" s="1873"/>
      <c r="S123" s="1873"/>
      <c r="T123" s="1873"/>
      <c r="U123" s="1873"/>
      <c r="V123" s="1873"/>
    </row>
    <row r="124" spans="16:22" ht="20.100000000000001" customHeight="1">
      <c r="P124" s="1873"/>
      <c r="Q124" s="1873"/>
      <c r="R124" s="1873"/>
      <c r="S124" s="1873"/>
      <c r="T124" s="1873"/>
      <c r="U124" s="1873"/>
      <c r="V124" s="1873"/>
    </row>
    <row r="125" spans="16:22" ht="20.100000000000001" customHeight="1">
      <c r="P125" s="1873"/>
      <c r="Q125" s="1873"/>
      <c r="R125" s="1873"/>
      <c r="S125" s="1873"/>
      <c r="T125" s="1873"/>
      <c r="U125" s="1873"/>
      <c r="V125" s="1873"/>
    </row>
    <row r="126" spans="16:22" ht="20.100000000000001" customHeight="1">
      <c r="P126" s="1873"/>
      <c r="Q126" s="1873"/>
      <c r="R126" s="1873"/>
      <c r="S126" s="1873"/>
      <c r="T126" s="1873"/>
      <c r="U126" s="1873"/>
      <c r="V126" s="1873"/>
    </row>
    <row r="127" spans="16:22" ht="20.100000000000001" customHeight="1">
      <c r="P127" s="1873"/>
      <c r="Q127" s="1873"/>
      <c r="R127" s="1873"/>
      <c r="S127" s="1873"/>
      <c r="T127" s="1873"/>
      <c r="U127" s="1873"/>
      <c r="V127" s="1873"/>
    </row>
    <row r="128" spans="16:22" ht="20.100000000000001" customHeight="1">
      <c r="P128" s="1873"/>
      <c r="Q128" s="1873"/>
      <c r="R128" s="1873"/>
      <c r="S128" s="1873"/>
      <c r="T128" s="1873"/>
      <c r="U128" s="1873"/>
      <c r="V128" s="1873"/>
    </row>
    <row r="129" spans="16:22" ht="20.100000000000001" customHeight="1">
      <c r="P129" s="1873"/>
      <c r="Q129" s="1873"/>
      <c r="R129" s="1873"/>
      <c r="S129" s="1873"/>
      <c r="T129" s="1873"/>
      <c r="U129" s="1873"/>
      <c r="V129" s="1873"/>
    </row>
    <row r="130" spans="16:22" ht="20.100000000000001" customHeight="1">
      <c r="P130" s="1873"/>
      <c r="Q130" s="1873"/>
      <c r="R130" s="1873"/>
      <c r="S130" s="1873"/>
      <c r="T130" s="1873"/>
      <c r="U130" s="1873"/>
      <c r="V130" s="1873"/>
    </row>
    <row r="131" spans="16:22" ht="20.100000000000001" customHeight="1">
      <c r="P131" s="1873"/>
      <c r="Q131" s="1873"/>
      <c r="R131" s="1873"/>
      <c r="S131" s="1873"/>
      <c r="T131" s="1873"/>
      <c r="U131" s="1873"/>
      <c r="V131" s="1873"/>
    </row>
    <row r="132" spans="16:22" ht="20.100000000000001" customHeight="1">
      <c r="P132" s="1873"/>
      <c r="Q132" s="1873"/>
      <c r="R132" s="1873"/>
      <c r="S132" s="1873"/>
      <c r="T132" s="1873"/>
      <c r="U132" s="1873"/>
      <c r="V132" s="1873"/>
    </row>
    <row r="133" spans="16:22" ht="20.100000000000001" customHeight="1">
      <c r="P133" s="1873"/>
      <c r="Q133" s="1873"/>
      <c r="R133" s="1873"/>
      <c r="S133" s="1873"/>
      <c r="T133" s="1873"/>
      <c r="U133" s="1873"/>
      <c r="V133" s="1873"/>
    </row>
    <row r="134" spans="16:22" ht="20.100000000000001" customHeight="1">
      <c r="P134" s="1873"/>
      <c r="Q134" s="1873"/>
      <c r="R134" s="1873"/>
      <c r="S134" s="1873"/>
      <c r="T134" s="1873"/>
      <c r="U134" s="1873"/>
      <c r="V134" s="1873"/>
    </row>
    <row r="135" spans="16:22" ht="20.100000000000001" customHeight="1">
      <c r="P135" s="1873"/>
      <c r="Q135" s="1873"/>
      <c r="R135" s="1873"/>
      <c r="S135" s="1873"/>
      <c r="T135" s="1873"/>
      <c r="U135" s="1873"/>
      <c r="V135" s="1873"/>
    </row>
    <row r="136" spans="16:22" ht="20.100000000000001" customHeight="1">
      <c r="P136" s="1873"/>
      <c r="Q136" s="1873"/>
      <c r="R136" s="1873"/>
      <c r="S136" s="1873"/>
      <c r="T136" s="1873"/>
      <c r="U136" s="1873"/>
      <c r="V136" s="1873"/>
    </row>
    <row r="137" spans="16:22" ht="20.100000000000001" customHeight="1">
      <c r="P137" s="1873"/>
      <c r="Q137" s="1873"/>
      <c r="R137" s="1873"/>
      <c r="S137" s="1873"/>
      <c r="T137" s="1873"/>
      <c r="U137" s="1873"/>
      <c r="V137" s="1873"/>
    </row>
    <row r="138" spans="16:22" ht="20.100000000000001" customHeight="1">
      <c r="P138" s="1873"/>
      <c r="Q138" s="1873"/>
      <c r="R138" s="1873"/>
      <c r="S138" s="1873"/>
      <c r="T138" s="1873"/>
      <c r="U138" s="1873"/>
      <c r="V138" s="1873"/>
    </row>
    <row r="139" spans="16:22" ht="20.100000000000001" customHeight="1">
      <c r="P139" s="1873"/>
      <c r="Q139" s="1873"/>
      <c r="R139" s="1873"/>
      <c r="S139" s="1873"/>
      <c r="T139" s="1873"/>
      <c r="U139" s="1873"/>
      <c r="V139" s="1873"/>
    </row>
    <row r="140" spans="16:22" ht="20.100000000000001" customHeight="1">
      <c r="P140" s="1873"/>
      <c r="Q140" s="1873"/>
      <c r="R140" s="1873"/>
      <c r="S140" s="1873"/>
      <c r="T140" s="1873"/>
      <c r="U140" s="1873"/>
      <c r="V140" s="1873"/>
    </row>
    <row r="141" spans="16:22" ht="20.100000000000001" customHeight="1">
      <c r="P141" s="1873"/>
      <c r="Q141" s="1873"/>
      <c r="R141" s="1873"/>
      <c r="S141" s="1873"/>
      <c r="T141" s="1873"/>
      <c r="U141" s="1873"/>
      <c r="V141" s="1873"/>
    </row>
    <row r="142" spans="16:22" ht="20.100000000000001" customHeight="1">
      <c r="P142" s="1873"/>
      <c r="Q142" s="1873"/>
      <c r="R142" s="1873"/>
      <c r="S142" s="1873"/>
      <c r="T142" s="1873"/>
      <c r="U142" s="1873"/>
      <c r="V142" s="1873"/>
    </row>
    <row r="143" spans="16:22" ht="20.100000000000001" customHeight="1">
      <c r="P143" s="1873"/>
      <c r="Q143" s="1873"/>
      <c r="R143" s="1873"/>
      <c r="S143" s="1873"/>
      <c r="T143" s="1873"/>
      <c r="U143" s="1873"/>
      <c r="V143" s="1873"/>
    </row>
    <row r="144" spans="16:22" ht="20.100000000000001" customHeight="1">
      <c r="P144" s="1873"/>
      <c r="Q144" s="1873"/>
      <c r="R144" s="1873"/>
      <c r="S144" s="1873"/>
      <c r="T144" s="1873"/>
      <c r="U144" s="1873"/>
      <c r="V144" s="1873"/>
    </row>
    <row r="145" spans="16:22" ht="20.100000000000001" customHeight="1">
      <c r="P145" s="1873"/>
      <c r="Q145" s="1873"/>
      <c r="R145" s="1873"/>
      <c r="S145" s="1873"/>
      <c r="T145" s="1873"/>
      <c r="U145" s="1873"/>
      <c r="V145" s="1873"/>
    </row>
    <row r="146" spans="16:22" ht="20.100000000000001" customHeight="1">
      <c r="P146" s="1873"/>
      <c r="Q146" s="1873"/>
      <c r="R146" s="1873"/>
      <c r="S146" s="1873"/>
      <c r="T146" s="1873"/>
      <c r="U146" s="1873"/>
      <c r="V146" s="1873"/>
    </row>
    <row r="147" spans="16:22" ht="20.100000000000001" customHeight="1">
      <c r="P147" s="1873"/>
      <c r="Q147" s="1873"/>
      <c r="R147" s="1873"/>
      <c r="S147" s="1873"/>
      <c r="T147" s="1873"/>
      <c r="U147" s="1873"/>
      <c r="V147" s="1873"/>
    </row>
    <row r="148" spans="16:22" ht="20.100000000000001" customHeight="1">
      <c r="P148" s="1873"/>
      <c r="Q148" s="1873"/>
      <c r="R148" s="1873"/>
      <c r="S148" s="1873"/>
      <c r="T148" s="1873"/>
      <c r="U148" s="1873"/>
      <c r="V148" s="1873"/>
    </row>
    <row r="149" spans="16:22" ht="20.100000000000001" customHeight="1">
      <c r="P149" s="1873"/>
      <c r="Q149" s="1873"/>
      <c r="R149" s="1873"/>
      <c r="S149" s="1873"/>
      <c r="T149" s="1873"/>
      <c r="U149" s="1873"/>
      <c r="V149" s="1873"/>
    </row>
    <row r="150" spans="16:22" ht="20.100000000000001" customHeight="1">
      <c r="P150" s="1873"/>
      <c r="Q150" s="1873"/>
      <c r="R150" s="1873"/>
      <c r="S150" s="1873"/>
      <c r="T150" s="1873"/>
      <c r="U150" s="1873"/>
      <c r="V150" s="1873"/>
    </row>
    <row r="151" spans="16:22" ht="20.100000000000001" customHeight="1">
      <c r="P151" s="1873"/>
      <c r="Q151" s="1873"/>
      <c r="R151" s="1873"/>
      <c r="S151" s="1873"/>
      <c r="T151" s="1873"/>
      <c r="U151" s="1873"/>
      <c r="V151" s="1873"/>
    </row>
    <row r="152" spans="16:22" ht="20.100000000000001" customHeight="1">
      <c r="P152" s="1873"/>
      <c r="Q152" s="1873"/>
      <c r="R152" s="1873"/>
      <c r="S152" s="1873"/>
      <c r="T152" s="1873"/>
      <c r="U152" s="1873"/>
      <c r="V152" s="1873"/>
    </row>
    <row r="153" spans="16:22" ht="20.100000000000001" customHeight="1">
      <c r="P153" s="1873"/>
      <c r="Q153" s="1873"/>
      <c r="R153" s="1873"/>
      <c r="S153" s="1873"/>
      <c r="T153" s="1873"/>
      <c r="U153" s="1873"/>
      <c r="V153" s="1873"/>
    </row>
    <row r="154" spans="16:22" ht="20.100000000000001" customHeight="1">
      <c r="P154" s="1873"/>
      <c r="Q154" s="1873"/>
      <c r="R154" s="1873"/>
      <c r="S154" s="1873"/>
      <c r="T154" s="1873"/>
      <c r="U154" s="1873"/>
      <c r="V154" s="1873"/>
    </row>
    <row r="155" spans="16:22" ht="20.100000000000001" customHeight="1">
      <c r="P155" s="1873"/>
      <c r="Q155" s="1873"/>
      <c r="R155" s="1873"/>
      <c r="S155" s="1873"/>
      <c r="T155" s="1873"/>
      <c r="U155" s="1873"/>
      <c r="V155" s="1873"/>
    </row>
    <row r="156" spans="16:22" ht="20.100000000000001" customHeight="1">
      <c r="P156" s="1873"/>
      <c r="Q156" s="1873"/>
      <c r="R156" s="1873"/>
      <c r="S156" s="1873"/>
      <c r="T156" s="1873"/>
      <c r="U156" s="1873"/>
      <c r="V156" s="1873"/>
    </row>
    <row r="157" spans="16:22" ht="20.100000000000001" customHeight="1">
      <c r="P157" s="1873"/>
      <c r="Q157" s="1873"/>
      <c r="R157" s="1873"/>
      <c r="S157" s="1873"/>
      <c r="T157" s="1873"/>
      <c r="U157" s="1873"/>
      <c r="V157" s="1873"/>
    </row>
    <row r="158" spans="16:22" ht="20.100000000000001" customHeight="1">
      <c r="P158" s="1873"/>
      <c r="Q158" s="1873"/>
      <c r="R158" s="1873"/>
      <c r="S158" s="1873"/>
      <c r="T158" s="1873"/>
      <c r="U158" s="1873"/>
      <c r="V158" s="1873"/>
    </row>
    <row r="159" spans="16:22" ht="20.100000000000001" customHeight="1">
      <c r="P159" s="1873"/>
      <c r="Q159" s="1873"/>
      <c r="R159" s="1873"/>
      <c r="S159" s="1873"/>
      <c r="T159" s="1873"/>
      <c r="U159" s="1873"/>
      <c r="V159" s="1873"/>
    </row>
    <row r="160" spans="16:22" ht="20.100000000000001" customHeight="1">
      <c r="P160" s="1873"/>
      <c r="Q160" s="1873"/>
      <c r="R160" s="1873"/>
      <c r="S160" s="1873"/>
      <c r="T160" s="1873"/>
      <c r="U160" s="1873"/>
      <c r="V160" s="1873"/>
    </row>
    <row r="161" spans="16:22" ht="20.100000000000001" customHeight="1">
      <c r="P161" s="1873"/>
      <c r="Q161" s="1873"/>
      <c r="R161" s="1873"/>
      <c r="S161" s="1873"/>
      <c r="T161" s="1873"/>
      <c r="U161" s="1873"/>
      <c r="V161" s="1873"/>
    </row>
    <row r="162" spans="16:22" ht="20.100000000000001" customHeight="1">
      <c r="P162" s="1873"/>
      <c r="Q162" s="1873"/>
      <c r="R162" s="1873"/>
      <c r="S162" s="1873"/>
      <c r="T162" s="1873"/>
      <c r="U162" s="1873"/>
      <c r="V162" s="1873"/>
    </row>
    <row r="163" spans="16:22" ht="20.100000000000001" customHeight="1">
      <c r="P163" s="1873"/>
      <c r="Q163" s="1873"/>
      <c r="R163" s="1873"/>
      <c r="S163" s="1873"/>
      <c r="T163" s="1873"/>
      <c r="U163" s="1873"/>
      <c r="V163" s="1873"/>
    </row>
    <row r="164" spans="16:22" ht="20.100000000000001" customHeight="1">
      <c r="P164" s="1873"/>
      <c r="Q164" s="1873"/>
      <c r="R164" s="1873"/>
      <c r="S164" s="1873"/>
      <c r="T164" s="1873"/>
      <c r="U164" s="1873"/>
      <c r="V164" s="1873"/>
    </row>
    <row r="165" spans="16:22" ht="20.100000000000001" customHeight="1">
      <c r="P165" s="1873"/>
      <c r="Q165" s="1873"/>
      <c r="R165" s="1873"/>
      <c r="S165" s="1873"/>
      <c r="T165" s="1873"/>
      <c r="U165" s="1873"/>
      <c r="V165" s="1873"/>
    </row>
    <row r="166" spans="16:22" ht="20.100000000000001" customHeight="1">
      <c r="P166" s="1873"/>
      <c r="Q166" s="1873"/>
      <c r="R166" s="1873"/>
      <c r="S166" s="1873"/>
      <c r="T166" s="1873"/>
      <c r="U166" s="1873"/>
      <c r="V166" s="1873"/>
    </row>
    <row r="167" spans="16:22" ht="20.100000000000001" customHeight="1">
      <c r="P167" s="1873"/>
      <c r="Q167" s="1873"/>
      <c r="R167" s="1873"/>
      <c r="S167" s="1873"/>
      <c r="T167" s="1873"/>
      <c r="U167" s="1873"/>
      <c r="V167" s="1873"/>
    </row>
    <row r="168" spans="16:22" ht="20.100000000000001" customHeight="1">
      <c r="P168" s="1873"/>
      <c r="Q168" s="1873"/>
      <c r="R168" s="1873"/>
      <c r="S168" s="1873"/>
      <c r="T168" s="1873"/>
      <c r="U168" s="1873"/>
      <c r="V168" s="1873"/>
    </row>
    <row r="169" spans="16:22" ht="20.100000000000001" customHeight="1">
      <c r="P169" s="1873"/>
      <c r="Q169" s="1873"/>
      <c r="R169" s="1873"/>
      <c r="S169" s="1873"/>
      <c r="T169" s="1873"/>
      <c r="U169" s="1873"/>
      <c r="V169" s="1873"/>
    </row>
    <row r="170" spans="16:22" ht="20.100000000000001" customHeight="1">
      <c r="P170" s="1873"/>
      <c r="Q170" s="1873"/>
      <c r="R170" s="1873"/>
      <c r="S170" s="1873"/>
      <c r="T170" s="1873"/>
      <c r="U170" s="1873"/>
      <c r="V170" s="1873"/>
    </row>
    <row r="171" spans="16:22" ht="20.100000000000001" customHeight="1">
      <c r="P171" s="1873"/>
      <c r="Q171" s="1873"/>
      <c r="R171" s="1873"/>
      <c r="S171" s="1873"/>
      <c r="T171" s="1873"/>
      <c r="U171" s="1873"/>
      <c r="V171" s="1873"/>
    </row>
    <row r="172" spans="16:22" ht="20.100000000000001" customHeight="1">
      <c r="P172" s="1873"/>
      <c r="Q172" s="1873"/>
      <c r="R172" s="1873"/>
      <c r="S172" s="1873"/>
      <c r="T172" s="1873"/>
      <c r="U172" s="1873"/>
      <c r="V172" s="1873"/>
    </row>
    <row r="173" spans="16:22" ht="20.100000000000001" customHeight="1">
      <c r="P173" s="1873"/>
      <c r="Q173" s="1873"/>
      <c r="R173" s="1873"/>
      <c r="S173" s="1873"/>
      <c r="T173" s="1873"/>
      <c r="U173" s="1873"/>
      <c r="V173" s="1873"/>
    </row>
    <row r="174" spans="16:22" ht="20.100000000000001" customHeight="1">
      <c r="P174" s="1873"/>
      <c r="Q174" s="1873"/>
      <c r="R174" s="1873"/>
      <c r="S174" s="1873"/>
      <c r="T174" s="1873"/>
      <c r="U174" s="1873"/>
      <c r="V174" s="1873"/>
    </row>
    <row r="175" spans="16:22" ht="20.100000000000001" customHeight="1">
      <c r="P175" s="1873"/>
      <c r="Q175" s="1873"/>
      <c r="R175" s="1873"/>
      <c r="S175" s="1873"/>
      <c r="T175" s="1873"/>
      <c r="U175" s="1873"/>
      <c r="V175" s="1873"/>
    </row>
    <row r="176" spans="16:22" ht="20.100000000000001" customHeight="1">
      <c r="P176" s="1873"/>
      <c r="Q176" s="1873"/>
      <c r="R176" s="1873"/>
      <c r="S176" s="1873"/>
      <c r="T176" s="1873"/>
      <c r="U176" s="1873"/>
      <c r="V176" s="1873"/>
    </row>
    <row r="177" spans="16:22" ht="20.100000000000001" customHeight="1">
      <c r="P177" s="1873"/>
      <c r="Q177" s="1873"/>
      <c r="R177" s="1873"/>
      <c r="S177" s="1873"/>
      <c r="T177" s="1873"/>
      <c r="U177" s="1873"/>
      <c r="V177" s="1873"/>
    </row>
    <row r="178" spans="16:22" ht="20.100000000000001" customHeight="1">
      <c r="P178" s="1873"/>
      <c r="Q178" s="1873"/>
      <c r="R178" s="1873"/>
      <c r="S178" s="1873"/>
      <c r="T178" s="1873"/>
      <c r="U178" s="1873"/>
      <c r="V178" s="1873"/>
    </row>
    <row r="179" spans="16:22" ht="20.100000000000001" customHeight="1">
      <c r="P179" s="1873"/>
      <c r="Q179" s="1873"/>
      <c r="R179" s="1873"/>
      <c r="S179" s="1873"/>
      <c r="T179" s="1873"/>
      <c r="U179" s="1873"/>
      <c r="V179" s="1873"/>
    </row>
    <row r="180" spans="16:22" ht="20.100000000000001" customHeight="1">
      <c r="P180" s="1873"/>
      <c r="Q180" s="1873"/>
      <c r="R180" s="1873"/>
      <c r="S180" s="1873"/>
      <c r="T180" s="1873"/>
      <c r="U180" s="1873"/>
      <c r="V180" s="1873"/>
    </row>
    <row r="181" spans="16:22" ht="20.100000000000001" customHeight="1">
      <c r="P181" s="1873"/>
      <c r="Q181" s="1873"/>
      <c r="R181" s="1873"/>
      <c r="S181" s="1873"/>
      <c r="T181" s="1873"/>
      <c r="U181" s="1873"/>
      <c r="V181" s="1873"/>
    </row>
    <row r="182" spans="16:22" ht="20.100000000000001" customHeight="1">
      <c r="P182" s="1873"/>
      <c r="Q182" s="1873"/>
      <c r="R182" s="1873"/>
      <c r="S182" s="1873"/>
      <c r="T182" s="1873"/>
      <c r="U182" s="1873"/>
      <c r="V182" s="1873"/>
    </row>
    <row r="183" spans="16:22" ht="20.100000000000001" customHeight="1">
      <c r="P183" s="1873"/>
      <c r="Q183" s="1873"/>
      <c r="R183" s="1873"/>
      <c r="S183" s="1873"/>
      <c r="T183" s="1873"/>
      <c r="U183" s="1873"/>
      <c r="V183" s="1873"/>
    </row>
    <row r="184" spans="16:22" ht="20.100000000000001" customHeight="1">
      <c r="P184" s="1873"/>
      <c r="Q184" s="1873"/>
      <c r="R184" s="1873"/>
      <c r="S184" s="1873"/>
      <c r="T184" s="1873"/>
      <c r="U184" s="1873"/>
      <c r="V184" s="1873"/>
    </row>
    <row r="185" spans="16:22" ht="20.100000000000001" customHeight="1">
      <c r="P185" s="1873"/>
      <c r="Q185" s="1873"/>
      <c r="R185" s="1873"/>
      <c r="S185" s="1873"/>
      <c r="T185" s="1873"/>
      <c r="U185" s="1873"/>
      <c r="V185" s="1873"/>
    </row>
    <row r="186" spans="16:22" ht="20.100000000000001" customHeight="1">
      <c r="P186" s="1873"/>
      <c r="Q186" s="1873"/>
      <c r="R186" s="1873"/>
      <c r="S186" s="1873"/>
      <c r="T186" s="1873"/>
      <c r="U186" s="1873"/>
      <c r="V186" s="1873"/>
    </row>
    <row r="187" spans="16:22" ht="20.100000000000001" customHeight="1">
      <c r="P187" s="1873"/>
      <c r="Q187" s="1873"/>
      <c r="R187" s="1873"/>
      <c r="S187" s="1873"/>
      <c r="T187" s="1873"/>
      <c r="U187" s="1873"/>
      <c r="V187" s="1873"/>
    </row>
    <row r="188" spans="16:22" ht="20.100000000000001" customHeight="1">
      <c r="P188" s="1873"/>
      <c r="Q188" s="1873"/>
      <c r="R188" s="1873"/>
      <c r="S188" s="1873"/>
      <c r="T188" s="1873"/>
      <c r="U188" s="1873"/>
      <c r="V188" s="1873"/>
    </row>
    <row r="189" spans="16:22" ht="20.100000000000001" customHeight="1">
      <c r="P189" s="1873"/>
      <c r="Q189" s="1873"/>
      <c r="R189" s="1873"/>
      <c r="S189" s="1873"/>
      <c r="T189" s="1873"/>
      <c r="U189" s="1873"/>
      <c r="V189" s="1873"/>
    </row>
    <row r="190" spans="16:22" ht="20.100000000000001" customHeight="1">
      <c r="P190" s="1873"/>
      <c r="Q190" s="1873"/>
      <c r="R190" s="1873"/>
      <c r="S190" s="1873"/>
      <c r="T190" s="1873"/>
      <c r="U190" s="1873"/>
      <c r="V190" s="1873"/>
    </row>
    <row r="191" spans="16:22" ht="20.100000000000001" customHeight="1">
      <c r="P191" s="1873"/>
      <c r="Q191" s="1873"/>
      <c r="R191" s="1873"/>
      <c r="S191" s="1873"/>
      <c r="T191" s="1873"/>
      <c r="U191" s="1873"/>
      <c r="V191" s="1873"/>
    </row>
    <row r="192" spans="16:22" ht="20.100000000000001" customHeight="1">
      <c r="P192" s="1873"/>
      <c r="Q192" s="1873"/>
      <c r="R192" s="1873"/>
      <c r="S192" s="1873"/>
      <c r="T192" s="1873"/>
      <c r="U192" s="1873"/>
      <c r="V192" s="1873"/>
    </row>
    <row r="193" spans="16:22" ht="20.100000000000001" customHeight="1">
      <c r="P193" s="1873"/>
      <c r="Q193" s="1873"/>
      <c r="R193" s="1873"/>
      <c r="S193" s="1873"/>
      <c r="T193" s="1873"/>
      <c r="U193" s="1873"/>
      <c r="V193" s="1873"/>
    </row>
    <row r="194" spans="16:22" ht="20.100000000000001" customHeight="1">
      <c r="P194" s="1873"/>
      <c r="Q194" s="1873"/>
      <c r="R194" s="1873"/>
      <c r="S194" s="1873"/>
      <c r="T194" s="1873"/>
      <c r="U194" s="1873"/>
      <c r="V194" s="1873"/>
    </row>
    <row r="195" spans="16:22" ht="20.100000000000001" customHeight="1">
      <c r="P195" s="1873"/>
      <c r="Q195" s="1873"/>
      <c r="R195" s="1873"/>
      <c r="S195" s="1873"/>
      <c r="T195" s="1873"/>
      <c r="U195" s="1873"/>
      <c r="V195" s="1873"/>
    </row>
    <row r="196" spans="16:22" ht="20.100000000000001" customHeight="1">
      <c r="P196" s="1873"/>
      <c r="Q196" s="1873"/>
      <c r="R196" s="1873"/>
      <c r="S196" s="1873"/>
      <c r="T196" s="1873"/>
      <c r="U196" s="1873"/>
      <c r="V196" s="1873"/>
    </row>
    <row r="197" spans="16:22" ht="20.100000000000001" customHeight="1">
      <c r="P197" s="1873"/>
      <c r="Q197" s="1873"/>
      <c r="R197" s="1873"/>
      <c r="S197" s="1873"/>
      <c r="T197" s="1873"/>
      <c r="U197" s="1873"/>
      <c r="V197" s="1873"/>
    </row>
    <row r="198" spans="16:22" ht="20.100000000000001" customHeight="1">
      <c r="P198" s="1873"/>
      <c r="Q198" s="1873"/>
      <c r="R198" s="1873"/>
      <c r="S198" s="1873"/>
      <c r="T198" s="1873"/>
      <c r="U198" s="1873"/>
      <c r="V198" s="1873"/>
    </row>
    <row r="199" spans="16:22" ht="20.100000000000001" customHeight="1">
      <c r="P199" s="1873"/>
      <c r="Q199" s="1873"/>
      <c r="R199" s="1873"/>
      <c r="S199" s="1873"/>
      <c r="T199" s="1873"/>
      <c r="U199" s="1873"/>
      <c r="V199" s="1873"/>
    </row>
    <row r="200" spans="16:22" ht="20.100000000000001" customHeight="1">
      <c r="P200" s="1873"/>
      <c r="Q200" s="1873"/>
      <c r="R200" s="1873"/>
      <c r="S200" s="1873"/>
      <c r="T200" s="1873"/>
      <c r="U200" s="1873"/>
      <c r="V200" s="1873"/>
    </row>
    <row r="201" spans="16:22" ht="20.100000000000001" customHeight="1">
      <c r="P201" s="1873"/>
      <c r="Q201" s="1873"/>
      <c r="R201" s="1873"/>
      <c r="S201" s="1873"/>
      <c r="T201" s="1873"/>
      <c r="U201" s="1873"/>
      <c r="V201" s="1873"/>
    </row>
    <row r="202" spans="16:22" ht="20.100000000000001" customHeight="1">
      <c r="P202" s="1873"/>
      <c r="Q202" s="1873"/>
      <c r="R202" s="1873"/>
      <c r="S202" s="1873"/>
      <c r="T202" s="1873"/>
      <c r="U202" s="1873"/>
      <c r="V202" s="1873"/>
    </row>
    <row r="203" spans="16:22" ht="20.100000000000001" customHeight="1">
      <c r="P203" s="1873"/>
      <c r="Q203" s="1873"/>
      <c r="R203" s="1873"/>
      <c r="S203" s="1873"/>
      <c r="T203" s="1873"/>
      <c r="U203" s="1873"/>
      <c r="V203" s="1873"/>
    </row>
    <row r="204" spans="16:22" ht="20.100000000000001" customHeight="1">
      <c r="P204" s="1873"/>
      <c r="Q204" s="1873"/>
      <c r="R204" s="1873"/>
      <c r="S204" s="1873"/>
      <c r="T204" s="1873"/>
      <c r="U204" s="1873"/>
      <c r="V204" s="1873"/>
    </row>
    <row r="205" spans="16:22" ht="20.100000000000001" customHeight="1">
      <c r="P205" s="1873"/>
      <c r="Q205" s="1873"/>
      <c r="R205" s="1873"/>
      <c r="S205" s="1873"/>
      <c r="T205" s="1873"/>
      <c r="U205" s="1873"/>
      <c r="V205" s="1873"/>
    </row>
    <row r="206" spans="16:22" ht="20.100000000000001" customHeight="1">
      <c r="P206" s="1873"/>
      <c r="Q206" s="1873"/>
      <c r="R206" s="1873"/>
      <c r="S206" s="1873"/>
      <c r="T206" s="1873"/>
      <c r="U206" s="1873"/>
      <c r="V206" s="1873"/>
    </row>
    <row r="207" spans="16:22" ht="20.100000000000001" customHeight="1">
      <c r="P207" s="1873"/>
      <c r="Q207" s="1873"/>
      <c r="R207" s="1873"/>
      <c r="S207" s="1873"/>
      <c r="T207" s="1873"/>
      <c r="U207" s="1873"/>
      <c r="V207" s="1873"/>
    </row>
    <row r="208" spans="16:22" ht="20.100000000000001" customHeight="1">
      <c r="P208" s="1873"/>
      <c r="Q208" s="1873"/>
      <c r="R208" s="1873"/>
      <c r="S208" s="1873"/>
      <c r="T208" s="1873"/>
      <c r="U208" s="1873"/>
      <c r="V208" s="1873"/>
    </row>
    <row r="209" spans="16:22" ht="20.100000000000001" customHeight="1">
      <c r="P209" s="1873"/>
      <c r="Q209" s="1873"/>
      <c r="R209" s="1873"/>
      <c r="S209" s="1873"/>
      <c r="T209" s="1873"/>
      <c r="U209" s="1873"/>
      <c r="V209" s="1873"/>
    </row>
    <row r="210" spans="16:22" ht="20.100000000000001" customHeight="1">
      <c r="P210" s="1873"/>
      <c r="Q210" s="1873"/>
      <c r="R210" s="1873"/>
      <c r="S210" s="1873"/>
      <c r="T210" s="1873"/>
      <c r="U210" s="1873"/>
      <c r="V210" s="1873"/>
    </row>
    <row r="211" spans="16:22" ht="20.100000000000001" customHeight="1">
      <c r="P211" s="1873"/>
      <c r="Q211" s="1873"/>
      <c r="R211" s="1873"/>
      <c r="S211" s="1873"/>
      <c r="T211" s="1873"/>
      <c r="U211" s="1873"/>
      <c r="V211" s="1873"/>
    </row>
    <row r="212" spans="16:22" ht="20.100000000000001" customHeight="1">
      <c r="P212" s="1873"/>
      <c r="Q212" s="1873"/>
      <c r="R212" s="1873"/>
      <c r="S212" s="1873"/>
      <c r="T212" s="1873"/>
      <c r="U212" s="1873"/>
      <c r="V212" s="1873"/>
    </row>
    <row r="213" spans="16:22" ht="20.100000000000001" customHeight="1">
      <c r="P213" s="1873"/>
      <c r="Q213" s="1873"/>
      <c r="R213" s="1873"/>
      <c r="S213" s="1873"/>
      <c r="T213" s="1873"/>
      <c r="U213" s="1873"/>
      <c r="V213" s="1873"/>
    </row>
    <row r="214" spans="16:22" ht="20.100000000000001" customHeight="1">
      <c r="P214" s="1873"/>
      <c r="Q214" s="1873"/>
      <c r="R214" s="1873"/>
      <c r="S214" s="1873"/>
      <c r="T214" s="1873"/>
      <c r="U214" s="1873"/>
      <c r="V214" s="1873"/>
    </row>
    <row r="215" spans="16:22" ht="20.100000000000001" customHeight="1">
      <c r="P215" s="1873"/>
      <c r="Q215" s="1873"/>
      <c r="R215" s="1873"/>
      <c r="S215" s="1873"/>
      <c r="T215" s="1873"/>
      <c r="U215" s="1873"/>
      <c r="V215" s="1873"/>
    </row>
    <row r="216" spans="16:22" ht="20.100000000000001" customHeight="1">
      <c r="P216" s="1873"/>
      <c r="Q216" s="1873"/>
      <c r="R216" s="1873"/>
      <c r="S216" s="1873"/>
      <c r="T216" s="1873"/>
      <c r="U216" s="1873"/>
      <c r="V216" s="1873"/>
    </row>
    <row r="217" spans="16:22" ht="20.100000000000001" customHeight="1">
      <c r="P217" s="1873"/>
      <c r="Q217" s="1873"/>
      <c r="R217" s="1873"/>
      <c r="S217" s="1873"/>
      <c r="T217" s="1873"/>
      <c r="U217" s="1873"/>
      <c r="V217" s="1873"/>
    </row>
    <row r="218" spans="16:22" ht="20.100000000000001" customHeight="1">
      <c r="P218" s="1873"/>
      <c r="Q218" s="1873"/>
      <c r="R218" s="1873"/>
      <c r="S218" s="1873"/>
      <c r="T218" s="1873"/>
      <c r="U218" s="1873"/>
      <c r="V218" s="1873"/>
    </row>
    <row r="219" spans="16:22" ht="20.100000000000001" customHeight="1">
      <c r="P219" s="1873"/>
      <c r="Q219" s="1873"/>
      <c r="R219" s="1873"/>
      <c r="S219" s="1873"/>
      <c r="T219" s="1873"/>
      <c r="U219" s="1873"/>
      <c r="V219" s="1873"/>
    </row>
    <row r="220" spans="16:22" ht="20.100000000000001" customHeight="1">
      <c r="P220" s="1873"/>
      <c r="Q220" s="1873"/>
      <c r="R220" s="1873"/>
      <c r="S220" s="1873"/>
      <c r="T220" s="1873"/>
      <c r="U220" s="1873"/>
      <c r="V220" s="1873"/>
    </row>
    <row r="221" spans="16:22" ht="20.100000000000001" customHeight="1">
      <c r="P221" s="1873"/>
      <c r="Q221" s="1873"/>
      <c r="R221" s="1873"/>
      <c r="S221" s="1873"/>
      <c r="T221" s="1873"/>
      <c r="U221" s="1873"/>
      <c r="V221" s="1873"/>
    </row>
    <row r="222" spans="16:22" ht="20.100000000000001" customHeight="1">
      <c r="P222" s="1873"/>
      <c r="Q222" s="1873"/>
      <c r="R222" s="1873"/>
      <c r="S222" s="1873"/>
      <c r="T222" s="1873"/>
      <c r="U222" s="1873"/>
      <c r="V222" s="1873"/>
    </row>
    <row r="223" spans="16:22" ht="20.100000000000001" customHeight="1">
      <c r="P223" s="1873"/>
      <c r="Q223" s="1873"/>
      <c r="R223" s="1873"/>
      <c r="S223" s="1873"/>
      <c r="T223" s="1873"/>
      <c r="U223" s="1873"/>
      <c r="V223" s="1873"/>
    </row>
    <row r="224" spans="16:22" ht="20.100000000000001" customHeight="1">
      <c r="P224" s="1873"/>
      <c r="Q224" s="1873"/>
      <c r="R224" s="1873"/>
      <c r="S224" s="1873"/>
      <c r="T224" s="1873"/>
      <c r="U224" s="1873"/>
      <c r="V224" s="1873"/>
    </row>
    <row r="225" spans="16:22" ht="20.100000000000001" customHeight="1">
      <c r="P225" s="1873"/>
      <c r="Q225" s="1873"/>
      <c r="R225" s="1873"/>
      <c r="S225" s="1873"/>
      <c r="T225" s="1873"/>
      <c r="U225" s="1873"/>
      <c r="V225" s="1873"/>
    </row>
    <row r="226" spans="16:22" ht="20.100000000000001" customHeight="1">
      <c r="P226" s="1873"/>
      <c r="Q226" s="1873"/>
      <c r="R226" s="1873"/>
      <c r="S226" s="1873"/>
      <c r="T226" s="1873"/>
      <c r="U226" s="1873"/>
      <c r="V226" s="1873"/>
    </row>
    <row r="227" spans="16:22" ht="20.100000000000001" customHeight="1">
      <c r="P227" s="1873"/>
      <c r="Q227" s="1873"/>
      <c r="R227" s="1873"/>
      <c r="S227" s="1873"/>
      <c r="T227" s="1873"/>
      <c r="U227" s="1873"/>
      <c r="V227" s="1873"/>
    </row>
    <row r="228" spans="16:22" ht="20.100000000000001" customHeight="1">
      <c r="P228" s="1873"/>
      <c r="Q228" s="1873"/>
      <c r="R228" s="1873"/>
      <c r="S228" s="1873"/>
      <c r="T228" s="1873"/>
      <c r="U228" s="1873"/>
      <c r="V228" s="1873"/>
    </row>
    <row r="229" spans="16:22" ht="20.100000000000001" customHeight="1">
      <c r="P229" s="1873"/>
      <c r="Q229" s="1873"/>
      <c r="R229" s="1873"/>
      <c r="S229" s="1873"/>
      <c r="T229" s="1873"/>
      <c r="U229" s="1873"/>
      <c r="V229" s="1873"/>
    </row>
    <row r="230" spans="16:22" ht="20.100000000000001" customHeight="1">
      <c r="P230" s="1873"/>
      <c r="Q230" s="1873"/>
      <c r="R230" s="1873"/>
      <c r="S230" s="1873"/>
      <c r="T230" s="1873"/>
      <c r="U230" s="1873"/>
      <c r="V230" s="1873"/>
    </row>
    <row r="231" spans="16:22" ht="20.100000000000001" customHeight="1">
      <c r="P231" s="1873"/>
      <c r="Q231" s="1873"/>
      <c r="R231" s="1873"/>
      <c r="S231" s="1873"/>
      <c r="T231" s="1873"/>
      <c r="U231" s="1873"/>
      <c r="V231" s="1873"/>
    </row>
    <row r="232" spans="16:22" ht="20.100000000000001" customHeight="1">
      <c r="P232" s="1873"/>
      <c r="Q232" s="1873"/>
      <c r="R232" s="1873"/>
      <c r="S232" s="1873"/>
      <c r="T232" s="1873"/>
      <c r="U232" s="1873"/>
      <c r="V232" s="1873"/>
    </row>
    <row r="233" spans="16:22" ht="20.100000000000001" customHeight="1">
      <c r="P233" s="1873"/>
      <c r="Q233" s="1873"/>
      <c r="R233" s="1873"/>
      <c r="S233" s="1873"/>
      <c r="T233" s="1873"/>
      <c r="U233" s="1873"/>
      <c r="V233" s="1873"/>
    </row>
    <row r="234" spans="16:22" ht="20.100000000000001" customHeight="1">
      <c r="P234" s="1873"/>
      <c r="Q234" s="1873"/>
      <c r="R234" s="1873"/>
      <c r="S234" s="1873"/>
      <c r="T234" s="1873"/>
      <c r="U234" s="1873"/>
      <c r="V234" s="1873"/>
    </row>
    <row r="235" spans="16:22" ht="20.100000000000001" customHeight="1">
      <c r="P235" s="1873"/>
      <c r="Q235" s="1873"/>
      <c r="R235" s="1873"/>
      <c r="S235" s="1873"/>
      <c r="T235" s="1873"/>
      <c r="U235" s="1873"/>
      <c r="V235" s="1873"/>
    </row>
    <row r="236" spans="16:22" ht="20.100000000000001" customHeight="1">
      <c r="P236" s="1873"/>
      <c r="Q236" s="1873"/>
      <c r="R236" s="1873"/>
      <c r="S236" s="1873"/>
      <c r="T236" s="1873"/>
      <c r="U236" s="1873"/>
      <c r="V236" s="1873"/>
    </row>
    <row r="237" spans="16:22" ht="20.100000000000001" customHeight="1">
      <c r="P237" s="1873"/>
      <c r="Q237" s="1873"/>
      <c r="R237" s="1873"/>
      <c r="S237" s="1873"/>
      <c r="T237" s="1873"/>
      <c r="U237" s="1873"/>
      <c r="V237" s="1873"/>
    </row>
    <row r="238" spans="16:22" ht="20.100000000000001" customHeight="1">
      <c r="P238" s="1873"/>
      <c r="Q238" s="1873"/>
      <c r="R238" s="1873"/>
      <c r="S238" s="1873"/>
      <c r="T238" s="1873"/>
      <c r="U238" s="1873"/>
      <c r="V238" s="1873"/>
    </row>
    <row r="239" spans="16:22" ht="20.100000000000001" customHeight="1">
      <c r="P239" s="1873"/>
      <c r="Q239" s="1873"/>
      <c r="R239" s="1873"/>
      <c r="S239" s="1873"/>
      <c r="T239" s="1873"/>
      <c r="U239" s="1873"/>
      <c r="V239" s="1873"/>
    </row>
    <row r="240" spans="16:22" ht="20.100000000000001" customHeight="1">
      <c r="P240" s="1873"/>
      <c r="Q240" s="1873"/>
      <c r="R240" s="1873"/>
      <c r="S240" s="1873"/>
      <c r="T240" s="1873"/>
      <c r="U240" s="1873"/>
      <c r="V240" s="1873"/>
    </row>
    <row r="241" spans="16:22" ht="20.100000000000001" customHeight="1">
      <c r="P241" s="1873"/>
      <c r="Q241" s="1873"/>
      <c r="R241" s="1873"/>
      <c r="S241" s="1873"/>
      <c r="T241" s="1873"/>
      <c r="U241" s="1873"/>
      <c r="V241" s="1873"/>
    </row>
    <row r="242" spans="16:22" ht="20.100000000000001" customHeight="1">
      <c r="P242" s="1873"/>
      <c r="Q242" s="1873"/>
      <c r="R242" s="1873"/>
      <c r="S242" s="1873"/>
      <c r="T242" s="1873"/>
      <c r="U242" s="1873"/>
      <c r="V242" s="1873"/>
    </row>
    <row r="243" spans="16:22" ht="20.100000000000001" customHeight="1">
      <c r="P243" s="1873"/>
      <c r="Q243" s="1873"/>
      <c r="R243" s="1873"/>
      <c r="S243" s="1873"/>
      <c r="T243" s="1873"/>
      <c r="U243" s="1873"/>
      <c r="V243" s="1873"/>
    </row>
    <row r="244" spans="16:22" ht="20.100000000000001" customHeight="1">
      <c r="P244" s="1873"/>
      <c r="Q244" s="1873"/>
      <c r="R244" s="1873"/>
      <c r="S244" s="1873"/>
      <c r="T244" s="1873"/>
      <c r="U244" s="1873"/>
      <c r="V244" s="1873"/>
    </row>
    <row r="245" spans="16:22" ht="20.100000000000001" customHeight="1">
      <c r="P245" s="1873"/>
      <c r="Q245" s="1873"/>
      <c r="R245" s="1873"/>
      <c r="S245" s="1873"/>
      <c r="T245" s="1873"/>
      <c r="U245" s="1873"/>
      <c r="V245" s="1873"/>
    </row>
    <row r="246" spans="16:22" ht="20.100000000000001" customHeight="1">
      <c r="P246" s="1873"/>
      <c r="Q246" s="1873"/>
      <c r="R246" s="1873"/>
      <c r="S246" s="1873"/>
      <c r="T246" s="1873"/>
      <c r="U246" s="1873"/>
      <c r="V246" s="1873"/>
    </row>
    <row r="247" spans="16:22" ht="20.100000000000001" customHeight="1">
      <c r="P247" s="1873"/>
      <c r="Q247" s="1873"/>
      <c r="R247" s="1873"/>
      <c r="S247" s="1873"/>
      <c r="T247" s="1873"/>
      <c r="U247" s="1873"/>
      <c r="V247" s="1873"/>
    </row>
    <row r="248" spans="16:22" ht="20.100000000000001" customHeight="1">
      <c r="P248" s="1873"/>
      <c r="Q248" s="1873"/>
      <c r="R248" s="1873"/>
      <c r="S248" s="1873"/>
      <c r="T248" s="1873"/>
      <c r="U248" s="1873"/>
      <c r="V248" s="1873"/>
    </row>
    <row r="249" spans="16:22" ht="20.100000000000001" customHeight="1">
      <c r="P249" s="1873"/>
      <c r="Q249" s="1873"/>
      <c r="R249" s="1873"/>
      <c r="S249" s="1873"/>
      <c r="T249" s="1873"/>
      <c r="U249" s="1873"/>
      <c r="V249" s="1873"/>
    </row>
    <row r="250" spans="16:22" ht="20.100000000000001" customHeight="1">
      <c r="P250" s="1873"/>
      <c r="Q250" s="1873"/>
      <c r="R250" s="1873"/>
      <c r="S250" s="1873"/>
      <c r="T250" s="1873"/>
      <c r="U250" s="1873"/>
      <c r="V250" s="1873"/>
    </row>
    <row r="251" spans="16:22" ht="20.100000000000001" customHeight="1">
      <c r="P251" s="1873"/>
      <c r="Q251" s="1873"/>
      <c r="R251" s="1873"/>
      <c r="S251" s="1873"/>
      <c r="T251" s="1873"/>
      <c r="U251" s="1873"/>
      <c r="V251" s="1873"/>
    </row>
    <row r="252" spans="16:22" ht="20.100000000000001" customHeight="1">
      <c r="P252" s="1873"/>
      <c r="Q252" s="1873"/>
      <c r="R252" s="1873"/>
      <c r="S252" s="1873"/>
      <c r="T252" s="1873"/>
      <c r="U252" s="1873"/>
      <c r="V252" s="1873"/>
    </row>
    <row r="253" spans="16:22" ht="20.100000000000001" customHeight="1">
      <c r="P253" s="1873"/>
      <c r="Q253" s="1873"/>
      <c r="R253" s="1873"/>
      <c r="S253" s="1873"/>
      <c r="T253" s="1873"/>
      <c r="U253" s="1873"/>
      <c r="V253" s="1873"/>
    </row>
    <row r="254" spans="16:22" ht="20.100000000000001" customHeight="1">
      <c r="P254" s="1873"/>
      <c r="Q254" s="1873"/>
      <c r="R254" s="1873"/>
      <c r="S254" s="1873"/>
      <c r="T254" s="1873"/>
      <c r="U254" s="1873"/>
      <c r="V254" s="1873"/>
    </row>
    <row r="255" spans="16:22" ht="20.100000000000001" customHeight="1">
      <c r="P255" s="1873"/>
      <c r="Q255" s="1873"/>
      <c r="R255" s="1873"/>
      <c r="S255" s="1873"/>
      <c r="T255" s="1873"/>
      <c r="U255" s="1873"/>
      <c r="V255" s="1873"/>
    </row>
    <row r="256" spans="16:22" ht="20.100000000000001" customHeight="1">
      <c r="P256" s="1873"/>
      <c r="Q256" s="1873"/>
      <c r="R256" s="1873"/>
      <c r="S256" s="1873"/>
      <c r="T256" s="1873"/>
      <c r="U256" s="1873"/>
      <c r="V256" s="1873"/>
    </row>
    <row r="257" spans="16:22" ht="20.100000000000001" customHeight="1">
      <c r="P257" s="1873"/>
      <c r="Q257" s="1873"/>
      <c r="R257" s="1873"/>
      <c r="S257" s="1873"/>
      <c r="T257" s="1873"/>
      <c r="U257" s="1873"/>
      <c r="V257" s="1873"/>
    </row>
    <row r="258" spans="16:22" ht="20.100000000000001" customHeight="1">
      <c r="P258" s="1873"/>
      <c r="Q258" s="1873"/>
      <c r="R258" s="1873"/>
      <c r="S258" s="1873"/>
      <c r="T258" s="1873"/>
      <c r="U258" s="1873"/>
      <c r="V258" s="1873"/>
    </row>
    <row r="259" spans="16:22" ht="20.100000000000001" customHeight="1">
      <c r="P259" s="1873"/>
      <c r="Q259" s="1873"/>
      <c r="R259" s="1873"/>
      <c r="S259" s="1873"/>
      <c r="T259" s="1873"/>
      <c r="U259" s="1873"/>
      <c r="V259" s="1873"/>
    </row>
    <row r="260" spans="16:22" ht="20.100000000000001" customHeight="1">
      <c r="P260" s="1873"/>
      <c r="Q260" s="1873"/>
      <c r="R260" s="1873"/>
      <c r="S260" s="1873"/>
      <c r="T260" s="1873"/>
      <c r="U260" s="1873"/>
      <c r="V260" s="1873"/>
    </row>
    <row r="261" spans="16:22" ht="20.100000000000001" customHeight="1">
      <c r="P261" s="1873"/>
      <c r="Q261" s="1873"/>
      <c r="R261" s="1873"/>
      <c r="S261" s="1873"/>
      <c r="T261" s="1873"/>
      <c r="U261" s="1873"/>
      <c r="V261" s="1873"/>
    </row>
    <row r="262" spans="16:22" ht="20.100000000000001" customHeight="1">
      <c r="P262" s="1873"/>
      <c r="Q262" s="1873"/>
      <c r="R262" s="1873"/>
      <c r="S262" s="1873"/>
      <c r="T262" s="1873"/>
      <c r="U262" s="1873"/>
      <c r="V262" s="1873"/>
    </row>
    <row r="263" spans="16:22" ht="20.100000000000001" customHeight="1">
      <c r="P263" s="1873"/>
      <c r="Q263" s="1873"/>
      <c r="R263" s="1873"/>
      <c r="S263" s="1873"/>
      <c r="T263" s="1873"/>
      <c r="U263" s="1873"/>
      <c r="V263" s="1873"/>
    </row>
    <row r="264" spans="16:22" ht="20.100000000000001" customHeight="1">
      <c r="P264" s="1873"/>
      <c r="Q264" s="1873"/>
      <c r="R264" s="1873"/>
      <c r="S264" s="1873"/>
      <c r="T264" s="1873"/>
      <c r="U264" s="1873"/>
      <c r="V264" s="1873"/>
    </row>
    <row r="265" spans="16:22" ht="20.100000000000001" customHeight="1">
      <c r="P265" s="1873"/>
      <c r="Q265" s="1873"/>
      <c r="R265" s="1873"/>
      <c r="S265" s="1873"/>
      <c r="T265" s="1873"/>
      <c r="U265" s="1873"/>
      <c r="V265" s="1873"/>
    </row>
    <row r="266" spans="16:22" ht="20.100000000000001" customHeight="1">
      <c r="P266" s="1873"/>
      <c r="Q266" s="1873"/>
      <c r="R266" s="1873"/>
      <c r="S266" s="1873"/>
      <c r="T266" s="1873"/>
      <c r="U266" s="1873"/>
      <c r="V266" s="1873"/>
    </row>
    <row r="267" spans="16:22" ht="20.100000000000001" customHeight="1">
      <c r="P267" s="1873"/>
      <c r="Q267" s="1873"/>
      <c r="R267" s="1873"/>
      <c r="S267" s="1873"/>
      <c r="T267" s="1873"/>
      <c r="U267" s="1873"/>
      <c r="V267" s="1873"/>
    </row>
    <row r="268" spans="16:22" ht="20.100000000000001" customHeight="1">
      <c r="P268" s="1873"/>
      <c r="Q268" s="1873"/>
      <c r="R268" s="1873"/>
      <c r="S268" s="1873"/>
      <c r="T268" s="1873"/>
      <c r="U268" s="1873"/>
      <c r="V268" s="1873"/>
    </row>
    <row r="269" spans="16:22" ht="20.100000000000001" customHeight="1">
      <c r="P269" s="1873"/>
      <c r="Q269" s="1873"/>
      <c r="R269" s="1873"/>
      <c r="S269" s="1873"/>
      <c r="T269" s="1873"/>
      <c r="U269" s="1873"/>
      <c r="V269" s="1873"/>
    </row>
    <row r="270" spans="16:22" ht="20.100000000000001" customHeight="1">
      <c r="P270" s="1873"/>
      <c r="Q270" s="1873"/>
      <c r="R270" s="1873"/>
      <c r="S270" s="1873"/>
      <c r="T270" s="1873"/>
      <c r="U270" s="1873"/>
      <c r="V270" s="1873"/>
    </row>
    <row r="271" spans="16:22" ht="20.100000000000001" customHeight="1">
      <c r="P271" s="1873"/>
      <c r="Q271" s="1873"/>
      <c r="R271" s="1873"/>
      <c r="S271" s="1873"/>
      <c r="T271" s="1873"/>
      <c r="U271" s="1873"/>
      <c r="V271" s="1873"/>
    </row>
    <row r="272" spans="16:22" ht="20.100000000000001" customHeight="1">
      <c r="P272" s="1873"/>
      <c r="Q272" s="1873"/>
      <c r="R272" s="1873"/>
      <c r="S272" s="1873"/>
      <c r="T272" s="1873"/>
      <c r="U272" s="1873"/>
      <c r="V272" s="1873"/>
    </row>
    <row r="273" spans="16:22" ht="20.100000000000001" customHeight="1">
      <c r="P273" s="1873"/>
      <c r="Q273" s="1873"/>
      <c r="R273" s="1873"/>
      <c r="S273" s="1873"/>
      <c r="T273" s="1873"/>
      <c r="U273" s="1873"/>
      <c r="V273" s="1873"/>
    </row>
    <row r="274" spans="16:22" ht="20.100000000000001" customHeight="1">
      <c r="P274" s="1873"/>
      <c r="Q274" s="1873"/>
      <c r="R274" s="1873"/>
      <c r="S274" s="1873"/>
      <c r="T274" s="1873"/>
      <c r="U274" s="1873"/>
      <c r="V274" s="1873"/>
    </row>
    <row r="275" spans="16:22" ht="20.100000000000001" customHeight="1">
      <c r="P275" s="1873"/>
      <c r="Q275" s="1873"/>
      <c r="R275" s="1873"/>
      <c r="S275" s="1873"/>
      <c r="T275" s="1873"/>
      <c r="U275" s="1873"/>
      <c r="V275" s="1873"/>
    </row>
    <row r="276" spans="16:22" ht="20.100000000000001" customHeight="1">
      <c r="P276" s="1873"/>
      <c r="Q276" s="1873"/>
      <c r="R276" s="1873"/>
      <c r="S276" s="1873"/>
      <c r="T276" s="1873"/>
      <c r="U276" s="1873"/>
      <c r="V276" s="1873"/>
    </row>
    <row r="277" spans="16:22" ht="20.100000000000001" customHeight="1">
      <c r="P277" s="1873"/>
      <c r="Q277" s="1873"/>
      <c r="R277" s="1873"/>
      <c r="S277" s="1873"/>
      <c r="T277" s="1873"/>
      <c r="U277" s="1873"/>
      <c r="V277" s="1873"/>
    </row>
    <row r="278" spans="16:22" ht="20.100000000000001" customHeight="1">
      <c r="P278" s="1873"/>
      <c r="Q278" s="1873"/>
      <c r="R278" s="1873"/>
      <c r="S278" s="1873"/>
      <c r="T278" s="1873"/>
      <c r="U278" s="1873"/>
      <c r="V278" s="1873"/>
    </row>
    <row r="279" spans="16:22" ht="20.100000000000001" customHeight="1">
      <c r="P279" s="1873"/>
      <c r="Q279" s="1873"/>
      <c r="R279" s="1873"/>
      <c r="S279" s="1873"/>
      <c r="T279" s="1873"/>
      <c r="U279" s="1873"/>
      <c r="V279" s="1873"/>
    </row>
    <row r="280" spans="16:22" ht="20.100000000000001" customHeight="1">
      <c r="P280" s="1873"/>
      <c r="Q280" s="1873"/>
      <c r="R280" s="1873"/>
      <c r="S280" s="1873"/>
      <c r="T280" s="1873"/>
      <c r="U280" s="1873"/>
      <c r="V280" s="1873"/>
    </row>
    <row r="281" spans="16:22" ht="20.100000000000001" customHeight="1">
      <c r="P281" s="1873"/>
      <c r="Q281" s="1873"/>
      <c r="R281" s="1873"/>
      <c r="S281" s="1873"/>
      <c r="T281" s="1873"/>
      <c r="U281" s="1873"/>
      <c r="V281" s="1873"/>
    </row>
    <row r="282" spans="16:22" ht="20.100000000000001" customHeight="1">
      <c r="P282" s="1873"/>
      <c r="Q282" s="1873"/>
      <c r="R282" s="1873"/>
      <c r="S282" s="1873"/>
      <c r="T282" s="1873"/>
      <c r="U282" s="1873"/>
      <c r="V282" s="1873"/>
    </row>
    <row r="283" spans="16:22" ht="20.100000000000001" customHeight="1">
      <c r="P283" s="1873"/>
      <c r="Q283" s="1873"/>
      <c r="R283" s="1873"/>
      <c r="S283" s="1873"/>
      <c r="T283" s="1873"/>
      <c r="U283" s="1873"/>
      <c r="V283" s="1873"/>
    </row>
    <row r="284" spans="16:22" ht="20.100000000000001" customHeight="1">
      <c r="P284" s="1873"/>
      <c r="Q284" s="1873"/>
      <c r="R284" s="1873"/>
      <c r="S284" s="1873"/>
      <c r="T284" s="1873"/>
      <c r="U284" s="1873"/>
      <c r="V284" s="1873"/>
    </row>
    <row r="285" spans="16:22" ht="20.100000000000001" customHeight="1">
      <c r="P285" s="1873"/>
      <c r="Q285" s="1873"/>
      <c r="R285" s="1873"/>
      <c r="S285" s="1873"/>
      <c r="T285" s="1873"/>
      <c r="U285" s="1873"/>
      <c r="V285" s="1873"/>
    </row>
    <row r="286" spans="16:22" ht="20.100000000000001" customHeight="1">
      <c r="P286" s="1873"/>
      <c r="Q286" s="1873"/>
      <c r="R286" s="1873"/>
      <c r="S286" s="1873"/>
      <c r="T286" s="1873"/>
      <c r="U286" s="1873"/>
      <c r="V286" s="1873"/>
    </row>
    <row r="287" spans="16:22" ht="20.100000000000001" customHeight="1">
      <c r="P287" s="1873"/>
      <c r="Q287" s="1873"/>
      <c r="R287" s="1873"/>
      <c r="S287" s="1873"/>
      <c r="T287" s="1873"/>
      <c r="U287" s="1873"/>
      <c r="V287" s="1873"/>
    </row>
    <row r="288" spans="16:22" ht="20.100000000000001" customHeight="1">
      <c r="P288" s="1873"/>
      <c r="Q288" s="1873"/>
      <c r="R288" s="1873"/>
      <c r="S288" s="1873"/>
      <c r="T288" s="1873"/>
      <c r="U288" s="1873"/>
      <c r="V288" s="1873"/>
    </row>
    <row r="289" spans="16:22" ht="20.100000000000001" customHeight="1">
      <c r="P289" s="1873"/>
      <c r="Q289" s="1873"/>
      <c r="R289" s="1873"/>
      <c r="S289" s="1873"/>
      <c r="T289" s="1873"/>
      <c r="U289" s="1873"/>
      <c r="V289" s="1873"/>
    </row>
    <row r="290" spans="16:22" ht="20.100000000000001" customHeight="1">
      <c r="P290" s="1873"/>
      <c r="Q290" s="1873"/>
      <c r="R290" s="1873"/>
      <c r="S290" s="1873"/>
      <c r="T290" s="1873"/>
      <c r="U290" s="1873"/>
      <c r="V290" s="1873"/>
    </row>
    <row r="291" spans="16:22" ht="20.100000000000001" customHeight="1">
      <c r="P291" s="1873"/>
      <c r="Q291" s="1873"/>
      <c r="R291" s="1873"/>
      <c r="S291" s="1873"/>
      <c r="T291" s="1873"/>
      <c r="U291" s="1873"/>
      <c r="V291" s="1873"/>
    </row>
    <row r="292" spans="16:22" ht="20.100000000000001" customHeight="1">
      <c r="P292" s="1873"/>
      <c r="Q292" s="1873"/>
      <c r="R292" s="1873"/>
      <c r="S292" s="1873"/>
      <c r="T292" s="1873"/>
      <c r="U292" s="1873"/>
      <c r="V292" s="1873"/>
    </row>
    <row r="293" spans="16:22" ht="20.100000000000001" customHeight="1">
      <c r="P293" s="1873"/>
      <c r="Q293" s="1873"/>
      <c r="R293" s="1873"/>
      <c r="S293" s="1873"/>
      <c r="T293" s="1873"/>
      <c r="U293" s="1873"/>
      <c r="V293" s="1873"/>
    </row>
    <row r="294" spans="16:22" ht="20.100000000000001" customHeight="1">
      <c r="P294" s="1873"/>
      <c r="Q294" s="1873"/>
      <c r="R294" s="1873"/>
      <c r="S294" s="1873"/>
      <c r="T294" s="1873"/>
      <c r="U294" s="1873"/>
      <c r="V294" s="1873"/>
    </row>
    <row r="295" spans="16:22" ht="20.100000000000001" customHeight="1">
      <c r="P295" s="1873"/>
      <c r="Q295" s="1873"/>
      <c r="R295" s="1873"/>
      <c r="S295" s="1873"/>
      <c r="T295" s="1873"/>
      <c r="U295" s="1873"/>
      <c r="V295" s="1873"/>
    </row>
    <row r="296" spans="16:22" ht="20.100000000000001" customHeight="1">
      <c r="P296" s="1873"/>
      <c r="Q296" s="1873"/>
      <c r="R296" s="1873"/>
      <c r="S296" s="1873"/>
      <c r="T296" s="1873"/>
      <c r="U296" s="1873"/>
      <c r="V296" s="1873"/>
    </row>
    <row r="297" spans="16:22" ht="20.100000000000001" customHeight="1">
      <c r="P297" s="1873"/>
      <c r="Q297" s="1873"/>
      <c r="R297" s="1873"/>
      <c r="S297" s="1873"/>
      <c r="T297" s="1873"/>
      <c r="U297" s="1873"/>
      <c r="V297" s="1873"/>
    </row>
    <row r="298" spans="16:22" ht="20.100000000000001" customHeight="1">
      <c r="P298" s="1873"/>
      <c r="Q298" s="1873"/>
      <c r="R298" s="1873"/>
      <c r="S298" s="1873"/>
      <c r="T298" s="1873"/>
      <c r="U298" s="1873"/>
      <c r="V298" s="1873"/>
    </row>
    <row r="299" spans="16:22" ht="20.100000000000001" customHeight="1">
      <c r="P299" s="1873"/>
      <c r="Q299" s="1873"/>
      <c r="R299" s="1873"/>
      <c r="S299" s="1873"/>
      <c r="T299" s="1873"/>
      <c r="U299" s="1873"/>
      <c r="V299" s="1873"/>
    </row>
    <row r="300" spans="16:22" ht="20.100000000000001" customHeight="1">
      <c r="P300" s="1873"/>
      <c r="Q300" s="1873"/>
      <c r="R300" s="1873"/>
      <c r="S300" s="1873"/>
      <c r="T300" s="1873"/>
      <c r="U300" s="1873"/>
      <c r="V300" s="1873"/>
    </row>
    <row r="301" spans="16:22" ht="20.100000000000001" customHeight="1">
      <c r="P301" s="1873"/>
      <c r="Q301" s="1873"/>
      <c r="R301" s="1873"/>
      <c r="S301" s="1873"/>
      <c r="T301" s="1873"/>
      <c r="U301" s="1873"/>
      <c r="V301" s="1873"/>
    </row>
    <row r="302" spans="16:22" ht="20.100000000000001" customHeight="1">
      <c r="P302" s="1873"/>
      <c r="Q302" s="1873"/>
      <c r="R302" s="1873"/>
      <c r="S302" s="1873"/>
      <c r="T302" s="1873"/>
      <c r="U302" s="1873"/>
      <c r="V302" s="1873"/>
    </row>
    <row r="303" spans="16:22" ht="20.100000000000001" customHeight="1">
      <c r="P303" s="1873"/>
      <c r="Q303" s="1873"/>
      <c r="R303" s="1873"/>
      <c r="S303" s="1873"/>
      <c r="T303" s="1873"/>
      <c r="U303" s="1873"/>
      <c r="V303" s="1873"/>
    </row>
    <row r="304" spans="16:22" ht="20.100000000000001" customHeight="1">
      <c r="P304" s="1873"/>
      <c r="Q304" s="1873"/>
      <c r="R304" s="1873"/>
      <c r="S304" s="1873"/>
      <c r="T304" s="1873"/>
      <c r="U304" s="1873"/>
      <c r="V304" s="1873"/>
    </row>
    <row r="305" spans="16:22" ht="20.100000000000001" customHeight="1">
      <c r="P305" s="1873"/>
      <c r="Q305" s="1873"/>
      <c r="R305" s="1873"/>
      <c r="S305" s="1873"/>
      <c r="T305" s="1873"/>
      <c r="U305" s="1873"/>
      <c r="V305" s="1873"/>
    </row>
    <row r="306" spans="16:22" ht="20.100000000000001" customHeight="1">
      <c r="P306" s="1873"/>
      <c r="Q306" s="1873"/>
      <c r="R306" s="1873"/>
      <c r="S306" s="1873"/>
      <c r="T306" s="1873"/>
      <c r="U306" s="1873"/>
      <c r="V306" s="1873"/>
    </row>
    <row r="307" spans="16:22" ht="20.100000000000001" customHeight="1">
      <c r="P307" s="1873"/>
      <c r="Q307" s="1873"/>
      <c r="R307" s="1873"/>
      <c r="S307" s="1873"/>
      <c r="T307" s="1873"/>
      <c r="U307" s="1873"/>
      <c r="V307" s="1873"/>
    </row>
  </sheetData>
  <sheetProtection selectLockedCells="1"/>
  <mergeCells count="18">
    <mergeCell ref="W8:W9"/>
    <mergeCell ref="X8:X9"/>
    <mergeCell ref="A40:C40"/>
    <mergeCell ref="A41:C41"/>
    <mergeCell ref="A42:C42"/>
    <mergeCell ref="D8:J8"/>
    <mergeCell ref="K8:N8"/>
    <mergeCell ref="A8:A9"/>
    <mergeCell ref="B8:B9"/>
    <mergeCell ref="C8:C9"/>
    <mergeCell ref="O8:O9"/>
    <mergeCell ref="P8:V8"/>
    <mergeCell ref="A6:B6"/>
    <mergeCell ref="C6:D6"/>
    <mergeCell ref="E6:F6"/>
    <mergeCell ref="A7:B7"/>
    <mergeCell ref="C7:D7"/>
    <mergeCell ref="E7:F7"/>
  </mergeCells>
  <phoneticPr fontId="5" type="noConversion"/>
  <dataValidations count="2">
    <dataValidation type="custom" allowBlank="1" showInputMessage="1" showErrorMessage="1" errorTitle="지급년도 오류" error="지급년도는 숫자 4자리만 입력이 가능합니다._x000a__x000a_예) 2007(○), 2007년(X)" sqref="C6:D6 IY6:IZ6 SU6:SV6 ACQ6:ACR6 AMM6:AMN6 AWI6:AWJ6 BGE6:BGF6 BQA6:BQB6 BZW6:BZX6 CJS6:CJT6 CTO6:CTP6 DDK6:DDL6 DNG6:DNH6 DXC6:DXD6 EGY6:EGZ6 EQU6:EQV6 FAQ6:FAR6 FKM6:FKN6 FUI6:FUJ6 GEE6:GEF6 GOA6:GOB6 GXW6:GXX6 HHS6:HHT6 HRO6:HRP6 IBK6:IBL6 ILG6:ILH6 IVC6:IVD6 JEY6:JEZ6 JOU6:JOV6 JYQ6:JYR6 KIM6:KIN6 KSI6:KSJ6 LCE6:LCF6 LMA6:LMB6 LVW6:LVX6 MFS6:MFT6 MPO6:MPP6 MZK6:MZL6 NJG6:NJH6 NTC6:NTD6 OCY6:OCZ6 OMU6:OMV6 OWQ6:OWR6 PGM6:PGN6 PQI6:PQJ6 QAE6:QAF6 QKA6:QKB6 QTW6:QTX6 RDS6:RDT6 RNO6:RNP6 RXK6:RXL6 SHG6:SHH6 SRC6:SRD6 TAY6:TAZ6 TKU6:TKV6 TUQ6:TUR6 UEM6:UEN6 UOI6:UOJ6 UYE6:UYF6 VIA6:VIB6 VRW6:VRX6 WBS6:WBT6 WLO6:WLP6 WVK6:WVL6 C65542:D65542 IY65542:IZ65542 SU65542:SV65542 ACQ65542:ACR65542 AMM65542:AMN65542 AWI65542:AWJ65542 BGE65542:BGF65542 BQA65542:BQB65542 BZW65542:BZX65542 CJS65542:CJT65542 CTO65542:CTP65542 DDK65542:DDL65542 DNG65542:DNH65542 DXC65542:DXD65542 EGY65542:EGZ65542 EQU65542:EQV65542 FAQ65542:FAR65542 FKM65542:FKN65542 FUI65542:FUJ65542 GEE65542:GEF65542 GOA65542:GOB65542 GXW65542:GXX65542 HHS65542:HHT65542 HRO65542:HRP65542 IBK65542:IBL65542 ILG65542:ILH65542 IVC65542:IVD65542 JEY65542:JEZ65542 JOU65542:JOV65542 JYQ65542:JYR65542 KIM65542:KIN65542 KSI65542:KSJ65542 LCE65542:LCF65542 LMA65542:LMB65542 LVW65542:LVX65542 MFS65542:MFT65542 MPO65542:MPP65542 MZK65542:MZL65542 NJG65542:NJH65542 NTC65542:NTD65542 OCY65542:OCZ65542 OMU65542:OMV65542 OWQ65542:OWR65542 PGM65542:PGN65542 PQI65542:PQJ65542 QAE65542:QAF65542 QKA65542:QKB65542 QTW65542:QTX65542 RDS65542:RDT65542 RNO65542:RNP65542 RXK65542:RXL65542 SHG65542:SHH65542 SRC65542:SRD65542 TAY65542:TAZ65542 TKU65542:TKV65542 TUQ65542:TUR65542 UEM65542:UEN65542 UOI65542:UOJ65542 UYE65542:UYF65542 VIA65542:VIB65542 VRW65542:VRX65542 WBS65542:WBT65542 WLO65542:WLP65542 WVK65542:WVL65542 C131078:D131078 IY131078:IZ131078 SU131078:SV131078 ACQ131078:ACR131078 AMM131078:AMN131078 AWI131078:AWJ131078 BGE131078:BGF131078 BQA131078:BQB131078 BZW131078:BZX131078 CJS131078:CJT131078 CTO131078:CTP131078 DDK131078:DDL131078 DNG131078:DNH131078 DXC131078:DXD131078 EGY131078:EGZ131078 EQU131078:EQV131078 FAQ131078:FAR131078 FKM131078:FKN131078 FUI131078:FUJ131078 GEE131078:GEF131078 GOA131078:GOB131078 GXW131078:GXX131078 HHS131078:HHT131078 HRO131078:HRP131078 IBK131078:IBL131078 ILG131078:ILH131078 IVC131078:IVD131078 JEY131078:JEZ131078 JOU131078:JOV131078 JYQ131078:JYR131078 KIM131078:KIN131078 KSI131078:KSJ131078 LCE131078:LCF131078 LMA131078:LMB131078 LVW131078:LVX131078 MFS131078:MFT131078 MPO131078:MPP131078 MZK131078:MZL131078 NJG131078:NJH131078 NTC131078:NTD131078 OCY131078:OCZ131078 OMU131078:OMV131078 OWQ131078:OWR131078 PGM131078:PGN131078 PQI131078:PQJ131078 QAE131078:QAF131078 QKA131078:QKB131078 QTW131078:QTX131078 RDS131078:RDT131078 RNO131078:RNP131078 RXK131078:RXL131078 SHG131078:SHH131078 SRC131078:SRD131078 TAY131078:TAZ131078 TKU131078:TKV131078 TUQ131078:TUR131078 UEM131078:UEN131078 UOI131078:UOJ131078 UYE131078:UYF131078 VIA131078:VIB131078 VRW131078:VRX131078 WBS131078:WBT131078 WLO131078:WLP131078 WVK131078:WVL131078 C196614:D196614 IY196614:IZ196614 SU196614:SV196614 ACQ196614:ACR196614 AMM196614:AMN196614 AWI196614:AWJ196614 BGE196614:BGF196614 BQA196614:BQB196614 BZW196614:BZX196614 CJS196614:CJT196614 CTO196614:CTP196614 DDK196614:DDL196614 DNG196614:DNH196614 DXC196614:DXD196614 EGY196614:EGZ196614 EQU196614:EQV196614 FAQ196614:FAR196614 FKM196614:FKN196614 FUI196614:FUJ196614 GEE196614:GEF196614 GOA196614:GOB196614 GXW196614:GXX196614 HHS196614:HHT196614 HRO196614:HRP196614 IBK196614:IBL196614 ILG196614:ILH196614 IVC196614:IVD196614 JEY196614:JEZ196614 JOU196614:JOV196614 JYQ196614:JYR196614 KIM196614:KIN196614 KSI196614:KSJ196614 LCE196614:LCF196614 LMA196614:LMB196614 LVW196614:LVX196614 MFS196614:MFT196614 MPO196614:MPP196614 MZK196614:MZL196614 NJG196614:NJH196614 NTC196614:NTD196614 OCY196614:OCZ196614 OMU196614:OMV196614 OWQ196614:OWR196614 PGM196614:PGN196614 PQI196614:PQJ196614 QAE196614:QAF196614 QKA196614:QKB196614 QTW196614:QTX196614 RDS196614:RDT196614 RNO196614:RNP196614 RXK196614:RXL196614 SHG196614:SHH196614 SRC196614:SRD196614 TAY196614:TAZ196614 TKU196614:TKV196614 TUQ196614:TUR196614 UEM196614:UEN196614 UOI196614:UOJ196614 UYE196614:UYF196614 VIA196614:VIB196614 VRW196614:VRX196614 WBS196614:WBT196614 WLO196614:WLP196614 WVK196614:WVL196614 C262150:D262150 IY262150:IZ262150 SU262150:SV262150 ACQ262150:ACR262150 AMM262150:AMN262150 AWI262150:AWJ262150 BGE262150:BGF262150 BQA262150:BQB262150 BZW262150:BZX262150 CJS262150:CJT262150 CTO262150:CTP262150 DDK262150:DDL262150 DNG262150:DNH262150 DXC262150:DXD262150 EGY262150:EGZ262150 EQU262150:EQV262150 FAQ262150:FAR262150 FKM262150:FKN262150 FUI262150:FUJ262150 GEE262150:GEF262150 GOA262150:GOB262150 GXW262150:GXX262150 HHS262150:HHT262150 HRO262150:HRP262150 IBK262150:IBL262150 ILG262150:ILH262150 IVC262150:IVD262150 JEY262150:JEZ262150 JOU262150:JOV262150 JYQ262150:JYR262150 KIM262150:KIN262150 KSI262150:KSJ262150 LCE262150:LCF262150 LMA262150:LMB262150 LVW262150:LVX262150 MFS262150:MFT262150 MPO262150:MPP262150 MZK262150:MZL262150 NJG262150:NJH262150 NTC262150:NTD262150 OCY262150:OCZ262150 OMU262150:OMV262150 OWQ262150:OWR262150 PGM262150:PGN262150 PQI262150:PQJ262150 QAE262150:QAF262150 QKA262150:QKB262150 QTW262150:QTX262150 RDS262150:RDT262150 RNO262150:RNP262150 RXK262150:RXL262150 SHG262150:SHH262150 SRC262150:SRD262150 TAY262150:TAZ262150 TKU262150:TKV262150 TUQ262150:TUR262150 UEM262150:UEN262150 UOI262150:UOJ262150 UYE262150:UYF262150 VIA262150:VIB262150 VRW262150:VRX262150 WBS262150:WBT262150 WLO262150:WLP262150 WVK262150:WVL262150 C327686:D327686 IY327686:IZ327686 SU327686:SV327686 ACQ327686:ACR327686 AMM327686:AMN327686 AWI327686:AWJ327686 BGE327686:BGF327686 BQA327686:BQB327686 BZW327686:BZX327686 CJS327686:CJT327686 CTO327686:CTP327686 DDK327686:DDL327686 DNG327686:DNH327686 DXC327686:DXD327686 EGY327686:EGZ327686 EQU327686:EQV327686 FAQ327686:FAR327686 FKM327686:FKN327686 FUI327686:FUJ327686 GEE327686:GEF327686 GOA327686:GOB327686 GXW327686:GXX327686 HHS327686:HHT327686 HRO327686:HRP327686 IBK327686:IBL327686 ILG327686:ILH327686 IVC327686:IVD327686 JEY327686:JEZ327686 JOU327686:JOV327686 JYQ327686:JYR327686 KIM327686:KIN327686 KSI327686:KSJ327686 LCE327686:LCF327686 LMA327686:LMB327686 LVW327686:LVX327686 MFS327686:MFT327686 MPO327686:MPP327686 MZK327686:MZL327686 NJG327686:NJH327686 NTC327686:NTD327686 OCY327686:OCZ327686 OMU327686:OMV327686 OWQ327686:OWR327686 PGM327686:PGN327686 PQI327686:PQJ327686 QAE327686:QAF327686 QKA327686:QKB327686 QTW327686:QTX327686 RDS327686:RDT327686 RNO327686:RNP327686 RXK327686:RXL327686 SHG327686:SHH327686 SRC327686:SRD327686 TAY327686:TAZ327686 TKU327686:TKV327686 TUQ327686:TUR327686 UEM327686:UEN327686 UOI327686:UOJ327686 UYE327686:UYF327686 VIA327686:VIB327686 VRW327686:VRX327686 WBS327686:WBT327686 WLO327686:WLP327686 WVK327686:WVL327686 C393222:D393222 IY393222:IZ393222 SU393222:SV393222 ACQ393222:ACR393222 AMM393222:AMN393222 AWI393222:AWJ393222 BGE393222:BGF393222 BQA393222:BQB393222 BZW393222:BZX393222 CJS393222:CJT393222 CTO393222:CTP393222 DDK393222:DDL393222 DNG393222:DNH393222 DXC393222:DXD393222 EGY393222:EGZ393222 EQU393222:EQV393222 FAQ393222:FAR393222 FKM393222:FKN393222 FUI393222:FUJ393222 GEE393222:GEF393222 GOA393222:GOB393222 GXW393222:GXX393222 HHS393222:HHT393222 HRO393222:HRP393222 IBK393222:IBL393222 ILG393222:ILH393222 IVC393222:IVD393222 JEY393222:JEZ393222 JOU393222:JOV393222 JYQ393222:JYR393222 KIM393222:KIN393222 KSI393222:KSJ393222 LCE393222:LCF393222 LMA393222:LMB393222 LVW393222:LVX393222 MFS393222:MFT393222 MPO393222:MPP393222 MZK393222:MZL393222 NJG393222:NJH393222 NTC393222:NTD393222 OCY393222:OCZ393222 OMU393222:OMV393222 OWQ393222:OWR393222 PGM393222:PGN393222 PQI393222:PQJ393222 QAE393222:QAF393222 QKA393222:QKB393222 QTW393222:QTX393222 RDS393222:RDT393222 RNO393222:RNP393222 RXK393222:RXL393222 SHG393222:SHH393222 SRC393222:SRD393222 TAY393222:TAZ393222 TKU393222:TKV393222 TUQ393222:TUR393222 UEM393222:UEN393222 UOI393222:UOJ393222 UYE393222:UYF393222 VIA393222:VIB393222 VRW393222:VRX393222 WBS393222:WBT393222 WLO393222:WLP393222 WVK393222:WVL393222 C458758:D458758 IY458758:IZ458758 SU458758:SV458758 ACQ458758:ACR458758 AMM458758:AMN458758 AWI458758:AWJ458758 BGE458758:BGF458758 BQA458758:BQB458758 BZW458758:BZX458758 CJS458758:CJT458758 CTO458758:CTP458758 DDK458758:DDL458758 DNG458758:DNH458758 DXC458758:DXD458758 EGY458758:EGZ458758 EQU458758:EQV458758 FAQ458758:FAR458758 FKM458758:FKN458758 FUI458758:FUJ458758 GEE458758:GEF458758 GOA458758:GOB458758 GXW458758:GXX458758 HHS458758:HHT458758 HRO458758:HRP458758 IBK458758:IBL458758 ILG458758:ILH458758 IVC458758:IVD458758 JEY458758:JEZ458758 JOU458758:JOV458758 JYQ458758:JYR458758 KIM458758:KIN458758 KSI458758:KSJ458758 LCE458758:LCF458758 LMA458758:LMB458758 LVW458758:LVX458758 MFS458758:MFT458758 MPO458758:MPP458758 MZK458758:MZL458758 NJG458758:NJH458758 NTC458758:NTD458758 OCY458758:OCZ458758 OMU458758:OMV458758 OWQ458758:OWR458758 PGM458758:PGN458758 PQI458758:PQJ458758 QAE458758:QAF458758 QKA458758:QKB458758 QTW458758:QTX458758 RDS458758:RDT458758 RNO458758:RNP458758 RXK458758:RXL458758 SHG458758:SHH458758 SRC458758:SRD458758 TAY458758:TAZ458758 TKU458758:TKV458758 TUQ458758:TUR458758 UEM458758:UEN458758 UOI458758:UOJ458758 UYE458758:UYF458758 VIA458758:VIB458758 VRW458758:VRX458758 WBS458758:WBT458758 WLO458758:WLP458758 WVK458758:WVL458758 C524294:D524294 IY524294:IZ524294 SU524294:SV524294 ACQ524294:ACR524294 AMM524294:AMN524294 AWI524294:AWJ524294 BGE524294:BGF524294 BQA524294:BQB524294 BZW524294:BZX524294 CJS524294:CJT524294 CTO524294:CTP524294 DDK524294:DDL524294 DNG524294:DNH524294 DXC524294:DXD524294 EGY524294:EGZ524294 EQU524294:EQV524294 FAQ524294:FAR524294 FKM524294:FKN524294 FUI524294:FUJ524294 GEE524294:GEF524294 GOA524294:GOB524294 GXW524294:GXX524294 HHS524294:HHT524294 HRO524294:HRP524294 IBK524294:IBL524294 ILG524294:ILH524294 IVC524294:IVD524294 JEY524294:JEZ524294 JOU524294:JOV524294 JYQ524294:JYR524294 KIM524294:KIN524294 KSI524294:KSJ524294 LCE524294:LCF524294 LMA524294:LMB524294 LVW524294:LVX524294 MFS524294:MFT524294 MPO524294:MPP524294 MZK524294:MZL524294 NJG524294:NJH524294 NTC524294:NTD524294 OCY524294:OCZ524294 OMU524294:OMV524294 OWQ524294:OWR524294 PGM524294:PGN524294 PQI524294:PQJ524294 QAE524294:QAF524294 QKA524294:QKB524294 QTW524294:QTX524294 RDS524294:RDT524294 RNO524294:RNP524294 RXK524294:RXL524294 SHG524294:SHH524294 SRC524294:SRD524294 TAY524294:TAZ524294 TKU524294:TKV524294 TUQ524294:TUR524294 UEM524294:UEN524294 UOI524294:UOJ524294 UYE524294:UYF524294 VIA524294:VIB524294 VRW524294:VRX524294 WBS524294:WBT524294 WLO524294:WLP524294 WVK524294:WVL524294 C589830:D589830 IY589830:IZ589830 SU589830:SV589830 ACQ589830:ACR589830 AMM589830:AMN589830 AWI589830:AWJ589830 BGE589830:BGF589830 BQA589830:BQB589830 BZW589830:BZX589830 CJS589830:CJT589830 CTO589830:CTP589830 DDK589830:DDL589830 DNG589830:DNH589830 DXC589830:DXD589830 EGY589830:EGZ589830 EQU589830:EQV589830 FAQ589830:FAR589830 FKM589830:FKN589830 FUI589830:FUJ589830 GEE589830:GEF589830 GOA589830:GOB589830 GXW589830:GXX589830 HHS589830:HHT589830 HRO589830:HRP589830 IBK589830:IBL589830 ILG589830:ILH589830 IVC589830:IVD589830 JEY589830:JEZ589830 JOU589830:JOV589830 JYQ589830:JYR589830 KIM589830:KIN589830 KSI589830:KSJ589830 LCE589830:LCF589830 LMA589830:LMB589830 LVW589830:LVX589830 MFS589830:MFT589830 MPO589830:MPP589830 MZK589830:MZL589830 NJG589830:NJH589830 NTC589830:NTD589830 OCY589830:OCZ589830 OMU589830:OMV589830 OWQ589830:OWR589830 PGM589830:PGN589830 PQI589830:PQJ589830 QAE589830:QAF589830 QKA589830:QKB589830 QTW589830:QTX589830 RDS589830:RDT589830 RNO589830:RNP589830 RXK589830:RXL589830 SHG589830:SHH589830 SRC589830:SRD589830 TAY589830:TAZ589830 TKU589830:TKV589830 TUQ589830:TUR589830 UEM589830:UEN589830 UOI589830:UOJ589830 UYE589830:UYF589830 VIA589830:VIB589830 VRW589830:VRX589830 WBS589830:WBT589830 WLO589830:WLP589830 WVK589830:WVL589830 C655366:D655366 IY655366:IZ655366 SU655366:SV655366 ACQ655366:ACR655366 AMM655366:AMN655366 AWI655366:AWJ655366 BGE655366:BGF655366 BQA655366:BQB655366 BZW655366:BZX655366 CJS655366:CJT655366 CTO655366:CTP655366 DDK655366:DDL655366 DNG655366:DNH655366 DXC655366:DXD655366 EGY655366:EGZ655366 EQU655366:EQV655366 FAQ655366:FAR655366 FKM655366:FKN655366 FUI655366:FUJ655366 GEE655366:GEF655366 GOA655366:GOB655366 GXW655366:GXX655366 HHS655366:HHT655366 HRO655366:HRP655366 IBK655366:IBL655366 ILG655366:ILH655366 IVC655366:IVD655366 JEY655366:JEZ655366 JOU655366:JOV655366 JYQ655366:JYR655366 KIM655366:KIN655366 KSI655366:KSJ655366 LCE655366:LCF655366 LMA655366:LMB655366 LVW655366:LVX655366 MFS655366:MFT655366 MPO655366:MPP655366 MZK655366:MZL655366 NJG655366:NJH655366 NTC655366:NTD655366 OCY655366:OCZ655366 OMU655366:OMV655366 OWQ655366:OWR655366 PGM655366:PGN655366 PQI655366:PQJ655366 QAE655366:QAF655366 QKA655366:QKB655366 QTW655366:QTX655366 RDS655366:RDT655366 RNO655366:RNP655366 RXK655366:RXL655366 SHG655366:SHH655366 SRC655366:SRD655366 TAY655366:TAZ655366 TKU655366:TKV655366 TUQ655366:TUR655366 UEM655366:UEN655366 UOI655366:UOJ655366 UYE655366:UYF655366 VIA655366:VIB655366 VRW655366:VRX655366 WBS655366:WBT655366 WLO655366:WLP655366 WVK655366:WVL655366 C720902:D720902 IY720902:IZ720902 SU720902:SV720902 ACQ720902:ACR720902 AMM720902:AMN720902 AWI720902:AWJ720902 BGE720902:BGF720902 BQA720902:BQB720902 BZW720902:BZX720902 CJS720902:CJT720902 CTO720902:CTP720902 DDK720902:DDL720902 DNG720902:DNH720902 DXC720902:DXD720902 EGY720902:EGZ720902 EQU720902:EQV720902 FAQ720902:FAR720902 FKM720902:FKN720902 FUI720902:FUJ720902 GEE720902:GEF720902 GOA720902:GOB720902 GXW720902:GXX720902 HHS720902:HHT720902 HRO720902:HRP720902 IBK720902:IBL720902 ILG720902:ILH720902 IVC720902:IVD720902 JEY720902:JEZ720902 JOU720902:JOV720902 JYQ720902:JYR720902 KIM720902:KIN720902 KSI720902:KSJ720902 LCE720902:LCF720902 LMA720902:LMB720902 LVW720902:LVX720902 MFS720902:MFT720902 MPO720902:MPP720902 MZK720902:MZL720902 NJG720902:NJH720902 NTC720902:NTD720902 OCY720902:OCZ720902 OMU720902:OMV720902 OWQ720902:OWR720902 PGM720902:PGN720902 PQI720902:PQJ720902 QAE720902:QAF720902 QKA720902:QKB720902 QTW720902:QTX720902 RDS720902:RDT720902 RNO720902:RNP720902 RXK720902:RXL720902 SHG720902:SHH720902 SRC720902:SRD720902 TAY720902:TAZ720902 TKU720902:TKV720902 TUQ720902:TUR720902 UEM720902:UEN720902 UOI720902:UOJ720902 UYE720902:UYF720902 VIA720902:VIB720902 VRW720902:VRX720902 WBS720902:WBT720902 WLO720902:WLP720902 WVK720902:WVL720902 C786438:D786438 IY786438:IZ786438 SU786438:SV786438 ACQ786438:ACR786438 AMM786438:AMN786438 AWI786438:AWJ786438 BGE786438:BGF786438 BQA786438:BQB786438 BZW786438:BZX786438 CJS786438:CJT786438 CTO786438:CTP786438 DDK786438:DDL786438 DNG786438:DNH786438 DXC786438:DXD786438 EGY786438:EGZ786438 EQU786438:EQV786438 FAQ786438:FAR786438 FKM786438:FKN786438 FUI786438:FUJ786438 GEE786438:GEF786438 GOA786438:GOB786438 GXW786438:GXX786438 HHS786438:HHT786438 HRO786438:HRP786438 IBK786438:IBL786438 ILG786438:ILH786438 IVC786438:IVD786438 JEY786438:JEZ786438 JOU786438:JOV786438 JYQ786438:JYR786438 KIM786438:KIN786438 KSI786438:KSJ786438 LCE786438:LCF786438 LMA786438:LMB786438 LVW786438:LVX786438 MFS786438:MFT786438 MPO786438:MPP786438 MZK786438:MZL786438 NJG786438:NJH786438 NTC786438:NTD786438 OCY786438:OCZ786438 OMU786438:OMV786438 OWQ786438:OWR786438 PGM786438:PGN786438 PQI786438:PQJ786438 QAE786438:QAF786438 QKA786438:QKB786438 QTW786438:QTX786438 RDS786438:RDT786438 RNO786438:RNP786438 RXK786438:RXL786438 SHG786438:SHH786438 SRC786438:SRD786438 TAY786438:TAZ786438 TKU786438:TKV786438 TUQ786438:TUR786438 UEM786438:UEN786438 UOI786438:UOJ786438 UYE786438:UYF786438 VIA786438:VIB786438 VRW786438:VRX786438 WBS786438:WBT786438 WLO786438:WLP786438 WVK786438:WVL786438 C851974:D851974 IY851974:IZ851974 SU851974:SV851974 ACQ851974:ACR851974 AMM851974:AMN851974 AWI851974:AWJ851974 BGE851974:BGF851974 BQA851974:BQB851974 BZW851974:BZX851974 CJS851974:CJT851974 CTO851974:CTP851974 DDK851974:DDL851974 DNG851974:DNH851974 DXC851974:DXD851974 EGY851974:EGZ851974 EQU851974:EQV851974 FAQ851974:FAR851974 FKM851974:FKN851974 FUI851974:FUJ851974 GEE851974:GEF851974 GOA851974:GOB851974 GXW851974:GXX851974 HHS851974:HHT851974 HRO851974:HRP851974 IBK851974:IBL851974 ILG851974:ILH851974 IVC851974:IVD851974 JEY851974:JEZ851974 JOU851974:JOV851974 JYQ851974:JYR851974 KIM851974:KIN851974 KSI851974:KSJ851974 LCE851974:LCF851974 LMA851974:LMB851974 LVW851974:LVX851974 MFS851974:MFT851974 MPO851974:MPP851974 MZK851974:MZL851974 NJG851974:NJH851974 NTC851974:NTD851974 OCY851974:OCZ851974 OMU851974:OMV851974 OWQ851974:OWR851974 PGM851974:PGN851974 PQI851974:PQJ851974 QAE851974:QAF851974 QKA851974:QKB851974 QTW851974:QTX851974 RDS851974:RDT851974 RNO851974:RNP851974 RXK851974:RXL851974 SHG851974:SHH851974 SRC851974:SRD851974 TAY851974:TAZ851974 TKU851974:TKV851974 TUQ851974:TUR851974 UEM851974:UEN851974 UOI851974:UOJ851974 UYE851974:UYF851974 VIA851974:VIB851974 VRW851974:VRX851974 WBS851974:WBT851974 WLO851974:WLP851974 WVK851974:WVL851974 C917510:D917510 IY917510:IZ917510 SU917510:SV917510 ACQ917510:ACR917510 AMM917510:AMN917510 AWI917510:AWJ917510 BGE917510:BGF917510 BQA917510:BQB917510 BZW917510:BZX917510 CJS917510:CJT917510 CTO917510:CTP917510 DDK917510:DDL917510 DNG917510:DNH917510 DXC917510:DXD917510 EGY917510:EGZ917510 EQU917510:EQV917510 FAQ917510:FAR917510 FKM917510:FKN917510 FUI917510:FUJ917510 GEE917510:GEF917510 GOA917510:GOB917510 GXW917510:GXX917510 HHS917510:HHT917510 HRO917510:HRP917510 IBK917510:IBL917510 ILG917510:ILH917510 IVC917510:IVD917510 JEY917510:JEZ917510 JOU917510:JOV917510 JYQ917510:JYR917510 KIM917510:KIN917510 KSI917510:KSJ917510 LCE917510:LCF917510 LMA917510:LMB917510 LVW917510:LVX917510 MFS917510:MFT917510 MPO917510:MPP917510 MZK917510:MZL917510 NJG917510:NJH917510 NTC917510:NTD917510 OCY917510:OCZ917510 OMU917510:OMV917510 OWQ917510:OWR917510 PGM917510:PGN917510 PQI917510:PQJ917510 QAE917510:QAF917510 QKA917510:QKB917510 QTW917510:QTX917510 RDS917510:RDT917510 RNO917510:RNP917510 RXK917510:RXL917510 SHG917510:SHH917510 SRC917510:SRD917510 TAY917510:TAZ917510 TKU917510:TKV917510 TUQ917510:TUR917510 UEM917510:UEN917510 UOI917510:UOJ917510 UYE917510:UYF917510 VIA917510:VIB917510 VRW917510:VRX917510 WBS917510:WBT917510 WLO917510:WLP917510 WVK917510:WVL917510 C983046:D983046 IY983046:IZ983046 SU983046:SV983046 ACQ983046:ACR983046 AMM983046:AMN983046 AWI983046:AWJ983046 BGE983046:BGF983046 BQA983046:BQB983046 BZW983046:BZX983046 CJS983046:CJT983046 CTO983046:CTP983046 DDK983046:DDL983046 DNG983046:DNH983046 DXC983046:DXD983046 EGY983046:EGZ983046 EQU983046:EQV983046 FAQ983046:FAR983046 FKM983046:FKN983046 FUI983046:FUJ983046 GEE983046:GEF983046 GOA983046:GOB983046 GXW983046:GXX983046 HHS983046:HHT983046 HRO983046:HRP983046 IBK983046:IBL983046 ILG983046:ILH983046 IVC983046:IVD983046 JEY983046:JEZ983046 JOU983046:JOV983046 JYQ983046:JYR983046 KIM983046:KIN983046 KSI983046:KSJ983046 LCE983046:LCF983046 LMA983046:LMB983046 LVW983046:LVX983046 MFS983046:MFT983046 MPO983046:MPP983046 MZK983046:MZL983046 NJG983046:NJH983046 NTC983046:NTD983046 OCY983046:OCZ983046 OMU983046:OMV983046 OWQ983046:OWR983046 PGM983046:PGN983046 PQI983046:PQJ983046 QAE983046:QAF983046 QKA983046:QKB983046 QTW983046:QTX983046 RDS983046:RDT983046 RNO983046:RNP983046 RXK983046:RXL983046 SHG983046:SHH983046 SRC983046:SRD983046 TAY983046:TAZ983046 TKU983046:TKV983046 TUQ983046:TUR983046 UEM983046:UEN983046 UOI983046:UOJ983046 UYE983046:UYF983046 VIA983046:VIB983046 VRW983046:VRX983046 WBS983046:WBT983046 WLO983046:WLP983046 WVK983046:WVL983046">
      <formula1>AND(TYPE(C6)=1,LEN(C6)=4)</formula1>
    </dataValidation>
    <dataValidation type="custom" allowBlank="1" showInputMessage="1" showErrorMessage="1" errorTitle="지급월 오류" error="지급월은 1~12사이의 숫자만 입력이 가능합니다._x000a__x000a_예) 1(○), 1월(X)" sqref="C7:D7 IY7:IZ7 SU7:SV7 ACQ7:ACR7 AMM7:AMN7 AWI7:AWJ7 BGE7:BGF7 BQA7:BQB7 BZW7:BZX7 CJS7:CJT7 CTO7:CTP7 DDK7:DDL7 DNG7:DNH7 DXC7:DXD7 EGY7:EGZ7 EQU7:EQV7 FAQ7:FAR7 FKM7:FKN7 FUI7:FUJ7 GEE7:GEF7 GOA7:GOB7 GXW7:GXX7 HHS7:HHT7 HRO7:HRP7 IBK7:IBL7 ILG7:ILH7 IVC7:IVD7 JEY7:JEZ7 JOU7:JOV7 JYQ7:JYR7 KIM7:KIN7 KSI7:KSJ7 LCE7:LCF7 LMA7:LMB7 LVW7:LVX7 MFS7:MFT7 MPO7:MPP7 MZK7:MZL7 NJG7:NJH7 NTC7:NTD7 OCY7:OCZ7 OMU7:OMV7 OWQ7:OWR7 PGM7:PGN7 PQI7:PQJ7 QAE7:QAF7 QKA7:QKB7 QTW7:QTX7 RDS7:RDT7 RNO7:RNP7 RXK7:RXL7 SHG7:SHH7 SRC7:SRD7 TAY7:TAZ7 TKU7:TKV7 TUQ7:TUR7 UEM7:UEN7 UOI7:UOJ7 UYE7:UYF7 VIA7:VIB7 VRW7:VRX7 WBS7:WBT7 WLO7:WLP7 WVK7:WVL7 C65543:D65543 IY65543:IZ65543 SU65543:SV65543 ACQ65543:ACR65543 AMM65543:AMN65543 AWI65543:AWJ65543 BGE65543:BGF65543 BQA65543:BQB65543 BZW65543:BZX65543 CJS65543:CJT65543 CTO65543:CTP65543 DDK65543:DDL65543 DNG65543:DNH65543 DXC65543:DXD65543 EGY65543:EGZ65543 EQU65543:EQV65543 FAQ65543:FAR65543 FKM65543:FKN65543 FUI65543:FUJ65543 GEE65543:GEF65543 GOA65543:GOB65543 GXW65543:GXX65543 HHS65543:HHT65543 HRO65543:HRP65543 IBK65543:IBL65543 ILG65543:ILH65543 IVC65543:IVD65543 JEY65543:JEZ65543 JOU65543:JOV65543 JYQ65543:JYR65543 KIM65543:KIN65543 KSI65543:KSJ65543 LCE65543:LCF65543 LMA65543:LMB65543 LVW65543:LVX65543 MFS65543:MFT65543 MPO65543:MPP65543 MZK65543:MZL65543 NJG65543:NJH65543 NTC65543:NTD65543 OCY65543:OCZ65543 OMU65543:OMV65543 OWQ65543:OWR65543 PGM65543:PGN65543 PQI65543:PQJ65543 QAE65543:QAF65543 QKA65543:QKB65543 QTW65543:QTX65543 RDS65543:RDT65543 RNO65543:RNP65543 RXK65543:RXL65543 SHG65543:SHH65543 SRC65543:SRD65543 TAY65543:TAZ65543 TKU65543:TKV65543 TUQ65543:TUR65543 UEM65543:UEN65543 UOI65543:UOJ65543 UYE65543:UYF65543 VIA65543:VIB65543 VRW65543:VRX65543 WBS65543:WBT65543 WLO65543:WLP65543 WVK65543:WVL65543 C131079:D131079 IY131079:IZ131079 SU131079:SV131079 ACQ131079:ACR131079 AMM131079:AMN131079 AWI131079:AWJ131079 BGE131079:BGF131079 BQA131079:BQB131079 BZW131079:BZX131079 CJS131079:CJT131079 CTO131079:CTP131079 DDK131079:DDL131079 DNG131079:DNH131079 DXC131079:DXD131079 EGY131079:EGZ131079 EQU131079:EQV131079 FAQ131079:FAR131079 FKM131079:FKN131079 FUI131079:FUJ131079 GEE131079:GEF131079 GOA131079:GOB131079 GXW131079:GXX131079 HHS131079:HHT131079 HRO131079:HRP131079 IBK131079:IBL131079 ILG131079:ILH131079 IVC131079:IVD131079 JEY131079:JEZ131079 JOU131079:JOV131079 JYQ131079:JYR131079 KIM131079:KIN131079 KSI131079:KSJ131079 LCE131079:LCF131079 LMA131079:LMB131079 LVW131079:LVX131079 MFS131079:MFT131079 MPO131079:MPP131079 MZK131079:MZL131079 NJG131079:NJH131079 NTC131079:NTD131079 OCY131079:OCZ131079 OMU131079:OMV131079 OWQ131079:OWR131079 PGM131079:PGN131079 PQI131079:PQJ131079 QAE131079:QAF131079 QKA131079:QKB131079 QTW131079:QTX131079 RDS131079:RDT131079 RNO131079:RNP131079 RXK131079:RXL131079 SHG131079:SHH131079 SRC131079:SRD131079 TAY131079:TAZ131079 TKU131079:TKV131079 TUQ131079:TUR131079 UEM131079:UEN131079 UOI131079:UOJ131079 UYE131079:UYF131079 VIA131079:VIB131079 VRW131079:VRX131079 WBS131079:WBT131079 WLO131079:WLP131079 WVK131079:WVL131079 C196615:D196615 IY196615:IZ196615 SU196615:SV196615 ACQ196615:ACR196615 AMM196615:AMN196615 AWI196615:AWJ196615 BGE196615:BGF196615 BQA196615:BQB196615 BZW196615:BZX196615 CJS196615:CJT196615 CTO196615:CTP196615 DDK196615:DDL196615 DNG196615:DNH196615 DXC196615:DXD196615 EGY196615:EGZ196615 EQU196615:EQV196615 FAQ196615:FAR196615 FKM196615:FKN196615 FUI196615:FUJ196615 GEE196615:GEF196615 GOA196615:GOB196615 GXW196615:GXX196615 HHS196615:HHT196615 HRO196615:HRP196615 IBK196615:IBL196615 ILG196615:ILH196615 IVC196615:IVD196615 JEY196615:JEZ196615 JOU196615:JOV196615 JYQ196615:JYR196615 KIM196615:KIN196615 KSI196615:KSJ196615 LCE196615:LCF196615 LMA196615:LMB196615 LVW196615:LVX196615 MFS196615:MFT196615 MPO196615:MPP196615 MZK196615:MZL196615 NJG196615:NJH196615 NTC196615:NTD196615 OCY196615:OCZ196615 OMU196615:OMV196615 OWQ196615:OWR196615 PGM196615:PGN196615 PQI196615:PQJ196615 QAE196615:QAF196615 QKA196615:QKB196615 QTW196615:QTX196615 RDS196615:RDT196615 RNO196615:RNP196615 RXK196615:RXL196615 SHG196615:SHH196615 SRC196615:SRD196615 TAY196615:TAZ196615 TKU196615:TKV196615 TUQ196615:TUR196615 UEM196615:UEN196615 UOI196615:UOJ196615 UYE196615:UYF196615 VIA196615:VIB196615 VRW196615:VRX196615 WBS196615:WBT196615 WLO196615:WLP196615 WVK196615:WVL196615 C262151:D262151 IY262151:IZ262151 SU262151:SV262151 ACQ262151:ACR262151 AMM262151:AMN262151 AWI262151:AWJ262151 BGE262151:BGF262151 BQA262151:BQB262151 BZW262151:BZX262151 CJS262151:CJT262151 CTO262151:CTP262151 DDK262151:DDL262151 DNG262151:DNH262151 DXC262151:DXD262151 EGY262151:EGZ262151 EQU262151:EQV262151 FAQ262151:FAR262151 FKM262151:FKN262151 FUI262151:FUJ262151 GEE262151:GEF262151 GOA262151:GOB262151 GXW262151:GXX262151 HHS262151:HHT262151 HRO262151:HRP262151 IBK262151:IBL262151 ILG262151:ILH262151 IVC262151:IVD262151 JEY262151:JEZ262151 JOU262151:JOV262151 JYQ262151:JYR262151 KIM262151:KIN262151 KSI262151:KSJ262151 LCE262151:LCF262151 LMA262151:LMB262151 LVW262151:LVX262151 MFS262151:MFT262151 MPO262151:MPP262151 MZK262151:MZL262151 NJG262151:NJH262151 NTC262151:NTD262151 OCY262151:OCZ262151 OMU262151:OMV262151 OWQ262151:OWR262151 PGM262151:PGN262151 PQI262151:PQJ262151 QAE262151:QAF262151 QKA262151:QKB262151 QTW262151:QTX262151 RDS262151:RDT262151 RNO262151:RNP262151 RXK262151:RXL262151 SHG262151:SHH262151 SRC262151:SRD262151 TAY262151:TAZ262151 TKU262151:TKV262151 TUQ262151:TUR262151 UEM262151:UEN262151 UOI262151:UOJ262151 UYE262151:UYF262151 VIA262151:VIB262151 VRW262151:VRX262151 WBS262151:WBT262151 WLO262151:WLP262151 WVK262151:WVL262151 C327687:D327687 IY327687:IZ327687 SU327687:SV327687 ACQ327687:ACR327687 AMM327687:AMN327687 AWI327687:AWJ327687 BGE327687:BGF327687 BQA327687:BQB327687 BZW327687:BZX327687 CJS327687:CJT327687 CTO327687:CTP327687 DDK327687:DDL327687 DNG327687:DNH327687 DXC327687:DXD327687 EGY327687:EGZ327687 EQU327687:EQV327687 FAQ327687:FAR327687 FKM327687:FKN327687 FUI327687:FUJ327687 GEE327687:GEF327687 GOA327687:GOB327687 GXW327687:GXX327687 HHS327687:HHT327687 HRO327687:HRP327687 IBK327687:IBL327687 ILG327687:ILH327687 IVC327687:IVD327687 JEY327687:JEZ327687 JOU327687:JOV327687 JYQ327687:JYR327687 KIM327687:KIN327687 KSI327687:KSJ327687 LCE327687:LCF327687 LMA327687:LMB327687 LVW327687:LVX327687 MFS327687:MFT327687 MPO327687:MPP327687 MZK327687:MZL327687 NJG327687:NJH327687 NTC327687:NTD327687 OCY327687:OCZ327687 OMU327687:OMV327687 OWQ327687:OWR327687 PGM327687:PGN327687 PQI327687:PQJ327687 QAE327687:QAF327687 QKA327687:QKB327687 QTW327687:QTX327687 RDS327687:RDT327687 RNO327687:RNP327687 RXK327687:RXL327687 SHG327687:SHH327687 SRC327687:SRD327687 TAY327687:TAZ327687 TKU327687:TKV327687 TUQ327687:TUR327687 UEM327687:UEN327687 UOI327687:UOJ327687 UYE327687:UYF327687 VIA327687:VIB327687 VRW327687:VRX327687 WBS327687:WBT327687 WLO327687:WLP327687 WVK327687:WVL327687 C393223:D393223 IY393223:IZ393223 SU393223:SV393223 ACQ393223:ACR393223 AMM393223:AMN393223 AWI393223:AWJ393223 BGE393223:BGF393223 BQA393223:BQB393223 BZW393223:BZX393223 CJS393223:CJT393223 CTO393223:CTP393223 DDK393223:DDL393223 DNG393223:DNH393223 DXC393223:DXD393223 EGY393223:EGZ393223 EQU393223:EQV393223 FAQ393223:FAR393223 FKM393223:FKN393223 FUI393223:FUJ393223 GEE393223:GEF393223 GOA393223:GOB393223 GXW393223:GXX393223 HHS393223:HHT393223 HRO393223:HRP393223 IBK393223:IBL393223 ILG393223:ILH393223 IVC393223:IVD393223 JEY393223:JEZ393223 JOU393223:JOV393223 JYQ393223:JYR393223 KIM393223:KIN393223 KSI393223:KSJ393223 LCE393223:LCF393223 LMA393223:LMB393223 LVW393223:LVX393223 MFS393223:MFT393223 MPO393223:MPP393223 MZK393223:MZL393223 NJG393223:NJH393223 NTC393223:NTD393223 OCY393223:OCZ393223 OMU393223:OMV393223 OWQ393223:OWR393223 PGM393223:PGN393223 PQI393223:PQJ393223 QAE393223:QAF393223 QKA393223:QKB393223 QTW393223:QTX393223 RDS393223:RDT393223 RNO393223:RNP393223 RXK393223:RXL393223 SHG393223:SHH393223 SRC393223:SRD393223 TAY393223:TAZ393223 TKU393223:TKV393223 TUQ393223:TUR393223 UEM393223:UEN393223 UOI393223:UOJ393223 UYE393223:UYF393223 VIA393223:VIB393223 VRW393223:VRX393223 WBS393223:WBT393223 WLO393223:WLP393223 WVK393223:WVL393223 C458759:D458759 IY458759:IZ458759 SU458759:SV458759 ACQ458759:ACR458759 AMM458759:AMN458759 AWI458759:AWJ458759 BGE458759:BGF458759 BQA458759:BQB458759 BZW458759:BZX458759 CJS458759:CJT458759 CTO458759:CTP458759 DDK458759:DDL458759 DNG458759:DNH458759 DXC458759:DXD458759 EGY458759:EGZ458759 EQU458759:EQV458759 FAQ458759:FAR458759 FKM458759:FKN458759 FUI458759:FUJ458759 GEE458759:GEF458759 GOA458759:GOB458759 GXW458759:GXX458759 HHS458759:HHT458759 HRO458759:HRP458759 IBK458759:IBL458759 ILG458759:ILH458759 IVC458759:IVD458759 JEY458759:JEZ458759 JOU458759:JOV458759 JYQ458759:JYR458759 KIM458759:KIN458759 KSI458759:KSJ458759 LCE458759:LCF458759 LMA458759:LMB458759 LVW458759:LVX458759 MFS458759:MFT458759 MPO458759:MPP458759 MZK458759:MZL458759 NJG458759:NJH458759 NTC458759:NTD458759 OCY458759:OCZ458759 OMU458759:OMV458759 OWQ458759:OWR458759 PGM458759:PGN458759 PQI458759:PQJ458759 QAE458759:QAF458759 QKA458759:QKB458759 QTW458759:QTX458759 RDS458759:RDT458759 RNO458759:RNP458759 RXK458759:RXL458759 SHG458759:SHH458759 SRC458759:SRD458759 TAY458759:TAZ458759 TKU458759:TKV458759 TUQ458759:TUR458759 UEM458759:UEN458759 UOI458759:UOJ458759 UYE458759:UYF458759 VIA458759:VIB458759 VRW458759:VRX458759 WBS458759:WBT458759 WLO458759:WLP458759 WVK458759:WVL458759 C524295:D524295 IY524295:IZ524295 SU524295:SV524295 ACQ524295:ACR524295 AMM524295:AMN524295 AWI524295:AWJ524295 BGE524295:BGF524295 BQA524295:BQB524295 BZW524295:BZX524295 CJS524295:CJT524295 CTO524295:CTP524295 DDK524295:DDL524295 DNG524295:DNH524295 DXC524295:DXD524295 EGY524295:EGZ524295 EQU524295:EQV524295 FAQ524295:FAR524295 FKM524295:FKN524295 FUI524295:FUJ524295 GEE524295:GEF524295 GOA524295:GOB524295 GXW524295:GXX524295 HHS524295:HHT524295 HRO524295:HRP524295 IBK524295:IBL524295 ILG524295:ILH524295 IVC524295:IVD524295 JEY524295:JEZ524295 JOU524295:JOV524295 JYQ524295:JYR524295 KIM524295:KIN524295 KSI524295:KSJ524295 LCE524295:LCF524295 LMA524295:LMB524295 LVW524295:LVX524295 MFS524295:MFT524295 MPO524295:MPP524295 MZK524295:MZL524295 NJG524295:NJH524295 NTC524295:NTD524295 OCY524295:OCZ524295 OMU524295:OMV524295 OWQ524295:OWR524295 PGM524295:PGN524295 PQI524295:PQJ524295 QAE524295:QAF524295 QKA524295:QKB524295 QTW524295:QTX524295 RDS524295:RDT524295 RNO524295:RNP524295 RXK524295:RXL524295 SHG524295:SHH524295 SRC524295:SRD524295 TAY524295:TAZ524295 TKU524295:TKV524295 TUQ524295:TUR524295 UEM524295:UEN524295 UOI524295:UOJ524295 UYE524295:UYF524295 VIA524295:VIB524295 VRW524295:VRX524295 WBS524295:WBT524295 WLO524295:WLP524295 WVK524295:WVL524295 C589831:D589831 IY589831:IZ589831 SU589831:SV589831 ACQ589831:ACR589831 AMM589831:AMN589831 AWI589831:AWJ589831 BGE589831:BGF589831 BQA589831:BQB589831 BZW589831:BZX589831 CJS589831:CJT589831 CTO589831:CTP589831 DDK589831:DDL589831 DNG589831:DNH589831 DXC589831:DXD589831 EGY589831:EGZ589831 EQU589831:EQV589831 FAQ589831:FAR589831 FKM589831:FKN589831 FUI589831:FUJ589831 GEE589831:GEF589831 GOA589831:GOB589831 GXW589831:GXX589831 HHS589831:HHT589831 HRO589831:HRP589831 IBK589831:IBL589831 ILG589831:ILH589831 IVC589831:IVD589831 JEY589831:JEZ589831 JOU589831:JOV589831 JYQ589831:JYR589831 KIM589831:KIN589831 KSI589831:KSJ589831 LCE589831:LCF589831 LMA589831:LMB589831 LVW589831:LVX589831 MFS589831:MFT589831 MPO589831:MPP589831 MZK589831:MZL589831 NJG589831:NJH589831 NTC589831:NTD589831 OCY589831:OCZ589831 OMU589831:OMV589831 OWQ589831:OWR589831 PGM589831:PGN589831 PQI589831:PQJ589831 QAE589831:QAF589831 QKA589831:QKB589831 QTW589831:QTX589831 RDS589831:RDT589831 RNO589831:RNP589831 RXK589831:RXL589831 SHG589831:SHH589831 SRC589831:SRD589831 TAY589831:TAZ589831 TKU589831:TKV589831 TUQ589831:TUR589831 UEM589831:UEN589831 UOI589831:UOJ589831 UYE589831:UYF589831 VIA589831:VIB589831 VRW589831:VRX589831 WBS589831:WBT589831 WLO589831:WLP589831 WVK589831:WVL589831 C655367:D655367 IY655367:IZ655367 SU655367:SV655367 ACQ655367:ACR655367 AMM655367:AMN655367 AWI655367:AWJ655367 BGE655367:BGF655367 BQA655367:BQB655367 BZW655367:BZX655367 CJS655367:CJT655367 CTO655367:CTP655367 DDK655367:DDL655367 DNG655367:DNH655367 DXC655367:DXD655367 EGY655367:EGZ655367 EQU655367:EQV655367 FAQ655367:FAR655367 FKM655367:FKN655367 FUI655367:FUJ655367 GEE655367:GEF655367 GOA655367:GOB655367 GXW655367:GXX655367 HHS655367:HHT655367 HRO655367:HRP655367 IBK655367:IBL655367 ILG655367:ILH655367 IVC655367:IVD655367 JEY655367:JEZ655367 JOU655367:JOV655367 JYQ655367:JYR655367 KIM655367:KIN655367 KSI655367:KSJ655367 LCE655367:LCF655367 LMA655367:LMB655367 LVW655367:LVX655367 MFS655367:MFT655367 MPO655367:MPP655367 MZK655367:MZL655367 NJG655367:NJH655367 NTC655367:NTD655367 OCY655367:OCZ655367 OMU655367:OMV655367 OWQ655367:OWR655367 PGM655367:PGN655367 PQI655367:PQJ655367 QAE655367:QAF655367 QKA655367:QKB655367 QTW655367:QTX655367 RDS655367:RDT655367 RNO655367:RNP655367 RXK655367:RXL655367 SHG655367:SHH655367 SRC655367:SRD655367 TAY655367:TAZ655367 TKU655367:TKV655367 TUQ655367:TUR655367 UEM655367:UEN655367 UOI655367:UOJ655367 UYE655367:UYF655367 VIA655367:VIB655367 VRW655367:VRX655367 WBS655367:WBT655367 WLO655367:WLP655367 WVK655367:WVL655367 C720903:D720903 IY720903:IZ720903 SU720903:SV720903 ACQ720903:ACR720903 AMM720903:AMN720903 AWI720903:AWJ720903 BGE720903:BGF720903 BQA720903:BQB720903 BZW720903:BZX720903 CJS720903:CJT720903 CTO720903:CTP720903 DDK720903:DDL720903 DNG720903:DNH720903 DXC720903:DXD720903 EGY720903:EGZ720903 EQU720903:EQV720903 FAQ720903:FAR720903 FKM720903:FKN720903 FUI720903:FUJ720903 GEE720903:GEF720903 GOA720903:GOB720903 GXW720903:GXX720903 HHS720903:HHT720903 HRO720903:HRP720903 IBK720903:IBL720903 ILG720903:ILH720903 IVC720903:IVD720903 JEY720903:JEZ720903 JOU720903:JOV720903 JYQ720903:JYR720903 KIM720903:KIN720903 KSI720903:KSJ720903 LCE720903:LCF720903 LMA720903:LMB720903 LVW720903:LVX720903 MFS720903:MFT720903 MPO720903:MPP720903 MZK720903:MZL720903 NJG720903:NJH720903 NTC720903:NTD720903 OCY720903:OCZ720903 OMU720903:OMV720903 OWQ720903:OWR720903 PGM720903:PGN720903 PQI720903:PQJ720903 QAE720903:QAF720903 QKA720903:QKB720903 QTW720903:QTX720903 RDS720903:RDT720903 RNO720903:RNP720903 RXK720903:RXL720903 SHG720903:SHH720903 SRC720903:SRD720903 TAY720903:TAZ720903 TKU720903:TKV720903 TUQ720903:TUR720903 UEM720903:UEN720903 UOI720903:UOJ720903 UYE720903:UYF720903 VIA720903:VIB720903 VRW720903:VRX720903 WBS720903:WBT720903 WLO720903:WLP720903 WVK720903:WVL720903 C786439:D786439 IY786439:IZ786439 SU786439:SV786439 ACQ786439:ACR786439 AMM786439:AMN786439 AWI786439:AWJ786439 BGE786439:BGF786439 BQA786439:BQB786439 BZW786439:BZX786439 CJS786439:CJT786439 CTO786439:CTP786439 DDK786439:DDL786439 DNG786439:DNH786439 DXC786439:DXD786439 EGY786439:EGZ786439 EQU786439:EQV786439 FAQ786439:FAR786439 FKM786439:FKN786439 FUI786439:FUJ786439 GEE786439:GEF786439 GOA786439:GOB786439 GXW786439:GXX786439 HHS786439:HHT786439 HRO786439:HRP786439 IBK786439:IBL786439 ILG786439:ILH786439 IVC786439:IVD786439 JEY786439:JEZ786439 JOU786439:JOV786439 JYQ786439:JYR786439 KIM786439:KIN786439 KSI786439:KSJ786439 LCE786439:LCF786439 LMA786439:LMB786439 LVW786439:LVX786439 MFS786439:MFT786439 MPO786439:MPP786439 MZK786439:MZL786439 NJG786439:NJH786439 NTC786439:NTD786439 OCY786439:OCZ786439 OMU786439:OMV786439 OWQ786439:OWR786439 PGM786439:PGN786439 PQI786439:PQJ786439 QAE786439:QAF786439 QKA786439:QKB786439 QTW786439:QTX786439 RDS786439:RDT786439 RNO786439:RNP786439 RXK786439:RXL786439 SHG786439:SHH786439 SRC786439:SRD786439 TAY786439:TAZ786439 TKU786439:TKV786439 TUQ786439:TUR786439 UEM786439:UEN786439 UOI786439:UOJ786439 UYE786439:UYF786439 VIA786439:VIB786439 VRW786439:VRX786439 WBS786439:WBT786439 WLO786439:WLP786439 WVK786439:WVL786439 C851975:D851975 IY851975:IZ851975 SU851975:SV851975 ACQ851975:ACR851975 AMM851975:AMN851975 AWI851975:AWJ851975 BGE851975:BGF851975 BQA851975:BQB851975 BZW851975:BZX851975 CJS851975:CJT851975 CTO851975:CTP851975 DDK851975:DDL851975 DNG851975:DNH851975 DXC851975:DXD851975 EGY851975:EGZ851975 EQU851975:EQV851975 FAQ851975:FAR851975 FKM851975:FKN851975 FUI851975:FUJ851975 GEE851975:GEF851975 GOA851975:GOB851975 GXW851975:GXX851975 HHS851975:HHT851975 HRO851975:HRP851975 IBK851975:IBL851975 ILG851975:ILH851975 IVC851975:IVD851975 JEY851975:JEZ851975 JOU851975:JOV851975 JYQ851975:JYR851975 KIM851975:KIN851975 KSI851975:KSJ851975 LCE851975:LCF851975 LMA851975:LMB851975 LVW851975:LVX851975 MFS851975:MFT851975 MPO851975:MPP851975 MZK851975:MZL851975 NJG851975:NJH851975 NTC851975:NTD851975 OCY851975:OCZ851975 OMU851975:OMV851975 OWQ851975:OWR851975 PGM851975:PGN851975 PQI851975:PQJ851975 QAE851975:QAF851975 QKA851975:QKB851975 QTW851975:QTX851975 RDS851975:RDT851975 RNO851975:RNP851975 RXK851975:RXL851975 SHG851975:SHH851975 SRC851975:SRD851975 TAY851975:TAZ851975 TKU851975:TKV851975 TUQ851975:TUR851975 UEM851975:UEN851975 UOI851975:UOJ851975 UYE851975:UYF851975 VIA851975:VIB851975 VRW851975:VRX851975 WBS851975:WBT851975 WLO851975:WLP851975 WVK851975:WVL851975 C917511:D917511 IY917511:IZ917511 SU917511:SV917511 ACQ917511:ACR917511 AMM917511:AMN917511 AWI917511:AWJ917511 BGE917511:BGF917511 BQA917511:BQB917511 BZW917511:BZX917511 CJS917511:CJT917511 CTO917511:CTP917511 DDK917511:DDL917511 DNG917511:DNH917511 DXC917511:DXD917511 EGY917511:EGZ917511 EQU917511:EQV917511 FAQ917511:FAR917511 FKM917511:FKN917511 FUI917511:FUJ917511 GEE917511:GEF917511 GOA917511:GOB917511 GXW917511:GXX917511 HHS917511:HHT917511 HRO917511:HRP917511 IBK917511:IBL917511 ILG917511:ILH917511 IVC917511:IVD917511 JEY917511:JEZ917511 JOU917511:JOV917511 JYQ917511:JYR917511 KIM917511:KIN917511 KSI917511:KSJ917511 LCE917511:LCF917511 LMA917511:LMB917511 LVW917511:LVX917511 MFS917511:MFT917511 MPO917511:MPP917511 MZK917511:MZL917511 NJG917511:NJH917511 NTC917511:NTD917511 OCY917511:OCZ917511 OMU917511:OMV917511 OWQ917511:OWR917511 PGM917511:PGN917511 PQI917511:PQJ917511 QAE917511:QAF917511 QKA917511:QKB917511 QTW917511:QTX917511 RDS917511:RDT917511 RNO917511:RNP917511 RXK917511:RXL917511 SHG917511:SHH917511 SRC917511:SRD917511 TAY917511:TAZ917511 TKU917511:TKV917511 TUQ917511:TUR917511 UEM917511:UEN917511 UOI917511:UOJ917511 UYE917511:UYF917511 VIA917511:VIB917511 VRW917511:VRX917511 WBS917511:WBT917511 WLO917511:WLP917511 WVK917511:WVL917511 C983047:D983047 IY983047:IZ983047 SU983047:SV983047 ACQ983047:ACR983047 AMM983047:AMN983047 AWI983047:AWJ983047 BGE983047:BGF983047 BQA983047:BQB983047 BZW983047:BZX983047 CJS983047:CJT983047 CTO983047:CTP983047 DDK983047:DDL983047 DNG983047:DNH983047 DXC983047:DXD983047 EGY983047:EGZ983047 EQU983047:EQV983047 FAQ983047:FAR983047 FKM983047:FKN983047 FUI983047:FUJ983047 GEE983047:GEF983047 GOA983047:GOB983047 GXW983047:GXX983047 HHS983047:HHT983047 HRO983047:HRP983047 IBK983047:IBL983047 ILG983047:ILH983047 IVC983047:IVD983047 JEY983047:JEZ983047 JOU983047:JOV983047 JYQ983047:JYR983047 KIM983047:KIN983047 KSI983047:KSJ983047 LCE983047:LCF983047 LMA983047:LMB983047 LVW983047:LVX983047 MFS983047:MFT983047 MPO983047:MPP983047 MZK983047:MZL983047 NJG983047:NJH983047 NTC983047:NTD983047 OCY983047:OCZ983047 OMU983047:OMV983047 OWQ983047:OWR983047 PGM983047:PGN983047 PQI983047:PQJ983047 QAE983047:QAF983047 QKA983047:QKB983047 QTW983047:QTX983047 RDS983047:RDT983047 RNO983047:RNP983047 RXK983047:RXL983047 SHG983047:SHH983047 SRC983047:SRD983047 TAY983047:TAZ983047 TKU983047:TKV983047 TUQ983047:TUR983047 UEM983047:UEN983047 UOI983047:UOJ983047 UYE983047:UYF983047 VIA983047:VIB983047 VRW983047:VRX983047 WBS983047:WBT983047 WLO983047:WLP983047 WVK983047:WVL983047">
      <formula1>AND(C7&gt;=1,C7&lt;=12)</formula1>
    </dataValidation>
  </dataValidations>
  <printOptions horizontalCentered="1"/>
  <pageMargins left="0.39370078740157483" right="0.39370078740157483" top="0.98425196850393704" bottom="0.59055118110236227" header="0.39370078740157483" footer="0.39370078740157483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7825" r:id="rId4" name="Check Box 1">
              <controlPr defaultSize="0" autoFill="0" autoLine="0" autoPict="0">
                <anchor moveWithCells="1">
                  <from>
                    <xdr:col>18</xdr:col>
                    <xdr:colOff>28575</xdr:colOff>
                    <xdr:row>9</xdr:row>
                    <xdr:rowOff>0</xdr:rowOff>
                  </from>
                  <to>
                    <xdr:col>19</xdr:col>
                    <xdr:colOff>95250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6" r:id="rId5" name="Check Box 2">
              <controlPr defaultSize="0" autoFill="0" autoLine="0" autoPict="0">
                <anchor moveWithCells="1">
                  <from>
                    <xdr:col>18</xdr:col>
                    <xdr:colOff>28575</xdr:colOff>
                    <xdr:row>10</xdr:row>
                    <xdr:rowOff>28575</xdr:rowOff>
                  </from>
                  <to>
                    <xdr:col>19</xdr:col>
                    <xdr:colOff>95250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7" r:id="rId6" name="Check Box 3">
              <controlPr defaultSize="0" autoFill="0" autoLine="0" autoPict="0">
                <anchor moveWithCells="1">
                  <from>
                    <xdr:col>18</xdr:col>
                    <xdr:colOff>28575</xdr:colOff>
                    <xdr:row>11</xdr:row>
                    <xdr:rowOff>28575</xdr:rowOff>
                  </from>
                  <to>
                    <xdr:col>19</xdr:col>
                    <xdr:colOff>95250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8" r:id="rId7" name="Check Box 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9" r:id="rId8" name="Check Box 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0" r:id="rId9" name="Check Box 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1" r:id="rId10" name="Check Box 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2" r:id="rId11" name="Check Box 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3" r:id="rId12" name="Check Box 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4" r:id="rId13" name="Check Box 1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5" r:id="rId14" name="Check Box 1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6" r:id="rId15" name="Check Box 1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7" r:id="rId16" name="Check Box 1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8" r:id="rId17" name="Check Box 1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9" r:id="rId18" name="Check Box 1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0" r:id="rId19" name="Check Box 1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1" r:id="rId20" name="Check Box 1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2" r:id="rId21" name="Check Box 1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3" r:id="rId22" name="Check Box 1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4" r:id="rId23" name="Check Box 2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5" r:id="rId24" name="Check Box 2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6" r:id="rId25" name="Check Box 2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7" r:id="rId26" name="Check Box 2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8" r:id="rId2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9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0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1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2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3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4" r:id="rId33" name="Check Box 3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5" r:id="rId3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6" r:id="rId3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7" r:id="rId3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8" r:id="rId3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9" r:id="rId3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0" r:id="rId39" name="Check Box 3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1" r:id="rId40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2" r:id="rId41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3" r:id="rId42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4" r:id="rId43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5" r:id="rId44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6" r:id="rId45" name="Check Box 4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7" r:id="rId46" name="Check Box 4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8" r:id="rId47" name="Check Box 4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9" r:id="rId48" name="Check Box 4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0" r:id="rId49" name="Check Box 4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1" r:id="rId50" name="Check Box 4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2" r:id="rId51" name="Check Box 4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3" r:id="rId52" name="Check Box 4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4" r:id="rId53" name="Check Box 5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5" r:id="rId54" name="Check Box 5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6" r:id="rId55" name="Check Box 5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7" r:id="rId56" name="Check Box 5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8" r:id="rId57" name="Check Box 5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9" r:id="rId58" name="Check Box 5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80" r:id="rId59" name="Check Box 5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81" r:id="rId60" name="Check Box 57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28575</xdr:rowOff>
                  </from>
                  <to>
                    <xdr:col>19</xdr:col>
                    <xdr:colOff>95250</xdr:colOff>
                    <xdr:row>39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autoPageBreaks="0"/>
  </sheetPr>
  <dimension ref="A1:AC307"/>
  <sheetViews>
    <sheetView showGridLines="0" zoomScaleNormal="75" workbookViewId="0">
      <pane ySplit="4" topLeftCell="A5" activePane="bottomLeft" state="frozen"/>
      <selection activeCell="H69" sqref="H69:K69"/>
      <selection pane="bottomLeft" activeCell="H69" sqref="H69:K69"/>
    </sheetView>
  </sheetViews>
  <sheetFormatPr defaultRowHeight="20.100000000000001" customHeight="1"/>
  <cols>
    <col min="1" max="1" width="4.109375" style="1871" bestFit="1" customWidth="1"/>
    <col min="2" max="2" width="6.33203125" style="1871" customWidth="1"/>
    <col min="3" max="3" width="4.77734375" style="1871" customWidth="1"/>
    <col min="4" max="4" width="9.109375" style="1872" customWidth="1"/>
    <col min="5" max="8" width="5.77734375" style="1872" hidden="1" customWidth="1"/>
    <col min="9" max="9" width="8.21875" style="1872" customWidth="1"/>
    <col min="10" max="14" width="5.77734375" style="1872" hidden="1" customWidth="1"/>
    <col min="15" max="15" width="11.33203125" style="1873" customWidth="1"/>
    <col min="16" max="16" width="6.5546875" style="1872" customWidth="1"/>
    <col min="17" max="17" width="5.88671875" style="1872" customWidth="1"/>
    <col min="18" max="18" width="8.5546875" style="1872" customWidth="1"/>
    <col min="19" max="19" width="2.77734375" style="1872" customWidth="1"/>
    <col min="20" max="20" width="6.5546875" style="1872" customWidth="1"/>
    <col min="21" max="21" width="7.88671875" style="1872" customWidth="1"/>
    <col min="22" max="22" width="5.77734375" style="1872" hidden="1" customWidth="1"/>
    <col min="23" max="23" width="8" style="1873" customWidth="1"/>
    <col min="24" max="24" width="10.6640625" style="1873" customWidth="1"/>
    <col min="25" max="25" width="0" style="1871" hidden="1" customWidth="1"/>
    <col min="26" max="26" width="10.33203125" style="1871" customWidth="1"/>
    <col min="27" max="27" width="8.109375" style="1871" customWidth="1"/>
    <col min="28" max="28" width="8.44140625" style="1871" customWidth="1"/>
    <col min="29" max="256" width="8.88671875" style="1871"/>
    <col min="257" max="257" width="4.109375" style="1871" bestFit="1" customWidth="1"/>
    <col min="258" max="258" width="6.33203125" style="1871" customWidth="1"/>
    <col min="259" max="259" width="4.77734375" style="1871" customWidth="1"/>
    <col min="260" max="260" width="9.109375" style="1871" customWidth="1"/>
    <col min="261" max="264" width="0" style="1871" hidden="1" customWidth="1"/>
    <col min="265" max="265" width="8.21875" style="1871" customWidth="1"/>
    <col min="266" max="270" width="0" style="1871" hidden="1" customWidth="1"/>
    <col min="271" max="271" width="11.33203125" style="1871" customWidth="1"/>
    <col min="272" max="273" width="6.5546875" style="1871" customWidth="1"/>
    <col min="274" max="274" width="8.5546875" style="1871" customWidth="1"/>
    <col min="275" max="275" width="2.77734375" style="1871" customWidth="1"/>
    <col min="276" max="276" width="6.77734375" style="1871" customWidth="1"/>
    <col min="277" max="277" width="7.88671875" style="1871" customWidth="1"/>
    <col min="278" max="278" width="0" style="1871" hidden="1" customWidth="1"/>
    <col min="279" max="279" width="8" style="1871" customWidth="1"/>
    <col min="280" max="280" width="10.6640625" style="1871" customWidth="1"/>
    <col min="281" max="281" width="0" style="1871" hidden="1" customWidth="1"/>
    <col min="282" max="282" width="12" style="1871" customWidth="1"/>
    <col min="283" max="512" width="8.88671875" style="1871"/>
    <col min="513" max="513" width="4.109375" style="1871" bestFit="1" customWidth="1"/>
    <col min="514" max="514" width="6.33203125" style="1871" customWidth="1"/>
    <col min="515" max="515" width="4.77734375" style="1871" customWidth="1"/>
    <col min="516" max="516" width="9.109375" style="1871" customWidth="1"/>
    <col min="517" max="520" width="0" style="1871" hidden="1" customWidth="1"/>
    <col min="521" max="521" width="8.21875" style="1871" customWidth="1"/>
    <col min="522" max="526" width="0" style="1871" hidden="1" customWidth="1"/>
    <col min="527" max="527" width="11.33203125" style="1871" customWidth="1"/>
    <col min="528" max="529" width="6.5546875" style="1871" customWidth="1"/>
    <col min="530" max="530" width="8.5546875" style="1871" customWidth="1"/>
    <col min="531" max="531" width="2.77734375" style="1871" customWidth="1"/>
    <col min="532" max="532" width="6.77734375" style="1871" customWidth="1"/>
    <col min="533" max="533" width="7.88671875" style="1871" customWidth="1"/>
    <col min="534" max="534" width="0" style="1871" hidden="1" customWidth="1"/>
    <col min="535" max="535" width="8" style="1871" customWidth="1"/>
    <col min="536" max="536" width="10.6640625" style="1871" customWidth="1"/>
    <col min="537" max="537" width="0" style="1871" hidden="1" customWidth="1"/>
    <col min="538" max="538" width="12" style="1871" customWidth="1"/>
    <col min="539" max="768" width="8.88671875" style="1871"/>
    <col min="769" max="769" width="4.109375" style="1871" bestFit="1" customWidth="1"/>
    <col min="770" max="770" width="6.33203125" style="1871" customWidth="1"/>
    <col min="771" max="771" width="4.77734375" style="1871" customWidth="1"/>
    <col min="772" max="772" width="9.109375" style="1871" customWidth="1"/>
    <col min="773" max="776" width="0" style="1871" hidden="1" customWidth="1"/>
    <col min="777" max="777" width="8.21875" style="1871" customWidth="1"/>
    <col min="778" max="782" width="0" style="1871" hidden="1" customWidth="1"/>
    <col min="783" max="783" width="11.33203125" style="1871" customWidth="1"/>
    <col min="784" max="785" width="6.5546875" style="1871" customWidth="1"/>
    <col min="786" max="786" width="8.5546875" style="1871" customWidth="1"/>
    <col min="787" max="787" width="2.77734375" style="1871" customWidth="1"/>
    <col min="788" max="788" width="6.77734375" style="1871" customWidth="1"/>
    <col min="789" max="789" width="7.88671875" style="1871" customWidth="1"/>
    <col min="790" max="790" width="0" style="1871" hidden="1" customWidth="1"/>
    <col min="791" max="791" width="8" style="1871" customWidth="1"/>
    <col min="792" max="792" width="10.6640625" style="1871" customWidth="1"/>
    <col min="793" max="793" width="0" style="1871" hidden="1" customWidth="1"/>
    <col min="794" max="794" width="12" style="1871" customWidth="1"/>
    <col min="795" max="1024" width="8.88671875" style="1871"/>
    <col min="1025" max="1025" width="4.109375" style="1871" bestFit="1" customWidth="1"/>
    <col min="1026" max="1026" width="6.33203125" style="1871" customWidth="1"/>
    <col min="1027" max="1027" width="4.77734375" style="1871" customWidth="1"/>
    <col min="1028" max="1028" width="9.109375" style="1871" customWidth="1"/>
    <col min="1029" max="1032" width="0" style="1871" hidden="1" customWidth="1"/>
    <col min="1033" max="1033" width="8.21875" style="1871" customWidth="1"/>
    <col min="1034" max="1038" width="0" style="1871" hidden="1" customWidth="1"/>
    <col min="1039" max="1039" width="11.33203125" style="1871" customWidth="1"/>
    <col min="1040" max="1041" width="6.5546875" style="1871" customWidth="1"/>
    <col min="1042" max="1042" width="8.5546875" style="1871" customWidth="1"/>
    <col min="1043" max="1043" width="2.77734375" style="1871" customWidth="1"/>
    <col min="1044" max="1044" width="6.77734375" style="1871" customWidth="1"/>
    <col min="1045" max="1045" width="7.88671875" style="1871" customWidth="1"/>
    <col min="1046" max="1046" width="0" style="1871" hidden="1" customWidth="1"/>
    <col min="1047" max="1047" width="8" style="1871" customWidth="1"/>
    <col min="1048" max="1048" width="10.6640625" style="1871" customWidth="1"/>
    <col min="1049" max="1049" width="0" style="1871" hidden="1" customWidth="1"/>
    <col min="1050" max="1050" width="12" style="1871" customWidth="1"/>
    <col min="1051" max="1280" width="8.88671875" style="1871"/>
    <col min="1281" max="1281" width="4.109375" style="1871" bestFit="1" customWidth="1"/>
    <col min="1282" max="1282" width="6.33203125" style="1871" customWidth="1"/>
    <col min="1283" max="1283" width="4.77734375" style="1871" customWidth="1"/>
    <col min="1284" max="1284" width="9.109375" style="1871" customWidth="1"/>
    <col min="1285" max="1288" width="0" style="1871" hidden="1" customWidth="1"/>
    <col min="1289" max="1289" width="8.21875" style="1871" customWidth="1"/>
    <col min="1290" max="1294" width="0" style="1871" hidden="1" customWidth="1"/>
    <col min="1295" max="1295" width="11.33203125" style="1871" customWidth="1"/>
    <col min="1296" max="1297" width="6.5546875" style="1871" customWidth="1"/>
    <col min="1298" max="1298" width="8.5546875" style="1871" customWidth="1"/>
    <col min="1299" max="1299" width="2.77734375" style="1871" customWidth="1"/>
    <col min="1300" max="1300" width="6.77734375" style="1871" customWidth="1"/>
    <col min="1301" max="1301" width="7.88671875" style="1871" customWidth="1"/>
    <col min="1302" max="1302" width="0" style="1871" hidden="1" customWidth="1"/>
    <col min="1303" max="1303" width="8" style="1871" customWidth="1"/>
    <col min="1304" max="1304" width="10.6640625" style="1871" customWidth="1"/>
    <col min="1305" max="1305" width="0" style="1871" hidden="1" customWidth="1"/>
    <col min="1306" max="1306" width="12" style="1871" customWidth="1"/>
    <col min="1307" max="1536" width="8.88671875" style="1871"/>
    <col min="1537" max="1537" width="4.109375" style="1871" bestFit="1" customWidth="1"/>
    <col min="1538" max="1538" width="6.33203125" style="1871" customWidth="1"/>
    <col min="1539" max="1539" width="4.77734375" style="1871" customWidth="1"/>
    <col min="1540" max="1540" width="9.109375" style="1871" customWidth="1"/>
    <col min="1541" max="1544" width="0" style="1871" hidden="1" customWidth="1"/>
    <col min="1545" max="1545" width="8.21875" style="1871" customWidth="1"/>
    <col min="1546" max="1550" width="0" style="1871" hidden="1" customWidth="1"/>
    <col min="1551" max="1551" width="11.33203125" style="1871" customWidth="1"/>
    <col min="1552" max="1553" width="6.5546875" style="1871" customWidth="1"/>
    <col min="1554" max="1554" width="8.5546875" style="1871" customWidth="1"/>
    <col min="1555" max="1555" width="2.77734375" style="1871" customWidth="1"/>
    <col min="1556" max="1556" width="6.77734375" style="1871" customWidth="1"/>
    <col min="1557" max="1557" width="7.88671875" style="1871" customWidth="1"/>
    <col min="1558" max="1558" width="0" style="1871" hidden="1" customWidth="1"/>
    <col min="1559" max="1559" width="8" style="1871" customWidth="1"/>
    <col min="1560" max="1560" width="10.6640625" style="1871" customWidth="1"/>
    <col min="1561" max="1561" width="0" style="1871" hidden="1" customWidth="1"/>
    <col min="1562" max="1562" width="12" style="1871" customWidth="1"/>
    <col min="1563" max="1792" width="8.88671875" style="1871"/>
    <col min="1793" max="1793" width="4.109375" style="1871" bestFit="1" customWidth="1"/>
    <col min="1794" max="1794" width="6.33203125" style="1871" customWidth="1"/>
    <col min="1795" max="1795" width="4.77734375" style="1871" customWidth="1"/>
    <col min="1796" max="1796" width="9.109375" style="1871" customWidth="1"/>
    <col min="1797" max="1800" width="0" style="1871" hidden="1" customWidth="1"/>
    <col min="1801" max="1801" width="8.21875" style="1871" customWidth="1"/>
    <col min="1802" max="1806" width="0" style="1871" hidden="1" customWidth="1"/>
    <col min="1807" max="1807" width="11.33203125" style="1871" customWidth="1"/>
    <col min="1808" max="1809" width="6.5546875" style="1871" customWidth="1"/>
    <col min="1810" max="1810" width="8.5546875" style="1871" customWidth="1"/>
    <col min="1811" max="1811" width="2.77734375" style="1871" customWidth="1"/>
    <col min="1812" max="1812" width="6.77734375" style="1871" customWidth="1"/>
    <col min="1813" max="1813" width="7.88671875" style="1871" customWidth="1"/>
    <col min="1814" max="1814" width="0" style="1871" hidden="1" customWidth="1"/>
    <col min="1815" max="1815" width="8" style="1871" customWidth="1"/>
    <col min="1816" max="1816" width="10.6640625" style="1871" customWidth="1"/>
    <col min="1817" max="1817" width="0" style="1871" hidden="1" customWidth="1"/>
    <col min="1818" max="1818" width="12" style="1871" customWidth="1"/>
    <col min="1819" max="2048" width="8.88671875" style="1871"/>
    <col min="2049" max="2049" width="4.109375" style="1871" bestFit="1" customWidth="1"/>
    <col min="2050" max="2050" width="6.33203125" style="1871" customWidth="1"/>
    <col min="2051" max="2051" width="4.77734375" style="1871" customWidth="1"/>
    <col min="2052" max="2052" width="9.109375" style="1871" customWidth="1"/>
    <col min="2053" max="2056" width="0" style="1871" hidden="1" customWidth="1"/>
    <col min="2057" max="2057" width="8.21875" style="1871" customWidth="1"/>
    <col min="2058" max="2062" width="0" style="1871" hidden="1" customWidth="1"/>
    <col min="2063" max="2063" width="11.33203125" style="1871" customWidth="1"/>
    <col min="2064" max="2065" width="6.5546875" style="1871" customWidth="1"/>
    <col min="2066" max="2066" width="8.5546875" style="1871" customWidth="1"/>
    <col min="2067" max="2067" width="2.77734375" style="1871" customWidth="1"/>
    <col min="2068" max="2068" width="6.77734375" style="1871" customWidth="1"/>
    <col min="2069" max="2069" width="7.88671875" style="1871" customWidth="1"/>
    <col min="2070" max="2070" width="0" style="1871" hidden="1" customWidth="1"/>
    <col min="2071" max="2071" width="8" style="1871" customWidth="1"/>
    <col min="2072" max="2072" width="10.6640625" style="1871" customWidth="1"/>
    <col min="2073" max="2073" width="0" style="1871" hidden="1" customWidth="1"/>
    <col min="2074" max="2074" width="12" style="1871" customWidth="1"/>
    <col min="2075" max="2304" width="8.88671875" style="1871"/>
    <col min="2305" max="2305" width="4.109375" style="1871" bestFit="1" customWidth="1"/>
    <col min="2306" max="2306" width="6.33203125" style="1871" customWidth="1"/>
    <col min="2307" max="2307" width="4.77734375" style="1871" customWidth="1"/>
    <col min="2308" max="2308" width="9.109375" style="1871" customWidth="1"/>
    <col min="2309" max="2312" width="0" style="1871" hidden="1" customWidth="1"/>
    <col min="2313" max="2313" width="8.21875" style="1871" customWidth="1"/>
    <col min="2314" max="2318" width="0" style="1871" hidden="1" customWidth="1"/>
    <col min="2319" max="2319" width="11.33203125" style="1871" customWidth="1"/>
    <col min="2320" max="2321" width="6.5546875" style="1871" customWidth="1"/>
    <col min="2322" max="2322" width="8.5546875" style="1871" customWidth="1"/>
    <col min="2323" max="2323" width="2.77734375" style="1871" customWidth="1"/>
    <col min="2324" max="2324" width="6.77734375" style="1871" customWidth="1"/>
    <col min="2325" max="2325" width="7.88671875" style="1871" customWidth="1"/>
    <col min="2326" max="2326" width="0" style="1871" hidden="1" customWidth="1"/>
    <col min="2327" max="2327" width="8" style="1871" customWidth="1"/>
    <col min="2328" max="2328" width="10.6640625" style="1871" customWidth="1"/>
    <col min="2329" max="2329" width="0" style="1871" hidden="1" customWidth="1"/>
    <col min="2330" max="2330" width="12" style="1871" customWidth="1"/>
    <col min="2331" max="2560" width="8.88671875" style="1871"/>
    <col min="2561" max="2561" width="4.109375" style="1871" bestFit="1" customWidth="1"/>
    <col min="2562" max="2562" width="6.33203125" style="1871" customWidth="1"/>
    <col min="2563" max="2563" width="4.77734375" style="1871" customWidth="1"/>
    <col min="2564" max="2564" width="9.109375" style="1871" customWidth="1"/>
    <col min="2565" max="2568" width="0" style="1871" hidden="1" customWidth="1"/>
    <col min="2569" max="2569" width="8.21875" style="1871" customWidth="1"/>
    <col min="2570" max="2574" width="0" style="1871" hidden="1" customWidth="1"/>
    <col min="2575" max="2575" width="11.33203125" style="1871" customWidth="1"/>
    <col min="2576" max="2577" width="6.5546875" style="1871" customWidth="1"/>
    <col min="2578" max="2578" width="8.5546875" style="1871" customWidth="1"/>
    <col min="2579" max="2579" width="2.77734375" style="1871" customWidth="1"/>
    <col min="2580" max="2580" width="6.77734375" style="1871" customWidth="1"/>
    <col min="2581" max="2581" width="7.88671875" style="1871" customWidth="1"/>
    <col min="2582" max="2582" width="0" style="1871" hidden="1" customWidth="1"/>
    <col min="2583" max="2583" width="8" style="1871" customWidth="1"/>
    <col min="2584" max="2584" width="10.6640625" style="1871" customWidth="1"/>
    <col min="2585" max="2585" width="0" style="1871" hidden="1" customWidth="1"/>
    <col min="2586" max="2586" width="12" style="1871" customWidth="1"/>
    <col min="2587" max="2816" width="8.88671875" style="1871"/>
    <col min="2817" max="2817" width="4.109375" style="1871" bestFit="1" customWidth="1"/>
    <col min="2818" max="2818" width="6.33203125" style="1871" customWidth="1"/>
    <col min="2819" max="2819" width="4.77734375" style="1871" customWidth="1"/>
    <col min="2820" max="2820" width="9.109375" style="1871" customWidth="1"/>
    <col min="2821" max="2824" width="0" style="1871" hidden="1" customWidth="1"/>
    <col min="2825" max="2825" width="8.21875" style="1871" customWidth="1"/>
    <col min="2826" max="2830" width="0" style="1871" hidden="1" customWidth="1"/>
    <col min="2831" max="2831" width="11.33203125" style="1871" customWidth="1"/>
    <col min="2832" max="2833" width="6.5546875" style="1871" customWidth="1"/>
    <col min="2834" max="2834" width="8.5546875" style="1871" customWidth="1"/>
    <col min="2835" max="2835" width="2.77734375" style="1871" customWidth="1"/>
    <col min="2836" max="2836" width="6.77734375" style="1871" customWidth="1"/>
    <col min="2837" max="2837" width="7.88671875" style="1871" customWidth="1"/>
    <col min="2838" max="2838" width="0" style="1871" hidden="1" customWidth="1"/>
    <col min="2839" max="2839" width="8" style="1871" customWidth="1"/>
    <col min="2840" max="2840" width="10.6640625" style="1871" customWidth="1"/>
    <col min="2841" max="2841" width="0" style="1871" hidden="1" customWidth="1"/>
    <col min="2842" max="2842" width="12" style="1871" customWidth="1"/>
    <col min="2843" max="3072" width="8.88671875" style="1871"/>
    <col min="3073" max="3073" width="4.109375" style="1871" bestFit="1" customWidth="1"/>
    <col min="3074" max="3074" width="6.33203125" style="1871" customWidth="1"/>
    <col min="3075" max="3075" width="4.77734375" style="1871" customWidth="1"/>
    <col min="3076" max="3076" width="9.109375" style="1871" customWidth="1"/>
    <col min="3077" max="3080" width="0" style="1871" hidden="1" customWidth="1"/>
    <col min="3081" max="3081" width="8.21875" style="1871" customWidth="1"/>
    <col min="3082" max="3086" width="0" style="1871" hidden="1" customWidth="1"/>
    <col min="3087" max="3087" width="11.33203125" style="1871" customWidth="1"/>
    <col min="3088" max="3089" width="6.5546875" style="1871" customWidth="1"/>
    <col min="3090" max="3090" width="8.5546875" style="1871" customWidth="1"/>
    <col min="3091" max="3091" width="2.77734375" style="1871" customWidth="1"/>
    <col min="3092" max="3092" width="6.77734375" style="1871" customWidth="1"/>
    <col min="3093" max="3093" width="7.88671875" style="1871" customWidth="1"/>
    <col min="3094" max="3094" width="0" style="1871" hidden="1" customWidth="1"/>
    <col min="3095" max="3095" width="8" style="1871" customWidth="1"/>
    <col min="3096" max="3096" width="10.6640625" style="1871" customWidth="1"/>
    <col min="3097" max="3097" width="0" style="1871" hidden="1" customWidth="1"/>
    <col min="3098" max="3098" width="12" style="1871" customWidth="1"/>
    <col min="3099" max="3328" width="8.88671875" style="1871"/>
    <col min="3329" max="3329" width="4.109375" style="1871" bestFit="1" customWidth="1"/>
    <col min="3330" max="3330" width="6.33203125" style="1871" customWidth="1"/>
    <col min="3331" max="3331" width="4.77734375" style="1871" customWidth="1"/>
    <col min="3332" max="3332" width="9.109375" style="1871" customWidth="1"/>
    <col min="3333" max="3336" width="0" style="1871" hidden="1" customWidth="1"/>
    <col min="3337" max="3337" width="8.21875" style="1871" customWidth="1"/>
    <col min="3338" max="3342" width="0" style="1871" hidden="1" customWidth="1"/>
    <col min="3343" max="3343" width="11.33203125" style="1871" customWidth="1"/>
    <col min="3344" max="3345" width="6.5546875" style="1871" customWidth="1"/>
    <col min="3346" max="3346" width="8.5546875" style="1871" customWidth="1"/>
    <col min="3347" max="3347" width="2.77734375" style="1871" customWidth="1"/>
    <col min="3348" max="3348" width="6.77734375" style="1871" customWidth="1"/>
    <col min="3349" max="3349" width="7.88671875" style="1871" customWidth="1"/>
    <col min="3350" max="3350" width="0" style="1871" hidden="1" customWidth="1"/>
    <col min="3351" max="3351" width="8" style="1871" customWidth="1"/>
    <col min="3352" max="3352" width="10.6640625" style="1871" customWidth="1"/>
    <col min="3353" max="3353" width="0" style="1871" hidden="1" customWidth="1"/>
    <col min="3354" max="3354" width="12" style="1871" customWidth="1"/>
    <col min="3355" max="3584" width="8.88671875" style="1871"/>
    <col min="3585" max="3585" width="4.109375" style="1871" bestFit="1" customWidth="1"/>
    <col min="3586" max="3586" width="6.33203125" style="1871" customWidth="1"/>
    <col min="3587" max="3587" width="4.77734375" style="1871" customWidth="1"/>
    <col min="3588" max="3588" width="9.109375" style="1871" customWidth="1"/>
    <col min="3589" max="3592" width="0" style="1871" hidden="1" customWidth="1"/>
    <col min="3593" max="3593" width="8.21875" style="1871" customWidth="1"/>
    <col min="3594" max="3598" width="0" style="1871" hidden="1" customWidth="1"/>
    <col min="3599" max="3599" width="11.33203125" style="1871" customWidth="1"/>
    <col min="3600" max="3601" width="6.5546875" style="1871" customWidth="1"/>
    <col min="3602" max="3602" width="8.5546875" style="1871" customWidth="1"/>
    <col min="3603" max="3603" width="2.77734375" style="1871" customWidth="1"/>
    <col min="3604" max="3604" width="6.77734375" style="1871" customWidth="1"/>
    <col min="3605" max="3605" width="7.88671875" style="1871" customWidth="1"/>
    <col min="3606" max="3606" width="0" style="1871" hidden="1" customWidth="1"/>
    <col min="3607" max="3607" width="8" style="1871" customWidth="1"/>
    <col min="3608" max="3608" width="10.6640625" style="1871" customWidth="1"/>
    <col min="3609" max="3609" width="0" style="1871" hidden="1" customWidth="1"/>
    <col min="3610" max="3610" width="12" style="1871" customWidth="1"/>
    <col min="3611" max="3840" width="8.88671875" style="1871"/>
    <col min="3841" max="3841" width="4.109375" style="1871" bestFit="1" customWidth="1"/>
    <col min="3842" max="3842" width="6.33203125" style="1871" customWidth="1"/>
    <col min="3843" max="3843" width="4.77734375" style="1871" customWidth="1"/>
    <col min="3844" max="3844" width="9.109375" style="1871" customWidth="1"/>
    <col min="3845" max="3848" width="0" style="1871" hidden="1" customWidth="1"/>
    <col min="3849" max="3849" width="8.21875" style="1871" customWidth="1"/>
    <col min="3850" max="3854" width="0" style="1871" hidden="1" customWidth="1"/>
    <col min="3855" max="3855" width="11.33203125" style="1871" customWidth="1"/>
    <col min="3856" max="3857" width="6.5546875" style="1871" customWidth="1"/>
    <col min="3858" max="3858" width="8.5546875" style="1871" customWidth="1"/>
    <col min="3859" max="3859" width="2.77734375" style="1871" customWidth="1"/>
    <col min="3860" max="3860" width="6.77734375" style="1871" customWidth="1"/>
    <col min="3861" max="3861" width="7.88671875" style="1871" customWidth="1"/>
    <col min="3862" max="3862" width="0" style="1871" hidden="1" customWidth="1"/>
    <col min="3863" max="3863" width="8" style="1871" customWidth="1"/>
    <col min="3864" max="3864" width="10.6640625" style="1871" customWidth="1"/>
    <col min="3865" max="3865" width="0" style="1871" hidden="1" customWidth="1"/>
    <col min="3866" max="3866" width="12" style="1871" customWidth="1"/>
    <col min="3867" max="4096" width="8.88671875" style="1871"/>
    <col min="4097" max="4097" width="4.109375" style="1871" bestFit="1" customWidth="1"/>
    <col min="4098" max="4098" width="6.33203125" style="1871" customWidth="1"/>
    <col min="4099" max="4099" width="4.77734375" style="1871" customWidth="1"/>
    <col min="4100" max="4100" width="9.109375" style="1871" customWidth="1"/>
    <col min="4101" max="4104" width="0" style="1871" hidden="1" customWidth="1"/>
    <col min="4105" max="4105" width="8.21875" style="1871" customWidth="1"/>
    <col min="4106" max="4110" width="0" style="1871" hidden="1" customWidth="1"/>
    <col min="4111" max="4111" width="11.33203125" style="1871" customWidth="1"/>
    <col min="4112" max="4113" width="6.5546875" style="1871" customWidth="1"/>
    <col min="4114" max="4114" width="8.5546875" style="1871" customWidth="1"/>
    <col min="4115" max="4115" width="2.77734375" style="1871" customWidth="1"/>
    <col min="4116" max="4116" width="6.77734375" style="1871" customWidth="1"/>
    <col min="4117" max="4117" width="7.88671875" style="1871" customWidth="1"/>
    <col min="4118" max="4118" width="0" style="1871" hidden="1" customWidth="1"/>
    <col min="4119" max="4119" width="8" style="1871" customWidth="1"/>
    <col min="4120" max="4120" width="10.6640625" style="1871" customWidth="1"/>
    <col min="4121" max="4121" width="0" style="1871" hidden="1" customWidth="1"/>
    <col min="4122" max="4122" width="12" style="1871" customWidth="1"/>
    <col min="4123" max="4352" width="8.88671875" style="1871"/>
    <col min="4353" max="4353" width="4.109375" style="1871" bestFit="1" customWidth="1"/>
    <col min="4354" max="4354" width="6.33203125" style="1871" customWidth="1"/>
    <col min="4355" max="4355" width="4.77734375" style="1871" customWidth="1"/>
    <col min="4356" max="4356" width="9.109375" style="1871" customWidth="1"/>
    <col min="4357" max="4360" width="0" style="1871" hidden="1" customWidth="1"/>
    <col min="4361" max="4361" width="8.21875" style="1871" customWidth="1"/>
    <col min="4362" max="4366" width="0" style="1871" hidden="1" customWidth="1"/>
    <col min="4367" max="4367" width="11.33203125" style="1871" customWidth="1"/>
    <col min="4368" max="4369" width="6.5546875" style="1871" customWidth="1"/>
    <col min="4370" max="4370" width="8.5546875" style="1871" customWidth="1"/>
    <col min="4371" max="4371" width="2.77734375" style="1871" customWidth="1"/>
    <col min="4372" max="4372" width="6.77734375" style="1871" customWidth="1"/>
    <col min="4373" max="4373" width="7.88671875" style="1871" customWidth="1"/>
    <col min="4374" max="4374" width="0" style="1871" hidden="1" customWidth="1"/>
    <col min="4375" max="4375" width="8" style="1871" customWidth="1"/>
    <col min="4376" max="4376" width="10.6640625" style="1871" customWidth="1"/>
    <col min="4377" max="4377" width="0" style="1871" hidden="1" customWidth="1"/>
    <col min="4378" max="4378" width="12" style="1871" customWidth="1"/>
    <col min="4379" max="4608" width="8.88671875" style="1871"/>
    <col min="4609" max="4609" width="4.109375" style="1871" bestFit="1" customWidth="1"/>
    <col min="4610" max="4610" width="6.33203125" style="1871" customWidth="1"/>
    <col min="4611" max="4611" width="4.77734375" style="1871" customWidth="1"/>
    <col min="4612" max="4612" width="9.109375" style="1871" customWidth="1"/>
    <col min="4613" max="4616" width="0" style="1871" hidden="1" customWidth="1"/>
    <col min="4617" max="4617" width="8.21875" style="1871" customWidth="1"/>
    <col min="4618" max="4622" width="0" style="1871" hidden="1" customWidth="1"/>
    <col min="4623" max="4623" width="11.33203125" style="1871" customWidth="1"/>
    <col min="4624" max="4625" width="6.5546875" style="1871" customWidth="1"/>
    <col min="4626" max="4626" width="8.5546875" style="1871" customWidth="1"/>
    <col min="4627" max="4627" width="2.77734375" style="1871" customWidth="1"/>
    <col min="4628" max="4628" width="6.77734375" style="1871" customWidth="1"/>
    <col min="4629" max="4629" width="7.88671875" style="1871" customWidth="1"/>
    <col min="4630" max="4630" width="0" style="1871" hidden="1" customWidth="1"/>
    <col min="4631" max="4631" width="8" style="1871" customWidth="1"/>
    <col min="4632" max="4632" width="10.6640625" style="1871" customWidth="1"/>
    <col min="4633" max="4633" width="0" style="1871" hidden="1" customWidth="1"/>
    <col min="4634" max="4634" width="12" style="1871" customWidth="1"/>
    <col min="4635" max="4864" width="8.88671875" style="1871"/>
    <col min="4865" max="4865" width="4.109375" style="1871" bestFit="1" customWidth="1"/>
    <col min="4866" max="4866" width="6.33203125" style="1871" customWidth="1"/>
    <col min="4867" max="4867" width="4.77734375" style="1871" customWidth="1"/>
    <col min="4868" max="4868" width="9.109375" style="1871" customWidth="1"/>
    <col min="4869" max="4872" width="0" style="1871" hidden="1" customWidth="1"/>
    <col min="4873" max="4873" width="8.21875" style="1871" customWidth="1"/>
    <col min="4874" max="4878" width="0" style="1871" hidden="1" customWidth="1"/>
    <col min="4879" max="4879" width="11.33203125" style="1871" customWidth="1"/>
    <col min="4880" max="4881" width="6.5546875" style="1871" customWidth="1"/>
    <col min="4882" max="4882" width="8.5546875" style="1871" customWidth="1"/>
    <col min="4883" max="4883" width="2.77734375" style="1871" customWidth="1"/>
    <col min="4884" max="4884" width="6.77734375" style="1871" customWidth="1"/>
    <col min="4885" max="4885" width="7.88671875" style="1871" customWidth="1"/>
    <col min="4886" max="4886" width="0" style="1871" hidden="1" customWidth="1"/>
    <col min="4887" max="4887" width="8" style="1871" customWidth="1"/>
    <col min="4888" max="4888" width="10.6640625" style="1871" customWidth="1"/>
    <col min="4889" max="4889" width="0" style="1871" hidden="1" customWidth="1"/>
    <col min="4890" max="4890" width="12" style="1871" customWidth="1"/>
    <col min="4891" max="5120" width="8.88671875" style="1871"/>
    <col min="5121" max="5121" width="4.109375" style="1871" bestFit="1" customWidth="1"/>
    <col min="5122" max="5122" width="6.33203125" style="1871" customWidth="1"/>
    <col min="5123" max="5123" width="4.77734375" style="1871" customWidth="1"/>
    <col min="5124" max="5124" width="9.109375" style="1871" customWidth="1"/>
    <col min="5125" max="5128" width="0" style="1871" hidden="1" customWidth="1"/>
    <col min="5129" max="5129" width="8.21875" style="1871" customWidth="1"/>
    <col min="5130" max="5134" width="0" style="1871" hidden="1" customWidth="1"/>
    <col min="5135" max="5135" width="11.33203125" style="1871" customWidth="1"/>
    <col min="5136" max="5137" width="6.5546875" style="1871" customWidth="1"/>
    <col min="5138" max="5138" width="8.5546875" style="1871" customWidth="1"/>
    <col min="5139" max="5139" width="2.77734375" style="1871" customWidth="1"/>
    <col min="5140" max="5140" width="6.77734375" style="1871" customWidth="1"/>
    <col min="5141" max="5141" width="7.88671875" style="1871" customWidth="1"/>
    <col min="5142" max="5142" width="0" style="1871" hidden="1" customWidth="1"/>
    <col min="5143" max="5143" width="8" style="1871" customWidth="1"/>
    <col min="5144" max="5144" width="10.6640625" style="1871" customWidth="1"/>
    <col min="5145" max="5145" width="0" style="1871" hidden="1" customWidth="1"/>
    <col min="5146" max="5146" width="12" style="1871" customWidth="1"/>
    <col min="5147" max="5376" width="8.88671875" style="1871"/>
    <col min="5377" max="5377" width="4.109375" style="1871" bestFit="1" customWidth="1"/>
    <col min="5378" max="5378" width="6.33203125" style="1871" customWidth="1"/>
    <col min="5379" max="5379" width="4.77734375" style="1871" customWidth="1"/>
    <col min="5380" max="5380" width="9.109375" style="1871" customWidth="1"/>
    <col min="5381" max="5384" width="0" style="1871" hidden="1" customWidth="1"/>
    <col min="5385" max="5385" width="8.21875" style="1871" customWidth="1"/>
    <col min="5386" max="5390" width="0" style="1871" hidden="1" customWidth="1"/>
    <col min="5391" max="5391" width="11.33203125" style="1871" customWidth="1"/>
    <col min="5392" max="5393" width="6.5546875" style="1871" customWidth="1"/>
    <col min="5394" max="5394" width="8.5546875" style="1871" customWidth="1"/>
    <col min="5395" max="5395" width="2.77734375" style="1871" customWidth="1"/>
    <col min="5396" max="5396" width="6.77734375" style="1871" customWidth="1"/>
    <col min="5397" max="5397" width="7.88671875" style="1871" customWidth="1"/>
    <col min="5398" max="5398" width="0" style="1871" hidden="1" customWidth="1"/>
    <col min="5399" max="5399" width="8" style="1871" customWidth="1"/>
    <col min="5400" max="5400" width="10.6640625" style="1871" customWidth="1"/>
    <col min="5401" max="5401" width="0" style="1871" hidden="1" customWidth="1"/>
    <col min="5402" max="5402" width="12" style="1871" customWidth="1"/>
    <col min="5403" max="5632" width="8.88671875" style="1871"/>
    <col min="5633" max="5633" width="4.109375" style="1871" bestFit="1" customWidth="1"/>
    <col min="5634" max="5634" width="6.33203125" style="1871" customWidth="1"/>
    <col min="5635" max="5635" width="4.77734375" style="1871" customWidth="1"/>
    <col min="5636" max="5636" width="9.109375" style="1871" customWidth="1"/>
    <col min="5637" max="5640" width="0" style="1871" hidden="1" customWidth="1"/>
    <col min="5641" max="5641" width="8.21875" style="1871" customWidth="1"/>
    <col min="5642" max="5646" width="0" style="1871" hidden="1" customWidth="1"/>
    <col min="5647" max="5647" width="11.33203125" style="1871" customWidth="1"/>
    <col min="5648" max="5649" width="6.5546875" style="1871" customWidth="1"/>
    <col min="5650" max="5650" width="8.5546875" style="1871" customWidth="1"/>
    <col min="5651" max="5651" width="2.77734375" style="1871" customWidth="1"/>
    <col min="5652" max="5652" width="6.77734375" style="1871" customWidth="1"/>
    <col min="5653" max="5653" width="7.88671875" style="1871" customWidth="1"/>
    <col min="5654" max="5654" width="0" style="1871" hidden="1" customWidth="1"/>
    <col min="5655" max="5655" width="8" style="1871" customWidth="1"/>
    <col min="5656" max="5656" width="10.6640625" style="1871" customWidth="1"/>
    <col min="5657" max="5657" width="0" style="1871" hidden="1" customWidth="1"/>
    <col min="5658" max="5658" width="12" style="1871" customWidth="1"/>
    <col min="5659" max="5888" width="8.88671875" style="1871"/>
    <col min="5889" max="5889" width="4.109375" style="1871" bestFit="1" customWidth="1"/>
    <col min="5890" max="5890" width="6.33203125" style="1871" customWidth="1"/>
    <col min="5891" max="5891" width="4.77734375" style="1871" customWidth="1"/>
    <col min="5892" max="5892" width="9.109375" style="1871" customWidth="1"/>
    <col min="5893" max="5896" width="0" style="1871" hidden="1" customWidth="1"/>
    <col min="5897" max="5897" width="8.21875" style="1871" customWidth="1"/>
    <col min="5898" max="5902" width="0" style="1871" hidden="1" customWidth="1"/>
    <col min="5903" max="5903" width="11.33203125" style="1871" customWidth="1"/>
    <col min="5904" max="5905" width="6.5546875" style="1871" customWidth="1"/>
    <col min="5906" max="5906" width="8.5546875" style="1871" customWidth="1"/>
    <col min="5907" max="5907" width="2.77734375" style="1871" customWidth="1"/>
    <col min="5908" max="5908" width="6.77734375" style="1871" customWidth="1"/>
    <col min="5909" max="5909" width="7.88671875" style="1871" customWidth="1"/>
    <col min="5910" max="5910" width="0" style="1871" hidden="1" customWidth="1"/>
    <col min="5911" max="5911" width="8" style="1871" customWidth="1"/>
    <col min="5912" max="5912" width="10.6640625" style="1871" customWidth="1"/>
    <col min="5913" max="5913" width="0" style="1871" hidden="1" customWidth="1"/>
    <col min="5914" max="5914" width="12" style="1871" customWidth="1"/>
    <col min="5915" max="6144" width="8.88671875" style="1871"/>
    <col min="6145" max="6145" width="4.109375" style="1871" bestFit="1" customWidth="1"/>
    <col min="6146" max="6146" width="6.33203125" style="1871" customWidth="1"/>
    <col min="6147" max="6147" width="4.77734375" style="1871" customWidth="1"/>
    <col min="6148" max="6148" width="9.109375" style="1871" customWidth="1"/>
    <col min="6149" max="6152" width="0" style="1871" hidden="1" customWidth="1"/>
    <col min="6153" max="6153" width="8.21875" style="1871" customWidth="1"/>
    <col min="6154" max="6158" width="0" style="1871" hidden="1" customWidth="1"/>
    <col min="6159" max="6159" width="11.33203125" style="1871" customWidth="1"/>
    <col min="6160" max="6161" width="6.5546875" style="1871" customWidth="1"/>
    <col min="6162" max="6162" width="8.5546875" style="1871" customWidth="1"/>
    <col min="6163" max="6163" width="2.77734375" style="1871" customWidth="1"/>
    <col min="6164" max="6164" width="6.77734375" style="1871" customWidth="1"/>
    <col min="6165" max="6165" width="7.88671875" style="1871" customWidth="1"/>
    <col min="6166" max="6166" width="0" style="1871" hidden="1" customWidth="1"/>
    <col min="6167" max="6167" width="8" style="1871" customWidth="1"/>
    <col min="6168" max="6168" width="10.6640625" style="1871" customWidth="1"/>
    <col min="6169" max="6169" width="0" style="1871" hidden="1" customWidth="1"/>
    <col min="6170" max="6170" width="12" style="1871" customWidth="1"/>
    <col min="6171" max="6400" width="8.88671875" style="1871"/>
    <col min="6401" max="6401" width="4.109375" style="1871" bestFit="1" customWidth="1"/>
    <col min="6402" max="6402" width="6.33203125" style="1871" customWidth="1"/>
    <col min="6403" max="6403" width="4.77734375" style="1871" customWidth="1"/>
    <col min="6404" max="6404" width="9.109375" style="1871" customWidth="1"/>
    <col min="6405" max="6408" width="0" style="1871" hidden="1" customWidth="1"/>
    <col min="6409" max="6409" width="8.21875" style="1871" customWidth="1"/>
    <col min="6410" max="6414" width="0" style="1871" hidden="1" customWidth="1"/>
    <col min="6415" max="6415" width="11.33203125" style="1871" customWidth="1"/>
    <col min="6416" max="6417" width="6.5546875" style="1871" customWidth="1"/>
    <col min="6418" max="6418" width="8.5546875" style="1871" customWidth="1"/>
    <col min="6419" max="6419" width="2.77734375" style="1871" customWidth="1"/>
    <col min="6420" max="6420" width="6.77734375" style="1871" customWidth="1"/>
    <col min="6421" max="6421" width="7.88671875" style="1871" customWidth="1"/>
    <col min="6422" max="6422" width="0" style="1871" hidden="1" customWidth="1"/>
    <col min="6423" max="6423" width="8" style="1871" customWidth="1"/>
    <col min="6424" max="6424" width="10.6640625" style="1871" customWidth="1"/>
    <col min="6425" max="6425" width="0" style="1871" hidden="1" customWidth="1"/>
    <col min="6426" max="6426" width="12" style="1871" customWidth="1"/>
    <col min="6427" max="6656" width="8.88671875" style="1871"/>
    <col min="6657" max="6657" width="4.109375" style="1871" bestFit="1" customWidth="1"/>
    <col min="6658" max="6658" width="6.33203125" style="1871" customWidth="1"/>
    <col min="6659" max="6659" width="4.77734375" style="1871" customWidth="1"/>
    <col min="6660" max="6660" width="9.109375" style="1871" customWidth="1"/>
    <col min="6661" max="6664" width="0" style="1871" hidden="1" customWidth="1"/>
    <col min="6665" max="6665" width="8.21875" style="1871" customWidth="1"/>
    <col min="6666" max="6670" width="0" style="1871" hidden="1" customWidth="1"/>
    <col min="6671" max="6671" width="11.33203125" style="1871" customWidth="1"/>
    <col min="6672" max="6673" width="6.5546875" style="1871" customWidth="1"/>
    <col min="6674" max="6674" width="8.5546875" style="1871" customWidth="1"/>
    <col min="6675" max="6675" width="2.77734375" style="1871" customWidth="1"/>
    <col min="6676" max="6676" width="6.77734375" style="1871" customWidth="1"/>
    <col min="6677" max="6677" width="7.88671875" style="1871" customWidth="1"/>
    <col min="6678" max="6678" width="0" style="1871" hidden="1" customWidth="1"/>
    <col min="6679" max="6679" width="8" style="1871" customWidth="1"/>
    <col min="6680" max="6680" width="10.6640625" style="1871" customWidth="1"/>
    <col min="6681" max="6681" width="0" style="1871" hidden="1" customWidth="1"/>
    <col min="6682" max="6682" width="12" style="1871" customWidth="1"/>
    <col min="6683" max="6912" width="8.88671875" style="1871"/>
    <col min="6913" max="6913" width="4.109375" style="1871" bestFit="1" customWidth="1"/>
    <col min="6914" max="6914" width="6.33203125" style="1871" customWidth="1"/>
    <col min="6915" max="6915" width="4.77734375" style="1871" customWidth="1"/>
    <col min="6916" max="6916" width="9.109375" style="1871" customWidth="1"/>
    <col min="6917" max="6920" width="0" style="1871" hidden="1" customWidth="1"/>
    <col min="6921" max="6921" width="8.21875" style="1871" customWidth="1"/>
    <col min="6922" max="6926" width="0" style="1871" hidden="1" customWidth="1"/>
    <col min="6927" max="6927" width="11.33203125" style="1871" customWidth="1"/>
    <col min="6928" max="6929" width="6.5546875" style="1871" customWidth="1"/>
    <col min="6930" max="6930" width="8.5546875" style="1871" customWidth="1"/>
    <col min="6931" max="6931" width="2.77734375" style="1871" customWidth="1"/>
    <col min="6932" max="6932" width="6.77734375" style="1871" customWidth="1"/>
    <col min="6933" max="6933" width="7.88671875" style="1871" customWidth="1"/>
    <col min="6934" max="6934" width="0" style="1871" hidden="1" customWidth="1"/>
    <col min="6935" max="6935" width="8" style="1871" customWidth="1"/>
    <col min="6936" max="6936" width="10.6640625" style="1871" customWidth="1"/>
    <col min="6937" max="6937" width="0" style="1871" hidden="1" customWidth="1"/>
    <col min="6938" max="6938" width="12" style="1871" customWidth="1"/>
    <col min="6939" max="7168" width="8.88671875" style="1871"/>
    <col min="7169" max="7169" width="4.109375" style="1871" bestFit="1" customWidth="1"/>
    <col min="7170" max="7170" width="6.33203125" style="1871" customWidth="1"/>
    <col min="7171" max="7171" width="4.77734375" style="1871" customWidth="1"/>
    <col min="7172" max="7172" width="9.109375" style="1871" customWidth="1"/>
    <col min="7173" max="7176" width="0" style="1871" hidden="1" customWidth="1"/>
    <col min="7177" max="7177" width="8.21875" style="1871" customWidth="1"/>
    <col min="7178" max="7182" width="0" style="1871" hidden="1" customWidth="1"/>
    <col min="7183" max="7183" width="11.33203125" style="1871" customWidth="1"/>
    <col min="7184" max="7185" width="6.5546875" style="1871" customWidth="1"/>
    <col min="7186" max="7186" width="8.5546875" style="1871" customWidth="1"/>
    <col min="7187" max="7187" width="2.77734375" style="1871" customWidth="1"/>
    <col min="7188" max="7188" width="6.77734375" style="1871" customWidth="1"/>
    <col min="7189" max="7189" width="7.88671875" style="1871" customWidth="1"/>
    <col min="7190" max="7190" width="0" style="1871" hidden="1" customWidth="1"/>
    <col min="7191" max="7191" width="8" style="1871" customWidth="1"/>
    <col min="7192" max="7192" width="10.6640625" style="1871" customWidth="1"/>
    <col min="7193" max="7193" width="0" style="1871" hidden="1" customWidth="1"/>
    <col min="7194" max="7194" width="12" style="1871" customWidth="1"/>
    <col min="7195" max="7424" width="8.88671875" style="1871"/>
    <col min="7425" max="7425" width="4.109375" style="1871" bestFit="1" customWidth="1"/>
    <col min="7426" max="7426" width="6.33203125" style="1871" customWidth="1"/>
    <col min="7427" max="7427" width="4.77734375" style="1871" customWidth="1"/>
    <col min="7428" max="7428" width="9.109375" style="1871" customWidth="1"/>
    <col min="7429" max="7432" width="0" style="1871" hidden="1" customWidth="1"/>
    <col min="7433" max="7433" width="8.21875" style="1871" customWidth="1"/>
    <col min="7434" max="7438" width="0" style="1871" hidden="1" customWidth="1"/>
    <col min="7439" max="7439" width="11.33203125" style="1871" customWidth="1"/>
    <col min="7440" max="7441" width="6.5546875" style="1871" customWidth="1"/>
    <col min="7442" max="7442" width="8.5546875" style="1871" customWidth="1"/>
    <col min="7443" max="7443" width="2.77734375" style="1871" customWidth="1"/>
    <col min="7444" max="7444" width="6.77734375" style="1871" customWidth="1"/>
    <col min="7445" max="7445" width="7.88671875" style="1871" customWidth="1"/>
    <col min="7446" max="7446" width="0" style="1871" hidden="1" customWidth="1"/>
    <col min="7447" max="7447" width="8" style="1871" customWidth="1"/>
    <col min="7448" max="7448" width="10.6640625" style="1871" customWidth="1"/>
    <col min="7449" max="7449" width="0" style="1871" hidden="1" customWidth="1"/>
    <col min="7450" max="7450" width="12" style="1871" customWidth="1"/>
    <col min="7451" max="7680" width="8.88671875" style="1871"/>
    <col min="7681" max="7681" width="4.109375" style="1871" bestFit="1" customWidth="1"/>
    <col min="7682" max="7682" width="6.33203125" style="1871" customWidth="1"/>
    <col min="7683" max="7683" width="4.77734375" style="1871" customWidth="1"/>
    <col min="7684" max="7684" width="9.109375" style="1871" customWidth="1"/>
    <col min="7685" max="7688" width="0" style="1871" hidden="1" customWidth="1"/>
    <col min="7689" max="7689" width="8.21875" style="1871" customWidth="1"/>
    <col min="7690" max="7694" width="0" style="1871" hidden="1" customWidth="1"/>
    <col min="7695" max="7695" width="11.33203125" style="1871" customWidth="1"/>
    <col min="7696" max="7697" width="6.5546875" style="1871" customWidth="1"/>
    <col min="7698" max="7698" width="8.5546875" style="1871" customWidth="1"/>
    <col min="7699" max="7699" width="2.77734375" style="1871" customWidth="1"/>
    <col min="7700" max="7700" width="6.77734375" style="1871" customWidth="1"/>
    <col min="7701" max="7701" width="7.88671875" style="1871" customWidth="1"/>
    <col min="7702" max="7702" width="0" style="1871" hidden="1" customWidth="1"/>
    <col min="7703" max="7703" width="8" style="1871" customWidth="1"/>
    <col min="7704" max="7704" width="10.6640625" style="1871" customWidth="1"/>
    <col min="7705" max="7705" width="0" style="1871" hidden="1" customWidth="1"/>
    <col min="7706" max="7706" width="12" style="1871" customWidth="1"/>
    <col min="7707" max="7936" width="8.88671875" style="1871"/>
    <col min="7937" max="7937" width="4.109375" style="1871" bestFit="1" customWidth="1"/>
    <col min="7938" max="7938" width="6.33203125" style="1871" customWidth="1"/>
    <col min="7939" max="7939" width="4.77734375" style="1871" customWidth="1"/>
    <col min="7940" max="7940" width="9.109375" style="1871" customWidth="1"/>
    <col min="7941" max="7944" width="0" style="1871" hidden="1" customWidth="1"/>
    <col min="7945" max="7945" width="8.21875" style="1871" customWidth="1"/>
    <col min="7946" max="7950" width="0" style="1871" hidden="1" customWidth="1"/>
    <col min="7951" max="7951" width="11.33203125" style="1871" customWidth="1"/>
    <col min="7952" max="7953" width="6.5546875" style="1871" customWidth="1"/>
    <col min="7954" max="7954" width="8.5546875" style="1871" customWidth="1"/>
    <col min="7955" max="7955" width="2.77734375" style="1871" customWidth="1"/>
    <col min="7956" max="7956" width="6.77734375" style="1871" customWidth="1"/>
    <col min="7957" max="7957" width="7.88671875" style="1871" customWidth="1"/>
    <col min="7958" max="7958" width="0" style="1871" hidden="1" customWidth="1"/>
    <col min="7959" max="7959" width="8" style="1871" customWidth="1"/>
    <col min="7960" max="7960" width="10.6640625" style="1871" customWidth="1"/>
    <col min="7961" max="7961" width="0" style="1871" hidden="1" customWidth="1"/>
    <col min="7962" max="7962" width="12" style="1871" customWidth="1"/>
    <col min="7963" max="8192" width="8.88671875" style="1871"/>
    <col min="8193" max="8193" width="4.109375" style="1871" bestFit="1" customWidth="1"/>
    <col min="8194" max="8194" width="6.33203125" style="1871" customWidth="1"/>
    <col min="8195" max="8195" width="4.77734375" style="1871" customWidth="1"/>
    <col min="8196" max="8196" width="9.109375" style="1871" customWidth="1"/>
    <col min="8197" max="8200" width="0" style="1871" hidden="1" customWidth="1"/>
    <col min="8201" max="8201" width="8.21875" style="1871" customWidth="1"/>
    <col min="8202" max="8206" width="0" style="1871" hidden="1" customWidth="1"/>
    <col min="8207" max="8207" width="11.33203125" style="1871" customWidth="1"/>
    <col min="8208" max="8209" width="6.5546875" style="1871" customWidth="1"/>
    <col min="8210" max="8210" width="8.5546875" style="1871" customWidth="1"/>
    <col min="8211" max="8211" width="2.77734375" style="1871" customWidth="1"/>
    <col min="8212" max="8212" width="6.77734375" style="1871" customWidth="1"/>
    <col min="8213" max="8213" width="7.88671875" style="1871" customWidth="1"/>
    <col min="8214" max="8214" width="0" style="1871" hidden="1" customWidth="1"/>
    <col min="8215" max="8215" width="8" style="1871" customWidth="1"/>
    <col min="8216" max="8216" width="10.6640625" style="1871" customWidth="1"/>
    <col min="8217" max="8217" width="0" style="1871" hidden="1" customWidth="1"/>
    <col min="8218" max="8218" width="12" style="1871" customWidth="1"/>
    <col min="8219" max="8448" width="8.88671875" style="1871"/>
    <col min="8449" max="8449" width="4.109375" style="1871" bestFit="1" customWidth="1"/>
    <col min="8450" max="8450" width="6.33203125" style="1871" customWidth="1"/>
    <col min="8451" max="8451" width="4.77734375" style="1871" customWidth="1"/>
    <col min="8452" max="8452" width="9.109375" style="1871" customWidth="1"/>
    <col min="8453" max="8456" width="0" style="1871" hidden="1" customWidth="1"/>
    <col min="8457" max="8457" width="8.21875" style="1871" customWidth="1"/>
    <col min="8458" max="8462" width="0" style="1871" hidden="1" customWidth="1"/>
    <col min="8463" max="8463" width="11.33203125" style="1871" customWidth="1"/>
    <col min="8464" max="8465" width="6.5546875" style="1871" customWidth="1"/>
    <col min="8466" max="8466" width="8.5546875" style="1871" customWidth="1"/>
    <col min="8467" max="8467" width="2.77734375" style="1871" customWidth="1"/>
    <col min="8468" max="8468" width="6.77734375" style="1871" customWidth="1"/>
    <col min="8469" max="8469" width="7.88671875" style="1871" customWidth="1"/>
    <col min="8470" max="8470" width="0" style="1871" hidden="1" customWidth="1"/>
    <col min="8471" max="8471" width="8" style="1871" customWidth="1"/>
    <col min="8472" max="8472" width="10.6640625" style="1871" customWidth="1"/>
    <col min="8473" max="8473" width="0" style="1871" hidden="1" customWidth="1"/>
    <col min="8474" max="8474" width="12" style="1871" customWidth="1"/>
    <col min="8475" max="8704" width="8.88671875" style="1871"/>
    <col min="8705" max="8705" width="4.109375" style="1871" bestFit="1" customWidth="1"/>
    <col min="8706" max="8706" width="6.33203125" style="1871" customWidth="1"/>
    <col min="8707" max="8707" width="4.77734375" style="1871" customWidth="1"/>
    <col min="8708" max="8708" width="9.109375" style="1871" customWidth="1"/>
    <col min="8709" max="8712" width="0" style="1871" hidden="1" customWidth="1"/>
    <col min="8713" max="8713" width="8.21875" style="1871" customWidth="1"/>
    <col min="8714" max="8718" width="0" style="1871" hidden="1" customWidth="1"/>
    <col min="8719" max="8719" width="11.33203125" style="1871" customWidth="1"/>
    <col min="8720" max="8721" width="6.5546875" style="1871" customWidth="1"/>
    <col min="8722" max="8722" width="8.5546875" style="1871" customWidth="1"/>
    <col min="8723" max="8723" width="2.77734375" style="1871" customWidth="1"/>
    <col min="8724" max="8724" width="6.77734375" style="1871" customWidth="1"/>
    <col min="8725" max="8725" width="7.88671875" style="1871" customWidth="1"/>
    <col min="8726" max="8726" width="0" style="1871" hidden="1" customWidth="1"/>
    <col min="8727" max="8727" width="8" style="1871" customWidth="1"/>
    <col min="8728" max="8728" width="10.6640625" style="1871" customWidth="1"/>
    <col min="8729" max="8729" width="0" style="1871" hidden="1" customWidth="1"/>
    <col min="8730" max="8730" width="12" style="1871" customWidth="1"/>
    <col min="8731" max="8960" width="8.88671875" style="1871"/>
    <col min="8961" max="8961" width="4.109375" style="1871" bestFit="1" customWidth="1"/>
    <col min="8962" max="8962" width="6.33203125" style="1871" customWidth="1"/>
    <col min="8963" max="8963" width="4.77734375" style="1871" customWidth="1"/>
    <col min="8964" max="8964" width="9.109375" style="1871" customWidth="1"/>
    <col min="8965" max="8968" width="0" style="1871" hidden="1" customWidth="1"/>
    <col min="8969" max="8969" width="8.21875" style="1871" customWidth="1"/>
    <col min="8970" max="8974" width="0" style="1871" hidden="1" customWidth="1"/>
    <col min="8975" max="8975" width="11.33203125" style="1871" customWidth="1"/>
    <col min="8976" max="8977" width="6.5546875" style="1871" customWidth="1"/>
    <col min="8978" max="8978" width="8.5546875" style="1871" customWidth="1"/>
    <col min="8979" max="8979" width="2.77734375" style="1871" customWidth="1"/>
    <col min="8980" max="8980" width="6.77734375" style="1871" customWidth="1"/>
    <col min="8981" max="8981" width="7.88671875" style="1871" customWidth="1"/>
    <col min="8982" max="8982" width="0" style="1871" hidden="1" customWidth="1"/>
    <col min="8983" max="8983" width="8" style="1871" customWidth="1"/>
    <col min="8984" max="8984" width="10.6640625" style="1871" customWidth="1"/>
    <col min="8985" max="8985" width="0" style="1871" hidden="1" customWidth="1"/>
    <col min="8986" max="8986" width="12" style="1871" customWidth="1"/>
    <col min="8987" max="9216" width="8.88671875" style="1871"/>
    <col min="9217" max="9217" width="4.109375" style="1871" bestFit="1" customWidth="1"/>
    <col min="9218" max="9218" width="6.33203125" style="1871" customWidth="1"/>
    <col min="9219" max="9219" width="4.77734375" style="1871" customWidth="1"/>
    <col min="9220" max="9220" width="9.109375" style="1871" customWidth="1"/>
    <col min="9221" max="9224" width="0" style="1871" hidden="1" customWidth="1"/>
    <col min="9225" max="9225" width="8.21875" style="1871" customWidth="1"/>
    <col min="9226" max="9230" width="0" style="1871" hidden="1" customWidth="1"/>
    <col min="9231" max="9231" width="11.33203125" style="1871" customWidth="1"/>
    <col min="9232" max="9233" width="6.5546875" style="1871" customWidth="1"/>
    <col min="9234" max="9234" width="8.5546875" style="1871" customWidth="1"/>
    <col min="9235" max="9235" width="2.77734375" style="1871" customWidth="1"/>
    <col min="9236" max="9236" width="6.77734375" style="1871" customWidth="1"/>
    <col min="9237" max="9237" width="7.88671875" style="1871" customWidth="1"/>
    <col min="9238" max="9238" width="0" style="1871" hidden="1" customWidth="1"/>
    <col min="9239" max="9239" width="8" style="1871" customWidth="1"/>
    <col min="9240" max="9240" width="10.6640625" style="1871" customWidth="1"/>
    <col min="9241" max="9241" width="0" style="1871" hidden="1" customWidth="1"/>
    <col min="9242" max="9242" width="12" style="1871" customWidth="1"/>
    <col min="9243" max="9472" width="8.88671875" style="1871"/>
    <col min="9473" max="9473" width="4.109375" style="1871" bestFit="1" customWidth="1"/>
    <col min="9474" max="9474" width="6.33203125" style="1871" customWidth="1"/>
    <col min="9475" max="9475" width="4.77734375" style="1871" customWidth="1"/>
    <col min="9476" max="9476" width="9.109375" style="1871" customWidth="1"/>
    <col min="9477" max="9480" width="0" style="1871" hidden="1" customWidth="1"/>
    <col min="9481" max="9481" width="8.21875" style="1871" customWidth="1"/>
    <col min="9482" max="9486" width="0" style="1871" hidden="1" customWidth="1"/>
    <col min="9487" max="9487" width="11.33203125" style="1871" customWidth="1"/>
    <col min="9488" max="9489" width="6.5546875" style="1871" customWidth="1"/>
    <col min="9490" max="9490" width="8.5546875" style="1871" customWidth="1"/>
    <col min="9491" max="9491" width="2.77734375" style="1871" customWidth="1"/>
    <col min="9492" max="9492" width="6.77734375" style="1871" customWidth="1"/>
    <col min="9493" max="9493" width="7.88671875" style="1871" customWidth="1"/>
    <col min="9494" max="9494" width="0" style="1871" hidden="1" customWidth="1"/>
    <col min="9495" max="9495" width="8" style="1871" customWidth="1"/>
    <col min="9496" max="9496" width="10.6640625" style="1871" customWidth="1"/>
    <col min="9497" max="9497" width="0" style="1871" hidden="1" customWidth="1"/>
    <col min="9498" max="9498" width="12" style="1871" customWidth="1"/>
    <col min="9499" max="9728" width="8.88671875" style="1871"/>
    <col min="9729" max="9729" width="4.109375" style="1871" bestFit="1" customWidth="1"/>
    <col min="9730" max="9730" width="6.33203125" style="1871" customWidth="1"/>
    <col min="9731" max="9731" width="4.77734375" style="1871" customWidth="1"/>
    <col min="9732" max="9732" width="9.109375" style="1871" customWidth="1"/>
    <col min="9733" max="9736" width="0" style="1871" hidden="1" customWidth="1"/>
    <col min="9737" max="9737" width="8.21875" style="1871" customWidth="1"/>
    <col min="9738" max="9742" width="0" style="1871" hidden="1" customWidth="1"/>
    <col min="9743" max="9743" width="11.33203125" style="1871" customWidth="1"/>
    <col min="9744" max="9745" width="6.5546875" style="1871" customWidth="1"/>
    <col min="9746" max="9746" width="8.5546875" style="1871" customWidth="1"/>
    <col min="9747" max="9747" width="2.77734375" style="1871" customWidth="1"/>
    <col min="9748" max="9748" width="6.77734375" style="1871" customWidth="1"/>
    <col min="9749" max="9749" width="7.88671875" style="1871" customWidth="1"/>
    <col min="9750" max="9750" width="0" style="1871" hidden="1" customWidth="1"/>
    <col min="9751" max="9751" width="8" style="1871" customWidth="1"/>
    <col min="9752" max="9752" width="10.6640625" style="1871" customWidth="1"/>
    <col min="9753" max="9753" width="0" style="1871" hidden="1" customWidth="1"/>
    <col min="9754" max="9754" width="12" style="1871" customWidth="1"/>
    <col min="9755" max="9984" width="8.88671875" style="1871"/>
    <col min="9985" max="9985" width="4.109375" style="1871" bestFit="1" customWidth="1"/>
    <col min="9986" max="9986" width="6.33203125" style="1871" customWidth="1"/>
    <col min="9987" max="9987" width="4.77734375" style="1871" customWidth="1"/>
    <col min="9988" max="9988" width="9.109375" style="1871" customWidth="1"/>
    <col min="9989" max="9992" width="0" style="1871" hidden="1" customWidth="1"/>
    <col min="9993" max="9993" width="8.21875" style="1871" customWidth="1"/>
    <col min="9994" max="9998" width="0" style="1871" hidden="1" customWidth="1"/>
    <col min="9999" max="9999" width="11.33203125" style="1871" customWidth="1"/>
    <col min="10000" max="10001" width="6.5546875" style="1871" customWidth="1"/>
    <col min="10002" max="10002" width="8.5546875" style="1871" customWidth="1"/>
    <col min="10003" max="10003" width="2.77734375" style="1871" customWidth="1"/>
    <col min="10004" max="10004" width="6.77734375" style="1871" customWidth="1"/>
    <col min="10005" max="10005" width="7.88671875" style="1871" customWidth="1"/>
    <col min="10006" max="10006" width="0" style="1871" hidden="1" customWidth="1"/>
    <col min="10007" max="10007" width="8" style="1871" customWidth="1"/>
    <col min="10008" max="10008" width="10.6640625" style="1871" customWidth="1"/>
    <col min="10009" max="10009" width="0" style="1871" hidden="1" customWidth="1"/>
    <col min="10010" max="10010" width="12" style="1871" customWidth="1"/>
    <col min="10011" max="10240" width="8.88671875" style="1871"/>
    <col min="10241" max="10241" width="4.109375" style="1871" bestFit="1" customWidth="1"/>
    <col min="10242" max="10242" width="6.33203125" style="1871" customWidth="1"/>
    <col min="10243" max="10243" width="4.77734375" style="1871" customWidth="1"/>
    <col min="10244" max="10244" width="9.109375" style="1871" customWidth="1"/>
    <col min="10245" max="10248" width="0" style="1871" hidden="1" customWidth="1"/>
    <col min="10249" max="10249" width="8.21875" style="1871" customWidth="1"/>
    <col min="10250" max="10254" width="0" style="1871" hidden="1" customWidth="1"/>
    <col min="10255" max="10255" width="11.33203125" style="1871" customWidth="1"/>
    <col min="10256" max="10257" width="6.5546875" style="1871" customWidth="1"/>
    <col min="10258" max="10258" width="8.5546875" style="1871" customWidth="1"/>
    <col min="10259" max="10259" width="2.77734375" style="1871" customWidth="1"/>
    <col min="10260" max="10260" width="6.77734375" style="1871" customWidth="1"/>
    <col min="10261" max="10261" width="7.88671875" style="1871" customWidth="1"/>
    <col min="10262" max="10262" width="0" style="1871" hidden="1" customWidth="1"/>
    <col min="10263" max="10263" width="8" style="1871" customWidth="1"/>
    <col min="10264" max="10264" width="10.6640625" style="1871" customWidth="1"/>
    <col min="10265" max="10265" width="0" style="1871" hidden="1" customWidth="1"/>
    <col min="10266" max="10266" width="12" style="1871" customWidth="1"/>
    <col min="10267" max="10496" width="8.88671875" style="1871"/>
    <col min="10497" max="10497" width="4.109375" style="1871" bestFit="1" customWidth="1"/>
    <col min="10498" max="10498" width="6.33203125" style="1871" customWidth="1"/>
    <col min="10499" max="10499" width="4.77734375" style="1871" customWidth="1"/>
    <col min="10500" max="10500" width="9.109375" style="1871" customWidth="1"/>
    <col min="10501" max="10504" width="0" style="1871" hidden="1" customWidth="1"/>
    <col min="10505" max="10505" width="8.21875" style="1871" customWidth="1"/>
    <col min="10506" max="10510" width="0" style="1871" hidden="1" customWidth="1"/>
    <col min="10511" max="10511" width="11.33203125" style="1871" customWidth="1"/>
    <col min="10512" max="10513" width="6.5546875" style="1871" customWidth="1"/>
    <col min="10514" max="10514" width="8.5546875" style="1871" customWidth="1"/>
    <col min="10515" max="10515" width="2.77734375" style="1871" customWidth="1"/>
    <col min="10516" max="10516" width="6.77734375" style="1871" customWidth="1"/>
    <col min="10517" max="10517" width="7.88671875" style="1871" customWidth="1"/>
    <col min="10518" max="10518" width="0" style="1871" hidden="1" customWidth="1"/>
    <col min="10519" max="10519" width="8" style="1871" customWidth="1"/>
    <col min="10520" max="10520" width="10.6640625" style="1871" customWidth="1"/>
    <col min="10521" max="10521" width="0" style="1871" hidden="1" customWidth="1"/>
    <col min="10522" max="10522" width="12" style="1871" customWidth="1"/>
    <col min="10523" max="10752" width="8.88671875" style="1871"/>
    <col min="10753" max="10753" width="4.109375" style="1871" bestFit="1" customWidth="1"/>
    <col min="10754" max="10754" width="6.33203125" style="1871" customWidth="1"/>
    <col min="10755" max="10755" width="4.77734375" style="1871" customWidth="1"/>
    <col min="10756" max="10756" width="9.109375" style="1871" customWidth="1"/>
    <col min="10757" max="10760" width="0" style="1871" hidden="1" customWidth="1"/>
    <col min="10761" max="10761" width="8.21875" style="1871" customWidth="1"/>
    <col min="10762" max="10766" width="0" style="1871" hidden="1" customWidth="1"/>
    <col min="10767" max="10767" width="11.33203125" style="1871" customWidth="1"/>
    <col min="10768" max="10769" width="6.5546875" style="1871" customWidth="1"/>
    <col min="10770" max="10770" width="8.5546875" style="1871" customWidth="1"/>
    <col min="10771" max="10771" width="2.77734375" style="1871" customWidth="1"/>
    <col min="10772" max="10772" width="6.77734375" style="1871" customWidth="1"/>
    <col min="10773" max="10773" width="7.88671875" style="1871" customWidth="1"/>
    <col min="10774" max="10774" width="0" style="1871" hidden="1" customWidth="1"/>
    <col min="10775" max="10775" width="8" style="1871" customWidth="1"/>
    <col min="10776" max="10776" width="10.6640625" style="1871" customWidth="1"/>
    <col min="10777" max="10777" width="0" style="1871" hidden="1" customWidth="1"/>
    <col min="10778" max="10778" width="12" style="1871" customWidth="1"/>
    <col min="10779" max="11008" width="8.88671875" style="1871"/>
    <col min="11009" max="11009" width="4.109375" style="1871" bestFit="1" customWidth="1"/>
    <col min="11010" max="11010" width="6.33203125" style="1871" customWidth="1"/>
    <col min="11011" max="11011" width="4.77734375" style="1871" customWidth="1"/>
    <col min="11012" max="11012" width="9.109375" style="1871" customWidth="1"/>
    <col min="11013" max="11016" width="0" style="1871" hidden="1" customWidth="1"/>
    <col min="11017" max="11017" width="8.21875" style="1871" customWidth="1"/>
    <col min="11018" max="11022" width="0" style="1871" hidden="1" customWidth="1"/>
    <col min="11023" max="11023" width="11.33203125" style="1871" customWidth="1"/>
    <col min="11024" max="11025" width="6.5546875" style="1871" customWidth="1"/>
    <col min="11026" max="11026" width="8.5546875" style="1871" customWidth="1"/>
    <col min="11027" max="11027" width="2.77734375" style="1871" customWidth="1"/>
    <col min="11028" max="11028" width="6.77734375" style="1871" customWidth="1"/>
    <col min="11029" max="11029" width="7.88671875" style="1871" customWidth="1"/>
    <col min="11030" max="11030" width="0" style="1871" hidden="1" customWidth="1"/>
    <col min="11031" max="11031" width="8" style="1871" customWidth="1"/>
    <col min="11032" max="11032" width="10.6640625" style="1871" customWidth="1"/>
    <col min="11033" max="11033" width="0" style="1871" hidden="1" customWidth="1"/>
    <col min="11034" max="11034" width="12" style="1871" customWidth="1"/>
    <col min="11035" max="11264" width="8.88671875" style="1871"/>
    <col min="11265" max="11265" width="4.109375" style="1871" bestFit="1" customWidth="1"/>
    <col min="11266" max="11266" width="6.33203125" style="1871" customWidth="1"/>
    <col min="11267" max="11267" width="4.77734375" style="1871" customWidth="1"/>
    <col min="11268" max="11268" width="9.109375" style="1871" customWidth="1"/>
    <col min="11269" max="11272" width="0" style="1871" hidden="1" customWidth="1"/>
    <col min="11273" max="11273" width="8.21875" style="1871" customWidth="1"/>
    <col min="11274" max="11278" width="0" style="1871" hidden="1" customWidth="1"/>
    <col min="11279" max="11279" width="11.33203125" style="1871" customWidth="1"/>
    <col min="11280" max="11281" width="6.5546875" style="1871" customWidth="1"/>
    <col min="11282" max="11282" width="8.5546875" style="1871" customWidth="1"/>
    <col min="11283" max="11283" width="2.77734375" style="1871" customWidth="1"/>
    <col min="11284" max="11284" width="6.77734375" style="1871" customWidth="1"/>
    <col min="11285" max="11285" width="7.88671875" style="1871" customWidth="1"/>
    <col min="11286" max="11286" width="0" style="1871" hidden="1" customWidth="1"/>
    <col min="11287" max="11287" width="8" style="1871" customWidth="1"/>
    <col min="11288" max="11288" width="10.6640625" style="1871" customWidth="1"/>
    <col min="11289" max="11289" width="0" style="1871" hidden="1" customWidth="1"/>
    <col min="11290" max="11290" width="12" style="1871" customWidth="1"/>
    <col min="11291" max="11520" width="8.88671875" style="1871"/>
    <col min="11521" max="11521" width="4.109375" style="1871" bestFit="1" customWidth="1"/>
    <col min="11522" max="11522" width="6.33203125" style="1871" customWidth="1"/>
    <col min="11523" max="11523" width="4.77734375" style="1871" customWidth="1"/>
    <col min="11524" max="11524" width="9.109375" style="1871" customWidth="1"/>
    <col min="11525" max="11528" width="0" style="1871" hidden="1" customWidth="1"/>
    <col min="11529" max="11529" width="8.21875" style="1871" customWidth="1"/>
    <col min="11530" max="11534" width="0" style="1871" hidden="1" customWidth="1"/>
    <col min="11535" max="11535" width="11.33203125" style="1871" customWidth="1"/>
    <col min="11536" max="11537" width="6.5546875" style="1871" customWidth="1"/>
    <col min="11538" max="11538" width="8.5546875" style="1871" customWidth="1"/>
    <col min="11539" max="11539" width="2.77734375" style="1871" customWidth="1"/>
    <col min="11540" max="11540" width="6.77734375" style="1871" customWidth="1"/>
    <col min="11541" max="11541" width="7.88671875" style="1871" customWidth="1"/>
    <col min="11542" max="11542" width="0" style="1871" hidden="1" customWidth="1"/>
    <col min="11543" max="11543" width="8" style="1871" customWidth="1"/>
    <col min="11544" max="11544" width="10.6640625" style="1871" customWidth="1"/>
    <col min="11545" max="11545" width="0" style="1871" hidden="1" customWidth="1"/>
    <col min="11546" max="11546" width="12" style="1871" customWidth="1"/>
    <col min="11547" max="11776" width="8.88671875" style="1871"/>
    <col min="11777" max="11777" width="4.109375" style="1871" bestFit="1" customWidth="1"/>
    <col min="11778" max="11778" width="6.33203125" style="1871" customWidth="1"/>
    <col min="11779" max="11779" width="4.77734375" style="1871" customWidth="1"/>
    <col min="11780" max="11780" width="9.109375" style="1871" customWidth="1"/>
    <col min="11781" max="11784" width="0" style="1871" hidden="1" customWidth="1"/>
    <col min="11785" max="11785" width="8.21875" style="1871" customWidth="1"/>
    <col min="11786" max="11790" width="0" style="1871" hidden="1" customWidth="1"/>
    <col min="11791" max="11791" width="11.33203125" style="1871" customWidth="1"/>
    <col min="11792" max="11793" width="6.5546875" style="1871" customWidth="1"/>
    <col min="11794" max="11794" width="8.5546875" style="1871" customWidth="1"/>
    <col min="11795" max="11795" width="2.77734375" style="1871" customWidth="1"/>
    <col min="11796" max="11796" width="6.77734375" style="1871" customWidth="1"/>
    <col min="11797" max="11797" width="7.88671875" style="1871" customWidth="1"/>
    <col min="11798" max="11798" width="0" style="1871" hidden="1" customWidth="1"/>
    <col min="11799" max="11799" width="8" style="1871" customWidth="1"/>
    <col min="11800" max="11800" width="10.6640625" style="1871" customWidth="1"/>
    <col min="11801" max="11801" width="0" style="1871" hidden="1" customWidth="1"/>
    <col min="11802" max="11802" width="12" style="1871" customWidth="1"/>
    <col min="11803" max="12032" width="8.88671875" style="1871"/>
    <col min="12033" max="12033" width="4.109375" style="1871" bestFit="1" customWidth="1"/>
    <col min="12034" max="12034" width="6.33203125" style="1871" customWidth="1"/>
    <col min="12035" max="12035" width="4.77734375" style="1871" customWidth="1"/>
    <col min="12036" max="12036" width="9.109375" style="1871" customWidth="1"/>
    <col min="12037" max="12040" width="0" style="1871" hidden="1" customWidth="1"/>
    <col min="12041" max="12041" width="8.21875" style="1871" customWidth="1"/>
    <col min="12042" max="12046" width="0" style="1871" hidden="1" customWidth="1"/>
    <col min="12047" max="12047" width="11.33203125" style="1871" customWidth="1"/>
    <col min="12048" max="12049" width="6.5546875" style="1871" customWidth="1"/>
    <col min="12050" max="12050" width="8.5546875" style="1871" customWidth="1"/>
    <col min="12051" max="12051" width="2.77734375" style="1871" customWidth="1"/>
    <col min="12052" max="12052" width="6.77734375" style="1871" customWidth="1"/>
    <col min="12053" max="12053" width="7.88671875" style="1871" customWidth="1"/>
    <col min="12054" max="12054" width="0" style="1871" hidden="1" customWidth="1"/>
    <col min="12055" max="12055" width="8" style="1871" customWidth="1"/>
    <col min="12056" max="12056" width="10.6640625" style="1871" customWidth="1"/>
    <col min="12057" max="12057" width="0" style="1871" hidden="1" customWidth="1"/>
    <col min="12058" max="12058" width="12" style="1871" customWidth="1"/>
    <col min="12059" max="12288" width="8.88671875" style="1871"/>
    <col min="12289" max="12289" width="4.109375" style="1871" bestFit="1" customWidth="1"/>
    <col min="12290" max="12290" width="6.33203125" style="1871" customWidth="1"/>
    <col min="12291" max="12291" width="4.77734375" style="1871" customWidth="1"/>
    <col min="12292" max="12292" width="9.109375" style="1871" customWidth="1"/>
    <col min="12293" max="12296" width="0" style="1871" hidden="1" customWidth="1"/>
    <col min="12297" max="12297" width="8.21875" style="1871" customWidth="1"/>
    <col min="12298" max="12302" width="0" style="1871" hidden="1" customWidth="1"/>
    <col min="12303" max="12303" width="11.33203125" style="1871" customWidth="1"/>
    <col min="12304" max="12305" width="6.5546875" style="1871" customWidth="1"/>
    <col min="12306" max="12306" width="8.5546875" style="1871" customWidth="1"/>
    <col min="12307" max="12307" width="2.77734375" style="1871" customWidth="1"/>
    <col min="12308" max="12308" width="6.77734375" style="1871" customWidth="1"/>
    <col min="12309" max="12309" width="7.88671875" style="1871" customWidth="1"/>
    <col min="12310" max="12310" width="0" style="1871" hidden="1" customWidth="1"/>
    <col min="12311" max="12311" width="8" style="1871" customWidth="1"/>
    <col min="12312" max="12312" width="10.6640625" style="1871" customWidth="1"/>
    <col min="12313" max="12313" width="0" style="1871" hidden="1" customWidth="1"/>
    <col min="12314" max="12314" width="12" style="1871" customWidth="1"/>
    <col min="12315" max="12544" width="8.88671875" style="1871"/>
    <col min="12545" max="12545" width="4.109375" style="1871" bestFit="1" customWidth="1"/>
    <col min="12546" max="12546" width="6.33203125" style="1871" customWidth="1"/>
    <col min="12547" max="12547" width="4.77734375" style="1871" customWidth="1"/>
    <col min="12548" max="12548" width="9.109375" style="1871" customWidth="1"/>
    <col min="12549" max="12552" width="0" style="1871" hidden="1" customWidth="1"/>
    <col min="12553" max="12553" width="8.21875" style="1871" customWidth="1"/>
    <col min="12554" max="12558" width="0" style="1871" hidden="1" customWidth="1"/>
    <col min="12559" max="12559" width="11.33203125" style="1871" customWidth="1"/>
    <col min="12560" max="12561" width="6.5546875" style="1871" customWidth="1"/>
    <col min="12562" max="12562" width="8.5546875" style="1871" customWidth="1"/>
    <col min="12563" max="12563" width="2.77734375" style="1871" customWidth="1"/>
    <col min="12564" max="12564" width="6.77734375" style="1871" customWidth="1"/>
    <col min="12565" max="12565" width="7.88671875" style="1871" customWidth="1"/>
    <col min="12566" max="12566" width="0" style="1871" hidden="1" customWidth="1"/>
    <col min="12567" max="12567" width="8" style="1871" customWidth="1"/>
    <col min="12568" max="12568" width="10.6640625" style="1871" customWidth="1"/>
    <col min="12569" max="12569" width="0" style="1871" hidden="1" customWidth="1"/>
    <col min="12570" max="12570" width="12" style="1871" customWidth="1"/>
    <col min="12571" max="12800" width="8.88671875" style="1871"/>
    <col min="12801" max="12801" width="4.109375" style="1871" bestFit="1" customWidth="1"/>
    <col min="12802" max="12802" width="6.33203125" style="1871" customWidth="1"/>
    <col min="12803" max="12803" width="4.77734375" style="1871" customWidth="1"/>
    <col min="12804" max="12804" width="9.109375" style="1871" customWidth="1"/>
    <col min="12805" max="12808" width="0" style="1871" hidden="1" customWidth="1"/>
    <col min="12809" max="12809" width="8.21875" style="1871" customWidth="1"/>
    <col min="12810" max="12814" width="0" style="1871" hidden="1" customWidth="1"/>
    <col min="12815" max="12815" width="11.33203125" style="1871" customWidth="1"/>
    <col min="12816" max="12817" width="6.5546875" style="1871" customWidth="1"/>
    <col min="12818" max="12818" width="8.5546875" style="1871" customWidth="1"/>
    <col min="12819" max="12819" width="2.77734375" style="1871" customWidth="1"/>
    <col min="12820" max="12820" width="6.77734375" style="1871" customWidth="1"/>
    <col min="12821" max="12821" width="7.88671875" style="1871" customWidth="1"/>
    <col min="12822" max="12822" width="0" style="1871" hidden="1" customWidth="1"/>
    <col min="12823" max="12823" width="8" style="1871" customWidth="1"/>
    <col min="12824" max="12824" width="10.6640625" style="1871" customWidth="1"/>
    <col min="12825" max="12825" width="0" style="1871" hidden="1" customWidth="1"/>
    <col min="12826" max="12826" width="12" style="1871" customWidth="1"/>
    <col min="12827" max="13056" width="8.88671875" style="1871"/>
    <col min="13057" max="13057" width="4.109375" style="1871" bestFit="1" customWidth="1"/>
    <col min="13058" max="13058" width="6.33203125" style="1871" customWidth="1"/>
    <col min="13059" max="13059" width="4.77734375" style="1871" customWidth="1"/>
    <col min="13060" max="13060" width="9.109375" style="1871" customWidth="1"/>
    <col min="13061" max="13064" width="0" style="1871" hidden="1" customWidth="1"/>
    <col min="13065" max="13065" width="8.21875" style="1871" customWidth="1"/>
    <col min="13066" max="13070" width="0" style="1871" hidden="1" customWidth="1"/>
    <col min="13071" max="13071" width="11.33203125" style="1871" customWidth="1"/>
    <col min="13072" max="13073" width="6.5546875" style="1871" customWidth="1"/>
    <col min="13074" max="13074" width="8.5546875" style="1871" customWidth="1"/>
    <col min="13075" max="13075" width="2.77734375" style="1871" customWidth="1"/>
    <col min="13076" max="13076" width="6.77734375" style="1871" customWidth="1"/>
    <col min="13077" max="13077" width="7.88671875" style="1871" customWidth="1"/>
    <col min="13078" max="13078" width="0" style="1871" hidden="1" customWidth="1"/>
    <col min="13079" max="13079" width="8" style="1871" customWidth="1"/>
    <col min="13080" max="13080" width="10.6640625" style="1871" customWidth="1"/>
    <col min="13081" max="13081" width="0" style="1871" hidden="1" customWidth="1"/>
    <col min="13082" max="13082" width="12" style="1871" customWidth="1"/>
    <col min="13083" max="13312" width="8.88671875" style="1871"/>
    <col min="13313" max="13313" width="4.109375" style="1871" bestFit="1" customWidth="1"/>
    <col min="13314" max="13314" width="6.33203125" style="1871" customWidth="1"/>
    <col min="13315" max="13315" width="4.77734375" style="1871" customWidth="1"/>
    <col min="13316" max="13316" width="9.109375" style="1871" customWidth="1"/>
    <col min="13317" max="13320" width="0" style="1871" hidden="1" customWidth="1"/>
    <col min="13321" max="13321" width="8.21875" style="1871" customWidth="1"/>
    <col min="13322" max="13326" width="0" style="1871" hidden="1" customWidth="1"/>
    <col min="13327" max="13327" width="11.33203125" style="1871" customWidth="1"/>
    <col min="13328" max="13329" width="6.5546875" style="1871" customWidth="1"/>
    <col min="13330" max="13330" width="8.5546875" style="1871" customWidth="1"/>
    <col min="13331" max="13331" width="2.77734375" style="1871" customWidth="1"/>
    <col min="13332" max="13332" width="6.77734375" style="1871" customWidth="1"/>
    <col min="13333" max="13333" width="7.88671875" style="1871" customWidth="1"/>
    <col min="13334" max="13334" width="0" style="1871" hidden="1" customWidth="1"/>
    <col min="13335" max="13335" width="8" style="1871" customWidth="1"/>
    <col min="13336" max="13336" width="10.6640625" style="1871" customWidth="1"/>
    <col min="13337" max="13337" width="0" style="1871" hidden="1" customWidth="1"/>
    <col min="13338" max="13338" width="12" style="1871" customWidth="1"/>
    <col min="13339" max="13568" width="8.88671875" style="1871"/>
    <col min="13569" max="13569" width="4.109375" style="1871" bestFit="1" customWidth="1"/>
    <col min="13570" max="13570" width="6.33203125" style="1871" customWidth="1"/>
    <col min="13571" max="13571" width="4.77734375" style="1871" customWidth="1"/>
    <col min="13572" max="13572" width="9.109375" style="1871" customWidth="1"/>
    <col min="13573" max="13576" width="0" style="1871" hidden="1" customWidth="1"/>
    <col min="13577" max="13577" width="8.21875" style="1871" customWidth="1"/>
    <col min="13578" max="13582" width="0" style="1871" hidden="1" customWidth="1"/>
    <col min="13583" max="13583" width="11.33203125" style="1871" customWidth="1"/>
    <col min="13584" max="13585" width="6.5546875" style="1871" customWidth="1"/>
    <col min="13586" max="13586" width="8.5546875" style="1871" customWidth="1"/>
    <col min="13587" max="13587" width="2.77734375" style="1871" customWidth="1"/>
    <col min="13588" max="13588" width="6.77734375" style="1871" customWidth="1"/>
    <col min="13589" max="13589" width="7.88671875" style="1871" customWidth="1"/>
    <col min="13590" max="13590" width="0" style="1871" hidden="1" customWidth="1"/>
    <col min="13591" max="13591" width="8" style="1871" customWidth="1"/>
    <col min="13592" max="13592" width="10.6640625" style="1871" customWidth="1"/>
    <col min="13593" max="13593" width="0" style="1871" hidden="1" customWidth="1"/>
    <col min="13594" max="13594" width="12" style="1871" customWidth="1"/>
    <col min="13595" max="13824" width="8.88671875" style="1871"/>
    <col min="13825" max="13825" width="4.109375" style="1871" bestFit="1" customWidth="1"/>
    <col min="13826" max="13826" width="6.33203125" style="1871" customWidth="1"/>
    <col min="13827" max="13827" width="4.77734375" style="1871" customWidth="1"/>
    <col min="13828" max="13828" width="9.109375" style="1871" customWidth="1"/>
    <col min="13829" max="13832" width="0" style="1871" hidden="1" customWidth="1"/>
    <col min="13833" max="13833" width="8.21875" style="1871" customWidth="1"/>
    <col min="13834" max="13838" width="0" style="1871" hidden="1" customWidth="1"/>
    <col min="13839" max="13839" width="11.33203125" style="1871" customWidth="1"/>
    <col min="13840" max="13841" width="6.5546875" style="1871" customWidth="1"/>
    <col min="13842" max="13842" width="8.5546875" style="1871" customWidth="1"/>
    <col min="13843" max="13843" width="2.77734375" style="1871" customWidth="1"/>
    <col min="13844" max="13844" width="6.77734375" style="1871" customWidth="1"/>
    <col min="13845" max="13845" width="7.88671875" style="1871" customWidth="1"/>
    <col min="13846" max="13846" width="0" style="1871" hidden="1" customWidth="1"/>
    <col min="13847" max="13847" width="8" style="1871" customWidth="1"/>
    <col min="13848" max="13848" width="10.6640625" style="1871" customWidth="1"/>
    <col min="13849" max="13849" width="0" style="1871" hidden="1" customWidth="1"/>
    <col min="13850" max="13850" width="12" style="1871" customWidth="1"/>
    <col min="13851" max="14080" width="8.88671875" style="1871"/>
    <col min="14081" max="14081" width="4.109375" style="1871" bestFit="1" customWidth="1"/>
    <col min="14082" max="14082" width="6.33203125" style="1871" customWidth="1"/>
    <col min="14083" max="14083" width="4.77734375" style="1871" customWidth="1"/>
    <col min="14084" max="14084" width="9.109375" style="1871" customWidth="1"/>
    <col min="14085" max="14088" width="0" style="1871" hidden="1" customWidth="1"/>
    <col min="14089" max="14089" width="8.21875" style="1871" customWidth="1"/>
    <col min="14090" max="14094" width="0" style="1871" hidden="1" customWidth="1"/>
    <col min="14095" max="14095" width="11.33203125" style="1871" customWidth="1"/>
    <col min="14096" max="14097" width="6.5546875" style="1871" customWidth="1"/>
    <col min="14098" max="14098" width="8.5546875" style="1871" customWidth="1"/>
    <col min="14099" max="14099" width="2.77734375" style="1871" customWidth="1"/>
    <col min="14100" max="14100" width="6.77734375" style="1871" customWidth="1"/>
    <col min="14101" max="14101" width="7.88671875" style="1871" customWidth="1"/>
    <col min="14102" max="14102" width="0" style="1871" hidden="1" customWidth="1"/>
    <col min="14103" max="14103" width="8" style="1871" customWidth="1"/>
    <col min="14104" max="14104" width="10.6640625" style="1871" customWidth="1"/>
    <col min="14105" max="14105" width="0" style="1871" hidden="1" customWidth="1"/>
    <col min="14106" max="14106" width="12" style="1871" customWidth="1"/>
    <col min="14107" max="14336" width="8.88671875" style="1871"/>
    <col min="14337" max="14337" width="4.109375" style="1871" bestFit="1" customWidth="1"/>
    <col min="14338" max="14338" width="6.33203125" style="1871" customWidth="1"/>
    <col min="14339" max="14339" width="4.77734375" style="1871" customWidth="1"/>
    <col min="14340" max="14340" width="9.109375" style="1871" customWidth="1"/>
    <col min="14341" max="14344" width="0" style="1871" hidden="1" customWidth="1"/>
    <col min="14345" max="14345" width="8.21875" style="1871" customWidth="1"/>
    <col min="14346" max="14350" width="0" style="1871" hidden="1" customWidth="1"/>
    <col min="14351" max="14351" width="11.33203125" style="1871" customWidth="1"/>
    <col min="14352" max="14353" width="6.5546875" style="1871" customWidth="1"/>
    <col min="14354" max="14354" width="8.5546875" style="1871" customWidth="1"/>
    <col min="14355" max="14355" width="2.77734375" style="1871" customWidth="1"/>
    <col min="14356" max="14356" width="6.77734375" style="1871" customWidth="1"/>
    <col min="14357" max="14357" width="7.88671875" style="1871" customWidth="1"/>
    <col min="14358" max="14358" width="0" style="1871" hidden="1" customWidth="1"/>
    <col min="14359" max="14359" width="8" style="1871" customWidth="1"/>
    <col min="14360" max="14360" width="10.6640625" style="1871" customWidth="1"/>
    <col min="14361" max="14361" width="0" style="1871" hidden="1" customWidth="1"/>
    <col min="14362" max="14362" width="12" style="1871" customWidth="1"/>
    <col min="14363" max="14592" width="8.88671875" style="1871"/>
    <col min="14593" max="14593" width="4.109375" style="1871" bestFit="1" customWidth="1"/>
    <col min="14594" max="14594" width="6.33203125" style="1871" customWidth="1"/>
    <col min="14595" max="14595" width="4.77734375" style="1871" customWidth="1"/>
    <col min="14596" max="14596" width="9.109375" style="1871" customWidth="1"/>
    <col min="14597" max="14600" width="0" style="1871" hidden="1" customWidth="1"/>
    <col min="14601" max="14601" width="8.21875" style="1871" customWidth="1"/>
    <col min="14602" max="14606" width="0" style="1871" hidden="1" customWidth="1"/>
    <col min="14607" max="14607" width="11.33203125" style="1871" customWidth="1"/>
    <col min="14608" max="14609" width="6.5546875" style="1871" customWidth="1"/>
    <col min="14610" max="14610" width="8.5546875" style="1871" customWidth="1"/>
    <col min="14611" max="14611" width="2.77734375" style="1871" customWidth="1"/>
    <col min="14612" max="14612" width="6.77734375" style="1871" customWidth="1"/>
    <col min="14613" max="14613" width="7.88671875" style="1871" customWidth="1"/>
    <col min="14614" max="14614" width="0" style="1871" hidden="1" customWidth="1"/>
    <col min="14615" max="14615" width="8" style="1871" customWidth="1"/>
    <col min="14616" max="14616" width="10.6640625" style="1871" customWidth="1"/>
    <col min="14617" max="14617" width="0" style="1871" hidden="1" customWidth="1"/>
    <col min="14618" max="14618" width="12" style="1871" customWidth="1"/>
    <col min="14619" max="14848" width="8.88671875" style="1871"/>
    <col min="14849" max="14849" width="4.109375" style="1871" bestFit="1" customWidth="1"/>
    <col min="14850" max="14850" width="6.33203125" style="1871" customWidth="1"/>
    <col min="14851" max="14851" width="4.77734375" style="1871" customWidth="1"/>
    <col min="14852" max="14852" width="9.109375" style="1871" customWidth="1"/>
    <col min="14853" max="14856" width="0" style="1871" hidden="1" customWidth="1"/>
    <col min="14857" max="14857" width="8.21875" style="1871" customWidth="1"/>
    <col min="14858" max="14862" width="0" style="1871" hidden="1" customWidth="1"/>
    <col min="14863" max="14863" width="11.33203125" style="1871" customWidth="1"/>
    <col min="14864" max="14865" width="6.5546875" style="1871" customWidth="1"/>
    <col min="14866" max="14866" width="8.5546875" style="1871" customWidth="1"/>
    <col min="14867" max="14867" width="2.77734375" style="1871" customWidth="1"/>
    <col min="14868" max="14868" width="6.77734375" style="1871" customWidth="1"/>
    <col min="14869" max="14869" width="7.88671875" style="1871" customWidth="1"/>
    <col min="14870" max="14870" width="0" style="1871" hidden="1" customWidth="1"/>
    <col min="14871" max="14871" width="8" style="1871" customWidth="1"/>
    <col min="14872" max="14872" width="10.6640625" style="1871" customWidth="1"/>
    <col min="14873" max="14873" width="0" style="1871" hidden="1" customWidth="1"/>
    <col min="14874" max="14874" width="12" style="1871" customWidth="1"/>
    <col min="14875" max="15104" width="8.88671875" style="1871"/>
    <col min="15105" max="15105" width="4.109375" style="1871" bestFit="1" customWidth="1"/>
    <col min="15106" max="15106" width="6.33203125" style="1871" customWidth="1"/>
    <col min="15107" max="15107" width="4.77734375" style="1871" customWidth="1"/>
    <col min="15108" max="15108" width="9.109375" style="1871" customWidth="1"/>
    <col min="15109" max="15112" width="0" style="1871" hidden="1" customWidth="1"/>
    <col min="15113" max="15113" width="8.21875" style="1871" customWidth="1"/>
    <col min="15114" max="15118" width="0" style="1871" hidden="1" customWidth="1"/>
    <col min="15119" max="15119" width="11.33203125" style="1871" customWidth="1"/>
    <col min="15120" max="15121" width="6.5546875" style="1871" customWidth="1"/>
    <col min="15122" max="15122" width="8.5546875" style="1871" customWidth="1"/>
    <col min="15123" max="15123" width="2.77734375" style="1871" customWidth="1"/>
    <col min="15124" max="15124" width="6.77734375" style="1871" customWidth="1"/>
    <col min="15125" max="15125" width="7.88671875" style="1871" customWidth="1"/>
    <col min="15126" max="15126" width="0" style="1871" hidden="1" customWidth="1"/>
    <col min="15127" max="15127" width="8" style="1871" customWidth="1"/>
    <col min="15128" max="15128" width="10.6640625" style="1871" customWidth="1"/>
    <col min="15129" max="15129" width="0" style="1871" hidden="1" customWidth="1"/>
    <col min="15130" max="15130" width="12" style="1871" customWidth="1"/>
    <col min="15131" max="15360" width="8.88671875" style="1871"/>
    <col min="15361" max="15361" width="4.109375" style="1871" bestFit="1" customWidth="1"/>
    <col min="15362" max="15362" width="6.33203125" style="1871" customWidth="1"/>
    <col min="15363" max="15363" width="4.77734375" style="1871" customWidth="1"/>
    <col min="15364" max="15364" width="9.109375" style="1871" customWidth="1"/>
    <col min="15365" max="15368" width="0" style="1871" hidden="1" customWidth="1"/>
    <col min="15369" max="15369" width="8.21875" style="1871" customWidth="1"/>
    <col min="15370" max="15374" width="0" style="1871" hidden="1" customWidth="1"/>
    <col min="15375" max="15375" width="11.33203125" style="1871" customWidth="1"/>
    <col min="15376" max="15377" width="6.5546875" style="1871" customWidth="1"/>
    <col min="15378" max="15378" width="8.5546875" style="1871" customWidth="1"/>
    <col min="15379" max="15379" width="2.77734375" style="1871" customWidth="1"/>
    <col min="15380" max="15380" width="6.77734375" style="1871" customWidth="1"/>
    <col min="15381" max="15381" width="7.88671875" style="1871" customWidth="1"/>
    <col min="15382" max="15382" width="0" style="1871" hidden="1" customWidth="1"/>
    <col min="15383" max="15383" width="8" style="1871" customWidth="1"/>
    <col min="15384" max="15384" width="10.6640625" style="1871" customWidth="1"/>
    <col min="15385" max="15385" width="0" style="1871" hidden="1" customWidth="1"/>
    <col min="15386" max="15386" width="12" style="1871" customWidth="1"/>
    <col min="15387" max="15616" width="8.88671875" style="1871"/>
    <col min="15617" max="15617" width="4.109375" style="1871" bestFit="1" customWidth="1"/>
    <col min="15618" max="15618" width="6.33203125" style="1871" customWidth="1"/>
    <col min="15619" max="15619" width="4.77734375" style="1871" customWidth="1"/>
    <col min="15620" max="15620" width="9.109375" style="1871" customWidth="1"/>
    <col min="15621" max="15624" width="0" style="1871" hidden="1" customWidth="1"/>
    <col min="15625" max="15625" width="8.21875" style="1871" customWidth="1"/>
    <col min="15626" max="15630" width="0" style="1871" hidden="1" customWidth="1"/>
    <col min="15631" max="15631" width="11.33203125" style="1871" customWidth="1"/>
    <col min="15632" max="15633" width="6.5546875" style="1871" customWidth="1"/>
    <col min="15634" max="15634" width="8.5546875" style="1871" customWidth="1"/>
    <col min="15635" max="15635" width="2.77734375" style="1871" customWidth="1"/>
    <col min="15636" max="15636" width="6.77734375" style="1871" customWidth="1"/>
    <col min="15637" max="15637" width="7.88671875" style="1871" customWidth="1"/>
    <col min="15638" max="15638" width="0" style="1871" hidden="1" customWidth="1"/>
    <col min="15639" max="15639" width="8" style="1871" customWidth="1"/>
    <col min="15640" max="15640" width="10.6640625" style="1871" customWidth="1"/>
    <col min="15641" max="15641" width="0" style="1871" hidden="1" customWidth="1"/>
    <col min="15642" max="15642" width="12" style="1871" customWidth="1"/>
    <col min="15643" max="15872" width="8.88671875" style="1871"/>
    <col min="15873" max="15873" width="4.109375" style="1871" bestFit="1" customWidth="1"/>
    <col min="15874" max="15874" width="6.33203125" style="1871" customWidth="1"/>
    <col min="15875" max="15875" width="4.77734375" style="1871" customWidth="1"/>
    <col min="15876" max="15876" width="9.109375" style="1871" customWidth="1"/>
    <col min="15877" max="15880" width="0" style="1871" hidden="1" customWidth="1"/>
    <col min="15881" max="15881" width="8.21875" style="1871" customWidth="1"/>
    <col min="15882" max="15886" width="0" style="1871" hidden="1" customWidth="1"/>
    <col min="15887" max="15887" width="11.33203125" style="1871" customWidth="1"/>
    <col min="15888" max="15889" width="6.5546875" style="1871" customWidth="1"/>
    <col min="15890" max="15890" width="8.5546875" style="1871" customWidth="1"/>
    <col min="15891" max="15891" width="2.77734375" style="1871" customWidth="1"/>
    <col min="15892" max="15892" width="6.77734375" style="1871" customWidth="1"/>
    <col min="15893" max="15893" width="7.88671875" style="1871" customWidth="1"/>
    <col min="15894" max="15894" width="0" style="1871" hidden="1" customWidth="1"/>
    <col min="15895" max="15895" width="8" style="1871" customWidth="1"/>
    <col min="15896" max="15896" width="10.6640625" style="1871" customWidth="1"/>
    <col min="15897" max="15897" width="0" style="1871" hidden="1" customWidth="1"/>
    <col min="15898" max="15898" width="12" style="1871" customWidth="1"/>
    <col min="15899" max="16128" width="8.88671875" style="1871"/>
    <col min="16129" max="16129" width="4.109375" style="1871" bestFit="1" customWidth="1"/>
    <col min="16130" max="16130" width="6.33203125" style="1871" customWidth="1"/>
    <col min="16131" max="16131" width="4.77734375" style="1871" customWidth="1"/>
    <col min="16132" max="16132" width="9.109375" style="1871" customWidth="1"/>
    <col min="16133" max="16136" width="0" style="1871" hidden="1" customWidth="1"/>
    <col min="16137" max="16137" width="8.21875" style="1871" customWidth="1"/>
    <col min="16138" max="16142" width="0" style="1871" hidden="1" customWidth="1"/>
    <col min="16143" max="16143" width="11.33203125" style="1871" customWidth="1"/>
    <col min="16144" max="16145" width="6.5546875" style="1871" customWidth="1"/>
    <col min="16146" max="16146" width="8.5546875" style="1871" customWidth="1"/>
    <col min="16147" max="16147" width="2.77734375" style="1871" customWidth="1"/>
    <col min="16148" max="16148" width="6.77734375" style="1871" customWidth="1"/>
    <col min="16149" max="16149" width="7.88671875" style="1871" customWidth="1"/>
    <col min="16150" max="16150" width="0" style="1871" hidden="1" customWidth="1"/>
    <col min="16151" max="16151" width="8" style="1871" customWidth="1"/>
    <col min="16152" max="16152" width="10.6640625" style="1871" customWidth="1"/>
    <col min="16153" max="16153" width="0" style="1871" hidden="1" customWidth="1"/>
    <col min="16154" max="16154" width="12" style="1871" customWidth="1"/>
    <col min="16155" max="16384" width="8.88671875" style="1871"/>
  </cols>
  <sheetData>
    <row r="1" spans="1:28" ht="20.100000000000001" hidden="1" customHeight="1"/>
    <row r="2" spans="1:28" ht="20.100000000000001" hidden="1" customHeight="1"/>
    <row r="4" spans="1:28" ht="9.9499999999999993" customHeight="1"/>
    <row r="5" spans="1:28" ht="21.75" customHeight="1" thickBot="1"/>
    <row r="6" spans="1:28" ht="17.100000000000001" customHeight="1">
      <c r="A6" s="4094" t="s">
        <v>907</v>
      </c>
      <c r="B6" s="4095"/>
      <c r="C6" s="4096">
        <v>2012</v>
      </c>
      <c r="D6" s="4097"/>
      <c r="E6" s="4098" t="s">
        <v>908</v>
      </c>
      <c r="F6" s="4099"/>
    </row>
    <row r="7" spans="1:28" ht="17.100000000000001" customHeight="1">
      <c r="A7" s="4100" t="s">
        <v>909</v>
      </c>
      <c r="B7" s="4101"/>
      <c r="C7" s="4102">
        <v>1</v>
      </c>
      <c r="D7" s="4103"/>
      <c r="E7" s="4104" t="s">
        <v>910</v>
      </c>
      <c r="F7" s="4105"/>
      <c r="G7" s="1874"/>
      <c r="H7" s="1874"/>
      <c r="I7" s="1875"/>
      <c r="J7" s="1875"/>
      <c r="K7" s="1875"/>
      <c r="L7" s="1875"/>
      <c r="M7" s="1874"/>
      <c r="N7" s="1874"/>
      <c r="O7" s="1874"/>
      <c r="P7" s="1874"/>
      <c r="Q7" s="1874"/>
      <c r="R7" s="1874"/>
      <c r="S7" s="1874"/>
      <c r="T7" s="1874"/>
      <c r="U7" s="1874"/>
      <c r="V7" s="1874"/>
      <c r="W7" s="1874"/>
      <c r="X7" s="1874"/>
    </row>
    <row r="8" spans="1:28" ht="23.1" customHeight="1">
      <c r="A8" s="4116" t="s">
        <v>911</v>
      </c>
      <c r="B8" s="4118" t="s">
        <v>912</v>
      </c>
      <c r="C8" s="4120" t="s">
        <v>913</v>
      </c>
      <c r="D8" s="4116" t="s">
        <v>914</v>
      </c>
      <c r="E8" s="4118"/>
      <c r="F8" s="4118"/>
      <c r="G8" s="4118"/>
      <c r="H8" s="4118"/>
      <c r="I8" s="4118"/>
      <c r="J8" s="4118"/>
      <c r="K8" s="4118"/>
      <c r="L8" s="4118"/>
      <c r="M8" s="4118"/>
      <c r="N8" s="4118"/>
      <c r="O8" s="4106" t="s">
        <v>915</v>
      </c>
      <c r="P8" s="4113" t="s">
        <v>916</v>
      </c>
      <c r="Q8" s="4114"/>
      <c r="R8" s="4114"/>
      <c r="S8" s="4114"/>
      <c r="T8" s="4114"/>
      <c r="U8" s="4114"/>
      <c r="V8" s="4114"/>
      <c r="W8" s="4106" t="s">
        <v>917</v>
      </c>
      <c r="X8" s="4122" t="s">
        <v>918</v>
      </c>
    </row>
    <row r="9" spans="1:28" ht="34.5" customHeight="1">
      <c r="A9" s="4117"/>
      <c r="B9" s="4119"/>
      <c r="C9" s="4121"/>
      <c r="D9" s="1876" t="s">
        <v>919</v>
      </c>
      <c r="E9" s="1877" t="s">
        <v>920</v>
      </c>
      <c r="F9" s="1877" t="s">
        <v>921</v>
      </c>
      <c r="G9" s="1877" t="s">
        <v>922</v>
      </c>
      <c r="H9" s="1877" t="s">
        <v>923</v>
      </c>
      <c r="I9" s="1878" t="s">
        <v>924</v>
      </c>
      <c r="J9" s="1877" t="s">
        <v>925</v>
      </c>
      <c r="K9" s="1877" t="s">
        <v>926</v>
      </c>
      <c r="L9" s="1877" t="s">
        <v>927</v>
      </c>
      <c r="M9" s="1877" t="s">
        <v>928</v>
      </c>
      <c r="N9" s="1877" t="s">
        <v>929</v>
      </c>
      <c r="O9" s="4107"/>
      <c r="P9" s="1876" t="s">
        <v>930</v>
      </c>
      <c r="Q9" s="1877" t="s">
        <v>931</v>
      </c>
      <c r="R9" s="1877" t="s">
        <v>932</v>
      </c>
      <c r="S9" s="1879"/>
      <c r="T9" s="1880" t="s">
        <v>933</v>
      </c>
      <c r="U9" s="1877" t="s">
        <v>976</v>
      </c>
      <c r="V9" s="1881" t="s">
        <v>935</v>
      </c>
      <c r="W9" s="4107"/>
      <c r="X9" s="4123"/>
      <c r="Z9" s="1969" t="s">
        <v>972</v>
      </c>
      <c r="AA9" s="1971" t="s">
        <v>973</v>
      </c>
      <c r="AB9" s="1972" t="s">
        <v>974</v>
      </c>
    </row>
    <row r="10" spans="1:28" ht="25.5" customHeight="1">
      <c r="A10" s="1923">
        <f>IF(ISBLANK(B10),"",ROW(A1))</f>
        <v>1</v>
      </c>
      <c r="B10" s="1924" t="s">
        <v>340</v>
      </c>
      <c r="C10" s="1925">
        <v>13</v>
      </c>
      <c r="D10" s="1926">
        <v>1300000</v>
      </c>
      <c r="E10" s="1927"/>
      <c r="F10" s="1927"/>
      <c r="G10" s="1927"/>
      <c r="H10" s="1927"/>
      <c r="I10" s="1927">
        <v>520000</v>
      </c>
      <c r="J10" s="1927"/>
      <c r="K10" s="1927"/>
      <c r="L10" s="1927"/>
      <c r="M10" s="1927"/>
      <c r="N10" s="1927"/>
      <c r="O10" s="1928">
        <f>SUM(D10:N10)</f>
        <v>1820000</v>
      </c>
      <c r="P10" s="1929">
        <f t="shared" ref="P10:P39" si="0">IF(O10/1000&lt;770,0,IF(OR(ISBLANK(B10),O10&lt;1000000),0,IF(O10&gt;10000000,VLOOKUP(10000,갑근세,3)+((O10-10000000)*95%*35%),VLOOKUP(O10*0.001,갑근세,3))))</f>
        <v>17390</v>
      </c>
      <c r="Q10" s="1930">
        <f>ROUNDDOWN(P10*10%,-1)</f>
        <v>1730</v>
      </c>
      <c r="R10" s="1930">
        <f>IF(ISBLANK(D10),"",ROUNDDOWN(ROUNDDOWN(IF(O10&lt;230000,230000,IF(O10&gt;3750000,3750000,O10)),-3)*4.5%,-1))</f>
        <v>81900</v>
      </c>
      <c r="S10" s="1930"/>
      <c r="T10" s="1930">
        <f>IF(ISBLANK(D10),"",IF(Y10=FALSE,ROUNDDOWN(ROUNDDOWN(IF(O10&lt;280000,280000,IF(O10&gt;65790000,65790000,O10))*2.82%,-1)*6.55%,-1),ROUNDDOWN(ROUNDDOWN(IF(O10&lt;280000,280000,IF(O10&gt;65790000,65790000,O10))*2.82%,-1)*6.55%,-1)-ROUNDUP(ROUNDDOWN(ROUNDDOWN(IF(O10&lt;280000,280000,IF(O10&gt;65790000,65790000,O10))*2.82%,-1)*6.55%,-1)*30%,-1)))</f>
        <v>3360</v>
      </c>
      <c r="U10" s="1930">
        <f>IF(ISBLANK(D10),"",ROUNDDOWN(IF(O10&lt;280000,280000,IF(O10&gt;65790000,65790000,O10))*2.9%,-1))</f>
        <v>52780</v>
      </c>
      <c r="V10" s="1931"/>
      <c r="W10" s="1932">
        <f t="shared" ref="W10:W39" si="1">SUM(P10:V10)</f>
        <v>157160</v>
      </c>
      <c r="X10" s="1933">
        <f>ROUNDUP(O10-W10,-1)</f>
        <v>1662840</v>
      </c>
      <c r="Y10" s="1892" t="b">
        <v>0</v>
      </c>
      <c r="Z10" s="1968">
        <v>300000</v>
      </c>
      <c r="AA10" s="1968">
        <v>25000</v>
      </c>
      <c r="AB10" s="1966">
        <f>X10+Z10+AA10</f>
        <v>1987840</v>
      </c>
    </row>
    <row r="11" spans="1:28" ht="25.5" customHeight="1">
      <c r="A11" s="1923">
        <f>IF(ISBLANK(B11),"",ROW(A2))</f>
        <v>2</v>
      </c>
      <c r="B11" s="1934" t="s">
        <v>527</v>
      </c>
      <c r="C11" s="1935">
        <v>8</v>
      </c>
      <c r="D11" s="1936">
        <v>1300000</v>
      </c>
      <c r="E11" s="1937"/>
      <c r="F11" s="1937"/>
      <c r="G11" s="1937"/>
      <c r="H11" s="1937"/>
      <c r="I11" s="1937">
        <v>320000</v>
      </c>
      <c r="J11" s="1937"/>
      <c r="K11" s="1937"/>
      <c r="L11" s="1937"/>
      <c r="M11" s="1937"/>
      <c r="N11" s="1937"/>
      <c r="O11" s="1938">
        <f t="shared" ref="O11:O39" si="2">SUM(D11:N11)</f>
        <v>1620000</v>
      </c>
      <c r="P11" s="1939">
        <f t="shared" si="0"/>
        <v>13180</v>
      </c>
      <c r="Q11" s="1940">
        <f t="shared" ref="Q11:Q39" si="3">ROUNDDOWN(P11*10%,-1)</f>
        <v>1310</v>
      </c>
      <c r="R11" s="1940">
        <f t="shared" ref="R11:R39" si="4">IF(ISBLANK(D11),"",ROUNDDOWN(ROUNDDOWN(IF(O11&lt;230000,230000,IF(O11&gt;3750000,3750000,O11)),-3)*4.5%,-1))</f>
        <v>72900</v>
      </c>
      <c r="S11" s="1930"/>
      <c r="T11" s="1930">
        <f t="shared" ref="T11:T39" si="5">IF(ISBLANK(D11),"",IF(Y11=FALSE,ROUNDDOWN(ROUNDDOWN(IF(O11&lt;280000,280000,IF(O11&gt;65790000,65790000,O11))*2.82%,-1)*6.55%,-1),ROUNDDOWN(ROUNDDOWN(IF(O11&lt;280000,280000,IF(O11&gt;65790000,65790000,O11))*2.82%,-1)*6.55%,-1)-ROUNDUP(ROUNDDOWN(ROUNDDOWN(IF(O11&lt;280000,280000,IF(O11&gt;65790000,65790000,O11))*2.82%,-1)*6.55%,-1)*30%,-1)))</f>
        <v>2990</v>
      </c>
      <c r="U11" s="1940">
        <f>IF(ISBLANK(D11),"",ROUNDDOWN(IF(O11&lt;280000,280000,IF(O11&gt;65790000,65790000,O11))*2.82%,-1))</f>
        <v>45680</v>
      </c>
      <c r="V11" s="1941"/>
      <c r="W11" s="1942">
        <f t="shared" si="1"/>
        <v>136060</v>
      </c>
      <c r="X11" s="1943">
        <f t="shared" ref="X11:X39" si="6">ROUNDUP(O11-W11,-1)</f>
        <v>1483940</v>
      </c>
      <c r="Y11" s="1892" t="b">
        <v>0</v>
      </c>
      <c r="Z11" s="1968">
        <v>300000</v>
      </c>
      <c r="AA11" s="1968">
        <v>25000</v>
      </c>
      <c r="AB11" s="1966">
        <f>X11+Z11+AA11</f>
        <v>1808940</v>
      </c>
    </row>
    <row r="12" spans="1:28" ht="25.5" customHeight="1">
      <c r="A12" s="1944">
        <f>IF(ISBLANK(B12),"",ROW(A3))</f>
        <v>3</v>
      </c>
      <c r="B12" s="1945" t="s">
        <v>936</v>
      </c>
      <c r="C12" s="1946">
        <v>2</v>
      </c>
      <c r="D12" s="1947">
        <v>1300000</v>
      </c>
      <c r="E12" s="1948"/>
      <c r="F12" s="1948"/>
      <c r="G12" s="1948"/>
      <c r="H12" s="1948"/>
      <c r="I12" s="1948">
        <v>80000</v>
      </c>
      <c r="J12" s="1948"/>
      <c r="K12" s="1948"/>
      <c r="L12" s="1948"/>
      <c r="M12" s="1948"/>
      <c r="N12" s="1948"/>
      <c r="O12" s="1949">
        <f t="shared" si="2"/>
        <v>1380000</v>
      </c>
      <c r="P12" s="1950">
        <f t="shared" si="0"/>
        <v>8070</v>
      </c>
      <c r="Q12" s="1951">
        <f t="shared" si="3"/>
        <v>800</v>
      </c>
      <c r="R12" s="1951">
        <f t="shared" si="4"/>
        <v>62100</v>
      </c>
      <c r="S12" s="1952"/>
      <c r="T12" s="1952">
        <f>IF(ISBLANK(D12),"",IF(Y12=FALSE,ROUNDDOWN(ROUNDDOWN(IF(O12&lt;280000,280000,IF(O12&gt;65790000,65790000,O12))*2.82%,-1)*6.55%,-1),ROUNDDOWN(ROUNDDOWN(IF(O12&lt;280000,280000,IF(O12&gt;65790000,65790000,O12))*2.82%,-1)*6.55%,-1)-ROUNDUP(ROUNDDOWN(ROUNDDOWN(IF(O12&lt;280000,280000,IF(O12&gt;65790000,65790000,O12))*2.82%,-1)*6.55%,-1)*30%,-1)))</f>
        <v>2540</v>
      </c>
      <c r="U12" s="1951">
        <f>IF(ISBLANK(D12),"",ROUNDDOWN(IF(O12&lt;280000,280000,IF(O12&gt;65790000,65790000,O12))*2.82%,-1))</f>
        <v>38910</v>
      </c>
      <c r="V12" s="1953"/>
      <c r="W12" s="1954">
        <f>SUM(P12:V12)</f>
        <v>112420</v>
      </c>
      <c r="X12" s="1955">
        <f t="shared" si="6"/>
        <v>1267580</v>
      </c>
      <c r="Y12" s="1892" t="b">
        <v>0</v>
      </c>
      <c r="Z12" s="1968">
        <v>300000</v>
      </c>
      <c r="AA12" s="1968">
        <v>25000</v>
      </c>
      <c r="AB12" s="1966">
        <f>X12+Z12+AA12</f>
        <v>1592580</v>
      </c>
    </row>
    <row r="13" spans="1:28" ht="19.5" hidden="1" customHeight="1">
      <c r="A13" s="1901" t="str">
        <f>IF(ISBLANK(B13),"",ROW(A4))</f>
        <v/>
      </c>
      <c r="B13" s="1883"/>
      <c r="C13" s="1884"/>
      <c r="D13" s="1885"/>
      <c r="E13" s="1886"/>
      <c r="F13" s="1886"/>
      <c r="G13" s="1886"/>
      <c r="H13" s="1886"/>
      <c r="I13" s="1886"/>
      <c r="J13" s="1886"/>
      <c r="K13" s="1886"/>
      <c r="L13" s="1886"/>
      <c r="M13" s="1886"/>
      <c r="N13" s="1886"/>
      <c r="O13" s="1891">
        <f t="shared" si="2"/>
        <v>0</v>
      </c>
      <c r="P13" s="1887">
        <f t="shared" si="0"/>
        <v>0</v>
      </c>
      <c r="Q13" s="1888">
        <f t="shared" si="3"/>
        <v>0</v>
      </c>
      <c r="R13" s="1888" t="str">
        <f t="shared" si="4"/>
        <v/>
      </c>
      <c r="S13" s="1889"/>
      <c r="T13" s="1888" t="str">
        <f t="shared" si="5"/>
        <v/>
      </c>
      <c r="U13" s="1888" t="str">
        <f t="shared" ref="U13:U39" si="7">IF(ISBLANK(D13),"",ROUNDDOWN(IF(O13&lt;280000,280000,IF(O13&gt;65790000,65790000,O13))*2.82%,-1))</f>
        <v/>
      </c>
      <c r="V13" s="1890">
        <f t="shared" ref="V13:V39" si="8">ROUNDDOWN(O13*0.55%,-1)</f>
        <v>0</v>
      </c>
      <c r="W13" s="1891">
        <f t="shared" si="1"/>
        <v>0</v>
      </c>
      <c r="X13" s="1902">
        <f t="shared" si="6"/>
        <v>0</v>
      </c>
      <c r="Y13" s="1892" t="b">
        <v>0</v>
      </c>
      <c r="Z13" s="1968"/>
      <c r="AA13" s="1968"/>
    </row>
    <row r="14" spans="1:28" ht="19.5" hidden="1" customHeight="1">
      <c r="A14" s="1882" t="str">
        <f>IF(ISBLANK(B14),"",ROW(A5))</f>
        <v/>
      </c>
      <c r="B14" s="1893"/>
      <c r="C14" s="1894"/>
      <c r="D14" s="1895"/>
      <c r="E14" s="1896"/>
      <c r="F14" s="1896"/>
      <c r="G14" s="1896"/>
      <c r="H14" s="1896"/>
      <c r="I14" s="1896"/>
      <c r="J14" s="1896"/>
      <c r="K14" s="1896"/>
      <c r="L14" s="1896"/>
      <c r="M14" s="1896"/>
      <c r="N14" s="1896"/>
      <c r="O14" s="1900">
        <f t="shared" si="2"/>
        <v>0</v>
      </c>
      <c r="P14" s="1897">
        <f t="shared" si="0"/>
        <v>0</v>
      </c>
      <c r="Q14" s="1898">
        <f t="shared" si="3"/>
        <v>0</v>
      </c>
      <c r="R14" s="1898" t="str">
        <f t="shared" si="4"/>
        <v/>
      </c>
      <c r="S14" s="1889"/>
      <c r="T14" s="1888" t="str">
        <f t="shared" si="5"/>
        <v/>
      </c>
      <c r="U14" s="1898" t="str">
        <f t="shared" si="7"/>
        <v/>
      </c>
      <c r="V14" s="1899">
        <f t="shared" si="8"/>
        <v>0</v>
      </c>
      <c r="W14" s="1900">
        <f t="shared" si="1"/>
        <v>0</v>
      </c>
      <c r="X14" s="1903">
        <f t="shared" si="6"/>
        <v>0</v>
      </c>
      <c r="Y14" s="1892" t="b">
        <v>0</v>
      </c>
      <c r="Z14" s="1968"/>
      <c r="AA14" s="1968"/>
      <c r="AB14" s="1904"/>
    </row>
    <row r="15" spans="1:28" ht="19.5" hidden="1" customHeight="1">
      <c r="A15" s="1882" t="str">
        <f t="shared" ref="A15:A39" si="9">IF(ISBLANK(B15),"",ROW(A7))</f>
        <v/>
      </c>
      <c r="B15" s="1893"/>
      <c r="C15" s="1894"/>
      <c r="D15" s="1895"/>
      <c r="E15" s="1896"/>
      <c r="F15" s="1896"/>
      <c r="G15" s="1896"/>
      <c r="H15" s="1896"/>
      <c r="I15" s="1896"/>
      <c r="J15" s="1896"/>
      <c r="K15" s="1896"/>
      <c r="L15" s="1896"/>
      <c r="M15" s="1896"/>
      <c r="N15" s="1896"/>
      <c r="O15" s="1900">
        <f t="shared" si="2"/>
        <v>0</v>
      </c>
      <c r="P15" s="1897">
        <f t="shared" si="0"/>
        <v>0</v>
      </c>
      <c r="Q15" s="1898">
        <f t="shared" si="3"/>
        <v>0</v>
      </c>
      <c r="R15" s="1898" t="str">
        <f t="shared" si="4"/>
        <v/>
      </c>
      <c r="S15" s="1889"/>
      <c r="T15" s="1888" t="str">
        <f t="shared" si="5"/>
        <v/>
      </c>
      <c r="U15" s="1898" t="str">
        <f t="shared" si="7"/>
        <v/>
      </c>
      <c r="V15" s="1899">
        <f t="shared" si="8"/>
        <v>0</v>
      </c>
      <c r="W15" s="1900">
        <f t="shared" si="1"/>
        <v>0</v>
      </c>
      <c r="X15" s="1903">
        <f t="shared" si="6"/>
        <v>0</v>
      </c>
      <c r="Y15" s="1892" t="b">
        <v>0</v>
      </c>
      <c r="Z15" s="1968"/>
      <c r="AA15" s="1968"/>
    </row>
    <row r="16" spans="1:28" ht="19.5" hidden="1" customHeight="1">
      <c r="A16" s="1882" t="str">
        <f t="shared" si="9"/>
        <v/>
      </c>
      <c r="B16" s="1893"/>
      <c r="C16" s="1894"/>
      <c r="D16" s="1895"/>
      <c r="E16" s="1896"/>
      <c r="F16" s="1896"/>
      <c r="G16" s="1896"/>
      <c r="H16" s="1896"/>
      <c r="I16" s="1896"/>
      <c r="J16" s="1896"/>
      <c r="K16" s="1896"/>
      <c r="L16" s="1896"/>
      <c r="M16" s="1896"/>
      <c r="N16" s="1896"/>
      <c r="O16" s="1900">
        <f t="shared" si="2"/>
        <v>0</v>
      </c>
      <c r="P16" s="1897">
        <f t="shared" si="0"/>
        <v>0</v>
      </c>
      <c r="Q16" s="1898">
        <f t="shared" si="3"/>
        <v>0</v>
      </c>
      <c r="R16" s="1898" t="str">
        <f t="shared" si="4"/>
        <v/>
      </c>
      <c r="S16" s="1889"/>
      <c r="T16" s="1888" t="str">
        <f t="shared" si="5"/>
        <v/>
      </c>
      <c r="U16" s="1898" t="str">
        <f t="shared" si="7"/>
        <v/>
      </c>
      <c r="V16" s="1899">
        <f t="shared" si="8"/>
        <v>0</v>
      </c>
      <c r="W16" s="1900">
        <f t="shared" si="1"/>
        <v>0</v>
      </c>
      <c r="X16" s="1903">
        <f t="shared" si="6"/>
        <v>0</v>
      </c>
      <c r="Y16" s="1892" t="b">
        <v>0</v>
      </c>
      <c r="Z16" s="1968"/>
      <c r="AA16" s="1968"/>
    </row>
    <row r="17" spans="1:27" ht="19.5" hidden="1" customHeight="1">
      <c r="A17" s="1882" t="str">
        <f t="shared" si="9"/>
        <v/>
      </c>
      <c r="B17" s="1893"/>
      <c r="C17" s="1894"/>
      <c r="D17" s="1895"/>
      <c r="E17" s="1896"/>
      <c r="F17" s="1896"/>
      <c r="G17" s="1896"/>
      <c r="H17" s="1896"/>
      <c r="I17" s="1896"/>
      <c r="J17" s="1896"/>
      <c r="K17" s="1896"/>
      <c r="L17" s="1896"/>
      <c r="M17" s="1896"/>
      <c r="N17" s="1896"/>
      <c r="O17" s="1900">
        <f t="shared" si="2"/>
        <v>0</v>
      </c>
      <c r="P17" s="1897">
        <f t="shared" si="0"/>
        <v>0</v>
      </c>
      <c r="Q17" s="1898">
        <f t="shared" si="3"/>
        <v>0</v>
      </c>
      <c r="R17" s="1898" t="str">
        <f t="shared" si="4"/>
        <v/>
      </c>
      <c r="S17" s="1889"/>
      <c r="T17" s="1888" t="str">
        <f t="shared" si="5"/>
        <v/>
      </c>
      <c r="U17" s="1898" t="str">
        <f t="shared" si="7"/>
        <v/>
      </c>
      <c r="V17" s="1899">
        <f t="shared" si="8"/>
        <v>0</v>
      </c>
      <c r="W17" s="1900">
        <f t="shared" si="1"/>
        <v>0</v>
      </c>
      <c r="X17" s="1903">
        <f t="shared" si="6"/>
        <v>0</v>
      </c>
      <c r="Y17" s="1892" t="b">
        <v>0</v>
      </c>
      <c r="Z17" s="1968"/>
      <c r="AA17" s="1968"/>
    </row>
    <row r="18" spans="1:27" ht="19.5" hidden="1" customHeight="1">
      <c r="A18" s="1882" t="str">
        <f t="shared" si="9"/>
        <v/>
      </c>
      <c r="B18" s="1893"/>
      <c r="C18" s="1894"/>
      <c r="D18" s="1895"/>
      <c r="E18" s="1896"/>
      <c r="F18" s="1896"/>
      <c r="G18" s="1896"/>
      <c r="H18" s="1896"/>
      <c r="I18" s="1896"/>
      <c r="J18" s="1896"/>
      <c r="K18" s="1896"/>
      <c r="L18" s="1896"/>
      <c r="M18" s="1896"/>
      <c r="N18" s="1896"/>
      <c r="O18" s="1900">
        <f t="shared" si="2"/>
        <v>0</v>
      </c>
      <c r="P18" s="1897">
        <f t="shared" si="0"/>
        <v>0</v>
      </c>
      <c r="Q18" s="1898">
        <f t="shared" si="3"/>
        <v>0</v>
      </c>
      <c r="R18" s="1898" t="str">
        <f t="shared" si="4"/>
        <v/>
      </c>
      <c r="S18" s="1889"/>
      <c r="T18" s="1888" t="str">
        <f t="shared" si="5"/>
        <v/>
      </c>
      <c r="U18" s="1898" t="str">
        <f t="shared" si="7"/>
        <v/>
      </c>
      <c r="V18" s="1899">
        <f t="shared" si="8"/>
        <v>0</v>
      </c>
      <c r="W18" s="1900">
        <f t="shared" si="1"/>
        <v>0</v>
      </c>
      <c r="X18" s="1903">
        <f t="shared" si="6"/>
        <v>0</v>
      </c>
      <c r="Y18" s="1892" t="b">
        <v>0</v>
      </c>
      <c r="Z18" s="1968"/>
      <c r="AA18" s="1968"/>
    </row>
    <row r="19" spans="1:27" ht="19.5" hidden="1" customHeight="1">
      <c r="A19" s="1882" t="str">
        <f t="shared" si="9"/>
        <v/>
      </c>
      <c r="B19" s="1893"/>
      <c r="C19" s="1894"/>
      <c r="D19" s="1895"/>
      <c r="E19" s="1896"/>
      <c r="F19" s="1896"/>
      <c r="G19" s="1896"/>
      <c r="H19" s="1905"/>
      <c r="I19" s="1896"/>
      <c r="J19" s="1896"/>
      <c r="K19" s="1896"/>
      <c r="L19" s="1896"/>
      <c r="M19" s="1896"/>
      <c r="N19" s="1896"/>
      <c r="O19" s="1900">
        <f t="shared" si="2"/>
        <v>0</v>
      </c>
      <c r="P19" s="1897">
        <f t="shared" si="0"/>
        <v>0</v>
      </c>
      <c r="Q19" s="1898">
        <f t="shared" si="3"/>
        <v>0</v>
      </c>
      <c r="R19" s="1898" t="str">
        <f t="shared" si="4"/>
        <v/>
      </c>
      <c r="S19" s="1889"/>
      <c r="T19" s="1888" t="str">
        <f t="shared" si="5"/>
        <v/>
      </c>
      <c r="U19" s="1898" t="str">
        <f t="shared" si="7"/>
        <v/>
      </c>
      <c r="V19" s="1899">
        <f t="shared" si="8"/>
        <v>0</v>
      </c>
      <c r="W19" s="1900">
        <f t="shared" si="1"/>
        <v>0</v>
      </c>
      <c r="X19" s="1903">
        <f t="shared" si="6"/>
        <v>0</v>
      </c>
      <c r="Y19" s="1892" t="b">
        <v>0</v>
      </c>
      <c r="Z19" s="1968"/>
      <c r="AA19" s="1968"/>
    </row>
    <row r="20" spans="1:27" ht="19.5" hidden="1" customHeight="1">
      <c r="A20" s="1882" t="str">
        <f t="shared" si="9"/>
        <v/>
      </c>
      <c r="B20" s="1893"/>
      <c r="C20" s="1894"/>
      <c r="D20" s="1895"/>
      <c r="E20" s="1896"/>
      <c r="F20" s="1896"/>
      <c r="G20" s="1896"/>
      <c r="H20" s="1896"/>
      <c r="I20" s="1896"/>
      <c r="J20" s="1896"/>
      <c r="K20" s="1896"/>
      <c r="L20" s="1896"/>
      <c r="M20" s="1896"/>
      <c r="N20" s="1896"/>
      <c r="O20" s="1900">
        <f t="shared" si="2"/>
        <v>0</v>
      </c>
      <c r="P20" s="1897">
        <f t="shared" si="0"/>
        <v>0</v>
      </c>
      <c r="Q20" s="1898">
        <f t="shared" si="3"/>
        <v>0</v>
      </c>
      <c r="R20" s="1898" t="str">
        <f t="shared" si="4"/>
        <v/>
      </c>
      <c r="S20" s="1889"/>
      <c r="T20" s="1888" t="str">
        <f t="shared" si="5"/>
        <v/>
      </c>
      <c r="U20" s="1898" t="str">
        <f t="shared" si="7"/>
        <v/>
      </c>
      <c r="V20" s="1899">
        <f t="shared" si="8"/>
        <v>0</v>
      </c>
      <c r="W20" s="1900">
        <f t="shared" si="1"/>
        <v>0</v>
      </c>
      <c r="X20" s="1903">
        <f t="shared" si="6"/>
        <v>0</v>
      </c>
      <c r="Y20" s="1892" t="b">
        <v>0</v>
      </c>
      <c r="Z20" s="1968"/>
      <c r="AA20" s="1968"/>
    </row>
    <row r="21" spans="1:27" ht="19.5" hidden="1" customHeight="1">
      <c r="A21" s="1882" t="str">
        <f t="shared" si="9"/>
        <v/>
      </c>
      <c r="B21" s="1893"/>
      <c r="C21" s="1894"/>
      <c r="D21" s="1895"/>
      <c r="E21" s="1896"/>
      <c r="F21" s="1896"/>
      <c r="G21" s="1896"/>
      <c r="H21" s="1896"/>
      <c r="I21" s="1896"/>
      <c r="J21" s="1896"/>
      <c r="K21" s="1896"/>
      <c r="L21" s="1896"/>
      <c r="M21" s="1896"/>
      <c r="N21" s="1896"/>
      <c r="O21" s="1900">
        <f t="shared" si="2"/>
        <v>0</v>
      </c>
      <c r="P21" s="1897">
        <f t="shared" si="0"/>
        <v>0</v>
      </c>
      <c r="Q21" s="1898">
        <f t="shared" si="3"/>
        <v>0</v>
      </c>
      <c r="R21" s="1898" t="str">
        <f t="shared" si="4"/>
        <v/>
      </c>
      <c r="S21" s="1889"/>
      <c r="T21" s="1888" t="str">
        <f t="shared" si="5"/>
        <v/>
      </c>
      <c r="U21" s="1898" t="str">
        <f t="shared" si="7"/>
        <v/>
      </c>
      <c r="V21" s="1899">
        <f t="shared" si="8"/>
        <v>0</v>
      </c>
      <c r="W21" s="1900">
        <f t="shared" si="1"/>
        <v>0</v>
      </c>
      <c r="X21" s="1903">
        <f t="shared" si="6"/>
        <v>0</v>
      </c>
      <c r="Y21" s="1892" t="b">
        <v>1</v>
      </c>
      <c r="Z21" s="1968"/>
      <c r="AA21" s="1968"/>
    </row>
    <row r="22" spans="1:27" ht="19.5" hidden="1" customHeight="1">
      <c r="A22" s="1882" t="str">
        <f t="shared" si="9"/>
        <v/>
      </c>
      <c r="B22" s="1893"/>
      <c r="C22" s="1894"/>
      <c r="D22" s="1895"/>
      <c r="E22" s="1896"/>
      <c r="F22" s="1896"/>
      <c r="G22" s="1896"/>
      <c r="H22" s="1896"/>
      <c r="I22" s="1896"/>
      <c r="J22" s="1896"/>
      <c r="K22" s="1896"/>
      <c r="L22" s="1896"/>
      <c r="M22" s="1896"/>
      <c r="N22" s="1896"/>
      <c r="O22" s="1900">
        <f t="shared" si="2"/>
        <v>0</v>
      </c>
      <c r="P22" s="1897">
        <f t="shared" si="0"/>
        <v>0</v>
      </c>
      <c r="Q22" s="1898">
        <f t="shared" si="3"/>
        <v>0</v>
      </c>
      <c r="R22" s="1898" t="str">
        <f t="shared" si="4"/>
        <v/>
      </c>
      <c r="S22" s="1889"/>
      <c r="T22" s="1888" t="str">
        <f t="shared" si="5"/>
        <v/>
      </c>
      <c r="U22" s="1898" t="str">
        <f t="shared" si="7"/>
        <v/>
      </c>
      <c r="V22" s="1899">
        <f t="shared" si="8"/>
        <v>0</v>
      </c>
      <c r="W22" s="1900">
        <f t="shared" si="1"/>
        <v>0</v>
      </c>
      <c r="X22" s="1903">
        <f t="shared" si="6"/>
        <v>0</v>
      </c>
      <c r="Y22" s="1892" t="b">
        <v>0</v>
      </c>
      <c r="Z22" s="1968"/>
      <c r="AA22" s="1968"/>
    </row>
    <row r="23" spans="1:27" ht="19.5" hidden="1" customHeight="1">
      <c r="A23" s="1882" t="str">
        <f t="shared" si="9"/>
        <v/>
      </c>
      <c r="B23" s="1893"/>
      <c r="C23" s="1894"/>
      <c r="D23" s="1895"/>
      <c r="E23" s="1896"/>
      <c r="F23" s="1896"/>
      <c r="G23" s="1896"/>
      <c r="H23" s="1896"/>
      <c r="I23" s="1896"/>
      <c r="J23" s="1896"/>
      <c r="K23" s="1896"/>
      <c r="L23" s="1896"/>
      <c r="M23" s="1896"/>
      <c r="N23" s="1896"/>
      <c r="O23" s="1900">
        <f t="shared" si="2"/>
        <v>0</v>
      </c>
      <c r="P23" s="1897">
        <f t="shared" si="0"/>
        <v>0</v>
      </c>
      <c r="Q23" s="1898">
        <f t="shared" si="3"/>
        <v>0</v>
      </c>
      <c r="R23" s="1898" t="str">
        <f t="shared" si="4"/>
        <v/>
      </c>
      <c r="S23" s="1889"/>
      <c r="T23" s="1888" t="str">
        <f t="shared" si="5"/>
        <v/>
      </c>
      <c r="U23" s="1898" t="str">
        <f t="shared" si="7"/>
        <v/>
      </c>
      <c r="V23" s="1899">
        <f t="shared" si="8"/>
        <v>0</v>
      </c>
      <c r="W23" s="1900">
        <f t="shared" si="1"/>
        <v>0</v>
      </c>
      <c r="X23" s="1903">
        <f t="shared" si="6"/>
        <v>0</v>
      </c>
      <c r="Y23" s="1892" t="b">
        <v>0</v>
      </c>
      <c r="Z23" s="1968"/>
      <c r="AA23" s="1968"/>
    </row>
    <row r="24" spans="1:27" ht="19.5" hidden="1" customHeight="1">
      <c r="A24" s="1882" t="str">
        <f t="shared" si="9"/>
        <v/>
      </c>
      <c r="B24" s="1893"/>
      <c r="C24" s="1894"/>
      <c r="D24" s="1895"/>
      <c r="E24" s="1896"/>
      <c r="F24" s="1896"/>
      <c r="G24" s="1896"/>
      <c r="H24" s="1896"/>
      <c r="I24" s="1896"/>
      <c r="J24" s="1896"/>
      <c r="K24" s="1896"/>
      <c r="L24" s="1896"/>
      <c r="M24" s="1896"/>
      <c r="N24" s="1896"/>
      <c r="O24" s="1900">
        <f t="shared" si="2"/>
        <v>0</v>
      </c>
      <c r="P24" s="1897">
        <f t="shared" si="0"/>
        <v>0</v>
      </c>
      <c r="Q24" s="1898">
        <f t="shared" si="3"/>
        <v>0</v>
      </c>
      <c r="R24" s="1898" t="str">
        <f t="shared" si="4"/>
        <v/>
      </c>
      <c r="S24" s="1889"/>
      <c r="T24" s="1888" t="str">
        <f t="shared" si="5"/>
        <v/>
      </c>
      <c r="U24" s="1898" t="str">
        <f t="shared" si="7"/>
        <v/>
      </c>
      <c r="V24" s="1899">
        <f t="shared" si="8"/>
        <v>0</v>
      </c>
      <c r="W24" s="1900">
        <f t="shared" si="1"/>
        <v>0</v>
      </c>
      <c r="X24" s="1903">
        <f t="shared" si="6"/>
        <v>0</v>
      </c>
      <c r="Y24" s="1892" t="b">
        <v>0</v>
      </c>
      <c r="Z24" s="1968"/>
      <c r="AA24" s="1968"/>
    </row>
    <row r="25" spans="1:27" ht="19.5" hidden="1" customHeight="1">
      <c r="A25" s="1882" t="str">
        <f t="shared" si="9"/>
        <v/>
      </c>
      <c r="B25" s="1893"/>
      <c r="C25" s="1894"/>
      <c r="D25" s="1895"/>
      <c r="E25" s="1896"/>
      <c r="F25" s="1896"/>
      <c r="G25" s="1896"/>
      <c r="H25" s="1896"/>
      <c r="I25" s="1896"/>
      <c r="J25" s="1896"/>
      <c r="K25" s="1896"/>
      <c r="L25" s="1896"/>
      <c r="M25" s="1896"/>
      <c r="N25" s="1896"/>
      <c r="O25" s="1900">
        <f t="shared" si="2"/>
        <v>0</v>
      </c>
      <c r="P25" s="1897">
        <f t="shared" si="0"/>
        <v>0</v>
      </c>
      <c r="Q25" s="1898">
        <f t="shared" si="3"/>
        <v>0</v>
      </c>
      <c r="R25" s="1898" t="str">
        <f t="shared" si="4"/>
        <v/>
      </c>
      <c r="S25" s="1889"/>
      <c r="T25" s="1888" t="str">
        <f t="shared" si="5"/>
        <v/>
      </c>
      <c r="U25" s="1898" t="str">
        <f t="shared" si="7"/>
        <v/>
      </c>
      <c r="V25" s="1899">
        <f t="shared" si="8"/>
        <v>0</v>
      </c>
      <c r="W25" s="1900">
        <f t="shared" si="1"/>
        <v>0</v>
      </c>
      <c r="X25" s="1903">
        <f t="shared" si="6"/>
        <v>0</v>
      </c>
      <c r="Y25" s="1892" t="b">
        <v>0</v>
      </c>
      <c r="Z25" s="1968"/>
      <c r="AA25" s="1968"/>
    </row>
    <row r="26" spans="1:27" ht="19.5" hidden="1" customHeight="1">
      <c r="A26" s="1882" t="str">
        <f t="shared" si="9"/>
        <v/>
      </c>
      <c r="B26" s="1893"/>
      <c r="C26" s="1894"/>
      <c r="D26" s="1895"/>
      <c r="E26" s="1896"/>
      <c r="F26" s="1896"/>
      <c r="G26" s="1896"/>
      <c r="H26" s="1896"/>
      <c r="I26" s="1896"/>
      <c r="J26" s="1896"/>
      <c r="K26" s="1896"/>
      <c r="L26" s="1896"/>
      <c r="M26" s="1896"/>
      <c r="N26" s="1896"/>
      <c r="O26" s="1900">
        <f t="shared" si="2"/>
        <v>0</v>
      </c>
      <c r="P26" s="1897">
        <f t="shared" si="0"/>
        <v>0</v>
      </c>
      <c r="Q26" s="1898">
        <f t="shared" si="3"/>
        <v>0</v>
      </c>
      <c r="R26" s="1898" t="str">
        <f t="shared" si="4"/>
        <v/>
      </c>
      <c r="S26" s="1889"/>
      <c r="T26" s="1888" t="str">
        <f t="shared" si="5"/>
        <v/>
      </c>
      <c r="U26" s="1898" t="str">
        <f t="shared" si="7"/>
        <v/>
      </c>
      <c r="V26" s="1899">
        <f t="shared" si="8"/>
        <v>0</v>
      </c>
      <c r="W26" s="1900">
        <f t="shared" si="1"/>
        <v>0</v>
      </c>
      <c r="X26" s="1903">
        <f t="shared" si="6"/>
        <v>0</v>
      </c>
      <c r="Y26" s="1892" t="b">
        <v>0</v>
      </c>
      <c r="Z26" s="1968"/>
      <c r="AA26" s="1968"/>
    </row>
    <row r="27" spans="1:27" ht="19.5" hidden="1" customHeight="1">
      <c r="A27" s="1882" t="str">
        <f t="shared" si="9"/>
        <v/>
      </c>
      <c r="B27" s="1893"/>
      <c r="C27" s="1894"/>
      <c r="D27" s="1895"/>
      <c r="E27" s="1896"/>
      <c r="F27" s="1896"/>
      <c r="G27" s="1896"/>
      <c r="H27" s="1896"/>
      <c r="I27" s="1896"/>
      <c r="J27" s="1896"/>
      <c r="K27" s="1896"/>
      <c r="L27" s="1896"/>
      <c r="M27" s="1896"/>
      <c r="N27" s="1896"/>
      <c r="O27" s="1900">
        <f t="shared" si="2"/>
        <v>0</v>
      </c>
      <c r="P27" s="1897">
        <f t="shared" si="0"/>
        <v>0</v>
      </c>
      <c r="Q27" s="1898">
        <f t="shared" si="3"/>
        <v>0</v>
      </c>
      <c r="R27" s="1898" t="str">
        <f t="shared" si="4"/>
        <v/>
      </c>
      <c r="S27" s="1889"/>
      <c r="T27" s="1888" t="str">
        <f t="shared" si="5"/>
        <v/>
      </c>
      <c r="U27" s="1898" t="str">
        <f t="shared" si="7"/>
        <v/>
      </c>
      <c r="V27" s="1899">
        <f t="shared" si="8"/>
        <v>0</v>
      </c>
      <c r="W27" s="1900">
        <f t="shared" si="1"/>
        <v>0</v>
      </c>
      <c r="X27" s="1903">
        <f t="shared" si="6"/>
        <v>0</v>
      </c>
      <c r="Y27" s="1892" t="b">
        <v>0</v>
      </c>
      <c r="Z27" s="1968"/>
      <c r="AA27" s="1968"/>
    </row>
    <row r="28" spans="1:27" ht="19.5" hidden="1" customHeight="1">
      <c r="A28" s="1882" t="str">
        <f t="shared" si="9"/>
        <v/>
      </c>
      <c r="B28" s="1893"/>
      <c r="C28" s="1894"/>
      <c r="D28" s="1895"/>
      <c r="E28" s="1896"/>
      <c r="F28" s="1896"/>
      <c r="G28" s="1896"/>
      <c r="H28" s="1896"/>
      <c r="I28" s="1896"/>
      <c r="J28" s="1896"/>
      <c r="K28" s="1896"/>
      <c r="L28" s="1896"/>
      <c r="M28" s="1896"/>
      <c r="N28" s="1896"/>
      <c r="O28" s="1900">
        <f t="shared" si="2"/>
        <v>0</v>
      </c>
      <c r="P28" s="1897">
        <f t="shared" si="0"/>
        <v>0</v>
      </c>
      <c r="Q28" s="1898">
        <f t="shared" si="3"/>
        <v>0</v>
      </c>
      <c r="R28" s="1898" t="str">
        <f t="shared" si="4"/>
        <v/>
      </c>
      <c r="S28" s="1889"/>
      <c r="T28" s="1888" t="str">
        <f t="shared" si="5"/>
        <v/>
      </c>
      <c r="U28" s="1898" t="str">
        <f t="shared" si="7"/>
        <v/>
      </c>
      <c r="V28" s="1899">
        <f t="shared" si="8"/>
        <v>0</v>
      </c>
      <c r="W28" s="1900">
        <f t="shared" si="1"/>
        <v>0</v>
      </c>
      <c r="X28" s="1903">
        <f t="shared" si="6"/>
        <v>0</v>
      </c>
      <c r="Y28" s="1892" t="b">
        <v>0</v>
      </c>
      <c r="Z28" s="1968"/>
      <c r="AA28" s="1968"/>
    </row>
    <row r="29" spans="1:27" ht="19.5" hidden="1" customHeight="1">
      <c r="A29" s="1882" t="str">
        <f t="shared" si="9"/>
        <v/>
      </c>
      <c r="B29" s="1893"/>
      <c r="C29" s="1894"/>
      <c r="D29" s="1895"/>
      <c r="E29" s="1896"/>
      <c r="F29" s="1896"/>
      <c r="G29" s="1896"/>
      <c r="H29" s="1896"/>
      <c r="I29" s="1896"/>
      <c r="J29" s="1896"/>
      <c r="K29" s="1896"/>
      <c r="L29" s="1896"/>
      <c r="M29" s="1896"/>
      <c r="N29" s="1896"/>
      <c r="O29" s="1900">
        <f t="shared" si="2"/>
        <v>0</v>
      </c>
      <c r="P29" s="1897">
        <f t="shared" si="0"/>
        <v>0</v>
      </c>
      <c r="Q29" s="1898">
        <f t="shared" si="3"/>
        <v>0</v>
      </c>
      <c r="R29" s="1898" t="str">
        <f t="shared" si="4"/>
        <v/>
      </c>
      <c r="S29" s="1889"/>
      <c r="T29" s="1888" t="str">
        <f t="shared" si="5"/>
        <v/>
      </c>
      <c r="U29" s="1898" t="str">
        <f t="shared" si="7"/>
        <v/>
      </c>
      <c r="V29" s="1899">
        <f t="shared" si="8"/>
        <v>0</v>
      </c>
      <c r="W29" s="1900">
        <f t="shared" si="1"/>
        <v>0</v>
      </c>
      <c r="X29" s="1903">
        <f t="shared" si="6"/>
        <v>0</v>
      </c>
      <c r="Y29" s="1892" t="b">
        <v>0</v>
      </c>
      <c r="Z29" s="1968"/>
      <c r="AA29" s="1968"/>
    </row>
    <row r="30" spans="1:27" ht="19.5" hidden="1" customHeight="1">
      <c r="A30" s="1882" t="str">
        <f t="shared" si="9"/>
        <v/>
      </c>
      <c r="B30" s="1893"/>
      <c r="C30" s="1894"/>
      <c r="D30" s="1895"/>
      <c r="E30" s="1896"/>
      <c r="F30" s="1896"/>
      <c r="G30" s="1896"/>
      <c r="H30" s="1896"/>
      <c r="I30" s="1896"/>
      <c r="J30" s="1896"/>
      <c r="K30" s="1896"/>
      <c r="L30" s="1896"/>
      <c r="M30" s="1896"/>
      <c r="N30" s="1896"/>
      <c r="O30" s="1900">
        <f t="shared" si="2"/>
        <v>0</v>
      </c>
      <c r="P30" s="1897">
        <f t="shared" si="0"/>
        <v>0</v>
      </c>
      <c r="Q30" s="1898">
        <f t="shared" si="3"/>
        <v>0</v>
      </c>
      <c r="R30" s="1898" t="str">
        <f t="shared" si="4"/>
        <v/>
      </c>
      <c r="S30" s="1889"/>
      <c r="T30" s="1888" t="str">
        <f t="shared" si="5"/>
        <v/>
      </c>
      <c r="U30" s="1898" t="str">
        <f t="shared" si="7"/>
        <v/>
      </c>
      <c r="V30" s="1899">
        <f t="shared" si="8"/>
        <v>0</v>
      </c>
      <c r="W30" s="1900">
        <f t="shared" si="1"/>
        <v>0</v>
      </c>
      <c r="X30" s="1903">
        <f t="shared" si="6"/>
        <v>0</v>
      </c>
      <c r="Y30" s="1892" t="b">
        <v>0</v>
      </c>
      <c r="Z30" s="1968"/>
      <c r="AA30" s="1968"/>
    </row>
    <row r="31" spans="1:27" ht="19.5" hidden="1" customHeight="1">
      <c r="A31" s="1882" t="str">
        <f t="shared" si="9"/>
        <v/>
      </c>
      <c r="B31" s="1893"/>
      <c r="C31" s="1894"/>
      <c r="D31" s="1895"/>
      <c r="E31" s="1896"/>
      <c r="F31" s="1896"/>
      <c r="G31" s="1896"/>
      <c r="H31" s="1896"/>
      <c r="I31" s="1896"/>
      <c r="J31" s="1896"/>
      <c r="K31" s="1896"/>
      <c r="L31" s="1896"/>
      <c r="M31" s="1896"/>
      <c r="N31" s="1896"/>
      <c r="O31" s="1900">
        <f t="shared" si="2"/>
        <v>0</v>
      </c>
      <c r="P31" s="1897">
        <f t="shared" si="0"/>
        <v>0</v>
      </c>
      <c r="Q31" s="1898">
        <f t="shared" si="3"/>
        <v>0</v>
      </c>
      <c r="R31" s="1898" t="str">
        <f t="shared" si="4"/>
        <v/>
      </c>
      <c r="S31" s="1889"/>
      <c r="T31" s="1888" t="str">
        <f t="shared" si="5"/>
        <v/>
      </c>
      <c r="U31" s="1898" t="str">
        <f t="shared" si="7"/>
        <v/>
      </c>
      <c r="V31" s="1899">
        <f t="shared" si="8"/>
        <v>0</v>
      </c>
      <c r="W31" s="1900">
        <f t="shared" si="1"/>
        <v>0</v>
      </c>
      <c r="X31" s="1903">
        <f t="shared" si="6"/>
        <v>0</v>
      </c>
      <c r="Y31" s="1892" t="b">
        <v>0</v>
      </c>
      <c r="Z31" s="1968"/>
      <c r="AA31" s="1968"/>
    </row>
    <row r="32" spans="1:27" ht="19.5" hidden="1" customHeight="1">
      <c r="A32" s="1882" t="str">
        <f t="shared" si="9"/>
        <v/>
      </c>
      <c r="B32" s="1893"/>
      <c r="C32" s="1894"/>
      <c r="D32" s="1895"/>
      <c r="E32" s="1896"/>
      <c r="F32" s="1896"/>
      <c r="G32" s="1896"/>
      <c r="H32" s="1896"/>
      <c r="I32" s="1896"/>
      <c r="J32" s="1896"/>
      <c r="K32" s="1896"/>
      <c r="L32" s="1896"/>
      <c r="M32" s="1896"/>
      <c r="N32" s="1896"/>
      <c r="O32" s="1900">
        <f t="shared" si="2"/>
        <v>0</v>
      </c>
      <c r="P32" s="1897">
        <f t="shared" si="0"/>
        <v>0</v>
      </c>
      <c r="Q32" s="1898">
        <f t="shared" si="3"/>
        <v>0</v>
      </c>
      <c r="R32" s="1898" t="str">
        <f t="shared" si="4"/>
        <v/>
      </c>
      <c r="S32" s="1889"/>
      <c r="T32" s="1888" t="str">
        <f t="shared" si="5"/>
        <v/>
      </c>
      <c r="U32" s="1898" t="str">
        <f t="shared" si="7"/>
        <v/>
      </c>
      <c r="V32" s="1899">
        <f t="shared" si="8"/>
        <v>0</v>
      </c>
      <c r="W32" s="1900">
        <f t="shared" si="1"/>
        <v>0</v>
      </c>
      <c r="X32" s="1903">
        <f t="shared" si="6"/>
        <v>0</v>
      </c>
      <c r="Y32" s="1892" t="b">
        <v>0</v>
      </c>
      <c r="Z32" s="1968"/>
      <c r="AA32" s="1968"/>
    </row>
    <row r="33" spans="1:29" ht="19.5" hidden="1" customHeight="1">
      <c r="A33" s="1882" t="str">
        <f t="shared" si="9"/>
        <v/>
      </c>
      <c r="B33" s="1893"/>
      <c r="C33" s="1894"/>
      <c r="D33" s="1895"/>
      <c r="E33" s="1896"/>
      <c r="F33" s="1896"/>
      <c r="G33" s="1896"/>
      <c r="H33" s="1896"/>
      <c r="I33" s="1896"/>
      <c r="J33" s="1896"/>
      <c r="K33" s="1896"/>
      <c r="L33" s="1896"/>
      <c r="M33" s="1896"/>
      <c r="N33" s="1896"/>
      <c r="O33" s="1900">
        <f t="shared" si="2"/>
        <v>0</v>
      </c>
      <c r="P33" s="1897">
        <f t="shared" si="0"/>
        <v>0</v>
      </c>
      <c r="Q33" s="1898">
        <f t="shared" si="3"/>
        <v>0</v>
      </c>
      <c r="R33" s="1898" t="str">
        <f t="shared" si="4"/>
        <v/>
      </c>
      <c r="S33" s="1889"/>
      <c r="T33" s="1888" t="str">
        <f t="shared" si="5"/>
        <v/>
      </c>
      <c r="U33" s="1898" t="str">
        <f t="shared" si="7"/>
        <v/>
      </c>
      <c r="V33" s="1899">
        <f t="shared" si="8"/>
        <v>0</v>
      </c>
      <c r="W33" s="1900">
        <f t="shared" si="1"/>
        <v>0</v>
      </c>
      <c r="X33" s="1903">
        <f t="shared" si="6"/>
        <v>0</v>
      </c>
      <c r="Y33" s="1892" t="b">
        <v>0</v>
      </c>
      <c r="Z33" s="1968"/>
      <c r="AA33" s="1968"/>
    </row>
    <row r="34" spans="1:29" ht="19.5" hidden="1" customHeight="1">
      <c r="A34" s="1882" t="str">
        <f t="shared" si="9"/>
        <v/>
      </c>
      <c r="B34" s="1893"/>
      <c r="C34" s="1894"/>
      <c r="D34" s="1895"/>
      <c r="E34" s="1896"/>
      <c r="F34" s="1896"/>
      <c r="G34" s="1896"/>
      <c r="H34" s="1896"/>
      <c r="I34" s="1896"/>
      <c r="J34" s="1896"/>
      <c r="K34" s="1896"/>
      <c r="L34" s="1896"/>
      <c r="M34" s="1896"/>
      <c r="N34" s="1896"/>
      <c r="O34" s="1900">
        <f t="shared" si="2"/>
        <v>0</v>
      </c>
      <c r="P34" s="1897">
        <f t="shared" si="0"/>
        <v>0</v>
      </c>
      <c r="Q34" s="1898">
        <f t="shared" si="3"/>
        <v>0</v>
      </c>
      <c r="R34" s="1898" t="str">
        <f t="shared" si="4"/>
        <v/>
      </c>
      <c r="S34" s="1889"/>
      <c r="T34" s="1888" t="str">
        <f t="shared" si="5"/>
        <v/>
      </c>
      <c r="U34" s="1898" t="str">
        <f t="shared" si="7"/>
        <v/>
      </c>
      <c r="V34" s="1899">
        <f t="shared" si="8"/>
        <v>0</v>
      </c>
      <c r="W34" s="1900">
        <f t="shared" si="1"/>
        <v>0</v>
      </c>
      <c r="X34" s="1903">
        <f t="shared" si="6"/>
        <v>0</v>
      </c>
      <c r="Y34" s="1892" t="b">
        <v>0</v>
      </c>
      <c r="Z34" s="1968"/>
      <c r="AA34" s="1968"/>
    </row>
    <row r="35" spans="1:29" ht="19.5" hidden="1" customHeight="1">
      <c r="A35" s="1882" t="str">
        <f t="shared" si="9"/>
        <v/>
      </c>
      <c r="B35" s="1893"/>
      <c r="C35" s="1894"/>
      <c r="D35" s="1895"/>
      <c r="E35" s="1896"/>
      <c r="F35" s="1896"/>
      <c r="G35" s="1896"/>
      <c r="H35" s="1896"/>
      <c r="I35" s="1896"/>
      <c r="J35" s="1896"/>
      <c r="K35" s="1896"/>
      <c r="L35" s="1896"/>
      <c r="M35" s="1896"/>
      <c r="N35" s="1896"/>
      <c r="O35" s="1900">
        <f t="shared" si="2"/>
        <v>0</v>
      </c>
      <c r="P35" s="1897">
        <f t="shared" si="0"/>
        <v>0</v>
      </c>
      <c r="Q35" s="1898">
        <f t="shared" si="3"/>
        <v>0</v>
      </c>
      <c r="R35" s="1898" t="str">
        <f t="shared" si="4"/>
        <v/>
      </c>
      <c r="S35" s="1889"/>
      <c r="T35" s="1888" t="str">
        <f t="shared" si="5"/>
        <v/>
      </c>
      <c r="U35" s="1898" t="str">
        <f t="shared" si="7"/>
        <v/>
      </c>
      <c r="V35" s="1899">
        <f t="shared" si="8"/>
        <v>0</v>
      </c>
      <c r="W35" s="1900">
        <f t="shared" si="1"/>
        <v>0</v>
      </c>
      <c r="X35" s="1903">
        <f t="shared" si="6"/>
        <v>0</v>
      </c>
      <c r="Y35" s="1892" t="b">
        <v>0</v>
      </c>
      <c r="Z35" s="1968"/>
      <c r="AA35" s="1968"/>
    </row>
    <row r="36" spans="1:29" ht="19.5" hidden="1" customHeight="1">
      <c r="A36" s="1882" t="str">
        <f t="shared" si="9"/>
        <v/>
      </c>
      <c r="B36" s="1893"/>
      <c r="C36" s="1894"/>
      <c r="D36" s="1895"/>
      <c r="E36" s="1896"/>
      <c r="F36" s="1896"/>
      <c r="G36" s="1896"/>
      <c r="H36" s="1896"/>
      <c r="I36" s="1896"/>
      <c r="J36" s="1896"/>
      <c r="K36" s="1896"/>
      <c r="L36" s="1896"/>
      <c r="M36" s="1896"/>
      <c r="N36" s="1896"/>
      <c r="O36" s="1900">
        <f t="shared" si="2"/>
        <v>0</v>
      </c>
      <c r="P36" s="1897">
        <f t="shared" si="0"/>
        <v>0</v>
      </c>
      <c r="Q36" s="1898">
        <f t="shared" si="3"/>
        <v>0</v>
      </c>
      <c r="R36" s="1898" t="str">
        <f t="shared" si="4"/>
        <v/>
      </c>
      <c r="S36" s="1889"/>
      <c r="T36" s="1888" t="str">
        <f t="shared" si="5"/>
        <v/>
      </c>
      <c r="U36" s="1898" t="str">
        <f t="shared" si="7"/>
        <v/>
      </c>
      <c r="V36" s="1899">
        <f t="shared" si="8"/>
        <v>0</v>
      </c>
      <c r="W36" s="1900">
        <f t="shared" si="1"/>
        <v>0</v>
      </c>
      <c r="X36" s="1903">
        <f t="shared" si="6"/>
        <v>0</v>
      </c>
      <c r="Y36" s="1892" t="b">
        <v>0</v>
      </c>
      <c r="Z36" s="1968"/>
      <c r="AA36" s="1968"/>
    </row>
    <row r="37" spans="1:29" ht="19.5" hidden="1" customHeight="1">
      <c r="A37" s="1882" t="str">
        <f t="shared" si="9"/>
        <v/>
      </c>
      <c r="B37" s="1893"/>
      <c r="C37" s="1894"/>
      <c r="D37" s="1895"/>
      <c r="E37" s="1896"/>
      <c r="F37" s="1896"/>
      <c r="G37" s="1896"/>
      <c r="H37" s="1896"/>
      <c r="I37" s="1896"/>
      <c r="J37" s="1896"/>
      <c r="K37" s="1896"/>
      <c r="L37" s="1896"/>
      <c r="M37" s="1896"/>
      <c r="N37" s="1896"/>
      <c r="O37" s="1900">
        <f t="shared" si="2"/>
        <v>0</v>
      </c>
      <c r="P37" s="1897">
        <f t="shared" si="0"/>
        <v>0</v>
      </c>
      <c r="Q37" s="1898">
        <f t="shared" si="3"/>
        <v>0</v>
      </c>
      <c r="R37" s="1898" t="str">
        <f t="shared" si="4"/>
        <v/>
      </c>
      <c r="S37" s="1889"/>
      <c r="T37" s="1888" t="str">
        <f t="shared" si="5"/>
        <v/>
      </c>
      <c r="U37" s="1898" t="str">
        <f t="shared" si="7"/>
        <v/>
      </c>
      <c r="V37" s="1899">
        <f t="shared" si="8"/>
        <v>0</v>
      </c>
      <c r="W37" s="1900">
        <f t="shared" si="1"/>
        <v>0</v>
      </c>
      <c r="X37" s="1903">
        <f t="shared" si="6"/>
        <v>0</v>
      </c>
      <c r="Y37" s="1892" t="b">
        <v>0</v>
      </c>
      <c r="Z37" s="1968"/>
      <c r="AA37" s="1968"/>
    </row>
    <row r="38" spans="1:29" ht="19.5" hidden="1" customHeight="1">
      <c r="A38" s="1882" t="str">
        <f t="shared" si="9"/>
        <v/>
      </c>
      <c r="B38" s="1893"/>
      <c r="C38" s="1894"/>
      <c r="D38" s="1895"/>
      <c r="E38" s="1896"/>
      <c r="F38" s="1896"/>
      <c r="G38" s="1896"/>
      <c r="H38" s="1896"/>
      <c r="I38" s="1896"/>
      <c r="J38" s="1896"/>
      <c r="K38" s="1896"/>
      <c r="L38" s="1896"/>
      <c r="M38" s="1896"/>
      <c r="N38" s="1896"/>
      <c r="O38" s="1900">
        <f t="shared" si="2"/>
        <v>0</v>
      </c>
      <c r="P38" s="1897">
        <f t="shared" si="0"/>
        <v>0</v>
      </c>
      <c r="Q38" s="1898">
        <f t="shared" si="3"/>
        <v>0</v>
      </c>
      <c r="R38" s="1898" t="str">
        <f t="shared" si="4"/>
        <v/>
      </c>
      <c r="S38" s="1889"/>
      <c r="T38" s="1888" t="str">
        <f t="shared" si="5"/>
        <v/>
      </c>
      <c r="U38" s="1898" t="str">
        <f t="shared" si="7"/>
        <v/>
      </c>
      <c r="V38" s="1899">
        <f t="shared" si="8"/>
        <v>0</v>
      </c>
      <c r="W38" s="1900">
        <f t="shared" si="1"/>
        <v>0</v>
      </c>
      <c r="X38" s="1903">
        <f t="shared" si="6"/>
        <v>0</v>
      </c>
      <c r="Y38" s="1892" t="b">
        <v>0</v>
      </c>
      <c r="Z38" s="1968"/>
      <c r="AA38" s="1968"/>
    </row>
    <row r="39" spans="1:29" ht="19.5" hidden="1" customHeight="1">
      <c r="A39" s="1906" t="str">
        <f t="shared" si="9"/>
        <v/>
      </c>
      <c r="B39" s="1907"/>
      <c r="C39" s="1908"/>
      <c r="D39" s="1909"/>
      <c r="E39" s="1910"/>
      <c r="F39" s="1910"/>
      <c r="G39" s="1910"/>
      <c r="H39" s="1910"/>
      <c r="I39" s="1910"/>
      <c r="J39" s="1910"/>
      <c r="K39" s="1910"/>
      <c r="L39" s="1910"/>
      <c r="M39" s="1910"/>
      <c r="N39" s="1910"/>
      <c r="O39" s="1911">
        <f t="shared" si="2"/>
        <v>0</v>
      </c>
      <c r="P39" s="1912">
        <f t="shared" si="0"/>
        <v>0</v>
      </c>
      <c r="Q39" s="1913">
        <f t="shared" si="3"/>
        <v>0</v>
      </c>
      <c r="R39" s="1913" t="str">
        <f t="shared" si="4"/>
        <v/>
      </c>
      <c r="S39" s="1889"/>
      <c r="T39" s="1914" t="str">
        <f t="shared" si="5"/>
        <v/>
      </c>
      <c r="U39" s="1913" t="str">
        <f t="shared" si="7"/>
        <v/>
      </c>
      <c r="V39" s="1915">
        <f t="shared" si="8"/>
        <v>0</v>
      </c>
      <c r="W39" s="1911">
        <f t="shared" si="1"/>
        <v>0</v>
      </c>
      <c r="X39" s="1916">
        <f t="shared" si="6"/>
        <v>0</v>
      </c>
      <c r="Y39" s="1892" t="b">
        <v>0</v>
      </c>
      <c r="Z39" s="1968"/>
      <c r="AA39" s="1968"/>
    </row>
    <row r="40" spans="1:29" ht="29.25" customHeight="1">
      <c r="A40" s="4110" t="s">
        <v>937</v>
      </c>
      <c r="B40" s="4111"/>
      <c r="C40" s="4112"/>
      <c r="D40" s="1917">
        <f>SUM(D10:D39)</f>
        <v>3900000</v>
      </c>
      <c r="E40" s="1918">
        <f t="shared" ref="E40:X42" si="10">SUM(E10:E39)</f>
        <v>0</v>
      </c>
      <c r="F40" s="1918">
        <f t="shared" si="10"/>
        <v>0</v>
      </c>
      <c r="G40" s="1918">
        <f t="shared" si="10"/>
        <v>0</v>
      </c>
      <c r="H40" s="1918">
        <f t="shared" si="10"/>
        <v>0</v>
      </c>
      <c r="I40" s="1918">
        <f t="shared" si="10"/>
        <v>920000</v>
      </c>
      <c r="J40" s="1918">
        <f t="shared" si="10"/>
        <v>0</v>
      </c>
      <c r="K40" s="1918">
        <f t="shared" si="10"/>
        <v>0</v>
      </c>
      <c r="L40" s="1918">
        <f t="shared" si="10"/>
        <v>0</v>
      </c>
      <c r="M40" s="1918">
        <f t="shared" si="10"/>
        <v>0</v>
      </c>
      <c r="N40" s="1918">
        <f t="shared" si="10"/>
        <v>0</v>
      </c>
      <c r="O40" s="1919">
        <f>SUM(O10:O39)</f>
        <v>4820000</v>
      </c>
      <c r="P40" s="1917">
        <f t="shared" si="10"/>
        <v>38640</v>
      </c>
      <c r="Q40" s="1918">
        <f t="shared" si="10"/>
        <v>3840</v>
      </c>
      <c r="R40" s="1918">
        <f t="shared" si="10"/>
        <v>216900</v>
      </c>
      <c r="S40" s="1918"/>
      <c r="T40" s="1918">
        <f>SUM(T10:T39)</f>
        <v>8890</v>
      </c>
      <c r="U40" s="1918">
        <f t="shared" si="10"/>
        <v>137370</v>
      </c>
      <c r="V40" s="1920">
        <f>SUM(V10:V39)</f>
        <v>0</v>
      </c>
      <c r="W40" s="1921">
        <f t="shared" si="10"/>
        <v>405640</v>
      </c>
      <c r="X40" s="1922">
        <f t="shared" si="10"/>
        <v>4414360</v>
      </c>
      <c r="Z40" s="1968">
        <f>SUM(Z10:Z39)</f>
        <v>900000</v>
      </c>
      <c r="AA40" s="1968">
        <v>25000</v>
      </c>
      <c r="AB40" s="1966">
        <f>SUM(AB10:AB12)</f>
        <v>5389360</v>
      </c>
    </row>
    <row r="41" spans="1:29" ht="29.25" customHeight="1">
      <c r="A41" s="4110" t="s">
        <v>938</v>
      </c>
      <c r="B41" s="4111"/>
      <c r="C41" s="4112"/>
      <c r="D41" s="1917">
        <f>D40*12</f>
        <v>46800000</v>
      </c>
      <c r="E41" s="1918">
        <f t="shared" si="10"/>
        <v>0</v>
      </c>
      <c r="F41" s="1918">
        <f t="shared" si="10"/>
        <v>0</v>
      </c>
      <c r="G41" s="1918">
        <f t="shared" si="10"/>
        <v>0</v>
      </c>
      <c r="H41" s="1918">
        <f t="shared" si="10"/>
        <v>0</v>
      </c>
      <c r="I41" s="1918">
        <f>I40*12</f>
        <v>11040000</v>
      </c>
      <c r="J41" s="1918">
        <f t="shared" si="10"/>
        <v>0</v>
      </c>
      <c r="K41" s="1918">
        <f t="shared" si="10"/>
        <v>0</v>
      </c>
      <c r="L41" s="1918">
        <f t="shared" si="10"/>
        <v>0</v>
      </c>
      <c r="M41" s="1918">
        <f t="shared" si="10"/>
        <v>0</v>
      </c>
      <c r="N41" s="1918">
        <f t="shared" si="10"/>
        <v>0</v>
      </c>
      <c r="O41" s="1919">
        <f>O40*12</f>
        <v>57840000</v>
      </c>
      <c r="P41" s="1917">
        <f>P40*12</f>
        <v>463680</v>
      </c>
      <c r="Q41" s="1918">
        <f>Q40*12</f>
        <v>46080</v>
      </c>
      <c r="R41" s="1918">
        <f>R40*12</f>
        <v>2602800</v>
      </c>
      <c r="S41" s="1918"/>
      <c r="T41" s="1918">
        <f>T40*12</f>
        <v>106680</v>
      </c>
      <c r="U41" s="1918">
        <f>U40*12</f>
        <v>1648440</v>
      </c>
      <c r="V41" s="1920">
        <f>SUM(V11:V40)</f>
        <v>0</v>
      </c>
      <c r="W41" s="1921">
        <f>W40*12</f>
        <v>4867680</v>
      </c>
      <c r="X41" s="1922">
        <f>X40*12</f>
        <v>52972320</v>
      </c>
      <c r="Z41" s="1968">
        <f>Z40*12</f>
        <v>10800000</v>
      </c>
      <c r="AA41" s="1968">
        <f>AA40*12</f>
        <v>300000</v>
      </c>
      <c r="AB41" s="1968">
        <f>AB40*12</f>
        <v>64672320</v>
      </c>
    </row>
    <row r="42" spans="1:29" ht="29.25" customHeight="1">
      <c r="A42" s="4110" t="s">
        <v>975</v>
      </c>
      <c r="B42" s="4111"/>
      <c r="C42" s="4112"/>
      <c r="D42" s="1917">
        <f>D41</f>
        <v>46800000</v>
      </c>
      <c r="E42" s="1918">
        <f t="shared" si="10"/>
        <v>0</v>
      </c>
      <c r="F42" s="1918">
        <f t="shared" si="10"/>
        <v>0</v>
      </c>
      <c r="G42" s="1918">
        <f t="shared" si="10"/>
        <v>0</v>
      </c>
      <c r="H42" s="1918">
        <f t="shared" si="10"/>
        <v>0</v>
      </c>
      <c r="I42" s="1918">
        <f>I41</f>
        <v>11040000</v>
      </c>
      <c r="J42" s="1918">
        <f t="shared" si="10"/>
        <v>0</v>
      </c>
      <c r="K42" s="1918">
        <f t="shared" si="10"/>
        <v>0</v>
      </c>
      <c r="L42" s="1918">
        <f t="shared" si="10"/>
        <v>0</v>
      </c>
      <c r="M42" s="1918">
        <f t="shared" si="10"/>
        <v>0</v>
      </c>
      <c r="N42" s="1918">
        <f t="shared" si="10"/>
        <v>0</v>
      </c>
      <c r="O42" s="1919">
        <f>D42+I42+Z42+AA42</f>
        <v>68940000</v>
      </c>
      <c r="P42" s="1917"/>
      <c r="Q42" s="1918"/>
      <c r="R42" s="1918"/>
      <c r="S42" s="1918"/>
      <c r="T42" s="1918"/>
      <c r="U42" s="1918"/>
      <c r="V42" s="1920"/>
      <c r="W42" s="1921"/>
      <c r="X42" s="1922"/>
      <c r="Z42" s="1968">
        <f>Z41</f>
        <v>10800000</v>
      </c>
      <c r="AA42" s="1968">
        <f>AA41</f>
        <v>300000</v>
      </c>
      <c r="AB42" s="1968"/>
    </row>
    <row r="43" spans="1:29" ht="20.100000000000001" customHeight="1">
      <c r="P43" s="1873"/>
      <c r="Q43" s="1873"/>
      <c r="R43" s="1873"/>
      <c r="S43" s="1873"/>
      <c r="T43" s="1873"/>
      <c r="U43" s="1873"/>
      <c r="V43" s="1873"/>
    </row>
    <row r="44" spans="1:29" ht="20.100000000000001" customHeight="1">
      <c r="P44" s="1873"/>
      <c r="Q44" s="1873"/>
      <c r="R44" s="1873"/>
      <c r="S44" s="1873"/>
      <c r="T44" s="1873"/>
      <c r="U44" s="1873"/>
      <c r="V44" s="1873"/>
    </row>
    <row r="45" spans="1:29" ht="20.100000000000001" customHeight="1">
      <c r="P45" s="1873"/>
      <c r="Q45" s="1873"/>
      <c r="R45" s="1873" t="s">
        <v>5145</v>
      </c>
      <c r="S45" s="1873"/>
      <c r="T45" s="1873"/>
      <c r="U45" s="1873"/>
      <c r="V45" s="1873"/>
      <c r="AB45" s="1871">
        <f>P11*12</f>
        <v>158160</v>
      </c>
      <c r="AC45" s="1871">
        <f>Q11*12</f>
        <v>15720</v>
      </c>
    </row>
    <row r="46" spans="1:29" ht="20.100000000000001" customHeight="1">
      <c r="P46" s="1873"/>
      <c r="Q46" s="1873"/>
      <c r="R46" s="1873"/>
      <c r="S46" s="1873"/>
      <c r="T46" s="1873"/>
      <c r="U46" s="1873"/>
      <c r="V46" s="1873"/>
      <c r="AB46" s="1871">
        <f>P12*12</f>
        <v>96840</v>
      </c>
      <c r="AC46" s="1871">
        <f>Q12*12</f>
        <v>9600</v>
      </c>
    </row>
    <row r="47" spans="1:29" ht="20.100000000000001" customHeight="1">
      <c r="P47" s="1873"/>
      <c r="Q47" s="1873"/>
      <c r="R47" s="1873"/>
      <c r="S47" s="1873"/>
      <c r="T47" s="1873"/>
      <c r="U47" s="1873"/>
      <c r="V47" s="1873"/>
    </row>
    <row r="48" spans="1:29" ht="20.100000000000001" customHeight="1">
      <c r="P48" s="1873"/>
      <c r="Q48" s="1873"/>
      <c r="R48" s="1873"/>
      <c r="S48" s="1873"/>
      <c r="T48" s="1873"/>
      <c r="U48" s="1873"/>
      <c r="V48" s="1873"/>
    </row>
    <row r="49" spans="16:22" ht="20.100000000000001" customHeight="1">
      <c r="P49" s="1873"/>
      <c r="Q49" s="1873"/>
      <c r="R49" s="1873"/>
      <c r="S49" s="1873"/>
      <c r="T49" s="1873"/>
      <c r="U49" s="1873"/>
      <c r="V49" s="1873"/>
    </row>
    <row r="50" spans="16:22" ht="20.100000000000001" customHeight="1">
      <c r="P50" s="1873"/>
      <c r="Q50" s="1873"/>
      <c r="R50" s="1873"/>
      <c r="S50" s="1873"/>
      <c r="T50" s="1873"/>
      <c r="U50" s="1873"/>
      <c r="V50" s="1873"/>
    </row>
    <row r="51" spans="16:22" ht="20.100000000000001" customHeight="1">
      <c r="P51" s="1873"/>
      <c r="Q51" s="1873"/>
      <c r="R51" s="1873"/>
      <c r="S51" s="1873"/>
      <c r="T51" s="1873"/>
      <c r="U51" s="1873"/>
      <c r="V51" s="1873"/>
    </row>
    <row r="52" spans="16:22" ht="20.100000000000001" customHeight="1">
      <c r="P52" s="1873"/>
      <c r="Q52" s="1873"/>
      <c r="R52" s="1873"/>
      <c r="S52" s="1873"/>
      <c r="T52" s="1873"/>
      <c r="U52" s="1873"/>
      <c r="V52" s="1873"/>
    </row>
    <row r="53" spans="16:22" ht="20.100000000000001" customHeight="1">
      <c r="P53" s="1873"/>
      <c r="Q53" s="1873"/>
      <c r="R53" s="1873"/>
      <c r="S53" s="1873"/>
      <c r="T53" s="1873"/>
      <c r="U53" s="1873"/>
      <c r="V53" s="1873"/>
    </row>
    <row r="54" spans="16:22" ht="20.100000000000001" customHeight="1">
      <c r="P54" s="1873"/>
      <c r="Q54" s="1873"/>
      <c r="R54" s="1873"/>
      <c r="S54" s="1873"/>
      <c r="T54" s="1873"/>
      <c r="U54" s="1873"/>
      <c r="V54" s="1873"/>
    </row>
    <row r="55" spans="16:22" ht="20.100000000000001" customHeight="1">
      <c r="P55" s="1873"/>
      <c r="Q55" s="1873"/>
      <c r="R55" s="1873"/>
      <c r="S55" s="1873"/>
      <c r="T55" s="1873"/>
      <c r="U55" s="1873"/>
      <c r="V55" s="1873"/>
    </row>
    <row r="56" spans="16:22" ht="20.100000000000001" customHeight="1">
      <c r="P56" s="1873"/>
      <c r="Q56" s="1873"/>
      <c r="R56" s="1873"/>
      <c r="S56" s="1873"/>
      <c r="T56" s="1873"/>
      <c r="U56" s="1873"/>
      <c r="V56" s="1873"/>
    </row>
    <row r="57" spans="16:22" ht="20.100000000000001" customHeight="1">
      <c r="P57" s="1873"/>
      <c r="Q57" s="1873"/>
      <c r="R57" s="1873"/>
      <c r="S57" s="1873"/>
      <c r="T57" s="1873"/>
      <c r="U57" s="1873"/>
      <c r="V57" s="1873"/>
    </row>
    <row r="58" spans="16:22" ht="20.100000000000001" customHeight="1">
      <c r="P58" s="1873"/>
      <c r="Q58" s="1873"/>
      <c r="R58" s="1873"/>
      <c r="S58" s="1873"/>
      <c r="T58" s="1873"/>
      <c r="U58" s="1873"/>
      <c r="V58" s="1873"/>
    </row>
    <row r="59" spans="16:22" ht="20.100000000000001" customHeight="1">
      <c r="P59" s="1873"/>
      <c r="Q59" s="1873"/>
      <c r="R59" s="1873"/>
      <c r="S59" s="1873"/>
      <c r="T59" s="1873"/>
      <c r="U59" s="1873"/>
      <c r="V59" s="1873"/>
    </row>
    <row r="60" spans="16:22" ht="20.100000000000001" customHeight="1">
      <c r="P60" s="1873"/>
      <c r="Q60" s="1873"/>
      <c r="R60" s="1873"/>
      <c r="S60" s="1873"/>
      <c r="T60" s="1873"/>
      <c r="U60" s="1873"/>
      <c r="V60" s="1873"/>
    </row>
    <row r="61" spans="16:22" ht="20.100000000000001" customHeight="1">
      <c r="P61" s="1873"/>
      <c r="Q61" s="1873"/>
      <c r="R61" s="1873"/>
      <c r="S61" s="1873"/>
      <c r="T61" s="1873"/>
      <c r="U61" s="1873"/>
      <c r="V61" s="1873"/>
    </row>
    <row r="62" spans="16:22" ht="20.100000000000001" customHeight="1">
      <c r="P62" s="1873"/>
      <c r="Q62" s="1873"/>
      <c r="R62" s="1873"/>
      <c r="S62" s="1873"/>
      <c r="T62" s="1873"/>
      <c r="U62" s="1873"/>
      <c r="V62" s="1873"/>
    </row>
    <row r="63" spans="16:22" ht="20.100000000000001" customHeight="1">
      <c r="P63" s="1873"/>
      <c r="Q63" s="1873"/>
      <c r="R63" s="1873"/>
      <c r="S63" s="1873"/>
      <c r="T63" s="1873"/>
      <c r="U63" s="1873"/>
      <c r="V63" s="1873"/>
    </row>
    <row r="64" spans="16:22" ht="20.100000000000001" customHeight="1">
      <c r="P64" s="1873"/>
      <c r="Q64" s="1873"/>
      <c r="R64" s="1873"/>
      <c r="S64" s="1873"/>
      <c r="T64" s="1873"/>
      <c r="U64" s="1873"/>
      <c r="V64" s="1873"/>
    </row>
    <row r="65" spans="16:22" ht="20.100000000000001" customHeight="1">
      <c r="P65" s="1873"/>
      <c r="Q65" s="1873"/>
      <c r="R65" s="1873"/>
      <c r="S65" s="1873"/>
      <c r="T65" s="1873"/>
      <c r="U65" s="1873"/>
      <c r="V65" s="1873"/>
    </row>
    <row r="66" spans="16:22" ht="20.100000000000001" customHeight="1">
      <c r="P66" s="1873"/>
      <c r="Q66" s="1873"/>
      <c r="R66" s="1873"/>
      <c r="S66" s="1873"/>
      <c r="T66" s="1873"/>
      <c r="U66" s="1873"/>
      <c r="V66" s="1873"/>
    </row>
    <row r="67" spans="16:22" ht="20.100000000000001" customHeight="1">
      <c r="P67" s="1873"/>
      <c r="Q67" s="1873"/>
      <c r="R67" s="1873"/>
      <c r="S67" s="1873"/>
      <c r="T67" s="1873"/>
      <c r="U67" s="1873"/>
      <c r="V67" s="1873"/>
    </row>
    <row r="68" spans="16:22" ht="20.100000000000001" customHeight="1">
      <c r="P68" s="1873"/>
      <c r="Q68" s="1873"/>
      <c r="R68" s="1873"/>
      <c r="S68" s="1873"/>
      <c r="T68" s="1873"/>
      <c r="U68" s="1873"/>
      <c r="V68" s="1873"/>
    </row>
    <row r="69" spans="16:22" ht="20.100000000000001" customHeight="1">
      <c r="P69" s="1873"/>
      <c r="Q69" s="1873"/>
      <c r="R69" s="1873"/>
      <c r="S69" s="1873"/>
      <c r="T69" s="1873"/>
      <c r="U69" s="1873"/>
      <c r="V69" s="1873"/>
    </row>
    <row r="70" spans="16:22" ht="20.100000000000001" customHeight="1">
      <c r="P70" s="1873"/>
      <c r="Q70" s="1873"/>
      <c r="R70" s="1873"/>
      <c r="S70" s="1873"/>
      <c r="T70" s="1873"/>
      <c r="U70" s="1873"/>
      <c r="V70" s="1873"/>
    </row>
    <row r="71" spans="16:22" ht="20.100000000000001" customHeight="1">
      <c r="P71" s="1873"/>
      <c r="Q71" s="1873"/>
      <c r="R71" s="1873"/>
      <c r="S71" s="1873"/>
      <c r="T71" s="1873"/>
      <c r="U71" s="1873"/>
      <c r="V71" s="1873"/>
    </row>
    <row r="72" spans="16:22" ht="20.100000000000001" customHeight="1">
      <c r="P72" s="1873"/>
      <c r="Q72" s="1873"/>
      <c r="R72" s="1873"/>
      <c r="S72" s="1873"/>
      <c r="T72" s="1873"/>
      <c r="U72" s="1873"/>
      <c r="V72" s="1873"/>
    </row>
    <row r="73" spans="16:22" ht="20.100000000000001" customHeight="1">
      <c r="P73" s="1873"/>
      <c r="Q73" s="1873"/>
      <c r="R73" s="1873"/>
      <c r="S73" s="1873"/>
      <c r="T73" s="1873"/>
      <c r="U73" s="1873"/>
      <c r="V73" s="1873"/>
    </row>
    <row r="74" spans="16:22" ht="20.100000000000001" customHeight="1">
      <c r="P74" s="1873"/>
      <c r="Q74" s="1873"/>
      <c r="R74" s="1873"/>
      <c r="S74" s="1873"/>
      <c r="T74" s="1873"/>
      <c r="U74" s="1873"/>
      <c r="V74" s="1873"/>
    </row>
    <row r="75" spans="16:22" ht="20.100000000000001" customHeight="1">
      <c r="P75" s="1873"/>
      <c r="Q75" s="1873"/>
      <c r="R75" s="1873"/>
      <c r="S75" s="1873"/>
      <c r="T75" s="1873"/>
      <c r="U75" s="1873"/>
      <c r="V75" s="1873"/>
    </row>
    <row r="76" spans="16:22" ht="20.100000000000001" customHeight="1">
      <c r="P76" s="1873"/>
      <c r="Q76" s="1873"/>
      <c r="R76" s="1873"/>
      <c r="S76" s="1873"/>
      <c r="T76" s="1873"/>
      <c r="U76" s="1873"/>
      <c r="V76" s="1873"/>
    </row>
    <row r="77" spans="16:22" ht="20.100000000000001" customHeight="1">
      <c r="P77" s="1873"/>
      <c r="Q77" s="1873"/>
      <c r="R77" s="1873"/>
      <c r="S77" s="1873"/>
      <c r="T77" s="1873"/>
      <c r="U77" s="1873"/>
      <c r="V77" s="1873"/>
    </row>
    <row r="78" spans="16:22" ht="20.100000000000001" customHeight="1">
      <c r="P78" s="1873"/>
      <c r="Q78" s="1873"/>
      <c r="R78" s="1873"/>
      <c r="S78" s="1873"/>
      <c r="T78" s="1873"/>
      <c r="U78" s="1873"/>
      <c r="V78" s="1873"/>
    </row>
    <row r="79" spans="16:22" ht="20.100000000000001" customHeight="1">
      <c r="P79" s="1873"/>
      <c r="Q79" s="1873"/>
      <c r="R79" s="1873"/>
      <c r="S79" s="1873"/>
      <c r="T79" s="1873"/>
      <c r="U79" s="1873"/>
      <c r="V79" s="1873"/>
    </row>
    <row r="80" spans="16:22" ht="20.100000000000001" customHeight="1">
      <c r="P80" s="1873"/>
      <c r="Q80" s="1873"/>
      <c r="R80" s="1873"/>
      <c r="S80" s="1873"/>
      <c r="T80" s="1873"/>
      <c r="U80" s="1873"/>
      <c r="V80" s="1873"/>
    </row>
    <row r="81" spans="16:22" ht="20.100000000000001" customHeight="1">
      <c r="P81" s="1873"/>
      <c r="Q81" s="1873"/>
      <c r="R81" s="1873"/>
      <c r="S81" s="1873"/>
      <c r="T81" s="1873"/>
      <c r="U81" s="1873"/>
      <c r="V81" s="1873"/>
    </row>
    <row r="82" spans="16:22" ht="20.100000000000001" customHeight="1">
      <c r="P82" s="1873"/>
      <c r="Q82" s="1873"/>
      <c r="R82" s="1873"/>
      <c r="S82" s="1873"/>
      <c r="T82" s="1873"/>
      <c r="U82" s="1873"/>
      <c r="V82" s="1873"/>
    </row>
    <row r="83" spans="16:22" ht="20.100000000000001" customHeight="1">
      <c r="P83" s="1873"/>
      <c r="Q83" s="1873"/>
      <c r="R83" s="1873"/>
      <c r="S83" s="1873"/>
      <c r="T83" s="1873"/>
      <c r="U83" s="1873"/>
      <c r="V83" s="1873"/>
    </row>
    <row r="84" spans="16:22" ht="20.100000000000001" customHeight="1">
      <c r="P84" s="1873"/>
      <c r="Q84" s="1873"/>
      <c r="R84" s="1873"/>
      <c r="S84" s="1873"/>
      <c r="T84" s="1873"/>
      <c r="U84" s="1873"/>
      <c r="V84" s="1873"/>
    </row>
    <row r="85" spans="16:22" ht="20.100000000000001" customHeight="1">
      <c r="P85" s="1873"/>
      <c r="Q85" s="1873"/>
      <c r="R85" s="1873"/>
      <c r="S85" s="1873"/>
      <c r="T85" s="1873"/>
      <c r="U85" s="1873"/>
      <c r="V85" s="1873"/>
    </row>
    <row r="86" spans="16:22" ht="20.100000000000001" customHeight="1">
      <c r="P86" s="1873"/>
      <c r="Q86" s="1873"/>
      <c r="R86" s="1873"/>
      <c r="S86" s="1873"/>
      <c r="T86" s="1873"/>
      <c r="U86" s="1873"/>
      <c r="V86" s="1873"/>
    </row>
    <row r="87" spans="16:22" ht="20.100000000000001" customHeight="1">
      <c r="P87" s="1873"/>
      <c r="Q87" s="1873"/>
      <c r="R87" s="1873"/>
      <c r="S87" s="1873"/>
      <c r="T87" s="1873"/>
      <c r="U87" s="1873"/>
      <c r="V87" s="1873"/>
    </row>
    <row r="88" spans="16:22" ht="20.100000000000001" customHeight="1">
      <c r="P88" s="1873"/>
      <c r="Q88" s="1873"/>
      <c r="R88" s="1873"/>
      <c r="S88" s="1873"/>
      <c r="T88" s="1873"/>
      <c r="U88" s="1873"/>
      <c r="V88" s="1873"/>
    </row>
    <row r="89" spans="16:22" ht="20.100000000000001" customHeight="1">
      <c r="P89" s="1873"/>
      <c r="Q89" s="1873"/>
      <c r="R89" s="1873"/>
      <c r="S89" s="1873"/>
      <c r="T89" s="1873"/>
      <c r="U89" s="1873"/>
      <c r="V89" s="1873"/>
    </row>
    <row r="90" spans="16:22" ht="20.100000000000001" customHeight="1">
      <c r="P90" s="1873"/>
      <c r="Q90" s="1873"/>
      <c r="R90" s="1873"/>
      <c r="S90" s="1873"/>
      <c r="T90" s="1873"/>
      <c r="U90" s="1873"/>
      <c r="V90" s="1873"/>
    </row>
    <row r="91" spans="16:22" ht="20.100000000000001" customHeight="1">
      <c r="P91" s="1873"/>
      <c r="Q91" s="1873"/>
      <c r="R91" s="1873"/>
      <c r="S91" s="1873"/>
      <c r="T91" s="1873"/>
      <c r="U91" s="1873"/>
      <c r="V91" s="1873"/>
    </row>
    <row r="92" spans="16:22" ht="20.100000000000001" customHeight="1">
      <c r="P92" s="1873"/>
      <c r="Q92" s="1873"/>
      <c r="R92" s="1873"/>
      <c r="S92" s="1873"/>
      <c r="T92" s="1873"/>
      <c r="U92" s="1873"/>
      <c r="V92" s="1873"/>
    </row>
    <row r="93" spans="16:22" ht="20.100000000000001" customHeight="1">
      <c r="P93" s="1873"/>
      <c r="Q93" s="1873"/>
      <c r="R93" s="1873"/>
      <c r="S93" s="1873"/>
      <c r="T93" s="1873"/>
      <c r="U93" s="1873"/>
      <c r="V93" s="1873"/>
    </row>
    <row r="94" spans="16:22" ht="20.100000000000001" customHeight="1">
      <c r="P94" s="1873"/>
      <c r="Q94" s="1873"/>
      <c r="R94" s="1873"/>
      <c r="S94" s="1873"/>
      <c r="T94" s="1873"/>
      <c r="U94" s="1873"/>
      <c r="V94" s="1873"/>
    </row>
    <row r="95" spans="16:22" ht="20.100000000000001" customHeight="1">
      <c r="P95" s="1873"/>
      <c r="Q95" s="1873"/>
      <c r="R95" s="1873"/>
      <c r="S95" s="1873"/>
      <c r="T95" s="1873"/>
      <c r="U95" s="1873"/>
      <c r="V95" s="1873"/>
    </row>
    <row r="96" spans="16:22" ht="20.100000000000001" customHeight="1">
      <c r="P96" s="1873"/>
      <c r="Q96" s="1873"/>
      <c r="R96" s="1873"/>
      <c r="S96" s="1873"/>
      <c r="T96" s="1873"/>
      <c r="U96" s="1873"/>
      <c r="V96" s="1873"/>
    </row>
    <row r="97" spans="16:22" ht="20.100000000000001" customHeight="1">
      <c r="P97" s="1873"/>
      <c r="Q97" s="1873"/>
      <c r="R97" s="1873"/>
      <c r="S97" s="1873"/>
      <c r="T97" s="1873"/>
      <c r="U97" s="1873"/>
      <c r="V97" s="1873"/>
    </row>
    <row r="98" spans="16:22" ht="20.100000000000001" customHeight="1">
      <c r="P98" s="1873"/>
      <c r="Q98" s="1873"/>
      <c r="R98" s="1873"/>
      <c r="S98" s="1873"/>
      <c r="T98" s="1873"/>
      <c r="U98" s="1873"/>
      <c r="V98" s="1873"/>
    </row>
    <row r="99" spans="16:22" ht="20.100000000000001" customHeight="1">
      <c r="P99" s="1873"/>
      <c r="Q99" s="1873"/>
      <c r="R99" s="1873"/>
      <c r="S99" s="1873"/>
      <c r="T99" s="1873"/>
      <c r="U99" s="1873"/>
      <c r="V99" s="1873"/>
    </row>
    <row r="100" spans="16:22" ht="20.100000000000001" customHeight="1">
      <c r="P100" s="1873"/>
      <c r="Q100" s="1873"/>
      <c r="R100" s="1873"/>
      <c r="S100" s="1873"/>
      <c r="T100" s="1873"/>
      <c r="U100" s="1873"/>
      <c r="V100" s="1873"/>
    </row>
    <row r="101" spans="16:22" ht="20.100000000000001" customHeight="1">
      <c r="P101" s="1873"/>
      <c r="Q101" s="1873"/>
      <c r="R101" s="1873"/>
      <c r="S101" s="1873"/>
      <c r="T101" s="1873"/>
      <c r="U101" s="1873"/>
      <c r="V101" s="1873"/>
    </row>
    <row r="102" spans="16:22" ht="20.100000000000001" customHeight="1">
      <c r="P102" s="1873"/>
      <c r="Q102" s="1873"/>
      <c r="R102" s="1873"/>
      <c r="S102" s="1873"/>
      <c r="T102" s="1873"/>
      <c r="U102" s="1873"/>
      <c r="V102" s="1873"/>
    </row>
    <row r="103" spans="16:22" ht="20.100000000000001" customHeight="1">
      <c r="P103" s="1873"/>
      <c r="Q103" s="1873"/>
      <c r="R103" s="1873"/>
      <c r="S103" s="1873"/>
      <c r="T103" s="1873"/>
      <c r="U103" s="1873"/>
      <c r="V103" s="1873"/>
    </row>
    <row r="104" spans="16:22" ht="20.100000000000001" customHeight="1">
      <c r="P104" s="1873"/>
      <c r="Q104" s="1873"/>
      <c r="R104" s="1873"/>
      <c r="S104" s="1873"/>
      <c r="T104" s="1873"/>
      <c r="U104" s="1873"/>
      <c r="V104" s="1873"/>
    </row>
    <row r="105" spans="16:22" ht="20.100000000000001" customHeight="1">
      <c r="P105" s="1873"/>
      <c r="Q105" s="1873"/>
      <c r="R105" s="1873"/>
      <c r="S105" s="1873"/>
      <c r="T105" s="1873"/>
      <c r="U105" s="1873"/>
      <c r="V105" s="1873"/>
    </row>
    <row r="106" spans="16:22" ht="20.100000000000001" customHeight="1">
      <c r="P106" s="1873"/>
      <c r="Q106" s="1873"/>
      <c r="R106" s="1873"/>
      <c r="S106" s="1873"/>
      <c r="T106" s="1873"/>
      <c r="U106" s="1873"/>
      <c r="V106" s="1873"/>
    </row>
    <row r="107" spans="16:22" ht="20.100000000000001" customHeight="1">
      <c r="P107" s="1873"/>
      <c r="Q107" s="1873"/>
      <c r="R107" s="1873"/>
      <c r="S107" s="1873"/>
      <c r="T107" s="1873"/>
      <c r="U107" s="1873"/>
      <c r="V107" s="1873"/>
    </row>
    <row r="108" spans="16:22" ht="20.100000000000001" customHeight="1">
      <c r="P108" s="1873"/>
      <c r="Q108" s="1873"/>
      <c r="R108" s="1873"/>
      <c r="S108" s="1873"/>
      <c r="T108" s="1873"/>
      <c r="U108" s="1873"/>
      <c r="V108" s="1873"/>
    </row>
    <row r="109" spans="16:22" ht="20.100000000000001" customHeight="1">
      <c r="P109" s="1873"/>
      <c r="Q109" s="1873"/>
      <c r="R109" s="1873"/>
      <c r="S109" s="1873"/>
      <c r="T109" s="1873"/>
      <c r="U109" s="1873"/>
      <c r="V109" s="1873"/>
    </row>
    <row r="110" spans="16:22" ht="20.100000000000001" customHeight="1">
      <c r="P110" s="1873"/>
      <c r="Q110" s="1873"/>
      <c r="R110" s="1873"/>
      <c r="S110" s="1873"/>
      <c r="T110" s="1873"/>
      <c r="U110" s="1873"/>
      <c r="V110" s="1873"/>
    </row>
    <row r="111" spans="16:22" ht="20.100000000000001" customHeight="1">
      <c r="P111" s="1873"/>
      <c r="Q111" s="1873"/>
      <c r="R111" s="1873"/>
      <c r="S111" s="1873"/>
      <c r="T111" s="1873"/>
      <c r="U111" s="1873"/>
      <c r="V111" s="1873"/>
    </row>
    <row r="112" spans="16:22" ht="20.100000000000001" customHeight="1">
      <c r="P112" s="1873"/>
      <c r="Q112" s="1873"/>
      <c r="R112" s="1873"/>
      <c r="S112" s="1873"/>
      <c r="T112" s="1873"/>
      <c r="U112" s="1873"/>
      <c r="V112" s="1873"/>
    </row>
    <row r="113" spans="16:22" ht="20.100000000000001" customHeight="1">
      <c r="P113" s="1873"/>
      <c r="Q113" s="1873"/>
      <c r="R113" s="1873"/>
      <c r="S113" s="1873"/>
      <c r="T113" s="1873"/>
      <c r="U113" s="1873"/>
      <c r="V113" s="1873"/>
    </row>
    <row r="114" spans="16:22" ht="20.100000000000001" customHeight="1">
      <c r="P114" s="1873"/>
      <c r="Q114" s="1873"/>
      <c r="R114" s="1873"/>
      <c r="S114" s="1873"/>
      <c r="T114" s="1873"/>
      <c r="U114" s="1873"/>
      <c r="V114" s="1873"/>
    </row>
    <row r="115" spans="16:22" ht="20.100000000000001" customHeight="1">
      <c r="P115" s="1873"/>
      <c r="Q115" s="1873"/>
      <c r="R115" s="1873"/>
      <c r="S115" s="1873"/>
      <c r="T115" s="1873"/>
      <c r="U115" s="1873"/>
      <c r="V115" s="1873"/>
    </row>
    <row r="116" spans="16:22" ht="20.100000000000001" customHeight="1">
      <c r="P116" s="1873"/>
      <c r="Q116" s="1873"/>
      <c r="R116" s="1873"/>
      <c r="S116" s="1873"/>
      <c r="T116" s="1873"/>
      <c r="U116" s="1873"/>
      <c r="V116" s="1873"/>
    </row>
    <row r="117" spans="16:22" ht="20.100000000000001" customHeight="1">
      <c r="P117" s="1873"/>
      <c r="Q117" s="1873"/>
      <c r="R117" s="1873"/>
      <c r="S117" s="1873"/>
      <c r="T117" s="1873"/>
      <c r="U117" s="1873"/>
      <c r="V117" s="1873"/>
    </row>
    <row r="118" spans="16:22" ht="20.100000000000001" customHeight="1">
      <c r="P118" s="1873"/>
      <c r="Q118" s="1873"/>
      <c r="R118" s="1873"/>
      <c r="S118" s="1873"/>
      <c r="T118" s="1873"/>
      <c r="U118" s="1873"/>
      <c r="V118" s="1873"/>
    </row>
    <row r="119" spans="16:22" ht="20.100000000000001" customHeight="1">
      <c r="P119" s="1873"/>
      <c r="Q119" s="1873"/>
      <c r="R119" s="1873"/>
      <c r="S119" s="1873"/>
      <c r="T119" s="1873"/>
      <c r="U119" s="1873"/>
      <c r="V119" s="1873"/>
    </row>
    <row r="120" spans="16:22" ht="20.100000000000001" customHeight="1">
      <c r="P120" s="1873"/>
      <c r="Q120" s="1873"/>
      <c r="R120" s="1873"/>
      <c r="S120" s="1873"/>
      <c r="T120" s="1873"/>
      <c r="U120" s="1873"/>
      <c r="V120" s="1873"/>
    </row>
    <row r="121" spans="16:22" ht="20.100000000000001" customHeight="1">
      <c r="P121" s="1873"/>
      <c r="Q121" s="1873"/>
      <c r="R121" s="1873"/>
      <c r="S121" s="1873"/>
      <c r="T121" s="1873"/>
      <c r="U121" s="1873"/>
      <c r="V121" s="1873"/>
    </row>
    <row r="122" spans="16:22" ht="20.100000000000001" customHeight="1">
      <c r="P122" s="1873"/>
      <c r="Q122" s="1873"/>
      <c r="R122" s="1873"/>
      <c r="S122" s="1873"/>
      <c r="T122" s="1873"/>
      <c r="U122" s="1873"/>
      <c r="V122" s="1873"/>
    </row>
    <row r="123" spans="16:22" ht="20.100000000000001" customHeight="1">
      <c r="P123" s="1873"/>
      <c r="Q123" s="1873"/>
      <c r="R123" s="1873"/>
      <c r="S123" s="1873"/>
      <c r="T123" s="1873"/>
      <c r="U123" s="1873"/>
      <c r="V123" s="1873"/>
    </row>
    <row r="124" spans="16:22" ht="20.100000000000001" customHeight="1">
      <c r="P124" s="1873"/>
      <c r="Q124" s="1873"/>
      <c r="R124" s="1873"/>
      <c r="S124" s="1873"/>
      <c r="T124" s="1873"/>
      <c r="U124" s="1873"/>
      <c r="V124" s="1873"/>
    </row>
    <row r="125" spans="16:22" ht="20.100000000000001" customHeight="1">
      <c r="P125" s="1873"/>
      <c r="Q125" s="1873"/>
      <c r="R125" s="1873"/>
      <c r="S125" s="1873"/>
      <c r="T125" s="1873"/>
      <c r="U125" s="1873"/>
      <c r="V125" s="1873"/>
    </row>
    <row r="126" spans="16:22" ht="20.100000000000001" customHeight="1">
      <c r="P126" s="1873"/>
      <c r="Q126" s="1873"/>
      <c r="R126" s="1873"/>
      <c r="S126" s="1873"/>
      <c r="T126" s="1873"/>
      <c r="U126" s="1873"/>
      <c r="V126" s="1873"/>
    </row>
    <row r="127" spans="16:22" ht="20.100000000000001" customHeight="1">
      <c r="P127" s="1873"/>
      <c r="Q127" s="1873"/>
      <c r="R127" s="1873"/>
      <c r="S127" s="1873"/>
      <c r="T127" s="1873"/>
      <c r="U127" s="1873"/>
      <c r="V127" s="1873"/>
    </row>
    <row r="128" spans="16:22" ht="20.100000000000001" customHeight="1">
      <c r="P128" s="1873"/>
      <c r="Q128" s="1873"/>
      <c r="R128" s="1873"/>
      <c r="S128" s="1873"/>
      <c r="T128" s="1873"/>
      <c r="U128" s="1873"/>
      <c r="V128" s="1873"/>
    </row>
    <row r="129" spans="16:22" ht="20.100000000000001" customHeight="1">
      <c r="P129" s="1873"/>
      <c r="Q129" s="1873"/>
      <c r="R129" s="1873"/>
      <c r="S129" s="1873"/>
      <c r="T129" s="1873"/>
      <c r="U129" s="1873"/>
      <c r="V129" s="1873"/>
    </row>
    <row r="130" spans="16:22" ht="20.100000000000001" customHeight="1">
      <c r="P130" s="1873"/>
      <c r="Q130" s="1873"/>
      <c r="R130" s="1873"/>
      <c r="S130" s="1873"/>
      <c r="T130" s="1873"/>
      <c r="U130" s="1873"/>
      <c r="V130" s="1873"/>
    </row>
    <row r="131" spans="16:22" ht="20.100000000000001" customHeight="1">
      <c r="P131" s="1873"/>
      <c r="Q131" s="1873"/>
      <c r="R131" s="1873"/>
      <c r="S131" s="1873"/>
      <c r="T131" s="1873"/>
      <c r="U131" s="1873"/>
      <c r="V131" s="1873"/>
    </row>
    <row r="132" spans="16:22" ht="20.100000000000001" customHeight="1">
      <c r="P132" s="1873"/>
      <c r="Q132" s="1873"/>
      <c r="R132" s="1873"/>
      <c r="S132" s="1873"/>
      <c r="T132" s="1873"/>
      <c r="U132" s="1873"/>
      <c r="V132" s="1873"/>
    </row>
    <row r="133" spans="16:22" ht="20.100000000000001" customHeight="1">
      <c r="P133" s="1873"/>
      <c r="Q133" s="1873"/>
      <c r="R133" s="1873"/>
      <c r="S133" s="1873"/>
      <c r="T133" s="1873"/>
      <c r="U133" s="1873"/>
      <c r="V133" s="1873"/>
    </row>
    <row r="134" spans="16:22" ht="20.100000000000001" customHeight="1">
      <c r="P134" s="1873"/>
      <c r="Q134" s="1873"/>
      <c r="R134" s="1873"/>
      <c r="S134" s="1873"/>
      <c r="T134" s="1873"/>
      <c r="U134" s="1873"/>
      <c r="V134" s="1873"/>
    </row>
    <row r="135" spans="16:22" ht="20.100000000000001" customHeight="1">
      <c r="P135" s="1873"/>
      <c r="Q135" s="1873"/>
      <c r="R135" s="1873"/>
      <c r="S135" s="1873"/>
      <c r="T135" s="1873"/>
      <c r="U135" s="1873"/>
      <c r="V135" s="1873"/>
    </row>
    <row r="136" spans="16:22" ht="20.100000000000001" customHeight="1">
      <c r="P136" s="1873"/>
      <c r="Q136" s="1873"/>
      <c r="R136" s="1873"/>
      <c r="S136" s="1873"/>
      <c r="T136" s="1873"/>
      <c r="U136" s="1873"/>
      <c r="V136" s="1873"/>
    </row>
    <row r="137" spans="16:22" ht="20.100000000000001" customHeight="1">
      <c r="P137" s="1873"/>
      <c r="Q137" s="1873"/>
      <c r="R137" s="1873"/>
      <c r="S137" s="1873"/>
      <c r="T137" s="1873"/>
      <c r="U137" s="1873"/>
      <c r="V137" s="1873"/>
    </row>
    <row r="138" spans="16:22" ht="20.100000000000001" customHeight="1">
      <c r="P138" s="1873"/>
      <c r="Q138" s="1873"/>
      <c r="R138" s="1873"/>
      <c r="S138" s="1873"/>
      <c r="T138" s="1873"/>
      <c r="U138" s="1873"/>
      <c r="V138" s="1873"/>
    </row>
    <row r="139" spans="16:22" ht="20.100000000000001" customHeight="1">
      <c r="P139" s="1873"/>
      <c r="Q139" s="1873"/>
      <c r="R139" s="1873"/>
      <c r="S139" s="1873"/>
      <c r="T139" s="1873"/>
      <c r="U139" s="1873"/>
      <c r="V139" s="1873"/>
    </row>
    <row r="140" spans="16:22" ht="20.100000000000001" customHeight="1">
      <c r="P140" s="1873"/>
      <c r="Q140" s="1873"/>
      <c r="R140" s="1873"/>
      <c r="S140" s="1873"/>
      <c r="T140" s="1873"/>
      <c r="U140" s="1873"/>
      <c r="V140" s="1873"/>
    </row>
    <row r="141" spans="16:22" ht="20.100000000000001" customHeight="1">
      <c r="P141" s="1873"/>
      <c r="Q141" s="1873"/>
      <c r="R141" s="1873"/>
      <c r="S141" s="1873"/>
      <c r="T141" s="1873"/>
      <c r="U141" s="1873"/>
      <c r="V141" s="1873"/>
    </row>
    <row r="142" spans="16:22" ht="20.100000000000001" customHeight="1">
      <c r="P142" s="1873"/>
      <c r="Q142" s="1873"/>
      <c r="R142" s="1873"/>
      <c r="S142" s="1873"/>
      <c r="T142" s="1873"/>
      <c r="U142" s="1873"/>
      <c r="V142" s="1873"/>
    </row>
    <row r="143" spans="16:22" ht="20.100000000000001" customHeight="1">
      <c r="P143" s="1873"/>
      <c r="Q143" s="1873"/>
      <c r="R143" s="1873"/>
      <c r="S143" s="1873"/>
      <c r="T143" s="1873"/>
      <c r="U143" s="1873"/>
      <c r="V143" s="1873"/>
    </row>
    <row r="144" spans="16:22" ht="20.100000000000001" customHeight="1">
      <c r="P144" s="1873"/>
      <c r="Q144" s="1873"/>
      <c r="R144" s="1873"/>
      <c r="S144" s="1873"/>
      <c r="T144" s="1873"/>
      <c r="U144" s="1873"/>
      <c r="V144" s="1873"/>
    </row>
    <row r="145" spans="16:22" ht="20.100000000000001" customHeight="1">
      <c r="P145" s="1873"/>
      <c r="Q145" s="1873"/>
      <c r="R145" s="1873"/>
      <c r="S145" s="1873"/>
      <c r="T145" s="1873"/>
      <c r="U145" s="1873"/>
      <c r="V145" s="1873"/>
    </row>
    <row r="146" spans="16:22" ht="20.100000000000001" customHeight="1">
      <c r="P146" s="1873"/>
      <c r="Q146" s="1873"/>
      <c r="R146" s="1873"/>
      <c r="S146" s="1873"/>
      <c r="T146" s="1873"/>
      <c r="U146" s="1873"/>
      <c r="V146" s="1873"/>
    </row>
    <row r="147" spans="16:22" ht="20.100000000000001" customHeight="1">
      <c r="P147" s="1873"/>
      <c r="Q147" s="1873"/>
      <c r="R147" s="1873"/>
      <c r="S147" s="1873"/>
      <c r="T147" s="1873"/>
      <c r="U147" s="1873"/>
      <c r="V147" s="1873"/>
    </row>
    <row r="148" spans="16:22" ht="20.100000000000001" customHeight="1">
      <c r="P148" s="1873"/>
      <c r="Q148" s="1873"/>
      <c r="R148" s="1873"/>
      <c r="S148" s="1873"/>
      <c r="T148" s="1873"/>
      <c r="U148" s="1873"/>
      <c r="V148" s="1873"/>
    </row>
    <row r="149" spans="16:22" ht="20.100000000000001" customHeight="1">
      <c r="P149" s="1873"/>
      <c r="Q149" s="1873"/>
      <c r="R149" s="1873"/>
      <c r="S149" s="1873"/>
      <c r="T149" s="1873"/>
      <c r="U149" s="1873"/>
      <c r="V149" s="1873"/>
    </row>
    <row r="150" spans="16:22" ht="20.100000000000001" customHeight="1">
      <c r="P150" s="1873"/>
      <c r="Q150" s="1873"/>
      <c r="R150" s="1873"/>
      <c r="S150" s="1873"/>
      <c r="T150" s="1873"/>
      <c r="U150" s="1873"/>
      <c r="V150" s="1873"/>
    </row>
    <row r="151" spans="16:22" ht="20.100000000000001" customHeight="1">
      <c r="P151" s="1873"/>
      <c r="Q151" s="1873"/>
      <c r="R151" s="1873"/>
      <c r="S151" s="1873"/>
      <c r="T151" s="1873"/>
      <c r="U151" s="1873"/>
      <c r="V151" s="1873"/>
    </row>
    <row r="152" spans="16:22" ht="20.100000000000001" customHeight="1">
      <c r="P152" s="1873"/>
      <c r="Q152" s="1873"/>
      <c r="R152" s="1873"/>
      <c r="S152" s="1873"/>
      <c r="T152" s="1873"/>
      <c r="U152" s="1873"/>
      <c r="V152" s="1873"/>
    </row>
    <row r="153" spans="16:22" ht="20.100000000000001" customHeight="1">
      <c r="P153" s="1873"/>
      <c r="Q153" s="1873"/>
      <c r="R153" s="1873"/>
      <c r="S153" s="1873"/>
      <c r="T153" s="1873"/>
      <c r="U153" s="1873"/>
      <c r="V153" s="1873"/>
    </row>
    <row r="154" spans="16:22" ht="20.100000000000001" customHeight="1">
      <c r="P154" s="1873"/>
      <c r="Q154" s="1873"/>
      <c r="R154" s="1873"/>
      <c r="S154" s="1873"/>
      <c r="T154" s="1873"/>
      <c r="U154" s="1873"/>
      <c r="V154" s="1873"/>
    </row>
    <row r="155" spans="16:22" ht="20.100000000000001" customHeight="1">
      <c r="P155" s="1873"/>
      <c r="Q155" s="1873"/>
      <c r="R155" s="1873"/>
      <c r="S155" s="1873"/>
      <c r="T155" s="1873"/>
      <c r="U155" s="1873"/>
      <c r="V155" s="1873"/>
    </row>
    <row r="156" spans="16:22" ht="20.100000000000001" customHeight="1">
      <c r="P156" s="1873"/>
      <c r="Q156" s="1873"/>
      <c r="R156" s="1873"/>
      <c r="S156" s="1873"/>
      <c r="T156" s="1873"/>
      <c r="U156" s="1873"/>
      <c r="V156" s="1873"/>
    </row>
    <row r="157" spans="16:22" ht="20.100000000000001" customHeight="1">
      <c r="P157" s="1873"/>
      <c r="Q157" s="1873"/>
      <c r="R157" s="1873"/>
      <c r="S157" s="1873"/>
      <c r="T157" s="1873"/>
      <c r="U157" s="1873"/>
      <c r="V157" s="1873"/>
    </row>
    <row r="158" spans="16:22" ht="20.100000000000001" customHeight="1">
      <c r="P158" s="1873"/>
      <c r="Q158" s="1873"/>
      <c r="R158" s="1873"/>
      <c r="S158" s="1873"/>
      <c r="T158" s="1873"/>
      <c r="U158" s="1873"/>
      <c r="V158" s="1873"/>
    </row>
    <row r="159" spans="16:22" ht="20.100000000000001" customHeight="1">
      <c r="P159" s="1873"/>
      <c r="Q159" s="1873"/>
      <c r="R159" s="1873"/>
      <c r="S159" s="1873"/>
      <c r="T159" s="1873"/>
      <c r="U159" s="1873"/>
      <c r="V159" s="1873"/>
    </row>
    <row r="160" spans="16:22" ht="20.100000000000001" customHeight="1">
      <c r="P160" s="1873"/>
      <c r="Q160" s="1873"/>
      <c r="R160" s="1873"/>
      <c r="S160" s="1873"/>
      <c r="T160" s="1873"/>
      <c r="U160" s="1873"/>
      <c r="V160" s="1873"/>
    </row>
    <row r="161" spans="16:22" ht="20.100000000000001" customHeight="1">
      <c r="P161" s="1873"/>
      <c r="Q161" s="1873"/>
      <c r="R161" s="1873"/>
      <c r="S161" s="1873"/>
      <c r="T161" s="1873"/>
      <c r="U161" s="1873"/>
      <c r="V161" s="1873"/>
    </row>
    <row r="162" spans="16:22" ht="20.100000000000001" customHeight="1">
      <c r="P162" s="1873"/>
      <c r="Q162" s="1873"/>
      <c r="R162" s="1873"/>
      <c r="S162" s="1873"/>
      <c r="T162" s="1873"/>
      <c r="U162" s="1873"/>
      <c r="V162" s="1873"/>
    </row>
    <row r="163" spans="16:22" ht="20.100000000000001" customHeight="1">
      <c r="P163" s="1873"/>
      <c r="Q163" s="1873"/>
      <c r="R163" s="1873"/>
      <c r="S163" s="1873"/>
      <c r="T163" s="1873"/>
      <c r="U163" s="1873"/>
      <c r="V163" s="1873"/>
    </row>
    <row r="164" spans="16:22" ht="20.100000000000001" customHeight="1">
      <c r="P164" s="1873"/>
      <c r="Q164" s="1873"/>
      <c r="R164" s="1873"/>
      <c r="S164" s="1873"/>
      <c r="T164" s="1873"/>
      <c r="U164" s="1873"/>
      <c r="V164" s="1873"/>
    </row>
    <row r="165" spans="16:22" ht="20.100000000000001" customHeight="1">
      <c r="P165" s="1873"/>
      <c r="Q165" s="1873"/>
      <c r="R165" s="1873"/>
      <c r="S165" s="1873"/>
      <c r="T165" s="1873"/>
      <c r="U165" s="1873"/>
      <c r="V165" s="1873"/>
    </row>
    <row r="166" spans="16:22" ht="20.100000000000001" customHeight="1">
      <c r="P166" s="1873"/>
      <c r="Q166" s="1873"/>
      <c r="R166" s="1873"/>
      <c r="S166" s="1873"/>
      <c r="T166" s="1873"/>
      <c r="U166" s="1873"/>
      <c r="V166" s="1873"/>
    </row>
    <row r="167" spans="16:22" ht="20.100000000000001" customHeight="1">
      <c r="P167" s="1873"/>
      <c r="Q167" s="1873"/>
      <c r="R167" s="1873"/>
      <c r="S167" s="1873"/>
      <c r="T167" s="1873"/>
      <c r="U167" s="1873"/>
      <c r="V167" s="1873"/>
    </row>
    <row r="168" spans="16:22" ht="20.100000000000001" customHeight="1">
      <c r="P168" s="1873"/>
      <c r="Q168" s="1873"/>
      <c r="R168" s="1873"/>
      <c r="S168" s="1873"/>
      <c r="T168" s="1873"/>
      <c r="U168" s="1873"/>
      <c r="V168" s="1873"/>
    </row>
    <row r="169" spans="16:22" ht="20.100000000000001" customHeight="1">
      <c r="P169" s="1873"/>
      <c r="Q169" s="1873"/>
      <c r="R169" s="1873"/>
      <c r="S169" s="1873"/>
      <c r="T169" s="1873"/>
      <c r="U169" s="1873"/>
      <c r="V169" s="1873"/>
    </row>
    <row r="170" spans="16:22" ht="20.100000000000001" customHeight="1">
      <c r="P170" s="1873"/>
      <c r="Q170" s="1873"/>
      <c r="R170" s="1873"/>
      <c r="S170" s="1873"/>
      <c r="T170" s="1873"/>
      <c r="U170" s="1873"/>
      <c r="V170" s="1873"/>
    </row>
    <row r="171" spans="16:22" ht="20.100000000000001" customHeight="1">
      <c r="P171" s="1873"/>
      <c r="Q171" s="1873"/>
      <c r="R171" s="1873"/>
      <c r="S171" s="1873"/>
      <c r="T171" s="1873"/>
      <c r="U171" s="1873"/>
      <c r="V171" s="1873"/>
    </row>
    <row r="172" spans="16:22" ht="20.100000000000001" customHeight="1">
      <c r="P172" s="1873"/>
      <c r="Q172" s="1873"/>
      <c r="R172" s="1873"/>
      <c r="S172" s="1873"/>
      <c r="T172" s="1873"/>
      <c r="U172" s="1873"/>
      <c r="V172" s="1873"/>
    </row>
    <row r="173" spans="16:22" ht="20.100000000000001" customHeight="1">
      <c r="P173" s="1873"/>
      <c r="Q173" s="1873"/>
      <c r="R173" s="1873"/>
      <c r="S173" s="1873"/>
      <c r="T173" s="1873"/>
      <c r="U173" s="1873"/>
      <c r="V173" s="1873"/>
    </row>
    <row r="174" spans="16:22" ht="20.100000000000001" customHeight="1">
      <c r="P174" s="1873"/>
      <c r="Q174" s="1873"/>
      <c r="R174" s="1873"/>
      <c r="S174" s="1873"/>
      <c r="T174" s="1873"/>
      <c r="U174" s="1873"/>
      <c r="V174" s="1873"/>
    </row>
    <row r="175" spans="16:22" ht="20.100000000000001" customHeight="1">
      <c r="P175" s="1873"/>
      <c r="Q175" s="1873"/>
      <c r="R175" s="1873"/>
      <c r="S175" s="1873"/>
      <c r="T175" s="1873"/>
      <c r="U175" s="1873"/>
      <c r="V175" s="1873"/>
    </row>
    <row r="176" spans="16:22" ht="20.100000000000001" customHeight="1">
      <c r="P176" s="1873"/>
      <c r="Q176" s="1873"/>
      <c r="R176" s="1873"/>
      <c r="S176" s="1873"/>
      <c r="T176" s="1873"/>
      <c r="U176" s="1873"/>
      <c r="V176" s="1873"/>
    </row>
    <row r="177" spans="16:22" ht="20.100000000000001" customHeight="1">
      <c r="P177" s="1873"/>
      <c r="Q177" s="1873"/>
      <c r="R177" s="1873"/>
      <c r="S177" s="1873"/>
      <c r="T177" s="1873"/>
      <c r="U177" s="1873"/>
      <c r="V177" s="1873"/>
    </row>
    <row r="178" spans="16:22" ht="20.100000000000001" customHeight="1">
      <c r="P178" s="1873"/>
      <c r="Q178" s="1873"/>
      <c r="R178" s="1873"/>
      <c r="S178" s="1873"/>
      <c r="T178" s="1873"/>
      <c r="U178" s="1873"/>
      <c r="V178" s="1873"/>
    </row>
    <row r="179" spans="16:22" ht="20.100000000000001" customHeight="1">
      <c r="P179" s="1873"/>
      <c r="Q179" s="1873"/>
      <c r="R179" s="1873"/>
      <c r="S179" s="1873"/>
      <c r="T179" s="1873"/>
      <c r="U179" s="1873"/>
      <c r="V179" s="1873"/>
    </row>
    <row r="180" spans="16:22" ht="20.100000000000001" customHeight="1">
      <c r="P180" s="1873"/>
      <c r="Q180" s="1873"/>
      <c r="R180" s="1873"/>
      <c r="S180" s="1873"/>
      <c r="T180" s="1873"/>
      <c r="U180" s="1873"/>
      <c r="V180" s="1873"/>
    </row>
    <row r="181" spans="16:22" ht="20.100000000000001" customHeight="1">
      <c r="P181" s="1873"/>
      <c r="Q181" s="1873"/>
      <c r="R181" s="1873"/>
      <c r="S181" s="1873"/>
      <c r="T181" s="1873"/>
      <c r="U181" s="1873"/>
      <c r="V181" s="1873"/>
    </row>
    <row r="182" spans="16:22" ht="20.100000000000001" customHeight="1">
      <c r="P182" s="1873"/>
      <c r="Q182" s="1873"/>
      <c r="R182" s="1873"/>
      <c r="S182" s="1873"/>
      <c r="T182" s="1873"/>
      <c r="U182" s="1873"/>
      <c r="V182" s="1873"/>
    </row>
    <row r="183" spans="16:22" ht="20.100000000000001" customHeight="1">
      <c r="P183" s="1873"/>
      <c r="Q183" s="1873"/>
      <c r="R183" s="1873"/>
      <c r="S183" s="1873"/>
      <c r="T183" s="1873"/>
      <c r="U183" s="1873"/>
      <c r="V183" s="1873"/>
    </row>
    <row r="184" spans="16:22" ht="20.100000000000001" customHeight="1">
      <c r="P184" s="1873"/>
      <c r="Q184" s="1873"/>
      <c r="R184" s="1873"/>
      <c r="S184" s="1873"/>
      <c r="T184" s="1873"/>
      <c r="U184" s="1873"/>
      <c r="V184" s="1873"/>
    </row>
    <row r="185" spans="16:22" ht="20.100000000000001" customHeight="1">
      <c r="P185" s="1873"/>
      <c r="Q185" s="1873"/>
      <c r="R185" s="1873"/>
      <c r="S185" s="1873"/>
      <c r="T185" s="1873"/>
      <c r="U185" s="1873"/>
      <c r="V185" s="1873"/>
    </row>
    <row r="186" spans="16:22" ht="20.100000000000001" customHeight="1">
      <c r="P186" s="1873"/>
      <c r="Q186" s="1873"/>
      <c r="R186" s="1873"/>
      <c r="S186" s="1873"/>
      <c r="T186" s="1873"/>
      <c r="U186" s="1873"/>
      <c r="V186" s="1873"/>
    </row>
    <row r="187" spans="16:22" ht="20.100000000000001" customHeight="1">
      <c r="P187" s="1873"/>
      <c r="Q187" s="1873"/>
      <c r="R187" s="1873"/>
      <c r="S187" s="1873"/>
      <c r="T187" s="1873"/>
      <c r="U187" s="1873"/>
      <c r="V187" s="1873"/>
    </row>
    <row r="188" spans="16:22" ht="20.100000000000001" customHeight="1">
      <c r="P188" s="1873"/>
      <c r="Q188" s="1873"/>
      <c r="R188" s="1873"/>
      <c r="S188" s="1873"/>
      <c r="T188" s="1873"/>
      <c r="U188" s="1873"/>
      <c r="V188" s="1873"/>
    </row>
    <row r="189" spans="16:22" ht="20.100000000000001" customHeight="1">
      <c r="P189" s="1873"/>
      <c r="Q189" s="1873"/>
      <c r="R189" s="1873"/>
      <c r="S189" s="1873"/>
      <c r="T189" s="1873"/>
      <c r="U189" s="1873"/>
      <c r="V189" s="1873"/>
    </row>
    <row r="190" spans="16:22" ht="20.100000000000001" customHeight="1">
      <c r="P190" s="1873"/>
      <c r="Q190" s="1873"/>
      <c r="R190" s="1873"/>
      <c r="S190" s="1873"/>
      <c r="T190" s="1873"/>
      <c r="U190" s="1873"/>
      <c r="V190" s="1873"/>
    </row>
    <row r="191" spans="16:22" ht="20.100000000000001" customHeight="1">
      <c r="P191" s="1873"/>
      <c r="Q191" s="1873"/>
      <c r="R191" s="1873"/>
      <c r="S191" s="1873"/>
      <c r="T191" s="1873"/>
      <c r="U191" s="1873"/>
      <c r="V191" s="1873"/>
    </row>
    <row r="192" spans="16:22" ht="20.100000000000001" customHeight="1">
      <c r="P192" s="1873"/>
      <c r="Q192" s="1873"/>
      <c r="R192" s="1873"/>
      <c r="S192" s="1873"/>
      <c r="T192" s="1873"/>
      <c r="U192" s="1873"/>
      <c r="V192" s="1873"/>
    </row>
    <row r="193" spans="16:22" ht="20.100000000000001" customHeight="1">
      <c r="P193" s="1873"/>
      <c r="Q193" s="1873"/>
      <c r="R193" s="1873"/>
      <c r="S193" s="1873"/>
      <c r="T193" s="1873"/>
      <c r="U193" s="1873"/>
      <c r="V193" s="1873"/>
    </row>
    <row r="194" spans="16:22" ht="20.100000000000001" customHeight="1">
      <c r="P194" s="1873"/>
      <c r="Q194" s="1873"/>
      <c r="R194" s="1873"/>
      <c r="S194" s="1873"/>
      <c r="T194" s="1873"/>
      <c r="U194" s="1873"/>
      <c r="V194" s="1873"/>
    </row>
    <row r="195" spans="16:22" ht="20.100000000000001" customHeight="1">
      <c r="P195" s="1873"/>
      <c r="Q195" s="1873"/>
      <c r="R195" s="1873"/>
      <c r="S195" s="1873"/>
      <c r="T195" s="1873"/>
      <c r="U195" s="1873"/>
      <c r="V195" s="1873"/>
    </row>
    <row r="196" spans="16:22" ht="20.100000000000001" customHeight="1">
      <c r="P196" s="1873"/>
      <c r="Q196" s="1873"/>
      <c r="R196" s="1873"/>
      <c r="S196" s="1873"/>
      <c r="T196" s="1873"/>
      <c r="U196" s="1873"/>
      <c r="V196" s="1873"/>
    </row>
    <row r="197" spans="16:22" ht="20.100000000000001" customHeight="1">
      <c r="P197" s="1873"/>
      <c r="Q197" s="1873"/>
      <c r="R197" s="1873"/>
      <c r="S197" s="1873"/>
      <c r="T197" s="1873"/>
      <c r="U197" s="1873"/>
      <c r="V197" s="1873"/>
    </row>
    <row r="198" spans="16:22" ht="20.100000000000001" customHeight="1">
      <c r="P198" s="1873"/>
      <c r="Q198" s="1873"/>
      <c r="R198" s="1873"/>
      <c r="S198" s="1873"/>
      <c r="T198" s="1873"/>
      <c r="U198" s="1873"/>
      <c r="V198" s="1873"/>
    </row>
    <row r="199" spans="16:22" ht="20.100000000000001" customHeight="1">
      <c r="P199" s="1873"/>
      <c r="Q199" s="1873"/>
      <c r="R199" s="1873"/>
      <c r="S199" s="1873"/>
      <c r="T199" s="1873"/>
      <c r="U199" s="1873"/>
      <c r="V199" s="1873"/>
    </row>
    <row r="200" spans="16:22" ht="20.100000000000001" customHeight="1">
      <c r="P200" s="1873"/>
      <c r="Q200" s="1873"/>
      <c r="R200" s="1873"/>
      <c r="S200" s="1873"/>
      <c r="T200" s="1873"/>
      <c r="U200" s="1873"/>
      <c r="V200" s="1873"/>
    </row>
    <row r="201" spans="16:22" ht="20.100000000000001" customHeight="1">
      <c r="P201" s="1873"/>
      <c r="Q201" s="1873"/>
      <c r="R201" s="1873"/>
      <c r="S201" s="1873"/>
      <c r="T201" s="1873"/>
      <c r="U201" s="1873"/>
      <c r="V201" s="1873"/>
    </row>
    <row r="202" spans="16:22" ht="20.100000000000001" customHeight="1">
      <c r="P202" s="1873"/>
      <c r="Q202" s="1873"/>
      <c r="R202" s="1873"/>
      <c r="S202" s="1873"/>
      <c r="T202" s="1873"/>
      <c r="U202" s="1873"/>
      <c r="V202" s="1873"/>
    </row>
    <row r="203" spans="16:22" ht="20.100000000000001" customHeight="1">
      <c r="P203" s="1873"/>
      <c r="Q203" s="1873"/>
      <c r="R203" s="1873"/>
      <c r="S203" s="1873"/>
      <c r="T203" s="1873"/>
      <c r="U203" s="1873"/>
      <c r="V203" s="1873"/>
    </row>
    <row r="204" spans="16:22" ht="20.100000000000001" customHeight="1">
      <c r="P204" s="1873"/>
      <c r="Q204" s="1873"/>
      <c r="R204" s="1873"/>
      <c r="S204" s="1873"/>
      <c r="T204" s="1873"/>
      <c r="U204" s="1873"/>
      <c r="V204" s="1873"/>
    </row>
    <row r="205" spans="16:22" ht="20.100000000000001" customHeight="1">
      <c r="P205" s="1873"/>
      <c r="Q205" s="1873"/>
      <c r="R205" s="1873"/>
      <c r="S205" s="1873"/>
      <c r="T205" s="1873"/>
      <c r="U205" s="1873"/>
      <c r="V205" s="1873"/>
    </row>
    <row r="206" spans="16:22" ht="20.100000000000001" customHeight="1">
      <c r="P206" s="1873"/>
      <c r="Q206" s="1873"/>
      <c r="R206" s="1873"/>
      <c r="S206" s="1873"/>
      <c r="T206" s="1873"/>
      <c r="U206" s="1873"/>
      <c r="V206" s="1873"/>
    </row>
    <row r="207" spans="16:22" ht="20.100000000000001" customHeight="1">
      <c r="P207" s="1873"/>
      <c r="Q207" s="1873"/>
      <c r="R207" s="1873"/>
      <c r="S207" s="1873"/>
      <c r="T207" s="1873"/>
      <c r="U207" s="1873"/>
      <c r="V207" s="1873"/>
    </row>
    <row r="208" spans="16:22" ht="20.100000000000001" customHeight="1">
      <c r="P208" s="1873"/>
      <c r="Q208" s="1873"/>
      <c r="R208" s="1873"/>
      <c r="S208" s="1873"/>
      <c r="T208" s="1873"/>
      <c r="U208" s="1873"/>
      <c r="V208" s="1873"/>
    </row>
    <row r="209" spans="16:22" ht="20.100000000000001" customHeight="1">
      <c r="P209" s="1873"/>
      <c r="Q209" s="1873"/>
      <c r="R209" s="1873"/>
      <c r="S209" s="1873"/>
      <c r="T209" s="1873"/>
      <c r="U209" s="1873"/>
      <c r="V209" s="1873"/>
    </row>
    <row r="210" spans="16:22" ht="20.100000000000001" customHeight="1">
      <c r="P210" s="1873"/>
      <c r="Q210" s="1873"/>
      <c r="R210" s="1873"/>
      <c r="S210" s="1873"/>
      <c r="T210" s="1873"/>
      <c r="U210" s="1873"/>
      <c r="V210" s="1873"/>
    </row>
    <row r="211" spans="16:22" ht="20.100000000000001" customHeight="1">
      <c r="P211" s="1873"/>
      <c r="Q211" s="1873"/>
      <c r="R211" s="1873"/>
      <c r="S211" s="1873"/>
      <c r="T211" s="1873"/>
      <c r="U211" s="1873"/>
      <c r="V211" s="1873"/>
    </row>
    <row r="212" spans="16:22" ht="20.100000000000001" customHeight="1">
      <c r="P212" s="1873"/>
      <c r="Q212" s="1873"/>
      <c r="R212" s="1873"/>
      <c r="S212" s="1873"/>
      <c r="T212" s="1873"/>
      <c r="U212" s="1873"/>
      <c r="V212" s="1873"/>
    </row>
    <row r="213" spans="16:22" ht="20.100000000000001" customHeight="1">
      <c r="P213" s="1873"/>
      <c r="Q213" s="1873"/>
      <c r="R213" s="1873"/>
      <c r="S213" s="1873"/>
      <c r="T213" s="1873"/>
      <c r="U213" s="1873"/>
      <c r="V213" s="1873"/>
    </row>
    <row r="214" spans="16:22" ht="20.100000000000001" customHeight="1">
      <c r="P214" s="1873"/>
      <c r="Q214" s="1873"/>
      <c r="R214" s="1873"/>
      <c r="S214" s="1873"/>
      <c r="T214" s="1873"/>
      <c r="U214" s="1873"/>
      <c r="V214" s="1873"/>
    </row>
    <row r="215" spans="16:22" ht="20.100000000000001" customHeight="1">
      <c r="P215" s="1873"/>
      <c r="Q215" s="1873"/>
      <c r="R215" s="1873"/>
      <c r="S215" s="1873"/>
      <c r="T215" s="1873"/>
      <c r="U215" s="1873"/>
      <c r="V215" s="1873"/>
    </row>
    <row r="216" spans="16:22" ht="20.100000000000001" customHeight="1">
      <c r="P216" s="1873"/>
      <c r="Q216" s="1873"/>
      <c r="R216" s="1873"/>
      <c r="S216" s="1873"/>
      <c r="T216" s="1873"/>
      <c r="U216" s="1873"/>
      <c r="V216" s="1873"/>
    </row>
    <row r="217" spans="16:22" ht="20.100000000000001" customHeight="1">
      <c r="P217" s="1873"/>
      <c r="Q217" s="1873"/>
      <c r="R217" s="1873"/>
      <c r="S217" s="1873"/>
      <c r="T217" s="1873"/>
      <c r="U217" s="1873"/>
      <c r="V217" s="1873"/>
    </row>
    <row r="218" spans="16:22" ht="20.100000000000001" customHeight="1">
      <c r="P218" s="1873"/>
      <c r="Q218" s="1873"/>
      <c r="R218" s="1873"/>
      <c r="S218" s="1873"/>
      <c r="T218" s="1873"/>
      <c r="U218" s="1873"/>
      <c r="V218" s="1873"/>
    </row>
    <row r="219" spans="16:22" ht="20.100000000000001" customHeight="1">
      <c r="P219" s="1873"/>
      <c r="Q219" s="1873"/>
      <c r="R219" s="1873"/>
      <c r="S219" s="1873"/>
      <c r="T219" s="1873"/>
      <c r="U219" s="1873"/>
      <c r="V219" s="1873"/>
    </row>
    <row r="220" spans="16:22" ht="20.100000000000001" customHeight="1">
      <c r="P220" s="1873"/>
      <c r="Q220" s="1873"/>
      <c r="R220" s="1873"/>
      <c r="S220" s="1873"/>
      <c r="T220" s="1873"/>
      <c r="U220" s="1873"/>
      <c r="V220" s="1873"/>
    </row>
    <row r="221" spans="16:22" ht="20.100000000000001" customHeight="1">
      <c r="P221" s="1873"/>
      <c r="Q221" s="1873"/>
      <c r="R221" s="1873"/>
      <c r="S221" s="1873"/>
      <c r="T221" s="1873"/>
      <c r="U221" s="1873"/>
      <c r="V221" s="1873"/>
    </row>
    <row r="222" spans="16:22" ht="20.100000000000001" customHeight="1">
      <c r="P222" s="1873"/>
      <c r="Q222" s="1873"/>
      <c r="R222" s="1873"/>
      <c r="S222" s="1873"/>
      <c r="T222" s="1873"/>
      <c r="U222" s="1873"/>
      <c r="V222" s="1873"/>
    </row>
    <row r="223" spans="16:22" ht="20.100000000000001" customHeight="1">
      <c r="P223" s="1873"/>
      <c r="Q223" s="1873"/>
      <c r="R223" s="1873"/>
      <c r="S223" s="1873"/>
      <c r="T223" s="1873"/>
      <c r="U223" s="1873"/>
      <c r="V223" s="1873"/>
    </row>
    <row r="224" spans="16:22" ht="20.100000000000001" customHeight="1">
      <c r="P224" s="1873"/>
      <c r="Q224" s="1873"/>
      <c r="R224" s="1873"/>
      <c r="S224" s="1873"/>
      <c r="T224" s="1873"/>
      <c r="U224" s="1873"/>
      <c r="V224" s="1873"/>
    </row>
    <row r="225" spans="16:22" ht="20.100000000000001" customHeight="1">
      <c r="P225" s="1873"/>
      <c r="Q225" s="1873"/>
      <c r="R225" s="1873"/>
      <c r="S225" s="1873"/>
      <c r="T225" s="1873"/>
      <c r="U225" s="1873"/>
      <c r="V225" s="1873"/>
    </row>
    <row r="226" spans="16:22" ht="20.100000000000001" customHeight="1">
      <c r="P226" s="1873"/>
      <c r="Q226" s="1873"/>
      <c r="R226" s="1873"/>
      <c r="S226" s="1873"/>
      <c r="T226" s="1873"/>
      <c r="U226" s="1873"/>
      <c r="V226" s="1873"/>
    </row>
    <row r="227" spans="16:22" ht="20.100000000000001" customHeight="1">
      <c r="P227" s="1873"/>
      <c r="Q227" s="1873"/>
      <c r="R227" s="1873"/>
      <c r="S227" s="1873"/>
      <c r="T227" s="1873"/>
      <c r="U227" s="1873"/>
      <c r="V227" s="1873"/>
    </row>
    <row r="228" spans="16:22" ht="20.100000000000001" customHeight="1">
      <c r="P228" s="1873"/>
      <c r="Q228" s="1873"/>
      <c r="R228" s="1873"/>
      <c r="S228" s="1873"/>
      <c r="T228" s="1873"/>
      <c r="U228" s="1873"/>
      <c r="V228" s="1873"/>
    </row>
    <row r="229" spans="16:22" ht="20.100000000000001" customHeight="1">
      <c r="P229" s="1873"/>
      <c r="Q229" s="1873"/>
      <c r="R229" s="1873"/>
      <c r="S229" s="1873"/>
      <c r="T229" s="1873"/>
      <c r="U229" s="1873"/>
      <c r="V229" s="1873"/>
    </row>
    <row r="230" spans="16:22" ht="20.100000000000001" customHeight="1">
      <c r="P230" s="1873"/>
      <c r="Q230" s="1873"/>
      <c r="R230" s="1873"/>
      <c r="S230" s="1873"/>
      <c r="T230" s="1873"/>
      <c r="U230" s="1873"/>
      <c r="V230" s="1873"/>
    </row>
    <row r="231" spans="16:22" ht="20.100000000000001" customHeight="1">
      <c r="P231" s="1873"/>
      <c r="Q231" s="1873"/>
      <c r="R231" s="1873"/>
      <c r="S231" s="1873"/>
      <c r="T231" s="1873"/>
      <c r="U231" s="1873"/>
      <c r="V231" s="1873"/>
    </row>
    <row r="232" spans="16:22" ht="20.100000000000001" customHeight="1">
      <c r="P232" s="1873"/>
      <c r="Q232" s="1873"/>
      <c r="R232" s="1873"/>
      <c r="S232" s="1873"/>
      <c r="T232" s="1873"/>
      <c r="U232" s="1873"/>
      <c r="V232" s="1873"/>
    </row>
    <row r="233" spans="16:22" ht="20.100000000000001" customHeight="1">
      <c r="P233" s="1873"/>
      <c r="Q233" s="1873"/>
      <c r="R233" s="1873"/>
      <c r="S233" s="1873"/>
      <c r="T233" s="1873"/>
      <c r="U233" s="1873"/>
      <c r="V233" s="1873"/>
    </row>
    <row r="234" spans="16:22" ht="20.100000000000001" customHeight="1">
      <c r="P234" s="1873"/>
      <c r="Q234" s="1873"/>
      <c r="R234" s="1873"/>
      <c r="S234" s="1873"/>
      <c r="T234" s="1873"/>
      <c r="U234" s="1873"/>
      <c r="V234" s="1873"/>
    </row>
    <row r="235" spans="16:22" ht="20.100000000000001" customHeight="1">
      <c r="P235" s="1873"/>
      <c r="Q235" s="1873"/>
      <c r="R235" s="1873"/>
      <c r="S235" s="1873"/>
      <c r="T235" s="1873"/>
      <c r="U235" s="1873"/>
      <c r="V235" s="1873"/>
    </row>
    <row r="236" spans="16:22" ht="20.100000000000001" customHeight="1">
      <c r="P236" s="1873"/>
      <c r="Q236" s="1873"/>
      <c r="R236" s="1873"/>
      <c r="S236" s="1873"/>
      <c r="T236" s="1873"/>
      <c r="U236" s="1873"/>
      <c r="V236" s="1873"/>
    </row>
    <row r="237" spans="16:22" ht="20.100000000000001" customHeight="1">
      <c r="P237" s="1873"/>
      <c r="Q237" s="1873"/>
      <c r="R237" s="1873"/>
      <c r="S237" s="1873"/>
      <c r="T237" s="1873"/>
      <c r="U237" s="1873"/>
      <c r="V237" s="1873"/>
    </row>
    <row r="238" spans="16:22" ht="20.100000000000001" customHeight="1">
      <c r="P238" s="1873"/>
      <c r="Q238" s="1873"/>
      <c r="R238" s="1873"/>
      <c r="S238" s="1873"/>
      <c r="T238" s="1873"/>
      <c r="U238" s="1873"/>
      <c r="V238" s="1873"/>
    </row>
    <row r="239" spans="16:22" ht="20.100000000000001" customHeight="1">
      <c r="P239" s="1873"/>
      <c r="Q239" s="1873"/>
      <c r="R239" s="1873"/>
      <c r="S239" s="1873"/>
      <c r="T239" s="1873"/>
      <c r="U239" s="1873"/>
      <c r="V239" s="1873"/>
    </row>
    <row r="240" spans="16:22" ht="20.100000000000001" customHeight="1">
      <c r="P240" s="1873"/>
      <c r="Q240" s="1873"/>
      <c r="R240" s="1873"/>
      <c r="S240" s="1873"/>
      <c r="T240" s="1873"/>
      <c r="U240" s="1873"/>
      <c r="V240" s="1873"/>
    </row>
    <row r="241" spans="16:22" ht="20.100000000000001" customHeight="1">
      <c r="P241" s="1873"/>
      <c r="Q241" s="1873"/>
      <c r="R241" s="1873"/>
      <c r="S241" s="1873"/>
      <c r="T241" s="1873"/>
      <c r="U241" s="1873"/>
      <c r="V241" s="1873"/>
    </row>
    <row r="242" spans="16:22" ht="20.100000000000001" customHeight="1">
      <c r="P242" s="1873"/>
      <c r="Q242" s="1873"/>
      <c r="R242" s="1873"/>
      <c r="S242" s="1873"/>
      <c r="T242" s="1873"/>
      <c r="U242" s="1873"/>
      <c r="V242" s="1873"/>
    </row>
    <row r="243" spans="16:22" ht="20.100000000000001" customHeight="1">
      <c r="P243" s="1873"/>
      <c r="Q243" s="1873"/>
      <c r="R243" s="1873"/>
      <c r="S243" s="1873"/>
      <c r="T243" s="1873"/>
      <c r="U243" s="1873"/>
      <c r="V243" s="1873"/>
    </row>
    <row r="244" spans="16:22" ht="20.100000000000001" customHeight="1">
      <c r="P244" s="1873"/>
      <c r="Q244" s="1873"/>
      <c r="R244" s="1873"/>
      <c r="S244" s="1873"/>
      <c r="T244" s="1873"/>
      <c r="U244" s="1873"/>
      <c r="V244" s="1873"/>
    </row>
    <row r="245" spans="16:22" ht="20.100000000000001" customHeight="1">
      <c r="P245" s="1873"/>
      <c r="Q245" s="1873"/>
      <c r="R245" s="1873"/>
      <c r="S245" s="1873"/>
      <c r="T245" s="1873"/>
      <c r="U245" s="1873"/>
      <c r="V245" s="1873"/>
    </row>
    <row r="246" spans="16:22" ht="20.100000000000001" customHeight="1">
      <c r="P246" s="1873"/>
      <c r="Q246" s="1873"/>
      <c r="R246" s="1873"/>
      <c r="S246" s="1873"/>
      <c r="T246" s="1873"/>
      <c r="U246" s="1873"/>
      <c r="V246" s="1873"/>
    </row>
    <row r="247" spans="16:22" ht="20.100000000000001" customHeight="1">
      <c r="P247" s="1873"/>
      <c r="Q247" s="1873"/>
      <c r="R247" s="1873"/>
      <c r="S247" s="1873"/>
      <c r="T247" s="1873"/>
      <c r="U247" s="1873"/>
      <c r="V247" s="1873"/>
    </row>
    <row r="248" spans="16:22" ht="20.100000000000001" customHeight="1">
      <c r="P248" s="1873"/>
      <c r="Q248" s="1873"/>
      <c r="R248" s="1873"/>
      <c r="S248" s="1873"/>
      <c r="T248" s="1873"/>
      <c r="U248" s="1873"/>
      <c r="V248" s="1873"/>
    </row>
    <row r="249" spans="16:22" ht="20.100000000000001" customHeight="1">
      <c r="P249" s="1873"/>
      <c r="Q249" s="1873"/>
      <c r="R249" s="1873"/>
      <c r="S249" s="1873"/>
      <c r="T249" s="1873"/>
      <c r="U249" s="1873"/>
      <c r="V249" s="1873"/>
    </row>
    <row r="250" spans="16:22" ht="20.100000000000001" customHeight="1">
      <c r="P250" s="1873"/>
      <c r="Q250" s="1873"/>
      <c r="R250" s="1873"/>
      <c r="S250" s="1873"/>
      <c r="T250" s="1873"/>
      <c r="U250" s="1873"/>
      <c r="V250" s="1873"/>
    </row>
    <row r="251" spans="16:22" ht="20.100000000000001" customHeight="1">
      <c r="P251" s="1873"/>
      <c r="Q251" s="1873"/>
      <c r="R251" s="1873"/>
      <c r="S251" s="1873"/>
      <c r="T251" s="1873"/>
      <c r="U251" s="1873"/>
      <c r="V251" s="1873"/>
    </row>
    <row r="252" spans="16:22" ht="20.100000000000001" customHeight="1">
      <c r="P252" s="1873"/>
      <c r="Q252" s="1873"/>
      <c r="R252" s="1873"/>
      <c r="S252" s="1873"/>
      <c r="T252" s="1873"/>
      <c r="U252" s="1873"/>
      <c r="V252" s="1873"/>
    </row>
    <row r="253" spans="16:22" ht="20.100000000000001" customHeight="1">
      <c r="P253" s="1873"/>
      <c r="Q253" s="1873"/>
      <c r="R253" s="1873"/>
      <c r="S253" s="1873"/>
      <c r="T253" s="1873"/>
      <c r="U253" s="1873"/>
      <c r="V253" s="1873"/>
    </row>
    <row r="254" spans="16:22" ht="20.100000000000001" customHeight="1">
      <c r="P254" s="1873"/>
      <c r="Q254" s="1873"/>
      <c r="R254" s="1873"/>
      <c r="S254" s="1873"/>
      <c r="T254" s="1873"/>
      <c r="U254" s="1873"/>
      <c r="V254" s="1873"/>
    </row>
    <row r="255" spans="16:22" ht="20.100000000000001" customHeight="1">
      <c r="P255" s="1873"/>
      <c r="Q255" s="1873"/>
      <c r="R255" s="1873"/>
      <c r="S255" s="1873"/>
      <c r="T255" s="1873"/>
      <c r="U255" s="1873"/>
      <c r="V255" s="1873"/>
    </row>
    <row r="256" spans="16:22" ht="20.100000000000001" customHeight="1">
      <c r="P256" s="1873"/>
      <c r="Q256" s="1873"/>
      <c r="R256" s="1873"/>
      <c r="S256" s="1873"/>
      <c r="T256" s="1873"/>
      <c r="U256" s="1873"/>
      <c r="V256" s="1873"/>
    </row>
    <row r="257" spans="16:22" ht="20.100000000000001" customHeight="1">
      <c r="P257" s="1873"/>
      <c r="Q257" s="1873"/>
      <c r="R257" s="1873"/>
      <c r="S257" s="1873"/>
      <c r="T257" s="1873"/>
      <c r="U257" s="1873"/>
      <c r="V257" s="1873"/>
    </row>
    <row r="258" spans="16:22" ht="20.100000000000001" customHeight="1">
      <c r="P258" s="1873"/>
      <c r="Q258" s="1873"/>
      <c r="R258" s="1873"/>
      <c r="S258" s="1873"/>
      <c r="T258" s="1873"/>
      <c r="U258" s="1873"/>
      <c r="V258" s="1873"/>
    </row>
    <row r="259" spans="16:22" ht="20.100000000000001" customHeight="1">
      <c r="P259" s="1873"/>
      <c r="Q259" s="1873"/>
      <c r="R259" s="1873"/>
      <c r="S259" s="1873"/>
      <c r="T259" s="1873"/>
      <c r="U259" s="1873"/>
      <c r="V259" s="1873"/>
    </row>
    <row r="260" spans="16:22" ht="20.100000000000001" customHeight="1">
      <c r="P260" s="1873"/>
      <c r="Q260" s="1873"/>
      <c r="R260" s="1873"/>
      <c r="S260" s="1873"/>
      <c r="T260" s="1873"/>
      <c r="U260" s="1873"/>
      <c r="V260" s="1873"/>
    </row>
    <row r="261" spans="16:22" ht="20.100000000000001" customHeight="1">
      <c r="P261" s="1873"/>
      <c r="Q261" s="1873"/>
      <c r="R261" s="1873"/>
      <c r="S261" s="1873"/>
      <c r="T261" s="1873"/>
      <c r="U261" s="1873"/>
      <c r="V261" s="1873"/>
    </row>
    <row r="262" spans="16:22" ht="20.100000000000001" customHeight="1">
      <c r="P262" s="1873"/>
      <c r="Q262" s="1873"/>
      <c r="R262" s="1873"/>
      <c r="S262" s="1873"/>
      <c r="T262" s="1873"/>
      <c r="U262" s="1873"/>
      <c r="V262" s="1873"/>
    </row>
    <row r="263" spans="16:22" ht="20.100000000000001" customHeight="1">
      <c r="P263" s="1873"/>
      <c r="Q263" s="1873"/>
      <c r="R263" s="1873"/>
      <c r="S263" s="1873"/>
      <c r="T263" s="1873"/>
      <c r="U263" s="1873"/>
      <c r="V263" s="1873"/>
    </row>
    <row r="264" spans="16:22" ht="20.100000000000001" customHeight="1">
      <c r="P264" s="1873"/>
      <c r="Q264" s="1873"/>
      <c r="R264" s="1873"/>
      <c r="S264" s="1873"/>
      <c r="T264" s="1873"/>
      <c r="U264" s="1873"/>
      <c r="V264" s="1873"/>
    </row>
    <row r="265" spans="16:22" ht="20.100000000000001" customHeight="1">
      <c r="P265" s="1873"/>
      <c r="Q265" s="1873"/>
      <c r="R265" s="1873"/>
      <c r="S265" s="1873"/>
      <c r="T265" s="1873"/>
      <c r="U265" s="1873"/>
      <c r="V265" s="1873"/>
    </row>
    <row r="266" spans="16:22" ht="20.100000000000001" customHeight="1">
      <c r="P266" s="1873"/>
      <c r="Q266" s="1873"/>
      <c r="R266" s="1873"/>
      <c r="S266" s="1873"/>
      <c r="T266" s="1873"/>
      <c r="U266" s="1873"/>
      <c r="V266" s="1873"/>
    </row>
    <row r="267" spans="16:22" ht="20.100000000000001" customHeight="1">
      <c r="P267" s="1873"/>
      <c r="Q267" s="1873"/>
      <c r="R267" s="1873"/>
      <c r="S267" s="1873"/>
      <c r="T267" s="1873"/>
      <c r="U267" s="1873"/>
      <c r="V267" s="1873"/>
    </row>
    <row r="268" spans="16:22" ht="20.100000000000001" customHeight="1">
      <c r="P268" s="1873"/>
      <c r="Q268" s="1873"/>
      <c r="R268" s="1873"/>
      <c r="S268" s="1873"/>
      <c r="T268" s="1873"/>
      <c r="U268" s="1873"/>
      <c r="V268" s="1873"/>
    </row>
    <row r="269" spans="16:22" ht="20.100000000000001" customHeight="1">
      <c r="P269" s="1873"/>
      <c r="Q269" s="1873"/>
      <c r="R269" s="1873"/>
      <c r="S269" s="1873"/>
      <c r="T269" s="1873"/>
      <c r="U269" s="1873"/>
      <c r="V269" s="1873"/>
    </row>
    <row r="270" spans="16:22" ht="20.100000000000001" customHeight="1">
      <c r="P270" s="1873"/>
      <c r="Q270" s="1873"/>
      <c r="R270" s="1873"/>
      <c r="S270" s="1873"/>
      <c r="T270" s="1873"/>
      <c r="U270" s="1873"/>
      <c r="V270" s="1873"/>
    </row>
    <row r="271" spans="16:22" ht="20.100000000000001" customHeight="1">
      <c r="P271" s="1873"/>
      <c r="Q271" s="1873"/>
      <c r="R271" s="1873"/>
      <c r="S271" s="1873"/>
      <c r="T271" s="1873"/>
      <c r="U271" s="1873"/>
      <c r="V271" s="1873"/>
    </row>
    <row r="272" spans="16:22" ht="20.100000000000001" customHeight="1">
      <c r="P272" s="1873"/>
      <c r="Q272" s="1873"/>
      <c r="R272" s="1873"/>
      <c r="S272" s="1873"/>
      <c r="T272" s="1873"/>
      <c r="U272" s="1873"/>
      <c r="V272" s="1873"/>
    </row>
    <row r="273" spans="16:22" ht="20.100000000000001" customHeight="1">
      <c r="P273" s="1873"/>
      <c r="Q273" s="1873"/>
      <c r="R273" s="1873"/>
      <c r="S273" s="1873"/>
      <c r="T273" s="1873"/>
      <c r="U273" s="1873"/>
      <c r="V273" s="1873"/>
    </row>
    <row r="274" spans="16:22" ht="20.100000000000001" customHeight="1">
      <c r="P274" s="1873"/>
      <c r="Q274" s="1873"/>
      <c r="R274" s="1873"/>
      <c r="S274" s="1873"/>
      <c r="T274" s="1873"/>
      <c r="U274" s="1873"/>
      <c r="V274" s="1873"/>
    </row>
    <row r="275" spans="16:22" ht="20.100000000000001" customHeight="1">
      <c r="P275" s="1873"/>
      <c r="Q275" s="1873"/>
      <c r="R275" s="1873"/>
      <c r="S275" s="1873"/>
      <c r="T275" s="1873"/>
      <c r="U275" s="1873"/>
      <c r="V275" s="1873"/>
    </row>
    <row r="276" spans="16:22" ht="20.100000000000001" customHeight="1">
      <c r="P276" s="1873"/>
      <c r="Q276" s="1873"/>
      <c r="R276" s="1873"/>
      <c r="S276" s="1873"/>
      <c r="T276" s="1873"/>
      <c r="U276" s="1873"/>
      <c r="V276" s="1873"/>
    </row>
    <row r="277" spans="16:22" ht="20.100000000000001" customHeight="1">
      <c r="P277" s="1873"/>
      <c r="Q277" s="1873"/>
      <c r="R277" s="1873"/>
      <c r="S277" s="1873"/>
      <c r="T277" s="1873"/>
      <c r="U277" s="1873"/>
      <c r="V277" s="1873"/>
    </row>
    <row r="278" spans="16:22" ht="20.100000000000001" customHeight="1">
      <c r="P278" s="1873"/>
      <c r="Q278" s="1873"/>
      <c r="R278" s="1873"/>
      <c r="S278" s="1873"/>
      <c r="T278" s="1873"/>
      <c r="U278" s="1873"/>
      <c r="V278" s="1873"/>
    </row>
    <row r="279" spans="16:22" ht="20.100000000000001" customHeight="1">
      <c r="P279" s="1873"/>
      <c r="Q279" s="1873"/>
      <c r="R279" s="1873"/>
      <c r="S279" s="1873"/>
      <c r="T279" s="1873"/>
      <c r="U279" s="1873"/>
      <c r="V279" s="1873"/>
    </row>
    <row r="280" spans="16:22" ht="20.100000000000001" customHeight="1">
      <c r="P280" s="1873"/>
      <c r="Q280" s="1873"/>
      <c r="R280" s="1873"/>
      <c r="S280" s="1873"/>
      <c r="T280" s="1873"/>
      <c r="U280" s="1873"/>
      <c r="V280" s="1873"/>
    </row>
    <row r="281" spans="16:22" ht="20.100000000000001" customHeight="1">
      <c r="P281" s="1873"/>
      <c r="Q281" s="1873"/>
      <c r="R281" s="1873"/>
      <c r="S281" s="1873"/>
      <c r="T281" s="1873"/>
      <c r="U281" s="1873"/>
      <c r="V281" s="1873"/>
    </row>
    <row r="282" spans="16:22" ht="20.100000000000001" customHeight="1">
      <c r="P282" s="1873"/>
      <c r="Q282" s="1873"/>
      <c r="R282" s="1873"/>
      <c r="S282" s="1873"/>
      <c r="T282" s="1873"/>
      <c r="U282" s="1873"/>
      <c r="V282" s="1873"/>
    </row>
    <row r="283" spans="16:22" ht="20.100000000000001" customHeight="1">
      <c r="P283" s="1873"/>
      <c r="Q283" s="1873"/>
      <c r="R283" s="1873"/>
      <c r="S283" s="1873"/>
      <c r="T283" s="1873"/>
      <c r="U283" s="1873"/>
      <c r="V283" s="1873"/>
    </row>
    <row r="284" spans="16:22" ht="20.100000000000001" customHeight="1">
      <c r="P284" s="1873"/>
      <c r="Q284" s="1873"/>
      <c r="R284" s="1873"/>
      <c r="S284" s="1873"/>
      <c r="T284" s="1873"/>
      <c r="U284" s="1873"/>
      <c r="V284" s="1873"/>
    </row>
    <row r="285" spans="16:22" ht="20.100000000000001" customHeight="1">
      <c r="P285" s="1873"/>
      <c r="Q285" s="1873"/>
      <c r="R285" s="1873"/>
      <c r="S285" s="1873"/>
      <c r="T285" s="1873"/>
      <c r="U285" s="1873"/>
      <c r="V285" s="1873"/>
    </row>
    <row r="286" spans="16:22" ht="20.100000000000001" customHeight="1">
      <c r="P286" s="1873"/>
      <c r="Q286" s="1873"/>
      <c r="R286" s="1873"/>
      <c r="S286" s="1873"/>
      <c r="T286" s="1873"/>
      <c r="U286" s="1873"/>
      <c r="V286" s="1873"/>
    </row>
    <row r="287" spans="16:22" ht="20.100000000000001" customHeight="1">
      <c r="P287" s="1873"/>
      <c r="Q287" s="1873"/>
      <c r="R287" s="1873"/>
      <c r="S287" s="1873"/>
      <c r="T287" s="1873"/>
      <c r="U287" s="1873"/>
      <c r="V287" s="1873"/>
    </row>
    <row r="288" spans="16:22" ht="20.100000000000001" customHeight="1">
      <c r="P288" s="1873"/>
      <c r="Q288" s="1873"/>
      <c r="R288" s="1873"/>
      <c r="S288" s="1873"/>
      <c r="T288" s="1873"/>
      <c r="U288" s="1873"/>
      <c r="V288" s="1873"/>
    </row>
    <row r="289" spans="16:22" ht="20.100000000000001" customHeight="1">
      <c r="P289" s="1873"/>
      <c r="Q289" s="1873"/>
      <c r="R289" s="1873"/>
      <c r="S289" s="1873"/>
      <c r="T289" s="1873"/>
      <c r="U289" s="1873"/>
      <c r="V289" s="1873"/>
    </row>
    <row r="290" spans="16:22" ht="20.100000000000001" customHeight="1">
      <c r="P290" s="1873"/>
      <c r="Q290" s="1873"/>
      <c r="R290" s="1873"/>
      <c r="S290" s="1873"/>
      <c r="T290" s="1873"/>
      <c r="U290" s="1873"/>
      <c r="V290" s="1873"/>
    </row>
    <row r="291" spans="16:22" ht="20.100000000000001" customHeight="1">
      <c r="P291" s="1873"/>
      <c r="Q291" s="1873"/>
      <c r="R291" s="1873"/>
      <c r="S291" s="1873"/>
      <c r="T291" s="1873"/>
      <c r="U291" s="1873"/>
      <c r="V291" s="1873"/>
    </row>
    <row r="292" spans="16:22" ht="20.100000000000001" customHeight="1">
      <c r="P292" s="1873"/>
      <c r="Q292" s="1873"/>
      <c r="R292" s="1873"/>
      <c r="S292" s="1873"/>
      <c r="T292" s="1873"/>
      <c r="U292" s="1873"/>
      <c r="V292" s="1873"/>
    </row>
    <row r="293" spans="16:22" ht="20.100000000000001" customHeight="1">
      <c r="P293" s="1873"/>
      <c r="Q293" s="1873"/>
      <c r="R293" s="1873"/>
      <c r="S293" s="1873"/>
      <c r="T293" s="1873"/>
      <c r="U293" s="1873"/>
      <c r="V293" s="1873"/>
    </row>
    <row r="294" spans="16:22" ht="20.100000000000001" customHeight="1">
      <c r="P294" s="1873"/>
      <c r="Q294" s="1873"/>
      <c r="R294" s="1873"/>
      <c r="S294" s="1873"/>
      <c r="T294" s="1873"/>
      <c r="U294" s="1873"/>
      <c r="V294" s="1873"/>
    </row>
    <row r="295" spans="16:22" ht="20.100000000000001" customHeight="1">
      <c r="P295" s="1873"/>
      <c r="Q295" s="1873"/>
      <c r="R295" s="1873"/>
      <c r="S295" s="1873"/>
      <c r="T295" s="1873"/>
      <c r="U295" s="1873"/>
      <c r="V295" s="1873"/>
    </row>
    <row r="296" spans="16:22" ht="20.100000000000001" customHeight="1">
      <c r="P296" s="1873"/>
      <c r="Q296" s="1873"/>
      <c r="R296" s="1873"/>
      <c r="S296" s="1873"/>
      <c r="T296" s="1873"/>
      <c r="U296" s="1873"/>
      <c r="V296" s="1873"/>
    </row>
    <row r="297" spans="16:22" ht="20.100000000000001" customHeight="1">
      <c r="P297" s="1873"/>
      <c r="Q297" s="1873"/>
      <c r="R297" s="1873"/>
      <c r="S297" s="1873"/>
      <c r="T297" s="1873"/>
      <c r="U297" s="1873"/>
      <c r="V297" s="1873"/>
    </row>
    <row r="298" spans="16:22" ht="20.100000000000001" customHeight="1">
      <c r="P298" s="1873"/>
      <c r="Q298" s="1873"/>
      <c r="R298" s="1873"/>
      <c r="S298" s="1873"/>
      <c r="T298" s="1873"/>
      <c r="U298" s="1873"/>
      <c r="V298" s="1873"/>
    </row>
    <row r="299" spans="16:22" ht="20.100000000000001" customHeight="1">
      <c r="P299" s="1873"/>
      <c r="Q299" s="1873"/>
      <c r="R299" s="1873"/>
      <c r="S299" s="1873"/>
      <c r="T299" s="1873"/>
      <c r="U299" s="1873"/>
      <c r="V299" s="1873"/>
    </row>
    <row r="300" spans="16:22" ht="20.100000000000001" customHeight="1">
      <c r="P300" s="1873"/>
      <c r="Q300" s="1873"/>
      <c r="R300" s="1873"/>
      <c r="S300" s="1873"/>
      <c r="T300" s="1873"/>
      <c r="U300" s="1873"/>
      <c r="V300" s="1873"/>
    </row>
    <row r="301" spans="16:22" ht="20.100000000000001" customHeight="1">
      <c r="P301" s="1873"/>
      <c r="Q301" s="1873"/>
      <c r="R301" s="1873"/>
      <c r="S301" s="1873"/>
      <c r="T301" s="1873"/>
      <c r="U301" s="1873"/>
      <c r="V301" s="1873"/>
    </row>
    <row r="302" spans="16:22" ht="20.100000000000001" customHeight="1">
      <c r="P302" s="1873"/>
      <c r="Q302" s="1873"/>
      <c r="R302" s="1873"/>
      <c r="S302" s="1873"/>
      <c r="T302" s="1873"/>
      <c r="U302" s="1873"/>
      <c r="V302" s="1873"/>
    </row>
    <row r="303" spans="16:22" ht="20.100000000000001" customHeight="1">
      <c r="P303" s="1873"/>
      <c r="Q303" s="1873"/>
      <c r="R303" s="1873"/>
      <c r="S303" s="1873"/>
      <c r="T303" s="1873"/>
      <c r="U303" s="1873"/>
      <c r="V303" s="1873"/>
    </row>
    <row r="304" spans="16:22" ht="20.100000000000001" customHeight="1">
      <c r="P304" s="1873"/>
      <c r="Q304" s="1873"/>
      <c r="R304" s="1873"/>
      <c r="S304" s="1873"/>
      <c r="T304" s="1873"/>
      <c r="U304" s="1873"/>
      <c r="V304" s="1873"/>
    </row>
    <row r="305" spans="16:22" ht="20.100000000000001" customHeight="1">
      <c r="P305" s="1873"/>
      <c r="Q305" s="1873"/>
      <c r="R305" s="1873"/>
      <c r="S305" s="1873"/>
      <c r="T305" s="1873"/>
      <c r="U305" s="1873"/>
      <c r="V305" s="1873"/>
    </row>
    <row r="306" spans="16:22" ht="20.100000000000001" customHeight="1">
      <c r="P306" s="1873"/>
      <c r="Q306" s="1873"/>
      <c r="R306" s="1873"/>
      <c r="S306" s="1873"/>
      <c r="T306" s="1873"/>
      <c r="U306" s="1873"/>
      <c r="V306" s="1873"/>
    </row>
    <row r="307" spans="16:22" ht="20.100000000000001" customHeight="1">
      <c r="P307" s="1873"/>
      <c r="Q307" s="1873"/>
      <c r="R307" s="1873"/>
      <c r="S307" s="1873"/>
      <c r="T307" s="1873"/>
      <c r="U307" s="1873"/>
      <c r="V307" s="1873"/>
    </row>
  </sheetData>
  <sheetProtection selectLockedCells="1"/>
  <mergeCells count="17">
    <mergeCell ref="A42:C42"/>
    <mergeCell ref="A6:B6"/>
    <mergeCell ref="C6:D6"/>
    <mergeCell ref="E6:F6"/>
    <mergeCell ref="A7:B7"/>
    <mergeCell ref="C7:D7"/>
    <mergeCell ref="E7:F7"/>
    <mergeCell ref="W8:W9"/>
    <mergeCell ref="X8:X9"/>
    <mergeCell ref="A40:C40"/>
    <mergeCell ref="A41:C41"/>
    <mergeCell ref="A8:A9"/>
    <mergeCell ref="B8:B9"/>
    <mergeCell ref="C8:C9"/>
    <mergeCell ref="D8:N8"/>
    <mergeCell ref="O8:O9"/>
    <mergeCell ref="P8:V8"/>
  </mergeCells>
  <phoneticPr fontId="5" type="noConversion"/>
  <dataValidations count="2">
    <dataValidation type="custom" allowBlank="1" showInputMessage="1" showErrorMessage="1" errorTitle="지급월 오류" error="지급월은 1~12사이의 숫자만 입력이 가능합니다._x000a__x000a_예) 1(○), 1월(X)" sqref="C7:D7 IY7:IZ7 SU7:SV7 ACQ7:ACR7 AMM7:AMN7 AWI7:AWJ7 BGE7:BGF7 BQA7:BQB7 BZW7:BZX7 CJS7:CJT7 CTO7:CTP7 DDK7:DDL7 DNG7:DNH7 DXC7:DXD7 EGY7:EGZ7 EQU7:EQV7 FAQ7:FAR7 FKM7:FKN7 FUI7:FUJ7 GEE7:GEF7 GOA7:GOB7 GXW7:GXX7 HHS7:HHT7 HRO7:HRP7 IBK7:IBL7 ILG7:ILH7 IVC7:IVD7 JEY7:JEZ7 JOU7:JOV7 JYQ7:JYR7 KIM7:KIN7 KSI7:KSJ7 LCE7:LCF7 LMA7:LMB7 LVW7:LVX7 MFS7:MFT7 MPO7:MPP7 MZK7:MZL7 NJG7:NJH7 NTC7:NTD7 OCY7:OCZ7 OMU7:OMV7 OWQ7:OWR7 PGM7:PGN7 PQI7:PQJ7 QAE7:QAF7 QKA7:QKB7 QTW7:QTX7 RDS7:RDT7 RNO7:RNP7 RXK7:RXL7 SHG7:SHH7 SRC7:SRD7 TAY7:TAZ7 TKU7:TKV7 TUQ7:TUR7 UEM7:UEN7 UOI7:UOJ7 UYE7:UYF7 VIA7:VIB7 VRW7:VRX7 WBS7:WBT7 WLO7:WLP7 WVK7:WVL7 C65543:D65543 IY65543:IZ65543 SU65543:SV65543 ACQ65543:ACR65543 AMM65543:AMN65543 AWI65543:AWJ65543 BGE65543:BGF65543 BQA65543:BQB65543 BZW65543:BZX65543 CJS65543:CJT65543 CTO65543:CTP65543 DDK65543:DDL65543 DNG65543:DNH65543 DXC65543:DXD65543 EGY65543:EGZ65543 EQU65543:EQV65543 FAQ65543:FAR65543 FKM65543:FKN65543 FUI65543:FUJ65543 GEE65543:GEF65543 GOA65543:GOB65543 GXW65543:GXX65543 HHS65543:HHT65543 HRO65543:HRP65543 IBK65543:IBL65543 ILG65543:ILH65543 IVC65543:IVD65543 JEY65543:JEZ65543 JOU65543:JOV65543 JYQ65543:JYR65543 KIM65543:KIN65543 KSI65543:KSJ65543 LCE65543:LCF65543 LMA65543:LMB65543 LVW65543:LVX65543 MFS65543:MFT65543 MPO65543:MPP65543 MZK65543:MZL65543 NJG65543:NJH65543 NTC65543:NTD65543 OCY65543:OCZ65543 OMU65543:OMV65543 OWQ65543:OWR65543 PGM65543:PGN65543 PQI65543:PQJ65543 QAE65543:QAF65543 QKA65543:QKB65543 QTW65543:QTX65543 RDS65543:RDT65543 RNO65543:RNP65543 RXK65543:RXL65543 SHG65543:SHH65543 SRC65543:SRD65543 TAY65543:TAZ65543 TKU65543:TKV65543 TUQ65543:TUR65543 UEM65543:UEN65543 UOI65543:UOJ65543 UYE65543:UYF65543 VIA65543:VIB65543 VRW65543:VRX65543 WBS65543:WBT65543 WLO65543:WLP65543 WVK65543:WVL65543 C131079:D131079 IY131079:IZ131079 SU131079:SV131079 ACQ131079:ACR131079 AMM131079:AMN131079 AWI131079:AWJ131079 BGE131079:BGF131079 BQA131079:BQB131079 BZW131079:BZX131079 CJS131079:CJT131079 CTO131079:CTP131079 DDK131079:DDL131079 DNG131079:DNH131079 DXC131079:DXD131079 EGY131079:EGZ131079 EQU131079:EQV131079 FAQ131079:FAR131079 FKM131079:FKN131079 FUI131079:FUJ131079 GEE131079:GEF131079 GOA131079:GOB131079 GXW131079:GXX131079 HHS131079:HHT131079 HRO131079:HRP131079 IBK131079:IBL131079 ILG131079:ILH131079 IVC131079:IVD131079 JEY131079:JEZ131079 JOU131079:JOV131079 JYQ131079:JYR131079 KIM131079:KIN131079 KSI131079:KSJ131079 LCE131079:LCF131079 LMA131079:LMB131079 LVW131079:LVX131079 MFS131079:MFT131079 MPO131079:MPP131079 MZK131079:MZL131079 NJG131079:NJH131079 NTC131079:NTD131079 OCY131079:OCZ131079 OMU131079:OMV131079 OWQ131079:OWR131079 PGM131079:PGN131079 PQI131079:PQJ131079 QAE131079:QAF131079 QKA131079:QKB131079 QTW131079:QTX131079 RDS131079:RDT131079 RNO131079:RNP131079 RXK131079:RXL131079 SHG131079:SHH131079 SRC131079:SRD131079 TAY131079:TAZ131079 TKU131079:TKV131079 TUQ131079:TUR131079 UEM131079:UEN131079 UOI131079:UOJ131079 UYE131079:UYF131079 VIA131079:VIB131079 VRW131079:VRX131079 WBS131079:WBT131079 WLO131079:WLP131079 WVK131079:WVL131079 C196615:D196615 IY196615:IZ196615 SU196615:SV196615 ACQ196615:ACR196615 AMM196615:AMN196615 AWI196615:AWJ196615 BGE196615:BGF196615 BQA196615:BQB196615 BZW196615:BZX196615 CJS196615:CJT196615 CTO196615:CTP196615 DDK196615:DDL196615 DNG196615:DNH196615 DXC196615:DXD196615 EGY196615:EGZ196615 EQU196615:EQV196615 FAQ196615:FAR196615 FKM196615:FKN196615 FUI196615:FUJ196615 GEE196615:GEF196615 GOA196615:GOB196615 GXW196615:GXX196615 HHS196615:HHT196615 HRO196615:HRP196615 IBK196615:IBL196615 ILG196615:ILH196615 IVC196615:IVD196615 JEY196615:JEZ196615 JOU196615:JOV196615 JYQ196615:JYR196615 KIM196615:KIN196615 KSI196615:KSJ196615 LCE196615:LCF196615 LMA196615:LMB196615 LVW196615:LVX196615 MFS196615:MFT196615 MPO196615:MPP196615 MZK196615:MZL196615 NJG196615:NJH196615 NTC196615:NTD196615 OCY196615:OCZ196615 OMU196615:OMV196615 OWQ196615:OWR196615 PGM196615:PGN196615 PQI196615:PQJ196615 QAE196615:QAF196615 QKA196615:QKB196615 QTW196615:QTX196615 RDS196615:RDT196615 RNO196615:RNP196615 RXK196615:RXL196615 SHG196615:SHH196615 SRC196615:SRD196615 TAY196615:TAZ196615 TKU196615:TKV196615 TUQ196615:TUR196615 UEM196615:UEN196615 UOI196615:UOJ196615 UYE196615:UYF196615 VIA196615:VIB196615 VRW196615:VRX196615 WBS196615:WBT196615 WLO196615:WLP196615 WVK196615:WVL196615 C262151:D262151 IY262151:IZ262151 SU262151:SV262151 ACQ262151:ACR262151 AMM262151:AMN262151 AWI262151:AWJ262151 BGE262151:BGF262151 BQA262151:BQB262151 BZW262151:BZX262151 CJS262151:CJT262151 CTO262151:CTP262151 DDK262151:DDL262151 DNG262151:DNH262151 DXC262151:DXD262151 EGY262151:EGZ262151 EQU262151:EQV262151 FAQ262151:FAR262151 FKM262151:FKN262151 FUI262151:FUJ262151 GEE262151:GEF262151 GOA262151:GOB262151 GXW262151:GXX262151 HHS262151:HHT262151 HRO262151:HRP262151 IBK262151:IBL262151 ILG262151:ILH262151 IVC262151:IVD262151 JEY262151:JEZ262151 JOU262151:JOV262151 JYQ262151:JYR262151 KIM262151:KIN262151 KSI262151:KSJ262151 LCE262151:LCF262151 LMA262151:LMB262151 LVW262151:LVX262151 MFS262151:MFT262151 MPO262151:MPP262151 MZK262151:MZL262151 NJG262151:NJH262151 NTC262151:NTD262151 OCY262151:OCZ262151 OMU262151:OMV262151 OWQ262151:OWR262151 PGM262151:PGN262151 PQI262151:PQJ262151 QAE262151:QAF262151 QKA262151:QKB262151 QTW262151:QTX262151 RDS262151:RDT262151 RNO262151:RNP262151 RXK262151:RXL262151 SHG262151:SHH262151 SRC262151:SRD262151 TAY262151:TAZ262151 TKU262151:TKV262151 TUQ262151:TUR262151 UEM262151:UEN262151 UOI262151:UOJ262151 UYE262151:UYF262151 VIA262151:VIB262151 VRW262151:VRX262151 WBS262151:WBT262151 WLO262151:WLP262151 WVK262151:WVL262151 C327687:D327687 IY327687:IZ327687 SU327687:SV327687 ACQ327687:ACR327687 AMM327687:AMN327687 AWI327687:AWJ327687 BGE327687:BGF327687 BQA327687:BQB327687 BZW327687:BZX327687 CJS327687:CJT327687 CTO327687:CTP327687 DDK327687:DDL327687 DNG327687:DNH327687 DXC327687:DXD327687 EGY327687:EGZ327687 EQU327687:EQV327687 FAQ327687:FAR327687 FKM327687:FKN327687 FUI327687:FUJ327687 GEE327687:GEF327687 GOA327687:GOB327687 GXW327687:GXX327687 HHS327687:HHT327687 HRO327687:HRP327687 IBK327687:IBL327687 ILG327687:ILH327687 IVC327687:IVD327687 JEY327687:JEZ327687 JOU327687:JOV327687 JYQ327687:JYR327687 KIM327687:KIN327687 KSI327687:KSJ327687 LCE327687:LCF327687 LMA327687:LMB327687 LVW327687:LVX327687 MFS327687:MFT327687 MPO327687:MPP327687 MZK327687:MZL327687 NJG327687:NJH327687 NTC327687:NTD327687 OCY327687:OCZ327687 OMU327687:OMV327687 OWQ327687:OWR327687 PGM327687:PGN327687 PQI327687:PQJ327687 QAE327687:QAF327687 QKA327687:QKB327687 QTW327687:QTX327687 RDS327687:RDT327687 RNO327687:RNP327687 RXK327687:RXL327687 SHG327687:SHH327687 SRC327687:SRD327687 TAY327687:TAZ327687 TKU327687:TKV327687 TUQ327687:TUR327687 UEM327687:UEN327687 UOI327687:UOJ327687 UYE327687:UYF327687 VIA327687:VIB327687 VRW327687:VRX327687 WBS327687:WBT327687 WLO327687:WLP327687 WVK327687:WVL327687 C393223:D393223 IY393223:IZ393223 SU393223:SV393223 ACQ393223:ACR393223 AMM393223:AMN393223 AWI393223:AWJ393223 BGE393223:BGF393223 BQA393223:BQB393223 BZW393223:BZX393223 CJS393223:CJT393223 CTO393223:CTP393223 DDK393223:DDL393223 DNG393223:DNH393223 DXC393223:DXD393223 EGY393223:EGZ393223 EQU393223:EQV393223 FAQ393223:FAR393223 FKM393223:FKN393223 FUI393223:FUJ393223 GEE393223:GEF393223 GOA393223:GOB393223 GXW393223:GXX393223 HHS393223:HHT393223 HRO393223:HRP393223 IBK393223:IBL393223 ILG393223:ILH393223 IVC393223:IVD393223 JEY393223:JEZ393223 JOU393223:JOV393223 JYQ393223:JYR393223 KIM393223:KIN393223 KSI393223:KSJ393223 LCE393223:LCF393223 LMA393223:LMB393223 LVW393223:LVX393223 MFS393223:MFT393223 MPO393223:MPP393223 MZK393223:MZL393223 NJG393223:NJH393223 NTC393223:NTD393223 OCY393223:OCZ393223 OMU393223:OMV393223 OWQ393223:OWR393223 PGM393223:PGN393223 PQI393223:PQJ393223 QAE393223:QAF393223 QKA393223:QKB393223 QTW393223:QTX393223 RDS393223:RDT393223 RNO393223:RNP393223 RXK393223:RXL393223 SHG393223:SHH393223 SRC393223:SRD393223 TAY393223:TAZ393223 TKU393223:TKV393223 TUQ393223:TUR393223 UEM393223:UEN393223 UOI393223:UOJ393223 UYE393223:UYF393223 VIA393223:VIB393223 VRW393223:VRX393223 WBS393223:WBT393223 WLO393223:WLP393223 WVK393223:WVL393223 C458759:D458759 IY458759:IZ458759 SU458759:SV458759 ACQ458759:ACR458759 AMM458759:AMN458759 AWI458759:AWJ458759 BGE458759:BGF458759 BQA458759:BQB458759 BZW458759:BZX458759 CJS458759:CJT458759 CTO458759:CTP458759 DDK458759:DDL458759 DNG458759:DNH458759 DXC458759:DXD458759 EGY458759:EGZ458759 EQU458759:EQV458759 FAQ458759:FAR458759 FKM458759:FKN458759 FUI458759:FUJ458759 GEE458759:GEF458759 GOA458759:GOB458759 GXW458759:GXX458759 HHS458759:HHT458759 HRO458759:HRP458759 IBK458759:IBL458759 ILG458759:ILH458759 IVC458759:IVD458759 JEY458759:JEZ458759 JOU458759:JOV458759 JYQ458759:JYR458759 KIM458759:KIN458759 KSI458759:KSJ458759 LCE458759:LCF458759 LMA458759:LMB458759 LVW458759:LVX458759 MFS458759:MFT458759 MPO458759:MPP458759 MZK458759:MZL458759 NJG458759:NJH458759 NTC458759:NTD458759 OCY458759:OCZ458759 OMU458759:OMV458759 OWQ458759:OWR458759 PGM458759:PGN458759 PQI458759:PQJ458759 QAE458759:QAF458759 QKA458759:QKB458759 QTW458759:QTX458759 RDS458759:RDT458759 RNO458759:RNP458759 RXK458759:RXL458759 SHG458759:SHH458759 SRC458759:SRD458759 TAY458759:TAZ458759 TKU458759:TKV458759 TUQ458759:TUR458759 UEM458759:UEN458759 UOI458759:UOJ458759 UYE458759:UYF458759 VIA458759:VIB458759 VRW458759:VRX458759 WBS458759:WBT458759 WLO458759:WLP458759 WVK458759:WVL458759 C524295:D524295 IY524295:IZ524295 SU524295:SV524295 ACQ524295:ACR524295 AMM524295:AMN524295 AWI524295:AWJ524295 BGE524295:BGF524295 BQA524295:BQB524295 BZW524295:BZX524295 CJS524295:CJT524295 CTO524295:CTP524295 DDK524295:DDL524295 DNG524295:DNH524295 DXC524295:DXD524295 EGY524295:EGZ524295 EQU524295:EQV524295 FAQ524295:FAR524295 FKM524295:FKN524295 FUI524295:FUJ524295 GEE524295:GEF524295 GOA524295:GOB524295 GXW524295:GXX524295 HHS524295:HHT524295 HRO524295:HRP524295 IBK524295:IBL524295 ILG524295:ILH524295 IVC524295:IVD524295 JEY524295:JEZ524295 JOU524295:JOV524295 JYQ524295:JYR524295 KIM524295:KIN524295 KSI524295:KSJ524295 LCE524295:LCF524295 LMA524295:LMB524295 LVW524295:LVX524295 MFS524295:MFT524295 MPO524295:MPP524295 MZK524295:MZL524295 NJG524295:NJH524295 NTC524295:NTD524295 OCY524295:OCZ524295 OMU524295:OMV524295 OWQ524295:OWR524295 PGM524295:PGN524295 PQI524295:PQJ524295 QAE524295:QAF524295 QKA524295:QKB524295 QTW524295:QTX524295 RDS524295:RDT524295 RNO524295:RNP524295 RXK524295:RXL524295 SHG524295:SHH524295 SRC524295:SRD524295 TAY524295:TAZ524295 TKU524295:TKV524295 TUQ524295:TUR524295 UEM524295:UEN524295 UOI524295:UOJ524295 UYE524295:UYF524295 VIA524295:VIB524295 VRW524295:VRX524295 WBS524295:WBT524295 WLO524295:WLP524295 WVK524295:WVL524295 C589831:D589831 IY589831:IZ589831 SU589831:SV589831 ACQ589831:ACR589831 AMM589831:AMN589831 AWI589831:AWJ589831 BGE589831:BGF589831 BQA589831:BQB589831 BZW589831:BZX589831 CJS589831:CJT589831 CTO589831:CTP589831 DDK589831:DDL589831 DNG589831:DNH589831 DXC589831:DXD589831 EGY589831:EGZ589831 EQU589831:EQV589831 FAQ589831:FAR589831 FKM589831:FKN589831 FUI589831:FUJ589831 GEE589831:GEF589831 GOA589831:GOB589831 GXW589831:GXX589831 HHS589831:HHT589831 HRO589831:HRP589831 IBK589831:IBL589831 ILG589831:ILH589831 IVC589831:IVD589831 JEY589831:JEZ589831 JOU589831:JOV589831 JYQ589831:JYR589831 KIM589831:KIN589831 KSI589831:KSJ589831 LCE589831:LCF589831 LMA589831:LMB589831 LVW589831:LVX589831 MFS589831:MFT589831 MPO589831:MPP589831 MZK589831:MZL589831 NJG589831:NJH589831 NTC589831:NTD589831 OCY589831:OCZ589831 OMU589831:OMV589831 OWQ589831:OWR589831 PGM589831:PGN589831 PQI589831:PQJ589831 QAE589831:QAF589831 QKA589831:QKB589831 QTW589831:QTX589831 RDS589831:RDT589831 RNO589831:RNP589831 RXK589831:RXL589831 SHG589831:SHH589831 SRC589831:SRD589831 TAY589831:TAZ589831 TKU589831:TKV589831 TUQ589831:TUR589831 UEM589831:UEN589831 UOI589831:UOJ589831 UYE589831:UYF589831 VIA589831:VIB589831 VRW589831:VRX589831 WBS589831:WBT589831 WLO589831:WLP589831 WVK589831:WVL589831 C655367:D655367 IY655367:IZ655367 SU655367:SV655367 ACQ655367:ACR655367 AMM655367:AMN655367 AWI655367:AWJ655367 BGE655367:BGF655367 BQA655367:BQB655367 BZW655367:BZX655367 CJS655367:CJT655367 CTO655367:CTP655367 DDK655367:DDL655367 DNG655367:DNH655367 DXC655367:DXD655367 EGY655367:EGZ655367 EQU655367:EQV655367 FAQ655367:FAR655367 FKM655367:FKN655367 FUI655367:FUJ655367 GEE655367:GEF655367 GOA655367:GOB655367 GXW655367:GXX655367 HHS655367:HHT655367 HRO655367:HRP655367 IBK655367:IBL655367 ILG655367:ILH655367 IVC655367:IVD655367 JEY655367:JEZ655367 JOU655367:JOV655367 JYQ655367:JYR655367 KIM655367:KIN655367 KSI655367:KSJ655367 LCE655367:LCF655367 LMA655367:LMB655367 LVW655367:LVX655367 MFS655367:MFT655367 MPO655367:MPP655367 MZK655367:MZL655367 NJG655367:NJH655367 NTC655367:NTD655367 OCY655367:OCZ655367 OMU655367:OMV655367 OWQ655367:OWR655367 PGM655367:PGN655367 PQI655367:PQJ655367 QAE655367:QAF655367 QKA655367:QKB655367 QTW655367:QTX655367 RDS655367:RDT655367 RNO655367:RNP655367 RXK655367:RXL655367 SHG655367:SHH655367 SRC655367:SRD655367 TAY655367:TAZ655367 TKU655367:TKV655367 TUQ655367:TUR655367 UEM655367:UEN655367 UOI655367:UOJ655367 UYE655367:UYF655367 VIA655367:VIB655367 VRW655367:VRX655367 WBS655367:WBT655367 WLO655367:WLP655367 WVK655367:WVL655367 C720903:D720903 IY720903:IZ720903 SU720903:SV720903 ACQ720903:ACR720903 AMM720903:AMN720903 AWI720903:AWJ720903 BGE720903:BGF720903 BQA720903:BQB720903 BZW720903:BZX720903 CJS720903:CJT720903 CTO720903:CTP720903 DDK720903:DDL720903 DNG720903:DNH720903 DXC720903:DXD720903 EGY720903:EGZ720903 EQU720903:EQV720903 FAQ720903:FAR720903 FKM720903:FKN720903 FUI720903:FUJ720903 GEE720903:GEF720903 GOA720903:GOB720903 GXW720903:GXX720903 HHS720903:HHT720903 HRO720903:HRP720903 IBK720903:IBL720903 ILG720903:ILH720903 IVC720903:IVD720903 JEY720903:JEZ720903 JOU720903:JOV720903 JYQ720903:JYR720903 KIM720903:KIN720903 KSI720903:KSJ720903 LCE720903:LCF720903 LMA720903:LMB720903 LVW720903:LVX720903 MFS720903:MFT720903 MPO720903:MPP720903 MZK720903:MZL720903 NJG720903:NJH720903 NTC720903:NTD720903 OCY720903:OCZ720903 OMU720903:OMV720903 OWQ720903:OWR720903 PGM720903:PGN720903 PQI720903:PQJ720903 QAE720903:QAF720903 QKA720903:QKB720903 QTW720903:QTX720903 RDS720903:RDT720903 RNO720903:RNP720903 RXK720903:RXL720903 SHG720903:SHH720903 SRC720903:SRD720903 TAY720903:TAZ720903 TKU720903:TKV720903 TUQ720903:TUR720903 UEM720903:UEN720903 UOI720903:UOJ720903 UYE720903:UYF720903 VIA720903:VIB720903 VRW720903:VRX720903 WBS720903:WBT720903 WLO720903:WLP720903 WVK720903:WVL720903 C786439:D786439 IY786439:IZ786439 SU786439:SV786439 ACQ786439:ACR786439 AMM786439:AMN786439 AWI786439:AWJ786439 BGE786439:BGF786439 BQA786439:BQB786439 BZW786439:BZX786439 CJS786439:CJT786439 CTO786439:CTP786439 DDK786439:DDL786439 DNG786439:DNH786439 DXC786439:DXD786439 EGY786439:EGZ786439 EQU786439:EQV786439 FAQ786439:FAR786439 FKM786439:FKN786439 FUI786439:FUJ786439 GEE786439:GEF786439 GOA786439:GOB786439 GXW786439:GXX786439 HHS786439:HHT786439 HRO786439:HRP786439 IBK786439:IBL786439 ILG786439:ILH786439 IVC786439:IVD786439 JEY786439:JEZ786439 JOU786439:JOV786439 JYQ786439:JYR786439 KIM786439:KIN786439 KSI786439:KSJ786439 LCE786439:LCF786439 LMA786439:LMB786439 LVW786439:LVX786439 MFS786439:MFT786439 MPO786439:MPP786439 MZK786439:MZL786439 NJG786439:NJH786439 NTC786439:NTD786439 OCY786439:OCZ786439 OMU786439:OMV786439 OWQ786439:OWR786439 PGM786439:PGN786439 PQI786439:PQJ786439 QAE786439:QAF786439 QKA786439:QKB786439 QTW786439:QTX786439 RDS786439:RDT786439 RNO786439:RNP786439 RXK786439:RXL786439 SHG786439:SHH786439 SRC786439:SRD786439 TAY786439:TAZ786439 TKU786439:TKV786439 TUQ786439:TUR786439 UEM786439:UEN786439 UOI786439:UOJ786439 UYE786439:UYF786439 VIA786439:VIB786439 VRW786439:VRX786439 WBS786439:WBT786439 WLO786439:WLP786439 WVK786439:WVL786439 C851975:D851975 IY851975:IZ851975 SU851975:SV851975 ACQ851975:ACR851975 AMM851975:AMN851975 AWI851975:AWJ851975 BGE851975:BGF851975 BQA851975:BQB851975 BZW851975:BZX851975 CJS851975:CJT851975 CTO851975:CTP851975 DDK851975:DDL851975 DNG851975:DNH851975 DXC851975:DXD851975 EGY851975:EGZ851975 EQU851975:EQV851975 FAQ851975:FAR851975 FKM851975:FKN851975 FUI851975:FUJ851975 GEE851975:GEF851975 GOA851975:GOB851975 GXW851975:GXX851975 HHS851975:HHT851975 HRO851975:HRP851975 IBK851975:IBL851975 ILG851975:ILH851975 IVC851975:IVD851975 JEY851975:JEZ851975 JOU851975:JOV851975 JYQ851975:JYR851975 KIM851975:KIN851975 KSI851975:KSJ851975 LCE851975:LCF851975 LMA851975:LMB851975 LVW851975:LVX851975 MFS851975:MFT851975 MPO851975:MPP851975 MZK851975:MZL851975 NJG851975:NJH851975 NTC851975:NTD851975 OCY851975:OCZ851975 OMU851975:OMV851975 OWQ851975:OWR851975 PGM851975:PGN851975 PQI851975:PQJ851975 QAE851975:QAF851975 QKA851975:QKB851975 QTW851975:QTX851975 RDS851975:RDT851975 RNO851975:RNP851975 RXK851975:RXL851975 SHG851975:SHH851975 SRC851975:SRD851975 TAY851975:TAZ851975 TKU851975:TKV851975 TUQ851975:TUR851975 UEM851975:UEN851975 UOI851975:UOJ851975 UYE851975:UYF851975 VIA851975:VIB851975 VRW851975:VRX851975 WBS851975:WBT851975 WLO851975:WLP851975 WVK851975:WVL851975 C917511:D917511 IY917511:IZ917511 SU917511:SV917511 ACQ917511:ACR917511 AMM917511:AMN917511 AWI917511:AWJ917511 BGE917511:BGF917511 BQA917511:BQB917511 BZW917511:BZX917511 CJS917511:CJT917511 CTO917511:CTP917511 DDK917511:DDL917511 DNG917511:DNH917511 DXC917511:DXD917511 EGY917511:EGZ917511 EQU917511:EQV917511 FAQ917511:FAR917511 FKM917511:FKN917511 FUI917511:FUJ917511 GEE917511:GEF917511 GOA917511:GOB917511 GXW917511:GXX917511 HHS917511:HHT917511 HRO917511:HRP917511 IBK917511:IBL917511 ILG917511:ILH917511 IVC917511:IVD917511 JEY917511:JEZ917511 JOU917511:JOV917511 JYQ917511:JYR917511 KIM917511:KIN917511 KSI917511:KSJ917511 LCE917511:LCF917511 LMA917511:LMB917511 LVW917511:LVX917511 MFS917511:MFT917511 MPO917511:MPP917511 MZK917511:MZL917511 NJG917511:NJH917511 NTC917511:NTD917511 OCY917511:OCZ917511 OMU917511:OMV917511 OWQ917511:OWR917511 PGM917511:PGN917511 PQI917511:PQJ917511 QAE917511:QAF917511 QKA917511:QKB917511 QTW917511:QTX917511 RDS917511:RDT917511 RNO917511:RNP917511 RXK917511:RXL917511 SHG917511:SHH917511 SRC917511:SRD917511 TAY917511:TAZ917511 TKU917511:TKV917511 TUQ917511:TUR917511 UEM917511:UEN917511 UOI917511:UOJ917511 UYE917511:UYF917511 VIA917511:VIB917511 VRW917511:VRX917511 WBS917511:WBT917511 WLO917511:WLP917511 WVK917511:WVL917511 C983047:D983047 IY983047:IZ983047 SU983047:SV983047 ACQ983047:ACR983047 AMM983047:AMN983047 AWI983047:AWJ983047 BGE983047:BGF983047 BQA983047:BQB983047 BZW983047:BZX983047 CJS983047:CJT983047 CTO983047:CTP983047 DDK983047:DDL983047 DNG983047:DNH983047 DXC983047:DXD983047 EGY983047:EGZ983047 EQU983047:EQV983047 FAQ983047:FAR983047 FKM983047:FKN983047 FUI983047:FUJ983047 GEE983047:GEF983047 GOA983047:GOB983047 GXW983047:GXX983047 HHS983047:HHT983047 HRO983047:HRP983047 IBK983047:IBL983047 ILG983047:ILH983047 IVC983047:IVD983047 JEY983047:JEZ983047 JOU983047:JOV983047 JYQ983047:JYR983047 KIM983047:KIN983047 KSI983047:KSJ983047 LCE983047:LCF983047 LMA983047:LMB983047 LVW983047:LVX983047 MFS983047:MFT983047 MPO983047:MPP983047 MZK983047:MZL983047 NJG983047:NJH983047 NTC983047:NTD983047 OCY983047:OCZ983047 OMU983047:OMV983047 OWQ983047:OWR983047 PGM983047:PGN983047 PQI983047:PQJ983047 QAE983047:QAF983047 QKA983047:QKB983047 QTW983047:QTX983047 RDS983047:RDT983047 RNO983047:RNP983047 RXK983047:RXL983047 SHG983047:SHH983047 SRC983047:SRD983047 TAY983047:TAZ983047 TKU983047:TKV983047 TUQ983047:TUR983047 UEM983047:UEN983047 UOI983047:UOJ983047 UYE983047:UYF983047 VIA983047:VIB983047 VRW983047:VRX983047 WBS983047:WBT983047 WLO983047:WLP983047 WVK983047:WVL983047">
      <formula1>AND(C7&gt;=1,C7&lt;=12)</formula1>
    </dataValidation>
    <dataValidation type="custom" allowBlank="1" showInputMessage="1" showErrorMessage="1" errorTitle="지급년도 오류" error="지급년도는 숫자 4자리만 입력이 가능합니다._x000a__x000a_예) 2007(○), 2007년(X)" sqref="C6:D6 IY6:IZ6 SU6:SV6 ACQ6:ACR6 AMM6:AMN6 AWI6:AWJ6 BGE6:BGF6 BQA6:BQB6 BZW6:BZX6 CJS6:CJT6 CTO6:CTP6 DDK6:DDL6 DNG6:DNH6 DXC6:DXD6 EGY6:EGZ6 EQU6:EQV6 FAQ6:FAR6 FKM6:FKN6 FUI6:FUJ6 GEE6:GEF6 GOA6:GOB6 GXW6:GXX6 HHS6:HHT6 HRO6:HRP6 IBK6:IBL6 ILG6:ILH6 IVC6:IVD6 JEY6:JEZ6 JOU6:JOV6 JYQ6:JYR6 KIM6:KIN6 KSI6:KSJ6 LCE6:LCF6 LMA6:LMB6 LVW6:LVX6 MFS6:MFT6 MPO6:MPP6 MZK6:MZL6 NJG6:NJH6 NTC6:NTD6 OCY6:OCZ6 OMU6:OMV6 OWQ6:OWR6 PGM6:PGN6 PQI6:PQJ6 QAE6:QAF6 QKA6:QKB6 QTW6:QTX6 RDS6:RDT6 RNO6:RNP6 RXK6:RXL6 SHG6:SHH6 SRC6:SRD6 TAY6:TAZ6 TKU6:TKV6 TUQ6:TUR6 UEM6:UEN6 UOI6:UOJ6 UYE6:UYF6 VIA6:VIB6 VRW6:VRX6 WBS6:WBT6 WLO6:WLP6 WVK6:WVL6 C65542:D65542 IY65542:IZ65542 SU65542:SV65542 ACQ65542:ACR65542 AMM65542:AMN65542 AWI65542:AWJ65542 BGE65542:BGF65542 BQA65542:BQB65542 BZW65542:BZX65542 CJS65542:CJT65542 CTO65542:CTP65542 DDK65542:DDL65542 DNG65542:DNH65542 DXC65542:DXD65542 EGY65542:EGZ65542 EQU65542:EQV65542 FAQ65542:FAR65542 FKM65542:FKN65542 FUI65542:FUJ65542 GEE65542:GEF65542 GOA65542:GOB65542 GXW65542:GXX65542 HHS65542:HHT65542 HRO65542:HRP65542 IBK65542:IBL65542 ILG65542:ILH65542 IVC65542:IVD65542 JEY65542:JEZ65542 JOU65542:JOV65542 JYQ65542:JYR65542 KIM65542:KIN65542 KSI65542:KSJ65542 LCE65542:LCF65542 LMA65542:LMB65542 LVW65542:LVX65542 MFS65542:MFT65542 MPO65542:MPP65542 MZK65542:MZL65542 NJG65542:NJH65542 NTC65542:NTD65542 OCY65542:OCZ65542 OMU65542:OMV65542 OWQ65542:OWR65542 PGM65542:PGN65542 PQI65542:PQJ65542 QAE65542:QAF65542 QKA65542:QKB65542 QTW65542:QTX65542 RDS65542:RDT65542 RNO65542:RNP65542 RXK65542:RXL65542 SHG65542:SHH65542 SRC65542:SRD65542 TAY65542:TAZ65542 TKU65542:TKV65542 TUQ65542:TUR65542 UEM65542:UEN65542 UOI65542:UOJ65542 UYE65542:UYF65542 VIA65542:VIB65542 VRW65542:VRX65542 WBS65542:WBT65542 WLO65542:WLP65542 WVK65542:WVL65542 C131078:D131078 IY131078:IZ131078 SU131078:SV131078 ACQ131078:ACR131078 AMM131078:AMN131078 AWI131078:AWJ131078 BGE131078:BGF131078 BQA131078:BQB131078 BZW131078:BZX131078 CJS131078:CJT131078 CTO131078:CTP131078 DDK131078:DDL131078 DNG131078:DNH131078 DXC131078:DXD131078 EGY131078:EGZ131078 EQU131078:EQV131078 FAQ131078:FAR131078 FKM131078:FKN131078 FUI131078:FUJ131078 GEE131078:GEF131078 GOA131078:GOB131078 GXW131078:GXX131078 HHS131078:HHT131078 HRO131078:HRP131078 IBK131078:IBL131078 ILG131078:ILH131078 IVC131078:IVD131078 JEY131078:JEZ131078 JOU131078:JOV131078 JYQ131078:JYR131078 KIM131078:KIN131078 KSI131078:KSJ131078 LCE131078:LCF131078 LMA131078:LMB131078 LVW131078:LVX131078 MFS131078:MFT131078 MPO131078:MPP131078 MZK131078:MZL131078 NJG131078:NJH131078 NTC131078:NTD131078 OCY131078:OCZ131078 OMU131078:OMV131078 OWQ131078:OWR131078 PGM131078:PGN131078 PQI131078:PQJ131078 QAE131078:QAF131078 QKA131078:QKB131078 QTW131078:QTX131078 RDS131078:RDT131078 RNO131078:RNP131078 RXK131078:RXL131078 SHG131078:SHH131078 SRC131078:SRD131078 TAY131078:TAZ131078 TKU131078:TKV131078 TUQ131078:TUR131078 UEM131078:UEN131078 UOI131078:UOJ131078 UYE131078:UYF131078 VIA131078:VIB131078 VRW131078:VRX131078 WBS131078:WBT131078 WLO131078:WLP131078 WVK131078:WVL131078 C196614:D196614 IY196614:IZ196614 SU196614:SV196614 ACQ196614:ACR196614 AMM196614:AMN196614 AWI196614:AWJ196614 BGE196614:BGF196614 BQA196614:BQB196614 BZW196614:BZX196614 CJS196614:CJT196614 CTO196614:CTP196614 DDK196614:DDL196614 DNG196614:DNH196614 DXC196614:DXD196614 EGY196614:EGZ196614 EQU196614:EQV196614 FAQ196614:FAR196614 FKM196614:FKN196614 FUI196614:FUJ196614 GEE196614:GEF196614 GOA196614:GOB196614 GXW196614:GXX196614 HHS196614:HHT196614 HRO196614:HRP196614 IBK196614:IBL196614 ILG196614:ILH196614 IVC196614:IVD196614 JEY196614:JEZ196614 JOU196614:JOV196614 JYQ196614:JYR196614 KIM196614:KIN196614 KSI196614:KSJ196614 LCE196614:LCF196614 LMA196614:LMB196614 LVW196614:LVX196614 MFS196614:MFT196614 MPO196614:MPP196614 MZK196614:MZL196614 NJG196614:NJH196614 NTC196614:NTD196614 OCY196614:OCZ196614 OMU196614:OMV196614 OWQ196614:OWR196614 PGM196614:PGN196614 PQI196614:PQJ196614 QAE196614:QAF196614 QKA196614:QKB196614 QTW196614:QTX196614 RDS196614:RDT196614 RNO196614:RNP196614 RXK196614:RXL196614 SHG196614:SHH196614 SRC196614:SRD196614 TAY196614:TAZ196614 TKU196614:TKV196614 TUQ196614:TUR196614 UEM196614:UEN196614 UOI196614:UOJ196614 UYE196614:UYF196614 VIA196614:VIB196614 VRW196614:VRX196614 WBS196614:WBT196614 WLO196614:WLP196614 WVK196614:WVL196614 C262150:D262150 IY262150:IZ262150 SU262150:SV262150 ACQ262150:ACR262150 AMM262150:AMN262150 AWI262150:AWJ262150 BGE262150:BGF262150 BQA262150:BQB262150 BZW262150:BZX262150 CJS262150:CJT262150 CTO262150:CTP262150 DDK262150:DDL262150 DNG262150:DNH262150 DXC262150:DXD262150 EGY262150:EGZ262150 EQU262150:EQV262150 FAQ262150:FAR262150 FKM262150:FKN262150 FUI262150:FUJ262150 GEE262150:GEF262150 GOA262150:GOB262150 GXW262150:GXX262150 HHS262150:HHT262150 HRO262150:HRP262150 IBK262150:IBL262150 ILG262150:ILH262150 IVC262150:IVD262150 JEY262150:JEZ262150 JOU262150:JOV262150 JYQ262150:JYR262150 KIM262150:KIN262150 KSI262150:KSJ262150 LCE262150:LCF262150 LMA262150:LMB262150 LVW262150:LVX262150 MFS262150:MFT262150 MPO262150:MPP262150 MZK262150:MZL262150 NJG262150:NJH262150 NTC262150:NTD262150 OCY262150:OCZ262150 OMU262150:OMV262150 OWQ262150:OWR262150 PGM262150:PGN262150 PQI262150:PQJ262150 QAE262150:QAF262150 QKA262150:QKB262150 QTW262150:QTX262150 RDS262150:RDT262150 RNO262150:RNP262150 RXK262150:RXL262150 SHG262150:SHH262150 SRC262150:SRD262150 TAY262150:TAZ262150 TKU262150:TKV262150 TUQ262150:TUR262150 UEM262150:UEN262150 UOI262150:UOJ262150 UYE262150:UYF262150 VIA262150:VIB262150 VRW262150:VRX262150 WBS262150:WBT262150 WLO262150:WLP262150 WVK262150:WVL262150 C327686:D327686 IY327686:IZ327686 SU327686:SV327686 ACQ327686:ACR327686 AMM327686:AMN327686 AWI327686:AWJ327686 BGE327686:BGF327686 BQA327686:BQB327686 BZW327686:BZX327686 CJS327686:CJT327686 CTO327686:CTP327686 DDK327686:DDL327686 DNG327686:DNH327686 DXC327686:DXD327686 EGY327686:EGZ327686 EQU327686:EQV327686 FAQ327686:FAR327686 FKM327686:FKN327686 FUI327686:FUJ327686 GEE327686:GEF327686 GOA327686:GOB327686 GXW327686:GXX327686 HHS327686:HHT327686 HRO327686:HRP327686 IBK327686:IBL327686 ILG327686:ILH327686 IVC327686:IVD327686 JEY327686:JEZ327686 JOU327686:JOV327686 JYQ327686:JYR327686 KIM327686:KIN327686 KSI327686:KSJ327686 LCE327686:LCF327686 LMA327686:LMB327686 LVW327686:LVX327686 MFS327686:MFT327686 MPO327686:MPP327686 MZK327686:MZL327686 NJG327686:NJH327686 NTC327686:NTD327686 OCY327686:OCZ327686 OMU327686:OMV327686 OWQ327686:OWR327686 PGM327686:PGN327686 PQI327686:PQJ327686 QAE327686:QAF327686 QKA327686:QKB327686 QTW327686:QTX327686 RDS327686:RDT327686 RNO327686:RNP327686 RXK327686:RXL327686 SHG327686:SHH327686 SRC327686:SRD327686 TAY327686:TAZ327686 TKU327686:TKV327686 TUQ327686:TUR327686 UEM327686:UEN327686 UOI327686:UOJ327686 UYE327686:UYF327686 VIA327686:VIB327686 VRW327686:VRX327686 WBS327686:WBT327686 WLO327686:WLP327686 WVK327686:WVL327686 C393222:D393222 IY393222:IZ393222 SU393222:SV393222 ACQ393222:ACR393222 AMM393222:AMN393222 AWI393222:AWJ393222 BGE393222:BGF393222 BQA393222:BQB393222 BZW393222:BZX393222 CJS393222:CJT393222 CTO393222:CTP393222 DDK393222:DDL393222 DNG393222:DNH393222 DXC393222:DXD393222 EGY393222:EGZ393222 EQU393222:EQV393222 FAQ393222:FAR393222 FKM393222:FKN393222 FUI393222:FUJ393222 GEE393222:GEF393222 GOA393222:GOB393222 GXW393222:GXX393222 HHS393222:HHT393222 HRO393222:HRP393222 IBK393222:IBL393222 ILG393222:ILH393222 IVC393222:IVD393222 JEY393222:JEZ393222 JOU393222:JOV393222 JYQ393222:JYR393222 KIM393222:KIN393222 KSI393222:KSJ393222 LCE393222:LCF393222 LMA393222:LMB393222 LVW393222:LVX393222 MFS393222:MFT393222 MPO393222:MPP393222 MZK393222:MZL393222 NJG393222:NJH393222 NTC393222:NTD393222 OCY393222:OCZ393222 OMU393222:OMV393222 OWQ393222:OWR393222 PGM393222:PGN393222 PQI393222:PQJ393222 QAE393222:QAF393222 QKA393222:QKB393222 QTW393222:QTX393222 RDS393222:RDT393222 RNO393222:RNP393222 RXK393222:RXL393222 SHG393222:SHH393222 SRC393222:SRD393222 TAY393222:TAZ393222 TKU393222:TKV393222 TUQ393222:TUR393222 UEM393222:UEN393222 UOI393222:UOJ393222 UYE393222:UYF393222 VIA393222:VIB393222 VRW393222:VRX393222 WBS393222:WBT393222 WLO393222:WLP393222 WVK393222:WVL393222 C458758:D458758 IY458758:IZ458758 SU458758:SV458758 ACQ458758:ACR458758 AMM458758:AMN458758 AWI458758:AWJ458758 BGE458758:BGF458758 BQA458758:BQB458758 BZW458758:BZX458758 CJS458758:CJT458758 CTO458758:CTP458758 DDK458758:DDL458758 DNG458758:DNH458758 DXC458758:DXD458758 EGY458758:EGZ458758 EQU458758:EQV458758 FAQ458758:FAR458758 FKM458758:FKN458758 FUI458758:FUJ458758 GEE458758:GEF458758 GOA458758:GOB458758 GXW458758:GXX458758 HHS458758:HHT458758 HRO458758:HRP458758 IBK458758:IBL458758 ILG458758:ILH458758 IVC458758:IVD458758 JEY458758:JEZ458758 JOU458758:JOV458758 JYQ458758:JYR458758 KIM458758:KIN458758 KSI458758:KSJ458758 LCE458758:LCF458758 LMA458758:LMB458758 LVW458758:LVX458758 MFS458758:MFT458758 MPO458758:MPP458758 MZK458758:MZL458758 NJG458758:NJH458758 NTC458758:NTD458758 OCY458758:OCZ458758 OMU458758:OMV458758 OWQ458758:OWR458758 PGM458758:PGN458758 PQI458758:PQJ458758 QAE458758:QAF458758 QKA458758:QKB458758 QTW458758:QTX458758 RDS458758:RDT458758 RNO458758:RNP458758 RXK458758:RXL458758 SHG458758:SHH458758 SRC458758:SRD458758 TAY458758:TAZ458758 TKU458758:TKV458758 TUQ458758:TUR458758 UEM458758:UEN458758 UOI458758:UOJ458758 UYE458758:UYF458758 VIA458758:VIB458758 VRW458758:VRX458758 WBS458758:WBT458758 WLO458758:WLP458758 WVK458758:WVL458758 C524294:D524294 IY524294:IZ524294 SU524294:SV524294 ACQ524294:ACR524294 AMM524294:AMN524294 AWI524294:AWJ524294 BGE524294:BGF524294 BQA524294:BQB524294 BZW524294:BZX524294 CJS524294:CJT524294 CTO524294:CTP524294 DDK524294:DDL524294 DNG524294:DNH524294 DXC524294:DXD524294 EGY524294:EGZ524294 EQU524294:EQV524294 FAQ524294:FAR524294 FKM524294:FKN524294 FUI524294:FUJ524294 GEE524294:GEF524294 GOA524294:GOB524294 GXW524294:GXX524294 HHS524294:HHT524294 HRO524294:HRP524294 IBK524294:IBL524294 ILG524294:ILH524294 IVC524294:IVD524294 JEY524294:JEZ524294 JOU524294:JOV524294 JYQ524294:JYR524294 KIM524294:KIN524294 KSI524294:KSJ524294 LCE524294:LCF524294 LMA524294:LMB524294 LVW524294:LVX524294 MFS524294:MFT524294 MPO524294:MPP524294 MZK524294:MZL524294 NJG524294:NJH524294 NTC524294:NTD524294 OCY524294:OCZ524294 OMU524294:OMV524294 OWQ524294:OWR524294 PGM524294:PGN524294 PQI524294:PQJ524294 QAE524294:QAF524294 QKA524294:QKB524294 QTW524294:QTX524294 RDS524294:RDT524294 RNO524294:RNP524294 RXK524294:RXL524294 SHG524294:SHH524294 SRC524294:SRD524294 TAY524294:TAZ524294 TKU524294:TKV524294 TUQ524294:TUR524294 UEM524294:UEN524294 UOI524294:UOJ524294 UYE524294:UYF524294 VIA524294:VIB524294 VRW524294:VRX524294 WBS524294:WBT524294 WLO524294:WLP524294 WVK524294:WVL524294 C589830:D589830 IY589830:IZ589830 SU589830:SV589830 ACQ589830:ACR589830 AMM589830:AMN589830 AWI589830:AWJ589830 BGE589830:BGF589830 BQA589830:BQB589830 BZW589830:BZX589830 CJS589830:CJT589830 CTO589830:CTP589830 DDK589830:DDL589830 DNG589830:DNH589830 DXC589830:DXD589830 EGY589830:EGZ589830 EQU589830:EQV589830 FAQ589830:FAR589830 FKM589830:FKN589830 FUI589830:FUJ589830 GEE589830:GEF589830 GOA589830:GOB589830 GXW589830:GXX589830 HHS589830:HHT589830 HRO589830:HRP589830 IBK589830:IBL589830 ILG589830:ILH589830 IVC589830:IVD589830 JEY589830:JEZ589830 JOU589830:JOV589830 JYQ589830:JYR589830 KIM589830:KIN589830 KSI589830:KSJ589830 LCE589830:LCF589830 LMA589830:LMB589830 LVW589830:LVX589830 MFS589830:MFT589830 MPO589830:MPP589830 MZK589830:MZL589830 NJG589830:NJH589830 NTC589830:NTD589830 OCY589830:OCZ589830 OMU589830:OMV589830 OWQ589830:OWR589830 PGM589830:PGN589830 PQI589830:PQJ589830 QAE589830:QAF589830 QKA589830:QKB589830 QTW589830:QTX589830 RDS589830:RDT589830 RNO589830:RNP589830 RXK589830:RXL589830 SHG589830:SHH589830 SRC589830:SRD589830 TAY589830:TAZ589830 TKU589830:TKV589830 TUQ589830:TUR589830 UEM589830:UEN589830 UOI589830:UOJ589830 UYE589830:UYF589830 VIA589830:VIB589830 VRW589830:VRX589830 WBS589830:WBT589830 WLO589830:WLP589830 WVK589830:WVL589830 C655366:D655366 IY655366:IZ655366 SU655366:SV655366 ACQ655366:ACR655366 AMM655366:AMN655366 AWI655366:AWJ655366 BGE655366:BGF655366 BQA655366:BQB655366 BZW655366:BZX655366 CJS655366:CJT655366 CTO655366:CTP655366 DDK655366:DDL655366 DNG655366:DNH655366 DXC655366:DXD655366 EGY655366:EGZ655366 EQU655366:EQV655366 FAQ655366:FAR655366 FKM655366:FKN655366 FUI655366:FUJ655366 GEE655366:GEF655366 GOA655366:GOB655366 GXW655366:GXX655366 HHS655366:HHT655366 HRO655366:HRP655366 IBK655366:IBL655366 ILG655366:ILH655366 IVC655366:IVD655366 JEY655366:JEZ655366 JOU655366:JOV655366 JYQ655366:JYR655366 KIM655366:KIN655366 KSI655366:KSJ655366 LCE655366:LCF655366 LMA655366:LMB655366 LVW655366:LVX655366 MFS655366:MFT655366 MPO655366:MPP655366 MZK655366:MZL655366 NJG655366:NJH655366 NTC655366:NTD655366 OCY655366:OCZ655366 OMU655366:OMV655366 OWQ655366:OWR655366 PGM655366:PGN655366 PQI655366:PQJ655366 QAE655366:QAF655366 QKA655366:QKB655366 QTW655366:QTX655366 RDS655366:RDT655366 RNO655366:RNP655366 RXK655366:RXL655366 SHG655366:SHH655366 SRC655366:SRD655366 TAY655366:TAZ655366 TKU655366:TKV655366 TUQ655366:TUR655366 UEM655366:UEN655366 UOI655366:UOJ655366 UYE655366:UYF655366 VIA655366:VIB655366 VRW655366:VRX655366 WBS655366:WBT655366 WLO655366:WLP655366 WVK655366:WVL655366 C720902:D720902 IY720902:IZ720902 SU720902:SV720902 ACQ720902:ACR720902 AMM720902:AMN720902 AWI720902:AWJ720902 BGE720902:BGF720902 BQA720902:BQB720902 BZW720902:BZX720902 CJS720902:CJT720902 CTO720902:CTP720902 DDK720902:DDL720902 DNG720902:DNH720902 DXC720902:DXD720902 EGY720902:EGZ720902 EQU720902:EQV720902 FAQ720902:FAR720902 FKM720902:FKN720902 FUI720902:FUJ720902 GEE720902:GEF720902 GOA720902:GOB720902 GXW720902:GXX720902 HHS720902:HHT720902 HRO720902:HRP720902 IBK720902:IBL720902 ILG720902:ILH720902 IVC720902:IVD720902 JEY720902:JEZ720902 JOU720902:JOV720902 JYQ720902:JYR720902 KIM720902:KIN720902 KSI720902:KSJ720902 LCE720902:LCF720902 LMA720902:LMB720902 LVW720902:LVX720902 MFS720902:MFT720902 MPO720902:MPP720902 MZK720902:MZL720902 NJG720902:NJH720902 NTC720902:NTD720902 OCY720902:OCZ720902 OMU720902:OMV720902 OWQ720902:OWR720902 PGM720902:PGN720902 PQI720902:PQJ720902 QAE720902:QAF720902 QKA720902:QKB720902 QTW720902:QTX720902 RDS720902:RDT720902 RNO720902:RNP720902 RXK720902:RXL720902 SHG720902:SHH720902 SRC720902:SRD720902 TAY720902:TAZ720902 TKU720902:TKV720902 TUQ720902:TUR720902 UEM720902:UEN720902 UOI720902:UOJ720902 UYE720902:UYF720902 VIA720902:VIB720902 VRW720902:VRX720902 WBS720902:WBT720902 WLO720902:WLP720902 WVK720902:WVL720902 C786438:D786438 IY786438:IZ786438 SU786438:SV786438 ACQ786438:ACR786438 AMM786438:AMN786438 AWI786438:AWJ786438 BGE786438:BGF786438 BQA786438:BQB786438 BZW786438:BZX786438 CJS786438:CJT786438 CTO786438:CTP786438 DDK786438:DDL786438 DNG786438:DNH786438 DXC786438:DXD786438 EGY786438:EGZ786438 EQU786438:EQV786438 FAQ786438:FAR786438 FKM786438:FKN786438 FUI786438:FUJ786438 GEE786438:GEF786438 GOA786438:GOB786438 GXW786438:GXX786438 HHS786438:HHT786438 HRO786438:HRP786438 IBK786438:IBL786438 ILG786438:ILH786438 IVC786438:IVD786438 JEY786438:JEZ786438 JOU786438:JOV786438 JYQ786438:JYR786438 KIM786438:KIN786438 KSI786438:KSJ786438 LCE786438:LCF786438 LMA786438:LMB786438 LVW786438:LVX786438 MFS786438:MFT786438 MPO786438:MPP786438 MZK786438:MZL786438 NJG786438:NJH786438 NTC786438:NTD786438 OCY786438:OCZ786438 OMU786438:OMV786438 OWQ786438:OWR786438 PGM786438:PGN786438 PQI786438:PQJ786438 QAE786438:QAF786438 QKA786438:QKB786438 QTW786438:QTX786438 RDS786438:RDT786438 RNO786438:RNP786438 RXK786438:RXL786438 SHG786438:SHH786438 SRC786438:SRD786438 TAY786438:TAZ786438 TKU786438:TKV786438 TUQ786438:TUR786438 UEM786438:UEN786438 UOI786438:UOJ786438 UYE786438:UYF786438 VIA786438:VIB786438 VRW786438:VRX786438 WBS786438:WBT786438 WLO786438:WLP786438 WVK786438:WVL786438 C851974:D851974 IY851974:IZ851974 SU851974:SV851974 ACQ851974:ACR851974 AMM851974:AMN851974 AWI851974:AWJ851974 BGE851974:BGF851974 BQA851974:BQB851974 BZW851974:BZX851974 CJS851974:CJT851974 CTO851974:CTP851974 DDK851974:DDL851974 DNG851974:DNH851974 DXC851974:DXD851974 EGY851974:EGZ851974 EQU851974:EQV851974 FAQ851974:FAR851974 FKM851974:FKN851974 FUI851974:FUJ851974 GEE851974:GEF851974 GOA851974:GOB851974 GXW851974:GXX851974 HHS851974:HHT851974 HRO851974:HRP851974 IBK851974:IBL851974 ILG851974:ILH851974 IVC851974:IVD851974 JEY851974:JEZ851974 JOU851974:JOV851974 JYQ851974:JYR851974 KIM851974:KIN851974 KSI851974:KSJ851974 LCE851974:LCF851974 LMA851974:LMB851974 LVW851974:LVX851974 MFS851974:MFT851974 MPO851974:MPP851974 MZK851974:MZL851974 NJG851974:NJH851974 NTC851974:NTD851974 OCY851974:OCZ851974 OMU851974:OMV851974 OWQ851974:OWR851974 PGM851974:PGN851974 PQI851974:PQJ851974 QAE851974:QAF851974 QKA851974:QKB851974 QTW851974:QTX851974 RDS851974:RDT851974 RNO851974:RNP851974 RXK851974:RXL851974 SHG851974:SHH851974 SRC851974:SRD851974 TAY851974:TAZ851974 TKU851974:TKV851974 TUQ851974:TUR851974 UEM851974:UEN851974 UOI851974:UOJ851974 UYE851974:UYF851974 VIA851974:VIB851974 VRW851974:VRX851974 WBS851974:WBT851974 WLO851974:WLP851974 WVK851974:WVL851974 C917510:D917510 IY917510:IZ917510 SU917510:SV917510 ACQ917510:ACR917510 AMM917510:AMN917510 AWI917510:AWJ917510 BGE917510:BGF917510 BQA917510:BQB917510 BZW917510:BZX917510 CJS917510:CJT917510 CTO917510:CTP917510 DDK917510:DDL917510 DNG917510:DNH917510 DXC917510:DXD917510 EGY917510:EGZ917510 EQU917510:EQV917510 FAQ917510:FAR917510 FKM917510:FKN917510 FUI917510:FUJ917510 GEE917510:GEF917510 GOA917510:GOB917510 GXW917510:GXX917510 HHS917510:HHT917510 HRO917510:HRP917510 IBK917510:IBL917510 ILG917510:ILH917510 IVC917510:IVD917510 JEY917510:JEZ917510 JOU917510:JOV917510 JYQ917510:JYR917510 KIM917510:KIN917510 KSI917510:KSJ917510 LCE917510:LCF917510 LMA917510:LMB917510 LVW917510:LVX917510 MFS917510:MFT917510 MPO917510:MPP917510 MZK917510:MZL917510 NJG917510:NJH917510 NTC917510:NTD917510 OCY917510:OCZ917510 OMU917510:OMV917510 OWQ917510:OWR917510 PGM917510:PGN917510 PQI917510:PQJ917510 QAE917510:QAF917510 QKA917510:QKB917510 QTW917510:QTX917510 RDS917510:RDT917510 RNO917510:RNP917510 RXK917510:RXL917510 SHG917510:SHH917510 SRC917510:SRD917510 TAY917510:TAZ917510 TKU917510:TKV917510 TUQ917510:TUR917510 UEM917510:UEN917510 UOI917510:UOJ917510 UYE917510:UYF917510 VIA917510:VIB917510 VRW917510:VRX917510 WBS917510:WBT917510 WLO917510:WLP917510 WVK917510:WVL917510 C983046:D983046 IY983046:IZ983046 SU983046:SV983046 ACQ983046:ACR983046 AMM983046:AMN983046 AWI983046:AWJ983046 BGE983046:BGF983046 BQA983046:BQB983046 BZW983046:BZX983046 CJS983046:CJT983046 CTO983046:CTP983046 DDK983046:DDL983046 DNG983046:DNH983046 DXC983046:DXD983046 EGY983046:EGZ983046 EQU983046:EQV983046 FAQ983046:FAR983046 FKM983046:FKN983046 FUI983046:FUJ983046 GEE983046:GEF983046 GOA983046:GOB983046 GXW983046:GXX983046 HHS983046:HHT983046 HRO983046:HRP983046 IBK983046:IBL983046 ILG983046:ILH983046 IVC983046:IVD983046 JEY983046:JEZ983046 JOU983046:JOV983046 JYQ983046:JYR983046 KIM983046:KIN983046 KSI983046:KSJ983046 LCE983046:LCF983046 LMA983046:LMB983046 LVW983046:LVX983046 MFS983046:MFT983046 MPO983046:MPP983046 MZK983046:MZL983046 NJG983046:NJH983046 NTC983046:NTD983046 OCY983046:OCZ983046 OMU983046:OMV983046 OWQ983046:OWR983046 PGM983046:PGN983046 PQI983046:PQJ983046 QAE983046:QAF983046 QKA983046:QKB983046 QTW983046:QTX983046 RDS983046:RDT983046 RNO983046:RNP983046 RXK983046:RXL983046 SHG983046:SHH983046 SRC983046:SRD983046 TAY983046:TAZ983046 TKU983046:TKV983046 TUQ983046:TUR983046 UEM983046:UEN983046 UOI983046:UOJ983046 UYE983046:UYF983046 VIA983046:VIB983046 VRW983046:VRX983046 WBS983046:WBT983046 WLO983046:WLP983046 WVK983046:WVL983046">
      <formula1>AND(TYPE(C6)=1,LEN(C6)=4)</formula1>
    </dataValidation>
  </dataValidations>
  <printOptions horizontalCentered="1"/>
  <pageMargins left="0.39370078740157483" right="0.39370078740157483" top="0.98425196850393704" bottom="0.59055118110236227" header="0.39370078740157483" footer="0.39370078740157483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18</xdr:col>
                    <xdr:colOff>28575</xdr:colOff>
                    <xdr:row>9</xdr:row>
                    <xdr:rowOff>28575</xdr:rowOff>
                  </from>
                  <to>
                    <xdr:col>19</xdr:col>
                    <xdr:colOff>95250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18</xdr:col>
                    <xdr:colOff>28575</xdr:colOff>
                    <xdr:row>10</xdr:row>
                    <xdr:rowOff>28575</xdr:rowOff>
                  </from>
                  <to>
                    <xdr:col>19</xdr:col>
                    <xdr:colOff>95250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18</xdr:col>
                    <xdr:colOff>28575</xdr:colOff>
                    <xdr:row>11</xdr:row>
                    <xdr:rowOff>28575</xdr:rowOff>
                  </from>
                  <to>
                    <xdr:col>19</xdr:col>
                    <xdr:colOff>95250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Check Box 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Check Box 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Check Box 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Check Box 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Check Box 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Check Box 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Check Box 1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Check Box 1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Check Box 1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Check Box 1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Check Box 1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Check Box 1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19" name="Check Box 1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5" r:id="rId20" name="Check Box 1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21" name="Check Box 1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7" r:id="rId22" name="Check Box 1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8" r:id="rId23" name="Check Box 2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9" r:id="rId24" name="Check Box 2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0" r:id="rId25" name="Check Box 2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1" r:id="rId26" name="Check Box 2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2" r:id="rId2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3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4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5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6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7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8" r:id="rId33" name="Check Box 3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9" r:id="rId3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0" r:id="rId3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1" r:id="rId3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2" r:id="rId3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3" r:id="rId3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4" r:id="rId39" name="Check Box 3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5" r:id="rId40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6" r:id="rId41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7" r:id="rId42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8" r:id="rId43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9" r:id="rId44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0" r:id="rId45" name="Check Box 4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1" r:id="rId46" name="Check Box 4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2" r:id="rId47" name="Check Box 4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3" r:id="rId48" name="Check Box 4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4" r:id="rId49" name="Check Box 4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5" r:id="rId50" name="Check Box 4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6" r:id="rId51" name="Check Box 4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7" r:id="rId52" name="Check Box 4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8" r:id="rId53" name="Check Box 5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9" r:id="rId54" name="Check Box 5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0" r:id="rId55" name="Check Box 5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1" r:id="rId56" name="Check Box 5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2" r:id="rId57" name="Check Box 5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3" r:id="rId58" name="Check Box 5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4" r:id="rId59" name="Check Box 5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5" r:id="rId60" name="Check Box 57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28575</xdr:rowOff>
                  </from>
                  <to>
                    <xdr:col>19</xdr:col>
                    <xdr:colOff>95250</xdr:colOff>
                    <xdr:row>39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5"/>
  <sheetViews>
    <sheetView topLeftCell="B96" zoomScale="110" zoomScaleNormal="110" workbookViewId="0">
      <selection activeCell="AH12" sqref="AH12"/>
    </sheetView>
  </sheetViews>
  <sheetFormatPr defaultRowHeight="14.25"/>
  <cols>
    <col min="1" max="1" width="4.77734375" hidden="1" customWidth="1"/>
    <col min="2" max="2" width="4.44140625" customWidth="1"/>
    <col min="3" max="3" width="10.33203125" customWidth="1"/>
    <col min="4" max="5" width="8" style="1414" customWidth="1"/>
    <col min="6" max="6" width="7.5546875" style="1414" customWidth="1"/>
    <col min="7" max="7" width="6" style="1414" customWidth="1"/>
    <col min="8" max="8" width="8.109375" style="1414" customWidth="1"/>
    <col min="9" max="9" width="7.21875" style="1414" customWidth="1"/>
    <col min="10" max="10" width="5.5546875" style="1414" customWidth="1"/>
    <col min="11" max="11" width="7.33203125" style="526" customWidth="1"/>
    <col min="12" max="12" width="6.88671875" style="2067" customWidth="1"/>
    <col min="13" max="13" width="7.44140625" style="1414" customWidth="1"/>
    <col min="14" max="14" width="6.77734375" style="1414" customWidth="1"/>
    <col min="15" max="15" width="6.33203125" style="2067" customWidth="1"/>
    <col min="16" max="16" width="6.77734375" style="1414" customWidth="1"/>
    <col min="17" max="17" width="7.109375" style="1414" customWidth="1"/>
    <col min="18" max="18" width="6.21875" style="2067" customWidth="1"/>
    <col min="19" max="19" width="6.77734375" style="526" customWidth="1"/>
    <col min="20" max="20" width="6.21875" style="2067" customWidth="1"/>
    <col min="21" max="21" width="5.77734375" style="2067" hidden="1" customWidth="1"/>
    <col min="22" max="22" width="6.109375" style="2067" customWidth="1"/>
    <col min="23" max="23" width="5.5546875" style="2067" customWidth="1"/>
    <col min="24" max="24" width="6.44140625" style="2067" hidden="1" customWidth="1"/>
    <col min="25" max="25" width="5.5546875" style="2171" customWidth="1"/>
    <col min="26" max="26" width="6.21875" style="2067" customWidth="1"/>
    <col min="27" max="28" width="35.21875" style="2236" customWidth="1"/>
    <col min="29" max="30" width="40.44140625" style="2220" customWidth="1"/>
    <col min="31" max="31" width="8.88671875" customWidth="1"/>
    <col min="32" max="42" width="8.88671875" hidden="1" customWidth="1"/>
    <col min="43" max="44" width="8.88671875" customWidth="1"/>
    <col min="45" max="45" width="12.44140625" customWidth="1"/>
    <col min="46" max="55" width="10" style="1150" customWidth="1"/>
  </cols>
  <sheetData>
    <row r="1" spans="1:30" ht="5.25" customHeight="1"/>
    <row r="2" spans="1:30" s="1414" customFormat="1" ht="13.5">
      <c r="A2" s="4162" t="s">
        <v>1338</v>
      </c>
      <c r="B2" s="4162"/>
      <c r="C2" s="4162"/>
      <c r="D2" s="4162"/>
      <c r="E2" s="4162"/>
      <c r="F2" s="4162"/>
      <c r="K2" s="526"/>
      <c r="L2" s="2067"/>
      <c r="O2" s="2067"/>
      <c r="R2" s="2067"/>
      <c r="S2" s="526"/>
      <c r="T2" s="4023"/>
      <c r="U2" s="4023"/>
      <c r="V2" s="4023"/>
      <c r="W2" s="4023"/>
      <c r="X2" s="4023"/>
      <c r="Y2" s="4023"/>
      <c r="Z2" s="2067"/>
      <c r="AA2" s="2236"/>
      <c r="AB2" s="2236"/>
      <c r="AC2" s="2220"/>
      <c r="AD2" s="2220"/>
    </row>
    <row r="3" spans="1:30" s="1414" customFormat="1" ht="119.25" hidden="1" customHeight="1">
      <c r="A3" s="4163" t="s">
        <v>889</v>
      </c>
      <c r="B3" s="4164"/>
      <c r="C3" s="4164"/>
      <c r="D3" s="4164"/>
      <c r="E3" s="4027" t="s">
        <v>843</v>
      </c>
      <c r="F3" s="4027"/>
      <c r="G3" s="4027"/>
      <c r="H3" s="4027"/>
      <c r="I3" s="4027"/>
      <c r="J3" s="4027"/>
      <c r="K3" s="4027"/>
      <c r="L3" s="4027"/>
      <c r="M3" s="4027"/>
      <c r="N3" s="4027"/>
      <c r="O3" s="4028"/>
      <c r="P3" s="4028"/>
      <c r="Q3" s="4028"/>
      <c r="R3" s="4028"/>
      <c r="S3" s="4028"/>
      <c r="T3" s="4028"/>
      <c r="U3" s="4028"/>
      <c r="V3" s="4028"/>
      <c r="W3" s="4028"/>
      <c r="X3" s="4028"/>
      <c r="Y3" s="2171"/>
      <c r="Z3" s="2067"/>
      <c r="AA3" s="2236"/>
      <c r="AB3" s="2236"/>
      <c r="AC3" s="2220"/>
      <c r="AD3" s="2220"/>
    </row>
    <row r="4" spans="1:30" s="1414" customFormat="1" ht="12" customHeight="1">
      <c r="A4" s="1957"/>
      <c r="B4" s="1957"/>
      <c r="C4" s="1957"/>
      <c r="D4" s="1957"/>
      <c r="E4" s="1860"/>
      <c r="F4" s="1860"/>
      <c r="G4" s="1860"/>
      <c r="H4" s="1860"/>
      <c r="I4" s="1860"/>
      <c r="J4" s="1860"/>
      <c r="K4" s="1860"/>
      <c r="L4" s="2068"/>
      <c r="M4" s="1860"/>
      <c r="N4" s="1860"/>
      <c r="O4" s="2068"/>
      <c r="P4" s="1860"/>
      <c r="Q4" s="1860"/>
      <c r="R4" s="2068"/>
      <c r="S4" s="2182"/>
      <c r="T4" s="2068"/>
      <c r="U4" s="2068"/>
      <c r="V4" s="2068"/>
      <c r="W4" s="2068"/>
      <c r="X4" s="2068"/>
      <c r="Y4" s="2171"/>
      <c r="Z4" s="2068"/>
      <c r="AA4" s="2221"/>
      <c r="AB4" s="2221"/>
      <c r="AC4" s="2221"/>
      <c r="AD4" s="2221"/>
    </row>
    <row r="5" spans="1:30" s="1414" customFormat="1" ht="16.5" hidden="1">
      <c r="A5" s="2009" t="s">
        <v>841</v>
      </c>
      <c r="B5" s="4029" t="s">
        <v>1010</v>
      </c>
      <c r="C5" s="4029"/>
      <c r="D5" s="4029"/>
      <c r="E5" s="4029"/>
      <c r="K5" s="4029" t="s">
        <v>842</v>
      </c>
      <c r="L5" s="4029"/>
      <c r="M5" s="4029"/>
      <c r="N5" s="4029"/>
      <c r="O5" s="2067"/>
      <c r="Q5" s="4029" t="s">
        <v>841</v>
      </c>
      <c r="R5" s="4029"/>
      <c r="S5" s="4029"/>
      <c r="T5" s="4029"/>
      <c r="U5" s="2067"/>
      <c r="V5" s="2067"/>
      <c r="W5" s="2067"/>
      <c r="X5" s="2067"/>
      <c r="Y5" s="2171"/>
      <c r="Z5" s="2067"/>
      <c r="AA5" s="2236"/>
      <c r="AB5" s="2236"/>
      <c r="AC5" s="2220"/>
      <c r="AD5" s="2220"/>
    </row>
    <row r="6" spans="1:30" s="1414" customFormat="1" ht="11.25" hidden="1" customHeight="1">
      <c r="A6" s="1663"/>
      <c r="B6" s="1965" t="s">
        <v>835</v>
      </c>
      <c r="C6" s="1663" t="s">
        <v>953</v>
      </c>
      <c r="D6" s="1617"/>
      <c r="E6" s="1617"/>
      <c r="F6" s="1618"/>
      <c r="G6" s="1618"/>
      <c r="H6" s="1618"/>
      <c r="I6" s="1618"/>
      <c r="J6" s="1156"/>
      <c r="K6" s="1965" t="s">
        <v>835</v>
      </c>
      <c r="L6" s="2106" t="s">
        <v>953</v>
      </c>
      <c r="M6" s="1617"/>
      <c r="N6" s="1617"/>
      <c r="O6" s="2120"/>
      <c r="P6" s="1617"/>
      <c r="Q6" s="1663"/>
      <c r="R6" s="4030" t="s">
        <v>965</v>
      </c>
      <c r="S6" s="4030"/>
      <c r="T6" s="4030"/>
      <c r="U6" s="4030"/>
      <c r="V6" s="2067"/>
      <c r="W6" s="2067"/>
      <c r="X6" s="2067"/>
      <c r="Y6" s="2171"/>
      <c r="Z6" s="2067"/>
      <c r="AA6" s="2236"/>
      <c r="AB6" s="2236"/>
      <c r="AC6" s="2220"/>
      <c r="AD6" s="2220"/>
    </row>
    <row r="7" spans="1:30" s="1414" customFormat="1" ht="11.25" hidden="1" customHeight="1">
      <c r="B7" s="1965"/>
      <c r="C7" s="1619" t="s">
        <v>894</v>
      </c>
      <c r="D7" s="1617"/>
      <c r="E7" s="1617"/>
      <c r="F7" s="1618"/>
      <c r="G7" s="1618"/>
      <c r="H7" s="1618"/>
      <c r="I7" s="1618"/>
      <c r="K7" s="1965"/>
      <c r="L7" s="2107" t="s">
        <v>894</v>
      </c>
      <c r="M7" s="1617"/>
      <c r="N7" s="1617"/>
      <c r="O7" s="2120"/>
      <c r="P7" s="1617"/>
      <c r="R7" s="4030"/>
      <c r="S7" s="4030"/>
      <c r="T7" s="4030"/>
      <c r="U7" s="4030"/>
      <c r="V7" s="2067"/>
      <c r="W7" s="2067"/>
      <c r="X7" s="2067"/>
      <c r="Y7" s="2171"/>
      <c r="Z7" s="2067"/>
      <c r="AA7" s="2236"/>
      <c r="AB7" s="2236"/>
      <c r="AC7" s="2220"/>
      <c r="AD7" s="2220"/>
    </row>
    <row r="8" spans="1:30" s="1414" customFormat="1" ht="14.25" hidden="1" customHeight="1">
      <c r="A8" s="1663"/>
      <c r="B8" s="1965" t="s">
        <v>779</v>
      </c>
      <c r="C8" s="1663" t="s">
        <v>952</v>
      </c>
      <c r="D8" s="1616"/>
      <c r="E8" s="1616"/>
      <c r="F8" s="1616"/>
      <c r="G8" s="1616"/>
      <c r="H8" s="1616"/>
      <c r="I8" s="1616"/>
      <c r="J8" s="1156"/>
      <c r="K8" s="1965" t="s">
        <v>779</v>
      </c>
      <c r="L8" s="2106" t="s">
        <v>952</v>
      </c>
      <c r="M8" s="1616"/>
      <c r="N8" s="1616"/>
      <c r="O8" s="2121"/>
      <c r="P8" s="1616"/>
      <c r="Q8" s="1663"/>
      <c r="R8" s="4030" t="s">
        <v>966</v>
      </c>
      <c r="S8" s="4030"/>
      <c r="T8" s="4030"/>
      <c r="U8" s="4030"/>
      <c r="V8" s="2067"/>
      <c r="W8" s="2067"/>
      <c r="X8" s="2067"/>
      <c r="Y8" s="2171"/>
      <c r="Z8" s="2067"/>
      <c r="AA8" s="2236"/>
      <c r="AB8" s="2236"/>
      <c r="AC8" s="2220"/>
      <c r="AD8" s="2220"/>
    </row>
    <row r="9" spans="1:30" s="1414" customFormat="1" ht="11.25" hidden="1">
      <c r="B9" s="1965" t="s">
        <v>780</v>
      </c>
      <c r="C9" s="1663" t="s">
        <v>969</v>
      </c>
      <c r="D9" s="1616"/>
      <c r="E9" s="1616"/>
      <c r="F9" s="1616"/>
      <c r="G9" s="1616"/>
      <c r="H9" s="1616"/>
      <c r="I9" s="1616"/>
      <c r="K9" s="1965" t="s">
        <v>780</v>
      </c>
      <c r="L9" s="2106" t="s">
        <v>969</v>
      </c>
      <c r="M9" s="1616"/>
      <c r="N9" s="1616"/>
      <c r="O9" s="2121"/>
      <c r="P9" s="1616"/>
      <c r="R9" s="4030"/>
      <c r="S9" s="4030"/>
      <c r="T9" s="4030"/>
      <c r="U9" s="4030"/>
      <c r="V9" s="2067"/>
      <c r="W9" s="2067"/>
      <c r="X9" s="2067"/>
      <c r="Y9" s="2171"/>
      <c r="Z9" s="2067"/>
      <c r="AA9" s="2236"/>
      <c r="AB9" s="2236"/>
      <c r="AC9" s="2220"/>
      <c r="AD9" s="2220"/>
    </row>
    <row r="10" spans="1:30" s="1414" customFormat="1" ht="11.25" hidden="1">
      <c r="B10" s="1965" t="s">
        <v>836</v>
      </c>
      <c r="C10" s="1619" t="s">
        <v>954</v>
      </c>
      <c r="D10" s="1616"/>
      <c r="E10" s="1616"/>
      <c r="F10" s="1616"/>
      <c r="G10" s="1616"/>
      <c r="H10" s="1616"/>
      <c r="I10" s="1616"/>
      <c r="K10" s="1965" t="s">
        <v>836</v>
      </c>
      <c r="L10" s="2107" t="s">
        <v>954</v>
      </c>
      <c r="M10" s="1616"/>
      <c r="N10" s="1616"/>
      <c r="O10" s="2121"/>
      <c r="P10" s="1616"/>
      <c r="R10" s="4030"/>
      <c r="S10" s="4030"/>
      <c r="T10" s="4030"/>
      <c r="U10" s="4030"/>
      <c r="V10" s="2067"/>
      <c r="W10" s="2067"/>
      <c r="X10" s="2067"/>
      <c r="Y10" s="2171"/>
      <c r="Z10" s="2067"/>
      <c r="AA10" s="2236"/>
      <c r="AB10" s="2236"/>
      <c r="AC10" s="2220"/>
      <c r="AD10" s="2220"/>
    </row>
    <row r="11" spans="1:30" s="1414" customFormat="1" ht="11.25" hidden="1" customHeight="1">
      <c r="A11" s="1663"/>
      <c r="B11" s="1965" t="s">
        <v>837</v>
      </c>
      <c r="C11" s="1619" t="s">
        <v>893</v>
      </c>
      <c r="D11" s="1663"/>
      <c r="E11" s="1663"/>
      <c r="F11" s="1156"/>
      <c r="G11" s="1156"/>
      <c r="H11" s="1156"/>
      <c r="I11" s="1156"/>
      <c r="J11" s="1156"/>
      <c r="K11" s="1965" t="s">
        <v>837</v>
      </c>
      <c r="L11" s="2107" t="s">
        <v>893</v>
      </c>
      <c r="M11" s="1663"/>
      <c r="N11" s="1663"/>
      <c r="O11" s="2106"/>
      <c r="P11" s="1156"/>
      <c r="Q11" s="1663"/>
      <c r="R11" s="4030" t="s">
        <v>967</v>
      </c>
      <c r="S11" s="4031"/>
      <c r="T11" s="4031"/>
      <c r="U11" s="4031"/>
      <c r="V11" s="2067"/>
      <c r="W11" s="2067"/>
      <c r="X11" s="2067"/>
      <c r="Y11" s="2171"/>
      <c r="Z11" s="2067"/>
      <c r="AA11" s="2236"/>
      <c r="AB11" s="2236"/>
      <c r="AC11" s="2220"/>
      <c r="AD11" s="2220"/>
    </row>
    <row r="12" spans="1:30" ht="14.25" hidden="1" customHeight="1">
      <c r="A12" s="1414"/>
      <c r="B12" s="2008" t="s">
        <v>950</v>
      </c>
      <c r="C12" s="1619" t="s">
        <v>951</v>
      </c>
      <c r="D12" s="1619"/>
      <c r="E12" s="1619"/>
      <c r="K12" s="2008" t="s">
        <v>950</v>
      </c>
      <c r="L12" s="2107" t="s">
        <v>951</v>
      </c>
      <c r="M12" s="1619"/>
      <c r="N12" s="1619"/>
      <c r="O12" s="2107"/>
      <c r="R12" s="4031"/>
      <c r="S12" s="4031"/>
      <c r="T12" s="4031"/>
      <c r="U12" s="4031"/>
    </row>
    <row r="13" spans="1:30" ht="16.5">
      <c r="A13" s="1414"/>
      <c r="B13" s="1963"/>
      <c r="C13" s="1963"/>
      <c r="D13" s="1963"/>
      <c r="E13" s="1963"/>
      <c r="K13" s="2008"/>
      <c r="L13" s="2108"/>
      <c r="M13" s="1964"/>
      <c r="N13" s="4029" t="s">
        <v>841</v>
      </c>
      <c r="O13" s="4029"/>
      <c r="P13" s="4029"/>
      <c r="Q13" s="4029"/>
    </row>
    <row r="14" spans="1:30" ht="18" customHeight="1">
      <c r="A14" s="1414"/>
      <c r="B14" s="1840"/>
      <c r="C14" s="1840"/>
      <c r="D14" s="1840"/>
      <c r="E14" s="1840"/>
      <c r="K14" s="1617"/>
      <c r="L14" s="2107"/>
      <c r="N14" s="1663"/>
      <c r="O14" s="4030" t="s">
        <v>1054</v>
      </c>
      <c r="P14" s="4030"/>
      <c r="Q14" s="4030"/>
      <c r="R14" s="4030"/>
      <c r="S14" s="4030"/>
      <c r="T14" s="4030"/>
      <c r="U14" s="4030"/>
      <c r="V14" s="4030"/>
      <c r="W14" s="4030"/>
      <c r="X14" s="4030"/>
      <c r="Y14" s="4030"/>
    </row>
    <row r="15" spans="1:30" ht="33" customHeight="1">
      <c r="A15" s="1414"/>
      <c r="B15" s="1840"/>
      <c r="C15" s="1840"/>
      <c r="D15" s="1840"/>
      <c r="E15" s="1840"/>
      <c r="K15" s="1841"/>
      <c r="L15" s="2107"/>
      <c r="O15" s="4030"/>
      <c r="P15" s="4030"/>
      <c r="Q15" s="4030"/>
      <c r="R15" s="4030"/>
      <c r="S15" s="4030"/>
      <c r="T15" s="4030"/>
      <c r="U15" s="4030"/>
      <c r="V15" s="4030"/>
      <c r="W15" s="4030"/>
      <c r="X15" s="4030"/>
      <c r="Y15" s="4030"/>
    </row>
    <row r="16" spans="1:30" s="1414" customFormat="1" ht="15" customHeight="1">
      <c r="A16" s="1410"/>
      <c r="B16" s="1410"/>
      <c r="C16" s="1410"/>
      <c r="D16" s="1411"/>
      <c r="E16" s="1411"/>
      <c r="F16" s="1411"/>
      <c r="G16" s="1411"/>
      <c r="H16" s="1412"/>
      <c r="I16" s="1412"/>
      <c r="J16" s="1412"/>
      <c r="K16" s="1416"/>
      <c r="L16" s="2067"/>
      <c r="N16" s="1663"/>
      <c r="O16" s="4030"/>
      <c r="P16" s="4030"/>
      <c r="Q16" s="4030"/>
      <c r="R16" s="4030"/>
      <c r="S16" s="4030"/>
      <c r="T16" s="4030"/>
      <c r="U16" s="4030"/>
      <c r="V16" s="4030"/>
      <c r="W16" s="4030"/>
      <c r="X16" s="4030"/>
      <c r="Y16" s="4030"/>
      <c r="Z16" s="2069"/>
      <c r="AA16" s="2222"/>
      <c r="AB16" s="2222"/>
      <c r="AC16" s="2222"/>
      <c r="AD16" s="2222"/>
    </row>
    <row r="17" spans="1:53" s="1414" customFormat="1" ht="13.5" customHeight="1">
      <c r="A17" s="1410"/>
      <c r="B17" s="1410"/>
      <c r="C17" s="1410"/>
      <c r="D17" s="1411"/>
      <c r="E17" s="1411"/>
      <c r="F17" s="1411"/>
      <c r="G17" s="1411"/>
      <c r="H17" s="1412"/>
      <c r="I17" s="1412"/>
      <c r="J17" s="1412"/>
      <c r="K17" s="1416"/>
      <c r="L17" s="2067"/>
      <c r="O17" s="4030"/>
      <c r="P17" s="4030"/>
      <c r="Q17" s="4030"/>
      <c r="R17" s="4030"/>
      <c r="S17" s="4030"/>
      <c r="T17" s="4030"/>
      <c r="U17" s="4030"/>
      <c r="V17" s="4030"/>
      <c r="W17" s="4030"/>
      <c r="X17" s="4030"/>
      <c r="Y17" s="4030"/>
      <c r="Z17" s="2069"/>
      <c r="AA17" s="2222"/>
      <c r="AB17" s="2222"/>
      <c r="AC17" s="2222"/>
      <c r="AD17" s="2222"/>
    </row>
    <row r="18" spans="1:53" s="1414" customFormat="1" ht="12.75">
      <c r="A18" s="1328"/>
      <c r="B18" s="1328"/>
      <c r="C18" s="1328"/>
      <c r="D18" s="1413"/>
      <c r="E18" s="1413"/>
      <c r="F18" s="1413"/>
      <c r="G18" s="1413"/>
      <c r="H18" s="1413"/>
      <c r="I18" s="1413"/>
      <c r="J18" s="1413"/>
      <c r="K18" s="1416"/>
      <c r="L18" s="2067"/>
      <c r="O18" s="4030"/>
      <c r="P18" s="4030"/>
      <c r="Q18" s="4030"/>
      <c r="R18" s="4030"/>
      <c r="S18" s="4030"/>
      <c r="T18" s="4030"/>
      <c r="U18" s="4030"/>
      <c r="V18" s="4030"/>
      <c r="W18" s="4030"/>
      <c r="X18" s="4030"/>
      <c r="Y18" s="4030"/>
      <c r="Z18" s="2069"/>
      <c r="AA18" s="2222"/>
      <c r="AB18" s="2222"/>
      <c r="AC18" s="2222"/>
      <c r="AD18" s="2222"/>
    </row>
    <row r="19" spans="1:53" s="1414" customFormat="1" ht="15" customHeight="1">
      <c r="A19" s="1328"/>
      <c r="B19" s="1328"/>
      <c r="C19" s="1328"/>
      <c r="D19" s="1413"/>
      <c r="E19" s="1413"/>
      <c r="F19" s="1413"/>
      <c r="G19" s="1413"/>
      <c r="H19" s="1413"/>
      <c r="I19" s="1413"/>
      <c r="J19" s="1413"/>
      <c r="K19" s="1416"/>
      <c r="L19" s="2067"/>
      <c r="N19" s="1663"/>
      <c r="O19" s="4030" t="s">
        <v>1055</v>
      </c>
      <c r="P19" s="4030"/>
      <c r="Q19" s="4030"/>
      <c r="R19" s="4030"/>
      <c r="S19" s="4030"/>
      <c r="T19" s="4030"/>
      <c r="U19" s="4030"/>
      <c r="V19" s="4030"/>
      <c r="W19" s="4030"/>
      <c r="X19" s="4030"/>
      <c r="Y19" s="4030"/>
      <c r="Z19" s="2069"/>
      <c r="AA19" s="2222"/>
      <c r="AB19" s="2222"/>
      <c r="AC19" s="2222"/>
      <c r="AD19" s="2222"/>
    </row>
    <row r="20" spans="1:53" ht="15" customHeight="1">
      <c r="A20" s="1328"/>
      <c r="B20" s="1328"/>
      <c r="C20" s="1328"/>
      <c r="D20" s="1413"/>
      <c r="E20" s="1413"/>
      <c r="F20" s="1413"/>
      <c r="G20" s="1413"/>
      <c r="H20" s="1413"/>
      <c r="I20" s="1413"/>
      <c r="J20" s="1413"/>
      <c r="K20" s="1416"/>
      <c r="O20" s="4030"/>
      <c r="P20" s="4030"/>
      <c r="Q20" s="4030"/>
      <c r="R20" s="4030"/>
      <c r="S20" s="4030"/>
      <c r="T20" s="4030"/>
      <c r="U20" s="4030"/>
      <c r="V20" s="4030"/>
      <c r="W20" s="4030"/>
      <c r="X20" s="4030"/>
      <c r="Y20" s="4030"/>
      <c r="Z20" s="2069"/>
      <c r="AA20" s="2222"/>
      <c r="AB20" s="2222"/>
      <c r="AC20" s="2222"/>
      <c r="AD20" s="2222"/>
    </row>
    <row r="21" spans="1:53" ht="15" customHeight="1">
      <c r="A21" s="1328"/>
      <c r="B21" s="1328"/>
      <c r="C21" s="1328"/>
      <c r="D21" s="1413"/>
      <c r="E21" s="1413"/>
      <c r="F21" s="1413"/>
      <c r="G21" s="1413"/>
      <c r="H21" s="1413"/>
      <c r="I21" s="1413"/>
      <c r="J21" s="1413"/>
      <c r="K21" s="1416"/>
      <c r="N21" s="1413"/>
      <c r="O21" s="4030"/>
      <c r="P21" s="4030"/>
      <c r="Q21" s="4030"/>
      <c r="R21" s="4030"/>
      <c r="S21" s="4030"/>
      <c r="T21" s="4030"/>
      <c r="U21" s="4030"/>
      <c r="V21" s="4030"/>
      <c r="W21" s="4030"/>
      <c r="X21" s="4030"/>
      <c r="Y21" s="4030"/>
      <c r="Z21" s="2069"/>
      <c r="AA21" s="2222"/>
      <c r="AB21" s="2222"/>
      <c r="AC21" s="2222"/>
      <c r="AD21" s="2222"/>
    </row>
    <row r="22" spans="1:53" ht="15" customHeight="1">
      <c r="A22" s="1328"/>
      <c r="B22" s="1328"/>
      <c r="C22" s="1328"/>
      <c r="D22" s="1413"/>
      <c r="E22" s="1413"/>
      <c r="F22" s="1413"/>
      <c r="G22" s="1413"/>
      <c r="H22" s="1413"/>
      <c r="I22" s="1413"/>
      <c r="J22" s="1413"/>
      <c r="K22" s="1416"/>
      <c r="N22" s="1413"/>
      <c r="O22" s="4046"/>
      <c r="P22" s="4046"/>
      <c r="Q22" s="4046"/>
      <c r="R22" s="4046"/>
      <c r="S22" s="4046"/>
      <c r="T22" s="4046"/>
      <c r="U22" s="4046"/>
      <c r="W22" s="2069"/>
      <c r="Z22" s="2069"/>
      <c r="AA22" s="2222"/>
      <c r="AB22" s="2222"/>
      <c r="AC22" s="2222"/>
      <c r="AD22" s="2222"/>
    </row>
    <row r="23" spans="1:53" ht="15" customHeight="1">
      <c r="A23" s="1328"/>
      <c r="B23" s="1328"/>
      <c r="C23" s="1328"/>
      <c r="D23" s="1413"/>
      <c r="E23" s="1413"/>
      <c r="F23" s="1413"/>
      <c r="G23" s="1413"/>
      <c r="H23" s="1413"/>
      <c r="I23" s="1413"/>
      <c r="J23" s="1413"/>
      <c r="K23" s="1416"/>
      <c r="N23" s="1413"/>
      <c r="O23" s="4046"/>
      <c r="P23" s="4046"/>
      <c r="Q23" s="4046"/>
      <c r="R23" s="4046"/>
      <c r="S23" s="4046"/>
      <c r="T23" s="4046"/>
      <c r="U23" s="4046"/>
      <c r="W23" s="2069"/>
      <c r="Z23" s="2069"/>
      <c r="AA23" s="2222"/>
      <c r="AB23" s="2222"/>
      <c r="AC23" s="2222"/>
      <c r="AD23" s="2222"/>
    </row>
    <row r="24" spans="1:53" ht="15" customHeight="1">
      <c r="A24" s="1328"/>
      <c r="B24" s="1328"/>
      <c r="C24" s="1328"/>
      <c r="D24" s="1413"/>
      <c r="E24" s="1413"/>
      <c r="F24" s="1413"/>
      <c r="G24" s="1413"/>
      <c r="H24" s="1413"/>
      <c r="I24" s="1413"/>
      <c r="J24" s="1413"/>
      <c r="K24" s="1416"/>
      <c r="N24" s="1413"/>
      <c r="O24" s="4030" t="s">
        <v>1056</v>
      </c>
      <c r="P24" s="4030"/>
      <c r="Q24" s="4030"/>
      <c r="R24" s="4030"/>
      <c r="S24" s="4030"/>
      <c r="T24" s="4030"/>
      <c r="U24" s="4030"/>
      <c r="V24" s="4030"/>
      <c r="W24" s="4030"/>
      <c r="X24" s="4030"/>
      <c r="Y24" s="4030"/>
      <c r="Z24" s="2069"/>
      <c r="AA24" s="2222"/>
      <c r="AB24" s="2222"/>
      <c r="AC24" s="2222"/>
      <c r="AD24" s="2222"/>
    </row>
    <row r="25" spans="1:53" ht="15" customHeight="1">
      <c r="A25" s="1328"/>
      <c r="B25" s="1328"/>
      <c r="C25" s="1328"/>
      <c r="D25" s="1413"/>
      <c r="E25" s="1413"/>
      <c r="F25" s="1413"/>
      <c r="G25" s="1413"/>
      <c r="H25" s="1413"/>
      <c r="I25" s="1413"/>
      <c r="J25" s="1413"/>
      <c r="K25" s="1416"/>
      <c r="N25" s="1413"/>
      <c r="O25" s="4030"/>
      <c r="P25" s="4030"/>
      <c r="Q25" s="4030"/>
      <c r="R25" s="4030"/>
      <c r="S25" s="4030"/>
      <c r="T25" s="4030"/>
      <c r="U25" s="4030"/>
      <c r="V25" s="4030"/>
      <c r="W25" s="4030"/>
      <c r="X25" s="4030"/>
      <c r="Y25" s="4030"/>
      <c r="Z25" s="2069"/>
      <c r="AA25" s="2222"/>
      <c r="AB25" s="2222"/>
      <c r="AC25" s="2222"/>
      <c r="AD25" s="2222"/>
    </row>
    <row r="26" spans="1:53" ht="15" customHeight="1">
      <c r="A26" s="1328"/>
      <c r="B26" s="1328"/>
      <c r="C26" s="1328"/>
      <c r="D26" s="1413"/>
      <c r="E26" s="1413"/>
      <c r="F26" s="1413"/>
      <c r="G26" s="1413"/>
      <c r="H26" s="1413"/>
      <c r="I26" s="1413"/>
      <c r="J26" s="1413"/>
      <c r="K26" s="1416"/>
      <c r="N26" s="1413"/>
      <c r="O26" s="4030"/>
      <c r="P26" s="4030"/>
      <c r="Q26" s="4030"/>
      <c r="R26" s="4030"/>
      <c r="S26" s="4030"/>
      <c r="T26" s="4030"/>
      <c r="U26" s="4030"/>
      <c r="V26" s="4030"/>
      <c r="W26" s="4030"/>
      <c r="X26" s="4030"/>
      <c r="Y26" s="4030"/>
      <c r="Z26" s="2069"/>
      <c r="AA26" s="2222"/>
      <c r="AB26" s="2222"/>
      <c r="AC26" s="2222"/>
      <c r="AD26" s="2222"/>
    </row>
    <row r="27" spans="1:53" ht="33" customHeight="1">
      <c r="A27" s="1328"/>
      <c r="B27" s="1328"/>
      <c r="C27" s="1328"/>
      <c r="D27" s="1413"/>
      <c r="E27" s="1413"/>
      <c r="F27" s="1413"/>
      <c r="G27" s="1413"/>
      <c r="H27" s="1413"/>
      <c r="I27" s="1413"/>
      <c r="J27" s="1413"/>
      <c r="K27" s="1843">
        <f>K39+N39+Q39+T39+W39</f>
        <v>194919269</v>
      </c>
      <c r="N27" s="1413"/>
      <c r="O27" s="2122"/>
      <c r="P27" s="1523"/>
      <c r="Q27" s="1614"/>
      <c r="S27" s="2183"/>
      <c r="T27" s="2070"/>
      <c r="W27" s="2069"/>
      <c r="Z27" s="2069"/>
      <c r="AA27" s="2222"/>
      <c r="AB27" s="2222"/>
      <c r="AC27" s="2222"/>
      <c r="AD27" s="2222"/>
    </row>
    <row r="28" spans="1:53" ht="33" customHeight="1">
      <c r="A28" s="1328"/>
      <c r="B28" s="1328"/>
      <c r="C28" s="1328"/>
      <c r="D28" s="1413"/>
      <c r="E28" s="1413"/>
      <c r="F28" s="1413"/>
      <c r="G28" s="1413"/>
      <c r="H28" s="1413"/>
      <c r="I28" s="1413"/>
      <c r="J28" s="1413"/>
      <c r="K28" s="1843"/>
      <c r="N28" s="1413"/>
      <c r="O28" s="2122"/>
      <c r="P28" s="1523"/>
      <c r="Q28" s="1614"/>
      <c r="S28" s="2183"/>
      <c r="T28" s="2070"/>
      <c r="W28" s="2069"/>
      <c r="Z28" s="2069"/>
      <c r="AA28" s="2222"/>
      <c r="AB28" s="2222"/>
      <c r="AC28" s="2222"/>
      <c r="AD28" s="2222"/>
    </row>
    <row r="29" spans="1:53" ht="33" customHeight="1">
      <c r="A29" s="1328"/>
      <c r="B29" s="1328"/>
      <c r="C29" s="1328"/>
      <c r="D29" s="1413"/>
      <c r="E29" s="1413"/>
      <c r="F29" s="1413"/>
      <c r="G29" s="1413"/>
      <c r="H29" s="1413"/>
      <c r="I29" s="1413"/>
      <c r="J29" s="1413"/>
      <c r="K29" s="1843"/>
      <c r="N29" s="1413"/>
      <c r="O29" s="2122"/>
      <c r="P29" s="1523"/>
      <c r="Q29" s="1614"/>
      <c r="S29" s="2183"/>
      <c r="T29" s="2070"/>
      <c r="W29" s="2069"/>
      <c r="Z29" s="2069"/>
      <c r="AA29" s="2222"/>
      <c r="AB29" s="2222"/>
      <c r="AC29" s="2222"/>
      <c r="AD29" s="2222"/>
    </row>
    <row r="30" spans="1:53" ht="33" customHeight="1">
      <c r="A30" s="1328"/>
      <c r="B30" s="1328"/>
      <c r="C30" s="1328"/>
      <c r="D30" s="1413"/>
      <c r="E30" s="1413"/>
      <c r="F30" s="1413"/>
      <c r="G30" s="1413"/>
      <c r="H30" s="1413"/>
      <c r="I30" s="1413"/>
      <c r="J30" s="1413"/>
      <c r="K30" s="1843"/>
      <c r="N30" s="1413"/>
      <c r="O30" s="2122"/>
      <c r="P30" s="1523"/>
      <c r="Q30" s="1614"/>
      <c r="S30" s="2183"/>
      <c r="T30" s="2070"/>
      <c r="W30" s="2069"/>
      <c r="Z30" s="2069"/>
      <c r="AA30" s="2222"/>
      <c r="AB30" s="2222"/>
      <c r="AC30" s="2222"/>
      <c r="AD30" s="2222"/>
    </row>
    <row r="31" spans="1:53" ht="33" customHeight="1">
      <c r="A31" s="1328"/>
      <c r="B31" s="1328"/>
      <c r="C31" s="1328"/>
      <c r="D31" s="1413"/>
      <c r="E31" s="1413"/>
      <c r="F31" s="1413"/>
      <c r="G31" s="1413"/>
      <c r="H31" s="1413"/>
      <c r="I31" s="1413"/>
      <c r="J31" s="1413"/>
      <c r="K31" s="1843"/>
      <c r="N31" s="1413"/>
      <c r="O31" s="2122"/>
      <c r="P31" s="1523"/>
      <c r="Q31" s="1614"/>
      <c r="S31" s="2183"/>
      <c r="T31" s="2070"/>
      <c r="W31" s="2069"/>
      <c r="Z31" s="2069"/>
      <c r="AA31" s="2222"/>
      <c r="AB31" s="2222"/>
      <c r="AC31" s="2222"/>
      <c r="AD31" s="2222"/>
      <c r="AT31" s="2215" t="s">
        <v>1005</v>
      </c>
      <c r="AU31" s="2215" t="s">
        <v>1006</v>
      </c>
      <c r="AV31" s="2215" t="s">
        <v>901</v>
      </c>
      <c r="AW31" s="2215" t="s">
        <v>1008</v>
      </c>
      <c r="AX31" s="2215" t="s">
        <v>762</v>
      </c>
      <c r="AY31" s="2215" t="s">
        <v>896</v>
      </c>
      <c r="AZ31" s="2215" t="s">
        <v>897</v>
      </c>
      <c r="BA31" s="2215" t="s">
        <v>898</v>
      </c>
    </row>
    <row r="32" spans="1:53" ht="33" customHeight="1">
      <c r="A32" s="1328"/>
      <c r="B32" s="1328"/>
      <c r="C32" s="1328"/>
      <c r="D32" s="1413"/>
      <c r="E32" s="1413"/>
      <c r="F32" s="1413"/>
      <c r="G32" s="1413"/>
      <c r="H32" s="1413"/>
      <c r="I32" s="1413"/>
      <c r="J32" s="1413"/>
      <c r="K32" s="1843"/>
      <c r="N32" s="1413"/>
      <c r="O32" s="2122"/>
      <c r="P32" s="1523"/>
      <c r="Q32" s="1614"/>
      <c r="S32" s="2183"/>
      <c r="T32" s="2070"/>
      <c r="W32" s="2069"/>
      <c r="Z32" s="2069"/>
      <c r="AA32" s="2222"/>
      <c r="AB32" s="2222"/>
      <c r="AC32" s="2222"/>
      <c r="AD32" s="2222"/>
      <c r="AT32" s="2216">
        <f>M59</f>
        <v>0</v>
      </c>
      <c r="AU32" s="2216">
        <f>M58</f>
        <v>0</v>
      </c>
      <c r="AV32" s="2216">
        <f>M80</f>
        <v>0</v>
      </c>
      <c r="AW32" s="2216">
        <f>M96</f>
        <v>0</v>
      </c>
      <c r="AX32" s="2216">
        <f>P45</f>
        <v>0</v>
      </c>
      <c r="AY32" s="2216">
        <f>S45</f>
        <v>0</v>
      </c>
      <c r="AZ32" s="2216">
        <f>V45</f>
        <v>0</v>
      </c>
      <c r="BA32" s="2216">
        <f>Y45</f>
        <v>0</v>
      </c>
    </row>
    <row r="33" spans="1:55" ht="33" customHeight="1">
      <c r="A33" s="1328"/>
      <c r="B33" s="1328"/>
      <c r="C33" s="1328"/>
      <c r="D33" s="1413"/>
      <c r="E33" s="1413"/>
      <c r="F33" s="1413"/>
      <c r="G33" s="1413"/>
      <c r="H33" s="1413"/>
      <c r="I33" s="1413"/>
      <c r="J33" s="1413"/>
      <c r="K33" s="1843"/>
      <c r="N33" s="1413"/>
      <c r="O33" s="2122"/>
      <c r="P33" s="1523"/>
      <c r="Q33" s="1614"/>
      <c r="S33" s="2183"/>
      <c r="T33" s="2070"/>
      <c r="W33" s="2069"/>
      <c r="Z33" s="2069"/>
      <c r="AA33" s="2222"/>
      <c r="AB33" s="2222"/>
      <c r="AC33" s="2222"/>
      <c r="AD33" s="2222"/>
    </row>
    <row r="34" spans="1:55" ht="12.75" customHeight="1">
      <c r="A34" s="1328"/>
      <c r="B34" s="1328"/>
      <c r="C34" s="1328"/>
      <c r="D34" s="1413"/>
      <c r="E34" s="1413"/>
      <c r="F34" s="1413"/>
      <c r="G34" s="1413"/>
      <c r="H34" s="1413"/>
      <c r="I34" s="1413"/>
      <c r="J34" s="1413"/>
      <c r="K34" s="1843"/>
      <c r="N34" s="1413"/>
      <c r="O34" s="2122"/>
      <c r="P34" s="1523"/>
      <c r="Q34" s="1614"/>
      <c r="S34" s="2183"/>
      <c r="T34" s="2070"/>
      <c r="W34" s="2069"/>
      <c r="Z34" s="2069"/>
      <c r="AA34" s="2222"/>
      <c r="AB34" s="2222"/>
      <c r="AC34" s="2222"/>
      <c r="AD34" s="2222"/>
    </row>
    <row r="35" spans="1:55" ht="7.5" customHeight="1">
      <c r="A35" s="1416"/>
      <c r="B35" s="1416"/>
      <c r="C35" s="1416"/>
      <c r="D35" s="1416"/>
      <c r="E35" s="1416"/>
      <c r="F35" s="1416"/>
      <c r="G35" s="1416"/>
      <c r="H35" s="1416"/>
      <c r="I35" s="1416"/>
      <c r="J35" s="1416"/>
      <c r="K35" s="1416"/>
      <c r="L35" s="2071"/>
      <c r="M35" s="1416"/>
      <c r="N35" s="1416"/>
      <c r="O35" s="2071"/>
      <c r="P35" s="1416"/>
      <c r="Q35" s="1416"/>
      <c r="R35" s="2071"/>
      <c r="S35" s="1416"/>
      <c r="T35" s="2071"/>
      <c r="U35" s="2071"/>
      <c r="V35" s="2071"/>
      <c r="W35" s="3967" t="s">
        <v>773</v>
      </c>
      <c r="X35" s="3967"/>
      <c r="Y35" s="3967"/>
      <c r="Z35" s="2072"/>
      <c r="AA35" s="2237"/>
      <c r="AB35" s="2237"/>
      <c r="AC35" s="2223"/>
      <c r="AD35" s="2223"/>
      <c r="AW35" s="1839" t="s">
        <v>854</v>
      </c>
      <c r="AX35" s="1839" t="s">
        <v>833</v>
      </c>
    </row>
    <row r="36" spans="1:55" ht="26.25" customHeight="1">
      <c r="A36" s="4135" t="s">
        <v>663</v>
      </c>
      <c r="B36" s="4135"/>
      <c r="C36" s="4135"/>
      <c r="D36" s="4124" t="s">
        <v>714</v>
      </c>
      <c r="E36" s="4124"/>
      <c r="F36" s="4124"/>
      <c r="G36" s="4124"/>
      <c r="H36" s="4124"/>
      <c r="I36" s="4124"/>
      <c r="J36" s="4124"/>
      <c r="K36" s="4124" t="s">
        <v>852</v>
      </c>
      <c r="L36" s="4124"/>
      <c r="M36" s="4124"/>
      <c r="N36" s="4137" t="s">
        <v>713</v>
      </c>
      <c r="O36" s="4137"/>
      <c r="P36" s="4137"/>
      <c r="Q36" s="4128" t="s">
        <v>905</v>
      </c>
      <c r="R36" s="4128"/>
      <c r="S36" s="4128"/>
      <c r="T36" s="4126" t="s">
        <v>904</v>
      </c>
      <c r="U36" s="4126"/>
      <c r="V36" s="4126"/>
      <c r="W36" s="4134" t="s">
        <v>903</v>
      </c>
      <c r="X36" s="4134"/>
      <c r="Y36" s="4134"/>
      <c r="Z36" s="2073" t="s">
        <v>946</v>
      </c>
      <c r="AA36" s="2224"/>
      <c r="AB36" s="2224"/>
      <c r="AC36" s="2224"/>
      <c r="AD36" s="2224"/>
      <c r="AW36" s="1621">
        <v>200000000</v>
      </c>
      <c r="AX36" s="1621">
        <v>299770000</v>
      </c>
    </row>
    <row r="37" spans="1:55" ht="13.5" customHeight="1">
      <c r="A37" s="4135" t="s">
        <v>665</v>
      </c>
      <c r="B37" s="4135" t="s">
        <v>666</v>
      </c>
      <c r="C37" s="4135" t="s">
        <v>667</v>
      </c>
      <c r="D37" s="2010" t="s">
        <v>879</v>
      </c>
      <c r="E37" s="2010" t="s">
        <v>880</v>
      </c>
      <c r="F37" s="2010" t="s">
        <v>784</v>
      </c>
      <c r="G37" s="4124" t="s">
        <v>995</v>
      </c>
      <c r="H37" s="4124" t="s">
        <v>994</v>
      </c>
      <c r="I37" s="4124" t="s">
        <v>831</v>
      </c>
      <c r="J37" s="4124" t="s">
        <v>1053</v>
      </c>
      <c r="K37" s="2010">
        <v>2012</v>
      </c>
      <c r="L37" s="2109">
        <v>2011</v>
      </c>
      <c r="M37" s="4124" t="s">
        <v>983</v>
      </c>
      <c r="N37" s="2011">
        <v>2012</v>
      </c>
      <c r="O37" s="2123">
        <v>2011</v>
      </c>
      <c r="P37" s="4137" t="s">
        <v>983</v>
      </c>
      <c r="Q37" s="4128" t="s">
        <v>1012</v>
      </c>
      <c r="R37" s="4129" t="s">
        <v>993</v>
      </c>
      <c r="S37" s="4125" t="s">
        <v>983</v>
      </c>
      <c r="T37" s="2074">
        <v>2012</v>
      </c>
      <c r="U37" s="2074">
        <v>2011</v>
      </c>
      <c r="V37" s="4126" t="s">
        <v>984</v>
      </c>
      <c r="W37" s="2075">
        <v>2012</v>
      </c>
      <c r="X37" s="2075">
        <v>2011</v>
      </c>
      <c r="Y37" s="4127" t="s">
        <v>984</v>
      </c>
      <c r="Z37" s="2075">
        <v>2012</v>
      </c>
      <c r="AA37" s="2225"/>
      <c r="AB37" s="2225"/>
      <c r="AC37" s="2225"/>
      <c r="AD37" s="2225"/>
      <c r="AE37" s="2004">
        <v>2012</v>
      </c>
      <c r="AT37" s="1150" t="s">
        <v>1005</v>
      </c>
      <c r="AU37" s="1150" t="s">
        <v>1006</v>
      </c>
      <c r="AV37" s="1150" t="s">
        <v>1007</v>
      </c>
      <c r="AW37" s="1150" t="s">
        <v>1008</v>
      </c>
      <c r="AX37" s="1150" t="s">
        <v>895</v>
      </c>
      <c r="AY37" s="1150" t="s">
        <v>896</v>
      </c>
      <c r="AZ37" s="1150" t="s">
        <v>897</v>
      </c>
      <c r="BA37" s="1150" t="s">
        <v>898</v>
      </c>
      <c r="BB37" s="1150" t="s">
        <v>1009</v>
      </c>
    </row>
    <row r="38" spans="1:55" ht="21" customHeight="1">
      <c r="A38" s="4135"/>
      <c r="B38" s="4135"/>
      <c r="C38" s="4135"/>
      <c r="D38" s="2010" t="s">
        <v>668</v>
      </c>
      <c r="E38" s="2010" t="s">
        <v>783</v>
      </c>
      <c r="F38" s="2010" t="s">
        <v>773</v>
      </c>
      <c r="G38" s="4124"/>
      <c r="H38" s="4124"/>
      <c r="I38" s="4124"/>
      <c r="J38" s="4124"/>
      <c r="K38" s="2010" t="s">
        <v>785</v>
      </c>
      <c r="L38" s="2109" t="s">
        <v>785</v>
      </c>
      <c r="M38" s="4124"/>
      <c r="N38" s="2012" t="s">
        <v>785</v>
      </c>
      <c r="O38" s="2124" t="s">
        <v>785</v>
      </c>
      <c r="P38" s="4137"/>
      <c r="Q38" s="4128"/>
      <c r="R38" s="4129"/>
      <c r="S38" s="4125"/>
      <c r="T38" s="2074" t="s">
        <v>785</v>
      </c>
      <c r="U38" s="2074" t="s">
        <v>785</v>
      </c>
      <c r="V38" s="4126"/>
      <c r="W38" s="2075" t="s">
        <v>785</v>
      </c>
      <c r="X38" s="2075" t="s">
        <v>785</v>
      </c>
      <c r="Y38" s="4127"/>
      <c r="Z38" s="2075" t="s">
        <v>785</v>
      </c>
      <c r="AA38" s="2226"/>
      <c r="AB38" s="2226"/>
      <c r="AC38" s="2226"/>
      <c r="AD38" s="2226"/>
      <c r="AT38" s="2005">
        <f>K68</f>
        <v>10000000</v>
      </c>
      <c r="AU38" s="2005">
        <f>K67</f>
        <v>4500000</v>
      </c>
      <c r="AV38" s="2005">
        <f>K89</f>
        <v>81823269</v>
      </c>
      <c r="AW38" s="2005">
        <f>K105</f>
        <v>20836000</v>
      </c>
      <c r="AX38" s="2005">
        <f>N54</f>
        <v>21300000</v>
      </c>
      <c r="AY38" s="2005">
        <f>Q54</f>
        <v>21300000</v>
      </c>
      <c r="AZ38" s="2000">
        <v>30000000</v>
      </c>
      <c r="BA38" s="2000">
        <v>3000000</v>
      </c>
      <c r="BB38" s="2000">
        <v>10000000</v>
      </c>
      <c r="BC38" s="2005">
        <f>SUM(AT38:BB38)</f>
        <v>202759269</v>
      </c>
    </row>
    <row r="39" spans="1:55" ht="22.5" customHeight="1">
      <c r="A39" s="4133" t="s">
        <v>669</v>
      </c>
      <c r="B39" s="4133"/>
      <c r="C39" s="4133"/>
      <c r="D39" s="1958">
        <f>D40+D41+D44+D45+D46</f>
        <v>212199250</v>
      </c>
      <c r="E39" s="1958">
        <f>E40+E41+E44+E45+E46</f>
        <v>299770000</v>
      </c>
      <c r="F39" s="1959">
        <f>D39-E39</f>
        <v>-87570750</v>
      </c>
      <c r="G39" s="2013">
        <f>F39/E39</f>
        <v>-0.29212646362211031</v>
      </c>
      <c r="H39" s="1958">
        <f>H40+H41+H44+H45+H46</f>
        <v>270768597</v>
      </c>
      <c r="I39" s="1959">
        <f t="shared" ref="I39:I46" si="0">D39-H39</f>
        <v>-58569347</v>
      </c>
      <c r="J39" s="2013">
        <f>I39/D39</f>
        <v>-0.27601109334740814</v>
      </c>
      <c r="K39" s="1958">
        <f>K54</f>
        <v>119319269</v>
      </c>
      <c r="L39" s="2076">
        <f>L40+L41+L44+L45+L46</f>
        <v>106688327</v>
      </c>
      <c r="M39" s="1958">
        <f>M40+M41+M44</f>
        <v>145912419</v>
      </c>
      <c r="N39" s="1958">
        <f>N40+N41+N44+N46</f>
        <v>21300000</v>
      </c>
      <c r="O39" s="2076">
        <v>33880000</v>
      </c>
      <c r="P39" s="1958">
        <f t="shared" ref="P39:U39" si="1">P40+P41+P44</f>
        <v>42930370</v>
      </c>
      <c r="Q39" s="1958">
        <f t="shared" si="1"/>
        <v>21300000</v>
      </c>
      <c r="R39" s="2076">
        <f t="shared" si="1"/>
        <v>71592000</v>
      </c>
      <c r="S39" s="1958">
        <f>S40+S41+S44</f>
        <v>60192300</v>
      </c>
      <c r="T39" s="2076">
        <f>T40+T41+T44</f>
        <v>30000000</v>
      </c>
      <c r="U39" s="2076">
        <f t="shared" si="1"/>
        <v>30000000</v>
      </c>
      <c r="V39" s="2076">
        <f>V40+V41+V44</f>
        <v>17711100</v>
      </c>
      <c r="W39" s="2076">
        <f>W54</f>
        <v>3000000</v>
      </c>
      <c r="X39" s="2076">
        <v>3600000</v>
      </c>
      <c r="Y39" s="2076">
        <f>Y40+Y41+Y44</f>
        <v>1816330</v>
      </c>
      <c r="Z39" s="2076">
        <f>Z54</f>
        <v>10000000</v>
      </c>
      <c r="AA39" s="2227"/>
      <c r="AB39" s="2227"/>
      <c r="AC39" s="2227"/>
      <c r="AD39" s="2227"/>
      <c r="AT39" s="1999">
        <f>AT38/BC38</f>
        <v>4.9319570194347073E-2</v>
      </c>
      <c r="AU39" s="1999">
        <f>AU38/BC38</f>
        <v>2.2193806587456181E-2</v>
      </c>
      <c r="AV39" s="1999">
        <f>AV38/BC38</f>
        <v>0.40354884589764428</v>
      </c>
      <c r="AW39" s="1999">
        <f>AW38/BC38</f>
        <v>0.10276225645694155</v>
      </c>
      <c r="AX39" s="1999">
        <f>AX38/BC38</f>
        <v>0.10505068451395926</v>
      </c>
      <c r="AY39" s="1999">
        <f>AY38/BC38</f>
        <v>0.10505068451395926</v>
      </c>
      <c r="AZ39" s="1999">
        <f>AZ38/BC38</f>
        <v>0.14795871058304122</v>
      </c>
      <c r="BA39" s="1999">
        <f>BA38/BC38</f>
        <v>1.4795871058304121E-2</v>
      </c>
      <c r="BB39" s="1999">
        <f>BB38/BC38</f>
        <v>4.9319570194347073E-2</v>
      </c>
    </row>
    <row r="40" spans="1:55" ht="24" customHeight="1">
      <c r="A40" s="1851" t="s">
        <v>726</v>
      </c>
      <c r="B40" s="1851" t="s">
        <v>1011</v>
      </c>
      <c r="C40" s="1851" t="s">
        <v>671</v>
      </c>
      <c r="D40" s="1959">
        <f>D55</f>
        <v>100160000</v>
      </c>
      <c r="E40" s="1959">
        <f>E55</f>
        <v>144160000</v>
      </c>
      <c r="F40" s="1959">
        <f>D40-E40</f>
        <v>-44000000</v>
      </c>
      <c r="G40" s="2013">
        <f>F40/E40</f>
        <v>-0.30521642619311878</v>
      </c>
      <c r="H40" s="2014">
        <v>129056986</v>
      </c>
      <c r="I40" s="1959">
        <f t="shared" si="0"/>
        <v>-28896986</v>
      </c>
      <c r="J40" s="2013">
        <f>I40/D40</f>
        <v>-0.28850824680511183</v>
      </c>
      <c r="K40" s="1959">
        <f>K55</f>
        <v>16660000</v>
      </c>
      <c r="L40" s="2077">
        <v>10160000</v>
      </c>
      <c r="M40" s="1959">
        <v>16783207</v>
      </c>
      <c r="N40" s="1959">
        <f>N55</f>
        <v>20260000</v>
      </c>
      <c r="O40" s="2077">
        <v>32680000</v>
      </c>
      <c r="P40" s="1959">
        <f>P55</f>
        <v>40496480</v>
      </c>
      <c r="Q40" s="1959">
        <f>Q55</f>
        <v>20240000</v>
      </c>
      <c r="R40" s="2077">
        <f>R55</f>
        <v>70740000</v>
      </c>
      <c r="S40" s="1959">
        <f>S55</f>
        <v>57317880</v>
      </c>
      <c r="T40" s="2077">
        <f>T55</f>
        <v>30000000</v>
      </c>
      <c r="U40" s="2077">
        <v>30000000</v>
      </c>
      <c r="V40" s="2077">
        <f>V55</f>
        <v>16945300</v>
      </c>
      <c r="W40" s="2077">
        <f>W55</f>
        <v>3000000</v>
      </c>
      <c r="X40" s="2077">
        <v>3600000</v>
      </c>
      <c r="Y40" s="2077">
        <f>Y55</f>
        <v>1665110</v>
      </c>
      <c r="Z40" s="2077">
        <f>Z55</f>
        <v>10000000</v>
      </c>
      <c r="AA40" s="2228"/>
      <c r="AB40" s="2228"/>
      <c r="AC40" s="2228"/>
      <c r="AD40" s="2228"/>
      <c r="AE40">
        <v>2011</v>
      </c>
      <c r="AS40" s="2217" t="s">
        <v>1059</v>
      </c>
      <c r="AT40" s="2217" t="s">
        <v>1005</v>
      </c>
      <c r="AU40" s="2217" t="s">
        <v>1006</v>
      </c>
      <c r="AV40" s="2217" t="s">
        <v>1007</v>
      </c>
      <c r="AW40" s="2217" t="s">
        <v>1008</v>
      </c>
      <c r="AX40" s="2217" t="s">
        <v>762</v>
      </c>
      <c r="AY40" s="2217" t="s">
        <v>896</v>
      </c>
      <c r="AZ40" s="2217" t="s">
        <v>897</v>
      </c>
      <c r="BA40" s="2217" t="s">
        <v>898</v>
      </c>
      <c r="BB40" s="2217" t="s">
        <v>959</v>
      </c>
    </row>
    <row r="41" spans="1:55" ht="24" customHeight="1">
      <c r="A41" s="1851" t="s">
        <v>688</v>
      </c>
      <c r="B41" s="1851" t="s">
        <v>689</v>
      </c>
      <c r="C41" s="1851" t="s">
        <v>671</v>
      </c>
      <c r="D41" s="1959">
        <f>D89</f>
        <v>80746827</v>
      </c>
      <c r="E41" s="1959">
        <f>E89</f>
        <v>130548958</v>
      </c>
      <c r="F41" s="1959">
        <f>D41-E41</f>
        <v>-49802131</v>
      </c>
      <c r="G41" s="2013">
        <f>F41/E41</f>
        <v>-0.38148240907445619</v>
      </c>
      <c r="H41" s="2014">
        <v>108680219</v>
      </c>
      <c r="I41" s="1959">
        <f t="shared" si="0"/>
        <v>-27933392</v>
      </c>
      <c r="J41" s="2013">
        <f>I41/D41</f>
        <v>-0.34593795245972947</v>
      </c>
      <c r="K41" s="1959">
        <f>K89</f>
        <v>81823269</v>
      </c>
      <c r="L41" s="2077">
        <v>70265400</v>
      </c>
      <c r="M41" s="1959">
        <f>M89</f>
        <v>108680219</v>
      </c>
      <c r="N41" s="1959">
        <f>N89</f>
        <v>0</v>
      </c>
      <c r="O41" s="2077">
        <v>0</v>
      </c>
      <c r="P41" s="1959">
        <f>P89</f>
        <v>0</v>
      </c>
      <c r="Q41" s="1959">
        <f>Q89</f>
        <v>0</v>
      </c>
      <c r="R41" s="2077">
        <f>R89</f>
        <v>0</v>
      </c>
      <c r="S41" s="1959">
        <f>S89</f>
        <v>0</v>
      </c>
      <c r="T41" s="2077">
        <v>0</v>
      </c>
      <c r="U41" s="2077">
        <v>0</v>
      </c>
      <c r="V41" s="2077">
        <f>V89</f>
        <v>0</v>
      </c>
      <c r="W41" s="2077">
        <v>0</v>
      </c>
      <c r="X41" s="2077">
        <v>0</v>
      </c>
      <c r="Y41" s="2077">
        <f>Y89</f>
        <v>0</v>
      </c>
      <c r="Z41" s="2077">
        <v>0</v>
      </c>
      <c r="AA41" s="2228"/>
      <c r="AB41" s="2228"/>
      <c r="AC41" s="2228"/>
      <c r="AD41" s="2228"/>
      <c r="AS41" s="2217">
        <v>2011</v>
      </c>
      <c r="AT41" s="2218">
        <f>M68</f>
        <v>6619417</v>
      </c>
      <c r="AU41" s="2218">
        <f>M67</f>
        <v>4252169</v>
      </c>
      <c r="AV41" s="2218">
        <f>M89</f>
        <v>108680219</v>
      </c>
      <c r="AW41" s="2218">
        <f>M105</f>
        <v>20448993</v>
      </c>
      <c r="AX41" s="2218">
        <f>P54</f>
        <v>42930370</v>
      </c>
      <c r="AY41" s="2218">
        <f>S54</f>
        <v>60192300</v>
      </c>
      <c r="AZ41" s="2218">
        <f>V54</f>
        <v>17711100</v>
      </c>
      <c r="BA41" s="2218">
        <f>Y54</f>
        <v>1816330</v>
      </c>
      <c r="BB41" s="2217"/>
      <c r="BC41" s="2005">
        <f>SUM(AT41:BB41)</f>
        <v>262650898</v>
      </c>
    </row>
    <row r="42" spans="1:55" ht="24" hidden="1" customHeight="1">
      <c r="A42" s="2197"/>
      <c r="B42" s="2197"/>
      <c r="C42" s="2197"/>
      <c r="D42" s="1959"/>
      <c r="E42" s="1959"/>
      <c r="F42" s="1959"/>
      <c r="G42" s="2013"/>
      <c r="H42" s="2014"/>
      <c r="I42" s="1959"/>
      <c r="J42" s="2013"/>
      <c r="K42" s="1959"/>
      <c r="L42" s="2077"/>
      <c r="M42" s="1959"/>
      <c r="N42" s="1959"/>
      <c r="O42" s="2077"/>
      <c r="P42" s="1959"/>
      <c r="Q42" s="1959"/>
      <c r="R42" s="2077"/>
      <c r="S42" s="1959"/>
      <c r="T42" s="2077"/>
      <c r="U42" s="2077"/>
      <c r="V42" s="2077"/>
      <c r="W42" s="2077"/>
      <c r="X42" s="2077"/>
      <c r="Y42" s="2077"/>
      <c r="Z42" s="2077"/>
      <c r="AA42" s="2228"/>
      <c r="AB42" s="2228"/>
      <c r="AC42" s="2228"/>
      <c r="AD42" s="2228"/>
      <c r="AS42" s="2217">
        <v>2012</v>
      </c>
      <c r="AT42" s="2218">
        <v>10000000</v>
      </c>
      <c r="AU42" s="2218">
        <v>4500000</v>
      </c>
      <c r="AV42" s="2218">
        <v>81823269</v>
      </c>
      <c r="AW42" s="2218">
        <v>20836000</v>
      </c>
      <c r="AX42" s="2218">
        <v>21300000</v>
      </c>
      <c r="AY42" s="2218">
        <v>21300000</v>
      </c>
      <c r="AZ42" s="2219">
        <v>30000000</v>
      </c>
      <c r="BA42" s="2219">
        <v>3000000</v>
      </c>
      <c r="BB42" s="2219">
        <v>10000000</v>
      </c>
      <c r="BC42" s="2005"/>
    </row>
    <row r="43" spans="1:55" ht="24" hidden="1" customHeight="1">
      <c r="A43" s="2197"/>
      <c r="B43" s="2197"/>
      <c r="C43" s="2197"/>
      <c r="D43" s="1959"/>
      <c r="E43" s="1959"/>
      <c r="F43" s="1959"/>
      <c r="G43" s="2013"/>
      <c r="H43" s="2014"/>
      <c r="I43" s="1959"/>
      <c r="J43" s="2013"/>
      <c r="K43" s="1959"/>
      <c r="L43" s="2077"/>
      <c r="M43" s="1959"/>
      <c r="N43" s="1959"/>
      <c r="O43" s="2077"/>
      <c r="P43" s="1959"/>
      <c r="Q43" s="1959"/>
      <c r="R43" s="2077"/>
      <c r="S43" s="1959"/>
      <c r="T43" s="2077"/>
      <c r="U43" s="2077"/>
      <c r="V43" s="2077"/>
      <c r="W43" s="2077"/>
      <c r="X43" s="2077"/>
      <c r="Y43" s="2077"/>
      <c r="Z43" s="2077"/>
      <c r="AA43" s="2228"/>
      <c r="AB43" s="2228"/>
      <c r="AC43" s="2228"/>
      <c r="AD43" s="2228"/>
      <c r="AS43" s="2217" t="s">
        <v>1058</v>
      </c>
      <c r="AT43" s="2218">
        <f>AT42-AT41</f>
        <v>3380583</v>
      </c>
      <c r="AU43" s="2218">
        <f t="shared" ref="AU43:BB43" si="2">AU42-AU41</f>
        <v>247831</v>
      </c>
      <c r="AV43" s="2218">
        <f t="shared" si="2"/>
        <v>-26856950</v>
      </c>
      <c r="AW43" s="2218">
        <f t="shared" si="2"/>
        <v>387007</v>
      </c>
      <c r="AX43" s="2218">
        <f t="shared" si="2"/>
        <v>-21630370</v>
      </c>
      <c r="AY43" s="2218">
        <f t="shared" si="2"/>
        <v>-38892300</v>
      </c>
      <c r="AZ43" s="2218">
        <f t="shared" si="2"/>
        <v>12288900</v>
      </c>
      <c r="BA43" s="2218">
        <f t="shared" si="2"/>
        <v>1183670</v>
      </c>
      <c r="BB43" s="2218">
        <f t="shared" si="2"/>
        <v>10000000</v>
      </c>
      <c r="BC43" s="2005"/>
    </row>
    <row r="44" spans="1:55" ht="24" customHeight="1">
      <c r="A44" s="1851"/>
      <c r="B44" s="1851" t="s">
        <v>696</v>
      </c>
      <c r="C44" s="1851" t="s">
        <v>671</v>
      </c>
      <c r="D44" s="1959">
        <f>D105</f>
        <v>22936000</v>
      </c>
      <c r="E44" s="1959">
        <f>E105</f>
        <v>24998000</v>
      </c>
      <c r="F44" s="1959">
        <f>F105</f>
        <v>-2062000</v>
      </c>
      <c r="G44" s="2013">
        <f>F44/E44</f>
        <v>-8.248659892791424E-2</v>
      </c>
      <c r="H44" s="2014">
        <v>26496623</v>
      </c>
      <c r="I44" s="1959">
        <f>D44-H44</f>
        <v>-3560623</v>
      </c>
      <c r="J44" s="2013">
        <f>I44/D44</f>
        <v>-0.15524167247994419</v>
      </c>
      <c r="K44" s="1959">
        <f>K105</f>
        <v>20836000</v>
      </c>
      <c r="L44" s="2077">
        <v>25956000</v>
      </c>
      <c r="M44" s="1959">
        <f>M105</f>
        <v>20448993</v>
      </c>
      <c r="N44" s="1959">
        <f>N105</f>
        <v>1040000</v>
      </c>
      <c r="O44" s="2077">
        <v>1200000</v>
      </c>
      <c r="P44" s="1959">
        <f>P105</f>
        <v>2433890</v>
      </c>
      <c r="Q44" s="1959">
        <f>Q105</f>
        <v>1060000</v>
      </c>
      <c r="R44" s="2077">
        <f>R105</f>
        <v>852000</v>
      </c>
      <c r="S44" s="1959">
        <f>S105</f>
        <v>2874420</v>
      </c>
      <c r="T44" s="2077">
        <v>0</v>
      </c>
      <c r="U44" s="2077">
        <v>0</v>
      </c>
      <c r="V44" s="2077">
        <f>V105</f>
        <v>765800</v>
      </c>
      <c r="W44" s="2077"/>
      <c r="X44" s="2077">
        <v>0</v>
      </c>
      <c r="Y44" s="2077">
        <f>Y105</f>
        <v>151220</v>
      </c>
      <c r="Z44" s="2077"/>
      <c r="AA44" s="2228"/>
      <c r="AB44" s="2228"/>
      <c r="AC44" s="2228"/>
      <c r="AD44" s="2228"/>
      <c r="AT44" s="1999">
        <f>AT41/BC41</f>
        <v>2.5202339114028083E-2</v>
      </c>
      <c r="AU44" s="1999">
        <f>AU41/BC41</f>
        <v>1.6189432560021172E-2</v>
      </c>
      <c r="AV44" s="1999">
        <f>AV41/BC41</f>
        <v>0.41378201950788684</v>
      </c>
      <c r="AW44" s="1999">
        <f>AW41/BC41</f>
        <v>7.7856170131959723E-2</v>
      </c>
      <c r="AX44" s="1999">
        <f>AX41/BC41</f>
        <v>0.16345030733532842</v>
      </c>
      <c r="AY44" s="1999">
        <f>AY41/BC41</f>
        <v>0.22917226043521846</v>
      </c>
      <c r="AZ44" s="1999">
        <f>AZ41/BC41</f>
        <v>6.7432093835826143E-2</v>
      </c>
      <c r="BA44" s="1999">
        <f>BA41/BC41</f>
        <v>6.9153770797311344E-3</v>
      </c>
      <c r="BB44" s="1999"/>
    </row>
    <row r="45" spans="1:55" ht="12" customHeight="1">
      <c r="A45" s="1852" t="s">
        <v>710</v>
      </c>
      <c r="B45" s="1852" t="s">
        <v>964</v>
      </c>
      <c r="C45" s="1851" t="s">
        <v>711</v>
      </c>
      <c r="D45" s="2015"/>
      <c r="E45" s="1959"/>
      <c r="F45" s="1959"/>
      <c r="G45" s="2013"/>
      <c r="H45" s="2015"/>
      <c r="I45" s="1959"/>
      <c r="J45" s="2013"/>
      <c r="K45" s="1959"/>
      <c r="L45" s="2077">
        <v>100000</v>
      </c>
      <c r="M45" s="2016">
        <v>0</v>
      </c>
      <c r="N45" s="1959"/>
      <c r="O45" s="2077"/>
      <c r="P45" s="2017"/>
      <c r="Q45" s="1959"/>
      <c r="R45" s="2077"/>
      <c r="S45" s="2017"/>
      <c r="T45" s="2077"/>
      <c r="U45" s="2077"/>
      <c r="V45" s="2078"/>
      <c r="W45" s="2077"/>
      <c r="X45" s="2077"/>
      <c r="Y45" s="2078"/>
      <c r="Z45" s="2077"/>
      <c r="AA45" s="2228"/>
      <c r="AB45" s="2228"/>
      <c r="AC45" s="2228"/>
      <c r="AD45" s="2228"/>
      <c r="AW45" s="2000">
        <v>95160000</v>
      </c>
      <c r="AX45" s="2000">
        <v>81691863</v>
      </c>
      <c r="AY45" s="2000">
        <v>22936000</v>
      </c>
      <c r="AZ45" s="2001">
        <f>SUM(AW45:AY45)</f>
        <v>199787863</v>
      </c>
    </row>
    <row r="46" spans="1:55" ht="15.75" customHeight="1">
      <c r="A46" s="1851"/>
      <c r="B46" s="1851" t="s">
        <v>712</v>
      </c>
      <c r="C46" s="1851" t="s">
        <v>981</v>
      </c>
      <c r="D46" s="1959">
        <v>8356423</v>
      </c>
      <c r="E46" s="1959">
        <f>E134</f>
        <v>63042</v>
      </c>
      <c r="F46" s="1959">
        <f>D46-E46</f>
        <v>8293381</v>
      </c>
      <c r="G46" s="2013">
        <f>F46/E46</f>
        <v>131.55326607658387</v>
      </c>
      <c r="H46" s="1959">
        <v>6534769</v>
      </c>
      <c r="I46" s="1959">
        <f t="shared" si="0"/>
        <v>1821654</v>
      </c>
      <c r="J46" s="2013">
        <f>I46/H46</f>
        <v>0.27876333501612682</v>
      </c>
      <c r="K46" s="2018">
        <v>0</v>
      </c>
      <c r="L46" s="2110">
        <v>206927</v>
      </c>
      <c r="M46" s="2016">
        <v>0</v>
      </c>
      <c r="N46" s="1959"/>
      <c r="O46" s="2077"/>
      <c r="P46" s="1959"/>
      <c r="Q46" s="1959"/>
      <c r="R46" s="2077"/>
      <c r="S46" s="1959"/>
      <c r="T46" s="2077"/>
      <c r="U46" s="2077"/>
      <c r="V46" s="2077"/>
      <c r="W46" s="2077"/>
      <c r="X46" s="2077"/>
      <c r="Y46" s="2077"/>
      <c r="Z46" s="2077"/>
      <c r="AA46" s="2228"/>
      <c r="AB46" s="2228"/>
      <c r="AC46" s="2228"/>
      <c r="AD46" s="2228"/>
      <c r="AW46" s="1999">
        <f>AW45/AZ45</f>
        <v>0.47630520979144764</v>
      </c>
      <c r="AX46" s="1999">
        <f>AX45/AZ45</f>
        <v>0.40889302169471625</v>
      </c>
      <c r="AY46" s="1999">
        <f>AY45/AZ45</f>
        <v>0.1148017685138361</v>
      </c>
    </row>
    <row r="47" spans="1:55" ht="12" hidden="1" customHeight="1">
      <c r="A47" s="1853"/>
      <c r="B47" s="1853"/>
      <c r="C47" s="1853"/>
      <c r="D47" s="2019">
        <f>D40+D41+D44</f>
        <v>203842827</v>
      </c>
      <c r="E47" s="2019">
        <f>E40+E41+E44+E45</f>
        <v>299706958</v>
      </c>
      <c r="F47" s="2019">
        <f>D47-E47</f>
        <v>-95864131</v>
      </c>
      <c r="G47" s="2020">
        <f>D47/E47</f>
        <v>0.68014045573142812</v>
      </c>
      <c r="H47" s="2020"/>
      <c r="I47" s="2020"/>
      <c r="J47" s="2020"/>
      <c r="K47" s="2021"/>
      <c r="L47" s="2080"/>
      <c r="M47" s="2022"/>
      <c r="N47" s="2020"/>
      <c r="O47" s="2080"/>
      <c r="P47" s="2022"/>
      <c r="Q47" s="2020"/>
      <c r="R47" s="2080"/>
      <c r="S47" s="2184"/>
      <c r="T47" s="2079"/>
      <c r="U47" s="2080"/>
      <c r="V47" s="2080"/>
      <c r="W47" s="2079"/>
      <c r="X47" s="2080"/>
      <c r="Y47" s="2172"/>
      <c r="Z47" s="2079"/>
      <c r="AA47" s="2229"/>
      <c r="AB47" s="2229"/>
      <c r="AC47" s="2229"/>
      <c r="AD47" s="2229"/>
    </row>
    <row r="48" spans="1:55" ht="12" hidden="1" customHeight="1">
      <c r="A48" s="1853"/>
      <c r="B48" s="1853"/>
      <c r="C48" s="1853"/>
      <c r="D48" s="2020"/>
      <c r="E48" s="2020"/>
      <c r="F48" s="2020"/>
      <c r="G48" s="2020"/>
      <c r="H48" s="2019"/>
      <c r="I48" s="2019"/>
      <c r="J48" s="2019"/>
      <c r="K48" s="2021"/>
      <c r="L48" s="2080"/>
      <c r="M48" s="2022"/>
      <c r="N48" s="2020"/>
      <c r="O48" s="2080"/>
      <c r="P48" s="2022"/>
      <c r="Q48" s="2020"/>
      <c r="R48" s="2080"/>
      <c r="S48" s="2184"/>
      <c r="T48" s="2079"/>
      <c r="U48" s="2080"/>
      <c r="V48" s="2080"/>
      <c r="W48" s="2079"/>
      <c r="X48" s="2080"/>
      <c r="Y48" s="2172"/>
      <c r="Z48" s="2079"/>
      <c r="AA48" s="2229"/>
      <c r="AB48" s="2229"/>
      <c r="AC48" s="2229"/>
      <c r="AD48" s="2229"/>
    </row>
    <row r="49" spans="1:55" ht="12" hidden="1" customHeight="1">
      <c r="A49" s="1853"/>
      <c r="B49" s="1853"/>
      <c r="C49" s="1853"/>
      <c r="D49" s="2020"/>
      <c r="E49" s="2020"/>
      <c r="F49" s="2020"/>
      <c r="G49" s="2020"/>
      <c r="H49" s="2023">
        <f>D55-H55</f>
        <v>-28896986</v>
      </c>
      <c r="I49" s="2023"/>
      <c r="J49" s="2023"/>
      <c r="K49" s="2024">
        <f>H49/H55</f>
        <v>-0.22390873129487154</v>
      </c>
      <c r="L49" s="2080"/>
      <c r="M49" s="2025">
        <f>M54+Y54</f>
        <v>143577758</v>
      </c>
      <c r="N49" s="2020">
        <v>128941801</v>
      </c>
      <c r="O49" s="2080"/>
      <c r="P49" s="2022"/>
      <c r="Q49" s="2020"/>
      <c r="R49" s="2080"/>
      <c r="S49" s="2184"/>
      <c r="T49" s="2079"/>
      <c r="U49" s="2080"/>
      <c r="V49" s="2080"/>
      <c r="W49" s="2079"/>
      <c r="X49" s="4132" t="s">
        <v>82</v>
      </c>
      <c r="Y49" s="4132"/>
      <c r="Z49" s="2079"/>
      <c r="AA49" s="2229"/>
      <c r="AB49" s="2229"/>
      <c r="AC49" s="2229"/>
      <c r="AD49" s="2229"/>
    </row>
    <row r="50" spans="1:55" ht="12" hidden="1" customHeight="1">
      <c r="A50" s="1853"/>
      <c r="B50" s="1853"/>
      <c r="C50" s="1853"/>
      <c r="D50" s="2020"/>
      <c r="E50" s="2020"/>
      <c r="F50" s="2020"/>
      <c r="G50" s="2020"/>
      <c r="H50" s="2020"/>
      <c r="I50" s="2020"/>
      <c r="J50" s="2020"/>
      <c r="K50" s="2026">
        <f>K54-L54</f>
        <v>-49438731</v>
      </c>
      <c r="L50" s="2111">
        <f>K50/L54</f>
        <v>-0.29295636947581744</v>
      </c>
      <c r="M50" s="2027">
        <f>L54/K54</f>
        <v>1.4143398749786174</v>
      </c>
      <c r="N50" s="2023">
        <f>N54-P54</f>
        <v>-21630370</v>
      </c>
      <c r="O50" s="2111">
        <f>N50/O54</f>
        <v>-0.41421620068939102</v>
      </c>
      <c r="P50" s="2027">
        <f>O54/N54</f>
        <v>2.4516431924882629</v>
      </c>
      <c r="Q50" s="2028">
        <f>Q54/S54</f>
        <v>0.35386585991895975</v>
      </c>
      <c r="R50" s="2082">
        <f>Q54-S54</f>
        <v>-38892300</v>
      </c>
      <c r="S50" s="2185">
        <f>R50/R54*100</f>
        <v>-54.324924572577935</v>
      </c>
      <c r="T50" s="2081">
        <f>R50/R54</f>
        <v>-0.54324924572577937</v>
      </c>
      <c r="U50" s="2082">
        <f>T54-U54</f>
        <v>0</v>
      </c>
      <c r="V50" s="2083">
        <f>U50/U54*100</f>
        <v>0</v>
      </c>
      <c r="W50" s="2079"/>
      <c r="X50" s="2082">
        <f>W54-X54</f>
        <v>-600000</v>
      </c>
      <c r="Y50" s="2173">
        <f>X50/X54*100</f>
        <v>-16.666666666666664</v>
      </c>
      <c r="Z50" s="2079"/>
      <c r="AA50" s="2229"/>
      <c r="AB50" s="2229"/>
      <c r="AC50" s="2229"/>
      <c r="AD50" s="2229"/>
    </row>
    <row r="51" spans="1:55" ht="7.5" customHeight="1">
      <c r="A51" s="2131"/>
      <c r="B51" s="2132"/>
      <c r="C51" s="2132"/>
      <c r="D51" s="2133"/>
      <c r="E51" s="2133"/>
      <c r="F51" s="2133"/>
      <c r="G51" s="2133"/>
      <c r="H51" s="2133"/>
      <c r="I51" s="2133"/>
      <c r="J51" s="2133"/>
      <c r="K51" s="2134"/>
      <c r="L51" s="2135"/>
      <c r="M51" s="2136"/>
      <c r="N51" s="2137"/>
      <c r="O51" s="2135"/>
      <c r="P51" s="2136"/>
      <c r="Q51" s="2138"/>
      <c r="R51" s="2139"/>
      <c r="S51" s="2186"/>
      <c r="T51" s="2140"/>
      <c r="U51" s="2139"/>
      <c r="V51" s="2141"/>
      <c r="W51" s="2142"/>
      <c r="X51" s="2139"/>
      <c r="Y51" s="2174"/>
      <c r="Z51" s="2143"/>
      <c r="AA51" s="2229"/>
      <c r="AB51" s="2229"/>
      <c r="AC51" s="2229"/>
      <c r="AD51" s="2229"/>
    </row>
    <row r="52" spans="1:55" ht="22.5" customHeight="1">
      <c r="A52" s="4165" t="s">
        <v>848</v>
      </c>
      <c r="B52" s="4165"/>
      <c r="C52" s="4165"/>
      <c r="D52" s="4124" t="s">
        <v>716</v>
      </c>
      <c r="E52" s="4124"/>
      <c r="F52" s="4124"/>
      <c r="G52" s="4124"/>
      <c r="H52" s="4124"/>
      <c r="I52" s="4124"/>
      <c r="J52" s="4124"/>
      <c r="K52" s="4124" t="s">
        <v>826</v>
      </c>
      <c r="L52" s="4124"/>
      <c r="M52" s="4124"/>
      <c r="N52" s="4137" t="s">
        <v>256</v>
      </c>
      <c r="O52" s="4137"/>
      <c r="P52" s="4137"/>
      <c r="Q52" s="4128" t="s">
        <v>905</v>
      </c>
      <c r="R52" s="4128"/>
      <c r="S52" s="4128"/>
      <c r="T52" s="4138" t="s">
        <v>1050</v>
      </c>
      <c r="U52" s="4138"/>
      <c r="V52" s="4138"/>
      <c r="W52" s="4136" t="s">
        <v>1051</v>
      </c>
      <c r="X52" s="4136"/>
      <c r="Y52" s="4136"/>
      <c r="Z52" s="2073" t="s">
        <v>946</v>
      </c>
      <c r="AA52" s="2224"/>
      <c r="AB52" s="2224"/>
      <c r="AC52" s="2224"/>
      <c r="AD52" s="2224"/>
      <c r="AX52" s="1150" t="s">
        <v>900</v>
      </c>
    </row>
    <row r="53" spans="1:55" s="1417" customFormat="1" ht="31.5" customHeight="1">
      <c r="A53" s="1854" t="s">
        <v>665</v>
      </c>
      <c r="B53" s="1854" t="s">
        <v>666</v>
      </c>
      <c r="C53" s="1854" t="s">
        <v>667</v>
      </c>
      <c r="D53" s="2010" t="s">
        <v>876</v>
      </c>
      <c r="E53" s="2010" t="s">
        <v>877</v>
      </c>
      <c r="F53" s="2010" t="s">
        <v>1328</v>
      </c>
      <c r="G53" s="2010" t="s">
        <v>902</v>
      </c>
      <c r="H53" s="2010" t="s">
        <v>982</v>
      </c>
      <c r="I53" s="2010" t="s">
        <v>831</v>
      </c>
      <c r="J53" s="2010" t="s">
        <v>1053</v>
      </c>
      <c r="K53" s="2010" t="s">
        <v>986</v>
      </c>
      <c r="L53" s="2109" t="s">
        <v>985</v>
      </c>
      <c r="M53" s="2010" t="s">
        <v>983</v>
      </c>
      <c r="N53" s="2012" t="s">
        <v>987</v>
      </c>
      <c r="O53" s="2124" t="s">
        <v>988</v>
      </c>
      <c r="P53" s="2012" t="s">
        <v>983</v>
      </c>
      <c r="Q53" s="2029" t="s">
        <v>989</v>
      </c>
      <c r="R53" s="2126" t="s">
        <v>988</v>
      </c>
      <c r="S53" s="2149" t="s">
        <v>983</v>
      </c>
      <c r="T53" s="2150" t="s">
        <v>990</v>
      </c>
      <c r="U53" s="2150" t="s">
        <v>990</v>
      </c>
      <c r="V53" s="2150" t="s">
        <v>984</v>
      </c>
      <c r="W53" s="2148" t="s">
        <v>991</v>
      </c>
      <c r="X53" s="2148" t="s">
        <v>992</v>
      </c>
      <c r="Y53" s="2148" t="s">
        <v>984</v>
      </c>
      <c r="Z53" s="2086" t="s">
        <v>986</v>
      </c>
      <c r="AA53" s="2226"/>
      <c r="AB53" s="2226"/>
      <c r="AC53" s="2226"/>
      <c r="AD53" s="2226"/>
      <c r="AT53" s="2002"/>
      <c r="AU53" s="2002"/>
      <c r="AV53" s="2002"/>
      <c r="AW53" s="2002"/>
      <c r="AX53" s="2002"/>
      <c r="AY53" s="2002"/>
      <c r="AZ53" s="2002"/>
      <c r="BA53" s="2002"/>
      <c r="BB53" s="2002"/>
      <c r="BC53" s="2002"/>
    </row>
    <row r="54" spans="1:55" s="1417" customFormat="1" ht="12.75" customHeight="1">
      <c r="A54" s="4130" t="s">
        <v>669</v>
      </c>
      <c r="B54" s="4130"/>
      <c r="C54" s="4130"/>
      <c r="D54" s="2030">
        <f>D55+D89+D105+D133+D134</f>
        <v>212199250</v>
      </c>
      <c r="E54" s="2030">
        <f>E55+E89+E105+E134</f>
        <v>299770000</v>
      </c>
      <c r="F54" s="2031">
        <f>D54-E54</f>
        <v>-87570750</v>
      </c>
      <c r="G54" s="2062">
        <f>F54/E54</f>
        <v>-0.29212646362211031</v>
      </c>
      <c r="H54" s="2030">
        <f>H55+H89+H105+H133+H134</f>
        <v>270946297</v>
      </c>
      <c r="I54" s="2031">
        <f>D54-H54</f>
        <v>-58747047</v>
      </c>
      <c r="J54" s="2032">
        <f>I54/D54</f>
        <v>-0.27684851383781989</v>
      </c>
      <c r="K54" s="2063">
        <f>K55+K89+K105</f>
        <v>119319269</v>
      </c>
      <c r="L54" s="2112">
        <f>L55+L89+L105+L133+L134</f>
        <v>168758000</v>
      </c>
      <c r="M54" s="2063">
        <f>M55+M89+M105+M133+M134</f>
        <v>141761428</v>
      </c>
      <c r="N54" s="2030">
        <f>SUM(N55+N89+N105)</f>
        <v>21300000</v>
      </c>
      <c r="O54" s="2087">
        <f>O55+O89+O105+O133+O134</f>
        <v>52220000</v>
      </c>
      <c r="P54" s="2030">
        <f>P55+P89+P105+P133+P134</f>
        <v>42930370</v>
      </c>
      <c r="Q54" s="2030">
        <f>Q55+Q89+Q105</f>
        <v>21300000</v>
      </c>
      <c r="R54" s="2087">
        <f>R55+R89+R105+R133+R134</f>
        <v>71592000</v>
      </c>
      <c r="S54" s="2030">
        <f>S55+S89+S105+S133+S134</f>
        <v>60192300</v>
      </c>
      <c r="T54" s="2087">
        <f>T55+T89+T105</f>
        <v>30000000</v>
      </c>
      <c r="U54" s="2087">
        <f>U55+U89+U105+U133+U134</f>
        <v>30000000</v>
      </c>
      <c r="V54" s="2087">
        <f>V55+V89+V105+V133+V134</f>
        <v>17711100</v>
      </c>
      <c r="W54" s="2087">
        <f>W55+W89+W105</f>
        <v>3000000</v>
      </c>
      <c r="X54" s="2087">
        <f>X55+X89+X105+X133+X134</f>
        <v>3600000</v>
      </c>
      <c r="Y54" s="2087">
        <f>Y55+Y89+Y105+Y133+Y134</f>
        <v>1816330</v>
      </c>
      <c r="Z54" s="2088">
        <f>Z55+Z89+Z105</f>
        <v>10000000</v>
      </c>
      <c r="AA54" s="2227"/>
      <c r="AB54" s="2227"/>
      <c r="AC54" s="2227"/>
      <c r="AD54" s="2227"/>
      <c r="AS54" s="4161" t="s">
        <v>1057</v>
      </c>
      <c r="AT54" s="1150" t="s">
        <v>1005</v>
      </c>
      <c r="AU54" s="1150" t="s">
        <v>1006</v>
      </c>
      <c r="AV54" s="1150" t="s">
        <v>1007</v>
      </c>
      <c r="AW54" s="1150" t="s">
        <v>1008</v>
      </c>
      <c r="AX54" s="1150" t="s">
        <v>895</v>
      </c>
      <c r="AY54" s="1150" t="s">
        <v>896</v>
      </c>
      <c r="AZ54" s="1150" t="s">
        <v>897</v>
      </c>
      <c r="BA54" s="1150" t="s">
        <v>898</v>
      </c>
      <c r="BB54" s="1150" t="s">
        <v>948</v>
      </c>
      <c r="BC54" s="2002"/>
    </row>
    <row r="55" spans="1:55" s="1417" customFormat="1" ht="12.75" customHeight="1">
      <c r="A55" s="2053" t="s">
        <v>244</v>
      </c>
      <c r="B55" s="2053" t="s">
        <v>963</v>
      </c>
      <c r="C55" s="2053" t="s">
        <v>671</v>
      </c>
      <c r="D55" s="2030">
        <f>SUM(D56:D69)</f>
        <v>100160000</v>
      </c>
      <c r="E55" s="2030">
        <f>SUM(E56:E69)</f>
        <v>144160000</v>
      </c>
      <c r="F55" s="2031">
        <f>D55-E55</f>
        <v>-44000000</v>
      </c>
      <c r="G55" s="2062">
        <f>F55/E55</f>
        <v>-0.30521642619311878</v>
      </c>
      <c r="H55" s="2030">
        <f>SUM(H56:H69)</f>
        <v>129056986</v>
      </c>
      <c r="I55" s="2031">
        <f>D55-H55</f>
        <v>-28896986</v>
      </c>
      <c r="J55" s="2032">
        <f t="shared" ref="J55:J69" si="3">I55/D55</f>
        <v>-0.28850824680511183</v>
      </c>
      <c r="K55" s="2063">
        <f>SUM(K56:K85)</f>
        <v>16660000</v>
      </c>
      <c r="L55" s="2112">
        <f t="shared" ref="L55:S55" si="4">SUM(L56:L69)</f>
        <v>14360000</v>
      </c>
      <c r="M55" s="2063">
        <f t="shared" si="4"/>
        <v>12632216</v>
      </c>
      <c r="N55" s="2030">
        <f t="shared" si="4"/>
        <v>20260000</v>
      </c>
      <c r="O55" s="2087">
        <f t="shared" si="4"/>
        <v>51860000</v>
      </c>
      <c r="P55" s="2030">
        <f t="shared" si="4"/>
        <v>40496480</v>
      </c>
      <c r="Q55" s="2030">
        <f t="shared" si="4"/>
        <v>20240000</v>
      </c>
      <c r="R55" s="2087">
        <f t="shared" si="4"/>
        <v>70740000</v>
      </c>
      <c r="S55" s="2030">
        <f t="shared" si="4"/>
        <v>57317880</v>
      </c>
      <c r="T55" s="2087">
        <v>30000000</v>
      </c>
      <c r="U55" s="2087">
        <v>30000000</v>
      </c>
      <c r="V55" s="2087">
        <f>SUM(V56:V69)</f>
        <v>16945300</v>
      </c>
      <c r="W55" s="2087">
        <v>3000000</v>
      </c>
      <c r="X55" s="2087">
        <f>SUM(X56:X69)</f>
        <v>3600000</v>
      </c>
      <c r="Y55" s="2087">
        <f>SUM(Y56:Y69)</f>
        <v>1665110</v>
      </c>
      <c r="Z55" s="2088">
        <v>10000000</v>
      </c>
      <c r="AA55" s="2227"/>
      <c r="AB55" s="2227"/>
      <c r="AC55" s="2227"/>
      <c r="AD55" s="2227"/>
      <c r="AS55" s="4161"/>
      <c r="AT55" s="2006">
        <v>4.9000000000000002E-2</v>
      </c>
      <c r="AU55" s="2006">
        <v>2.1999999999999999E-2</v>
      </c>
      <c r="AV55" s="2006">
        <v>0.40400000000000003</v>
      </c>
      <c r="AW55" s="2007">
        <v>0.10299999999999999</v>
      </c>
      <c r="AX55" s="2007">
        <v>0.105</v>
      </c>
      <c r="AY55" s="2007">
        <v>0.105</v>
      </c>
      <c r="AZ55" s="2007">
        <v>0.14799999999999999</v>
      </c>
      <c r="BA55" s="2007">
        <v>1.4999999999999999E-2</v>
      </c>
      <c r="BB55" s="2007">
        <v>4.9000000000000002E-2</v>
      </c>
      <c r="BC55" s="2002"/>
    </row>
    <row r="56" spans="1:55" s="1417" customFormat="1" ht="12.75" customHeight="1">
      <c r="A56" s="2053"/>
      <c r="B56" s="2053"/>
      <c r="C56" s="2053" t="s">
        <v>947</v>
      </c>
      <c r="D56" s="2030">
        <v>10000000</v>
      </c>
      <c r="E56" s="2033">
        <v>30000000</v>
      </c>
      <c r="F56" s="2031">
        <f t="shared" ref="F56:F69" si="5">D56-E56</f>
        <v>-20000000</v>
      </c>
      <c r="G56" s="2062">
        <f t="shared" ref="G56:G69" si="6">F56/E56</f>
        <v>-0.66666666666666663</v>
      </c>
      <c r="H56" s="2030">
        <f>SUM(M56,P56,S56,V56,Y56)</f>
        <v>25654270</v>
      </c>
      <c r="I56" s="2031">
        <f t="shared" ref="I56:I69" si="7">D56-H56</f>
        <v>-15654270</v>
      </c>
      <c r="J56" s="2032">
        <f t="shared" si="3"/>
        <v>-1.5654269999999999</v>
      </c>
      <c r="K56" s="2064" t="s">
        <v>673</v>
      </c>
      <c r="L56" s="2113" t="s">
        <v>673</v>
      </c>
      <c r="M56" s="2064"/>
      <c r="N56" s="2030">
        <v>6000000</v>
      </c>
      <c r="O56" s="2094">
        <v>7500000</v>
      </c>
      <c r="P56" s="2036">
        <v>17000000</v>
      </c>
      <c r="Q56" s="2030">
        <v>4000000</v>
      </c>
      <c r="R56" s="2094">
        <v>22500000</v>
      </c>
      <c r="S56" s="2030">
        <v>8654270</v>
      </c>
      <c r="T56" s="2089" t="s">
        <v>673</v>
      </c>
      <c r="U56" s="2089">
        <v>0</v>
      </c>
      <c r="V56" s="2089">
        <v>0</v>
      </c>
      <c r="W56" s="2089" t="s">
        <v>673</v>
      </c>
      <c r="X56" s="2089">
        <v>0</v>
      </c>
      <c r="Y56" s="2089">
        <v>0</v>
      </c>
      <c r="Z56" s="2090" t="s">
        <v>673</v>
      </c>
      <c r="AA56" s="2230"/>
      <c r="AB56" s="2230"/>
      <c r="AC56" s="2230"/>
      <c r="AD56" s="2230"/>
      <c r="AT56" s="2002"/>
      <c r="AU56" s="2002"/>
      <c r="AV56" s="2002"/>
      <c r="AW56" s="1150" t="s">
        <v>949</v>
      </c>
      <c r="AX56" s="1150" t="s">
        <v>901</v>
      </c>
      <c r="AY56" s="1150" t="s">
        <v>899</v>
      </c>
      <c r="AZ56" s="2002"/>
      <c r="BA56" s="2002"/>
      <c r="BB56" s="2002"/>
      <c r="BC56" s="2002"/>
    </row>
    <row r="57" spans="1:55" s="1417" customFormat="1" ht="12.75" customHeight="1">
      <c r="A57" s="2053"/>
      <c r="B57" s="2053"/>
      <c r="C57" s="2053" t="s">
        <v>674</v>
      </c>
      <c r="D57" s="2030">
        <v>7000000</v>
      </c>
      <c r="E57" s="2033">
        <v>26400000</v>
      </c>
      <c r="F57" s="2031">
        <f t="shared" si="5"/>
        <v>-19400000</v>
      </c>
      <c r="G57" s="2062">
        <f t="shared" si="6"/>
        <v>-0.73484848484848486</v>
      </c>
      <c r="H57" s="2030">
        <f t="shared" ref="H57:H68" si="8">SUM(M57,P57,S57,V57,Y57)</f>
        <v>3859647</v>
      </c>
      <c r="I57" s="2031">
        <f t="shared" si="7"/>
        <v>3140353</v>
      </c>
      <c r="J57" s="2032">
        <f t="shared" si="3"/>
        <v>0.44862185714285713</v>
      </c>
      <c r="K57" s="2064" t="s">
        <v>673</v>
      </c>
      <c r="L57" s="2113" t="s">
        <v>673</v>
      </c>
      <c r="M57" s="2064"/>
      <c r="N57" s="2030">
        <v>6000000</v>
      </c>
      <c r="O57" s="2094">
        <v>21900000</v>
      </c>
      <c r="P57" s="2036">
        <v>2776190</v>
      </c>
      <c r="Q57" s="2030">
        <v>1000000</v>
      </c>
      <c r="R57" s="2094">
        <v>4500000</v>
      </c>
      <c r="S57" s="2030">
        <v>1083457</v>
      </c>
      <c r="T57" s="2089" t="s">
        <v>673</v>
      </c>
      <c r="U57" s="2087"/>
      <c r="V57" s="2089" t="s">
        <v>673</v>
      </c>
      <c r="W57" s="2089" t="s">
        <v>673</v>
      </c>
      <c r="X57" s="2089" t="s">
        <v>673</v>
      </c>
      <c r="Y57" s="2089" t="s">
        <v>673</v>
      </c>
      <c r="Z57" s="2090" t="s">
        <v>673</v>
      </c>
      <c r="AA57" s="2230"/>
      <c r="AB57" s="2230"/>
      <c r="AC57" s="2230"/>
      <c r="AD57" s="2230"/>
      <c r="AT57" s="2002"/>
      <c r="AU57" s="2002"/>
      <c r="AV57" s="2002"/>
      <c r="AW57" s="2003">
        <v>0.47599999999999998</v>
      </c>
      <c r="AX57" s="2003">
        <v>0.40899999999999997</v>
      </c>
      <c r="AY57" s="2003">
        <v>0.115</v>
      </c>
      <c r="AZ57" s="2002"/>
      <c r="BA57" s="2002"/>
      <c r="BB57" s="2002"/>
      <c r="BC57" s="2002"/>
    </row>
    <row r="58" spans="1:55" s="1417" customFormat="1" ht="12.75" customHeight="1">
      <c r="A58" s="2053"/>
      <c r="B58" s="2053"/>
      <c r="C58" s="2053" t="s">
        <v>675</v>
      </c>
      <c r="D58" s="2030">
        <v>1000000</v>
      </c>
      <c r="E58" s="2033">
        <v>5800000</v>
      </c>
      <c r="F58" s="2031">
        <f t="shared" si="5"/>
        <v>-4800000</v>
      </c>
      <c r="G58" s="2062">
        <f t="shared" si="6"/>
        <v>-0.82758620689655171</v>
      </c>
      <c r="H58" s="2030">
        <f t="shared" si="8"/>
        <v>4136650</v>
      </c>
      <c r="I58" s="2031">
        <f t="shared" si="7"/>
        <v>-3136650</v>
      </c>
      <c r="J58" s="2032">
        <f t="shared" si="3"/>
        <v>-3.1366499999999999</v>
      </c>
      <c r="K58" s="2064" t="s">
        <v>673</v>
      </c>
      <c r="L58" s="2113" t="s">
        <v>673</v>
      </c>
      <c r="M58" s="2064"/>
      <c r="N58" s="2030">
        <v>1000000</v>
      </c>
      <c r="O58" s="2094">
        <v>4800000</v>
      </c>
      <c r="P58" s="2035"/>
      <c r="Q58" s="2034"/>
      <c r="R58" s="2094">
        <v>1000000</v>
      </c>
      <c r="S58" s="2030">
        <v>4136650</v>
      </c>
      <c r="T58" s="2089" t="s">
        <v>673</v>
      </c>
      <c r="U58" s="2089" t="s">
        <v>673</v>
      </c>
      <c r="V58" s="2089" t="s">
        <v>673</v>
      </c>
      <c r="W58" s="2089" t="s">
        <v>673</v>
      </c>
      <c r="X58" s="2089" t="s">
        <v>673</v>
      </c>
      <c r="Y58" s="2089" t="s">
        <v>673</v>
      </c>
      <c r="Z58" s="2090" t="s">
        <v>673</v>
      </c>
      <c r="AA58" s="2230"/>
      <c r="AB58" s="2230"/>
      <c r="AC58" s="2230"/>
      <c r="AD58" s="2230"/>
      <c r="AT58" s="2002"/>
      <c r="AU58" s="2002"/>
      <c r="AV58" s="2002"/>
      <c r="AW58" s="2002"/>
      <c r="AX58" s="2002"/>
      <c r="AY58" s="2002"/>
      <c r="AZ58" s="2002"/>
      <c r="BA58" s="2002"/>
      <c r="BB58" s="2002"/>
      <c r="BC58" s="2002"/>
    </row>
    <row r="59" spans="1:55" s="1417" customFormat="1" ht="12.75" customHeight="1">
      <c r="A59" s="2053"/>
      <c r="B59" s="2053"/>
      <c r="C59" s="2053" t="s">
        <v>676</v>
      </c>
      <c r="D59" s="2030">
        <v>10800000</v>
      </c>
      <c r="E59" s="2033">
        <v>20000000</v>
      </c>
      <c r="F59" s="2031">
        <f t="shared" si="5"/>
        <v>-9200000</v>
      </c>
      <c r="G59" s="2062">
        <f t="shared" si="6"/>
        <v>-0.46</v>
      </c>
      <c r="H59" s="2030">
        <f t="shared" si="8"/>
        <v>26313300</v>
      </c>
      <c r="I59" s="2031">
        <f>D59-H59</f>
        <v>-15513300</v>
      </c>
      <c r="J59" s="2032">
        <f t="shared" si="3"/>
        <v>-1.4364166666666667</v>
      </c>
      <c r="K59" s="2064" t="s">
        <v>673</v>
      </c>
      <c r="L59" s="2113" t="s">
        <v>673</v>
      </c>
      <c r="M59" s="2064"/>
      <c r="N59" s="2034" t="s">
        <v>673</v>
      </c>
      <c r="O59" s="2125" t="s">
        <v>673</v>
      </c>
      <c r="P59" s="2035"/>
      <c r="Q59" s="2030">
        <v>10800000</v>
      </c>
      <c r="R59" s="2094">
        <v>20000000</v>
      </c>
      <c r="S59" s="2030">
        <v>26313300</v>
      </c>
      <c r="T59" s="2089" t="s">
        <v>673</v>
      </c>
      <c r="U59" s="2089" t="s">
        <v>673</v>
      </c>
      <c r="V59" s="2089" t="s">
        <v>673</v>
      </c>
      <c r="W59" s="2089" t="s">
        <v>673</v>
      </c>
      <c r="X59" s="2089" t="s">
        <v>673</v>
      </c>
      <c r="Y59" s="2089" t="s">
        <v>673</v>
      </c>
      <c r="Z59" s="2090" t="s">
        <v>673</v>
      </c>
      <c r="AA59" s="2230"/>
      <c r="AB59" s="2230"/>
      <c r="AC59" s="2230"/>
      <c r="AD59" s="2230"/>
      <c r="AT59" s="1150" t="s">
        <v>1005</v>
      </c>
      <c r="AU59" s="1150" t="s">
        <v>1006</v>
      </c>
      <c r="AV59" s="1150" t="s">
        <v>1007</v>
      </c>
      <c r="AW59" s="1150" t="s">
        <v>1008</v>
      </c>
      <c r="AX59" s="1150" t="s">
        <v>762</v>
      </c>
      <c r="AY59" s="1150" t="s">
        <v>896</v>
      </c>
      <c r="AZ59" s="1150" t="s">
        <v>897</v>
      </c>
      <c r="BA59" s="1150" t="s">
        <v>898</v>
      </c>
      <c r="BB59" s="1150"/>
      <c r="BC59" s="2002"/>
    </row>
    <row r="60" spans="1:55" s="1417" customFormat="1" ht="12.75" customHeight="1">
      <c r="A60" s="2053"/>
      <c r="B60" s="2053"/>
      <c r="C60" s="1856" t="s">
        <v>677</v>
      </c>
      <c r="D60" s="2030">
        <v>360000</v>
      </c>
      <c r="E60" s="2033">
        <v>360000</v>
      </c>
      <c r="F60" s="2031">
        <f t="shared" si="5"/>
        <v>0</v>
      </c>
      <c r="G60" s="2062">
        <f t="shared" si="6"/>
        <v>0</v>
      </c>
      <c r="H60" s="2030">
        <f t="shared" si="8"/>
        <v>27400</v>
      </c>
      <c r="I60" s="2031">
        <f t="shared" si="7"/>
        <v>332600</v>
      </c>
      <c r="J60" s="2032">
        <f t="shared" si="3"/>
        <v>0.92388888888888887</v>
      </c>
      <c r="K60" s="2064" t="s">
        <v>673</v>
      </c>
      <c r="L60" s="2113" t="s">
        <v>673</v>
      </c>
      <c r="M60" s="2064"/>
      <c r="N60" s="2030">
        <v>360000</v>
      </c>
      <c r="O60" s="2094">
        <v>360000</v>
      </c>
      <c r="P60" s="2036">
        <v>27400</v>
      </c>
      <c r="Q60" s="2034" t="s">
        <v>673</v>
      </c>
      <c r="R60" s="2125" t="s">
        <v>673</v>
      </c>
      <c r="S60" s="2034"/>
      <c r="T60" s="2089" t="s">
        <v>673</v>
      </c>
      <c r="U60" s="2089" t="s">
        <v>673</v>
      </c>
      <c r="V60" s="2089" t="s">
        <v>673</v>
      </c>
      <c r="W60" s="2089" t="s">
        <v>673</v>
      </c>
      <c r="X60" s="2089" t="s">
        <v>673</v>
      </c>
      <c r="Y60" s="2089" t="s">
        <v>673</v>
      </c>
      <c r="Z60" s="2090" t="s">
        <v>673</v>
      </c>
      <c r="AA60" s="2230"/>
      <c r="AB60" s="2230"/>
      <c r="AC60" s="2230"/>
      <c r="AD60" s="2230"/>
      <c r="AT60" s="2006">
        <v>2.5000000000000001E-2</v>
      </c>
      <c r="AU60" s="2006">
        <v>1.6E-2</v>
      </c>
      <c r="AV60" s="2006">
        <v>0.41399999999999998</v>
      </c>
      <c r="AW60" s="2007">
        <v>7.8E-2</v>
      </c>
      <c r="AX60" s="2007">
        <v>0.16300000000000001</v>
      </c>
      <c r="AY60" s="2007">
        <v>0.22900000000000001</v>
      </c>
      <c r="AZ60" s="2007">
        <v>6.7000000000000004E-2</v>
      </c>
      <c r="BA60" s="2007">
        <v>7.0000000000000001E-3</v>
      </c>
      <c r="BB60" s="2007"/>
      <c r="BC60" s="2002"/>
    </row>
    <row r="61" spans="1:55" s="1417" customFormat="1" ht="12.75" customHeight="1">
      <c r="A61" s="2053"/>
      <c r="B61" s="2053"/>
      <c r="C61" s="1856" t="s">
        <v>678</v>
      </c>
      <c r="D61" s="2030">
        <v>300000</v>
      </c>
      <c r="E61" s="2033">
        <v>1480000</v>
      </c>
      <c r="F61" s="2031">
        <f t="shared" si="5"/>
        <v>-1180000</v>
      </c>
      <c r="G61" s="2062">
        <f t="shared" si="6"/>
        <v>-0.79729729729729726</v>
      </c>
      <c r="H61" s="2030">
        <f t="shared" si="8"/>
        <v>847400</v>
      </c>
      <c r="I61" s="2031">
        <f t="shared" si="7"/>
        <v>-547400</v>
      </c>
      <c r="J61" s="2032">
        <f t="shared" si="3"/>
        <v>-1.8246666666666667</v>
      </c>
      <c r="K61" s="2064" t="s">
        <v>673</v>
      </c>
      <c r="L61" s="2113" t="s">
        <v>673</v>
      </c>
      <c r="M61" s="2064"/>
      <c r="N61" s="2030">
        <v>300000</v>
      </c>
      <c r="O61" s="2094">
        <v>1240000</v>
      </c>
      <c r="P61" s="2036">
        <v>547400</v>
      </c>
      <c r="Q61" s="2034"/>
      <c r="R61" s="2094">
        <v>240000</v>
      </c>
      <c r="S61" s="2030">
        <v>300000</v>
      </c>
      <c r="T61" s="2089" t="s">
        <v>673</v>
      </c>
      <c r="U61" s="2089" t="s">
        <v>673</v>
      </c>
      <c r="V61" s="2089" t="s">
        <v>673</v>
      </c>
      <c r="W61" s="2089" t="s">
        <v>673</v>
      </c>
      <c r="X61" s="2089" t="s">
        <v>673</v>
      </c>
      <c r="Y61" s="2089" t="s">
        <v>673</v>
      </c>
      <c r="Z61" s="2090" t="s">
        <v>673</v>
      </c>
      <c r="AA61" s="2230"/>
      <c r="AB61" s="2230"/>
      <c r="AC61" s="2230"/>
      <c r="AD61" s="2230"/>
      <c r="AT61" s="2002"/>
      <c r="AU61" s="2002"/>
      <c r="AV61" s="2010" t="s">
        <v>1044</v>
      </c>
      <c r="AW61" s="2010" t="s">
        <v>1043</v>
      </c>
      <c r="AX61" s="2002"/>
      <c r="AY61" s="2010" t="s">
        <v>1043</v>
      </c>
      <c r="AZ61" s="2002"/>
      <c r="BA61" s="2002"/>
      <c r="BB61" s="2002"/>
      <c r="BC61" s="2002"/>
    </row>
    <row r="62" spans="1:55" s="1417" customFormat="1" ht="12.75" customHeight="1">
      <c r="A62" s="2053"/>
      <c r="B62" s="2053"/>
      <c r="C62" s="2053" t="s">
        <v>679</v>
      </c>
      <c r="D62" s="2030">
        <v>840000</v>
      </c>
      <c r="E62" s="2033">
        <v>840000</v>
      </c>
      <c r="F62" s="2031">
        <f t="shared" si="5"/>
        <v>0</v>
      </c>
      <c r="G62" s="2062">
        <f t="shared" si="6"/>
        <v>0</v>
      </c>
      <c r="H62" s="2030">
        <f t="shared" si="8"/>
        <v>1043600</v>
      </c>
      <c r="I62" s="2031">
        <f t="shared" si="7"/>
        <v>-203600</v>
      </c>
      <c r="J62" s="2032">
        <f t="shared" si="3"/>
        <v>-0.24238095238095239</v>
      </c>
      <c r="K62" s="2064" t="s">
        <v>673</v>
      </c>
      <c r="L62" s="2113" t="s">
        <v>673</v>
      </c>
      <c r="M62" s="2064"/>
      <c r="N62" s="2034" t="s">
        <v>673</v>
      </c>
      <c r="O62" s="2125" t="s">
        <v>673</v>
      </c>
      <c r="P62" s="2036">
        <v>100000</v>
      </c>
      <c r="Q62" s="2030">
        <v>840000</v>
      </c>
      <c r="R62" s="2094">
        <v>840000</v>
      </c>
      <c r="S62" s="2030">
        <v>943600</v>
      </c>
      <c r="T62" s="2089" t="s">
        <v>673</v>
      </c>
      <c r="U62" s="2089" t="s">
        <v>673</v>
      </c>
      <c r="V62" s="2089" t="s">
        <v>673</v>
      </c>
      <c r="W62" s="2089" t="s">
        <v>673</v>
      </c>
      <c r="X62" s="2089" t="s">
        <v>673</v>
      </c>
      <c r="Y62" s="2089" t="s">
        <v>673</v>
      </c>
      <c r="Z62" s="2090" t="s">
        <v>673</v>
      </c>
      <c r="AA62" s="2230"/>
      <c r="AB62" s="2230"/>
      <c r="AC62" s="2230"/>
      <c r="AD62" s="2230"/>
      <c r="AT62" s="2002"/>
      <c r="AU62" s="1973" t="s">
        <v>244</v>
      </c>
      <c r="AV62" s="1959">
        <v>100160000</v>
      </c>
      <c r="AW62" s="2144">
        <v>129056986</v>
      </c>
      <c r="AX62" s="1973" t="s">
        <v>244</v>
      </c>
      <c r="AY62" s="2144">
        <v>129056986</v>
      </c>
      <c r="AZ62" s="2002"/>
      <c r="BA62" s="2002"/>
      <c r="BB62" s="2002"/>
      <c r="BC62" s="2002"/>
    </row>
    <row r="63" spans="1:55" s="1417" customFormat="1" ht="12.75" customHeight="1">
      <c r="A63" s="2053"/>
      <c r="B63" s="2053"/>
      <c r="C63" s="1856" t="s">
        <v>1045</v>
      </c>
      <c r="D63" s="2030">
        <v>200000</v>
      </c>
      <c r="E63" s="2033">
        <v>5200000</v>
      </c>
      <c r="F63" s="2031">
        <f t="shared" si="5"/>
        <v>-5000000</v>
      </c>
      <c r="G63" s="2062">
        <f t="shared" si="6"/>
        <v>-0.96153846153846156</v>
      </c>
      <c r="H63" s="2030">
        <f t="shared" si="8"/>
        <v>6586650</v>
      </c>
      <c r="I63" s="2031">
        <f t="shared" si="7"/>
        <v>-6386650</v>
      </c>
      <c r="J63" s="2032">
        <f t="shared" si="3"/>
        <v>-31.933250000000001</v>
      </c>
      <c r="K63" s="2064" t="s">
        <v>673</v>
      </c>
      <c r="L63" s="2113" t="s">
        <v>673</v>
      </c>
      <c r="M63" s="2064"/>
      <c r="N63" s="2030">
        <v>200000</v>
      </c>
      <c r="O63" s="2125" t="s">
        <v>673</v>
      </c>
      <c r="P63" s="2036">
        <v>23870</v>
      </c>
      <c r="Q63" s="2034"/>
      <c r="R63" s="2094">
        <v>5200000</v>
      </c>
      <c r="S63" s="2030">
        <v>6562780</v>
      </c>
      <c r="T63" s="2089" t="s">
        <v>673</v>
      </c>
      <c r="U63" s="2089" t="s">
        <v>673</v>
      </c>
      <c r="V63" s="2087"/>
      <c r="W63" s="2089"/>
      <c r="X63" s="2089" t="s">
        <v>673</v>
      </c>
      <c r="Y63" s="2089" t="s">
        <v>673</v>
      </c>
      <c r="Z63" s="2090"/>
      <c r="AA63" s="2230"/>
      <c r="AB63" s="2230"/>
      <c r="AC63" s="2230"/>
      <c r="AD63" s="2230"/>
      <c r="AT63" s="2002"/>
      <c r="AU63" s="1973" t="s">
        <v>689</v>
      </c>
      <c r="AV63" s="1959">
        <v>80746827</v>
      </c>
      <c r="AW63" s="2144">
        <v>108680219</v>
      </c>
      <c r="AX63" s="1973" t="s">
        <v>689</v>
      </c>
      <c r="AY63" s="2144">
        <v>108680219</v>
      </c>
      <c r="AZ63" s="2002"/>
      <c r="BA63" s="2002"/>
      <c r="BB63" s="2002"/>
      <c r="BC63" s="2002"/>
    </row>
    <row r="64" spans="1:55" s="1417" customFormat="1" ht="12.75" customHeight="1">
      <c r="A64" s="2053"/>
      <c r="B64" s="2053"/>
      <c r="C64" s="2053" t="s">
        <v>681</v>
      </c>
      <c r="D64" s="2030">
        <v>1800000</v>
      </c>
      <c r="E64" s="2033">
        <v>3900000</v>
      </c>
      <c r="F64" s="2031">
        <f t="shared" si="5"/>
        <v>-2100000</v>
      </c>
      <c r="G64" s="2062">
        <f t="shared" si="6"/>
        <v>-0.53846153846153844</v>
      </c>
      <c r="H64" s="2030">
        <f>SUM(M64,P64,S64,V64,Y64)</f>
        <v>833000</v>
      </c>
      <c r="I64" s="2031">
        <f t="shared" si="7"/>
        <v>967000</v>
      </c>
      <c r="J64" s="2032">
        <f t="shared" si="3"/>
        <v>0.53722222222222227</v>
      </c>
      <c r="K64" s="2064" t="s">
        <v>673</v>
      </c>
      <c r="L64" s="2113" t="s">
        <v>673</v>
      </c>
      <c r="M64" s="2064"/>
      <c r="N64" s="2030">
        <v>1800000</v>
      </c>
      <c r="O64" s="2094">
        <v>1800000</v>
      </c>
      <c r="P64" s="2036">
        <v>833000</v>
      </c>
      <c r="Q64" s="2034"/>
      <c r="R64" s="2094">
        <v>2100000</v>
      </c>
      <c r="S64" s="2034"/>
      <c r="T64" s="2089" t="s">
        <v>673</v>
      </c>
      <c r="U64" s="2089" t="s">
        <v>673</v>
      </c>
      <c r="V64" s="2089" t="s">
        <v>673</v>
      </c>
      <c r="W64" s="2089" t="s">
        <v>673</v>
      </c>
      <c r="X64" s="2089" t="s">
        <v>673</v>
      </c>
      <c r="Y64" s="2089" t="s">
        <v>673</v>
      </c>
      <c r="Z64" s="2090" t="s">
        <v>673</v>
      </c>
      <c r="AA64" s="2230"/>
      <c r="AB64" s="2230"/>
      <c r="AC64" s="2230"/>
      <c r="AD64" s="2230"/>
      <c r="AT64" s="2002"/>
      <c r="AU64" s="1973" t="s">
        <v>696</v>
      </c>
      <c r="AV64" s="1959">
        <v>22936000</v>
      </c>
      <c r="AW64" s="2144">
        <v>26496623</v>
      </c>
      <c r="AX64" s="1973" t="s">
        <v>696</v>
      </c>
      <c r="AY64" s="2144">
        <v>26496623</v>
      </c>
      <c r="AZ64" s="2002"/>
      <c r="BA64" s="2002"/>
      <c r="BB64" s="2002"/>
      <c r="BC64" s="2002"/>
    </row>
    <row r="65" spans="1:55" s="1417" customFormat="1" ht="12.75" customHeight="1">
      <c r="A65" s="2053"/>
      <c r="B65" s="2053"/>
      <c r="C65" s="2053" t="s">
        <v>683</v>
      </c>
      <c r="D65" s="2030">
        <v>1000000</v>
      </c>
      <c r="E65" s="2033">
        <v>2500000</v>
      </c>
      <c r="F65" s="2031">
        <f t="shared" si="5"/>
        <v>-1500000</v>
      </c>
      <c r="G65" s="2062">
        <f t="shared" si="6"/>
        <v>-0.6</v>
      </c>
      <c r="H65" s="2030">
        <f t="shared" si="8"/>
        <v>2694130</v>
      </c>
      <c r="I65" s="2031">
        <f t="shared" si="7"/>
        <v>-1694130</v>
      </c>
      <c r="J65" s="2032">
        <f t="shared" si="3"/>
        <v>-1.6941299999999999</v>
      </c>
      <c r="K65" s="2064" t="s">
        <v>673</v>
      </c>
      <c r="L65" s="2113" t="s">
        <v>673</v>
      </c>
      <c r="M65" s="2064"/>
      <c r="N65" s="2030">
        <v>1000000</v>
      </c>
      <c r="O65" s="2094">
        <v>2000000</v>
      </c>
      <c r="P65" s="2036">
        <v>2694130</v>
      </c>
      <c r="Q65" s="2034" t="s">
        <v>673</v>
      </c>
      <c r="R65" s="2094">
        <v>500000</v>
      </c>
      <c r="S65" s="2034"/>
      <c r="T65" s="2089" t="s">
        <v>673</v>
      </c>
      <c r="U65" s="2089" t="s">
        <v>673</v>
      </c>
      <c r="V65" s="2089" t="s">
        <v>673</v>
      </c>
      <c r="W65" s="2089" t="s">
        <v>673</v>
      </c>
      <c r="X65" s="2089" t="s">
        <v>673</v>
      </c>
      <c r="Y65" s="2089" t="s">
        <v>673</v>
      </c>
      <c r="Z65" s="2090" t="s">
        <v>673</v>
      </c>
      <c r="AA65" s="2230"/>
      <c r="AB65" s="2230"/>
      <c r="AC65" s="2230"/>
      <c r="AD65" s="2230"/>
      <c r="AT65" s="2002"/>
      <c r="AU65" s="2002"/>
      <c r="AV65" s="2010" t="s">
        <v>1044</v>
      </c>
      <c r="AW65" s="2010"/>
      <c r="AX65" s="2002"/>
      <c r="AY65" s="2147">
        <f>SUM(AY62:AY64)</f>
        <v>264233828</v>
      </c>
      <c r="AZ65" s="2002"/>
      <c r="BA65" s="2002"/>
      <c r="BB65" s="2002"/>
      <c r="BC65" s="2002"/>
    </row>
    <row r="66" spans="1:55" s="1417" customFormat="1" ht="12.75" customHeight="1">
      <c r="A66" s="2053"/>
      <c r="B66" s="2053"/>
      <c r="C66" s="2053" t="s">
        <v>684</v>
      </c>
      <c r="D66" s="2030">
        <v>400000</v>
      </c>
      <c r="E66" s="2033">
        <v>240000</v>
      </c>
      <c r="F66" s="2031">
        <f t="shared" si="5"/>
        <v>160000</v>
      </c>
      <c r="G66" s="2062">
        <f t="shared" si="6"/>
        <v>0.66666666666666663</v>
      </c>
      <c r="H66" s="2030">
        <f t="shared" si="8"/>
        <v>193570</v>
      </c>
      <c r="I66" s="2031">
        <f t="shared" si="7"/>
        <v>206430</v>
      </c>
      <c r="J66" s="2032">
        <f t="shared" si="3"/>
        <v>0.51607499999999995</v>
      </c>
      <c r="K66" s="2064" t="s">
        <v>673</v>
      </c>
      <c r="L66" s="2113" t="s">
        <v>673</v>
      </c>
      <c r="M66" s="2063"/>
      <c r="N66" s="2030">
        <v>200000</v>
      </c>
      <c r="O66" s="2125" t="s">
        <v>673</v>
      </c>
      <c r="P66" s="2036">
        <v>137530</v>
      </c>
      <c r="Q66" s="2030">
        <v>200000</v>
      </c>
      <c r="R66" s="2094">
        <v>240000</v>
      </c>
      <c r="S66" s="2030">
        <v>56040</v>
      </c>
      <c r="T66" s="2089" t="s">
        <v>673</v>
      </c>
      <c r="U66" s="2089" t="s">
        <v>673</v>
      </c>
      <c r="V66" s="2089" t="s">
        <v>673</v>
      </c>
      <c r="W66" s="2091"/>
      <c r="X66" s="2089"/>
      <c r="Y66" s="2089" t="s">
        <v>673</v>
      </c>
      <c r="Z66" s="2092"/>
      <c r="AA66" s="2231"/>
      <c r="AB66" s="2231"/>
      <c r="AC66" s="2231"/>
      <c r="AD66" s="2231"/>
      <c r="AT66" s="2002"/>
      <c r="AU66" s="1973" t="s">
        <v>244</v>
      </c>
      <c r="AV66" s="1959">
        <v>100160000</v>
      </c>
      <c r="AW66" s="2146">
        <f>AV66/AV69</f>
        <v>0.49135896255991385</v>
      </c>
      <c r="AX66" s="2002"/>
      <c r="AY66" s="2002"/>
      <c r="AZ66" s="2002"/>
      <c r="BA66" s="2002"/>
      <c r="BB66" s="2002"/>
      <c r="BC66" s="2002"/>
    </row>
    <row r="67" spans="1:55" s="1417" customFormat="1" ht="12.75" customHeight="1">
      <c r="A67" s="2053"/>
      <c r="B67" s="2053"/>
      <c r="C67" s="2053" t="s">
        <v>685</v>
      </c>
      <c r="D67" s="2030">
        <v>17500000</v>
      </c>
      <c r="E67" s="2033">
        <v>7220000</v>
      </c>
      <c r="F67" s="2031">
        <f t="shared" si="5"/>
        <v>10280000</v>
      </c>
      <c r="G67" s="2062">
        <f t="shared" si="6"/>
        <v>1.4238227146814404</v>
      </c>
      <c r="H67" s="2030">
        <f t="shared" si="8"/>
        <v>7156149</v>
      </c>
      <c r="I67" s="2031">
        <f t="shared" si="7"/>
        <v>10343851</v>
      </c>
      <c r="J67" s="2032">
        <f t="shared" si="3"/>
        <v>0.59107719999999997</v>
      </c>
      <c r="K67" s="2063">
        <v>4500000</v>
      </c>
      <c r="L67" s="2114">
        <v>3100000</v>
      </c>
      <c r="M67" s="2063">
        <v>4252169</v>
      </c>
      <c r="N67" s="2030">
        <v>500000</v>
      </c>
      <c r="O67" s="2094">
        <v>2100000</v>
      </c>
      <c r="P67" s="2036">
        <v>1317500</v>
      </c>
      <c r="Q67" s="2034"/>
      <c r="R67" s="2094">
        <v>2020000</v>
      </c>
      <c r="S67" s="2030">
        <v>57000</v>
      </c>
      <c r="T67" s="2089" t="s">
        <v>673</v>
      </c>
      <c r="U67" s="2089" t="s">
        <v>673</v>
      </c>
      <c r="V67" s="2089" t="s">
        <v>673</v>
      </c>
      <c r="W67" s="2087">
        <v>2500000</v>
      </c>
      <c r="X67" s="2087"/>
      <c r="Y67" s="2087">
        <v>1529480</v>
      </c>
      <c r="Z67" s="2088">
        <v>10000000</v>
      </c>
      <c r="AA67" s="2227"/>
      <c r="AB67" s="2227"/>
      <c r="AC67" s="2227"/>
      <c r="AD67" s="2227"/>
      <c r="AT67" s="2002"/>
      <c r="AU67" s="1973" t="s">
        <v>689</v>
      </c>
      <c r="AV67" s="1959">
        <v>80746827</v>
      </c>
      <c r="AW67" s="2146">
        <f>AV67/AV69</f>
        <v>0.39612297468774804</v>
      </c>
      <c r="AX67" s="2002"/>
      <c r="AY67" s="2002"/>
      <c r="AZ67" s="2002"/>
      <c r="BA67" s="2002"/>
      <c r="BB67" s="2002"/>
      <c r="BC67" s="2002"/>
    </row>
    <row r="68" spans="1:55" s="1417" customFormat="1" ht="12.75" customHeight="1">
      <c r="A68" s="2053"/>
      <c r="B68" s="2053"/>
      <c r="C68" s="2053" t="s">
        <v>686</v>
      </c>
      <c r="D68" s="2030">
        <v>11500000</v>
      </c>
      <c r="E68" s="2033">
        <v>8660000</v>
      </c>
      <c r="F68" s="2031">
        <f t="shared" si="5"/>
        <v>2840000</v>
      </c>
      <c r="G68" s="2062">
        <f t="shared" si="6"/>
        <v>0.32794457274826788</v>
      </c>
      <c r="H68" s="2030">
        <f t="shared" si="8"/>
        <v>9513840</v>
      </c>
      <c r="I68" s="2031">
        <f t="shared" si="7"/>
        <v>1986160</v>
      </c>
      <c r="J68" s="2032">
        <f t="shared" si="3"/>
        <v>0.17270956521739131</v>
      </c>
      <c r="K68" s="2063">
        <v>10000000</v>
      </c>
      <c r="L68" s="2114">
        <v>7660000</v>
      </c>
      <c r="M68" s="2063">
        <v>6619417</v>
      </c>
      <c r="N68" s="2030">
        <v>500000</v>
      </c>
      <c r="O68" s="2125" t="s">
        <v>673</v>
      </c>
      <c r="P68" s="2036">
        <v>912700</v>
      </c>
      <c r="Q68" s="2034">
        <v>1000000</v>
      </c>
      <c r="R68" s="2094">
        <v>1000000</v>
      </c>
      <c r="S68" s="2030">
        <v>1746093</v>
      </c>
      <c r="T68" s="2089" t="s">
        <v>673</v>
      </c>
      <c r="U68" s="2089" t="s">
        <v>673</v>
      </c>
      <c r="V68" s="2093">
        <v>100000</v>
      </c>
      <c r="W68" s="2089" t="s">
        <v>673</v>
      </c>
      <c r="X68" s="2087"/>
      <c r="Y68" s="2087">
        <v>135630</v>
      </c>
      <c r="Z68" s="2090" t="s">
        <v>673</v>
      </c>
      <c r="AA68" s="2230"/>
      <c r="AB68" s="2230"/>
      <c r="AC68" s="2230"/>
      <c r="AD68" s="2230"/>
      <c r="AT68" s="2002"/>
      <c r="AU68" s="1973" t="s">
        <v>696</v>
      </c>
      <c r="AV68" s="1959">
        <v>22936000</v>
      </c>
      <c r="AW68" s="2146">
        <f>AV68/AV69</f>
        <v>0.11251806275233811</v>
      </c>
      <c r="AX68" s="2002"/>
      <c r="AY68" s="2002"/>
      <c r="AZ68" s="2002"/>
      <c r="BA68" s="2002"/>
      <c r="BB68" s="2002"/>
      <c r="BC68" s="2002"/>
    </row>
    <row r="69" spans="1:55" s="1417" customFormat="1" ht="12.75" customHeight="1">
      <c r="A69" s="2053"/>
      <c r="B69" s="2053"/>
      <c r="C69" s="2053" t="s">
        <v>687</v>
      </c>
      <c r="D69" s="2030">
        <v>37460000</v>
      </c>
      <c r="E69" s="2033">
        <v>31560000</v>
      </c>
      <c r="F69" s="2031">
        <f t="shared" si="5"/>
        <v>5900000</v>
      </c>
      <c r="G69" s="2062">
        <f t="shared" si="6"/>
        <v>0.18694550063371357</v>
      </c>
      <c r="H69" s="2030">
        <f>SUM(M69,P69,S69,V69,Y69)</f>
        <v>40197380</v>
      </c>
      <c r="I69" s="2031">
        <f t="shared" si="7"/>
        <v>-2737380</v>
      </c>
      <c r="J69" s="2032">
        <f t="shared" si="3"/>
        <v>-7.3074746396155896E-2</v>
      </c>
      <c r="K69" s="2063">
        <v>2160000</v>
      </c>
      <c r="L69" s="2114">
        <v>3600000</v>
      </c>
      <c r="M69" s="2063">
        <v>1760630</v>
      </c>
      <c r="N69" s="2030">
        <v>2400000</v>
      </c>
      <c r="O69" s="2094">
        <v>10160000</v>
      </c>
      <c r="P69" s="2036">
        <v>14126760</v>
      </c>
      <c r="Q69" s="2030">
        <v>2400000</v>
      </c>
      <c r="R69" s="2094">
        <v>10600000</v>
      </c>
      <c r="S69" s="2030">
        <v>7464690</v>
      </c>
      <c r="T69" s="2087">
        <v>30000000</v>
      </c>
      <c r="U69" s="2094">
        <v>3600000</v>
      </c>
      <c r="V69" s="2093">
        <v>16845300</v>
      </c>
      <c r="W69" s="2087">
        <v>500000</v>
      </c>
      <c r="X69" s="2094">
        <v>3600000</v>
      </c>
      <c r="Y69" s="2089" t="s">
        <v>673</v>
      </c>
      <c r="Z69" s="2090" t="s">
        <v>673</v>
      </c>
      <c r="AA69" s="2230"/>
      <c r="AB69" s="2230"/>
      <c r="AC69" s="2230"/>
      <c r="AD69" s="2230"/>
      <c r="AT69" s="2002"/>
      <c r="AU69" s="2002"/>
      <c r="AV69" s="2145">
        <f>SUM(AV66:AV68)</f>
        <v>203842827</v>
      </c>
      <c r="AW69" s="2002"/>
      <c r="AX69" s="2002"/>
      <c r="AY69" s="2002"/>
      <c r="AZ69" s="2002"/>
      <c r="BA69" s="2002"/>
      <c r="BB69" s="2002"/>
      <c r="BC69" s="2002"/>
    </row>
    <row r="70" spans="1:55" s="1417" customFormat="1" ht="12" customHeight="1">
      <c r="A70" s="2053"/>
      <c r="B70" s="2053"/>
      <c r="C70" s="2054"/>
      <c r="D70" s="4131" t="s">
        <v>1047</v>
      </c>
      <c r="E70" s="4131"/>
      <c r="F70" s="4131"/>
      <c r="G70" s="4131"/>
      <c r="H70" s="4131"/>
      <c r="I70" s="4131"/>
      <c r="J70" s="4131"/>
      <c r="K70" s="4131"/>
      <c r="L70" s="4131"/>
      <c r="M70" s="4131"/>
      <c r="N70" s="4131"/>
      <c r="O70" s="4131"/>
      <c r="P70" s="4131"/>
      <c r="Q70" s="2037"/>
      <c r="R70" s="2097"/>
      <c r="S70" s="2188"/>
      <c r="T70" s="2095"/>
      <c r="U70" s="2095"/>
      <c r="V70" s="2096"/>
      <c r="W70" s="2097"/>
      <c r="X70" s="2097"/>
      <c r="Y70" s="2176"/>
      <c r="Z70" s="2098"/>
      <c r="AA70" s="2232"/>
      <c r="AB70" s="2232"/>
      <c r="AC70" s="2232"/>
      <c r="AD70" s="2232"/>
      <c r="AT70" s="2002"/>
      <c r="AU70" s="1973" t="s">
        <v>244</v>
      </c>
      <c r="AV70" s="2146">
        <v>0.49099999999999999</v>
      </c>
      <c r="AW70" s="1973" t="s">
        <v>244</v>
      </c>
      <c r="AX70" s="2146">
        <f>AY62/AY65</f>
        <v>0.48841962051883836</v>
      </c>
      <c r="AY70" s="2002"/>
      <c r="AZ70" s="2002"/>
      <c r="BA70" s="2002"/>
      <c r="BB70" s="2002"/>
      <c r="BC70" s="2002"/>
    </row>
    <row r="71" spans="1:55" s="1417" customFormat="1" ht="12" customHeight="1">
      <c r="A71" s="2053"/>
      <c r="B71" s="2053"/>
      <c r="C71" s="2054" t="s">
        <v>672</v>
      </c>
      <c r="D71" s="4139" t="s">
        <v>1016</v>
      </c>
      <c r="E71" s="4140"/>
      <c r="F71" s="4140"/>
      <c r="G71" s="4140"/>
      <c r="H71" s="4140"/>
      <c r="I71" s="4140"/>
      <c r="J71" s="4140"/>
      <c r="K71" s="4140"/>
      <c r="L71" s="4140"/>
      <c r="M71" s="4140"/>
      <c r="N71" s="4140"/>
      <c r="O71" s="4140"/>
      <c r="P71" s="4140"/>
      <c r="Q71" s="4140"/>
      <c r="R71" s="4140"/>
      <c r="S71" s="4140"/>
      <c r="T71" s="4141"/>
      <c r="U71" s="2099"/>
      <c r="V71" s="2100"/>
      <c r="W71" s="2098"/>
      <c r="X71" s="2098"/>
      <c r="Y71" s="2177"/>
      <c r="Z71" s="2098"/>
      <c r="AA71" s="2232"/>
      <c r="AB71" s="2232"/>
      <c r="AC71" s="2232"/>
      <c r="AD71" s="2232"/>
      <c r="AT71" s="2002"/>
      <c r="AU71" s="1973" t="s">
        <v>689</v>
      </c>
      <c r="AV71" s="2146">
        <v>0.39600000000000002</v>
      </c>
      <c r="AW71" s="1973" t="s">
        <v>689</v>
      </c>
      <c r="AX71" s="2146">
        <f>AY63/AY65</f>
        <v>0.41130319998240344</v>
      </c>
      <c r="AY71" s="2002"/>
      <c r="AZ71" s="2002"/>
      <c r="BA71" s="2002"/>
      <c r="BB71" s="2002"/>
      <c r="BC71" s="2002"/>
    </row>
    <row r="72" spans="1:55" s="1417" customFormat="1" ht="21.75" customHeight="1">
      <c r="A72" s="2053"/>
      <c r="B72" s="2053"/>
      <c r="C72" s="2054" t="s">
        <v>674</v>
      </c>
      <c r="D72" s="4139" t="s">
        <v>1017</v>
      </c>
      <c r="E72" s="4140"/>
      <c r="F72" s="4140"/>
      <c r="G72" s="4140"/>
      <c r="H72" s="4140"/>
      <c r="I72" s="4140"/>
      <c r="J72" s="4140"/>
      <c r="K72" s="4140"/>
      <c r="L72" s="4140"/>
      <c r="M72" s="4140"/>
      <c r="N72" s="4140"/>
      <c r="O72" s="4140"/>
      <c r="P72" s="4140"/>
      <c r="Q72" s="4140"/>
      <c r="R72" s="4140"/>
      <c r="S72" s="4140"/>
      <c r="T72" s="4140"/>
      <c r="U72" s="2153"/>
      <c r="V72" s="2161"/>
      <c r="W72" s="2160"/>
      <c r="X72" s="2160"/>
      <c r="Y72" s="2178"/>
      <c r="Z72" s="2163"/>
      <c r="AA72" s="2232"/>
      <c r="AB72" s="2232"/>
      <c r="AC72" s="2232"/>
      <c r="AD72" s="2232"/>
      <c r="AT72" s="2002"/>
      <c r="AU72" s="1973" t="s">
        <v>696</v>
      </c>
      <c r="AV72" s="2146">
        <v>0.113</v>
      </c>
      <c r="AW72" s="1973" t="s">
        <v>696</v>
      </c>
      <c r="AX72" s="2146">
        <f>AY64/AY65</f>
        <v>0.1002771794987582</v>
      </c>
      <c r="AY72" s="2002"/>
      <c r="AZ72" s="2002"/>
      <c r="BA72" s="2002"/>
      <c r="BB72" s="2002"/>
      <c r="BC72" s="2002"/>
    </row>
    <row r="73" spans="1:55" s="1417" customFormat="1" ht="12" customHeight="1">
      <c r="A73" s="2053"/>
      <c r="B73" s="2053"/>
      <c r="C73" s="2054" t="s">
        <v>675</v>
      </c>
      <c r="D73" s="4139" t="s">
        <v>1018</v>
      </c>
      <c r="E73" s="4140"/>
      <c r="F73" s="4140"/>
      <c r="G73" s="4140"/>
      <c r="H73" s="4140"/>
      <c r="I73" s="4140"/>
      <c r="J73" s="4140"/>
      <c r="K73" s="4140"/>
      <c r="L73" s="4140"/>
      <c r="M73" s="4140"/>
      <c r="N73" s="4140"/>
      <c r="O73" s="4140"/>
      <c r="P73" s="4140"/>
      <c r="Q73" s="4140"/>
      <c r="R73" s="4140"/>
      <c r="S73" s="4140"/>
      <c r="T73" s="4140"/>
      <c r="U73" s="2153"/>
      <c r="V73" s="2161"/>
      <c r="W73" s="2160"/>
      <c r="X73" s="2160"/>
      <c r="Y73" s="2178"/>
      <c r="Z73" s="2163"/>
      <c r="AA73" s="2232"/>
      <c r="AB73" s="2232"/>
      <c r="AC73" s="2232"/>
      <c r="AD73" s="2232"/>
      <c r="AT73" s="2002"/>
      <c r="AU73" s="2002"/>
      <c r="AV73" s="2002"/>
      <c r="AW73" s="2002"/>
      <c r="AX73" s="2002"/>
      <c r="AY73" s="2002"/>
      <c r="AZ73" s="2002"/>
      <c r="BA73" s="2002"/>
      <c r="BB73" s="2002"/>
      <c r="BC73" s="2002"/>
    </row>
    <row r="74" spans="1:55" s="1417" customFormat="1" ht="39" customHeight="1">
      <c r="A74" s="2053"/>
      <c r="B74" s="2053"/>
      <c r="C74" s="2054" t="s">
        <v>676</v>
      </c>
      <c r="D74" s="4139" t="s">
        <v>1019</v>
      </c>
      <c r="E74" s="4140"/>
      <c r="F74" s="4140"/>
      <c r="G74" s="4140"/>
      <c r="H74" s="4140"/>
      <c r="I74" s="4140"/>
      <c r="J74" s="4140"/>
      <c r="K74" s="4140"/>
      <c r="L74" s="4140"/>
      <c r="M74" s="4140"/>
      <c r="N74" s="4140"/>
      <c r="O74" s="4140"/>
      <c r="P74" s="4140"/>
      <c r="Q74" s="4140"/>
      <c r="R74" s="4140"/>
      <c r="S74" s="4140"/>
      <c r="T74" s="4140"/>
      <c r="U74" s="2153"/>
      <c r="V74" s="2161"/>
      <c r="W74" s="2160"/>
      <c r="X74" s="2160"/>
      <c r="Y74" s="2178"/>
      <c r="Z74" s="2163"/>
      <c r="AA74" s="2232"/>
      <c r="AB74" s="2232"/>
      <c r="AC74" s="2232"/>
      <c r="AD74" s="2232"/>
      <c r="AT74" s="2002"/>
      <c r="AU74" s="2002"/>
      <c r="AV74" s="2002"/>
      <c r="AW74" s="2002"/>
      <c r="AX74" s="2002"/>
      <c r="AY74" s="2002"/>
      <c r="AZ74" s="2002"/>
      <c r="BA74" s="2002"/>
      <c r="BB74" s="2002"/>
      <c r="BC74" s="2002"/>
    </row>
    <row r="75" spans="1:55" s="1417" customFormat="1" ht="18.75" customHeight="1">
      <c r="A75" s="2053"/>
      <c r="B75" s="2053"/>
      <c r="C75" s="2127" t="s">
        <v>978</v>
      </c>
      <c r="D75" s="4139" t="s">
        <v>1020</v>
      </c>
      <c r="E75" s="4140"/>
      <c r="F75" s="4140"/>
      <c r="G75" s="4140"/>
      <c r="H75" s="4140"/>
      <c r="I75" s="4140"/>
      <c r="J75" s="4140"/>
      <c r="K75" s="4140"/>
      <c r="L75" s="4140"/>
      <c r="M75" s="4140"/>
      <c r="N75" s="4140"/>
      <c r="O75" s="4140"/>
      <c r="P75" s="4140"/>
      <c r="Q75" s="4140"/>
      <c r="R75" s="4140"/>
      <c r="S75" s="4140"/>
      <c r="T75" s="4140"/>
      <c r="U75" s="2153"/>
      <c r="V75" s="2161"/>
      <c r="W75" s="2160"/>
      <c r="X75" s="2160"/>
      <c r="Y75" s="2178"/>
      <c r="Z75" s="2163"/>
      <c r="AA75" s="2232"/>
      <c r="AB75" s="2232"/>
      <c r="AC75" s="2232"/>
      <c r="AD75" s="2232"/>
      <c r="AT75" s="2002"/>
      <c r="AU75" s="2002"/>
      <c r="AV75" s="2002"/>
      <c r="AW75" s="2002"/>
      <c r="AX75" s="2002"/>
      <c r="AY75" s="2002"/>
      <c r="AZ75" s="2002"/>
      <c r="BA75" s="2002"/>
      <c r="BB75" s="2002"/>
      <c r="BC75" s="2002"/>
    </row>
    <row r="76" spans="1:55" s="1417" customFormat="1" ht="12" customHeight="1">
      <c r="A76" s="2053"/>
      <c r="B76" s="2053"/>
      <c r="C76" s="2127" t="s">
        <v>678</v>
      </c>
      <c r="D76" s="4139" t="s">
        <v>1021</v>
      </c>
      <c r="E76" s="4140"/>
      <c r="F76" s="4140"/>
      <c r="G76" s="4140"/>
      <c r="H76" s="4140"/>
      <c r="I76" s="4140"/>
      <c r="J76" s="4140"/>
      <c r="K76" s="4140"/>
      <c r="L76" s="4140"/>
      <c r="M76" s="4140"/>
      <c r="N76" s="4140"/>
      <c r="O76" s="4140"/>
      <c r="P76" s="4140"/>
      <c r="Q76" s="4140"/>
      <c r="R76" s="4140"/>
      <c r="S76" s="4140"/>
      <c r="T76" s="4140"/>
      <c r="U76" s="2153"/>
      <c r="V76" s="2161"/>
      <c r="W76" s="2160"/>
      <c r="X76" s="2160"/>
      <c r="Y76" s="2178"/>
      <c r="Z76" s="2163"/>
      <c r="AA76" s="2232"/>
      <c r="AB76" s="2232"/>
      <c r="AC76" s="2232"/>
      <c r="AD76" s="2232"/>
      <c r="AT76" s="2002"/>
      <c r="AU76" s="2002"/>
      <c r="AV76" s="2002"/>
      <c r="AW76" s="2002"/>
      <c r="AX76" s="2002"/>
      <c r="AY76" s="2002"/>
      <c r="AZ76" s="2002"/>
      <c r="BA76" s="2002"/>
      <c r="BB76" s="2002"/>
      <c r="BC76" s="2002"/>
    </row>
    <row r="77" spans="1:55" s="1417" customFormat="1" ht="12" customHeight="1">
      <c r="A77" s="2053"/>
      <c r="B77" s="2053"/>
      <c r="C77" s="2054" t="s">
        <v>679</v>
      </c>
      <c r="D77" s="4139" t="s">
        <v>1022</v>
      </c>
      <c r="E77" s="4140"/>
      <c r="F77" s="4140"/>
      <c r="G77" s="4140"/>
      <c r="H77" s="4140"/>
      <c r="I77" s="4140"/>
      <c r="J77" s="4140"/>
      <c r="K77" s="4140"/>
      <c r="L77" s="4140"/>
      <c r="M77" s="4140"/>
      <c r="N77" s="4140"/>
      <c r="O77" s="4140"/>
      <c r="P77" s="4140"/>
      <c r="Q77" s="4140"/>
      <c r="R77" s="4140"/>
      <c r="S77" s="4140"/>
      <c r="T77" s="4140"/>
      <c r="U77" s="2153"/>
      <c r="V77" s="2161"/>
      <c r="W77" s="2160"/>
      <c r="X77" s="2160"/>
      <c r="Y77" s="2178"/>
      <c r="Z77" s="2163"/>
      <c r="AA77" s="2232"/>
      <c r="AB77" s="2232"/>
      <c r="AC77" s="2232"/>
      <c r="AD77" s="2232"/>
      <c r="AT77" s="2002"/>
      <c r="AU77" s="2002"/>
      <c r="AV77" s="2002"/>
      <c r="AW77" s="2002"/>
      <c r="AX77" s="2002"/>
      <c r="AY77" s="2002"/>
      <c r="AZ77" s="2002"/>
      <c r="BA77" s="2002"/>
      <c r="BB77" s="2002"/>
      <c r="BC77" s="2002"/>
    </row>
    <row r="78" spans="1:55" s="1417" customFormat="1" ht="12" hidden="1" customHeight="1">
      <c r="A78" s="2053"/>
      <c r="B78" s="2053"/>
      <c r="C78" s="2055" t="s">
        <v>795</v>
      </c>
      <c r="D78" s="4142" t="s">
        <v>1013</v>
      </c>
      <c r="E78" s="4143"/>
      <c r="F78" s="4143"/>
      <c r="G78" s="4143"/>
      <c r="H78" s="4143"/>
      <c r="I78" s="4143"/>
      <c r="J78" s="4143"/>
      <c r="K78" s="4143"/>
      <c r="L78" s="4143"/>
      <c r="M78" s="4143"/>
      <c r="N78" s="4143"/>
      <c r="O78" s="4143"/>
      <c r="P78" s="4143"/>
      <c r="Q78" s="2159"/>
      <c r="R78" s="2160"/>
      <c r="S78" s="2189"/>
      <c r="T78" s="2153"/>
      <c r="U78" s="2160"/>
      <c r="V78" s="2164"/>
      <c r="W78" s="2160"/>
      <c r="X78" s="2160"/>
      <c r="Y78" s="2178"/>
      <c r="Z78" s="2163"/>
      <c r="AA78" s="2232"/>
      <c r="AB78" s="2232"/>
      <c r="AC78" s="2232"/>
      <c r="AD78" s="2232"/>
      <c r="AT78" s="2002"/>
      <c r="AU78" s="2002"/>
      <c r="AV78" s="2002"/>
      <c r="AW78" s="2002"/>
      <c r="AX78" s="2002"/>
      <c r="AY78" s="2002"/>
      <c r="AZ78" s="2002"/>
      <c r="BA78" s="2002"/>
      <c r="BB78" s="2002"/>
      <c r="BC78" s="2002"/>
    </row>
    <row r="79" spans="1:55" s="1417" customFormat="1" ht="12" customHeight="1">
      <c r="A79" s="2053"/>
      <c r="B79" s="2053"/>
      <c r="C79" s="2054" t="s">
        <v>681</v>
      </c>
      <c r="D79" s="4139" t="s">
        <v>1023</v>
      </c>
      <c r="E79" s="4140"/>
      <c r="F79" s="4140"/>
      <c r="G79" s="4140"/>
      <c r="H79" s="4140"/>
      <c r="I79" s="4140"/>
      <c r="J79" s="4140"/>
      <c r="K79" s="4140"/>
      <c r="L79" s="4140"/>
      <c r="M79" s="4140"/>
      <c r="N79" s="4140"/>
      <c r="O79" s="4140"/>
      <c r="P79" s="4140"/>
      <c r="Q79" s="4140"/>
      <c r="R79" s="4140"/>
      <c r="S79" s="4140"/>
      <c r="T79" s="4140"/>
      <c r="U79" s="2153"/>
      <c r="V79" s="2161"/>
      <c r="W79" s="2160"/>
      <c r="X79" s="2160"/>
      <c r="Y79" s="2178"/>
      <c r="Z79" s="2163"/>
      <c r="AA79" s="2232"/>
      <c r="AB79" s="2232"/>
      <c r="AC79" s="2232"/>
      <c r="AD79" s="2232"/>
      <c r="AT79" s="2002"/>
      <c r="AU79" s="2002"/>
      <c r="AV79" s="2002"/>
      <c r="AW79" s="2002"/>
      <c r="AX79" s="2002"/>
      <c r="AY79" s="2002"/>
      <c r="AZ79" s="2002"/>
      <c r="BA79" s="2002"/>
      <c r="BB79" s="2002"/>
      <c r="BC79" s="2002"/>
    </row>
    <row r="80" spans="1:55" s="1417" customFormat="1" ht="12" hidden="1" customHeight="1">
      <c r="A80" s="2053"/>
      <c r="B80" s="2053"/>
      <c r="C80" s="2055" t="s">
        <v>794</v>
      </c>
      <c r="D80" s="4142" t="s">
        <v>1014</v>
      </c>
      <c r="E80" s="4143"/>
      <c r="F80" s="4143"/>
      <c r="G80" s="4143"/>
      <c r="H80" s="4143"/>
      <c r="I80" s="4143"/>
      <c r="J80" s="4143"/>
      <c r="K80" s="4143"/>
      <c r="L80" s="4143"/>
      <c r="M80" s="4143"/>
      <c r="N80" s="4143"/>
      <c r="O80" s="4143"/>
      <c r="P80" s="4143"/>
      <c r="Q80" s="2159"/>
      <c r="R80" s="2160"/>
      <c r="S80" s="2189"/>
      <c r="T80" s="2153"/>
      <c r="U80" s="2153"/>
      <c r="V80" s="2161"/>
      <c r="W80" s="2160"/>
      <c r="X80" s="2160"/>
      <c r="Y80" s="2178"/>
      <c r="Z80" s="2163"/>
      <c r="AA80" s="2232"/>
      <c r="AB80" s="2232"/>
      <c r="AC80" s="2232"/>
      <c r="AD80" s="2232"/>
      <c r="AT80" s="2002"/>
      <c r="AU80" s="2002"/>
      <c r="AV80" s="2002"/>
      <c r="AW80" s="2002"/>
      <c r="AX80" s="2002"/>
      <c r="AY80" s="2002"/>
      <c r="AZ80" s="2002"/>
      <c r="BA80" s="2002"/>
      <c r="BB80" s="2002"/>
      <c r="BC80" s="2002"/>
    </row>
    <row r="81" spans="1:55" s="1417" customFormat="1" ht="12" customHeight="1">
      <c r="A81" s="2053"/>
      <c r="B81" s="2053"/>
      <c r="C81" s="2054" t="s">
        <v>683</v>
      </c>
      <c r="D81" s="4139" t="s">
        <v>1024</v>
      </c>
      <c r="E81" s="4140"/>
      <c r="F81" s="4140"/>
      <c r="G81" s="4140"/>
      <c r="H81" s="4140"/>
      <c r="I81" s="4140"/>
      <c r="J81" s="4140"/>
      <c r="K81" s="4140"/>
      <c r="L81" s="4140"/>
      <c r="M81" s="4140"/>
      <c r="N81" s="4140"/>
      <c r="O81" s="4140"/>
      <c r="P81" s="4140"/>
      <c r="Q81" s="4140"/>
      <c r="R81" s="4140"/>
      <c r="S81" s="4140"/>
      <c r="T81" s="4140"/>
      <c r="U81" s="2153"/>
      <c r="V81" s="2161"/>
      <c r="W81" s="2160"/>
      <c r="X81" s="2160"/>
      <c r="Y81" s="2178"/>
      <c r="Z81" s="2163"/>
      <c r="AA81" s="2232"/>
      <c r="AB81" s="2232"/>
      <c r="AC81" s="2232"/>
      <c r="AD81" s="2232"/>
      <c r="AT81" s="2002"/>
      <c r="AU81" s="2002"/>
      <c r="AV81" s="2002"/>
      <c r="AW81" s="2002"/>
      <c r="AX81" s="2002"/>
      <c r="AY81" s="2002"/>
      <c r="AZ81" s="2002"/>
      <c r="BA81" s="2002"/>
      <c r="BB81" s="2002"/>
      <c r="BC81" s="2002"/>
    </row>
    <row r="82" spans="1:55" s="1417" customFormat="1" ht="12" hidden="1" customHeight="1">
      <c r="A82" s="2053"/>
      <c r="B82" s="2053"/>
      <c r="C82" s="2054" t="s">
        <v>684</v>
      </c>
      <c r="D82" s="4142" t="s">
        <v>829</v>
      </c>
      <c r="E82" s="4143"/>
      <c r="F82" s="4143"/>
      <c r="G82" s="4143"/>
      <c r="H82" s="4143"/>
      <c r="I82" s="4143"/>
      <c r="J82" s="4143"/>
      <c r="K82" s="4143"/>
      <c r="L82" s="4143"/>
      <c r="M82" s="4143"/>
      <c r="N82" s="4143"/>
      <c r="O82" s="4143"/>
      <c r="P82" s="4143"/>
      <c r="Q82" s="2159"/>
      <c r="R82" s="2160"/>
      <c r="S82" s="2189"/>
      <c r="T82" s="2153"/>
      <c r="U82" s="2153"/>
      <c r="V82" s="2161"/>
      <c r="W82" s="2160"/>
      <c r="X82" s="2160"/>
      <c r="Y82" s="2178"/>
      <c r="Z82" s="2163"/>
      <c r="AA82" s="2232"/>
      <c r="AB82" s="2232"/>
      <c r="AC82" s="2232"/>
      <c r="AD82" s="2232"/>
      <c r="AT82" s="2002"/>
      <c r="AU82" s="2002"/>
      <c r="AV82" s="2002"/>
      <c r="AW82" s="2002"/>
      <c r="AX82" s="2002"/>
      <c r="AY82" s="2002"/>
      <c r="AZ82" s="2002"/>
      <c r="BA82" s="2002"/>
      <c r="BB82" s="2002"/>
      <c r="BC82" s="2002"/>
    </row>
    <row r="83" spans="1:55" s="1417" customFormat="1" ht="12" customHeight="1">
      <c r="A83" s="2053"/>
      <c r="B83" s="2053"/>
      <c r="C83" s="2054" t="s">
        <v>685</v>
      </c>
      <c r="D83" s="4139" t="s">
        <v>1046</v>
      </c>
      <c r="E83" s="4140"/>
      <c r="F83" s="4140"/>
      <c r="G83" s="4140"/>
      <c r="H83" s="4140"/>
      <c r="I83" s="4140"/>
      <c r="J83" s="4140"/>
      <c r="K83" s="4140"/>
      <c r="L83" s="4140"/>
      <c r="M83" s="4140"/>
      <c r="N83" s="4140"/>
      <c r="O83" s="4140"/>
      <c r="P83" s="4140"/>
      <c r="Q83" s="4140"/>
      <c r="R83" s="4140"/>
      <c r="S83" s="4140"/>
      <c r="T83" s="4140"/>
      <c r="U83" s="2153"/>
      <c r="V83" s="2161"/>
      <c r="W83" s="2160"/>
      <c r="X83" s="2160"/>
      <c r="Y83" s="2178"/>
      <c r="Z83" s="2163"/>
      <c r="AA83" s="2232"/>
      <c r="AB83" s="2232"/>
      <c r="AC83" s="2232"/>
      <c r="AD83" s="2232"/>
      <c r="AT83" s="2002"/>
      <c r="AU83" s="2002"/>
      <c r="AV83" s="2002"/>
      <c r="AW83" s="2002"/>
      <c r="AX83" s="2002"/>
      <c r="AY83" s="2002"/>
      <c r="AZ83" s="2002"/>
      <c r="BA83" s="2002"/>
      <c r="BB83" s="2002"/>
      <c r="BC83" s="2002"/>
    </row>
    <row r="84" spans="1:55" s="1417" customFormat="1" ht="12" customHeight="1">
      <c r="A84" s="2053"/>
      <c r="B84" s="2053"/>
      <c r="C84" s="2054" t="s">
        <v>1025</v>
      </c>
      <c r="D84" s="4139" t="s">
        <v>1026</v>
      </c>
      <c r="E84" s="4140"/>
      <c r="F84" s="4140"/>
      <c r="G84" s="4140"/>
      <c r="H84" s="4140"/>
      <c r="I84" s="4140"/>
      <c r="J84" s="4140"/>
      <c r="K84" s="4140"/>
      <c r="L84" s="4140"/>
      <c r="M84" s="4140"/>
      <c r="N84" s="4140"/>
      <c r="O84" s="4140"/>
      <c r="P84" s="4140"/>
      <c r="Q84" s="4140"/>
      <c r="R84" s="4140"/>
      <c r="S84" s="4140"/>
      <c r="T84" s="4140"/>
      <c r="U84" s="2153"/>
      <c r="V84" s="2161"/>
      <c r="W84" s="2160"/>
      <c r="X84" s="2160"/>
      <c r="Y84" s="2178"/>
      <c r="Z84" s="2163"/>
      <c r="AA84" s="2232"/>
      <c r="AB84" s="2232"/>
      <c r="AC84" s="2232"/>
      <c r="AD84" s="2232"/>
      <c r="AT84" s="2002"/>
      <c r="AU84" s="2002"/>
      <c r="AV84" s="2002"/>
      <c r="AW84" s="2002"/>
      <c r="AX84" s="2002"/>
      <c r="AY84" s="2002"/>
      <c r="AZ84" s="2002"/>
      <c r="BA84" s="2002"/>
      <c r="BB84" s="2002"/>
      <c r="BC84" s="2002"/>
    </row>
    <row r="85" spans="1:55" s="1417" customFormat="1" ht="12" customHeight="1">
      <c r="A85" s="2053"/>
      <c r="B85" s="2053"/>
      <c r="C85" s="2054" t="s">
        <v>687</v>
      </c>
      <c r="D85" s="4139" t="s">
        <v>1027</v>
      </c>
      <c r="E85" s="4140"/>
      <c r="F85" s="4140"/>
      <c r="G85" s="4140"/>
      <c r="H85" s="4140"/>
      <c r="I85" s="4140"/>
      <c r="J85" s="4140"/>
      <c r="K85" s="4140"/>
      <c r="L85" s="4140"/>
      <c r="M85" s="4140"/>
      <c r="N85" s="4140"/>
      <c r="O85" s="4140"/>
      <c r="P85" s="4140"/>
      <c r="Q85" s="4140"/>
      <c r="R85" s="4140"/>
      <c r="S85" s="4140"/>
      <c r="T85" s="4140"/>
      <c r="U85" s="2153"/>
      <c r="V85" s="2161"/>
      <c r="W85" s="2160"/>
      <c r="X85" s="2160"/>
      <c r="Y85" s="2178"/>
      <c r="Z85" s="2163"/>
      <c r="AA85" s="2232"/>
      <c r="AB85" s="2232"/>
      <c r="AC85" s="2232"/>
      <c r="AD85" s="2232"/>
      <c r="AT85" s="2002"/>
      <c r="AU85" s="2002"/>
      <c r="AV85" s="2002"/>
      <c r="AW85" s="2002"/>
      <c r="AX85" s="2002"/>
      <c r="AY85" s="2002"/>
      <c r="AZ85" s="2002"/>
      <c r="BA85" s="2002"/>
      <c r="BB85" s="2002"/>
      <c r="BC85" s="2002"/>
    </row>
    <row r="86" spans="1:55" s="1417" customFormat="1" ht="24" customHeight="1">
      <c r="A86" s="2156"/>
      <c r="B86" s="2157"/>
      <c r="C86" s="2158"/>
      <c r="D86" s="2159"/>
      <c r="E86" s="2159"/>
      <c r="F86" s="2159"/>
      <c r="G86" s="2159"/>
      <c r="H86" s="2159"/>
      <c r="I86" s="2159"/>
      <c r="J86" s="2159"/>
      <c r="K86" s="2159"/>
      <c r="L86" s="2159"/>
      <c r="M86" s="2159"/>
      <c r="N86" s="2159"/>
      <c r="O86" s="2159"/>
      <c r="P86" s="2159"/>
      <c r="Q86" s="2159"/>
      <c r="R86" s="2160"/>
      <c r="S86" s="2189"/>
      <c r="T86" s="2153"/>
      <c r="U86" s="2153"/>
      <c r="V86" s="2161"/>
      <c r="W86" s="2160"/>
      <c r="X86" s="2160"/>
      <c r="Y86" s="2178"/>
      <c r="Z86" s="2162"/>
      <c r="AA86" s="2232"/>
      <c r="AB86" s="2232"/>
      <c r="AC86" s="2232"/>
      <c r="AD86" s="2232"/>
      <c r="AT86" s="2002"/>
      <c r="AU86" s="2002"/>
      <c r="AV86" s="2002"/>
      <c r="AW86" s="2002"/>
      <c r="AX86" s="2002"/>
      <c r="AY86" s="2002"/>
      <c r="AZ86" s="2002"/>
      <c r="BA86" s="2002"/>
      <c r="BB86" s="2002"/>
      <c r="BC86" s="2002"/>
    </row>
    <row r="87" spans="1:55" ht="24" customHeight="1">
      <c r="A87" s="4153" t="s">
        <v>663</v>
      </c>
      <c r="B87" s="4153"/>
      <c r="C87" s="4153"/>
      <c r="D87" s="4149" t="s">
        <v>640</v>
      </c>
      <c r="E87" s="4150"/>
      <c r="F87" s="4150"/>
      <c r="G87" s="4150"/>
      <c r="H87" s="4150"/>
      <c r="I87" s="4150"/>
      <c r="J87" s="4151"/>
      <c r="K87" s="4124" t="s">
        <v>821</v>
      </c>
      <c r="L87" s="4124"/>
      <c r="M87" s="4124"/>
      <c r="N87" s="4137" t="s">
        <v>256</v>
      </c>
      <c r="O87" s="4137"/>
      <c r="P87" s="4137"/>
      <c r="Q87" s="4128" t="s">
        <v>905</v>
      </c>
      <c r="R87" s="4128"/>
      <c r="S87" s="4128"/>
      <c r="T87" s="4138" t="s">
        <v>906</v>
      </c>
      <c r="U87" s="4138"/>
      <c r="V87" s="4138"/>
      <c r="W87" s="4136" t="s">
        <v>1048</v>
      </c>
      <c r="X87" s="4136"/>
      <c r="Y87" s="4136"/>
      <c r="Z87" s="2073" t="s">
        <v>946</v>
      </c>
      <c r="AA87" s="2224"/>
      <c r="AB87" s="2224"/>
      <c r="AC87" s="2224"/>
      <c r="AD87" s="2224"/>
    </row>
    <row r="88" spans="1:55" s="1417" customFormat="1" ht="27.75" customHeight="1">
      <c r="A88" s="2056" t="s">
        <v>665</v>
      </c>
      <c r="B88" s="2056" t="s">
        <v>666</v>
      </c>
      <c r="C88" s="2056" t="s">
        <v>667</v>
      </c>
      <c r="D88" s="2010" t="s">
        <v>876</v>
      </c>
      <c r="E88" s="2010" t="s">
        <v>996</v>
      </c>
      <c r="F88" s="2010" t="s">
        <v>830</v>
      </c>
      <c r="G88" s="2010" t="s">
        <v>995</v>
      </c>
      <c r="H88" s="2010" t="s">
        <v>982</v>
      </c>
      <c r="I88" s="2010" t="s">
        <v>831</v>
      </c>
      <c r="J88" s="2010" t="s">
        <v>1052</v>
      </c>
      <c r="K88" s="2010" t="s">
        <v>878</v>
      </c>
      <c r="L88" s="2109" t="s">
        <v>832</v>
      </c>
      <c r="M88" s="2010" t="s">
        <v>983</v>
      </c>
      <c r="N88" s="2012" t="s">
        <v>878</v>
      </c>
      <c r="O88" s="2124" t="s">
        <v>832</v>
      </c>
      <c r="P88" s="2012" t="s">
        <v>983</v>
      </c>
      <c r="Q88" s="2029" t="s">
        <v>890</v>
      </c>
      <c r="R88" s="2126" t="s">
        <v>891</v>
      </c>
      <c r="S88" s="2187" t="s">
        <v>983</v>
      </c>
      <c r="T88" s="2084" t="s">
        <v>892</v>
      </c>
      <c r="U88" s="2084" t="s">
        <v>832</v>
      </c>
      <c r="V88" s="2084" t="s">
        <v>979</v>
      </c>
      <c r="W88" s="2085" t="s">
        <v>878</v>
      </c>
      <c r="X88" s="2085" t="s">
        <v>832</v>
      </c>
      <c r="Y88" s="2175" t="s">
        <v>983</v>
      </c>
      <c r="Z88" s="2086" t="s">
        <v>832</v>
      </c>
      <c r="AA88" s="2226"/>
      <c r="AB88" s="2226"/>
      <c r="AC88" s="2226"/>
      <c r="AD88" s="2226"/>
      <c r="AT88" s="2002"/>
      <c r="AU88" s="2002"/>
      <c r="AV88" s="2002"/>
      <c r="AW88" s="2002"/>
      <c r="AX88" s="2002"/>
      <c r="AY88" s="2002"/>
      <c r="AZ88" s="2002"/>
      <c r="BA88" s="2002"/>
      <c r="BB88" s="2002"/>
      <c r="BC88" s="2002"/>
    </row>
    <row r="89" spans="1:55" s="1417" customFormat="1" ht="10.5" customHeight="1">
      <c r="A89" s="2053" t="s">
        <v>688</v>
      </c>
      <c r="B89" s="2053" t="s">
        <v>689</v>
      </c>
      <c r="C89" s="2053" t="s">
        <v>671</v>
      </c>
      <c r="D89" s="1958">
        <f>SUM(D90:D95)</f>
        <v>80746827</v>
      </c>
      <c r="E89" s="2038">
        <f>SUM(E90:E95)</f>
        <v>130548958</v>
      </c>
      <c r="F89" s="2039">
        <f>D89-E89</f>
        <v>-49802131</v>
      </c>
      <c r="G89" s="2042">
        <f>F89/D89</f>
        <v>-0.61676889173614213</v>
      </c>
      <c r="H89" s="2038">
        <f t="shared" ref="H89:H95" si="9">SUM(M89,P89,S89,V89,Y89)</f>
        <v>108680219</v>
      </c>
      <c r="I89" s="1959">
        <f>D89-H89</f>
        <v>-27933392</v>
      </c>
      <c r="J89" s="2066">
        <f>I89/D89</f>
        <v>-0.34593795245972947</v>
      </c>
      <c r="K89" s="2039">
        <f t="shared" ref="K89:P89" si="10">SUM(K90:K95)</f>
        <v>81823269</v>
      </c>
      <c r="L89" s="2115">
        <f t="shared" si="10"/>
        <v>130548958</v>
      </c>
      <c r="M89" s="2038">
        <f t="shared" si="10"/>
        <v>108680219</v>
      </c>
      <c r="N89" s="2128">
        <f t="shared" si="10"/>
        <v>0</v>
      </c>
      <c r="O89" s="2098">
        <f t="shared" si="10"/>
        <v>0</v>
      </c>
      <c r="P89" s="2038">
        <f t="shared" si="10"/>
        <v>0</v>
      </c>
      <c r="Q89" s="2038"/>
      <c r="R89" s="2098">
        <v>0</v>
      </c>
      <c r="S89" s="1958">
        <f t="shared" ref="S89:Y89" si="11">SUM(S90:S95)</f>
        <v>0</v>
      </c>
      <c r="T89" s="2098">
        <f t="shared" si="11"/>
        <v>0</v>
      </c>
      <c r="U89" s="2098">
        <f t="shared" si="11"/>
        <v>0</v>
      </c>
      <c r="V89" s="2098">
        <f t="shared" si="11"/>
        <v>0</v>
      </c>
      <c r="W89" s="2101">
        <f t="shared" si="11"/>
        <v>0</v>
      </c>
      <c r="X89" s="2101">
        <f t="shared" si="11"/>
        <v>0</v>
      </c>
      <c r="Y89" s="2179">
        <f t="shared" si="11"/>
        <v>0</v>
      </c>
      <c r="Z89" s="2098">
        <f>SUM(Z90:Z95)</f>
        <v>0</v>
      </c>
      <c r="AA89" s="2232"/>
      <c r="AB89" s="2232"/>
      <c r="AC89" s="2232"/>
      <c r="AD89" s="2232"/>
      <c r="AT89" s="2002"/>
      <c r="AU89" s="2002"/>
      <c r="AV89" s="2002"/>
      <c r="AW89" s="2002"/>
      <c r="AX89" s="2002"/>
      <c r="AY89" s="2002"/>
      <c r="AZ89" s="2002"/>
      <c r="BA89" s="2002"/>
      <c r="BB89" s="2002"/>
      <c r="BC89" s="2002"/>
    </row>
    <row r="90" spans="1:55" s="1417" customFormat="1" ht="10.5" customHeight="1">
      <c r="A90" s="2053"/>
      <c r="B90" s="2053"/>
      <c r="C90" s="2054" t="s">
        <v>690</v>
      </c>
      <c r="D90" s="2040">
        <v>57840000</v>
      </c>
      <c r="E90" s="2041">
        <v>103270000</v>
      </c>
      <c r="F90" s="2039">
        <f t="shared" ref="F90:F95" si="12">D90-E90</f>
        <v>-45430000</v>
      </c>
      <c r="G90" s="2042">
        <f t="shared" ref="G90:G95" si="13">F90/D90</f>
        <v>-0.78544260027662516</v>
      </c>
      <c r="H90" s="2038">
        <f t="shared" si="9"/>
        <v>78759439</v>
      </c>
      <c r="I90" s="1959">
        <f t="shared" ref="I90:I95" si="14">D90-H90</f>
        <v>-20919439</v>
      </c>
      <c r="J90" s="2066">
        <f t="shared" ref="J90:J95" si="15">I90/D90</f>
        <v>-0.36167771438450896</v>
      </c>
      <c r="K90" s="2065">
        <v>65160000</v>
      </c>
      <c r="L90" s="2116">
        <v>103270000</v>
      </c>
      <c r="M90" s="2038">
        <v>78759439</v>
      </c>
      <c r="N90" s="2129" t="s">
        <v>673</v>
      </c>
      <c r="O90" s="2099" t="s">
        <v>673</v>
      </c>
      <c r="P90" s="2043" t="s">
        <v>673</v>
      </c>
      <c r="Q90" s="2015"/>
      <c r="R90" s="2099" t="s">
        <v>673</v>
      </c>
      <c r="S90" s="2044" t="s">
        <v>673</v>
      </c>
      <c r="T90" s="2099" t="s">
        <v>673</v>
      </c>
      <c r="U90" s="2099" t="s">
        <v>673</v>
      </c>
      <c r="V90" s="2102" t="s">
        <v>673</v>
      </c>
      <c r="W90" s="2099" t="s">
        <v>673</v>
      </c>
      <c r="X90" s="2099" t="s">
        <v>673</v>
      </c>
      <c r="Y90" s="2105" t="s">
        <v>673</v>
      </c>
      <c r="Z90" s="2099" t="s">
        <v>673</v>
      </c>
      <c r="AA90" s="2233"/>
      <c r="AB90" s="2233"/>
      <c r="AC90" s="2233"/>
      <c r="AD90" s="2233"/>
      <c r="AT90" s="2002"/>
      <c r="AU90" s="2002"/>
      <c r="AV90" s="2002"/>
      <c r="AW90" s="2002"/>
      <c r="AX90" s="2002"/>
      <c r="AY90" s="2002"/>
      <c r="AZ90" s="2002"/>
      <c r="BA90" s="2002"/>
      <c r="BB90" s="2002"/>
      <c r="BC90" s="2002"/>
    </row>
    <row r="91" spans="1:55" s="1417" customFormat="1" ht="10.5" customHeight="1">
      <c r="A91" s="2053"/>
      <c r="B91" s="2053"/>
      <c r="C91" s="2054" t="s">
        <v>691</v>
      </c>
      <c r="D91" s="2040">
        <v>10800000</v>
      </c>
      <c r="E91" s="2041">
        <v>6000000</v>
      </c>
      <c r="F91" s="2039">
        <f t="shared" si="12"/>
        <v>4800000</v>
      </c>
      <c r="G91" s="2042">
        <f t="shared" si="13"/>
        <v>0.44444444444444442</v>
      </c>
      <c r="H91" s="2038">
        <f t="shared" si="9"/>
        <v>4800000</v>
      </c>
      <c r="I91" s="1959">
        <f t="shared" si="14"/>
        <v>6000000</v>
      </c>
      <c r="J91" s="2066">
        <f t="shared" si="15"/>
        <v>0.55555555555555558</v>
      </c>
      <c r="K91" s="2065">
        <v>3600000</v>
      </c>
      <c r="L91" s="2116">
        <v>6000000</v>
      </c>
      <c r="M91" s="2038">
        <v>4800000</v>
      </c>
      <c r="N91" s="2129" t="s">
        <v>673</v>
      </c>
      <c r="O91" s="2099" t="s">
        <v>673</v>
      </c>
      <c r="P91" s="2043" t="s">
        <v>673</v>
      </c>
      <c r="Q91" s="2015"/>
      <c r="R91" s="2099" t="s">
        <v>673</v>
      </c>
      <c r="S91" s="2044" t="s">
        <v>673</v>
      </c>
      <c r="T91" s="2099" t="s">
        <v>673</v>
      </c>
      <c r="U91" s="2099" t="s">
        <v>673</v>
      </c>
      <c r="V91" s="2102" t="s">
        <v>673</v>
      </c>
      <c r="W91" s="2099" t="s">
        <v>673</v>
      </c>
      <c r="X91" s="2099" t="s">
        <v>673</v>
      </c>
      <c r="Y91" s="2105" t="s">
        <v>673</v>
      </c>
      <c r="Z91" s="2099" t="s">
        <v>673</v>
      </c>
      <c r="AA91" s="2233"/>
      <c r="AB91" s="2233"/>
      <c r="AC91" s="2233"/>
      <c r="AD91" s="2233"/>
      <c r="AT91" s="2002"/>
      <c r="AU91" s="2002"/>
      <c r="AV91" s="2002"/>
      <c r="AW91" s="2002"/>
      <c r="AX91" s="2002"/>
      <c r="AY91" s="2002"/>
      <c r="AZ91" s="2002"/>
      <c r="BA91" s="2002"/>
      <c r="BB91" s="2002"/>
      <c r="BC91" s="2002"/>
    </row>
    <row r="92" spans="1:55" s="1417" customFormat="1" ht="10.5" hidden="1" customHeight="1">
      <c r="A92" s="2053"/>
      <c r="B92" s="2053"/>
      <c r="C92" s="2054" t="s">
        <v>692</v>
      </c>
      <c r="D92" s="2018" t="s">
        <v>673</v>
      </c>
      <c r="E92" s="2015" t="s">
        <v>673</v>
      </c>
      <c r="F92" s="2039"/>
      <c r="G92" s="2042"/>
      <c r="H92" s="2038">
        <f t="shared" si="9"/>
        <v>0</v>
      </c>
      <c r="I92" s="1959">
        <v>0</v>
      </c>
      <c r="J92" s="2066"/>
      <c r="K92" s="2039" t="s">
        <v>673</v>
      </c>
      <c r="L92" s="2115" t="s">
        <v>673</v>
      </c>
      <c r="M92" s="2043" t="s">
        <v>673</v>
      </c>
      <c r="N92" s="2129" t="s">
        <v>673</v>
      </c>
      <c r="O92" s="2099" t="s">
        <v>673</v>
      </c>
      <c r="P92" s="2043" t="s">
        <v>673</v>
      </c>
      <c r="Q92" s="2015"/>
      <c r="R92" s="2099" t="s">
        <v>673</v>
      </c>
      <c r="S92" s="2044" t="s">
        <v>673</v>
      </c>
      <c r="T92" s="2099" t="s">
        <v>673</v>
      </c>
      <c r="U92" s="2099" t="s">
        <v>673</v>
      </c>
      <c r="V92" s="2102" t="s">
        <v>673</v>
      </c>
      <c r="W92" s="2099" t="s">
        <v>673</v>
      </c>
      <c r="X92" s="2099" t="s">
        <v>673</v>
      </c>
      <c r="Y92" s="2105" t="s">
        <v>673</v>
      </c>
      <c r="Z92" s="2099" t="s">
        <v>673</v>
      </c>
      <c r="AA92" s="2233"/>
      <c r="AB92" s="2233"/>
      <c r="AC92" s="2233"/>
      <c r="AD92" s="2233"/>
      <c r="AT92" s="2002"/>
      <c r="AU92" s="2002"/>
      <c r="AV92" s="2002"/>
      <c r="AW92" s="2002"/>
      <c r="AX92" s="2002"/>
      <c r="AY92" s="2002"/>
      <c r="AZ92" s="2002"/>
      <c r="BA92" s="2002"/>
      <c r="BB92" s="2002"/>
      <c r="BC92" s="2002"/>
    </row>
    <row r="93" spans="1:55" s="1417" customFormat="1" ht="10.5" customHeight="1">
      <c r="A93" s="2053"/>
      <c r="B93" s="2053"/>
      <c r="C93" s="2054" t="s">
        <v>693</v>
      </c>
      <c r="D93" s="2040">
        <v>5546827</v>
      </c>
      <c r="E93" s="2041">
        <v>9478958</v>
      </c>
      <c r="F93" s="2039">
        <f t="shared" si="12"/>
        <v>-3932131</v>
      </c>
      <c r="G93" s="2042">
        <f t="shared" si="13"/>
        <v>-0.70889735699346668</v>
      </c>
      <c r="H93" s="2038">
        <f t="shared" si="9"/>
        <v>13477110</v>
      </c>
      <c r="I93" s="1959">
        <f t="shared" si="14"/>
        <v>-7930283</v>
      </c>
      <c r="J93" s="2066">
        <f t="shared" si="15"/>
        <v>-1.4296971944500882</v>
      </c>
      <c r="K93" s="2065">
        <v>6193269</v>
      </c>
      <c r="L93" s="2116">
        <v>9478958</v>
      </c>
      <c r="M93" s="2038">
        <v>13477110</v>
      </c>
      <c r="N93" s="2129" t="s">
        <v>673</v>
      </c>
      <c r="O93" s="2099" t="s">
        <v>673</v>
      </c>
      <c r="P93" s="2043" t="s">
        <v>673</v>
      </c>
      <c r="Q93" s="2015"/>
      <c r="R93" s="2099" t="s">
        <v>673</v>
      </c>
      <c r="S93" s="2044" t="s">
        <v>673</v>
      </c>
      <c r="T93" s="2099" t="s">
        <v>673</v>
      </c>
      <c r="U93" s="2099" t="s">
        <v>673</v>
      </c>
      <c r="V93" s="2102" t="s">
        <v>673</v>
      </c>
      <c r="W93" s="2099" t="s">
        <v>673</v>
      </c>
      <c r="X93" s="2099" t="s">
        <v>673</v>
      </c>
      <c r="Y93" s="2105" t="s">
        <v>673</v>
      </c>
      <c r="Z93" s="2099" t="s">
        <v>673</v>
      </c>
      <c r="AA93" s="2233"/>
      <c r="AB93" s="2233"/>
      <c r="AC93" s="2233"/>
      <c r="AD93" s="2233"/>
      <c r="AT93" s="2002"/>
      <c r="AU93" s="2002"/>
      <c r="AV93" s="2002"/>
      <c r="AW93" s="2002"/>
      <c r="AX93" s="2002"/>
      <c r="AY93" s="2002"/>
      <c r="AZ93" s="2002"/>
      <c r="BA93" s="2002"/>
      <c r="BB93" s="2002"/>
      <c r="BC93" s="2002"/>
    </row>
    <row r="94" spans="1:55" s="1417" customFormat="1" ht="10.5" customHeight="1">
      <c r="A94" s="2053"/>
      <c r="B94" s="2053"/>
      <c r="C94" s="2054" t="s">
        <v>694</v>
      </c>
      <c r="D94" s="2040">
        <v>1740000</v>
      </c>
      <c r="E94" s="2041">
        <v>3000000</v>
      </c>
      <c r="F94" s="2039">
        <f t="shared" si="12"/>
        <v>-1260000</v>
      </c>
      <c r="G94" s="2042">
        <f t="shared" si="13"/>
        <v>-0.72413793103448276</v>
      </c>
      <c r="H94" s="2038">
        <f>SUM(M94,P94,S94,V94,Y94)</f>
        <v>4598670</v>
      </c>
      <c r="I94" s="1959">
        <f t="shared" si="14"/>
        <v>-2858670</v>
      </c>
      <c r="J94" s="2066">
        <f t="shared" si="15"/>
        <v>-1.6429137931034483</v>
      </c>
      <c r="K94" s="2065">
        <v>1440000</v>
      </c>
      <c r="L94" s="2116">
        <v>3000000</v>
      </c>
      <c r="M94" s="2038">
        <v>4598670</v>
      </c>
      <c r="N94" s="2129" t="s">
        <v>673</v>
      </c>
      <c r="O94" s="2099" t="s">
        <v>673</v>
      </c>
      <c r="P94" s="2043" t="s">
        <v>673</v>
      </c>
      <c r="Q94" s="2038"/>
      <c r="R94" s="2099" t="s">
        <v>673</v>
      </c>
      <c r="S94" s="2044" t="s">
        <v>673</v>
      </c>
      <c r="T94" s="2099" t="s">
        <v>673</v>
      </c>
      <c r="U94" s="2099" t="s">
        <v>673</v>
      </c>
      <c r="V94" s="2102" t="s">
        <v>673</v>
      </c>
      <c r="W94" s="2099" t="s">
        <v>673</v>
      </c>
      <c r="X94" s="2099" t="s">
        <v>673</v>
      </c>
      <c r="Y94" s="2105" t="s">
        <v>673</v>
      </c>
      <c r="Z94" s="2099" t="s">
        <v>673</v>
      </c>
      <c r="AA94" s="2233"/>
      <c r="AB94" s="2233"/>
      <c r="AC94" s="2233"/>
      <c r="AD94" s="2233"/>
      <c r="AT94" s="2002"/>
      <c r="AU94" s="2002"/>
      <c r="AV94" s="2002"/>
      <c r="AW94" s="2002"/>
      <c r="AX94" s="2002"/>
      <c r="AY94" s="2002"/>
      <c r="AZ94" s="2002"/>
      <c r="BA94" s="2002"/>
      <c r="BB94" s="2002"/>
      <c r="BC94" s="2002"/>
    </row>
    <row r="95" spans="1:55" s="1417" customFormat="1" ht="10.5" customHeight="1">
      <c r="A95" s="2053"/>
      <c r="B95" s="2053"/>
      <c r="C95" s="2057" t="s">
        <v>695</v>
      </c>
      <c r="D95" s="2040">
        <v>4820000</v>
      </c>
      <c r="E95" s="2041">
        <v>8800000</v>
      </c>
      <c r="F95" s="2039">
        <f t="shared" si="12"/>
        <v>-3980000</v>
      </c>
      <c r="G95" s="2042">
        <f t="shared" si="13"/>
        <v>-0.82572614107883813</v>
      </c>
      <c r="H95" s="2038">
        <f t="shared" si="9"/>
        <v>7045000</v>
      </c>
      <c r="I95" s="1959">
        <f t="shared" si="14"/>
        <v>-2225000</v>
      </c>
      <c r="J95" s="2066">
        <f t="shared" si="15"/>
        <v>-0.46161825726141081</v>
      </c>
      <c r="K95" s="2065">
        <v>5430000</v>
      </c>
      <c r="L95" s="2116">
        <v>8800000</v>
      </c>
      <c r="M95" s="2038">
        <v>7045000</v>
      </c>
      <c r="N95" s="2129" t="s">
        <v>673</v>
      </c>
      <c r="O95" s="2099" t="s">
        <v>673</v>
      </c>
      <c r="P95" s="2043" t="s">
        <v>673</v>
      </c>
      <c r="Q95" s="2015"/>
      <c r="R95" s="2099" t="s">
        <v>673</v>
      </c>
      <c r="S95" s="2044" t="s">
        <v>673</v>
      </c>
      <c r="T95" s="2099"/>
      <c r="U95" s="2099"/>
      <c r="V95" s="2102" t="s">
        <v>673</v>
      </c>
      <c r="W95" s="2099"/>
      <c r="X95" s="2099"/>
      <c r="Y95" s="2105" t="s">
        <v>673</v>
      </c>
      <c r="Z95" s="2099"/>
      <c r="AA95" s="2233"/>
      <c r="AB95" s="2233"/>
      <c r="AC95" s="2233"/>
      <c r="AD95" s="2233"/>
      <c r="AT95" s="2002"/>
      <c r="AU95" s="2002"/>
      <c r="AV95" s="2002"/>
      <c r="AW95" s="2002"/>
      <c r="AX95" s="2002"/>
      <c r="AY95" s="2002"/>
      <c r="AZ95" s="2002"/>
      <c r="BA95" s="2002"/>
      <c r="BB95" s="2002"/>
      <c r="BC95" s="2002"/>
    </row>
    <row r="96" spans="1:55" s="1156" customFormat="1" ht="12" customHeight="1">
      <c r="A96" s="2058"/>
      <c r="B96" s="2058"/>
      <c r="C96" s="2059" t="s">
        <v>690</v>
      </c>
      <c r="D96" s="4147" t="s">
        <v>1032</v>
      </c>
      <c r="E96" s="4148"/>
      <c r="F96" s="4148"/>
      <c r="G96" s="4148"/>
      <c r="H96" s="4148"/>
      <c r="I96" s="4148"/>
      <c r="J96" s="4148"/>
      <c r="K96" s="4148"/>
      <c r="L96" s="4148"/>
      <c r="M96" s="4148"/>
      <c r="N96" s="4148"/>
      <c r="O96" s="4148"/>
      <c r="P96" s="4148"/>
      <c r="Q96" s="2152"/>
      <c r="R96" s="2153"/>
      <c r="S96" s="2190"/>
      <c r="T96" s="2153"/>
      <c r="U96" s="2153"/>
      <c r="V96" s="2154"/>
      <c r="W96" s="2153"/>
      <c r="X96" s="2153"/>
      <c r="Y96" s="2180"/>
      <c r="Z96" s="2165"/>
      <c r="AA96" s="2233"/>
      <c r="AB96" s="2233"/>
      <c r="AC96" s="2233"/>
      <c r="AD96" s="2233"/>
      <c r="AE96" s="1663"/>
      <c r="AF96" s="1663"/>
      <c r="AG96" s="1663"/>
      <c r="AH96" s="1663"/>
      <c r="AI96" s="1663"/>
      <c r="AJ96" s="1663"/>
      <c r="AK96" s="1663"/>
      <c r="AL96" s="1663"/>
      <c r="AM96" s="1663"/>
      <c r="AN96" s="1663"/>
      <c r="AO96" s="1663"/>
      <c r="AP96" s="1663"/>
      <c r="AQ96" s="1663"/>
      <c r="AR96" s="1663"/>
      <c r="AS96" s="1663"/>
      <c r="AT96" s="1663"/>
      <c r="AU96" s="1663"/>
      <c r="AV96" s="1663"/>
      <c r="AW96" s="1663"/>
      <c r="AX96" s="1663"/>
      <c r="AY96" s="1663"/>
      <c r="AZ96" s="1663"/>
      <c r="BA96" s="1663"/>
      <c r="BB96" s="1663"/>
      <c r="BC96" s="1663"/>
    </row>
    <row r="97" spans="1:55" s="1156" customFormat="1" ht="12" customHeight="1">
      <c r="A97" s="2058"/>
      <c r="B97" s="2058"/>
      <c r="C97" s="2059" t="s">
        <v>691</v>
      </c>
      <c r="D97" s="4147" t="s">
        <v>1029</v>
      </c>
      <c r="E97" s="4148"/>
      <c r="F97" s="4148"/>
      <c r="G97" s="4148"/>
      <c r="H97" s="4148"/>
      <c r="I97" s="4148"/>
      <c r="J97" s="4148"/>
      <c r="K97" s="4148"/>
      <c r="L97" s="4148"/>
      <c r="M97" s="4148"/>
      <c r="N97" s="4148"/>
      <c r="O97" s="4148"/>
      <c r="P97" s="4148"/>
      <c r="Q97" s="2152"/>
      <c r="R97" s="2153"/>
      <c r="S97" s="2190"/>
      <c r="T97" s="2153"/>
      <c r="U97" s="2153"/>
      <c r="V97" s="2154"/>
      <c r="W97" s="2153"/>
      <c r="X97" s="2153"/>
      <c r="Y97" s="2180"/>
      <c r="Z97" s="2165"/>
      <c r="AA97" s="2233"/>
      <c r="AB97" s="2233"/>
      <c r="AC97" s="2233"/>
      <c r="AD97" s="2233"/>
      <c r="AE97" s="1663"/>
      <c r="AF97" s="1663"/>
      <c r="AG97" s="1663"/>
      <c r="AH97" s="1663"/>
      <c r="AI97" s="1663"/>
      <c r="AJ97" s="1663"/>
      <c r="AK97" s="1663"/>
      <c r="AL97" s="1663"/>
      <c r="AM97" s="1663"/>
      <c r="AN97" s="1663"/>
      <c r="AO97" s="1663"/>
      <c r="AP97" s="1663"/>
      <c r="AQ97" s="1663"/>
      <c r="AR97" s="1663"/>
      <c r="AS97" s="1663"/>
      <c r="AT97" s="1663"/>
      <c r="AU97" s="1663"/>
      <c r="AV97" s="1663"/>
      <c r="AW97" s="1663"/>
      <c r="AX97" s="1663"/>
      <c r="AY97" s="1663"/>
      <c r="AZ97" s="1663"/>
      <c r="BA97" s="1663"/>
      <c r="BB97" s="1663"/>
      <c r="BC97" s="1663"/>
    </row>
    <row r="98" spans="1:55" s="1156" customFormat="1" ht="12" hidden="1" customHeight="1">
      <c r="A98" s="2058"/>
      <c r="B98" s="2058"/>
      <c r="C98" s="2059" t="s">
        <v>692</v>
      </c>
      <c r="D98" s="4147" t="s">
        <v>1028</v>
      </c>
      <c r="E98" s="4148"/>
      <c r="F98" s="4148"/>
      <c r="G98" s="4148"/>
      <c r="H98" s="4148"/>
      <c r="I98" s="4148"/>
      <c r="J98" s="4148"/>
      <c r="K98" s="4148"/>
      <c r="L98" s="4148"/>
      <c r="M98" s="4148"/>
      <c r="N98" s="4148"/>
      <c r="O98" s="4148"/>
      <c r="P98" s="4148"/>
      <c r="Q98" s="2152"/>
      <c r="R98" s="2153"/>
      <c r="S98" s="2190"/>
      <c r="T98" s="2153"/>
      <c r="U98" s="2153"/>
      <c r="V98" s="2154"/>
      <c r="W98" s="2153"/>
      <c r="X98" s="2153"/>
      <c r="Y98" s="2180"/>
      <c r="Z98" s="2165"/>
      <c r="AA98" s="2233"/>
      <c r="AB98" s="2233"/>
      <c r="AC98" s="2233"/>
      <c r="AD98" s="2233"/>
      <c r="AE98" s="1663"/>
      <c r="AF98" s="1663"/>
      <c r="AG98" s="1663"/>
      <c r="AH98" s="1663"/>
      <c r="AI98" s="1663"/>
      <c r="AJ98" s="1663"/>
      <c r="AK98" s="1663"/>
      <c r="AL98" s="1663"/>
      <c r="AM98" s="1663"/>
      <c r="AN98" s="1663"/>
      <c r="AO98" s="1663"/>
      <c r="AP98" s="1663"/>
      <c r="AQ98" s="1663"/>
      <c r="AR98" s="1663"/>
      <c r="AS98" s="1663"/>
      <c r="AT98" s="1663"/>
      <c r="AU98" s="1663"/>
      <c r="AV98" s="1663"/>
      <c r="AW98" s="1663"/>
      <c r="AX98" s="1663"/>
      <c r="AY98" s="1663"/>
      <c r="AZ98" s="1663"/>
      <c r="BA98" s="1663"/>
      <c r="BB98" s="1663"/>
      <c r="BC98" s="1663"/>
    </row>
    <row r="99" spans="1:55" s="1156" customFormat="1" ht="12" customHeight="1">
      <c r="A99" s="2058"/>
      <c r="B99" s="2058"/>
      <c r="C99" s="2059" t="s">
        <v>693</v>
      </c>
      <c r="D99" s="4147" t="s">
        <v>1031</v>
      </c>
      <c r="E99" s="4148"/>
      <c r="F99" s="4148"/>
      <c r="G99" s="4148"/>
      <c r="H99" s="4148"/>
      <c r="I99" s="4148"/>
      <c r="J99" s="4148"/>
      <c r="K99" s="4148"/>
      <c r="L99" s="4148"/>
      <c r="M99" s="4148"/>
      <c r="N99" s="4148"/>
      <c r="O99" s="4148"/>
      <c r="P99" s="4148"/>
      <c r="Q99" s="2152"/>
      <c r="R99" s="2153"/>
      <c r="S99" s="2190"/>
      <c r="T99" s="2153"/>
      <c r="U99" s="2153"/>
      <c r="V99" s="2154"/>
      <c r="W99" s="2153"/>
      <c r="X99" s="2153"/>
      <c r="Y99" s="2180"/>
      <c r="Z99" s="2165"/>
      <c r="AA99" s="2233"/>
      <c r="AB99" s="2233"/>
      <c r="AC99" s="2233"/>
      <c r="AD99" s="2233"/>
      <c r="AE99" s="1663"/>
      <c r="AF99" s="1663"/>
      <c r="AG99" s="1663"/>
      <c r="AH99" s="1663"/>
      <c r="AI99" s="1663"/>
      <c r="AJ99" s="1663"/>
      <c r="AK99" s="1663"/>
      <c r="AL99" s="1663"/>
      <c r="AM99" s="1663"/>
      <c r="AN99" s="1663"/>
      <c r="AO99" s="1663"/>
      <c r="AP99" s="1663"/>
      <c r="AQ99" s="1663"/>
      <c r="AR99" s="1663"/>
      <c r="AS99" s="1663"/>
      <c r="AT99" s="1663"/>
      <c r="AU99" s="1663"/>
      <c r="AV99" s="1663"/>
      <c r="AW99" s="1663"/>
      <c r="AX99" s="1663"/>
      <c r="AY99" s="1663"/>
      <c r="AZ99" s="1663"/>
      <c r="BA99" s="1663"/>
      <c r="BB99" s="1663"/>
      <c r="BC99" s="1663"/>
    </row>
    <row r="100" spans="1:55" s="1156" customFormat="1" ht="12" customHeight="1">
      <c r="A100" s="2058"/>
      <c r="B100" s="2058"/>
      <c r="C100" s="2059" t="s">
        <v>694</v>
      </c>
      <c r="D100" s="4147" t="s">
        <v>1030</v>
      </c>
      <c r="E100" s="4148"/>
      <c r="F100" s="4148"/>
      <c r="G100" s="4148"/>
      <c r="H100" s="4148"/>
      <c r="I100" s="4148"/>
      <c r="J100" s="4148"/>
      <c r="K100" s="4148"/>
      <c r="L100" s="4148"/>
      <c r="M100" s="4148"/>
      <c r="N100" s="4148"/>
      <c r="O100" s="4148"/>
      <c r="P100" s="4148"/>
      <c r="Q100" s="2152"/>
      <c r="R100" s="2153"/>
      <c r="S100" s="2190"/>
      <c r="T100" s="2153"/>
      <c r="U100" s="2153"/>
      <c r="V100" s="2154"/>
      <c r="W100" s="2153"/>
      <c r="X100" s="2153"/>
      <c r="Y100" s="2180"/>
      <c r="Z100" s="2165"/>
      <c r="AA100" s="2233"/>
      <c r="AB100" s="2233"/>
      <c r="AC100" s="2233"/>
      <c r="AD100" s="2233"/>
      <c r="AE100" s="1663"/>
      <c r="AF100" s="1663"/>
      <c r="AG100" s="1663"/>
      <c r="AH100" s="1663"/>
      <c r="AI100" s="1663"/>
      <c r="AJ100" s="1663"/>
      <c r="AK100" s="1663"/>
      <c r="AL100" s="1663"/>
      <c r="AM100" s="1663"/>
      <c r="AN100" s="1663"/>
      <c r="AO100" s="1663"/>
      <c r="AP100" s="1663"/>
      <c r="AQ100" s="1663"/>
      <c r="AR100" s="1663"/>
      <c r="AS100" s="1663"/>
      <c r="AT100" s="1663"/>
      <c r="AU100" s="1663"/>
      <c r="AV100" s="1663"/>
      <c r="AW100" s="1663"/>
      <c r="AX100" s="1663"/>
      <c r="AY100" s="1663"/>
      <c r="AZ100" s="1663"/>
      <c r="BA100" s="1663"/>
      <c r="BB100" s="1663"/>
      <c r="BC100" s="1663"/>
    </row>
    <row r="101" spans="1:55" s="1156" customFormat="1" ht="12" customHeight="1">
      <c r="A101" s="2058"/>
      <c r="B101" s="2058"/>
      <c r="C101" s="2057" t="s">
        <v>695</v>
      </c>
      <c r="D101" s="4147" t="s">
        <v>1042</v>
      </c>
      <c r="E101" s="4148"/>
      <c r="F101" s="4148"/>
      <c r="G101" s="4148"/>
      <c r="H101" s="4148"/>
      <c r="I101" s="4148"/>
      <c r="J101" s="4148"/>
      <c r="K101" s="4148"/>
      <c r="L101" s="4148"/>
      <c r="M101" s="4148"/>
      <c r="N101" s="4148"/>
      <c r="O101" s="4148"/>
      <c r="P101" s="4148"/>
      <c r="Q101" s="2152"/>
      <c r="R101" s="2153"/>
      <c r="S101" s="2190"/>
      <c r="T101" s="2153"/>
      <c r="U101" s="2153"/>
      <c r="V101" s="2154"/>
      <c r="W101" s="2153"/>
      <c r="X101" s="2153"/>
      <c r="Y101" s="2180"/>
      <c r="Z101" s="2165"/>
      <c r="AA101" s="2233"/>
      <c r="AB101" s="2233"/>
      <c r="AC101" s="2233"/>
      <c r="AD101" s="2233"/>
      <c r="AE101" s="1663"/>
      <c r="AF101" s="1663"/>
      <c r="AG101" s="1663"/>
      <c r="AH101" s="1663"/>
      <c r="AI101" s="1663"/>
      <c r="AJ101" s="1663"/>
      <c r="AK101" s="1663"/>
      <c r="AL101" s="1663"/>
      <c r="AM101" s="1663"/>
      <c r="AN101" s="1663"/>
      <c r="AO101" s="1663"/>
      <c r="AP101" s="1663"/>
      <c r="AQ101" s="1663"/>
      <c r="AR101" s="1663"/>
      <c r="AS101" s="1663"/>
      <c r="AT101" s="1663"/>
      <c r="AU101" s="1663"/>
      <c r="AV101" s="1663"/>
      <c r="AW101" s="1663"/>
      <c r="AX101" s="1663"/>
      <c r="AY101" s="1663"/>
      <c r="AZ101" s="1663"/>
      <c r="BA101" s="1663"/>
      <c r="BB101" s="1663"/>
      <c r="BC101" s="1663"/>
    </row>
    <row r="102" spans="1:55" s="1663" customFormat="1" ht="49.5" customHeight="1">
      <c r="A102" s="2151"/>
      <c r="B102" s="2198"/>
      <c r="C102" s="2199"/>
      <c r="D102" s="2200"/>
      <c r="E102" s="2200"/>
      <c r="F102" s="2200"/>
      <c r="G102" s="2200"/>
      <c r="H102" s="2200"/>
      <c r="I102" s="2200"/>
      <c r="J102" s="2200"/>
      <c r="K102" s="2200"/>
      <c r="L102" s="2200"/>
      <c r="M102" s="2200"/>
      <c r="N102" s="2200"/>
      <c r="O102" s="2200"/>
      <c r="P102" s="2200"/>
      <c r="Q102" s="2200"/>
      <c r="R102" s="2155"/>
      <c r="S102" s="2201"/>
      <c r="T102" s="2155"/>
      <c r="U102" s="2155"/>
      <c r="V102" s="2202"/>
      <c r="W102" s="2155"/>
      <c r="X102" s="2155"/>
      <c r="Y102" s="2203"/>
      <c r="Z102" s="2155"/>
      <c r="AA102" s="2233"/>
      <c r="AB102" s="2233"/>
      <c r="AC102" s="2233"/>
      <c r="AD102" s="2233"/>
    </row>
    <row r="103" spans="1:55" ht="22.5" customHeight="1">
      <c r="A103" s="4153" t="s">
        <v>663</v>
      </c>
      <c r="B103" s="4154"/>
      <c r="C103" s="4154"/>
      <c r="D103" s="4158" t="s">
        <v>640</v>
      </c>
      <c r="E103" s="4159"/>
      <c r="F103" s="4159"/>
      <c r="G103" s="4159"/>
      <c r="H103" s="4159"/>
      <c r="I103" s="4159"/>
      <c r="J103" s="4160"/>
      <c r="K103" s="4155" t="s">
        <v>821</v>
      </c>
      <c r="L103" s="4155"/>
      <c r="M103" s="4155"/>
      <c r="N103" s="4156" t="s">
        <v>256</v>
      </c>
      <c r="O103" s="4156"/>
      <c r="P103" s="4156"/>
      <c r="Q103" s="4157" t="s">
        <v>905</v>
      </c>
      <c r="R103" s="4157"/>
      <c r="S103" s="4157"/>
      <c r="T103" s="4152" t="s">
        <v>1049</v>
      </c>
      <c r="U103" s="4152"/>
      <c r="V103" s="4152"/>
      <c r="W103" s="4144" t="s">
        <v>1048</v>
      </c>
      <c r="X103" s="4144"/>
      <c r="Y103" s="4144"/>
      <c r="Z103" s="2073" t="s">
        <v>946</v>
      </c>
      <c r="AA103" s="2224"/>
      <c r="AB103" s="2224"/>
      <c r="AC103" s="2224"/>
      <c r="AD103" s="2224"/>
    </row>
    <row r="104" spans="1:55" s="1417" customFormat="1" ht="23.25" customHeight="1">
      <c r="A104" s="2056" t="s">
        <v>665</v>
      </c>
      <c r="B104" s="2056" t="s">
        <v>666</v>
      </c>
      <c r="C104" s="2056" t="s">
        <v>667</v>
      </c>
      <c r="D104" s="2010" t="s">
        <v>876</v>
      </c>
      <c r="E104" s="2010" t="s">
        <v>877</v>
      </c>
      <c r="F104" s="2010" t="s">
        <v>830</v>
      </c>
      <c r="G104" s="2010" t="s">
        <v>902</v>
      </c>
      <c r="H104" s="2010" t="s">
        <v>982</v>
      </c>
      <c r="I104" s="2010" t="s">
        <v>831</v>
      </c>
      <c r="J104" s="2010" t="s">
        <v>1033</v>
      </c>
      <c r="K104" s="2010" t="s">
        <v>878</v>
      </c>
      <c r="L104" s="2109" t="s">
        <v>832</v>
      </c>
      <c r="M104" s="2010" t="s">
        <v>980</v>
      </c>
      <c r="N104" s="2012" t="s">
        <v>878</v>
      </c>
      <c r="O104" s="2124" t="s">
        <v>832</v>
      </c>
      <c r="P104" s="2012" t="s">
        <v>980</v>
      </c>
      <c r="Q104" s="2029" t="s">
        <v>890</v>
      </c>
      <c r="R104" s="2126" t="s">
        <v>891</v>
      </c>
      <c r="S104" s="2187" t="s">
        <v>980</v>
      </c>
      <c r="T104" s="2084" t="s">
        <v>892</v>
      </c>
      <c r="U104" s="2084" t="s">
        <v>832</v>
      </c>
      <c r="V104" s="2084" t="s">
        <v>979</v>
      </c>
      <c r="W104" s="2085" t="s">
        <v>878</v>
      </c>
      <c r="X104" s="2085" t="s">
        <v>832</v>
      </c>
      <c r="Y104" s="2175" t="s">
        <v>980</v>
      </c>
      <c r="Z104" s="2086" t="s">
        <v>878</v>
      </c>
      <c r="AA104" s="2226"/>
      <c r="AB104" s="2226"/>
      <c r="AC104" s="2226"/>
      <c r="AD104" s="2226"/>
      <c r="AT104" s="2002"/>
      <c r="AU104" s="2002"/>
      <c r="AV104" s="2002"/>
      <c r="AW104" s="2002"/>
      <c r="AX104" s="2002"/>
      <c r="AY104" s="2002"/>
      <c r="AZ104" s="2002"/>
      <c r="BA104" s="2002"/>
      <c r="BB104" s="2002"/>
      <c r="BC104" s="2002"/>
    </row>
    <row r="105" spans="1:55" s="1417" customFormat="1" ht="11.25" customHeight="1">
      <c r="A105" s="2053" t="s">
        <v>688</v>
      </c>
      <c r="B105" s="2053" t="s">
        <v>696</v>
      </c>
      <c r="C105" s="2053" t="s">
        <v>671</v>
      </c>
      <c r="D105" s="2045">
        <f>SUM(D106:D118)</f>
        <v>22936000</v>
      </c>
      <c r="E105" s="1958">
        <f>SUM(E106:E118)</f>
        <v>24998000</v>
      </c>
      <c r="F105" s="1959">
        <f>D105-E105</f>
        <v>-2062000</v>
      </c>
      <c r="G105" s="2047">
        <f>F105/D105</f>
        <v>-8.99023369375654E-2</v>
      </c>
      <c r="H105" s="1958">
        <f>SUM(M105,P105,S105,V105,Y105)</f>
        <v>26674323</v>
      </c>
      <c r="I105" s="1958">
        <f>D105-H105</f>
        <v>-3738323</v>
      </c>
      <c r="J105" s="2066">
        <f>I105/D105</f>
        <v>-0.16298931810254622</v>
      </c>
      <c r="K105" s="2046">
        <f>SUM(K106:K118)</f>
        <v>20836000</v>
      </c>
      <c r="L105" s="2076">
        <f>SUM(L106:L118)</f>
        <v>23786000</v>
      </c>
      <c r="M105" s="2038">
        <f>SUM(M106:M118)</f>
        <v>20448993</v>
      </c>
      <c r="N105" s="2038">
        <f>SUM(N106:N118)</f>
        <v>1040000</v>
      </c>
      <c r="O105" s="2098">
        <f>SUM(O106:O118)</f>
        <v>360000</v>
      </c>
      <c r="P105" s="2038">
        <f t="shared" ref="P105:Y105" si="16">SUM(P106:P118)</f>
        <v>2433890</v>
      </c>
      <c r="Q105" s="2038">
        <f>SUM(Q106:Q118)</f>
        <v>1060000</v>
      </c>
      <c r="R105" s="2098">
        <f>SUM(R106:R118)</f>
        <v>852000</v>
      </c>
      <c r="S105" s="2038">
        <f t="shared" si="16"/>
        <v>2874420</v>
      </c>
      <c r="T105" s="2098">
        <f t="shared" si="16"/>
        <v>0</v>
      </c>
      <c r="U105" s="2098">
        <f t="shared" si="16"/>
        <v>0</v>
      </c>
      <c r="V105" s="2098">
        <f t="shared" si="16"/>
        <v>765800</v>
      </c>
      <c r="W105" s="2098">
        <f t="shared" si="16"/>
        <v>0</v>
      </c>
      <c r="X105" s="2098">
        <f>SUM(X106:X118)</f>
        <v>0</v>
      </c>
      <c r="Y105" s="2098">
        <f t="shared" si="16"/>
        <v>151220</v>
      </c>
      <c r="Z105" s="2076">
        <f>SUM(Z106:Z118)</f>
        <v>0</v>
      </c>
      <c r="AA105" s="2227"/>
      <c r="AB105" s="2227"/>
      <c r="AC105" s="2227"/>
      <c r="AD105" s="2227"/>
      <c r="AT105" s="2002"/>
      <c r="AU105" s="2002"/>
      <c r="AV105" s="2002"/>
      <c r="AW105" s="2002"/>
      <c r="AX105" s="2002"/>
      <c r="AY105" s="2002"/>
      <c r="AZ105" s="2002"/>
      <c r="BA105" s="2002"/>
      <c r="BB105" s="2002"/>
      <c r="BC105" s="2002"/>
    </row>
    <row r="106" spans="1:55" s="1417" customFormat="1" ht="11.25" customHeight="1">
      <c r="A106" s="2053"/>
      <c r="B106" s="2053"/>
      <c r="C106" s="2060" t="s">
        <v>697</v>
      </c>
      <c r="D106" s="2040">
        <v>8760000</v>
      </c>
      <c r="E106" s="2026">
        <v>8760000</v>
      </c>
      <c r="F106" s="1959">
        <f t="shared" ref="F106:F118" si="17">E106-D106</f>
        <v>0</v>
      </c>
      <c r="G106" s="2047">
        <f t="shared" ref="G106:G118" si="18">F106/D106</f>
        <v>0</v>
      </c>
      <c r="H106" s="1958">
        <f t="shared" ref="H106:H118" si="19">SUM(M106,P106,S106,V106,Y106)</f>
        <v>8643600</v>
      </c>
      <c r="I106" s="1958">
        <f t="shared" ref="I106:I118" si="20">D106-H106</f>
        <v>116400</v>
      </c>
      <c r="J106" s="2066">
        <f t="shared" ref="J106:J118" si="21">I106/D106</f>
        <v>1.3287671232876712E-2</v>
      </c>
      <c r="K106" s="2046">
        <v>8760000</v>
      </c>
      <c r="L106" s="2117">
        <v>8760000</v>
      </c>
      <c r="M106" s="2038">
        <v>8643600</v>
      </c>
      <c r="N106" s="2015" t="s">
        <v>673</v>
      </c>
      <c r="O106" s="2099" t="s">
        <v>673</v>
      </c>
      <c r="P106" s="2038"/>
      <c r="Q106" s="2015" t="s">
        <v>673</v>
      </c>
      <c r="R106" s="2099" t="s">
        <v>673</v>
      </c>
      <c r="S106" s="2038"/>
      <c r="T106" s="2099" t="s">
        <v>673</v>
      </c>
      <c r="U106" s="2099" t="s">
        <v>673</v>
      </c>
      <c r="V106" s="2099"/>
      <c r="W106" s="2099" t="s">
        <v>673</v>
      </c>
      <c r="X106" s="2099" t="s">
        <v>673</v>
      </c>
      <c r="Y106" s="2099"/>
      <c r="Z106" s="2103" t="s">
        <v>673</v>
      </c>
      <c r="AA106" s="2230"/>
      <c r="AB106" s="2230"/>
      <c r="AC106" s="2230"/>
      <c r="AD106" s="2230"/>
      <c r="AT106" s="2002"/>
      <c r="AU106" s="2002"/>
      <c r="AV106" s="2002"/>
      <c r="AW106" s="2002"/>
      <c r="AX106" s="2002"/>
      <c r="AY106" s="2002"/>
      <c r="AZ106" s="2002"/>
      <c r="BA106" s="2002"/>
      <c r="BB106" s="2002"/>
      <c r="BC106" s="2002"/>
    </row>
    <row r="107" spans="1:55" s="1417" customFormat="1" ht="11.25" customHeight="1">
      <c r="A107" s="2053"/>
      <c r="B107" s="2053"/>
      <c r="C107" s="2060" t="s">
        <v>698</v>
      </c>
      <c r="D107" s="2040">
        <v>1560000</v>
      </c>
      <c r="E107" s="2026">
        <v>1800000</v>
      </c>
      <c r="F107" s="1959">
        <f t="shared" si="17"/>
        <v>240000</v>
      </c>
      <c r="G107" s="2047">
        <f t="shared" si="18"/>
        <v>0.15384615384615385</v>
      </c>
      <c r="H107" s="1958">
        <f t="shared" si="19"/>
        <v>1780270</v>
      </c>
      <c r="I107" s="1958">
        <f t="shared" si="20"/>
        <v>-220270</v>
      </c>
      <c r="J107" s="2066">
        <f t="shared" si="21"/>
        <v>-0.14119871794871794</v>
      </c>
      <c r="K107" s="2046">
        <v>1160000</v>
      </c>
      <c r="L107" s="2117">
        <v>1800000</v>
      </c>
      <c r="M107" s="2038">
        <v>1780270</v>
      </c>
      <c r="N107" s="2015" t="s">
        <v>673</v>
      </c>
      <c r="O107" s="2099" t="s">
        <v>673</v>
      </c>
      <c r="P107" s="2015"/>
      <c r="Q107" s="2015" t="s">
        <v>673</v>
      </c>
      <c r="R107" s="2099" t="s">
        <v>673</v>
      </c>
      <c r="S107" s="2015"/>
      <c r="T107" s="2099" t="s">
        <v>673</v>
      </c>
      <c r="U107" s="2099" t="s">
        <v>673</v>
      </c>
      <c r="V107" s="2099"/>
      <c r="W107" s="2099" t="s">
        <v>673</v>
      </c>
      <c r="X107" s="2099" t="s">
        <v>673</v>
      </c>
      <c r="Y107" s="2099"/>
      <c r="Z107" s="2103" t="s">
        <v>673</v>
      </c>
      <c r="AA107" s="2230"/>
      <c r="AB107" s="2230"/>
      <c r="AC107" s="2230"/>
      <c r="AD107" s="2230"/>
      <c r="AT107" s="2002"/>
      <c r="AU107" s="2002"/>
      <c r="AV107" s="2002"/>
      <c r="AW107" s="2002"/>
      <c r="AX107" s="2002"/>
      <c r="AY107" s="2002"/>
      <c r="AZ107" s="2002"/>
      <c r="BA107" s="2002"/>
      <c r="BB107" s="2002"/>
      <c r="BC107" s="2002"/>
    </row>
    <row r="108" spans="1:55" s="1417" customFormat="1" ht="11.25" customHeight="1">
      <c r="A108" s="2053"/>
      <c r="B108" s="2053"/>
      <c r="C108" s="2060" t="s">
        <v>699</v>
      </c>
      <c r="D108" s="2040">
        <v>408000</v>
      </c>
      <c r="E108" s="2026">
        <v>408000</v>
      </c>
      <c r="F108" s="1959">
        <f t="shared" si="17"/>
        <v>0</v>
      </c>
      <c r="G108" s="2047">
        <f t="shared" si="18"/>
        <v>0</v>
      </c>
      <c r="H108" s="1958">
        <f>SUM(M108,P108,S108,V108,Y108)</f>
        <v>372900</v>
      </c>
      <c r="I108" s="1958">
        <f t="shared" si="20"/>
        <v>35100</v>
      </c>
      <c r="J108" s="2066">
        <f t="shared" si="21"/>
        <v>8.6029411764705882E-2</v>
      </c>
      <c r="K108" s="2046">
        <v>408000</v>
      </c>
      <c r="L108" s="2117">
        <v>408000</v>
      </c>
      <c r="M108" s="2038">
        <v>372900</v>
      </c>
      <c r="N108" s="2015"/>
      <c r="O108" s="2099"/>
      <c r="P108" s="2038"/>
      <c r="Q108" s="2015"/>
      <c r="R108" s="2099" t="s">
        <v>673</v>
      </c>
      <c r="S108" s="2038"/>
      <c r="T108" s="2099"/>
      <c r="U108" s="2099"/>
      <c r="V108" s="2098"/>
      <c r="W108" s="2099"/>
      <c r="X108" s="2099" t="s">
        <v>673</v>
      </c>
      <c r="Y108" s="2099"/>
      <c r="Z108" s="2103"/>
      <c r="AA108" s="2230"/>
      <c r="AB108" s="2230"/>
      <c r="AC108" s="2230"/>
      <c r="AD108" s="2230"/>
      <c r="AT108" s="2002"/>
      <c r="AU108" s="2002"/>
      <c r="AV108" s="2002"/>
      <c r="AW108" s="2002"/>
      <c r="AX108" s="2002"/>
      <c r="AY108" s="2002"/>
      <c r="AZ108" s="2002"/>
      <c r="BA108" s="2002"/>
      <c r="BB108" s="2002"/>
      <c r="BC108" s="2002"/>
    </row>
    <row r="109" spans="1:55" s="1417" customFormat="1" ht="11.25" customHeight="1">
      <c r="A109" s="2053"/>
      <c r="B109" s="2053"/>
      <c r="C109" s="2060" t="s">
        <v>700</v>
      </c>
      <c r="D109" s="2040">
        <v>2520000</v>
      </c>
      <c r="E109" s="2026">
        <v>2892000</v>
      </c>
      <c r="F109" s="1959">
        <f t="shared" si="17"/>
        <v>372000</v>
      </c>
      <c r="G109" s="2047">
        <f t="shared" si="18"/>
        <v>0.14761904761904762</v>
      </c>
      <c r="H109" s="1958">
        <f t="shared" si="19"/>
        <v>2695540</v>
      </c>
      <c r="I109" s="1958">
        <f t="shared" si="20"/>
        <v>-175540</v>
      </c>
      <c r="J109" s="2066">
        <f t="shared" si="21"/>
        <v>-6.9658730158730156E-2</v>
      </c>
      <c r="K109" s="2046">
        <v>2400000</v>
      </c>
      <c r="L109" s="2117">
        <v>2760000</v>
      </c>
      <c r="M109" s="2038">
        <v>2312670</v>
      </c>
      <c r="N109" s="2015" t="s">
        <v>673</v>
      </c>
      <c r="O109" s="2099" t="s">
        <v>673</v>
      </c>
      <c r="P109" s="2015"/>
      <c r="Q109" s="2038">
        <v>120000</v>
      </c>
      <c r="R109" s="2204">
        <v>132000</v>
      </c>
      <c r="S109" s="2015">
        <v>231650</v>
      </c>
      <c r="T109" s="2099" t="s">
        <v>673</v>
      </c>
      <c r="U109" s="2099" t="s">
        <v>673</v>
      </c>
      <c r="V109" s="2099"/>
      <c r="W109" s="2098"/>
      <c r="X109" s="2099" t="s">
        <v>673</v>
      </c>
      <c r="Y109" s="2099">
        <v>151220</v>
      </c>
      <c r="Z109" s="2076"/>
      <c r="AA109" s="2227"/>
      <c r="AB109" s="2227"/>
      <c r="AC109" s="2227"/>
      <c r="AD109" s="2227"/>
      <c r="AT109" s="2002"/>
      <c r="AU109" s="2002"/>
      <c r="AV109" s="2002"/>
      <c r="AW109" s="2002"/>
      <c r="AX109" s="2002"/>
      <c r="AY109" s="2002"/>
      <c r="AZ109" s="2002"/>
      <c r="BA109" s="2002"/>
      <c r="BB109" s="2002"/>
      <c r="BC109" s="2002"/>
    </row>
    <row r="110" spans="1:55" s="1417" customFormat="1" ht="11.25" customHeight="1">
      <c r="A110" s="2053"/>
      <c r="B110" s="2053"/>
      <c r="C110" s="2060" t="s">
        <v>701</v>
      </c>
      <c r="D110" s="2040">
        <v>1400000</v>
      </c>
      <c r="E110" s="2026">
        <v>1440000</v>
      </c>
      <c r="F110" s="1959">
        <f t="shared" si="17"/>
        <v>40000</v>
      </c>
      <c r="G110" s="2047">
        <f t="shared" si="18"/>
        <v>2.8571428571428571E-2</v>
      </c>
      <c r="H110" s="1958">
        <f t="shared" si="19"/>
        <v>1482170</v>
      </c>
      <c r="I110" s="1958">
        <f t="shared" si="20"/>
        <v>-82170</v>
      </c>
      <c r="J110" s="2066">
        <f t="shared" si="21"/>
        <v>-5.8692857142857144E-2</v>
      </c>
      <c r="K110" s="2046">
        <v>600000</v>
      </c>
      <c r="L110" s="2117">
        <v>1440000</v>
      </c>
      <c r="M110" s="2038">
        <v>993280</v>
      </c>
      <c r="N110" s="2038">
        <v>600000</v>
      </c>
      <c r="O110" s="2099" t="s">
        <v>673</v>
      </c>
      <c r="P110" s="2038">
        <v>478890</v>
      </c>
      <c r="Q110" s="2038">
        <v>600000</v>
      </c>
      <c r="R110" s="2099" t="s">
        <v>673</v>
      </c>
      <c r="S110" s="2038">
        <v>10000</v>
      </c>
      <c r="T110" s="2099" t="s">
        <v>673</v>
      </c>
      <c r="U110" s="2099" t="s">
        <v>673</v>
      </c>
      <c r="V110" s="2099"/>
      <c r="W110" s="2099" t="s">
        <v>673</v>
      </c>
      <c r="X110" s="2099" t="s">
        <v>673</v>
      </c>
      <c r="Y110" s="2099"/>
      <c r="Z110" s="2103" t="s">
        <v>673</v>
      </c>
      <c r="AA110" s="2230"/>
      <c r="AB110" s="2230"/>
      <c r="AC110" s="2230"/>
      <c r="AD110" s="2230"/>
      <c r="AT110" s="2002"/>
      <c r="AU110" s="2002"/>
      <c r="AV110" s="2002"/>
      <c r="AW110" s="2002"/>
      <c r="AX110" s="2002"/>
      <c r="AY110" s="2002"/>
      <c r="AZ110" s="2002"/>
      <c r="BA110" s="2002"/>
      <c r="BB110" s="2002"/>
      <c r="BC110" s="2002"/>
    </row>
    <row r="111" spans="1:55" s="1417" customFormat="1" ht="11.25" customHeight="1">
      <c r="A111" s="2053"/>
      <c r="B111" s="2053"/>
      <c r="C111" s="2060" t="s">
        <v>702</v>
      </c>
      <c r="D111" s="2040">
        <v>600000</v>
      </c>
      <c r="E111" s="2026">
        <v>600000</v>
      </c>
      <c r="F111" s="1959">
        <f t="shared" si="17"/>
        <v>0</v>
      </c>
      <c r="G111" s="2047">
        <f t="shared" si="18"/>
        <v>0</v>
      </c>
      <c r="H111" s="1958">
        <f t="shared" si="19"/>
        <v>323260</v>
      </c>
      <c r="I111" s="1958">
        <f t="shared" si="20"/>
        <v>276740</v>
      </c>
      <c r="J111" s="2066">
        <f t="shared" si="21"/>
        <v>0.46123333333333333</v>
      </c>
      <c r="K111" s="2046">
        <v>600000</v>
      </c>
      <c r="L111" s="2117">
        <v>600000</v>
      </c>
      <c r="M111" s="2038">
        <v>323260</v>
      </c>
      <c r="N111" s="2015" t="s">
        <v>673</v>
      </c>
      <c r="O111" s="2099" t="s">
        <v>673</v>
      </c>
      <c r="P111" s="2015"/>
      <c r="Q111" s="2015" t="s">
        <v>673</v>
      </c>
      <c r="R111" s="2099" t="s">
        <v>673</v>
      </c>
      <c r="S111" s="2038"/>
      <c r="T111" s="2099" t="s">
        <v>673</v>
      </c>
      <c r="U111" s="2099" t="s">
        <v>673</v>
      </c>
      <c r="V111" s="2099"/>
      <c r="W111" s="2099" t="s">
        <v>673</v>
      </c>
      <c r="X111" s="2099" t="s">
        <v>673</v>
      </c>
      <c r="Y111" s="2098"/>
      <c r="Z111" s="2103" t="s">
        <v>673</v>
      </c>
      <c r="AA111" s="2230"/>
      <c r="AB111" s="2230"/>
      <c r="AC111" s="2230"/>
      <c r="AD111" s="2230"/>
      <c r="AT111" s="2002"/>
      <c r="AU111" s="2002"/>
      <c r="AV111" s="2002"/>
      <c r="AW111" s="2002"/>
      <c r="AX111" s="2002"/>
      <c r="AY111" s="2002"/>
      <c r="AZ111" s="2002"/>
      <c r="BA111" s="2002"/>
      <c r="BB111" s="2002"/>
      <c r="BC111" s="2002"/>
    </row>
    <row r="112" spans="1:55" s="1417" customFormat="1" ht="11.25" customHeight="1">
      <c r="A112" s="2053"/>
      <c r="B112" s="2053"/>
      <c r="C112" s="2060" t="s">
        <v>703</v>
      </c>
      <c r="D112" s="2040">
        <v>80000</v>
      </c>
      <c r="E112" s="2026">
        <v>80000</v>
      </c>
      <c r="F112" s="1959">
        <f t="shared" si="17"/>
        <v>0</v>
      </c>
      <c r="G112" s="2047">
        <f t="shared" si="18"/>
        <v>0</v>
      </c>
      <c r="H112" s="1958">
        <f t="shared" si="19"/>
        <v>113550</v>
      </c>
      <c r="I112" s="1958">
        <f t="shared" si="20"/>
        <v>-33550</v>
      </c>
      <c r="J112" s="2066">
        <f t="shared" si="21"/>
        <v>-0.419375</v>
      </c>
      <c r="K112" s="2046">
        <v>80000</v>
      </c>
      <c r="L112" s="2117">
        <v>80000</v>
      </c>
      <c r="M112" s="2038">
        <v>110550</v>
      </c>
      <c r="N112" s="2015" t="s">
        <v>673</v>
      </c>
      <c r="O112" s="2099" t="s">
        <v>673</v>
      </c>
      <c r="P112" s="2015">
        <v>3000</v>
      </c>
      <c r="Q112" s="2015" t="s">
        <v>673</v>
      </c>
      <c r="R112" s="2099" t="s">
        <v>673</v>
      </c>
      <c r="S112" s="2015"/>
      <c r="T112" s="2099" t="s">
        <v>673</v>
      </c>
      <c r="U112" s="2099" t="s">
        <v>673</v>
      </c>
      <c r="V112" s="2099"/>
      <c r="W112" s="2099" t="s">
        <v>673</v>
      </c>
      <c r="X112" s="2099" t="s">
        <v>673</v>
      </c>
      <c r="Y112" s="2099"/>
      <c r="Z112" s="2103" t="s">
        <v>673</v>
      </c>
      <c r="AA112" s="2230"/>
      <c r="AB112" s="2230"/>
      <c r="AC112" s="2230"/>
      <c r="AD112" s="2230"/>
      <c r="AT112" s="2002"/>
      <c r="AU112" s="2002"/>
      <c r="AV112" s="2002"/>
      <c r="AW112" s="2002"/>
      <c r="AX112" s="2002"/>
      <c r="AY112" s="2002"/>
      <c r="AZ112" s="2002"/>
      <c r="BA112" s="2002"/>
      <c r="BB112" s="2002"/>
      <c r="BC112" s="2002"/>
    </row>
    <row r="113" spans="1:55" s="1417" customFormat="1" ht="11.25" customHeight="1">
      <c r="A113" s="2053"/>
      <c r="B113" s="2053"/>
      <c r="C113" s="2060" t="s">
        <v>704</v>
      </c>
      <c r="D113" s="2040">
        <v>140000</v>
      </c>
      <c r="E113" s="2026">
        <v>120000</v>
      </c>
      <c r="F113" s="1959">
        <f t="shared" si="17"/>
        <v>-20000</v>
      </c>
      <c r="G113" s="2047">
        <f t="shared" si="18"/>
        <v>-0.14285714285714285</v>
      </c>
      <c r="H113" s="1958">
        <f t="shared" si="19"/>
        <v>347990</v>
      </c>
      <c r="I113" s="1958">
        <f t="shared" si="20"/>
        <v>-207990</v>
      </c>
      <c r="J113" s="2066">
        <f t="shared" si="21"/>
        <v>-1.485642857142857</v>
      </c>
      <c r="K113" s="2048" t="s">
        <v>673</v>
      </c>
      <c r="L113" s="2103" t="s">
        <v>673</v>
      </c>
      <c r="M113" s="2015"/>
      <c r="N113" s="2038">
        <v>140000</v>
      </c>
      <c r="O113" s="2204">
        <v>120000</v>
      </c>
      <c r="P113" s="2038">
        <v>132000</v>
      </c>
      <c r="Q113" s="2015" t="s">
        <v>673</v>
      </c>
      <c r="R113" s="2099" t="s">
        <v>673</v>
      </c>
      <c r="S113" s="2038">
        <v>215990</v>
      </c>
      <c r="T113" s="2099" t="s">
        <v>673</v>
      </c>
      <c r="U113" s="2099" t="s">
        <v>673</v>
      </c>
      <c r="V113" s="2099"/>
      <c r="W113" s="2099" t="s">
        <v>673</v>
      </c>
      <c r="X113" s="2099" t="s">
        <v>673</v>
      </c>
      <c r="Y113" s="2099"/>
      <c r="Z113" s="2103" t="s">
        <v>673</v>
      </c>
      <c r="AA113" s="2230"/>
      <c r="AB113" s="2230"/>
      <c r="AC113" s="2230"/>
      <c r="AD113" s="2230"/>
      <c r="AT113" s="2002"/>
      <c r="AU113" s="2002"/>
      <c r="AV113" s="2002"/>
      <c r="AW113" s="2002"/>
      <c r="AX113" s="2002"/>
      <c r="AY113" s="2002"/>
      <c r="AZ113" s="2002"/>
      <c r="BA113" s="2002"/>
      <c r="BB113" s="2002"/>
      <c r="BC113" s="2002"/>
    </row>
    <row r="114" spans="1:55" s="1417" customFormat="1" ht="11.25" customHeight="1">
      <c r="A114" s="2053"/>
      <c r="B114" s="2053"/>
      <c r="C114" s="2060" t="s">
        <v>705</v>
      </c>
      <c r="D114" s="2040">
        <v>640000</v>
      </c>
      <c r="E114" s="2026">
        <v>960000</v>
      </c>
      <c r="F114" s="1959">
        <f t="shared" si="17"/>
        <v>320000</v>
      </c>
      <c r="G114" s="2047">
        <f t="shared" si="18"/>
        <v>0.5</v>
      </c>
      <c r="H114" s="1958">
        <f t="shared" si="19"/>
        <v>2159860</v>
      </c>
      <c r="I114" s="1958">
        <f t="shared" si="20"/>
        <v>-1519860</v>
      </c>
      <c r="J114" s="2066">
        <f t="shared" si="21"/>
        <v>-2.3747812499999998</v>
      </c>
      <c r="K114" s="2048" t="s">
        <v>673</v>
      </c>
      <c r="L114" s="2103" t="s">
        <v>673</v>
      </c>
      <c r="M114" s="2038">
        <v>539400</v>
      </c>
      <c r="N114" s="2038">
        <v>300000</v>
      </c>
      <c r="O114" s="2204">
        <v>240000</v>
      </c>
      <c r="P114" s="2038">
        <v>539400</v>
      </c>
      <c r="Q114" s="2038">
        <v>340000</v>
      </c>
      <c r="R114" s="2098">
        <v>720000</v>
      </c>
      <c r="S114" s="2015">
        <v>315260</v>
      </c>
      <c r="T114" s="2099" t="s">
        <v>673</v>
      </c>
      <c r="U114" s="2099" t="s">
        <v>673</v>
      </c>
      <c r="V114" s="2099">
        <v>765800</v>
      </c>
      <c r="W114" s="2099" t="s">
        <v>673</v>
      </c>
      <c r="X114" s="2099" t="s">
        <v>673</v>
      </c>
      <c r="Y114" s="2099"/>
      <c r="Z114" s="2103" t="s">
        <v>673</v>
      </c>
      <c r="AA114" s="2230"/>
      <c r="AB114" s="2230"/>
      <c r="AC114" s="2230"/>
      <c r="AD114" s="2230"/>
      <c r="AT114" s="2002"/>
      <c r="AU114" s="2002"/>
      <c r="AV114" s="2002"/>
      <c r="AW114" s="2002"/>
      <c r="AX114" s="2002"/>
      <c r="AY114" s="2002"/>
      <c r="AZ114" s="2002"/>
      <c r="BA114" s="2002"/>
      <c r="BB114" s="2002"/>
      <c r="BC114" s="2002"/>
    </row>
    <row r="115" spans="1:55" s="1417" customFormat="1" ht="11.25" customHeight="1">
      <c r="A115" s="2053"/>
      <c r="B115" s="2053"/>
      <c r="C115" s="2060" t="s">
        <v>706</v>
      </c>
      <c r="D115" s="2040">
        <v>2200000</v>
      </c>
      <c r="E115" s="2026">
        <v>2770000</v>
      </c>
      <c r="F115" s="1959">
        <f t="shared" si="17"/>
        <v>570000</v>
      </c>
      <c r="G115" s="2047">
        <f t="shared" si="18"/>
        <v>0.25909090909090909</v>
      </c>
      <c r="H115" s="1958">
        <f t="shared" si="19"/>
        <v>3382120</v>
      </c>
      <c r="I115" s="1958">
        <f t="shared" si="20"/>
        <v>-1182120</v>
      </c>
      <c r="J115" s="2066">
        <f t="shared" si="21"/>
        <v>-0.53732727272727276</v>
      </c>
      <c r="K115" s="2046">
        <v>2200000</v>
      </c>
      <c r="L115" s="2117">
        <v>2770000</v>
      </c>
      <c r="M115" s="2038"/>
      <c r="N115" s="2015" t="s">
        <v>673</v>
      </c>
      <c r="O115" s="2099" t="s">
        <v>673</v>
      </c>
      <c r="P115" s="2015">
        <v>1280600</v>
      </c>
      <c r="Q115" s="2015"/>
      <c r="R115" s="2099" t="s">
        <v>673</v>
      </c>
      <c r="S115" s="2015">
        <v>2101520</v>
      </c>
      <c r="T115" s="2099" t="s">
        <v>673</v>
      </c>
      <c r="U115" s="2099" t="s">
        <v>673</v>
      </c>
      <c r="V115" s="2099"/>
      <c r="W115" s="2099" t="s">
        <v>673</v>
      </c>
      <c r="X115" s="2099" t="s">
        <v>673</v>
      </c>
      <c r="Y115" s="2099"/>
      <c r="Z115" s="2103" t="s">
        <v>673</v>
      </c>
      <c r="AA115" s="2230"/>
      <c r="AB115" s="2230"/>
      <c r="AC115" s="2230"/>
      <c r="AD115" s="2230"/>
      <c r="AT115" s="2002"/>
      <c r="AU115" s="2002"/>
      <c r="AV115" s="2002"/>
      <c r="AW115" s="2002"/>
      <c r="AX115" s="2002"/>
      <c r="AY115" s="2002"/>
      <c r="AZ115" s="2002"/>
      <c r="BA115" s="2002"/>
      <c r="BB115" s="2002"/>
      <c r="BC115" s="2002"/>
    </row>
    <row r="116" spans="1:55" s="1417" customFormat="1" ht="11.25" hidden="1" customHeight="1">
      <c r="A116" s="2053"/>
      <c r="B116" s="2053"/>
      <c r="C116" s="2060" t="s">
        <v>707</v>
      </c>
      <c r="D116" s="2049">
        <v>0</v>
      </c>
      <c r="E116" s="1958">
        <v>0</v>
      </c>
      <c r="F116" s="1959">
        <f t="shared" si="17"/>
        <v>0</v>
      </c>
      <c r="G116" s="2047"/>
      <c r="H116" s="1958">
        <f>SUM(M116,P116,S116,V116,Y116)</f>
        <v>0</v>
      </c>
      <c r="I116" s="1958">
        <f t="shared" si="20"/>
        <v>0</v>
      </c>
      <c r="J116" s="2066"/>
      <c r="K116" s="2048" t="s">
        <v>673</v>
      </c>
      <c r="L116" s="2103" t="s">
        <v>673</v>
      </c>
      <c r="M116" s="2038"/>
      <c r="N116" s="2015" t="s">
        <v>673</v>
      </c>
      <c r="O116" s="2099" t="s">
        <v>673</v>
      </c>
      <c r="P116" s="2015"/>
      <c r="Q116" s="2015" t="s">
        <v>673</v>
      </c>
      <c r="R116" s="2099" t="s">
        <v>673</v>
      </c>
      <c r="S116" s="2015"/>
      <c r="T116" s="2099" t="s">
        <v>673</v>
      </c>
      <c r="U116" s="2099" t="s">
        <v>673</v>
      </c>
      <c r="V116" s="2099"/>
      <c r="W116" s="2099" t="s">
        <v>673</v>
      </c>
      <c r="X116" s="2099" t="s">
        <v>673</v>
      </c>
      <c r="Y116" s="2099"/>
      <c r="Z116" s="2103" t="s">
        <v>673</v>
      </c>
      <c r="AA116" s="2230"/>
      <c r="AB116" s="2230"/>
      <c r="AC116" s="2230"/>
      <c r="AD116" s="2230"/>
      <c r="AT116" s="2002"/>
      <c r="AU116" s="2002"/>
      <c r="AV116" s="2002"/>
      <c r="AW116" s="2002"/>
      <c r="AX116" s="2002"/>
      <c r="AY116" s="2002"/>
      <c r="AZ116" s="2002"/>
      <c r="BA116" s="2002"/>
      <c r="BB116" s="2002"/>
      <c r="BC116" s="2002"/>
    </row>
    <row r="117" spans="1:55" s="1417" customFormat="1" ht="11.25" customHeight="1">
      <c r="A117" s="2053"/>
      <c r="B117" s="2053"/>
      <c r="C117" s="2060" t="s">
        <v>708</v>
      </c>
      <c r="D117" s="2040">
        <v>4128000</v>
      </c>
      <c r="E117" s="2026">
        <v>4368000</v>
      </c>
      <c r="F117" s="1959">
        <f t="shared" si="17"/>
        <v>240000</v>
      </c>
      <c r="G117" s="2047">
        <f t="shared" si="18"/>
        <v>5.8139534883720929E-2</v>
      </c>
      <c r="H117" s="1958">
        <f t="shared" si="19"/>
        <v>3549913</v>
      </c>
      <c r="I117" s="1958">
        <f t="shared" si="20"/>
        <v>578087</v>
      </c>
      <c r="J117" s="2066">
        <f t="shared" si="21"/>
        <v>0.1400404554263566</v>
      </c>
      <c r="K117" s="2046">
        <v>4128000</v>
      </c>
      <c r="L117" s="2117">
        <v>4368000</v>
      </c>
      <c r="M117" s="2038">
        <v>3549913</v>
      </c>
      <c r="N117" s="2015" t="s">
        <v>673</v>
      </c>
      <c r="O117" s="2099" t="s">
        <v>673</v>
      </c>
      <c r="P117" s="2038"/>
      <c r="Q117" s="2015" t="s">
        <v>673</v>
      </c>
      <c r="R117" s="2099" t="s">
        <v>673</v>
      </c>
      <c r="S117" s="2015"/>
      <c r="T117" s="2099" t="s">
        <v>673</v>
      </c>
      <c r="U117" s="2099" t="s">
        <v>673</v>
      </c>
      <c r="V117" s="2099"/>
      <c r="W117" s="2098"/>
      <c r="X117" s="2099" t="s">
        <v>673</v>
      </c>
      <c r="Y117" s="2099"/>
      <c r="Z117" s="2076"/>
      <c r="AA117" s="2227"/>
      <c r="AB117" s="2227"/>
      <c r="AC117" s="2227"/>
      <c r="AD117" s="2227"/>
      <c r="AT117" s="2002"/>
      <c r="AU117" s="2002"/>
      <c r="AV117" s="2002"/>
      <c r="AW117" s="2002"/>
      <c r="AX117" s="2002"/>
      <c r="AY117" s="2002"/>
      <c r="AZ117" s="2002"/>
      <c r="BA117" s="2002"/>
      <c r="BB117" s="2002"/>
      <c r="BC117" s="2002"/>
    </row>
    <row r="118" spans="1:55" s="1417" customFormat="1" ht="11.25" customHeight="1">
      <c r="A118" s="2053"/>
      <c r="B118" s="2053"/>
      <c r="C118" s="2060" t="s">
        <v>709</v>
      </c>
      <c r="D118" s="2040">
        <v>500000</v>
      </c>
      <c r="E118" s="2026">
        <v>800000</v>
      </c>
      <c r="F118" s="1959">
        <f t="shared" si="17"/>
        <v>300000</v>
      </c>
      <c r="G118" s="2047">
        <f t="shared" si="18"/>
        <v>0.6</v>
      </c>
      <c r="H118" s="1958">
        <f t="shared" si="19"/>
        <v>1823150</v>
      </c>
      <c r="I118" s="1958">
        <f t="shared" si="20"/>
        <v>-1323150</v>
      </c>
      <c r="J118" s="2066">
        <f t="shared" si="21"/>
        <v>-2.6463000000000001</v>
      </c>
      <c r="K118" s="2046">
        <v>500000</v>
      </c>
      <c r="L118" s="2117">
        <v>800000</v>
      </c>
      <c r="M118" s="2038">
        <v>1823150</v>
      </c>
      <c r="N118" s="2015" t="s">
        <v>673</v>
      </c>
      <c r="O118" s="2099" t="s">
        <v>673</v>
      </c>
      <c r="P118" s="2015"/>
      <c r="Q118" s="2015" t="s">
        <v>673</v>
      </c>
      <c r="R118" s="2099" t="s">
        <v>673</v>
      </c>
      <c r="S118" s="2015"/>
      <c r="T118" s="2099" t="s">
        <v>673</v>
      </c>
      <c r="U118" s="2099" t="s">
        <v>673</v>
      </c>
      <c r="V118" s="2099"/>
      <c r="W118" s="2099" t="s">
        <v>673</v>
      </c>
      <c r="X118" s="2099" t="s">
        <v>673</v>
      </c>
      <c r="Y118" s="2099"/>
      <c r="Z118" s="2103" t="s">
        <v>673</v>
      </c>
      <c r="AA118" s="2230"/>
      <c r="AB118" s="2230"/>
      <c r="AC118" s="2230"/>
      <c r="AD118" s="2230"/>
      <c r="AT118" s="2002"/>
      <c r="AU118" s="2002"/>
      <c r="AV118" s="2002"/>
      <c r="AW118" s="2002"/>
      <c r="AX118" s="2002"/>
      <c r="AY118" s="2002"/>
      <c r="AZ118" s="2002"/>
      <c r="BA118" s="2002"/>
      <c r="BB118" s="2002"/>
      <c r="BC118" s="2002"/>
    </row>
    <row r="119" spans="1:55" s="1417" customFormat="1" ht="11.25" customHeight="1">
      <c r="A119" s="2061"/>
      <c r="B119" s="2061"/>
      <c r="C119" s="2130" t="s">
        <v>697</v>
      </c>
      <c r="D119" s="4145" t="s">
        <v>1034</v>
      </c>
      <c r="E119" s="4146"/>
      <c r="F119" s="4146"/>
      <c r="G119" s="4146"/>
      <c r="H119" s="4146"/>
      <c r="I119" s="4146"/>
      <c r="J119" s="4146"/>
      <c r="K119" s="4146"/>
      <c r="L119" s="4146"/>
      <c r="M119" s="4146"/>
      <c r="N119" s="4146"/>
      <c r="O119" s="4146"/>
      <c r="P119" s="4146"/>
      <c r="Q119" s="2166"/>
      <c r="R119" s="2167"/>
      <c r="S119" s="2166"/>
      <c r="T119" s="2167"/>
      <c r="U119" s="2167"/>
      <c r="V119" s="2167"/>
      <c r="W119" s="2167"/>
      <c r="X119" s="2167"/>
      <c r="Y119" s="2167"/>
      <c r="Z119" s="2168"/>
      <c r="AA119" s="2234"/>
      <c r="AB119" s="2234"/>
      <c r="AC119" s="2234"/>
      <c r="AD119" s="2234"/>
      <c r="AT119" s="2002"/>
      <c r="AU119" s="2002"/>
      <c r="AV119" s="2002"/>
      <c r="AW119" s="2002"/>
      <c r="AX119" s="2002"/>
      <c r="AY119" s="2002"/>
      <c r="AZ119" s="2002"/>
      <c r="BA119" s="2002"/>
      <c r="BB119" s="2002"/>
      <c r="BC119" s="2002"/>
    </row>
    <row r="120" spans="1:55" s="1417" customFormat="1" ht="11.25" customHeight="1">
      <c r="A120" s="2061"/>
      <c r="B120" s="2061"/>
      <c r="C120" s="2060" t="s">
        <v>698</v>
      </c>
      <c r="D120" s="4145" t="s">
        <v>1035</v>
      </c>
      <c r="E120" s="4146"/>
      <c r="F120" s="4146"/>
      <c r="G120" s="4146"/>
      <c r="H120" s="4146"/>
      <c r="I120" s="4146"/>
      <c r="J120" s="4146"/>
      <c r="K120" s="4146"/>
      <c r="L120" s="4146"/>
      <c r="M120" s="4146"/>
      <c r="N120" s="4146"/>
      <c r="O120" s="4146"/>
      <c r="P120" s="4146"/>
      <c r="Q120" s="2166"/>
      <c r="R120" s="2167"/>
      <c r="S120" s="2166"/>
      <c r="T120" s="2167"/>
      <c r="U120" s="2167"/>
      <c r="V120" s="2167"/>
      <c r="W120" s="2167"/>
      <c r="X120" s="2167"/>
      <c r="Y120" s="2167"/>
      <c r="Z120" s="2168"/>
      <c r="AA120" s="2234"/>
      <c r="AB120" s="2234"/>
      <c r="AC120" s="2234"/>
      <c r="AD120" s="2234"/>
      <c r="AT120" s="2002"/>
      <c r="AU120" s="2002"/>
      <c r="AV120" s="2002"/>
      <c r="AW120" s="2002"/>
      <c r="AX120" s="2002"/>
      <c r="AY120" s="2002"/>
      <c r="AZ120" s="2002"/>
      <c r="BA120" s="2002"/>
      <c r="BB120" s="2002"/>
      <c r="BC120" s="2002"/>
    </row>
    <row r="121" spans="1:55" s="1417" customFormat="1" ht="11.25" customHeight="1">
      <c r="A121" s="2061"/>
      <c r="B121" s="2061"/>
      <c r="C121" s="2060" t="s">
        <v>699</v>
      </c>
      <c r="D121" s="4145" t="s">
        <v>755</v>
      </c>
      <c r="E121" s="4146"/>
      <c r="F121" s="4146"/>
      <c r="G121" s="4146"/>
      <c r="H121" s="4146"/>
      <c r="I121" s="4146"/>
      <c r="J121" s="4146"/>
      <c r="K121" s="4146"/>
      <c r="L121" s="4146"/>
      <c r="M121" s="4146"/>
      <c r="N121" s="4146"/>
      <c r="O121" s="4146"/>
      <c r="P121" s="4146"/>
      <c r="Q121" s="2166"/>
      <c r="R121" s="2167"/>
      <c r="S121" s="2166"/>
      <c r="T121" s="2167"/>
      <c r="U121" s="2167"/>
      <c r="V121" s="2167"/>
      <c r="W121" s="2167"/>
      <c r="X121" s="2167"/>
      <c r="Y121" s="2167"/>
      <c r="Z121" s="2168"/>
      <c r="AA121" s="2234"/>
      <c r="AB121" s="2234"/>
      <c r="AC121" s="2234"/>
      <c r="AD121" s="2234"/>
      <c r="AT121" s="2002"/>
      <c r="AU121" s="2002"/>
      <c r="AV121" s="2002"/>
      <c r="AW121" s="2002"/>
      <c r="AX121" s="2002"/>
      <c r="AY121" s="2002"/>
      <c r="AZ121" s="2002"/>
      <c r="BA121" s="2002"/>
      <c r="BB121" s="2002"/>
      <c r="BC121" s="2002"/>
    </row>
    <row r="122" spans="1:55" s="1417" customFormat="1" ht="11.25" customHeight="1">
      <c r="A122" s="2061"/>
      <c r="B122" s="2061"/>
      <c r="C122" s="2060" t="s">
        <v>700</v>
      </c>
      <c r="D122" s="4145" t="s">
        <v>1036</v>
      </c>
      <c r="E122" s="4146"/>
      <c r="F122" s="4146"/>
      <c r="G122" s="4146"/>
      <c r="H122" s="4146"/>
      <c r="I122" s="4146"/>
      <c r="J122" s="4146"/>
      <c r="K122" s="4146"/>
      <c r="L122" s="4146"/>
      <c r="M122" s="4146"/>
      <c r="N122" s="4146"/>
      <c r="O122" s="4146"/>
      <c r="P122" s="4146"/>
      <c r="Q122" s="2166"/>
      <c r="R122" s="2167"/>
      <c r="S122" s="2166"/>
      <c r="T122" s="2167"/>
      <c r="U122" s="2167"/>
      <c r="V122" s="2167"/>
      <c r="W122" s="2167"/>
      <c r="X122" s="2167"/>
      <c r="Y122" s="2167"/>
      <c r="Z122" s="2168"/>
      <c r="AA122" s="2234"/>
      <c r="AB122" s="2234"/>
      <c r="AC122" s="2234"/>
      <c r="AD122" s="2234"/>
      <c r="AT122" s="2002"/>
      <c r="AU122" s="2002"/>
      <c r="AV122" s="2002"/>
      <c r="AW122" s="2002"/>
      <c r="AX122" s="2002"/>
      <c r="AY122" s="2002"/>
      <c r="AZ122" s="2002"/>
      <c r="BA122" s="2002"/>
      <c r="BB122" s="2002"/>
      <c r="BC122" s="2002"/>
    </row>
    <row r="123" spans="1:55" s="1417" customFormat="1" ht="11.25" customHeight="1">
      <c r="A123" s="2061"/>
      <c r="B123" s="2061"/>
      <c r="C123" s="2060" t="s">
        <v>701</v>
      </c>
      <c r="D123" s="4145" t="s">
        <v>755</v>
      </c>
      <c r="E123" s="4146"/>
      <c r="F123" s="4146"/>
      <c r="G123" s="4146"/>
      <c r="H123" s="4146"/>
      <c r="I123" s="4146"/>
      <c r="J123" s="4146"/>
      <c r="K123" s="4146"/>
      <c r="L123" s="4146"/>
      <c r="M123" s="4146"/>
      <c r="N123" s="4146"/>
      <c r="O123" s="4146"/>
      <c r="P123" s="4146"/>
      <c r="Q123" s="2166"/>
      <c r="R123" s="2167"/>
      <c r="S123" s="2166"/>
      <c r="T123" s="2167"/>
      <c r="U123" s="2167"/>
      <c r="V123" s="2167"/>
      <c r="W123" s="2167"/>
      <c r="X123" s="2167"/>
      <c r="Y123" s="2167"/>
      <c r="Z123" s="2168"/>
      <c r="AA123" s="2234"/>
      <c r="AB123" s="2234"/>
      <c r="AC123" s="2234"/>
      <c r="AD123" s="2234"/>
      <c r="AT123" s="2002"/>
      <c r="AU123" s="2002"/>
      <c r="AV123" s="2002"/>
      <c r="AW123" s="2002"/>
      <c r="AX123" s="2002"/>
      <c r="AY123" s="2002"/>
      <c r="AZ123" s="2002"/>
      <c r="BA123" s="2002"/>
      <c r="BB123" s="2002"/>
      <c r="BC123" s="2002"/>
    </row>
    <row r="124" spans="1:55" s="1417" customFormat="1" ht="11.25" customHeight="1">
      <c r="A124" s="2061"/>
      <c r="B124" s="2061"/>
      <c r="C124" s="2060" t="s">
        <v>702</v>
      </c>
      <c r="D124" s="4145" t="s">
        <v>755</v>
      </c>
      <c r="E124" s="4146"/>
      <c r="F124" s="4146"/>
      <c r="G124" s="4146"/>
      <c r="H124" s="4146"/>
      <c r="I124" s="4146"/>
      <c r="J124" s="4146"/>
      <c r="K124" s="4146"/>
      <c r="L124" s="4146"/>
      <c r="M124" s="4146"/>
      <c r="N124" s="4146"/>
      <c r="O124" s="4146"/>
      <c r="P124" s="4146"/>
      <c r="Q124" s="2169"/>
      <c r="R124" s="2170"/>
      <c r="S124" s="2166"/>
      <c r="T124" s="2167"/>
      <c r="U124" s="2167"/>
      <c r="V124" s="2167"/>
      <c r="W124" s="2167"/>
      <c r="X124" s="2167"/>
      <c r="Y124" s="2167"/>
      <c r="Z124" s="2168"/>
      <c r="AA124" s="2234"/>
      <c r="AB124" s="2234"/>
      <c r="AC124" s="2234"/>
      <c r="AD124" s="2234"/>
      <c r="AT124" s="2002"/>
      <c r="AU124" s="2002"/>
      <c r="AV124" s="2002"/>
      <c r="AW124" s="2002"/>
      <c r="AX124" s="2002"/>
      <c r="AY124" s="2002"/>
      <c r="AZ124" s="2002"/>
      <c r="BA124" s="2002"/>
      <c r="BB124" s="2002"/>
      <c r="BC124" s="2002"/>
    </row>
    <row r="125" spans="1:55" s="1417" customFormat="1" ht="11.25" customHeight="1">
      <c r="A125" s="2061"/>
      <c r="B125" s="2061"/>
      <c r="C125" s="2060" t="s">
        <v>703</v>
      </c>
      <c r="D125" s="4145" t="s">
        <v>755</v>
      </c>
      <c r="E125" s="4146"/>
      <c r="F125" s="4146"/>
      <c r="G125" s="4146"/>
      <c r="H125" s="4146"/>
      <c r="I125" s="4146"/>
      <c r="J125" s="4146"/>
      <c r="K125" s="4146"/>
      <c r="L125" s="4146"/>
      <c r="M125" s="4146"/>
      <c r="N125" s="4146"/>
      <c r="O125" s="4146"/>
      <c r="P125" s="4146"/>
      <c r="Q125" s="2166"/>
      <c r="R125" s="2170"/>
      <c r="S125" s="2166"/>
      <c r="T125" s="2167"/>
      <c r="U125" s="2167"/>
      <c r="V125" s="2167"/>
      <c r="W125" s="2167"/>
      <c r="X125" s="2167"/>
      <c r="Y125" s="2167"/>
      <c r="Z125" s="2168"/>
      <c r="AA125" s="2234"/>
      <c r="AB125" s="2234"/>
      <c r="AC125" s="2234"/>
      <c r="AD125" s="2234"/>
      <c r="AT125" s="2002"/>
      <c r="AU125" s="2002"/>
      <c r="AV125" s="2002"/>
      <c r="AW125" s="2002"/>
      <c r="AX125" s="2002"/>
      <c r="AY125" s="2002"/>
      <c r="AZ125" s="2002"/>
      <c r="BA125" s="2002"/>
      <c r="BB125" s="2002"/>
      <c r="BC125" s="2002"/>
    </row>
    <row r="126" spans="1:55" s="1417" customFormat="1" ht="11.25" customHeight="1">
      <c r="A126" s="2061"/>
      <c r="B126" s="2061"/>
      <c r="C126" s="2060" t="s">
        <v>704</v>
      </c>
      <c r="D126" s="4145" t="s">
        <v>1037</v>
      </c>
      <c r="E126" s="4146"/>
      <c r="F126" s="4146"/>
      <c r="G126" s="4146"/>
      <c r="H126" s="4146"/>
      <c r="I126" s="4146"/>
      <c r="J126" s="4146"/>
      <c r="K126" s="4146"/>
      <c r="L126" s="4146"/>
      <c r="M126" s="4146"/>
      <c r="N126" s="4146"/>
      <c r="O126" s="4146"/>
      <c r="P126" s="4146"/>
      <c r="Q126" s="2169"/>
      <c r="R126" s="2170"/>
      <c r="S126" s="2166"/>
      <c r="T126" s="2167"/>
      <c r="U126" s="2167"/>
      <c r="V126" s="2167"/>
      <c r="W126" s="2167"/>
      <c r="X126" s="2167"/>
      <c r="Y126" s="2167"/>
      <c r="Z126" s="2168"/>
      <c r="AA126" s="2234"/>
      <c r="AB126" s="2234"/>
      <c r="AC126" s="2234"/>
      <c r="AD126" s="2234"/>
      <c r="AT126" s="2002"/>
      <c r="AU126" s="2002"/>
      <c r="AV126" s="2002"/>
      <c r="AW126" s="2002"/>
      <c r="AX126" s="2002"/>
      <c r="AY126" s="2002"/>
      <c r="AZ126" s="2002"/>
      <c r="BA126" s="2002"/>
      <c r="BB126" s="2002"/>
      <c r="BC126" s="2002"/>
    </row>
    <row r="127" spans="1:55" s="1417" customFormat="1" ht="11.25" customHeight="1">
      <c r="A127" s="2061"/>
      <c r="B127" s="2061"/>
      <c r="C127" s="2060" t="s">
        <v>705</v>
      </c>
      <c r="D127" s="4145" t="s">
        <v>1039</v>
      </c>
      <c r="E127" s="4146"/>
      <c r="F127" s="4146"/>
      <c r="G127" s="4146"/>
      <c r="H127" s="4146"/>
      <c r="I127" s="4146"/>
      <c r="J127" s="4146"/>
      <c r="K127" s="4146"/>
      <c r="L127" s="4146"/>
      <c r="M127" s="4146"/>
      <c r="N127" s="4146"/>
      <c r="O127" s="4146"/>
      <c r="P127" s="4146"/>
      <c r="Q127" s="2166"/>
      <c r="R127" s="2170"/>
      <c r="S127" s="2166"/>
      <c r="T127" s="2167"/>
      <c r="U127" s="2167"/>
      <c r="V127" s="2167"/>
      <c r="W127" s="2167"/>
      <c r="X127" s="2167"/>
      <c r="Y127" s="2167"/>
      <c r="Z127" s="2168"/>
      <c r="AA127" s="2234"/>
      <c r="AB127" s="2234"/>
      <c r="AC127" s="2234"/>
      <c r="AD127" s="2234"/>
      <c r="AT127" s="2002"/>
      <c r="AU127" s="2002"/>
      <c r="AV127" s="2002"/>
      <c r="AW127" s="2002"/>
      <c r="AX127" s="2002"/>
      <c r="AY127" s="2002"/>
      <c r="AZ127" s="2002"/>
      <c r="BA127" s="2002"/>
      <c r="BB127" s="2002"/>
      <c r="BC127" s="2002"/>
    </row>
    <row r="128" spans="1:55" s="1417" customFormat="1" ht="11.25" customHeight="1">
      <c r="A128" s="2061"/>
      <c r="B128" s="2061"/>
      <c r="C128" s="2060" t="s">
        <v>706</v>
      </c>
      <c r="D128" s="4145" t="s">
        <v>1038</v>
      </c>
      <c r="E128" s="4146"/>
      <c r="F128" s="4146"/>
      <c r="G128" s="4146"/>
      <c r="H128" s="4146"/>
      <c r="I128" s="4146"/>
      <c r="J128" s="4146"/>
      <c r="K128" s="4146"/>
      <c r="L128" s="4146"/>
      <c r="M128" s="4146"/>
      <c r="N128" s="4146"/>
      <c r="O128" s="4146"/>
      <c r="P128" s="4146"/>
      <c r="Q128" s="2169"/>
      <c r="R128" s="2170"/>
      <c r="S128" s="2166"/>
      <c r="T128" s="2167"/>
      <c r="U128" s="2167"/>
      <c r="V128" s="2167"/>
      <c r="W128" s="2167"/>
      <c r="X128" s="2167"/>
      <c r="Y128" s="2167"/>
      <c r="Z128" s="2168"/>
      <c r="AA128" s="2234"/>
      <c r="AB128" s="2234"/>
      <c r="AC128" s="2234"/>
      <c r="AD128" s="2234"/>
      <c r="AT128" s="2002"/>
      <c r="AU128" s="2002"/>
      <c r="AV128" s="2002"/>
      <c r="AW128" s="2002"/>
      <c r="AX128" s="2002"/>
      <c r="AY128" s="2002"/>
      <c r="AZ128" s="2002"/>
      <c r="BA128" s="2002"/>
      <c r="BB128" s="2002"/>
      <c r="BC128" s="2002"/>
    </row>
    <row r="129" spans="1:55" s="1417" customFormat="1" ht="11.25" hidden="1" customHeight="1">
      <c r="A129" s="2061"/>
      <c r="B129" s="2061"/>
      <c r="C129" s="2060" t="s">
        <v>707</v>
      </c>
      <c r="D129" s="4145" t="s">
        <v>834</v>
      </c>
      <c r="E129" s="4146"/>
      <c r="F129" s="4146"/>
      <c r="G129" s="4146"/>
      <c r="H129" s="4146"/>
      <c r="I129" s="4146"/>
      <c r="J129" s="4146"/>
      <c r="K129" s="4146"/>
      <c r="L129" s="4146"/>
      <c r="M129" s="4146"/>
      <c r="N129" s="4146"/>
      <c r="O129" s="4146"/>
      <c r="P129" s="4146"/>
      <c r="Q129" s="2166"/>
      <c r="R129" s="2167"/>
      <c r="S129" s="2166"/>
      <c r="T129" s="2167"/>
      <c r="U129" s="2167"/>
      <c r="V129" s="2167"/>
      <c r="W129" s="2167"/>
      <c r="X129" s="2167"/>
      <c r="Y129" s="2167"/>
      <c r="Z129" s="2168"/>
      <c r="AA129" s="2234"/>
      <c r="AB129" s="2234"/>
      <c r="AC129" s="2234"/>
      <c r="AD129" s="2234"/>
      <c r="AT129" s="2002"/>
      <c r="AU129" s="2002"/>
      <c r="AV129" s="2002"/>
      <c r="AW129" s="2002"/>
      <c r="AX129" s="2002"/>
      <c r="AY129" s="2002"/>
      <c r="AZ129" s="2002"/>
      <c r="BA129" s="2002"/>
      <c r="BB129" s="2002"/>
      <c r="BC129" s="2002"/>
    </row>
    <row r="130" spans="1:55" s="1417" customFormat="1" ht="11.25" customHeight="1">
      <c r="A130" s="2061"/>
      <c r="B130" s="2061"/>
      <c r="C130" s="2060" t="s">
        <v>708</v>
      </c>
      <c r="D130" s="4145" t="s">
        <v>1040</v>
      </c>
      <c r="E130" s="4146"/>
      <c r="F130" s="4146"/>
      <c r="G130" s="4146"/>
      <c r="H130" s="4146"/>
      <c r="I130" s="4146"/>
      <c r="J130" s="4146"/>
      <c r="K130" s="4146"/>
      <c r="L130" s="4146"/>
      <c r="M130" s="4146"/>
      <c r="N130" s="4146"/>
      <c r="O130" s="4146"/>
      <c r="P130" s="4146"/>
      <c r="Q130" s="2166"/>
      <c r="R130" s="2167"/>
      <c r="S130" s="2166"/>
      <c r="T130" s="2167"/>
      <c r="U130" s="2167"/>
      <c r="V130" s="2167"/>
      <c r="W130" s="2167"/>
      <c r="X130" s="2167"/>
      <c r="Y130" s="2167"/>
      <c r="Z130" s="2168"/>
      <c r="AA130" s="2234"/>
      <c r="AB130" s="2234"/>
      <c r="AC130" s="2234"/>
      <c r="AD130" s="2234"/>
      <c r="AT130" s="2002"/>
      <c r="AU130" s="2002"/>
      <c r="AV130" s="2002"/>
      <c r="AW130" s="2002"/>
      <c r="AX130" s="2002"/>
      <c r="AY130" s="2002"/>
      <c r="AZ130" s="2002"/>
      <c r="BA130" s="2002"/>
      <c r="BB130" s="2002"/>
      <c r="BC130" s="2002"/>
    </row>
    <row r="131" spans="1:55" s="1417" customFormat="1" ht="11.25" customHeight="1">
      <c r="A131" s="2061"/>
      <c r="B131" s="2061"/>
      <c r="C131" s="2060" t="s">
        <v>709</v>
      </c>
      <c r="D131" s="4145" t="s">
        <v>1041</v>
      </c>
      <c r="E131" s="4146"/>
      <c r="F131" s="4146"/>
      <c r="G131" s="4146"/>
      <c r="H131" s="4146"/>
      <c r="I131" s="4146"/>
      <c r="J131" s="4146"/>
      <c r="K131" s="4146"/>
      <c r="L131" s="4146"/>
      <c r="M131" s="4146"/>
      <c r="N131" s="4146"/>
      <c r="O131" s="4146"/>
      <c r="P131" s="4146"/>
      <c r="Q131" s="2166"/>
      <c r="R131" s="2167"/>
      <c r="S131" s="2166"/>
      <c r="T131" s="2167"/>
      <c r="U131" s="2167"/>
      <c r="V131" s="2167"/>
      <c r="W131" s="2167"/>
      <c r="X131" s="2167"/>
      <c r="Y131" s="2167"/>
      <c r="Z131" s="2168"/>
      <c r="AA131" s="2234"/>
      <c r="AB131" s="2234"/>
      <c r="AC131" s="2234"/>
      <c r="AD131" s="2234"/>
      <c r="AT131" s="2002"/>
      <c r="AU131" s="2002"/>
      <c r="AV131" s="2002"/>
      <c r="AW131" s="2002"/>
      <c r="AX131" s="2002"/>
      <c r="AY131" s="2002"/>
      <c r="AZ131" s="2002"/>
      <c r="BA131" s="2002"/>
      <c r="BB131" s="2002"/>
      <c r="BC131" s="2002"/>
    </row>
    <row r="132" spans="1:55" s="1417" customFormat="1" ht="11.25" hidden="1" customHeight="1">
      <c r="A132" s="1855"/>
      <c r="B132" s="1855"/>
      <c r="C132" s="1858"/>
      <c r="D132" s="1958"/>
      <c r="E132" s="1958"/>
      <c r="F132" s="1959"/>
      <c r="G132" s="2051"/>
      <c r="H132" s="1958"/>
      <c r="I132" s="1958"/>
      <c r="J132" s="1958"/>
      <c r="K132" s="1958"/>
      <c r="L132" s="2076"/>
      <c r="M132" s="2052"/>
      <c r="N132" s="2018"/>
      <c r="O132" s="2103"/>
      <c r="P132" s="2044"/>
      <c r="Q132" s="2018"/>
      <c r="R132" s="2103"/>
      <c r="S132" s="2044"/>
      <c r="T132" s="2103"/>
      <c r="U132" s="2103"/>
      <c r="V132" s="2105"/>
      <c r="W132" s="2103"/>
      <c r="X132" s="2103"/>
      <c r="Y132" s="2105"/>
      <c r="Z132" s="2103"/>
      <c r="AA132" s="2230"/>
      <c r="AB132" s="2230"/>
      <c r="AC132" s="2230"/>
      <c r="AD132" s="2230"/>
      <c r="AT132" s="2002"/>
      <c r="AU132" s="2002"/>
      <c r="AV132" s="2002"/>
      <c r="AW132" s="2002"/>
      <c r="AX132" s="2002"/>
      <c r="AY132" s="2002"/>
      <c r="AZ132" s="2002"/>
      <c r="BA132" s="2002"/>
      <c r="BB132" s="2002"/>
      <c r="BC132" s="2002"/>
    </row>
    <row r="133" spans="1:55" s="1417" customFormat="1" ht="11.25" customHeight="1">
      <c r="A133" s="1856" t="s">
        <v>765</v>
      </c>
      <c r="B133" s="1856" t="s">
        <v>968</v>
      </c>
      <c r="C133" s="1857" t="s">
        <v>711</v>
      </c>
      <c r="D133" s="1958">
        <v>0</v>
      </c>
      <c r="E133" s="1958">
        <f>SUM(L133,O133,R133,U133,X133)</f>
        <v>0</v>
      </c>
      <c r="F133" s="1959">
        <v>0</v>
      </c>
      <c r="G133" s="2051"/>
      <c r="H133" s="1958">
        <f>SUM(M133,P133,S133,V133,Y133)</f>
        <v>0</v>
      </c>
      <c r="I133" s="1958"/>
      <c r="J133" s="1958"/>
      <c r="K133" s="1958">
        <v>0</v>
      </c>
      <c r="L133" s="2076">
        <v>0</v>
      </c>
      <c r="M133" s="2052"/>
      <c r="N133" s="2018"/>
      <c r="O133" s="2103"/>
      <c r="P133" s="2044"/>
      <c r="Q133" s="2018"/>
      <c r="R133" s="2103"/>
      <c r="S133" s="2044"/>
      <c r="T133" s="2103"/>
      <c r="U133" s="2103"/>
      <c r="V133" s="2105"/>
      <c r="W133" s="2103"/>
      <c r="X133" s="2103"/>
      <c r="Y133" s="2105"/>
      <c r="Z133" s="2103"/>
      <c r="AA133" s="2230"/>
      <c r="AB133" s="2230"/>
      <c r="AC133" s="2230"/>
      <c r="AD133" s="2230"/>
      <c r="AT133" s="2002"/>
      <c r="AU133" s="2002"/>
      <c r="AV133" s="2002"/>
      <c r="AW133" s="2002"/>
      <c r="AX133" s="2002"/>
      <c r="AY133" s="2002"/>
      <c r="AZ133" s="2002"/>
      <c r="BA133" s="2002"/>
      <c r="BB133" s="2002"/>
      <c r="BC133" s="2002"/>
    </row>
    <row r="134" spans="1:55" s="1417" customFormat="1" ht="11.25" customHeight="1">
      <c r="A134" s="1855"/>
      <c r="B134" s="1855" t="s">
        <v>712</v>
      </c>
      <c r="C134" s="1857" t="s">
        <v>712</v>
      </c>
      <c r="D134" s="2040">
        <v>8356423</v>
      </c>
      <c r="E134" s="1958">
        <f>L134</f>
        <v>63042</v>
      </c>
      <c r="F134" s="1959">
        <f>D134-E134</f>
        <v>8293381</v>
      </c>
      <c r="G134" s="2051">
        <f>F134/D134</f>
        <v>0.99245586299305333</v>
      </c>
      <c r="H134" s="1958">
        <v>6534769</v>
      </c>
      <c r="I134" s="1958"/>
      <c r="J134" s="1958"/>
      <c r="K134" s="2026">
        <v>63042</v>
      </c>
      <c r="L134" s="2117">
        <v>63042</v>
      </c>
      <c r="M134" s="2050"/>
      <c r="N134" s="1958"/>
      <c r="O134" s="2076"/>
      <c r="P134" s="2050"/>
      <c r="Q134" s="2018"/>
      <c r="R134" s="2076"/>
      <c r="S134" s="2050"/>
      <c r="T134" s="2103"/>
      <c r="U134" s="2076"/>
      <c r="V134" s="2104"/>
      <c r="W134" s="2103"/>
      <c r="X134" s="2076"/>
      <c r="Y134" s="2104"/>
      <c r="Z134" s="2103"/>
      <c r="AA134" s="2230"/>
      <c r="AB134" s="2230"/>
      <c r="AC134" s="2230"/>
      <c r="AD134" s="2230"/>
      <c r="AT134" s="2002"/>
      <c r="AU134" s="2002"/>
      <c r="AV134" s="2002"/>
      <c r="AW134" s="2002"/>
      <c r="AX134" s="2002"/>
      <c r="AY134" s="2002"/>
      <c r="AZ134" s="2002"/>
      <c r="BA134" s="2002"/>
      <c r="BB134" s="2002"/>
      <c r="BC134" s="2002"/>
    </row>
    <row r="135" spans="1:55" s="1417" customFormat="1" ht="12" customHeight="1">
      <c r="D135" s="1156"/>
      <c r="E135" s="1156"/>
      <c r="F135" s="1156"/>
      <c r="G135" s="1156"/>
      <c r="H135" s="1156"/>
      <c r="I135" s="1156"/>
      <c r="J135" s="1156"/>
      <c r="K135" s="1842"/>
      <c r="L135" s="2106"/>
      <c r="M135" s="1156"/>
      <c r="N135" s="1156"/>
      <c r="O135" s="2106"/>
      <c r="P135" s="1156"/>
      <c r="Q135" s="1156"/>
      <c r="R135" s="2106"/>
      <c r="S135" s="1842"/>
      <c r="T135" s="2106"/>
      <c r="U135" s="2106"/>
      <c r="V135" s="2106"/>
      <c r="W135" s="2106"/>
      <c r="X135" s="2106"/>
      <c r="Y135" s="2181"/>
      <c r="Z135" s="2106"/>
      <c r="AA135" s="2235"/>
      <c r="AB135" s="2235"/>
      <c r="AC135" s="2235"/>
      <c r="AD135" s="2235"/>
      <c r="AT135" s="2002"/>
      <c r="AU135" s="2002"/>
      <c r="AV135" s="2002"/>
      <c r="AW135" s="2002"/>
      <c r="AX135" s="2002"/>
      <c r="AY135" s="2002"/>
      <c r="AZ135" s="2002"/>
      <c r="BA135" s="2002"/>
      <c r="BB135" s="2002"/>
      <c r="BC135" s="2002"/>
    </row>
    <row r="136" spans="1:55" s="1417" customFormat="1" ht="12" customHeight="1">
      <c r="D136" s="1156"/>
      <c r="E136" s="1156"/>
      <c r="F136" s="1156"/>
      <c r="G136" s="1156"/>
      <c r="H136" s="1156"/>
      <c r="I136" s="1156"/>
      <c r="J136" s="1156"/>
      <c r="K136" s="1842"/>
      <c r="L136" s="2106"/>
      <c r="M136" s="1156"/>
      <c r="N136" s="1156"/>
      <c r="O136" s="2106"/>
      <c r="P136" s="1156"/>
      <c r="Q136" s="1156"/>
      <c r="R136" s="2106"/>
      <c r="S136" s="1842"/>
      <c r="T136" s="2106"/>
      <c r="U136" s="2106"/>
      <c r="V136" s="2106"/>
      <c r="W136" s="2106"/>
      <c r="X136" s="2106"/>
      <c r="Y136" s="2181"/>
      <c r="Z136" s="2106"/>
      <c r="AA136" s="2235"/>
      <c r="AB136" s="2235"/>
      <c r="AC136" s="2235"/>
      <c r="AD136" s="2235"/>
      <c r="AT136" s="2002"/>
      <c r="AU136" s="2002"/>
      <c r="AV136" s="2002"/>
      <c r="AW136" s="2002"/>
      <c r="AX136" s="2002"/>
      <c r="AY136" s="2002"/>
      <c r="AZ136" s="2002"/>
      <c r="BA136" s="2002"/>
      <c r="BB136" s="2002"/>
      <c r="BC136" s="2002"/>
    </row>
    <row r="137" spans="1:55" s="1417" customFormat="1" ht="12" customHeight="1">
      <c r="D137" s="1156"/>
      <c r="E137" s="1156"/>
      <c r="F137" s="1156"/>
      <c r="G137" s="1156"/>
      <c r="H137" s="1156"/>
      <c r="I137" s="1156"/>
      <c r="J137" s="1156"/>
      <c r="K137" s="1842"/>
      <c r="L137" s="2106"/>
      <c r="M137" s="1156"/>
      <c r="N137" s="1156"/>
      <c r="O137" s="2106"/>
      <c r="P137" s="1156"/>
      <c r="Q137" s="1156"/>
      <c r="R137" s="2106"/>
      <c r="S137" s="1842"/>
      <c r="T137" s="2106"/>
      <c r="U137" s="2106"/>
      <c r="V137" s="2106"/>
      <c r="W137" s="2106"/>
      <c r="X137" s="2106"/>
      <c r="Y137" s="2181"/>
      <c r="Z137" s="2106"/>
      <c r="AA137" s="2235"/>
      <c r="AB137" s="2235"/>
      <c r="AC137" s="2235"/>
      <c r="AD137" s="2235"/>
      <c r="AT137" s="2002"/>
      <c r="AU137" s="2002"/>
      <c r="AV137" s="2002"/>
      <c r="AW137" s="2002"/>
      <c r="AX137" s="2002"/>
      <c r="AY137" s="2002"/>
      <c r="AZ137" s="2002"/>
      <c r="BA137" s="2002"/>
      <c r="BB137" s="2002"/>
      <c r="BC137" s="2002"/>
    </row>
    <row r="138" spans="1:55" s="1417" customFormat="1" ht="12" customHeight="1">
      <c r="D138" s="1156"/>
      <c r="E138" s="1156"/>
      <c r="F138" s="1156"/>
      <c r="G138" s="1156"/>
      <c r="H138" s="1156"/>
      <c r="I138" s="1156"/>
      <c r="J138" s="1156"/>
      <c r="K138" s="1842"/>
      <c r="L138" s="2106"/>
      <c r="M138" s="1156"/>
      <c r="N138" s="1156"/>
      <c r="O138" s="2106"/>
      <c r="P138" s="1156"/>
      <c r="Q138" s="1156"/>
      <c r="R138" s="2106"/>
      <c r="S138" s="1842"/>
      <c r="T138" s="2106"/>
      <c r="U138" s="2106"/>
      <c r="V138" s="2106"/>
      <c r="W138" s="2106"/>
      <c r="X138" s="2106"/>
      <c r="Y138" s="2181"/>
      <c r="Z138" s="2106"/>
      <c r="AA138" s="2235"/>
      <c r="AB138" s="2235"/>
      <c r="AC138" s="2235"/>
      <c r="AD138" s="2235"/>
      <c r="AT138" s="2002"/>
      <c r="AU138" s="2002"/>
      <c r="AV138" s="2002"/>
      <c r="AW138" s="2002"/>
      <c r="AX138" s="2002"/>
      <c r="AY138" s="2002"/>
      <c r="AZ138" s="2002"/>
      <c r="BA138" s="2002"/>
      <c r="BB138" s="2002"/>
      <c r="BC138" s="2002"/>
    </row>
    <row r="139" spans="1:55" s="1417" customFormat="1" ht="12" customHeight="1">
      <c r="D139" s="1156"/>
      <c r="E139" s="1156"/>
      <c r="F139" s="1156"/>
      <c r="G139" s="1156"/>
      <c r="H139" s="1156"/>
      <c r="I139" s="1156"/>
      <c r="J139" s="1156"/>
      <c r="K139" s="1842"/>
      <c r="L139" s="2106"/>
      <c r="M139" s="1156"/>
      <c r="N139" s="1156"/>
      <c r="O139" s="2106"/>
      <c r="P139" s="1156"/>
      <c r="Q139" s="1156"/>
      <c r="R139" s="2106"/>
      <c r="S139" s="1842"/>
      <c r="T139" s="2106"/>
      <c r="U139" s="2106"/>
      <c r="V139" s="2106"/>
      <c r="W139" s="2106"/>
      <c r="X139" s="2106"/>
      <c r="Y139" s="2181"/>
      <c r="Z139" s="2106"/>
      <c r="AA139" s="2235"/>
      <c r="AB139" s="2235"/>
      <c r="AC139" s="2235"/>
      <c r="AD139" s="2235"/>
      <c r="AT139" s="2002"/>
      <c r="AU139" s="2002"/>
      <c r="AV139" s="2002"/>
      <c r="AW139" s="2002"/>
      <c r="AX139" s="2002"/>
      <c r="AY139" s="2002"/>
      <c r="AZ139" s="2002"/>
      <c r="BA139" s="2002"/>
      <c r="BB139" s="2002"/>
      <c r="BC139" s="2002"/>
    </row>
    <row r="140" spans="1:55" s="1417" customFormat="1" ht="12" customHeight="1">
      <c r="D140" s="1156"/>
      <c r="E140" s="1156"/>
      <c r="F140" s="1156"/>
      <c r="G140" s="1156"/>
      <c r="H140" s="1156"/>
      <c r="I140" s="1156"/>
      <c r="J140" s="1156"/>
      <c r="K140" s="1842"/>
      <c r="L140" s="2106"/>
      <c r="M140" s="1156"/>
      <c r="N140" s="1156"/>
      <c r="O140" s="2106"/>
      <c r="P140" s="1156"/>
      <c r="Q140" s="1156"/>
      <c r="R140" s="2106"/>
      <c r="S140" s="1842"/>
      <c r="T140" s="2106"/>
      <c r="U140" s="2106"/>
      <c r="V140" s="2106"/>
      <c r="W140" s="2106"/>
      <c r="X140" s="2106"/>
      <c r="Y140" s="2181"/>
      <c r="Z140" s="2106"/>
      <c r="AA140" s="2235"/>
      <c r="AB140" s="2235"/>
      <c r="AC140" s="2235"/>
      <c r="AD140" s="2235"/>
      <c r="AT140" s="2002"/>
      <c r="AU140" s="2002"/>
      <c r="AV140" s="2002"/>
      <c r="AW140" s="2002"/>
      <c r="AX140" s="2002"/>
      <c r="AY140" s="2002"/>
      <c r="AZ140" s="2002"/>
      <c r="BA140" s="2002"/>
      <c r="BB140" s="2002"/>
      <c r="BC140" s="2002"/>
    </row>
    <row r="141" spans="1:55" s="1417" customFormat="1" ht="12" customHeight="1">
      <c r="D141" s="1156"/>
      <c r="E141" s="1156"/>
      <c r="F141" s="1156"/>
      <c r="G141" s="1156"/>
      <c r="H141" s="1156"/>
      <c r="I141" s="1156"/>
      <c r="J141" s="1156"/>
      <c r="K141" s="1842"/>
      <c r="L141" s="2106"/>
      <c r="M141" s="1156"/>
      <c r="N141" s="1156"/>
      <c r="O141" s="2106"/>
      <c r="P141" s="1156"/>
      <c r="Q141" s="1156"/>
      <c r="R141" s="2106"/>
      <c r="S141" s="1842"/>
      <c r="T141" s="2106"/>
      <c r="U141" s="2106"/>
      <c r="V141" s="2106"/>
      <c r="W141" s="2106"/>
      <c r="X141" s="2106"/>
      <c r="Y141" s="2181"/>
      <c r="Z141" s="2106"/>
      <c r="AA141" s="2235"/>
      <c r="AB141" s="2235"/>
      <c r="AC141" s="2235"/>
      <c r="AD141" s="2235"/>
      <c r="AT141" s="2002"/>
      <c r="AU141" s="2002"/>
      <c r="AV141" s="2002"/>
      <c r="AW141" s="2002"/>
      <c r="AX141" s="2002"/>
      <c r="AY141" s="2002"/>
      <c r="AZ141" s="2002"/>
      <c r="BA141" s="2002"/>
      <c r="BB141" s="2002"/>
      <c r="BC141" s="2002"/>
    </row>
    <row r="142" spans="1:55" s="1417" customFormat="1" ht="12" customHeight="1">
      <c r="D142" s="1156"/>
      <c r="E142" s="1156"/>
      <c r="F142" s="1156"/>
      <c r="G142" s="1156"/>
      <c r="H142" s="1156"/>
      <c r="I142" s="1156"/>
      <c r="J142" s="1156"/>
      <c r="K142" s="1842"/>
      <c r="L142" s="2106"/>
      <c r="M142" s="1156"/>
      <c r="N142" s="1156"/>
      <c r="O142" s="2106"/>
      <c r="P142" s="1156"/>
      <c r="Q142" s="1156"/>
      <c r="R142" s="2106"/>
      <c r="S142" s="1842"/>
      <c r="T142" s="2106"/>
      <c r="U142" s="2106"/>
      <c r="V142" s="2106"/>
      <c r="W142" s="2106"/>
      <c r="X142" s="2106"/>
      <c r="Y142" s="2181"/>
      <c r="Z142" s="2106"/>
      <c r="AA142" s="2235"/>
      <c r="AB142" s="2235"/>
      <c r="AC142" s="2235"/>
      <c r="AD142" s="2235"/>
      <c r="AT142" s="2002"/>
      <c r="AU142" s="2002"/>
      <c r="AV142" s="2002"/>
      <c r="AW142" s="2002"/>
      <c r="AX142" s="2002"/>
      <c r="AY142" s="2002"/>
      <c r="AZ142" s="2002"/>
      <c r="BA142" s="2002"/>
      <c r="BB142" s="2002"/>
      <c r="BC142" s="2002"/>
    </row>
    <row r="143" spans="1:55" s="1417" customFormat="1" ht="12" customHeight="1">
      <c r="D143" s="1156"/>
      <c r="E143" s="1156"/>
      <c r="F143" s="1156"/>
      <c r="G143" s="1156"/>
      <c r="H143" s="1156"/>
      <c r="I143" s="1156"/>
      <c r="J143" s="1156"/>
      <c r="K143" s="1842"/>
      <c r="L143" s="2106"/>
      <c r="M143" s="1156"/>
      <c r="N143" s="1156"/>
      <c r="O143" s="2106"/>
      <c r="P143" s="1156"/>
      <c r="Q143" s="1156"/>
      <c r="R143" s="2106"/>
      <c r="S143" s="1842"/>
      <c r="T143" s="2106"/>
      <c r="U143" s="2106"/>
      <c r="V143" s="2106"/>
      <c r="W143" s="2106"/>
      <c r="X143" s="2106"/>
      <c r="Y143" s="2181"/>
      <c r="Z143" s="2106"/>
      <c r="AA143" s="2235"/>
      <c r="AB143" s="2235"/>
      <c r="AC143" s="2235"/>
      <c r="AD143" s="2235"/>
      <c r="AT143" s="2002"/>
      <c r="AU143" s="2002"/>
      <c r="AV143" s="2002"/>
      <c r="AW143" s="2002"/>
      <c r="AX143" s="2002"/>
      <c r="AY143" s="2002"/>
      <c r="AZ143" s="2002"/>
      <c r="BA143" s="2002"/>
      <c r="BB143" s="2002"/>
      <c r="BC143" s="2002"/>
    </row>
    <row r="144" spans="1:55" s="1417" customFormat="1" ht="12" customHeight="1">
      <c r="D144" s="1156"/>
      <c r="E144" s="1156"/>
      <c r="F144" s="1156"/>
      <c r="G144" s="1156"/>
      <c r="H144" s="1156"/>
      <c r="I144" s="1156"/>
      <c r="J144" s="1156"/>
      <c r="K144" s="1842"/>
      <c r="L144" s="2106"/>
      <c r="M144" s="1156"/>
      <c r="N144" s="1156"/>
      <c r="O144" s="2106"/>
      <c r="P144" s="1156"/>
      <c r="Q144" s="1156"/>
      <c r="R144" s="2106"/>
      <c r="S144" s="1842"/>
      <c r="T144" s="2106"/>
      <c r="U144" s="2106"/>
      <c r="V144" s="2106"/>
      <c r="W144" s="2106"/>
      <c r="X144" s="2106"/>
      <c r="Y144" s="2181"/>
      <c r="Z144" s="2106"/>
      <c r="AA144" s="2235"/>
      <c r="AB144" s="2235"/>
      <c r="AC144" s="2235"/>
      <c r="AD144" s="2235"/>
      <c r="AT144" s="2002"/>
      <c r="AU144" s="2002"/>
      <c r="AV144" s="2002"/>
      <c r="AW144" s="2002"/>
      <c r="AX144" s="2002"/>
      <c r="AY144" s="2002"/>
      <c r="AZ144" s="2002"/>
      <c r="BA144" s="2002"/>
      <c r="BB144" s="2002"/>
      <c r="BC144" s="2002"/>
    </row>
    <row r="145" spans="4:55" s="1417" customFormat="1" ht="12" customHeight="1">
      <c r="D145" s="1156"/>
      <c r="E145" s="1156"/>
      <c r="F145" s="1156"/>
      <c r="G145" s="1156"/>
      <c r="H145" s="1156"/>
      <c r="I145" s="1156"/>
      <c r="J145" s="1156"/>
      <c r="K145" s="1842"/>
      <c r="L145" s="2106"/>
      <c r="M145" s="1156"/>
      <c r="N145" s="1156"/>
      <c r="O145" s="2106"/>
      <c r="P145" s="1156"/>
      <c r="Q145" s="1156"/>
      <c r="R145" s="2106"/>
      <c r="S145" s="1842"/>
      <c r="T145" s="2106"/>
      <c r="U145" s="2106"/>
      <c r="V145" s="2106"/>
      <c r="W145" s="2106"/>
      <c r="X145" s="2106"/>
      <c r="Y145" s="2181"/>
      <c r="Z145" s="2106"/>
      <c r="AA145" s="2235"/>
      <c r="AB145" s="2235"/>
      <c r="AC145" s="2235"/>
      <c r="AD145" s="2235"/>
      <c r="AT145" s="2002"/>
      <c r="AU145" s="2002"/>
      <c r="AV145" s="2002"/>
      <c r="AW145" s="2002"/>
      <c r="AX145" s="2002"/>
      <c r="AY145" s="2002"/>
      <c r="AZ145" s="2002"/>
      <c r="BA145" s="2002"/>
      <c r="BB145" s="2002"/>
      <c r="BC145" s="2002"/>
    </row>
    <row r="146" spans="4:55" s="1417" customFormat="1" ht="12" customHeight="1">
      <c r="D146" s="1156"/>
      <c r="E146" s="1156"/>
      <c r="F146" s="1156"/>
      <c r="G146" s="1156"/>
      <c r="H146" s="1156"/>
      <c r="I146" s="1156"/>
      <c r="J146" s="1156"/>
      <c r="K146" s="1842"/>
      <c r="L146" s="2106"/>
      <c r="M146" s="1156"/>
      <c r="N146" s="1156"/>
      <c r="O146" s="2106"/>
      <c r="P146" s="1156"/>
      <c r="Q146" s="1156"/>
      <c r="R146" s="2106"/>
      <c r="S146" s="1842"/>
      <c r="T146" s="2106"/>
      <c r="U146" s="2106"/>
      <c r="V146" s="2106"/>
      <c r="W146" s="2106"/>
      <c r="X146" s="2106"/>
      <c r="Y146" s="2181"/>
      <c r="Z146" s="2106"/>
      <c r="AA146" s="2235"/>
      <c r="AB146" s="2235"/>
      <c r="AC146" s="2235"/>
      <c r="AD146" s="2235"/>
      <c r="AT146" s="2002"/>
      <c r="AU146" s="2002"/>
      <c r="AV146" s="2002"/>
      <c r="AW146" s="2002"/>
      <c r="AX146" s="2002"/>
      <c r="AY146" s="2002"/>
      <c r="AZ146" s="2002"/>
      <c r="BA146" s="2002"/>
      <c r="BB146" s="2002"/>
      <c r="BC146" s="2002"/>
    </row>
    <row r="147" spans="4:55" s="1417" customFormat="1" ht="12" customHeight="1">
      <c r="D147" s="1156"/>
      <c r="E147" s="1156"/>
      <c r="F147" s="1156"/>
      <c r="G147" s="1156"/>
      <c r="H147" s="1156"/>
      <c r="I147" s="1156"/>
      <c r="J147" s="1156"/>
      <c r="K147" s="1842"/>
      <c r="L147" s="2106"/>
      <c r="M147" s="1156"/>
      <c r="N147" s="1156"/>
      <c r="O147" s="2106"/>
      <c r="P147" s="1156"/>
      <c r="Q147" s="1156"/>
      <c r="R147" s="2106"/>
      <c r="S147" s="1842"/>
      <c r="T147" s="2106"/>
      <c r="U147" s="2106"/>
      <c r="V147" s="2106"/>
      <c r="W147" s="2106"/>
      <c r="X147" s="2106"/>
      <c r="Y147" s="2181"/>
      <c r="Z147" s="2106"/>
      <c r="AA147" s="2235"/>
      <c r="AB147" s="2235"/>
      <c r="AC147" s="2235"/>
      <c r="AD147" s="2235"/>
      <c r="AT147" s="2002"/>
      <c r="AU147" s="2002"/>
      <c r="AV147" s="2002"/>
      <c r="AW147" s="2002"/>
      <c r="AX147" s="2002"/>
      <c r="AY147" s="2002"/>
      <c r="AZ147" s="2002"/>
      <c r="BA147" s="2002"/>
      <c r="BB147" s="2002"/>
      <c r="BC147" s="2002"/>
    </row>
    <row r="148" spans="4:55" s="1417" customFormat="1" ht="12" customHeight="1">
      <c r="D148" s="1156"/>
      <c r="E148" s="1156"/>
      <c r="F148" s="1156"/>
      <c r="G148" s="1156"/>
      <c r="H148" s="1156"/>
      <c r="I148" s="1156"/>
      <c r="J148" s="1156"/>
      <c r="K148" s="1842"/>
      <c r="L148" s="2106"/>
      <c r="M148" s="1156"/>
      <c r="N148" s="1156"/>
      <c r="O148" s="2106"/>
      <c r="P148" s="1156"/>
      <c r="Q148" s="1156"/>
      <c r="R148" s="2106"/>
      <c r="S148" s="1842"/>
      <c r="T148" s="2106"/>
      <c r="U148" s="2106"/>
      <c r="V148" s="2106"/>
      <c r="W148" s="2106"/>
      <c r="X148" s="2106"/>
      <c r="Y148" s="2181"/>
      <c r="Z148" s="2106"/>
      <c r="AA148" s="2235"/>
      <c r="AB148" s="2235"/>
      <c r="AC148" s="2235"/>
      <c r="AD148" s="2235"/>
      <c r="AT148" s="2002"/>
      <c r="AU148" s="2002"/>
      <c r="AV148" s="2002"/>
      <c r="AW148" s="2002"/>
      <c r="AX148" s="2002"/>
      <c r="AY148" s="2002"/>
      <c r="AZ148" s="2002"/>
      <c r="BA148" s="2002"/>
      <c r="BB148" s="2002"/>
      <c r="BC148" s="2002"/>
    </row>
    <row r="149" spans="4:55" s="1417" customFormat="1" ht="12" customHeight="1">
      <c r="D149" s="1156"/>
      <c r="E149" s="1156"/>
      <c r="F149" s="1156"/>
      <c r="G149" s="1156"/>
      <c r="H149" s="1156"/>
      <c r="I149" s="1156"/>
      <c r="J149" s="1156"/>
      <c r="K149" s="1842"/>
      <c r="L149" s="2106"/>
      <c r="M149" s="1156"/>
      <c r="N149" s="1156"/>
      <c r="O149" s="2106"/>
      <c r="P149" s="1156"/>
      <c r="Q149" s="1156"/>
      <c r="R149" s="2106"/>
      <c r="S149" s="1842"/>
      <c r="T149" s="2106"/>
      <c r="U149" s="2106"/>
      <c r="V149" s="2106"/>
      <c r="W149" s="2106"/>
      <c r="X149" s="2106"/>
      <c r="Y149" s="2181"/>
      <c r="Z149" s="2106"/>
      <c r="AA149" s="2235"/>
      <c r="AB149" s="2235"/>
      <c r="AC149" s="2235"/>
      <c r="AD149" s="2235"/>
      <c r="AT149" s="2002"/>
      <c r="AU149" s="2002"/>
      <c r="AV149" s="2002"/>
      <c r="AW149" s="2002"/>
      <c r="AX149" s="2002"/>
      <c r="AY149" s="2002"/>
      <c r="AZ149" s="2002"/>
      <c r="BA149" s="2002"/>
      <c r="BB149" s="2002"/>
      <c r="BC149" s="2002"/>
    </row>
    <row r="150" spans="4:55" s="1417" customFormat="1" ht="12" customHeight="1">
      <c r="D150" s="1156"/>
      <c r="E150" s="1156"/>
      <c r="F150" s="1156"/>
      <c r="G150" s="1156"/>
      <c r="H150" s="1156"/>
      <c r="I150" s="1156"/>
      <c r="J150" s="1156"/>
      <c r="K150" s="1842"/>
      <c r="L150" s="2106"/>
      <c r="M150" s="1156"/>
      <c r="N150" s="1156"/>
      <c r="O150" s="2106"/>
      <c r="P150" s="1156"/>
      <c r="Q150" s="1156"/>
      <c r="R150" s="2106"/>
      <c r="S150" s="1842"/>
      <c r="T150" s="2106"/>
      <c r="U150" s="2106"/>
      <c r="V150" s="2106"/>
      <c r="W150" s="2106"/>
      <c r="X150" s="2106"/>
      <c r="Y150" s="2181"/>
      <c r="Z150" s="2106"/>
      <c r="AA150" s="2235"/>
      <c r="AB150" s="2235"/>
      <c r="AC150" s="2235"/>
      <c r="AD150" s="2235"/>
      <c r="AT150" s="2002"/>
      <c r="AU150" s="2002"/>
      <c r="AV150" s="2002"/>
      <c r="AW150" s="2002"/>
      <c r="AX150" s="2002"/>
      <c r="AY150" s="2002"/>
      <c r="AZ150" s="2002"/>
      <c r="BA150" s="2002"/>
      <c r="BB150" s="2002"/>
      <c r="BC150" s="2002"/>
    </row>
    <row r="151" spans="4:55" s="1417" customFormat="1" ht="12" customHeight="1">
      <c r="D151" s="1156"/>
      <c r="E151" s="1156"/>
      <c r="F151" s="1156"/>
      <c r="G151" s="1156"/>
      <c r="H151" s="1156"/>
      <c r="I151" s="1156"/>
      <c r="J151" s="1156"/>
      <c r="K151" s="1842"/>
      <c r="L151" s="2106"/>
      <c r="M151" s="1156"/>
      <c r="N151" s="1156"/>
      <c r="O151" s="2106"/>
      <c r="P151" s="1156"/>
      <c r="Q151" s="1156"/>
      <c r="R151" s="2106"/>
      <c r="S151" s="1842"/>
      <c r="T151" s="2106"/>
      <c r="U151" s="2106"/>
      <c r="V151" s="2106"/>
      <c r="W151" s="2106"/>
      <c r="X151" s="2106"/>
      <c r="Y151" s="2181"/>
      <c r="Z151" s="2106"/>
      <c r="AA151" s="2235"/>
      <c r="AB151" s="2235"/>
      <c r="AC151" s="2235"/>
      <c r="AD151" s="2235"/>
      <c r="AT151" s="2002"/>
      <c r="AU151" s="2002"/>
      <c r="AV151" s="2002"/>
      <c r="AW151" s="2002"/>
      <c r="AX151" s="2002"/>
      <c r="AY151" s="2002"/>
      <c r="AZ151" s="2002"/>
      <c r="BA151" s="2002"/>
      <c r="BB151" s="2002"/>
      <c r="BC151" s="2002"/>
    </row>
    <row r="152" spans="4:55" s="1417" customFormat="1" ht="12" customHeight="1">
      <c r="D152" s="1156"/>
      <c r="E152" s="1156"/>
      <c r="F152" s="1156"/>
      <c r="G152" s="1156"/>
      <c r="H152" s="1156"/>
      <c r="I152" s="1156"/>
      <c r="J152" s="1156"/>
      <c r="K152" s="1842"/>
      <c r="L152" s="2106"/>
      <c r="M152" s="1156"/>
      <c r="N152" s="1156"/>
      <c r="O152" s="2106"/>
      <c r="P152" s="1156"/>
      <c r="Q152" s="1156"/>
      <c r="R152" s="2106"/>
      <c r="S152" s="1842"/>
      <c r="T152" s="2106"/>
      <c r="U152" s="2106"/>
      <c r="V152" s="2106"/>
      <c r="W152" s="2106"/>
      <c r="X152" s="2106"/>
      <c r="Y152" s="2181"/>
      <c r="Z152" s="2106"/>
      <c r="AA152" s="2235"/>
      <c r="AB152" s="2235"/>
      <c r="AC152" s="2235"/>
      <c r="AD152" s="2235"/>
      <c r="AT152" s="2002"/>
      <c r="AU152" s="2002"/>
      <c r="AV152" s="2002"/>
      <c r="AW152" s="2002"/>
      <c r="AX152" s="2002"/>
      <c r="AY152" s="2002"/>
      <c r="AZ152" s="2002"/>
      <c r="BA152" s="2002"/>
      <c r="BB152" s="2002"/>
      <c r="BC152" s="2002"/>
    </row>
    <row r="153" spans="4:55" s="1417" customFormat="1" ht="12" customHeight="1">
      <c r="D153" s="1156"/>
      <c r="E153" s="1156"/>
      <c r="F153" s="1156"/>
      <c r="G153" s="1156"/>
      <c r="H153" s="1156"/>
      <c r="I153" s="1156"/>
      <c r="J153" s="1156"/>
      <c r="K153" s="1842"/>
      <c r="L153" s="2106"/>
      <c r="M153" s="1156"/>
      <c r="N153" s="1156"/>
      <c r="O153" s="2106"/>
      <c r="P153" s="1156"/>
      <c r="Q153" s="1156"/>
      <c r="R153" s="2106"/>
      <c r="S153" s="1842"/>
      <c r="T153" s="2106"/>
      <c r="U153" s="2106"/>
      <c r="V153" s="2106"/>
      <c r="W153" s="2106"/>
      <c r="X153" s="2106"/>
      <c r="Y153" s="2181"/>
      <c r="Z153" s="2106"/>
      <c r="AA153" s="2235"/>
      <c r="AB153" s="2235"/>
      <c r="AC153" s="2235"/>
      <c r="AD153" s="2235"/>
      <c r="AT153" s="2002"/>
      <c r="AU153" s="2002"/>
      <c r="AV153" s="2002"/>
      <c r="AW153" s="2002"/>
      <c r="AX153" s="2002"/>
      <c r="AY153" s="2002"/>
      <c r="AZ153" s="2002"/>
      <c r="BA153" s="2002"/>
      <c r="BB153" s="2002"/>
      <c r="BC153" s="2002"/>
    </row>
    <row r="154" spans="4:55" s="1417" customFormat="1" ht="12" customHeight="1">
      <c r="D154" s="1156"/>
      <c r="E154" s="1156"/>
      <c r="F154" s="1156"/>
      <c r="G154" s="1156"/>
      <c r="H154" s="1156"/>
      <c r="I154" s="1156"/>
      <c r="J154" s="1156"/>
      <c r="K154" s="1842"/>
      <c r="L154" s="2106"/>
      <c r="M154" s="1156"/>
      <c r="N154" s="1156"/>
      <c r="O154" s="2106"/>
      <c r="P154" s="1156"/>
      <c r="Q154" s="1156"/>
      <c r="R154" s="2106"/>
      <c r="S154" s="1842"/>
      <c r="T154" s="2106"/>
      <c r="U154" s="2106"/>
      <c r="V154" s="2106"/>
      <c r="W154" s="2106"/>
      <c r="X154" s="2106"/>
      <c r="Y154" s="2181"/>
      <c r="Z154" s="2106"/>
      <c r="AA154" s="2235"/>
      <c r="AB154" s="2235"/>
      <c r="AC154" s="2235"/>
      <c r="AD154" s="2235"/>
      <c r="AT154" s="2002"/>
      <c r="AU154" s="2002"/>
      <c r="AV154" s="2002"/>
      <c r="AW154" s="2002"/>
      <c r="AX154" s="2002"/>
      <c r="AY154" s="2002"/>
      <c r="AZ154" s="2002"/>
      <c r="BA154" s="2002"/>
      <c r="BB154" s="2002"/>
      <c r="BC154" s="2002"/>
    </row>
    <row r="155" spans="4:55" s="1417" customFormat="1" ht="12" customHeight="1">
      <c r="D155" s="1156"/>
      <c r="E155" s="1156"/>
      <c r="F155" s="1156"/>
      <c r="G155" s="1156"/>
      <c r="H155" s="1156"/>
      <c r="I155" s="1156"/>
      <c r="J155" s="1156"/>
      <c r="K155" s="1842"/>
      <c r="L155" s="2106"/>
      <c r="M155" s="1156"/>
      <c r="N155" s="1156"/>
      <c r="O155" s="2106"/>
      <c r="P155" s="1156"/>
      <c r="Q155" s="1156"/>
      <c r="R155" s="2106"/>
      <c r="S155" s="1842"/>
      <c r="T155" s="2106"/>
      <c r="U155" s="2106"/>
      <c r="V155" s="2106"/>
      <c r="W155" s="2106"/>
      <c r="X155" s="2106"/>
      <c r="Y155" s="2181"/>
      <c r="Z155" s="2106"/>
      <c r="AA155" s="2235"/>
      <c r="AB155" s="2235"/>
      <c r="AC155" s="2235"/>
      <c r="AD155" s="2235"/>
      <c r="AT155" s="2002"/>
      <c r="AU155" s="2002"/>
      <c r="AV155" s="2002"/>
      <c r="AW155" s="2002"/>
      <c r="AX155" s="2002"/>
      <c r="AY155" s="2002"/>
      <c r="AZ155" s="2002"/>
      <c r="BA155" s="2002"/>
      <c r="BB155" s="2002"/>
      <c r="BC155" s="2002"/>
    </row>
    <row r="156" spans="4:55" s="1417" customFormat="1" ht="12" customHeight="1">
      <c r="D156" s="1156"/>
      <c r="E156" s="1156"/>
      <c r="F156" s="1156"/>
      <c r="G156" s="1156"/>
      <c r="H156" s="1156"/>
      <c r="I156" s="1156"/>
      <c r="J156" s="1156"/>
      <c r="K156" s="1842"/>
      <c r="L156" s="2106"/>
      <c r="M156" s="1156"/>
      <c r="N156" s="1156"/>
      <c r="O156" s="2106"/>
      <c r="P156" s="1156"/>
      <c r="Q156" s="1156"/>
      <c r="R156" s="2106"/>
      <c r="S156" s="1842"/>
      <c r="T156" s="2106"/>
      <c r="U156" s="2106"/>
      <c r="V156" s="2106"/>
      <c r="W156" s="2106"/>
      <c r="X156" s="2106"/>
      <c r="Y156" s="2181"/>
      <c r="Z156" s="2106"/>
      <c r="AA156" s="2235"/>
      <c r="AB156" s="2235"/>
      <c r="AC156" s="2235"/>
      <c r="AD156" s="2235"/>
      <c r="AT156" s="2002"/>
      <c r="AU156" s="2002"/>
      <c r="AV156" s="2002"/>
      <c r="AW156" s="2002"/>
      <c r="AX156" s="2002"/>
      <c r="AY156" s="2002"/>
      <c r="AZ156" s="2002"/>
      <c r="BA156" s="2002"/>
      <c r="BB156" s="2002"/>
      <c r="BC156" s="2002"/>
    </row>
    <row r="157" spans="4:55" s="1417" customFormat="1" ht="12" customHeight="1">
      <c r="D157" s="1156"/>
      <c r="E157" s="1156"/>
      <c r="F157" s="1156"/>
      <c r="G157" s="1156"/>
      <c r="H157" s="1156"/>
      <c r="I157" s="1156"/>
      <c r="J157" s="1156"/>
      <c r="K157" s="1842"/>
      <c r="L157" s="2106"/>
      <c r="M157" s="1156"/>
      <c r="N157" s="1156"/>
      <c r="O157" s="2106"/>
      <c r="P157" s="1156"/>
      <c r="Q157" s="1156"/>
      <c r="R157" s="2106"/>
      <c r="S157" s="1842"/>
      <c r="T157" s="2106"/>
      <c r="U157" s="2106"/>
      <c r="V157" s="2106"/>
      <c r="W157" s="2106"/>
      <c r="X157" s="2106"/>
      <c r="Y157" s="2181"/>
      <c r="Z157" s="2106"/>
      <c r="AA157" s="2235"/>
      <c r="AB157" s="2235"/>
      <c r="AC157" s="2235"/>
      <c r="AD157" s="2235"/>
      <c r="AT157" s="2002"/>
      <c r="AU157" s="2002"/>
      <c r="AV157" s="2002"/>
      <c r="AW157" s="2002"/>
      <c r="AX157" s="2002"/>
      <c r="AY157" s="2002"/>
      <c r="AZ157" s="2002"/>
      <c r="BA157" s="2002"/>
      <c r="BB157" s="2002"/>
      <c r="BC157" s="2002"/>
    </row>
    <row r="158" spans="4:55" s="1417" customFormat="1" ht="12" customHeight="1">
      <c r="D158" s="1156"/>
      <c r="E158" s="1156"/>
      <c r="F158" s="1156"/>
      <c r="G158" s="1156"/>
      <c r="H158" s="1156"/>
      <c r="I158" s="1156"/>
      <c r="J158" s="1156"/>
      <c r="K158" s="1842"/>
      <c r="L158" s="2106"/>
      <c r="M158" s="1156"/>
      <c r="N158" s="1156"/>
      <c r="O158" s="2106"/>
      <c r="P158" s="1156"/>
      <c r="Q158" s="1156"/>
      <c r="R158" s="2106"/>
      <c r="S158" s="1842"/>
      <c r="T158" s="2106"/>
      <c r="U158" s="2106"/>
      <c r="V158" s="2106"/>
      <c r="W158" s="2106"/>
      <c r="X158" s="2106"/>
      <c r="Y158" s="2181"/>
      <c r="Z158" s="2106"/>
      <c r="AA158" s="2235"/>
      <c r="AB158" s="2235"/>
      <c r="AC158" s="2235"/>
      <c r="AD158" s="2235"/>
      <c r="AT158" s="2002"/>
      <c r="AU158" s="2002"/>
      <c r="AV158" s="2002"/>
      <c r="AW158" s="2002"/>
      <c r="AX158" s="2002"/>
      <c r="AY158" s="2002"/>
      <c r="AZ158" s="2002"/>
      <c r="BA158" s="2002"/>
      <c r="BB158" s="2002"/>
      <c r="BC158" s="2002"/>
    </row>
    <row r="159" spans="4:55" s="1417" customFormat="1" ht="12" customHeight="1">
      <c r="D159" s="1156"/>
      <c r="E159" s="1156"/>
      <c r="F159" s="1156"/>
      <c r="G159" s="1156"/>
      <c r="H159" s="1156"/>
      <c r="I159" s="1156"/>
      <c r="J159" s="1156"/>
      <c r="K159" s="1842"/>
      <c r="L159" s="2106"/>
      <c r="M159" s="1156"/>
      <c r="N159" s="1156"/>
      <c r="O159" s="2106"/>
      <c r="P159" s="1156"/>
      <c r="Q159" s="1156"/>
      <c r="R159" s="2106"/>
      <c r="S159" s="1842"/>
      <c r="T159" s="2106"/>
      <c r="U159" s="2106"/>
      <c r="V159" s="2106"/>
      <c r="W159" s="2106"/>
      <c r="X159" s="2106"/>
      <c r="Y159" s="2181"/>
      <c r="Z159" s="2106"/>
      <c r="AA159" s="2235"/>
      <c r="AB159" s="2235"/>
      <c r="AC159" s="2235"/>
      <c r="AD159" s="2235"/>
      <c r="AT159" s="2002"/>
      <c r="AU159" s="2002"/>
      <c r="AV159" s="2002"/>
      <c r="AW159" s="2002"/>
      <c r="AX159" s="2002"/>
      <c r="AY159" s="2002"/>
      <c r="AZ159" s="2002"/>
      <c r="BA159" s="2002"/>
      <c r="BB159" s="2002"/>
      <c r="BC159" s="2002"/>
    </row>
    <row r="160" spans="4:55" s="1417" customFormat="1" ht="12" customHeight="1">
      <c r="D160" s="1156"/>
      <c r="E160" s="1156"/>
      <c r="F160" s="1156"/>
      <c r="G160" s="1156"/>
      <c r="H160" s="1156"/>
      <c r="I160" s="1156"/>
      <c r="J160" s="1156"/>
      <c r="K160" s="1842"/>
      <c r="L160" s="2106"/>
      <c r="M160" s="1156"/>
      <c r="N160" s="1156"/>
      <c r="O160" s="2106"/>
      <c r="P160" s="1156"/>
      <c r="Q160" s="1156"/>
      <c r="R160" s="2106"/>
      <c r="S160" s="1842"/>
      <c r="T160" s="2106"/>
      <c r="U160" s="2106"/>
      <c r="V160" s="2106"/>
      <c r="W160" s="2106"/>
      <c r="X160" s="2106"/>
      <c r="Y160" s="2181"/>
      <c r="Z160" s="2106"/>
      <c r="AA160" s="2235"/>
      <c r="AB160" s="2235"/>
      <c r="AC160" s="2235"/>
      <c r="AD160" s="2235"/>
      <c r="AT160" s="2002"/>
      <c r="AU160" s="2002"/>
      <c r="AV160" s="2002"/>
      <c r="AW160" s="2002"/>
      <c r="AX160" s="2002"/>
      <c r="AY160" s="2002"/>
      <c r="AZ160" s="2002"/>
      <c r="BA160" s="2002"/>
      <c r="BB160" s="2002"/>
      <c r="BC160" s="2002"/>
    </row>
    <row r="161" spans="4:55" s="1417" customFormat="1" ht="12" customHeight="1">
      <c r="D161" s="1156"/>
      <c r="E161" s="1156"/>
      <c r="F161" s="1156"/>
      <c r="G161" s="1156"/>
      <c r="H161" s="1156"/>
      <c r="I161" s="1156"/>
      <c r="J161" s="1156"/>
      <c r="K161" s="1842"/>
      <c r="L161" s="2106"/>
      <c r="M161" s="1156"/>
      <c r="N161" s="1156"/>
      <c r="O161" s="2106"/>
      <c r="P161" s="1156"/>
      <c r="Q161" s="1156"/>
      <c r="R161" s="2106"/>
      <c r="S161" s="1842"/>
      <c r="T161" s="2106"/>
      <c r="U161" s="2106"/>
      <c r="V161" s="2106"/>
      <c r="W161" s="2106"/>
      <c r="X161" s="2106"/>
      <c r="Y161" s="2181"/>
      <c r="Z161" s="2106"/>
      <c r="AA161" s="2235"/>
      <c r="AB161" s="2235"/>
      <c r="AC161" s="2235"/>
      <c r="AD161" s="2235"/>
      <c r="AT161" s="2002"/>
      <c r="AU161" s="2002"/>
      <c r="AV161" s="2002"/>
      <c r="AW161" s="2002"/>
      <c r="AX161" s="2002"/>
      <c r="AY161" s="2002"/>
      <c r="AZ161" s="2002"/>
      <c r="BA161" s="2002"/>
      <c r="BB161" s="2002"/>
      <c r="BC161" s="2002"/>
    </row>
    <row r="162" spans="4:55" s="1417" customFormat="1" ht="12" customHeight="1">
      <c r="D162" s="1156"/>
      <c r="E162" s="1156"/>
      <c r="F162" s="1156"/>
      <c r="G162" s="1156"/>
      <c r="H162" s="1156"/>
      <c r="I162" s="1156"/>
      <c r="J162" s="1156"/>
      <c r="K162" s="1842"/>
      <c r="L162" s="2106"/>
      <c r="M162" s="1156"/>
      <c r="N162" s="1156"/>
      <c r="O162" s="2106"/>
      <c r="P162" s="1156"/>
      <c r="Q162" s="1156"/>
      <c r="R162" s="2106"/>
      <c r="S162" s="1842"/>
      <c r="T162" s="2106"/>
      <c r="U162" s="2106"/>
      <c r="V162" s="2106"/>
      <c r="W162" s="2106"/>
      <c r="X162" s="2106"/>
      <c r="Y162" s="2181"/>
      <c r="Z162" s="2106"/>
      <c r="AA162" s="2235"/>
      <c r="AB162" s="2235"/>
      <c r="AC162" s="2235"/>
      <c r="AD162" s="2235"/>
      <c r="AT162" s="2002"/>
      <c r="AU162" s="2002"/>
      <c r="AV162" s="2002"/>
      <c r="AW162" s="2002"/>
      <c r="AX162" s="2002"/>
      <c r="AY162" s="2002"/>
      <c r="AZ162" s="2002"/>
      <c r="BA162" s="2002"/>
      <c r="BB162" s="2002"/>
      <c r="BC162" s="2002"/>
    </row>
    <row r="163" spans="4:55" s="1417" customFormat="1" ht="12" customHeight="1">
      <c r="D163" s="1156"/>
      <c r="E163" s="1156"/>
      <c r="F163" s="1156"/>
      <c r="G163" s="1156"/>
      <c r="H163" s="1156"/>
      <c r="I163" s="1156"/>
      <c r="J163" s="1156"/>
      <c r="K163" s="1842"/>
      <c r="L163" s="2106"/>
      <c r="M163" s="1156"/>
      <c r="N163" s="1156"/>
      <c r="O163" s="2106"/>
      <c r="P163" s="1156"/>
      <c r="Q163" s="1156"/>
      <c r="R163" s="2106"/>
      <c r="S163" s="1842"/>
      <c r="T163" s="2106"/>
      <c r="U163" s="2106"/>
      <c r="V163" s="2106"/>
      <c r="W163" s="2106"/>
      <c r="X163" s="2106"/>
      <c r="Y163" s="2181"/>
      <c r="Z163" s="2106"/>
      <c r="AA163" s="2235"/>
      <c r="AB163" s="2235"/>
      <c r="AC163" s="2235"/>
      <c r="AD163" s="2235"/>
      <c r="AT163" s="2002"/>
      <c r="AU163" s="2002"/>
      <c r="AV163" s="2002"/>
      <c r="AW163" s="2002"/>
      <c r="AX163" s="2002"/>
      <c r="AY163" s="2002"/>
      <c r="AZ163" s="2002"/>
      <c r="BA163" s="2002"/>
      <c r="BB163" s="2002"/>
      <c r="BC163" s="2002"/>
    </row>
    <row r="164" spans="4:55" s="1417" customFormat="1" ht="12" customHeight="1">
      <c r="D164" s="1156"/>
      <c r="E164" s="1156"/>
      <c r="F164" s="1156"/>
      <c r="G164" s="1156"/>
      <c r="H164" s="1156"/>
      <c r="I164" s="1156"/>
      <c r="J164" s="1156"/>
      <c r="K164" s="1842"/>
      <c r="L164" s="2106"/>
      <c r="M164" s="1156"/>
      <c r="N164" s="1156"/>
      <c r="O164" s="2106"/>
      <c r="P164" s="1156"/>
      <c r="Q164" s="1156"/>
      <c r="R164" s="2106"/>
      <c r="S164" s="1842"/>
      <c r="T164" s="2106"/>
      <c r="U164" s="2106"/>
      <c r="V164" s="2106"/>
      <c r="W164" s="2106"/>
      <c r="X164" s="2106"/>
      <c r="Y164" s="2181"/>
      <c r="Z164" s="2106"/>
      <c r="AA164" s="2235"/>
      <c r="AB164" s="2235"/>
      <c r="AC164" s="2235"/>
      <c r="AD164" s="2235"/>
      <c r="AT164" s="2002"/>
      <c r="AU164" s="2002"/>
      <c r="AV164" s="2002"/>
      <c r="AW164" s="2002"/>
      <c r="AX164" s="2002"/>
      <c r="AY164" s="2002"/>
      <c r="AZ164" s="2002"/>
      <c r="BA164" s="2002"/>
      <c r="BB164" s="2002"/>
      <c r="BC164" s="2002"/>
    </row>
    <row r="165" spans="4:55" s="1417" customFormat="1" ht="12" customHeight="1">
      <c r="D165" s="1156"/>
      <c r="E165" s="1156"/>
      <c r="F165" s="1156"/>
      <c r="G165" s="1156"/>
      <c r="H165" s="1156"/>
      <c r="I165" s="1156"/>
      <c r="J165" s="1156"/>
      <c r="K165" s="1842"/>
      <c r="L165" s="2106"/>
      <c r="M165" s="1156"/>
      <c r="N165" s="1156"/>
      <c r="O165" s="2106"/>
      <c r="P165" s="1156"/>
      <c r="Q165" s="1156"/>
      <c r="R165" s="2106"/>
      <c r="S165" s="1842"/>
      <c r="T165" s="2106"/>
      <c r="U165" s="2106"/>
      <c r="V165" s="2106"/>
      <c r="W165" s="2106"/>
      <c r="X165" s="2106"/>
      <c r="Y165" s="2181"/>
      <c r="Z165" s="2106"/>
      <c r="AA165" s="2235"/>
      <c r="AB165" s="2235"/>
      <c r="AC165" s="2235"/>
      <c r="AD165" s="2235"/>
      <c r="AT165" s="2002"/>
      <c r="AU165" s="2002"/>
      <c r="AV165" s="2002"/>
      <c r="AW165" s="2002"/>
      <c r="AX165" s="2002"/>
      <c r="AY165" s="2002"/>
      <c r="AZ165" s="2002"/>
      <c r="BA165" s="2002"/>
      <c r="BB165" s="2002"/>
      <c r="BC165" s="2002"/>
    </row>
    <row r="166" spans="4:55" s="1417" customFormat="1" ht="12" customHeight="1">
      <c r="D166" s="1156"/>
      <c r="E166" s="1156"/>
      <c r="F166" s="1156"/>
      <c r="G166" s="1156"/>
      <c r="H166" s="1156"/>
      <c r="I166" s="1156"/>
      <c r="J166" s="1156"/>
      <c r="K166" s="1842"/>
      <c r="L166" s="2106"/>
      <c r="M166" s="1156"/>
      <c r="N166" s="1156"/>
      <c r="O166" s="2106"/>
      <c r="P166" s="1156"/>
      <c r="Q166" s="1156"/>
      <c r="R166" s="2106"/>
      <c r="S166" s="1842"/>
      <c r="T166" s="2106"/>
      <c r="U166" s="2106"/>
      <c r="V166" s="2106"/>
      <c r="W166" s="2106"/>
      <c r="X166" s="2106"/>
      <c r="Y166" s="2181"/>
      <c r="Z166" s="2106"/>
      <c r="AA166" s="2235"/>
      <c r="AB166" s="2235"/>
      <c r="AC166" s="2235"/>
      <c r="AD166" s="2235"/>
      <c r="AT166" s="2002"/>
      <c r="AU166" s="2002"/>
      <c r="AV166" s="2002"/>
      <c r="AW166" s="2002"/>
      <c r="AX166" s="2002"/>
      <c r="AY166" s="2002"/>
      <c r="AZ166" s="2002"/>
      <c r="BA166" s="2002"/>
      <c r="BB166" s="2002"/>
      <c r="BC166" s="2002"/>
    </row>
    <row r="167" spans="4:55" s="1417" customFormat="1" ht="12" customHeight="1">
      <c r="D167" s="1156"/>
      <c r="E167" s="1156"/>
      <c r="F167" s="1156"/>
      <c r="G167" s="1156"/>
      <c r="H167" s="1156"/>
      <c r="I167" s="1156"/>
      <c r="J167" s="1156"/>
      <c r="K167" s="1842"/>
      <c r="L167" s="2106"/>
      <c r="M167" s="1156"/>
      <c r="N167" s="1156"/>
      <c r="O167" s="2106"/>
      <c r="P167" s="1156"/>
      <c r="Q167" s="1156"/>
      <c r="R167" s="2106"/>
      <c r="S167" s="1842"/>
      <c r="T167" s="2106"/>
      <c r="U167" s="2106"/>
      <c r="V167" s="2106"/>
      <c r="W167" s="2106"/>
      <c r="X167" s="2106"/>
      <c r="Y167" s="2181"/>
      <c r="Z167" s="2106"/>
      <c r="AA167" s="2235"/>
      <c r="AB167" s="2235"/>
      <c r="AC167" s="2235"/>
      <c r="AD167" s="2235"/>
      <c r="AT167" s="2002"/>
      <c r="AU167" s="2002"/>
      <c r="AV167" s="2002"/>
      <c r="AW167" s="2002"/>
      <c r="AX167" s="2002"/>
      <c r="AY167" s="2002"/>
      <c r="AZ167" s="2002"/>
      <c r="BA167" s="2002"/>
      <c r="BB167" s="2002"/>
      <c r="BC167" s="2002"/>
    </row>
    <row r="168" spans="4:55" s="1417" customFormat="1" ht="12" customHeight="1">
      <c r="D168" s="1156"/>
      <c r="E168" s="1156"/>
      <c r="F168" s="1156"/>
      <c r="G168" s="1156"/>
      <c r="H168" s="1156"/>
      <c r="I168" s="1156"/>
      <c r="J168" s="1156"/>
      <c r="K168" s="1842"/>
      <c r="L168" s="2106"/>
      <c r="M168" s="1156"/>
      <c r="N168" s="1156"/>
      <c r="O168" s="2106"/>
      <c r="P168" s="1156"/>
      <c r="Q168" s="1156"/>
      <c r="R168" s="2106"/>
      <c r="S168" s="1842"/>
      <c r="T168" s="2106"/>
      <c r="U168" s="2106"/>
      <c r="V168" s="2106"/>
      <c r="W168" s="2106"/>
      <c r="X168" s="2106"/>
      <c r="Y168" s="2181"/>
      <c r="Z168" s="2106"/>
      <c r="AA168" s="2235"/>
      <c r="AB168" s="2235"/>
      <c r="AC168" s="2235"/>
      <c r="AD168" s="2235"/>
      <c r="AT168" s="2002"/>
      <c r="AU168" s="2002"/>
      <c r="AV168" s="2002"/>
      <c r="AW168" s="2002"/>
      <c r="AX168" s="2002"/>
      <c r="AY168" s="2002"/>
      <c r="AZ168" s="2002"/>
      <c r="BA168" s="2002"/>
      <c r="BB168" s="2002"/>
      <c r="BC168" s="2002"/>
    </row>
    <row r="169" spans="4:55" s="1417" customFormat="1" ht="12" customHeight="1">
      <c r="D169" s="1156"/>
      <c r="E169" s="1156"/>
      <c r="F169" s="1156"/>
      <c r="G169" s="1156"/>
      <c r="H169" s="1156"/>
      <c r="I169" s="1156"/>
      <c r="J169" s="1156"/>
      <c r="K169" s="1842"/>
      <c r="L169" s="2106"/>
      <c r="M169" s="1156"/>
      <c r="N169" s="1156"/>
      <c r="O169" s="2106"/>
      <c r="P169" s="1156"/>
      <c r="Q169" s="1156"/>
      <c r="R169" s="2106"/>
      <c r="S169" s="1842"/>
      <c r="T169" s="2106"/>
      <c r="U169" s="2106"/>
      <c r="V169" s="2106"/>
      <c r="W169" s="2106"/>
      <c r="X169" s="2106"/>
      <c r="Y169" s="2181"/>
      <c r="Z169" s="2106"/>
      <c r="AA169" s="2235"/>
      <c r="AB169" s="2235"/>
      <c r="AC169" s="2235"/>
      <c r="AD169" s="2235"/>
      <c r="AT169" s="2002"/>
      <c r="AU169" s="2002"/>
      <c r="AV169" s="2002"/>
      <c r="AW169" s="2002"/>
      <c r="AX169" s="2002"/>
      <c r="AY169" s="2002"/>
      <c r="AZ169" s="2002"/>
      <c r="BA169" s="2002"/>
      <c r="BB169" s="2002"/>
      <c r="BC169" s="2002"/>
    </row>
    <row r="170" spans="4:55" s="1417" customFormat="1" ht="12" customHeight="1">
      <c r="D170" s="1156"/>
      <c r="E170" s="1156"/>
      <c r="F170" s="1156"/>
      <c r="G170" s="1156"/>
      <c r="H170" s="1156"/>
      <c r="I170" s="1156"/>
      <c r="J170" s="1156"/>
      <c r="K170" s="1842"/>
      <c r="L170" s="2106"/>
      <c r="M170" s="1156"/>
      <c r="N170" s="1156"/>
      <c r="O170" s="2106"/>
      <c r="P170" s="1156"/>
      <c r="Q170" s="1156"/>
      <c r="R170" s="2106"/>
      <c r="S170" s="1842"/>
      <c r="T170" s="2106"/>
      <c r="U170" s="2106"/>
      <c r="V170" s="2106"/>
      <c r="W170" s="2106"/>
      <c r="X170" s="2106"/>
      <c r="Y170" s="2181"/>
      <c r="Z170" s="2106"/>
      <c r="AA170" s="2235"/>
      <c r="AB170" s="2235"/>
      <c r="AC170" s="2235"/>
      <c r="AD170" s="2235"/>
      <c r="AT170" s="2002"/>
      <c r="AU170" s="2002"/>
      <c r="AV170" s="2002"/>
      <c r="AW170" s="2002"/>
      <c r="AX170" s="2002"/>
      <c r="AY170" s="2002"/>
      <c r="AZ170" s="2002"/>
      <c r="BA170" s="2002"/>
      <c r="BB170" s="2002"/>
      <c r="BC170" s="2002"/>
    </row>
    <row r="171" spans="4:55" s="1417" customFormat="1" ht="12" customHeight="1">
      <c r="D171" s="1156"/>
      <c r="E171" s="1156"/>
      <c r="F171" s="1156"/>
      <c r="G171" s="1156"/>
      <c r="H171" s="1156"/>
      <c r="I171" s="1156"/>
      <c r="J171" s="1156"/>
      <c r="K171" s="1842"/>
      <c r="L171" s="2106"/>
      <c r="M171" s="1156"/>
      <c r="N171" s="1156"/>
      <c r="O171" s="2106"/>
      <c r="P171" s="1156"/>
      <c r="Q171" s="1156"/>
      <c r="R171" s="2106"/>
      <c r="S171" s="1842"/>
      <c r="T171" s="2106"/>
      <c r="U171" s="2106"/>
      <c r="V171" s="2106"/>
      <c r="W171" s="2106"/>
      <c r="X171" s="2106"/>
      <c r="Y171" s="2181"/>
      <c r="Z171" s="2106"/>
      <c r="AA171" s="2235"/>
      <c r="AB171" s="2235"/>
      <c r="AC171" s="2235"/>
      <c r="AD171" s="2235"/>
      <c r="AT171" s="2002"/>
      <c r="AU171" s="2002"/>
      <c r="AV171" s="2002"/>
      <c r="AW171" s="2002"/>
      <c r="AX171" s="2002"/>
      <c r="AY171" s="2002"/>
      <c r="AZ171" s="2002"/>
      <c r="BA171" s="2002"/>
      <c r="BB171" s="2002"/>
      <c r="BC171" s="2002"/>
    </row>
    <row r="172" spans="4:55" s="1417" customFormat="1" ht="12" customHeight="1">
      <c r="D172" s="1156"/>
      <c r="E172" s="1156"/>
      <c r="F172" s="1156"/>
      <c r="G172" s="1156"/>
      <c r="H172" s="1156"/>
      <c r="I172" s="1156"/>
      <c r="J172" s="1156"/>
      <c r="K172" s="1842"/>
      <c r="L172" s="2106"/>
      <c r="M172" s="1156"/>
      <c r="N172" s="1156"/>
      <c r="O172" s="2106"/>
      <c r="P172" s="1156"/>
      <c r="Q172" s="1156"/>
      <c r="R172" s="2106"/>
      <c r="S172" s="1842"/>
      <c r="T172" s="2106"/>
      <c r="U172" s="2106"/>
      <c r="V172" s="2106"/>
      <c r="W172" s="2106"/>
      <c r="X172" s="2106"/>
      <c r="Y172" s="2181"/>
      <c r="Z172" s="2106"/>
      <c r="AA172" s="2235"/>
      <c r="AB172" s="2235"/>
      <c r="AC172" s="2235"/>
      <c r="AD172" s="2235"/>
      <c r="AT172" s="2002"/>
      <c r="AU172" s="2002"/>
      <c r="AV172" s="2002"/>
      <c r="AW172" s="2002"/>
      <c r="AX172" s="2002"/>
      <c r="AY172" s="2002"/>
      <c r="AZ172" s="2002"/>
      <c r="BA172" s="2002"/>
      <c r="BB172" s="2002"/>
      <c r="BC172" s="2002"/>
    </row>
    <row r="173" spans="4:55" s="1417" customFormat="1" ht="12" customHeight="1">
      <c r="D173" s="1156"/>
      <c r="E173" s="1156"/>
      <c r="F173" s="1156"/>
      <c r="G173" s="1156"/>
      <c r="H173" s="1156"/>
      <c r="I173" s="1156"/>
      <c r="J173" s="1156"/>
      <c r="K173" s="1842"/>
      <c r="L173" s="2106"/>
      <c r="M173" s="1156"/>
      <c r="N173" s="1156"/>
      <c r="O173" s="2106"/>
      <c r="P173" s="1156"/>
      <c r="Q173" s="1156"/>
      <c r="R173" s="2106"/>
      <c r="S173" s="1842"/>
      <c r="T173" s="2106"/>
      <c r="U173" s="2106"/>
      <c r="V173" s="2106"/>
      <c r="W173" s="2106"/>
      <c r="X173" s="2106"/>
      <c r="Y173" s="2181"/>
      <c r="Z173" s="2106"/>
      <c r="AA173" s="2235"/>
      <c r="AB173" s="2235"/>
      <c r="AC173" s="2235"/>
      <c r="AD173" s="2235"/>
      <c r="AT173" s="2002"/>
      <c r="AU173" s="2002"/>
      <c r="AV173" s="2002"/>
      <c r="AW173" s="2002"/>
      <c r="AX173" s="2002"/>
      <c r="AY173" s="2002"/>
      <c r="AZ173" s="2002"/>
      <c r="BA173" s="2002"/>
      <c r="BB173" s="2002"/>
      <c r="BC173" s="2002"/>
    </row>
    <row r="174" spans="4:55" s="1417" customFormat="1" ht="12" customHeight="1">
      <c r="D174" s="1156"/>
      <c r="E174" s="1156"/>
      <c r="F174" s="1156"/>
      <c r="G174" s="1156"/>
      <c r="H174" s="1156"/>
      <c r="I174" s="1156"/>
      <c r="J174" s="1156"/>
      <c r="K174" s="1842"/>
      <c r="L174" s="2106"/>
      <c r="M174" s="1156"/>
      <c r="N174" s="1156"/>
      <c r="O174" s="2106"/>
      <c r="P174" s="1156"/>
      <c r="Q174" s="1156"/>
      <c r="R174" s="2106"/>
      <c r="S174" s="1842"/>
      <c r="T174" s="2106"/>
      <c r="U174" s="2106"/>
      <c r="V174" s="2106"/>
      <c r="W174" s="2106"/>
      <c r="X174" s="2106"/>
      <c r="Y174" s="2181"/>
      <c r="Z174" s="2106"/>
      <c r="AA174" s="2235"/>
      <c r="AB174" s="2235"/>
      <c r="AC174" s="2235"/>
      <c r="AD174" s="2235"/>
      <c r="AT174" s="2002"/>
      <c r="AU174" s="2002"/>
      <c r="AV174" s="2002"/>
      <c r="AW174" s="2002"/>
      <c r="AX174" s="2002"/>
      <c r="AY174" s="2002"/>
      <c r="AZ174" s="2002"/>
      <c r="BA174" s="2002"/>
      <c r="BB174" s="2002"/>
      <c r="BC174" s="2002"/>
    </row>
    <row r="175" spans="4:55" s="1417" customFormat="1" ht="12" customHeight="1">
      <c r="D175" s="1156"/>
      <c r="E175" s="1156"/>
      <c r="F175" s="1156"/>
      <c r="G175" s="1156"/>
      <c r="H175" s="1156"/>
      <c r="I175" s="1156"/>
      <c r="J175" s="1156"/>
      <c r="K175" s="1842"/>
      <c r="L175" s="2106"/>
      <c r="M175" s="1156"/>
      <c r="N175" s="1156"/>
      <c r="O175" s="2106"/>
      <c r="P175" s="1156"/>
      <c r="Q175" s="1156"/>
      <c r="R175" s="2106"/>
      <c r="S175" s="1842"/>
      <c r="T175" s="2106"/>
      <c r="U175" s="2106"/>
      <c r="V175" s="2106"/>
      <c r="W175" s="2106"/>
      <c r="X175" s="2106"/>
      <c r="Y175" s="2181"/>
      <c r="Z175" s="2106"/>
      <c r="AA175" s="2235"/>
      <c r="AB175" s="2235"/>
      <c r="AC175" s="2235"/>
      <c r="AD175" s="2235"/>
      <c r="AT175" s="2002"/>
      <c r="AU175" s="2002"/>
      <c r="AV175" s="2002"/>
      <c r="AW175" s="2002"/>
      <c r="AX175" s="2002"/>
      <c r="AY175" s="2002"/>
      <c r="AZ175" s="2002"/>
      <c r="BA175" s="2002"/>
      <c r="BB175" s="2002"/>
      <c r="BC175" s="2002"/>
    </row>
    <row r="176" spans="4:55" s="1417" customFormat="1" ht="12" customHeight="1">
      <c r="D176" s="1156"/>
      <c r="E176" s="1156"/>
      <c r="F176" s="1156"/>
      <c r="G176" s="1156"/>
      <c r="H176" s="1156"/>
      <c r="I176" s="1156"/>
      <c r="J176" s="1156"/>
      <c r="K176" s="1842"/>
      <c r="L176" s="2106"/>
      <c r="M176" s="1156"/>
      <c r="N176" s="1156"/>
      <c r="O176" s="2106"/>
      <c r="P176" s="1156"/>
      <c r="Q176" s="1156"/>
      <c r="R176" s="2106"/>
      <c r="S176" s="1842"/>
      <c r="T176" s="2106"/>
      <c r="U176" s="2106"/>
      <c r="V176" s="2106"/>
      <c r="W176" s="2106"/>
      <c r="X176" s="2106"/>
      <c r="Y176" s="2181"/>
      <c r="Z176" s="2106"/>
      <c r="AA176" s="2235"/>
      <c r="AB176" s="2235"/>
      <c r="AC176" s="2235"/>
      <c r="AD176" s="2235"/>
      <c r="AT176" s="2002"/>
      <c r="AU176" s="2002"/>
      <c r="AV176" s="2002"/>
      <c r="AW176" s="2002"/>
      <c r="AX176" s="2002"/>
      <c r="AY176" s="2002"/>
      <c r="AZ176" s="2002"/>
      <c r="BA176" s="2002"/>
      <c r="BB176" s="2002"/>
      <c r="BC176" s="2002"/>
    </row>
    <row r="177" spans="4:55" s="1417" customFormat="1" ht="12" customHeight="1">
      <c r="D177" s="1156"/>
      <c r="E177" s="1156"/>
      <c r="F177" s="1156"/>
      <c r="G177" s="1156"/>
      <c r="H177" s="1156"/>
      <c r="I177" s="1156"/>
      <c r="J177" s="1156"/>
      <c r="K177" s="1842"/>
      <c r="L177" s="2106"/>
      <c r="M177" s="1156"/>
      <c r="N177" s="1156"/>
      <c r="O177" s="2106"/>
      <c r="P177" s="1156"/>
      <c r="Q177" s="1156"/>
      <c r="R177" s="2106"/>
      <c r="S177" s="1842"/>
      <c r="T177" s="2106"/>
      <c r="U177" s="2106"/>
      <c r="V177" s="2106"/>
      <c r="W177" s="2106"/>
      <c r="X177" s="2106"/>
      <c r="Y177" s="2181"/>
      <c r="Z177" s="2106"/>
      <c r="AA177" s="2235"/>
      <c r="AB177" s="2235"/>
      <c r="AC177" s="2235"/>
      <c r="AD177" s="2235"/>
      <c r="AT177" s="2002"/>
      <c r="AU177" s="2002"/>
      <c r="AV177" s="2002"/>
      <c r="AW177" s="2002"/>
      <c r="AX177" s="2002"/>
      <c r="AY177" s="2002"/>
      <c r="AZ177" s="2002"/>
      <c r="BA177" s="2002"/>
      <c r="BB177" s="2002"/>
      <c r="BC177" s="2002"/>
    </row>
    <row r="178" spans="4:55" s="1417" customFormat="1" ht="12" customHeight="1">
      <c r="D178" s="1156"/>
      <c r="E178" s="1156"/>
      <c r="F178" s="1156"/>
      <c r="G178" s="1156"/>
      <c r="H178" s="1156"/>
      <c r="I178" s="1156"/>
      <c r="J178" s="1156"/>
      <c r="K178" s="1842"/>
      <c r="L178" s="2106"/>
      <c r="M178" s="1156"/>
      <c r="N178" s="1156"/>
      <c r="O178" s="2106"/>
      <c r="P178" s="1156"/>
      <c r="Q178" s="1156"/>
      <c r="R178" s="2106"/>
      <c r="S178" s="1842"/>
      <c r="T178" s="2106"/>
      <c r="U178" s="2106"/>
      <c r="V178" s="2106"/>
      <c r="W178" s="2106"/>
      <c r="X178" s="2106"/>
      <c r="Y178" s="2181"/>
      <c r="Z178" s="2106"/>
      <c r="AA178" s="2235"/>
      <c r="AB178" s="2235"/>
      <c r="AC178" s="2235"/>
      <c r="AD178" s="2235"/>
      <c r="AT178" s="2002"/>
      <c r="AU178" s="2002"/>
      <c r="AV178" s="2002"/>
      <c r="AW178" s="2002"/>
      <c r="AX178" s="2002"/>
      <c r="AY178" s="2002"/>
      <c r="AZ178" s="2002"/>
      <c r="BA178" s="2002"/>
      <c r="BB178" s="2002"/>
      <c r="BC178" s="2002"/>
    </row>
    <row r="179" spans="4:55" s="1417" customFormat="1" ht="12" customHeight="1">
      <c r="D179" s="1156"/>
      <c r="E179" s="1156"/>
      <c r="F179" s="1156"/>
      <c r="G179" s="1156"/>
      <c r="H179" s="1156"/>
      <c r="I179" s="1156"/>
      <c r="J179" s="1156"/>
      <c r="K179" s="1842"/>
      <c r="L179" s="2106"/>
      <c r="M179" s="1156"/>
      <c r="N179" s="1156"/>
      <c r="O179" s="2106"/>
      <c r="P179" s="1156"/>
      <c r="Q179" s="1156"/>
      <c r="R179" s="2106"/>
      <c r="S179" s="1842"/>
      <c r="T179" s="2106"/>
      <c r="U179" s="2106"/>
      <c r="V179" s="2106"/>
      <c r="W179" s="2106"/>
      <c r="X179" s="2106"/>
      <c r="Y179" s="2181"/>
      <c r="Z179" s="2106"/>
      <c r="AA179" s="2235"/>
      <c r="AB179" s="2235"/>
      <c r="AC179" s="2235"/>
      <c r="AD179" s="2235"/>
      <c r="AT179" s="2002"/>
      <c r="AU179" s="2002"/>
      <c r="AV179" s="2002"/>
      <c r="AW179" s="2002"/>
      <c r="AX179" s="2002"/>
      <c r="AY179" s="2002"/>
      <c r="AZ179" s="2002"/>
      <c r="BA179" s="2002"/>
      <c r="BB179" s="2002"/>
      <c r="BC179" s="2002"/>
    </row>
    <row r="180" spans="4:55" s="1417" customFormat="1" ht="12" customHeight="1">
      <c r="D180" s="1156"/>
      <c r="E180" s="1156"/>
      <c r="F180" s="1156"/>
      <c r="G180" s="1156"/>
      <c r="H180" s="1156"/>
      <c r="I180" s="1156"/>
      <c r="J180" s="1156"/>
      <c r="K180" s="1842"/>
      <c r="L180" s="2106"/>
      <c r="M180" s="1156"/>
      <c r="N180" s="1156"/>
      <c r="O180" s="2106"/>
      <c r="P180" s="1156"/>
      <c r="Q180" s="1156"/>
      <c r="R180" s="2106"/>
      <c r="S180" s="1842"/>
      <c r="T180" s="2106"/>
      <c r="U180" s="2106"/>
      <c r="V180" s="2106"/>
      <c r="W180" s="2106"/>
      <c r="X180" s="2106"/>
      <c r="Y180" s="2181"/>
      <c r="Z180" s="2106"/>
      <c r="AA180" s="2235"/>
      <c r="AB180" s="2235"/>
      <c r="AC180" s="2235"/>
      <c r="AD180" s="2235"/>
      <c r="AT180" s="2002"/>
      <c r="AU180" s="2002"/>
      <c r="AV180" s="2002"/>
      <c r="AW180" s="2002"/>
      <c r="AX180" s="2002"/>
      <c r="AY180" s="2002"/>
      <c r="AZ180" s="2002"/>
      <c r="BA180" s="2002"/>
      <c r="BB180" s="2002"/>
      <c r="BC180" s="2002"/>
    </row>
    <row r="181" spans="4:55" s="1417" customFormat="1" ht="12" customHeight="1">
      <c r="D181" s="1156"/>
      <c r="E181" s="1156"/>
      <c r="F181" s="1156"/>
      <c r="G181" s="1156"/>
      <c r="H181" s="1156"/>
      <c r="I181" s="1156"/>
      <c r="J181" s="1156"/>
      <c r="K181" s="1842"/>
      <c r="L181" s="2106"/>
      <c r="M181" s="1156"/>
      <c r="N181" s="1156"/>
      <c r="O181" s="2106"/>
      <c r="P181" s="1156"/>
      <c r="Q181" s="1156"/>
      <c r="R181" s="2106"/>
      <c r="S181" s="1842"/>
      <c r="T181" s="2106"/>
      <c r="U181" s="2106"/>
      <c r="V181" s="2106"/>
      <c r="W181" s="2106"/>
      <c r="X181" s="2106"/>
      <c r="Y181" s="2181"/>
      <c r="Z181" s="2106"/>
      <c r="AA181" s="2235"/>
      <c r="AB181" s="2235"/>
      <c r="AC181" s="2235"/>
      <c r="AD181" s="2235"/>
      <c r="AT181" s="2002"/>
      <c r="AU181" s="2002"/>
      <c r="AV181" s="2002"/>
      <c r="AW181" s="2002"/>
      <c r="AX181" s="2002"/>
      <c r="AY181" s="2002"/>
      <c r="AZ181" s="2002"/>
      <c r="BA181" s="2002"/>
      <c r="BB181" s="2002"/>
      <c r="BC181" s="2002"/>
    </row>
    <row r="182" spans="4:55" s="1417" customFormat="1" ht="12" customHeight="1">
      <c r="D182" s="1156"/>
      <c r="E182" s="1156"/>
      <c r="F182" s="1156"/>
      <c r="G182" s="1156"/>
      <c r="H182" s="1156"/>
      <c r="I182" s="1156"/>
      <c r="J182" s="1156"/>
      <c r="K182" s="1842"/>
      <c r="L182" s="2106"/>
      <c r="M182" s="1156"/>
      <c r="N182" s="1156"/>
      <c r="O182" s="2106"/>
      <c r="P182" s="1156"/>
      <c r="Q182" s="1156"/>
      <c r="R182" s="2106"/>
      <c r="S182" s="1842"/>
      <c r="T182" s="2106"/>
      <c r="U182" s="2106"/>
      <c r="V182" s="2106"/>
      <c r="W182" s="2106"/>
      <c r="X182" s="2106"/>
      <c r="Y182" s="2181"/>
      <c r="Z182" s="2106"/>
      <c r="AA182" s="2235"/>
      <c r="AB182" s="2235"/>
      <c r="AC182" s="2235"/>
      <c r="AD182" s="2235"/>
      <c r="AT182" s="2002"/>
      <c r="AU182" s="2002"/>
      <c r="AV182" s="2002"/>
      <c r="AW182" s="2002"/>
      <c r="AX182" s="2002"/>
      <c r="AY182" s="2002"/>
      <c r="AZ182" s="2002"/>
      <c r="BA182" s="2002"/>
      <c r="BB182" s="2002"/>
      <c r="BC182" s="2002"/>
    </row>
    <row r="183" spans="4:55" s="1417" customFormat="1" ht="12" customHeight="1">
      <c r="D183" s="1156"/>
      <c r="E183" s="1156"/>
      <c r="F183" s="1156"/>
      <c r="G183" s="1156"/>
      <c r="H183" s="1156"/>
      <c r="I183" s="1156"/>
      <c r="J183" s="1156"/>
      <c r="K183" s="1842"/>
      <c r="L183" s="2106"/>
      <c r="M183" s="1156"/>
      <c r="N183" s="1156"/>
      <c r="O183" s="2106"/>
      <c r="P183" s="1156"/>
      <c r="Q183" s="1156"/>
      <c r="R183" s="2106"/>
      <c r="S183" s="1842"/>
      <c r="T183" s="2106"/>
      <c r="U183" s="2106"/>
      <c r="V183" s="2106"/>
      <c r="W183" s="2106"/>
      <c r="X183" s="2106"/>
      <c r="Y183" s="2181"/>
      <c r="Z183" s="2106"/>
      <c r="AA183" s="2235"/>
      <c r="AB183" s="2235"/>
      <c r="AC183" s="2235"/>
      <c r="AD183" s="2235"/>
      <c r="AT183" s="2002"/>
      <c r="AU183" s="2002"/>
      <c r="AV183" s="2002"/>
      <c r="AW183" s="2002"/>
      <c r="AX183" s="2002"/>
      <c r="AY183" s="2002"/>
      <c r="AZ183" s="2002"/>
      <c r="BA183" s="2002"/>
      <c r="BB183" s="2002"/>
      <c r="BC183" s="2002"/>
    </row>
    <row r="184" spans="4:55" s="1417" customFormat="1" ht="12" customHeight="1">
      <c r="D184" s="1156"/>
      <c r="E184" s="1156"/>
      <c r="F184" s="1156"/>
      <c r="G184" s="1156"/>
      <c r="H184" s="1156"/>
      <c r="I184" s="1156"/>
      <c r="J184" s="1156"/>
      <c r="K184" s="1842"/>
      <c r="L184" s="2106"/>
      <c r="M184" s="1156"/>
      <c r="N184" s="1156"/>
      <c r="O184" s="2106"/>
      <c r="P184" s="1156"/>
      <c r="Q184" s="1156"/>
      <c r="R184" s="2106"/>
      <c r="S184" s="1842"/>
      <c r="T184" s="2106"/>
      <c r="U184" s="2106"/>
      <c r="V184" s="2106"/>
      <c r="W184" s="2106"/>
      <c r="X184" s="2106"/>
      <c r="Y184" s="2181"/>
      <c r="Z184" s="2106"/>
      <c r="AA184" s="2235"/>
      <c r="AB184" s="2235"/>
      <c r="AC184" s="2235"/>
      <c r="AD184" s="2235"/>
      <c r="AT184" s="2002"/>
      <c r="AU184" s="2002"/>
      <c r="AV184" s="2002"/>
      <c r="AW184" s="2002"/>
      <c r="AX184" s="2002"/>
      <c r="AY184" s="2002"/>
      <c r="AZ184" s="2002"/>
      <c r="BA184" s="2002"/>
      <c r="BB184" s="2002"/>
      <c r="BC184" s="2002"/>
    </row>
    <row r="185" spans="4:55" s="1417" customFormat="1" ht="12" customHeight="1">
      <c r="D185" s="1156"/>
      <c r="E185" s="1156"/>
      <c r="F185" s="1156"/>
      <c r="G185" s="1156"/>
      <c r="H185" s="1156"/>
      <c r="I185" s="1156"/>
      <c r="J185" s="1156"/>
      <c r="K185" s="1842"/>
      <c r="L185" s="2106"/>
      <c r="M185" s="1156"/>
      <c r="N185" s="1156"/>
      <c r="O185" s="2106"/>
      <c r="P185" s="1156"/>
      <c r="Q185" s="1156"/>
      <c r="R185" s="2106"/>
      <c r="S185" s="1842"/>
      <c r="T185" s="2106"/>
      <c r="U185" s="2106"/>
      <c r="V185" s="2106"/>
      <c r="W185" s="2106"/>
      <c r="X185" s="2106"/>
      <c r="Y185" s="2181"/>
      <c r="Z185" s="2106"/>
      <c r="AA185" s="2235"/>
      <c r="AB185" s="2235"/>
      <c r="AC185" s="2235"/>
      <c r="AD185" s="2235"/>
      <c r="AT185" s="2002"/>
      <c r="AU185" s="2002"/>
      <c r="AV185" s="2002"/>
      <c r="AW185" s="2002"/>
      <c r="AX185" s="2002"/>
      <c r="AY185" s="2002"/>
      <c r="AZ185" s="2002"/>
      <c r="BA185" s="2002"/>
      <c r="BB185" s="2002"/>
      <c r="BC185" s="2002"/>
    </row>
    <row r="186" spans="4:55" s="1417" customFormat="1" ht="12" customHeight="1">
      <c r="D186" s="1156"/>
      <c r="E186" s="1156"/>
      <c r="F186" s="1156"/>
      <c r="G186" s="1156"/>
      <c r="H186" s="1156"/>
      <c r="I186" s="1156"/>
      <c r="J186" s="1156"/>
      <c r="K186" s="1842"/>
      <c r="L186" s="2106"/>
      <c r="M186" s="1156"/>
      <c r="N186" s="1156"/>
      <c r="O186" s="2106"/>
      <c r="P186" s="1156"/>
      <c r="Q186" s="1156"/>
      <c r="R186" s="2106"/>
      <c r="S186" s="1842"/>
      <c r="T186" s="2106"/>
      <c r="U186" s="2106"/>
      <c r="V186" s="2106"/>
      <c r="W186" s="2106"/>
      <c r="X186" s="2106"/>
      <c r="Y186" s="2181"/>
      <c r="Z186" s="2106"/>
      <c r="AA186" s="2235"/>
      <c r="AB186" s="2235"/>
      <c r="AC186" s="2235"/>
      <c r="AD186" s="2235"/>
      <c r="AT186" s="2002"/>
      <c r="AU186" s="2002"/>
      <c r="AV186" s="2002"/>
      <c r="AW186" s="2002"/>
      <c r="AX186" s="2002"/>
      <c r="AY186" s="2002"/>
      <c r="AZ186" s="2002"/>
      <c r="BA186" s="2002"/>
      <c r="BB186" s="2002"/>
      <c r="BC186" s="2002"/>
    </row>
    <row r="187" spans="4:55" s="1417" customFormat="1" ht="12" customHeight="1">
      <c r="D187" s="1156"/>
      <c r="E187" s="1156"/>
      <c r="F187" s="1156"/>
      <c r="G187" s="1156"/>
      <c r="H187" s="1156"/>
      <c r="I187" s="1156"/>
      <c r="J187" s="1156"/>
      <c r="K187" s="1842"/>
      <c r="L187" s="2106"/>
      <c r="M187" s="1156"/>
      <c r="N187" s="1156"/>
      <c r="O187" s="2106"/>
      <c r="P187" s="1156"/>
      <c r="Q187" s="1156"/>
      <c r="R187" s="2106"/>
      <c r="S187" s="1842"/>
      <c r="T187" s="2106"/>
      <c r="U187" s="2106"/>
      <c r="V187" s="2106"/>
      <c r="W187" s="2106"/>
      <c r="X187" s="2106"/>
      <c r="Y187" s="2181"/>
      <c r="Z187" s="2106"/>
      <c r="AA187" s="2235"/>
      <c r="AB187" s="2235"/>
      <c r="AC187" s="2235"/>
      <c r="AD187" s="2235"/>
      <c r="AT187" s="2002"/>
      <c r="AU187" s="2002"/>
      <c r="AV187" s="2002"/>
      <c r="AW187" s="2002"/>
      <c r="AX187" s="2002"/>
      <c r="AY187" s="2002"/>
      <c r="AZ187" s="2002"/>
      <c r="BA187" s="2002"/>
      <c r="BB187" s="2002"/>
      <c r="BC187" s="2002"/>
    </row>
    <row r="188" spans="4:55" s="1417" customFormat="1" ht="12" customHeight="1">
      <c r="D188" s="1156"/>
      <c r="E188" s="1156"/>
      <c r="F188" s="1156"/>
      <c r="G188" s="1156"/>
      <c r="H188" s="1156"/>
      <c r="I188" s="1156"/>
      <c r="J188" s="1156"/>
      <c r="K188" s="1842"/>
      <c r="L188" s="2106"/>
      <c r="M188" s="1156"/>
      <c r="N188" s="1156"/>
      <c r="O188" s="2106"/>
      <c r="P188" s="1156"/>
      <c r="Q188" s="1156"/>
      <c r="R188" s="2106"/>
      <c r="S188" s="1842"/>
      <c r="T188" s="2106"/>
      <c r="U188" s="2106"/>
      <c r="V188" s="2106"/>
      <c r="W188" s="2106"/>
      <c r="X188" s="2106"/>
      <c r="Y188" s="2181"/>
      <c r="Z188" s="2106"/>
      <c r="AA188" s="2235"/>
      <c r="AB188" s="2235"/>
      <c r="AC188" s="2235"/>
      <c r="AD188" s="2235"/>
      <c r="AT188" s="2002"/>
      <c r="AU188" s="2002"/>
      <c r="AV188" s="2002"/>
      <c r="AW188" s="2002"/>
      <c r="AX188" s="2002"/>
      <c r="AY188" s="2002"/>
      <c r="AZ188" s="2002"/>
      <c r="BA188" s="2002"/>
      <c r="BB188" s="2002"/>
      <c r="BC188" s="2002"/>
    </row>
    <row r="189" spans="4:55" s="1417" customFormat="1" ht="12" customHeight="1">
      <c r="D189" s="1156"/>
      <c r="E189" s="1156"/>
      <c r="F189" s="1156"/>
      <c r="G189" s="1156"/>
      <c r="H189" s="1156"/>
      <c r="I189" s="1156"/>
      <c r="J189" s="1156"/>
      <c r="K189" s="1842"/>
      <c r="L189" s="2106"/>
      <c r="M189" s="1156"/>
      <c r="N189" s="1156"/>
      <c r="O189" s="2106"/>
      <c r="P189" s="1156"/>
      <c r="Q189" s="1156"/>
      <c r="R189" s="2106"/>
      <c r="S189" s="1842"/>
      <c r="T189" s="2106"/>
      <c r="U189" s="2106"/>
      <c r="V189" s="2106"/>
      <c r="W189" s="2106"/>
      <c r="X189" s="2106"/>
      <c r="Y189" s="2181"/>
      <c r="Z189" s="2106"/>
      <c r="AA189" s="2235"/>
      <c r="AB189" s="2235"/>
      <c r="AC189" s="2235"/>
      <c r="AD189" s="2235"/>
      <c r="AT189" s="2002"/>
      <c r="AU189" s="2002"/>
      <c r="AV189" s="2002"/>
      <c r="AW189" s="2002"/>
      <c r="AX189" s="2002"/>
      <c r="AY189" s="2002"/>
      <c r="AZ189" s="2002"/>
      <c r="BA189" s="2002"/>
      <c r="BB189" s="2002"/>
      <c r="BC189" s="2002"/>
    </row>
    <row r="190" spans="4:55" s="1417" customFormat="1" ht="12" customHeight="1">
      <c r="D190" s="1156"/>
      <c r="E190" s="1156"/>
      <c r="F190" s="1156"/>
      <c r="G190" s="1156"/>
      <c r="H190" s="1156"/>
      <c r="I190" s="1156"/>
      <c r="J190" s="1156"/>
      <c r="K190" s="1842"/>
      <c r="L190" s="2106"/>
      <c r="M190" s="1156"/>
      <c r="N190" s="1156"/>
      <c r="O190" s="2106"/>
      <c r="P190" s="1156"/>
      <c r="Q190" s="1156"/>
      <c r="R190" s="2106"/>
      <c r="S190" s="1842"/>
      <c r="T190" s="2106"/>
      <c r="U190" s="2106"/>
      <c r="V190" s="2106"/>
      <c r="W190" s="2106"/>
      <c r="X190" s="2106"/>
      <c r="Y190" s="2181"/>
      <c r="Z190" s="2106"/>
      <c r="AA190" s="2235"/>
      <c r="AB190" s="2235"/>
      <c r="AC190" s="2235"/>
      <c r="AD190" s="2235"/>
      <c r="AT190" s="2002"/>
      <c r="AU190" s="2002"/>
      <c r="AV190" s="2002"/>
      <c r="AW190" s="2002"/>
      <c r="AX190" s="2002"/>
      <c r="AY190" s="2002"/>
      <c r="AZ190" s="2002"/>
      <c r="BA190" s="2002"/>
      <c r="BB190" s="2002"/>
      <c r="BC190" s="2002"/>
    </row>
    <row r="191" spans="4:55" s="1417" customFormat="1" ht="12" customHeight="1">
      <c r="D191" s="1156"/>
      <c r="E191" s="1156"/>
      <c r="F191" s="1156"/>
      <c r="G191" s="1156"/>
      <c r="H191" s="1156"/>
      <c r="I191" s="1156"/>
      <c r="J191" s="1156"/>
      <c r="K191" s="1842"/>
      <c r="L191" s="2106"/>
      <c r="M191" s="1156"/>
      <c r="N191" s="1156"/>
      <c r="O191" s="2106"/>
      <c r="P191" s="1156"/>
      <c r="Q191" s="1156"/>
      <c r="R191" s="2106"/>
      <c r="S191" s="1842"/>
      <c r="T191" s="2106"/>
      <c r="U191" s="2106"/>
      <c r="V191" s="2106"/>
      <c r="W191" s="2106"/>
      <c r="X191" s="2106"/>
      <c r="Y191" s="2181"/>
      <c r="Z191" s="2106"/>
      <c r="AA191" s="2235"/>
      <c r="AB191" s="2235"/>
      <c r="AC191" s="2235"/>
      <c r="AD191" s="2235"/>
      <c r="AT191" s="2002"/>
      <c r="AU191" s="2002"/>
      <c r="AV191" s="2002"/>
      <c r="AW191" s="2002"/>
      <c r="AX191" s="2002"/>
      <c r="AY191" s="2002"/>
      <c r="AZ191" s="2002"/>
      <c r="BA191" s="2002"/>
      <c r="BB191" s="2002"/>
      <c r="BC191" s="2002"/>
    </row>
    <row r="192" spans="4:55" s="1417" customFormat="1" ht="12" customHeight="1">
      <c r="D192" s="1156"/>
      <c r="E192" s="1156"/>
      <c r="F192" s="1156"/>
      <c r="G192" s="1156"/>
      <c r="H192" s="1156"/>
      <c r="I192" s="1156"/>
      <c r="J192" s="1156"/>
      <c r="K192" s="1842"/>
      <c r="L192" s="2106"/>
      <c r="M192" s="1156"/>
      <c r="N192" s="1156"/>
      <c r="O192" s="2106"/>
      <c r="P192" s="1156"/>
      <c r="Q192" s="1156"/>
      <c r="R192" s="2106"/>
      <c r="S192" s="1842"/>
      <c r="T192" s="2106"/>
      <c r="U192" s="2106"/>
      <c r="V192" s="2106"/>
      <c r="W192" s="2106"/>
      <c r="X192" s="2106"/>
      <c r="Y192" s="2181"/>
      <c r="Z192" s="2106"/>
      <c r="AA192" s="2235"/>
      <c r="AB192" s="2235"/>
      <c r="AC192" s="2235"/>
      <c r="AD192" s="2235"/>
      <c r="AT192" s="2002"/>
      <c r="AU192" s="2002"/>
      <c r="AV192" s="2002"/>
      <c r="AW192" s="2002"/>
      <c r="AX192" s="2002"/>
      <c r="AY192" s="2002"/>
      <c r="AZ192" s="2002"/>
      <c r="BA192" s="2002"/>
      <c r="BB192" s="2002"/>
      <c r="BC192" s="2002"/>
    </row>
    <row r="193" spans="4:55" s="1417" customFormat="1" ht="12" customHeight="1">
      <c r="D193" s="1156"/>
      <c r="E193" s="1156"/>
      <c r="F193" s="1156"/>
      <c r="G193" s="1156"/>
      <c r="H193" s="1156"/>
      <c r="I193" s="1156"/>
      <c r="J193" s="1156"/>
      <c r="K193" s="1842"/>
      <c r="L193" s="2106"/>
      <c r="M193" s="1156"/>
      <c r="N193" s="1156"/>
      <c r="O193" s="2106"/>
      <c r="P193" s="1156"/>
      <c r="Q193" s="1156"/>
      <c r="R193" s="2106"/>
      <c r="S193" s="1842"/>
      <c r="T193" s="2106"/>
      <c r="U193" s="2106"/>
      <c r="V193" s="2106"/>
      <c r="W193" s="2106"/>
      <c r="X193" s="2106"/>
      <c r="Y193" s="2181"/>
      <c r="Z193" s="2106"/>
      <c r="AA193" s="2235"/>
      <c r="AB193" s="2235"/>
      <c r="AC193" s="2235"/>
      <c r="AD193" s="2235"/>
      <c r="AT193" s="2002"/>
      <c r="AU193" s="2002"/>
      <c r="AV193" s="2002"/>
      <c r="AW193" s="2002"/>
      <c r="AX193" s="2002"/>
      <c r="AY193" s="2002"/>
      <c r="AZ193" s="2002"/>
      <c r="BA193" s="2002"/>
      <c r="BB193" s="2002"/>
      <c r="BC193" s="2002"/>
    </row>
    <row r="194" spans="4:55" s="1417" customFormat="1" ht="12" customHeight="1">
      <c r="D194" s="1156"/>
      <c r="E194" s="1156"/>
      <c r="F194" s="1156"/>
      <c r="G194" s="1156"/>
      <c r="H194" s="1156"/>
      <c r="I194" s="1156"/>
      <c r="J194" s="1156"/>
      <c r="K194" s="1842"/>
      <c r="L194" s="2106"/>
      <c r="M194" s="1156"/>
      <c r="N194" s="1156"/>
      <c r="O194" s="2106"/>
      <c r="P194" s="1156"/>
      <c r="Q194" s="1156"/>
      <c r="R194" s="2106"/>
      <c r="S194" s="1842"/>
      <c r="T194" s="2106"/>
      <c r="U194" s="2106"/>
      <c r="V194" s="2106"/>
      <c r="W194" s="2106"/>
      <c r="X194" s="2106"/>
      <c r="Y194" s="2181"/>
      <c r="Z194" s="2106"/>
      <c r="AA194" s="2235"/>
      <c r="AB194" s="2235"/>
      <c r="AC194" s="2235"/>
      <c r="AD194" s="2235"/>
      <c r="AT194" s="2002"/>
      <c r="AU194" s="2002"/>
      <c r="AV194" s="2002"/>
      <c r="AW194" s="2002"/>
      <c r="AX194" s="2002"/>
      <c r="AY194" s="2002"/>
      <c r="AZ194" s="2002"/>
      <c r="BA194" s="2002"/>
      <c r="BB194" s="2002"/>
      <c r="BC194" s="2002"/>
    </row>
    <row r="195" spans="4:55" s="1417" customFormat="1" ht="12" customHeight="1">
      <c r="D195" s="1156"/>
      <c r="E195" s="1156"/>
      <c r="F195" s="1156"/>
      <c r="G195" s="1156"/>
      <c r="H195" s="1156"/>
      <c r="I195" s="1156"/>
      <c r="J195" s="1156"/>
      <c r="K195" s="1842"/>
      <c r="L195" s="2106"/>
      <c r="M195" s="1156"/>
      <c r="N195" s="1156"/>
      <c r="O195" s="2106"/>
      <c r="P195" s="1156"/>
      <c r="Q195" s="1156"/>
      <c r="R195" s="2106"/>
      <c r="S195" s="1842"/>
      <c r="T195" s="2106"/>
      <c r="U195" s="2106"/>
      <c r="V195" s="2106"/>
      <c r="W195" s="2106"/>
      <c r="X195" s="2106"/>
      <c r="Y195" s="2181"/>
      <c r="Z195" s="2106"/>
      <c r="AA195" s="2235"/>
      <c r="AB195" s="2235"/>
      <c r="AC195" s="2235"/>
      <c r="AD195" s="2235"/>
      <c r="AT195" s="2002"/>
      <c r="AU195" s="2002"/>
      <c r="AV195" s="2002"/>
      <c r="AW195" s="2002"/>
      <c r="AX195" s="2002"/>
      <c r="AY195" s="2002"/>
      <c r="AZ195" s="2002"/>
      <c r="BA195" s="2002"/>
      <c r="BB195" s="2002"/>
      <c r="BC195" s="2002"/>
    </row>
    <row r="196" spans="4:55" s="1417" customFormat="1" ht="12" customHeight="1">
      <c r="D196" s="1156"/>
      <c r="E196" s="1156"/>
      <c r="F196" s="1156"/>
      <c r="G196" s="1156"/>
      <c r="H196" s="1156"/>
      <c r="I196" s="1156"/>
      <c r="J196" s="1156"/>
      <c r="K196" s="1842"/>
      <c r="L196" s="2106"/>
      <c r="M196" s="1156"/>
      <c r="N196" s="1156"/>
      <c r="O196" s="2106"/>
      <c r="P196" s="1156"/>
      <c r="Q196" s="1156"/>
      <c r="R196" s="2106"/>
      <c r="S196" s="1842"/>
      <c r="T196" s="2106"/>
      <c r="U196" s="2106"/>
      <c r="V196" s="2106"/>
      <c r="W196" s="2106"/>
      <c r="X196" s="2106"/>
      <c r="Y196" s="2181"/>
      <c r="Z196" s="2106"/>
      <c r="AA196" s="2235"/>
      <c r="AB196" s="2235"/>
      <c r="AC196" s="2235"/>
      <c r="AD196" s="2235"/>
      <c r="AT196" s="2002"/>
      <c r="AU196" s="2002"/>
      <c r="AV196" s="2002"/>
      <c r="AW196" s="2002"/>
      <c r="AX196" s="2002"/>
      <c r="AY196" s="2002"/>
      <c r="AZ196" s="2002"/>
      <c r="BA196" s="2002"/>
      <c r="BB196" s="2002"/>
      <c r="BC196" s="2002"/>
    </row>
    <row r="197" spans="4:55" s="1417" customFormat="1" ht="12" customHeight="1">
      <c r="D197" s="1156"/>
      <c r="E197" s="1156"/>
      <c r="F197" s="1156"/>
      <c r="G197" s="1156"/>
      <c r="H197" s="1156"/>
      <c r="I197" s="1156"/>
      <c r="J197" s="1156"/>
      <c r="K197" s="1842"/>
      <c r="L197" s="2106"/>
      <c r="M197" s="1156"/>
      <c r="N197" s="1156"/>
      <c r="O197" s="2106"/>
      <c r="P197" s="1156"/>
      <c r="Q197" s="1156"/>
      <c r="R197" s="2106"/>
      <c r="S197" s="1842"/>
      <c r="T197" s="2106"/>
      <c r="U197" s="2106"/>
      <c r="V197" s="2106"/>
      <c r="W197" s="2106"/>
      <c r="X197" s="2106"/>
      <c r="Y197" s="2181"/>
      <c r="Z197" s="2106"/>
      <c r="AA197" s="2235"/>
      <c r="AB197" s="2235"/>
      <c r="AC197" s="2235"/>
      <c r="AD197" s="2235"/>
      <c r="AT197" s="2002"/>
      <c r="AU197" s="2002"/>
      <c r="AV197" s="2002"/>
      <c r="AW197" s="2002"/>
      <c r="AX197" s="2002"/>
      <c r="AY197" s="2002"/>
      <c r="AZ197" s="2002"/>
      <c r="BA197" s="2002"/>
      <c r="BB197" s="2002"/>
      <c r="BC197" s="2002"/>
    </row>
    <row r="198" spans="4:55" s="1417" customFormat="1" ht="12" customHeight="1">
      <c r="D198" s="1156"/>
      <c r="E198" s="1156"/>
      <c r="F198" s="1156"/>
      <c r="G198" s="1156"/>
      <c r="H198" s="1156"/>
      <c r="I198" s="1156"/>
      <c r="J198" s="1156"/>
      <c r="K198" s="1842"/>
      <c r="L198" s="2106"/>
      <c r="M198" s="1156"/>
      <c r="N198" s="1156"/>
      <c r="O198" s="2106"/>
      <c r="P198" s="1156"/>
      <c r="Q198" s="1156"/>
      <c r="R198" s="2106"/>
      <c r="S198" s="1842"/>
      <c r="T198" s="2106"/>
      <c r="U198" s="2106"/>
      <c r="V198" s="2106"/>
      <c r="W198" s="2106"/>
      <c r="X198" s="2106"/>
      <c r="Y198" s="2181"/>
      <c r="Z198" s="2106"/>
      <c r="AA198" s="2235"/>
      <c r="AB198" s="2235"/>
      <c r="AC198" s="2235"/>
      <c r="AD198" s="2235"/>
      <c r="AT198" s="2002"/>
      <c r="AU198" s="2002"/>
      <c r="AV198" s="2002"/>
      <c r="AW198" s="2002"/>
      <c r="AX198" s="2002"/>
      <c r="AY198" s="2002"/>
      <c r="AZ198" s="2002"/>
      <c r="BA198" s="2002"/>
      <c r="BB198" s="2002"/>
      <c r="BC198" s="2002"/>
    </row>
    <row r="199" spans="4:55" s="1417" customFormat="1" ht="12" customHeight="1">
      <c r="D199" s="1156"/>
      <c r="E199" s="1156"/>
      <c r="F199" s="1156"/>
      <c r="G199" s="1156"/>
      <c r="H199" s="1156"/>
      <c r="I199" s="1156"/>
      <c r="J199" s="1156"/>
      <c r="K199" s="1842"/>
      <c r="L199" s="2106"/>
      <c r="M199" s="1156"/>
      <c r="N199" s="1156"/>
      <c r="O199" s="2106"/>
      <c r="P199" s="1156"/>
      <c r="Q199" s="1156"/>
      <c r="R199" s="2106"/>
      <c r="S199" s="1842"/>
      <c r="T199" s="2106"/>
      <c r="U199" s="2106"/>
      <c r="V199" s="2106"/>
      <c r="W199" s="2106"/>
      <c r="X199" s="2106"/>
      <c r="Y199" s="2181"/>
      <c r="Z199" s="2106"/>
      <c r="AA199" s="2235"/>
      <c r="AB199" s="2235"/>
      <c r="AC199" s="2235"/>
      <c r="AD199" s="2235"/>
      <c r="AT199" s="2002"/>
      <c r="AU199" s="2002"/>
      <c r="AV199" s="2002"/>
      <c r="AW199" s="2002"/>
      <c r="AX199" s="2002"/>
      <c r="AY199" s="2002"/>
      <c r="AZ199" s="2002"/>
      <c r="BA199" s="2002"/>
      <c r="BB199" s="2002"/>
      <c r="BC199" s="2002"/>
    </row>
    <row r="200" spans="4:55" s="1417" customFormat="1" ht="12" customHeight="1">
      <c r="D200" s="1156"/>
      <c r="E200" s="1156"/>
      <c r="F200" s="1156"/>
      <c r="G200" s="1156"/>
      <c r="H200" s="1156"/>
      <c r="I200" s="1156"/>
      <c r="J200" s="1156"/>
      <c r="K200" s="1842"/>
      <c r="L200" s="2106"/>
      <c r="M200" s="1156"/>
      <c r="N200" s="1156"/>
      <c r="O200" s="2106"/>
      <c r="P200" s="1156"/>
      <c r="Q200" s="1156"/>
      <c r="R200" s="2106"/>
      <c r="S200" s="1842"/>
      <c r="T200" s="2106"/>
      <c r="U200" s="2106"/>
      <c r="V200" s="2106"/>
      <c r="W200" s="2106"/>
      <c r="X200" s="2106"/>
      <c r="Y200" s="2181"/>
      <c r="Z200" s="2106"/>
      <c r="AA200" s="2235"/>
      <c r="AB200" s="2235"/>
      <c r="AC200" s="2235"/>
      <c r="AD200" s="2235"/>
      <c r="AT200" s="2002"/>
      <c r="AU200" s="2002"/>
      <c r="AV200" s="2002"/>
      <c r="AW200" s="2002"/>
      <c r="AX200" s="2002"/>
      <c r="AY200" s="2002"/>
      <c r="AZ200" s="2002"/>
      <c r="BA200" s="2002"/>
      <c r="BB200" s="2002"/>
      <c r="BC200" s="2002"/>
    </row>
    <row r="201" spans="4:55" s="1417" customFormat="1" ht="12" customHeight="1">
      <c r="D201" s="1156"/>
      <c r="E201" s="1156"/>
      <c r="F201" s="1156"/>
      <c r="G201" s="1156"/>
      <c r="H201" s="1156"/>
      <c r="I201" s="1156"/>
      <c r="J201" s="1156"/>
      <c r="K201" s="1842"/>
      <c r="L201" s="2106"/>
      <c r="M201" s="1156"/>
      <c r="N201" s="1156"/>
      <c r="O201" s="2106"/>
      <c r="P201" s="1156"/>
      <c r="Q201" s="1156"/>
      <c r="R201" s="2106"/>
      <c r="S201" s="1842"/>
      <c r="T201" s="2106"/>
      <c r="U201" s="2106"/>
      <c r="V201" s="2106"/>
      <c r="W201" s="2106"/>
      <c r="X201" s="2106"/>
      <c r="Y201" s="2181"/>
      <c r="Z201" s="2106"/>
      <c r="AA201" s="2235"/>
      <c r="AB201" s="2235"/>
      <c r="AC201" s="2235"/>
      <c r="AD201" s="2235"/>
      <c r="AT201" s="2002"/>
      <c r="AU201" s="2002"/>
      <c r="AV201" s="2002"/>
      <c r="AW201" s="2002"/>
      <c r="AX201" s="2002"/>
      <c r="AY201" s="2002"/>
      <c r="AZ201" s="2002"/>
      <c r="BA201" s="2002"/>
      <c r="BB201" s="2002"/>
      <c r="BC201" s="2002"/>
    </row>
    <row r="202" spans="4:55" s="1417" customFormat="1" ht="12" customHeight="1">
      <c r="D202" s="1156"/>
      <c r="E202" s="1156"/>
      <c r="F202" s="1156"/>
      <c r="G202" s="1156"/>
      <c r="H202" s="1156"/>
      <c r="I202" s="1156"/>
      <c r="J202" s="1156"/>
      <c r="K202" s="1842"/>
      <c r="L202" s="2106"/>
      <c r="M202" s="1156"/>
      <c r="N202" s="1156"/>
      <c r="O202" s="2106"/>
      <c r="P202" s="1156"/>
      <c r="Q202" s="1156"/>
      <c r="R202" s="2106"/>
      <c r="S202" s="1842"/>
      <c r="T202" s="2106"/>
      <c r="U202" s="2106"/>
      <c r="V202" s="2106"/>
      <c r="W202" s="2106"/>
      <c r="X202" s="2106"/>
      <c r="Y202" s="2181"/>
      <c r="Z202" s="2106"/>
      <c r="AA202" s="2235"/>
      <c r="AB202" s="2235"/>
      <c r="AC202" s="2235"/>
      <c r="AD202" s="2235"/>
      <c r="AT202" s="2002"/>
      <c r="AU202" s="2002"/>
      <c r="AV202" s="2002"/>
      <c r="AW202" s="2002"/>
      <c r="AX202" s="2002"/>
      <c r="AY202" s="2002"/>
      <c r="AZ202" s="2002"/>
      <c r="BA202" s="2002"/>
      <c r="BB202" s="2002"/>
      <c r="BC202" s="2002"/>
    </row>
    <row r="203" spans="4:55" s="1417" customFormat="1" ht="12" customHeight="1">
      <c r="D203" s="1156"/>
      <c r="E203" s="1156"/>
      <c r="F203" s="1156"/>
      <c r="G203" s="1156"/>
      <c r="H203" s="1156"/>
      <c r="I203" s="1156"/>
      <c r="J203" s="1156"/>
      <c r="K203" s="1842"/>
      <c r="L203" s="2106"/>
      <c r="M203" s="1156"/>
      <c r="N203" s="1156"/>
      <c r="O203" s="2106"/>
      <c r="P203" s="1156"/>
      <c r="Q203" s="1156"/>
      <c r="R203" s="2106"/>
      <c r="S203" s="1842"/>
      <c r="T203" s="2106"/>
      <c r="U203" s="2106"/>
      <c r="V203" s="2106"/>
      <c r="W203" s="2106"/>
      <c r="X203" s="2106"/>
      <c r="Y203" s="2181"/>
      <c r="Z203" s="2106"/>
      <c r="AA203" s="2235"/>
      <c r="AB203" s="2235"/>
      <c r="AC203" s="2235"/>
      <c r="AD203" s="2235"/>
      <c r="AT203" s="2002"/>
      <c r="AU203" s="2002"/>
      <c r="AV203" s="2002"/>
      <c r="AW203" s="2002"/>
      <c r="AX203" s="2002"/>
      <c r="AY203" s="2002"/>
      <c r="AZ203" s="2002"/>
      <c r="BA203" s="2002"/>
      <c r="BB203" s="2002"/>
      <c r="BC203" s="2002"/>
    </row>
    <row r="204" spans="4:55" s="1417" customFormat="1" ht="12" customHeight="1">
      <c r="D204" s="1156"/>
      <c r="E204" s="1156"/>
      <c r="F204" s="1156"/>
      <c r="G204" s="1156"/>
      <c r="H204" s="1156"/>
      <c r="I204" s="1156"/>
      <c r="J204" s="1156"/>
      <c r="K204" s="1842"/>
      <c r="L204" s="2106"/>
      <c r="M204" s="1156"/>
      <c r="N204" s="1156"/>
      <c r="O204" s="2106"/>
      <c r="P204" s="1156"/>
      <c r="Q204" s="1156"/>
      <c r="R204" s="2106"/>
      <c r="S204" s="1842"/>
      <c r="T204" s="2106"/>
      <c r="U204" s="2106"/>
      <c r="V204" s="2106"/>
      <c r="W204" s="2106"/>
      <c r="X204" s="2106"/>
      <c r="Y204" s="2181"/>
      <c r="Z204" s="2106"/>
      <c r="AA204" s="2235"/>
      <c r="AB204" s="2235"/>
      <c r="AC204" s="2235"/>
      <c r="AD204" s="2235"/>
      <c r="AT204" s="2002"/>
      <c r="AU204" s="2002"/>
      <c r="AV204" s="2002"/>
      <c r="AW204" s="2002"/>
      <c r="AX204" s="2002"/>
      <c r="AY204" s="2002"/>
      <c r="AZ204" s="2002"/>
      <c r="BA204" s="2002"/>
      <c r="BB204" s="2002"/>
      <c r="BC204" s="2002"/>
    </row>
    <row r="205" spans="4:55" s="1417" customFormat="1" ht="12" customHeight="1">
      <c r="D205" s="1156"/>
      <c r="E205" s="1156"/>
      <c r="F205" s="1156"/>
      <c r="G205" s="1156"/>
      <c r="H205" s="1156"/>
      <c r="I205" s="1156"/>
      <c r="J205" s="1156"/>
      <c r="K205" s="1842"/>
      <c r="L205" s="2106"/>
      <c r="M205" s="1156"/>
      <c r="N205" s="1156"/>
      <c r="O205" s="2106"/>
      <c r="P205" s="1156"/>
      <c r="Q205" s="1156"/>
      <c r="R205" s="2106"/>
      <c r="S205" s="1842"/>
      <c r="T205" s="2106"/>
      <c r="U205" s="2106"/>
      <c r="V205" s="2106"/>
      <c r="W205" s="2106"/>
      <c r="X205" s="2106"/>
      <c r="Y205" s="2181"/>
      <c r="Z205" s="2106"/>
      <c r="AA205" s="2235"/>
      <c r="AB205" s="2235"/>
      <c r="AC205" s="2235"/>
      <c r="AD205" s="2235"/>
      <c r="AT205" s="2002"/>
      <c r="AU205" s="2002"/>
      <c r="AV205" s="2002"/>
      <c r="AW205" s="2002"/>
      <c r="AX205" s="2002"/>
      <c r="AY205" s="2002"/>
      <c r="AZ205" s="2002"/>
      <c r="BA205" s="2002"/>
      <c r="BB205" s="2002"/>
      <c r="BC205" s="2002"/>
    </row>
    <row r="206" spans="4:55" s="1417" customFormat="1" ht="12" customHeight="1">
      <c r="D206" s="1156"/>
      <c r="E206" s="1156"/>
      <c r="F206" s="1156"/>
      <c r="G206" s="1156"/>
      <c r="H206" s="1156"/>
      <c r="I206" s="1156"/>
      <c r="J206" s="1156"/>
      <c r="K206" s="1842"/>
      <c r="L206" s="2106"/>
      <c r="M206" s="1156"/>
      <c r="N206" s="1156"/>
      <c r="O206" s="2106"/>
      <c r="P206" s="1156"/>
      <c r="Q206" s="1156"/>
      <c r="R206" s="2106"/>
      <c r="S206" s="1842"/>
      <c r="T206" s="2106"/>
      <c r="U206" s="2106"/>
      <c r="V206" s="2106"/>
      <c r="W206" s="2106"/>
      <c r="X206" s="2106"/>
      <c r="Y206" s="2181"/>
      <c r="Z206" s="2106"/>
      <c r="AA206" s="2235"/>
      <c r="AB206" s="2235"/>
      <c r="AC206" s="2235"/>
      <c r="AD206" s="2235"/>
      <c r="AT206" s="2002"/>
      <c r="AU206" s="2002"/>
      <c r="AV206" s="2002"/>
      <c r="AW206" s="2002"/>
      <c r="AX206" s="2002"/>
      <c r="AY206" s="2002"/>
      <c r="AZ206" s="2002"/>
      <c r="BA206" s="2002"/>
      <c r="BB206" s="2002"/>
      <c r="BC206" s="2002"/>
    </row>
    <row r="207" spans="4:55" s="1417" customFormat="1" ht="12" customHeight="1">
      <c r="D207" s="1156"/>
      <c r="E207" s="1156"/>
      <c r="F207" s="1156"/>
      <c r="G207" s="1156"/>
      <c r="H207" s="1156"/>
      <c r="I207" s="1156"/>
      <c r="J207" s="1156"/>
      <c r="K207" s="1842"/>
      <c r="L207" s="2106"/>
      <c r="M207" s="1156"/>
      <c r="N207" s="1156"/>
      <c r="O207" s="2106"/>
      <c r="P207" s="1156"/>
      <c r="Q207" s="1156"/>
      <c r="R207" s="2106"/>
      <c r="S207" s="1842"/>
      <c r="T207" s="2106"/>
      <c r="U207" s="2106"/>
      <c r="V207" s="2106"/>
      <c r="W207" s="2106"/>
      <c r="X207" s="2106"/>
      <c r="Y207" s="2181"/>
      <c r="Z207" s="2106"/>
      <c r="AA207" s="2235"/>
      <c r="AB207" s="2235"/>
      <c r="AC207" s="2235"/>
      <c r="AD207" s="2235"/>
      <c r="AT207" s="2002"/>
      <c r="AU207" s="2002"/>
      <c r="AV207" s="2002"/>
      <c r="AW207" s="2002"/>
      <c r="AX207" s="2002"/>
      <c r="AY207" s="2002"/>
      <c r="AZ207" s="2002"/>
      <c r="BA207" s="2002"/>
      <c r="BB207" s="2002"/>
      <c r="BC207" s="2002"/>
    </row>
    <row r="208" spans="4:55" s="1417" customFormat="1" ht="12" customHeight="1">
      <c r="D208" s="1156"/>
      <c r="E208" s="1156"/>
      <c r="F208" s="1156"/>
      <c r="G208" s="1156"/>
      <c r="H208" s="1156"/>
      <c r="I208" s="1156"/>
      <c r="J208" s="1156"/>
      <c r="K208" s="1842"/>
      <c r="L208" s="2106"/>
      <c r="M208" s="1156"/>
      <c r="N208" s="1156"/>
      <c r="O208" s="2106"/>
      <c r="P208" s="1156"/>
      <c r="Q208" s="1156"/>
      <c r="R208" s="2106"/>
      <c r="S208" s="1842"/>
      <c r="T208" s="2106"/>
      <c r="U208" s="2106"/>
      <c r="V208" s="2106"/>
      <c r="W208" s="2106"/>
      <c r="X208" s="2106"/>
      <c r="Y208" s="2181"/>
      <c r="Z208" s="2106"/>
      <c r="AA208" s="2235"/>
      <c r="AB208" s="2235"/>
      <c r="AC208" s="2235"/>
      <c r="AD208" s="2235"/>
      <c r="AT208" s="2002"/>
      <c r="AU208" s="2002"/>
      <c r="AV208" s="2002"/>
      <c r="AW208" s="2002"/>
      <c r="AX208" s="2002"/>
      <c r="AY208" s="2002"/>
      <c r="AZ208" s="2002"/>
      <c r="BA208" s="2002"/>
      <c r="BB208" s="2002"/>
      <c r="BC208" s="2002"/>
    </row>
    <row r="209" spans="4:55" s="1417" customFormat="1" ht="12" customHeight="1">
      <c r="D209" s="1156"/>
      <c r="E209" s="1156"/>
      <c r="F209" s="1156"/>
      <c r="G209" s="1156"/>
      <c r="H209" s="1156"/>
      <c r="I209" s="1156"/>
      <c r="J209" s="1156"/>
      <c r="K209" s="1842"/>
      <c r="L209" s="2106"/>
      <c r="M209" s="1156"/>
      <c r="N209" s="1156"/>
      <c r="O209" s="2106"/>
      <c r="P209" s="1156"/>
      <c r="Q209" s="1156"/>
      <c r="R209" s="2106"/>
      <c r="S209" s="1842"/>
      <c r="T209" s="2106"/>
      <c r="U209" s="2106"/>
      <c r="V209" s="2106"/>
      <c r="W209" s="2106"/>
      <c r="X209" s="2106"/>
      <c r="Y209" s="2181"/>
      <c r="Z209" s="2106"/>
      <c r="AA209" s="2235"/>
      <c r="AB209" s="2235"/>
      <c r="AC209" s="2235"/>
      <c r="AD209" s="2235"/>
      <c r="AT209" s="2002"/>
      <c r="AU209" s="2002"/>
      <c r="AV209" s="2002"/>
      <c r="AW209" s="2002"/>
      <c r="AX209" s="2002"/>
      <c r="AY209" s="2002"/>
      <c r="AZ209" s="2002"/>
      <c r="BA209" s="2002"/>
      <c r="BB209" s="2002"/>
      <c r="BC209" s="2002"/>
    </row>
    <row r="210" spans="4:55" s="1417" customFormat="1" ht="12" customHeight="1">
      <c r="D210" s="1156"/>
      <c r="E210" s="1156"/>
      <c r="F210" s="1156"/>
      <c r="G210" s="1156"/>
      <c r="H210" s="1156"/>
      <c r="I210" s="1156"/>
      <c r="J210" s="1156"/>
      <c r="K210" s="1842"/>
      <c r="L210" s="2106"/>
      <c r="M210" s="1156"/>
      <c r="N210" s="1156"/>
      <c r="O210" s="2106"/>
      <c r="P210" s="1156"/>
      <c r="Q210" s="1156"/>
      <c r="R210" s="2106"/>
      <c r="S210" s="1842"/>
      <c r="T210" s="2106"/>
      <c r="U210" s="2106"/>
      <c r="V210" s="2106"/>
      <c r="W210" s="2106"/>
      <c r="X210" s="2106"/>
      <c r="Y210" s="2181"/>
      <c r="Z210" s="2106"/>
      <c r="AA210" s="2235"/>
      <c r="AB210" s="2235"/>
      <c r="AC210" s="2235"/>
      <c r="AD210" s="2235"/>
      <c r="AT210" s="2002"/>
      <c r="AU210" s="2002"/>
      <c r="AV210" s="2002"/>
      <c r="AW210" s="2002"/>
      <c r="AX210" s="2002"/>
      <c r="AY210" s="2002"/>
      <c r="AZ210" s="2002"/>
      <c r="BA210" s="2002"/>
      <c r="BB210" s="2002"/>
      <c r="BC210" s="2002"/>
    </row>
    <row r="211" spans="4:55" s="1417" customFormat="1" ht="12" customHeight="1">
      <c r="D211" s="1156"/>
      <c r="E211" s="1156"/>
      <c r="F211" s="1156"/>
      <c r="G211" s="1156"/>
      <c r="H211" s="1156"/>
      <c r="I211" s="1156"/>
      <c r="J211" s="1156"/>
      <c r="K211" s="1842"/>
      <c r="L211" s="2106"/>
      <c r="M211" s="1156"/>
      <c r="N211" s="1156"/>
      <c r="O211" s="2106"/>
      <c r="P211" s="1156"/>
      <c r="Q211" s="1156"/>
      <c r="R211" s="2106"/>
      <c r="S211" s="1842"/>
      <c r="T211" s="2106"/>
      <c r="U211" s="2106"/>
      <c r="V211" s="2106"/>
      <c r="W211" s="2106"/>
      <c r="X211" s="2106"/>
      <c r="Y211" s="2181"/>
      <c r="Z211" s="2106"/>
      <c r="AA211" s="2235"/>
      <c r="AB211" s="2235"/>
      <c r="AC211" s="2235"/>
      <c r="AD211" s="2235"/>
      <c r="AT211" s="2002"/>
      <c r="AU211" s="2002"/>
      <c r="AV211" s="2002"/>
      <c r="AW211" s="2002"/>
      <c r="AX211" s="2002"/>
      <c r="AY211" s="2002"/>
      <c r="AZ211" s="2002"/>
      <c r="BA211" s="2002"/>
      <c r="BB211" s="2002"/>
      <c r="BC211" s="2002"/>
    </row>
    <row r="212" spans="4:55" s="1417" customFormat="1" ht="12" customHeight="1">
      <c r="D212" s="1156"/>
      <c r="E212" s="1156"/>
      <c r="F212" s="1156"/>
      <c r="G212" s="1156"/>
      <c r="H212" s="1156"/>
      <c r="I212" s="1156"/>
      <c r="J212" s="1156"/>
      <c r="K212" s="1842"/>
      <c r="L212" s="2106"/>
      <c r="M212" s="1156"/>
      <c r="N212" s="1156"/>
      <c r="O212" s="2106"/>
      <c r="P212" s="1156"/>
      <c r="Q212" s="1156"/>
      <c r="R212" s="2106"/>
      <c r="S212" s="1842"/>
      <c r="T212" s="2106"/>
      <c r="U212" s="2106"/>
      <c r="V212" s="2106"/>
      <c r="W212" s="2106"/>
      <c r="X212" s="2106"/>
      <c r="Y212" s="2181"/>
      <c r="Z212" s="2106"/>
      <c r="AA212" s="2235"/>
      <c r="AB212" s="2235"/>
      <c r="AC212" s="2235"/>
      <c r="AD212" s="2235"/>
      <c r="AT212" s="2002"/>
      <c r="AU212" s="2002"/>
      <c r="AV212" s="2002"/>
      <c r="AW212" s="2002"/>
      <c r="AX212" s="2002"/>
      <c r="AY212" s="2002"/>
      <c r="AZ212" s="2002"/>
      <c r="BA212" s="2002"/>
      <c r="BB212" s="2002"/>
      <c r="BC212" s="2002"/>
    </row>
    <row r="213" spans="4:55" s="1417" customFormat="1" ht="12" customHeight="1">
      <c r="D213" s="1156"/>
      <c r="E213" s="1156"/>
      <c r="F213" s="1156"/>
      <c r="G213" s="1156"/>
      <c r="H213" s="1156"/>
      <c r="I213" s="1156"/>
      <c r="J213" s="1156"/>
      <c r="K213" s="1842"/>
      <c r="L213" s="2106"/>
      <c r="M213" s="1156"/>
      <c r="N213" s="1156"/>
      <c r="O213" s="2106"/>
      <c r="P213" s="1156"/>
      <c r="Q213" s="1156"/>
      <c r="R213" s="2106"/>
      <c r="S213" s="1842"/>
      <c r="T213" s="2106"/>
      <c r="U213" s="2106"/>
      <c r="V213" s="2106"/>
      <c r="W213" s="2106"/>
      <c r="X213" s="2106"/>
      <c r="Y213" s="2181"/>
      <c r="Z213" s="2106"/>
      <c r="AA213" s="2235"/>
      <c r="AB213" s="2235"/>
      <c r="AC213" s="2235"/>
      <c r="AD213" s="2235"/>
      <c r="AT213" s="2002"/>
      <c r="AU213" s="2002"/>
      <c r="AV213" s="2002"/>
      <c r="AW213" s="2002"/>
      <c r="AX213" s="2002"/>
      <c r="AY213" s="2002"/>
      <c r="AZ213" s="2002"/>
      <c r="BA213" s="2002"/>
      <c r="BB213" s="2002"/>
      <c r="BC213" s="2002"/>
    </row>
    <row r="214" spans="4:55" s="1417" customFormat="1" ht="12" customHeight="1">
      <c r="D214" s="1156"/>
      <c r="E214" s="1156"/>
      <c r="F214" s="1156"/>
      <c r="G214" s="1156"/>
      <c r="H214" s="1156"/>
      <c r="I214" s="1156"/>
      <c r="J214" s="1156"/>
      <c r="K214" s="1842"/>
      <c r="L214" s="2106"/>
      <c r="M214" s="1156"/>
      <c r="N214" s="1156"/>
      <c r="O214" s="2106"/>
      <c r="P214" s="1156"/>
      <c r="Q214" s="1156"/>
      <c r="R214" s="2106"/>
      <c r="S214" s="1842"/>
      <c r="T214" s="2106"/>
      <c r="U214" s="2106"/>
      <c r="V214" s="2106"/>
      <c r="W214" s="2106"/>
      <c r="X214" s="2106"/>
      <c r="Y214" s="2181"/>
      <c r="Z214" s="2106"/>
      <c r="AA214" s="2235"/>
      <c r="AB214" s="2235"/>
      <c r="AC214" s="2235"/>
      <c r="AD214" s="2235"/>
      <c r="AT214" s="2002"/>
      <c r="AU214" s="2002"/>
      <c r="AV214" s="2002"/>
      <c r="AW214" s="2002"/>
      <c r="AX214" s="2002"/>
      <c r="AY214" s="2002"/>
      <c r="AZ214" s="2002"/>
      <c r="BA214" s="2002"/>
      <c r="BB214" s="2002"/>
      <c r="BC214" s="2002"/>
    </row>
    <row r="215" spans="4:55" s="1417" customFormat="1" ht="12" customHeight="1">
      <c r="D215" s="1156"/>
      <c r="E215" s="1156"/>
      <c r="F215" s="1156"/>
      <c r="G215" s="1156"/>
      <c r="H215" s="1156"/>
      <c r="I215" s="1156"/>
      <c r="J215" s="1156"/>
      <c r="K215" s="1842"/>
      <c r="L215" s="2106"/>
      <c r="M215" s="1156"/>
      <c r="N215" s="1156"/>
      <c r="O215" s="2106"/>
      <c r="P215" s="1156"/>
      <c r="Q215" s="1156"/>
      <c r="R215" s="2106"/>
      <c r="S215" s="1842"/>
      <c r="T215" s="2106"/>
      <c r="U215" s="2106"/>
      <c r="V215" s="2106"/>
      <c r="W215" s="2106"/>
      <c r="X215" s="2106"/>
      <c r="Y215" s="2181"/>
      <c r="Z215" s="2106"/>
      <c r="AA215" s="2235"/>
      <c r="AB215" s="2235"/>
      <c r="AC215" s="2235"/>
      <c r="AD215" s="2235"/>
      <c r="AT215" s="2002"/>
      <c r="AU215" s="2002"/>
      <c r="AV215" s="2002"/>
      <c r="AW215" s="2002"/>
      <c r="AX215" s="2002"/>
      <c r="AY215" s="2002"/>
      <c r="AZ215" s="2002"/>
      <c r="BA215" s="2002"/>
      <c r="BB215" s="2002"/>
      <c r="BC215" s="2002"/>
    </row>
    <row r="216" spans="4:55" s="1417" customFormat="1" ht="12" customHeight="1">
      <c r="D216" s="1156"/>
      <c r="E216" s="1156"/>
      <c r="F216" s="1156"/>
      <c r="G216" s="1156"/>
      <c r="H216" s="1156"/>
      <c r="I216" s="1156"/>
      <c r="J216" s="1156"/>
      <c r="K216" s="1842"/>
      <c r="L216" s="2106"/>
      <c r="M216" s="1156"/>
      <c r="N216" s="1156"/>
      <c r="O216" s="2106"/>
      <c r="P216" s="1156"/>
      <c r="Q216" s="1156"/>
      <c r="R216" s="2106"/>
      <c r="S216" s="1842"/>
      <c r="T216" s="2106"/>
      <c r="U216" s="2106"/>
      <c r="V216" s="2106"/>
      <c r="W216" s="2106"/>
      <c r="X216" s="2106"/>
      <c r="Y216" s="2181"/>
      <c r="Z216" s="2106"/>
      <c r="AA216" s="2235"/>
      <c r="AB216" s="2235"/>
      <c r="AC216" s="2235"/>
      <c r="AD216" s="2235"/>
      <c r="AT216" s="2002"/>
      <c r="AU216" s="2002"/>
      <c r="AV216" s="2002"/>
      <c r="AW216" s="2002"/>
      <c r="AX216" s="2002"/>
      <c r="AY216" s="2002"/>
      <c r="AZ216" s="2002"/>
      <c r="BA216" s="2002"/>
      <c r="BB216" s="2002"/>
      <c r="BC216" s="2002"/>
    </row>
    <row r="217" spans="4:55" s="1417" customFormat="1" ht="12" customHeight="1">
      <c r="D217" s="1156"/>
      <c r="E217" s="1156"/>
      <c r="F217" s="1156"/>
      <c r="G217" s="1156"/>
      <c r="H217" s="1156"/>
      <c r="I217" s="1156"/>
      <c r="J217" s="1156"/>
      <c r="K217" s="1842"/>
      <c r="L217" s="2106"/>
      <c r="M217" s="1156"/>
      <c r="N217" s="1156"/>
      <c r="O217" s="2106"/>
      <c r="P217" s="1156"/>
      <c r="Q217" s="1156"/>
      <c r="R217" s="2106"/>
      <c r="S217" s="1842"/>
      <c r="T217" s="2106"/>
      <c r="U217" s="2106"/>
      <c r="V217" s="2106"/>
      <c r="W217" s="2106"/>
      <c r="X217" s="2106"/>
      <c r="Y217" s="2181"/>
      <c r="Z217" s="2106"/>
      <c r="AA217" s="2235"/>
      <c r="AB217" s="2235"/>
      <c r="AC217" s="2235"/>
      <c r="AD217" s="2235"/>
      <c r="AT217" s="2002"/>
      <c r="AU217" s="2002"/>
      <c r="AV217" s="2002"/>
      <c r="AW217" s="2002"/>
      <c r="AX217" s="2002"/>
      <c r="AY217" s="2002"/>
      <c r="AZ217" s="2002"/>
      <c r="BA217" s="2002"/>
      <c r="BB217" s="2002"/>
      <c r="BC217" s="2002"/>
    </row>
    <row r="218" spans="4:55" s="1417" customFormat="1" ht="12" customHeight="1">
      <c r="D218" s="1156"/>
      <c r="E218" s="1156"/>
      <c r="F218" s="1156"/>
      <c r="G218" s="1156"/>
      <c r="H218" s="1156"/>
      <c r="I218" s="1156"/>
      <c r="J218" s="1156"/>
      <c r="K218" s="1842"/>
      <c r="L218" s="2106"/>
      <c r="M218" s="1156"/>
      <c r="N218" s="1156"/>
      <c r="O218" s="2106"/>
      <c r="P218" s="1156"/>
      <c r="Q218" s="1156"/>
      <c r="R218" s="2106"/>
      <c r="S218" s="1842"/>
      <c r="T218" s="2106"/>
      <c r="U218" s="2106"/>
      <c r="V218" s="2106"/>
      <c r="W218" s="2106"/>
      <c r="X218" s="2106"/>
      <c r="Y218" s="2181"/>
      <c r="Z218" s="2106"/>
      <c r="AA218" s="2235"/>
      <c r="AB218" s="2235"/>
      <c r="AC218" s="2235"/>
      <c r="AD218" s="2235"/>
      <c r="AT218" s="2002"/>
      <c r="AU218" s="2002"/>
      <c r="AV218" s="2002"/>
      <c r="AW218" s="2002"/>
      <c r="AX218" s="2002"/>
      <c r="AY218" s="2002"/>
      <c r="AZ218" s="2002"/>
      <c r="BA218" s="2002"/>
      <c r="BB218" s="2002"/>
      <c r="BC218" s="2002"/>
    </row>
    <row r="219" spans="4:55" s="1417" customFormat="1" ht="12" customHeight="1">
      <c r="D219" s="1156"/>
      <c r="E219" s="1156"/>
      <c r="F219" s="1156"/>
      <c r="G219" s="1156"/>
      <c r="H219" s="1156"/>
      <c r="I219" s="1156"/>
      <c r="J219" s="1156"/>
      <c r="K219" s="1842"/>
      <c r="L219" s="2106"/>
      <c r="M219" s="1156"/>
      <c r="N219" s="1156"/>
      <c r="O219" s="2106"/>
      <c r="P219" s="1156"/>
      <c r="Q219" s="1156"/>
      <c r="R219" s="2106"/>
      <c r="S219" s="1842"/>
      <c r="T219" s="2106"/>
      <c r="U219" s="2106"/>
      <c r="V219" s="2106"/>
      <c r="W219" s="2106"/>
      <c r="X219" s="2106"/>
      <c r="Y219" s="2181"/>
      <c r="Z219" s="2106"/>
      <c r="AA219" s="2235"/>
      <c r="AB219" s="2235"/>
      <c r="AC219" s="2235"/>
      <c r="AD219" s="2235"/>
      <c r="AT219" s="2002"/>
      <c r="AU219" s="2002"/>
      <c r="AV219" s="2002"/>
      <c r="AW219" s="2002"/>
      <c r="AX219" s="2002"/>
      <c r="AY219" s="2002"/>
      <c r="AZ219" s="2002"/>
      <c r="BA219" s="2002"/>
      <c r="BB219" s="2002"/>
      <c r="BC219" s="2002"/>
    </row>
    <row r="220" spans="4:55" s="1417" customFormat="1" ht="12" customHeight="1">
      <c r="D220" s="1156"/>
      <c r="E220" s="1156"/>
      <c r="F220" s="1156"/>
      <c r="G220" s="1156"/>
      <c r="H220" s="1156"/>
      <c r="I220" s="1156"/>
      <c r="J220" s="1156"/>
      <c r="K220" s="1842"/>
      <c r="L220" s="2106"/>
      <c r="M220" s="1156"/>
      <c r="N220" s="1156"/>
      <c r="O220" s="2106"/>
      <c r="P220" s="1156"/>
      <c r="Q220" s="1156"/>
      <c r="R220" s="2106"/>
      <c r="S220" s="1842"/>
      <c r="T220" s="2106"/>
      <c r="U220" s="2106"/>
      <c r="V220" s="2106"/>
      <c r="W220" s="2106"/>
      <c r="X220" s="2106"/>
      <c r="Y220" s="2181"/>
      <c r="Z220" s="2106"/>
      <c r="AA220" s="2235"/>
      <c r="AB220" s="2235"/>
      <c r="AC220" s="2235"/>
      <c r="AD220" s="2235"/>
      <c r="AT220" s="2002"/>
      <c r="AU220" s="2002"/>
      <c r="AV220" s="2002"/>
      <c r="AW220" s="2002"/>
      <c r="AX220" s="2002"/>
      <c r="AY220" s="2002"/>
      <c r="AZ220" s="2002"/>
      <c r="BA220" s="2002"/>
      <c r="BB220" s="2002"/>
      <c r="BC220" s="2002"/>
    </row>
    <row r="221" spans="4:55" s="1417" customFormat="1" ht="12" customHeight="1">
      <c r="D221" s="1156"/>
      <c r="E221" s="1156"/>
      <c r="F221" s="1156"/>
      <c r="G221" s="1156"/>
      <c r="H221" s="1156"/>
      <c r="I221" s="1156"/>
      <c r="J221" s="1156"/>
      <c r="K221" s="1842"/>
      <c r="L221" s="2106"/>
      <c r="M221" s="1156"/>
      <c r="N221" s="1156"/>
      <c r="O221" s="2106"/>
      <c r="P221" s="1156"/>
      <c r="Q221" s="1156"/>
      <c r="R221" s="2106"/>
      <c r="S221" s="1842"/>
      <c r="T221" s="2106"/>
      <c r="U221" s="2106"/>
      <c r="V221" s="2106"/>
      <c r="W221" s="2106"/>
      <c r="X221" s="2106"/>
      <c r="Y221" s="2181"/>
      <c r="Z221" s="2106"/>
      <c r="AA221" s="2235"/>
      <c r="AB221" s="2235"/>
      <c r="AC221" s="2235"/>
      <c r="AD221" s="2235"/>
      <c r="AT221" s="2002"/>
      <c r="AU221" s="2002"/>
      <c r="AV221" s="2002"/>
      <c r="AW221" s="2002"/>
      <c r="AX221" s="2002"/>
      <c r="AY221" s="2002"/>
      <c r="AZ221" s="2002"/>
      <c r="BA221" s="2002"/>
      <c r="BB221" s="2002"/>
      <c r="BC221" s="2002"/>
    </row>
    <row r="222" spans="4:55" s="1417" customFormat="1" ht="12" customHeight="1">
      <c r="D222" s="1156"/>
      <c r="E222" s="1156"/>
      <c r="F222" s="1156"/>
      <c r="G222" s="1156"/>
      <c r="H222" s="1156"/>
      <c r="I222" s="1156"/>
      <c r="J222" s="1156"/>
      <c r="K222" s="1842"/>
      <c r="L222" s="2106"/>
      <c r="M222" s="1156"/>
      <c r="N222" s="1156"/>
      <c r="O222" s="2106"/>
      <c r="P222" s="1156"/>
      <c r="Q222" s="1156"/>
      <c r="R222" s="2106"/>
      <c r="S222" s="1842"/>
      <c r="T222" s="2106"/>
      <c r="U222" s="2106"/>
      <c r="V222" s="2106"/>
      <c r="W222" s="2106"/>
      <c r="X222" s="2106"/>
      <c r="Y222" s="2181"/>
      <c r="Z222" s="2106"/>
      <c r="AA222" s="2235"/>
      <c r="AB222" s="2235"/>
      <c r="AC222" s="2235"/>
      <c r="AD222" s="2235"/>
      <c r="AT222" s="2002"/>
      <c r="AU222" s="2002"/>
      <c r="AV222" s="2002"/>
      <c r="AW222" s="2002"/>
      <c r="AX222" s="2002"/>
      <c r="AY222" s="2002"/>
      <c r="AZ222" s="2002"/>
      <c r="BA222" s="2002"/>
      <c r="BB222" s="2002"/>
      <c r="BC222" s="2002"/>
    </row>
    <row r="223" spans="4:55" s="1417" customFormat="1" ht="12" customHeight="1">
      <c r="D223" s="1156"/>
      <c r="E223" s="1156"/>
      <c r="F223" s="1156"/>
      <c r="G223" s="1156"/>
      <c r="H223" s="1156"/>
      <c r="I223" s="1156"/>
      <c r="J223" s="1156"/>
      <c r="K223" s="1842"/>
      <c r="L223" s="2106"/>
      <c r="M223" s="1156"/>
      <c r="N223" s="1156"/>
      <c r="O223" s="2106"/>
      <c r="P223" s="1156"/>
      <c r="Q223" s="1156"/>
      <c r="R223" s="2106"/>
      <c r="S223" s="1842"/>
      <c r="T223" s="2106"/>
      <c r="U223" s="2106"/>
      <c r="V223" s="2106"/>
      <c r="W223" s="2106"/>
      <c r="X223" s="2106"/>
      <c r="Y223" s="2181"/>
      <c r="Z223" s="2106"/>
      <c r="AA223" s="2235"/>
      <c r="AB223" s="2235"/>
      <c r="AC223" s="2235"/>
      <c r="AD223" s="2235"/>
      <c r="AT223" s="2002"/>
      <c r="AU223" s="2002"/>
      <c r="AV223" s="2002"/>
      <c r="AW223" s="2002"/>
      <c r="AX223" s="2002"/>
      <c r="AY223" s="2002"/>
      <c r="AZ223" s="2002"/>
      <c r="BA223" s="2002"/>
      <c r="BB223" s="2002"/>
      <c r="BC223" s="2002"/>
    </row>
    <row r="224" spans="4:55" s="1417" customFormat="1" ht="12" customHeight="1">
      <c r="D224" s="1156"/>
      <c r="E224" s="1156"/>
      <c r="F224" s="1156"/>
      <c r="G224" s="1156"/>
      <c r="H224" s="1156"/>
      <c r="I224" s="1156"/>
      <c r="J224" s="1156"/>
      <c r="K224" s="1842"/>
      <c r="L224" s="2106"/>
      <c r="M224" s="1156"/>
      <c r="N224" s="1156"/>
      <c r="O224" s="2106"/>
      <c r="P224" s="1156"/>
      <c r="Q224" s="1156"/>
      <c r="R224" s="2106"/>
      <c r="S224" s="1842"/>
      <c r="T224" s="2106"/>
      <c r="U224" s="2106"/>
      <c r="V224" s="2106"/>
      <c r="W224" s="2106"/>
      <c r="X224" s="2106"/>
      <c r="Y224" s="2181"/>
      <c r="Z224" s="2106"/>
      <c r="AA224" s="2235"/>
      <c r="AB224" s="2235"/>
      <c r="AC224" s="2235"/>
      <c r="AD224" s="2235"/>
      <c r="AT224" s="2002"/>
      <c r="AU224" s="2002"/>
      <c r="AV224" s="2002"/>
      <c r="AW224" s="2002"/>
      <c r="AX224" s="2002"/>
      <c r="AY224" s="2002"/>
      <c r="AZ224" s="2002"/>
      <c r="BA224" s="2002"/>
      <c r="BB224" s="2002"/>
      <c r="BC224" s="2002"/>
    </row>
    <row r="225" spans="1:55" s="1417" customFormat="1" ht="12" customHeight="1">
      <c r="D225" s="1156"/>
      <c r="E225" s="1156"/>
      <c r="F225" s="1156"/>
      <c r="G225" s="1156"/>
      <c r="H225" s="1156"/>
      <c r="I225" s="1156"/>
      <c r="J225" s="1156"/>
      <c r="K225" s="1842"/>
      <c r="L225" s="2106"/>
      <c r="M225" s="1156"/>
      <c r="N225" s="1156"/>
      <c r="O225" s="2106"/>
      <c r="P225" s="1156"/>
      <c r="Q225" s="1156"/>
      <c r="R225" s="2106"/>
      <c r="S225" s="1842"/>
      <c r="T225" s="2106"/>
      <c r="U225" s="2106"/>
      <c r="V225" s="2106"/>
      <c r="W225" s="2106"/>
      <c r="X225" s="2106"/>
      <c r="Y225" s="2181"/>
      <c r="Z225" s="2106"/>
      <c r="AA225" s="2235"/>
      <c r="AB225" s="2235"/>
      <c r="AC225" s="2235"/>
      <c r="AD225" s="2235"/>
      <c r="AT225" s="2002"/>
      <c r="AU225" s="2002"/>
      <c r="AV225" s="2002"/>
      <c r="AW225" s="2002"/>
      <c r="AX225" s="2002"/>
      <c r="AY225" s="2002"/>
      <c r="AZ225" s="2002"/>
      <c r="BA225" s="2002"/>
      <c r="BB225" s="2002"/>
      <c r="BC225" s="2002"/>
    </row>
    <row r="226" spans="1:55" s="1417" customFormat="1" ht="12" customHeight="1">
      <c r="D226" s="1156"/>
      <c r="E226" s="1156"/>
      <c r="F226" s="1156"/>
      <c r="G226" s="1156"/>
      <c r="H226" s="1156"/>
      <c r="I226" s="1156"/>
      <c r="J226" s="1156"/>
      <c r="K226" s="1842"/>
      <c r="L226" s="2106"/>
      <c r="M226" s="1156"/>
      <c r="N226" s="1156"/>
      <c r="O226" s="2106"/>
      <c r="P226" s="1156"/>
      <c r="Q226" s="1156"/>
      <c r="R226" s="2106"/>
      <c r="S226" s="1842"/>
      <c r="T226" s="2106"/>
      <c r="U226" s="2106"/>
      <c r="V226" s="2106"/>
      <c r="W226" s="2106"/>
      <c r="X226" s="2106"/>
      <c r="Y226" s="2181"/>
      <c r="Z226" s="2106"/>
      <c r="AA226" s="2235"/>
      <c r="AB226" s="2235"/>
      <c r="AC226" s="2235"/>
      <c r="AD226" s="2235"/>
      <c r="AT226" s="2002"/>
      <c r="AU226" s="2002"/>
      <c r="AV226" s="2002"/>
      <c r="AW226" s="2002"/>
      <c r="AX226" s="2002"/>
      <c r="AY226" s="2002"/>
      <c r="AZ226" s="2002"/>
      <c r="BA226" s="2002"/>
      <c r="BB226" s="2002"/>
      <c r="BC226" s="2002"/>
    </row>
    <row r="227" spans="1:55" s="1417" customFormat="1" ht="12" customHeight="1">
      <c r="D227" s="1156"/>
      <c r="E227" s="1156"/>
      <c r="F227" s="1156"/>
      <c r="G227" s="1156"/>
      <c r="H227" s="1156"/>
      <c r="I227" s="1156"/>
      <c r="J227" s="1156"/>
      <c r="K227" s="1842"/>
      <c r="L227" s="2106"/>
      <c r="M227" s="1156"/>
      <c r="N227" s="1156"/>
      <c r="O227" s="2106"/>
      <c r="P227" s="1156"/>
      <c r="Q227" s="1156"/>
      <c r="R227" s="2106"/>
      <c r="S227" s="1842"/>
      <c r="T227" s="2106"/>
      <c r="U227" s="2106"/>
      <c r="V227" s="2106"/>
      <c r="W227" s="2106"/>
      <c r="X227" s="2106"/>
      <c r="Y227" s="2181"/>
      <c r="Z227" s="2106"/>
      <c r="AA227" s="2235"/>
      <c r="AB227" s="2235"/>
      <c r="AC227" s="2235"/>
      <c r="AD227" s="2235"/>
      <c r="AT227" s="2002"/>
      <c r="AU227" s="2002"/>
      <c r="AV227" s="2002"/>
      <c r="AW227" s="2002"/>
      <c r="AX227" s="2002"/>
      <c r="AY227" s="2002"/>
      <c r="AZ227" s="2002"/>
      <c r="BA227" s="2002"/>
      <c r="BB227" s="2002"/>
      <c r="BC227" s="2002"/>
    </row>
    <row r="228" spans="1:55" s="1417" customFormat="1" ht="12" customHeight="1">
      <c r="D228" s="1156"/>
      <c r="E228" s="1156"/>
      <c r="F228" s="1156"/>
      <c r="G228" s="1156"/>
      <c r="H228" s="1156"/>
      <c r="I228" s="1156"/>
      <c r="J228" s="1156"/>
      <c r="K228" s="1842"/>
      <c r="L228" s="2106"/>
      <c r="M228" s="1156"/>
      <c r="N228" s="1156"/>
      <c r="O228" s="2106"/>
      <c r="P228" s="1156"/>
      <c r="Q228" s="1156"/>
      <c r="R228" s="2106"/>
      <c r="S228" s="1842"/>
      <c r="T228" s="2106"/>
      <c r="U228" s="2106"/>
      <c r="V228" s="2106"/>
      <c r="W228" s="2106"/>
      <c r="X228" s="2106"/>
      <c r="Y228" s="2181"/>
      <c r="Z228" s="2106"/>
      <c r="AA228" s="2235"/>
      <c r="AB228" s="2235"/>
      <c r="AC228" s="2235"/>
      <c r="AD228" s="2235"/>
      <c r="AT228" s="2002"/>
      <c r="AU228" s="2002"/>
      <c r="AV228" s="2002"/>
      <c r="AW228" s="2002"/>
      <c r="AX228" s="2002"/>
      <c r="AY228" s="2002"/>
      <c r="AZ228" s="2002"/>
      <c r="BA228" s="2002"/>
      <c r="BB228" s="2002"/>
      <c r="BC228" s="2002"/>
    </row>
    <row r="229" spans="1:55" s="1417" customFormat="1" ht="12" customHeight="1">
      <c r="D229" s="1156"/>
      <c r="E229" s="1156"/>
      <c r="F229" s="1156"/>
      <c r="G229" s="1156"/>
      <c r="H229" s="1156"/>
      <c r="I229" s="1156"/>
      <c r="J229" s="1156"/>
      <c r="K229" s="1842"/>
      <c r="L229" s="2106"/>
      <c r="M229" s="1156"/>
      <c r="N229" s="1156"/>
      <c r="O229" s="2106"/>
      <c r="P229" s="1156"/>
      <c r="Q229" s="1156"/>
      <c r="R229" s="2106"/>
      <c r="S229" s="1842"/>
      <c r="T229" s="2106"/>
      <c r="U229" s="2106"/>
      <c r="V229" s="2106"/>
      <c r="W229" s="2106"/>
      <c r="X229" s="2106"/>
      <c r="Y229" s="2181"/>
      <c r="Z229" s="2106"/>
      <c r="AA229" s="2235"/>
      <c r="AB229" s="2235"/>
      <c r="AC229" s="2235"/>
      <c r="AD229" s="2235"/>
      <c r="AT229" s="2002"/>
      <c r="AU229" s="2002"/>
      <c r="AV229" s="2002"/>
      <c r="AW229" s="2002"/>
      <c r="AX229" s="2002"/>
      <c r="AY229" s="2002"/>
      <c r="AZ229" s="2002"/>
      <c r="BA229" s="2002"/>
      <c r="BB229" s="2002"/>
      <c r="BC229" s="2002"/>
    </row>
    <row r="230" spans="1:55" s="1417" customFormat="1" ht="12" customHeight="1">
      <c r="D230" s="1156"/>
      <c r="E230" s="1156"/>
      <c r="F230" s="1156"/>
      <c r="G230" s="1156"/>
      <c r="H230" s="1156"/>
      <c r="I230" s="1156"/>
      <c r="J230" s="1156"/>
      <c r="K230" s="1842"/>
      <c r="L230" s="2106"/>
      <c r="M230" s="1156"/>
      <c r="N230" s="1156"/>
      <c r="O230" s="2106"/>
      <c r="P230" s="1156"/>
      <c r="Q230" s="1156"/>
      <c r="R230" s="2106"/>
      <c r="S230" s="1842"/>
      <c r="T230" s="2106"/>
      <c r="U230" s="2106"/>
      <c r="V230" s="2106"/>
      <c r="W230" s="2106"/>
      <c r="X230" s="2106"/>
      <c r="Y230" s="2181"/>
      <c r="Z230" s="2106"/>
      <c r="AA230" s="2235"/>
      <c r="AB230" s="2235"/>
      <c r="AC230" s="2235"/>
      <c r="AD230" s="2235"/>
      <c r="AT230" s="2002"/>
      <c r="AU230" s="2002"/>
      <c r="AV230" s="2002"/>
      <c r="AW230" s="2002"/>
      <c r="AX230" s="2002"/>
      <c r="AY230" s="2002"/>
      <c r="AZ230" s="2002"/>
      <c r="BA230" s="2002"/>
      <c r="BB230" s="2002"/>
      <c r="BC230" s="2002"/>
    </row>
    <row r="231" spans="1:55" s="1417" customFormat="1" ht="12" customHeight="1">
      <c r="D231" s="1156"/>
      <c r="E231" s="1156"/>
      <c r="F231" s="1156"/>
      <c r="G231" s="1156"/>
      <c r="H231" s="1156"/>
      <c r="I231" s="1156"/>
      <c r="J231" s="1156"/>
      <c r="K231" s="1842"/>
      <c r="L231" s="2106"/>
      <c r="M231" s="1156"/>
      <c r="N231" s="1156"/>
      <c r="O231" s="2106"/>
      <c r="P231" s="1156"/>
      <c r="Q231" s="1156"/>
      <c r="R231" s="2106"/>
      <c r="S231" s="1842"/>
      <c r="T231" s="2106"/>
      <c r="U231" s="2106"/>
      <c r="V231" s="2106"/>
      <c r="W231" s="2106"/>
      <c r="X231" s="2106"/>
      <c r="Y231" s="2181"/>
      <c r="Z231" s="2106"/>
      <c r="AA231" s="2235"/>
      <c r="AB231" s="2235"/>
      <c r="AC231" s="2235"/>
      <c r="AD231" s="2235"/>
      <c r="AT231" s="2002"/>
      <c r="AU231" s="2002"/>
      <c r="AV231" s="2002"/>
      <c r="AW231" s="2002"/>
      <c r="AX231" s="2002"/>
      <c r="AY231" s="2002"/>
      <c r="AZ231" s="2002"/>
      <c r="BA231" s="2002"/>
      <c r="BB231" s="2002"/>
      <c r="BC231" s="2002"/>
    </row>
    <row r="232" spans="1:55" s="1417" customFormat="1" ht="12" customHeight="1">
      <c r="B232" s="1468" t="s">
        <v>670</v>
      </c>
      <c r="C232" s="1432" t="s">
        <v>689</v>
      </c>
      <c r="D232" s="1432" t="s">
        <v>696</v>
      </c>
      <c r="E232" s="1468" t="s">
        <v>670</v>
      </c>
      <c r="F232" s="1432" t="s">
        <v>689</v>
      </c>
      <c r="G232" s="1432" t="s">
        <v>696</v>
      </c>
      <c r="H232" s="1156"/>
      <c r="I232" s="1156"/>
      <c r="J232" s="1156"/>
      <c r="K232" s="1842"/>
      <c r="L232" s="2106" t="s">
        <v>821</v>
      </c>
      <c r="M232" s="1156" t="s">
        <v>762</v>
      </c>
      <c r="N232" s="1156" t="s">
        <v>763</v>
      </c>
      <c r="O232" s="2106" t="s">
        <v>838</v>
      </c>
      <c r="P232" s="1156" t="s">
        <v>839</v>
      </c>
      <c r="Q232" s="1156"/>
      <c r="R232" s="2106"/>
      <c r="S232" s="1842"/>
      <c r="T232" s="2106"/>
      <c r="U232" s="2106"/>
      <c r="V232" s="2106"/>
      <c r="W232" s="2106"/>
      <c r="X232" s="2106"/>
      <c r="Y232" s="2181"/>
      <c r="Z232" s="2106"/>
      <c r="AA232" s="2235"/>
      <c r="AB232" s="2235"/>
      <c r="AC232" s="2235"/>
      <c r="AD232" s="2235"/>
      <c r="AT232" s="2002"/>
      <c r="AU232" s="2002"/>
      <c r="AV232" s="2002"/>
      <c r="AW232" s="2002"/>
      <c r="AX232" s="2002"/>
      <c r="AY232" s="2002"/>
      <c r="AZ232" s="2002"/>
      <c r="BA232" s="2002"/>
      <c r="BB232" s="2002"/>
      <c r="BC232" s="2002"/>
    </row>
    <row r="233" spans="1:55" s="1417" customFormat="1" ht="13.5">
      <c r="A233" s="1417">
        <v>2011</v>
      </c>
      <c r="B233" s="1600">
        <f>D55</f>
        <v>100160000</v>
      </c>
      <c r="C233" s="1601">
        <f>D89</f>
        <v>80746827</v>
      </c>
      <c r="D233" s="1602">
        <f>D105</f>
        <v>22936000</v>
      </c>
      <c r="E233" s="1610">
        <f>B233/D39</f>
        <v>0.47200920832660814</v>
      </c>
      <c r="F233" s="1610">
        <f>C233/D39</f>
        <v>0.38052362107783133</v>
      </c>
      <c r="G233" s="1610">
        <f>D233/D39</f>
        <v>0.10808709267351321</v>
      </c>
      <c r="H233" s="1611">
        <f>SUM(E233:G233)</f>
        <v>0.96061992207795266</v>
      </c>
      <c r="I233" s="1611"/>
      <c r="J233" s="1611"/>
      <c r="K233" s="1842">
        <v>2011</v>
      </c>
      <c r="L233" s="2118">
        <f>K39</f>
        <v>119319269</v>
      </c>
      <c r="M233" s="1602">
        <f>N39</f>
        <v>21300000</v>
      </c>
      <c r="N233" s="1602">
        <f>Q39</f>
        <v>21300000</v>
      </c>
      <c r="O233" s="2118">
        <f>T39</f>
        <v>30000000</v>
      </c>
      <c r="P233" s="1602">
        <f>W39</f>
        <v>3000000</v>
      </c>
      <c r="Q233" s="1494">
        <f>SUM(L233:P233)</f>
        <v>194919269</v>
      </c>
      <c r="R233" s="2106"/>
      <c r="S233" s="1842"/>
      <c r="T233" s="2106"/>
      <c r="U233" s="2106"/>
      <c r="V233" s="2106"/>
      <c r="W233" s="2106"/>
      <c r="X233" s="2106"/>
      <c r="Y233" s="2181"/>
      <c r="Z233" s="2106"/>
      <c r="AA233" s="2235"/>
      <c r="AB233" s="2235"/>
      <c r="AC233" s="2235"/>
      <c r="AD233" s="2235"/>
      <c r="AT233" s="2002"/>
      <c r="AU233" s="2002"/>
      <c r="AV233" s="2002"/>
      <c r="AW233" s="2002"/>
      <c r="AX233" s="2002"/>
      <c r="AY233" s="2002"/>
      <c r="AZ233" s="2002"/>
      <c r="BA233" s="2002"/>
      <c r="BB233" s="2002"/>
      <c r="BC233" s="2002"/>
    </row>
    <row r="234" spans="1:55" s="1417" customFormat="1" ht="13.5">
      <c r="A234" s="1417">
        <v>2010</v>
      </c>
      <c r="B234" s="1601">
        <v>100906427</v>
      </c>
      <c r="C234" s="1601">
        <v>87584633</v>
      </c>
      <c r="D234" s="1602">
        <v>32813680</v>
      </c>
      <c r="E234" s="1610">
        <f>B234/H39</f>
        <v>0.3726666538069775</v>
      </c>
      <c r="F234" s="1610">
        <f>C234/H39</f>
        <v>0.32346673126204512</v>
      </c>
      <c r="G234" s="1610">
        <f>D234/H39</f>
        <v>0.12118717001735618</v>
      </c>
      <c r="H234" s="1610">
        <f>SUM(E234:G234)</f>
        <v>0.81732055508637869</v>
      </c>
      <c r="I234" s="1156"/>
      <c r="J234" s="1156"/>
      <c r="K234" s="1842">
        <v>2010</v>
      </c>
      <c r="L234" s="2118">
        <f>M54</f>
        <v>141761428</v>
      </c>
      <c r="M234" s="1602">
        <f>P54</f>
        <v>42930370</v>
      </c>
      <c r="N234" s="1602">
        <f>S54</f>
        <v>60192300</v>
      </c>
      <c r="O234" s="2118">
        <f>U54</f>
        <v>30000000</v>
      </c>
      <c r="P234" s="1602">
        <f>X54</f>
        <v>3600000</v>
      </c>
      <c r="Q234" s="1494">
        <f>SUM(L234:P234)</f>
        <v>278484098</v>
      </c>
      <c r="R234" s="2106"/>
      <c r="S234" s="1842"/>
      <c r="T234" s="2106"/>
      <c r="U234" s="2106"/>
      <c r="V234" s="2106"/>
      <c r="W234" s="2106"/>
      <c r="X234" s="2106"/>
      <c r="Y234" s="2181"/>
      <c r="Z234" s="2106"/>
      <c r="AA234" s="2235"/>
      <c r="AB234" s="2235"/>
      <c r="AC234" s="2235"/>
      <c r="AD234" s="2235"/>
      <c r="AT234" s="2002"/>
      <c r="AU234" s="2002"/>
      <c r="AV234" s="2002"/>
      <c r="AW234" s="2002"/>
      <c r="AX234" s="2002"/>
      <c r="AY234" s="2002"/>
      <c r="AZ234" s="2002"/>
      <c r="BA234" s="2002"/>
      <c r="BB234" s="2002"/>
      <c r="BC234" s="2002"/>
    </row>
    <row r="235" spans="1:55" s="1417" customFormat="1" ht="13.5">
      <c r="D235" s="1156"/>
      <c r="E235" s="1156"/>
      <c r="F235" s="1156"/>
      <c r="G235" s="1156"/>
      <c r="H235" s="1156"/>
      <c r="I235" s="1663" t="s">
        <v>849</v>
      </c>
      <c r="J235" s="1156"/>
      <c r="K235" s="1842"/>
      <c r="L235" s="2106" t="s">
        <v>821</v>
      </c>
      <c r="M235" s="1156" t="s">
        <v>762</v>
      </c>
      <c r="N235" s="1156" t="s">
        <v>763</v>
      </c>
      <c r="O235" s="2106" t="s">
        <v>1015</v>
      </c>
      <c r="P235" s="1156" t="s">
        <v>840</v>
      </c>
      <c r="Q235" s="1156"/>
      <c r="R235" s="2106"/>
      <c r="S235" s="1842"/>
      <c r="T235" s="2106"/>
      <c r="U235" s="2106"/>
      <c r="V235" s="2106"/>
      <c r="W235" s="2106"/>
      <c r="X235" s="2106"/>
      <c r="Y235" s="2181"/>
      <c r="Z235" s="2106"/>
      <c r="AA235" s="2235"/>
      <c r="AB235" s="2235"/>
      <c r="AC235" s="2235"/>
      <c r="AD235" s="2235"/>
      <c r="AT235" s="2002"/>
      <c r="AU235" s="2002"/>
      <c r="AV235" s="2002"/>
      <c r="AW235" s="2002"/>
      <c r="AX235" s="2002"/>
      <c r="AY235" s="2002"/>
      <c r="AZ235" s="2002"/>
      <c r="BA235" s="2002"/>
      <c r="BB235" s="2002"/>
      <c r="BC235" s="2002"/>
    </row>
    <row r="236" spans="1:55" s="1417" customFormat="1" ht="13.5">
      <c r="D236" s="1156"/>
      <c r="E236" s="1496" t="s">
        <v>670</v>
      </c>
      <c r="F236" s="1497" t="s">
        <v>689</v>
      </c>
      <c r="G236" s="1497" t="s">
        <v>696</v>
      </c>
      <c r="H236" s="1156"/>
      <c r="I236" s="1156"/>
      <c r="J236" s="1156"/>
      <c r="K236" s="1842" t="s">
        <v>850</v>
      </c>
      <c r="L236" s="2119">
        <f>L233/D54*100</f>
        <v>56.229825977236011</v>
      </c>
      <c r="M236" s="1495">
        <f>M233/D54*100</f>
        <v>10.037735760140528</v>
      </c>
      <c r="N236" s="1495">
        <f>N233/D54*100</f>
        <v>10.037735760140528</v>
      </c>
      <c r="O236" s="2119">
        <f>O233/D54*100</f>
        <v>14.137656000197927</v>
      </c>
      <c r="P236" s="1495">
        <f>P233/D54*100</f>
        <v>1.4137656000197927</v>
      </c>
      <c r="Q236" s="1156"/>
      <c r="R236" s="2106"/>
      <c r="S236" s="1842"/>
      <c r="T236" s="2106"/>
      <c r="U236" s="2106"/>
      <c r="V236" s="2106"/>
      <c r="W236" s="2106"/>
      <c r="X236" s="2106"/>
      <c r="Y236" s="2181"/>
      <c r="Z236" s="2106"/>
      <c r="AA236" s="2235"/>
      <c r="AB236" s="2235"/>
      <c r="AC236" s="2235"/>
      <c r="AD236" s="2235"/>
      <c r="AT236" s="2002"/>
      <c r="AU236" s="2002"/>
      <c r="AV236" s="2002"/>
      <c r="AW236" s="2002"/>
      <c r="AX236" s="2002"/>
      <c r="AY236" s="2002"/>
      <c r="AZ236" s="2002"/>
      <c r="BA236" s="2002"/>
      <c r="BB236" s="2002"/>
      <c r="BC236" s="2002"/>
    </row>
    <row r="237" spans="1:55" s="1417" customFormat="1" ht="13.5">
      <c r="D237" s="1417">
        <v>2011</v>
      </c>
      <c r="E237" s="1615">
        <f>E233</f>
        <v>0.47200920832660814</v>
      </c>
      <c r="F237" s="1615">
        <f>F233</f>
        <v>0.38052362107783133</v>
      </c>
      <c r="G237" s="1615">
        <f>G233</f>
        <v>0.10808709267351321</v>
      </c>
      <c r="H237" s="1156"/>
      <c r="I237" s="1156"/>
      <c r="J237" s="1156"/>
      <c r="K237" s="1842" t="s">
        <v>851</v>
      </c>
      <c r="L237" s="2119">
        <f>L234/H54*100</f>
        <v>52.320858254800214</v>
      </c>
      <c r="M237" s="1495">
        <f>M234/H54*100</f>
        <v>15.844604807424256</v>
      </c>
      <c r="N237" s="1495">
        <f>N234/H54*100</f>
        <v>22.215583186213468</v>
      </c>
      <c r="O237" s="2119">
        <f>O234/H54*100</f>
        <v>11.072304856043115</v>
      </c>
      <c r="P237" s="1495">
        <f>P234/H54*100</f>
        <v>1.3286765827251739</v>
      </c>
      <c r="Q237" s="1156"/>
      <c r="R237" s="2106"/>
      <c r="S237" s="1842"/>
      <c r="T237" s="2106"/>
      <c r="U237" s="2106"/>
      <c r="V237" s="2106"/>
      <c r="W237" s="2106"/>
      <c r="X237" s="2106"/>
      <c r="Y237" s="2181"/>
      <c r="Z237" s="2106"/>
      <c r="AA237" s="2235"/>
      <c r="AB237" s="2235"/>
      <c r="AC237" s="2235"/>
      <c r="AD237" s="2235"/>
      <c r="AT237" s="2002"/>
      <c r="AU237" s="2002"/>
      <c r="AV237" s="2002"/>
      <c r="AW237" s="2002"/>
      <c r="AX237" s="2002"/>
      <c r="AY237" s="2002"/>
      <c r="AZ237" s="2002"/>
      <c r="BA237" s="2002"/>
      <c r="BB237" s="2002"/>
      <c r="BC237" s="2002"/>
    </row>
    <row r="238" spans="1:55" s="1417" customFormat="1" ht="13.5">
      <c r="D238" s="1417">
        <v>2010</v>
      </c>
      <c r="E238" s="1409">
        <v>48.1</v>
      </c>
      <c r="F238" s="1409">
        <v>36.299999999999997</v>
      </c>
      <c r="G238" s="1409">
        <v>15.1</v>
      </c>
      <c r="H238" s="1156"/>
      <c r="I238" s="1156"/>
      <c r="J238" s="1156"/>
      <c r="K238" s="1842">
        <v>2010</v>
      </c>
      <c r="L238" s="2119">
        <v>48.2</v>
      </c>
      <c r="M238" s="1495">
        <v>17.399999999999999</v>
      </c>
      <c r="N238" s="1495">
        <v>26</v>
      </c>
      <c r="O238" s="2119">
        <v>2.1</v>
      </c>
      <c r="P238" s="1495">
        <v>6.5</v>
      </c>
      <c r="Q238" s="1156"/>
      <c r="R238" s="2106"/>
      <c r="S238" s="1842"/>
      <c r="T238" s="2106"/>
      <c r="U238" s="2106"/>
      <c r="V238" s="2106"/>
      <c r="W238" s="2106"/>
      <c r="X238" s="2106"/>
      <c r="Y238" s="2181"/>
      <c r="Z238" s="2106"/>
      <c r="AA238" s="2235"/>
      <c r="AB238" s="2235"/>
      <c r="AC238" s="2235"/>
      <c r="AD238" s="2235"/>
      <c r="AT238" s="2002"/>
      <c r="AU238" s="2002"/>
      <c r="AV238" s="2002"/>
      <c r="AW238" s="2002"/>
      <c r="AX238" s="2002"/>
      <c r="AY238" s="2002"/>
      <c r="AZ238" s="2002"/>
      <c r="BA238" s="2002"/>
      <c r="BB238" s="2002"/>
      <c r="BC238" s="2002"/>
    </row>
    <row r="239" spans="1:55" s="1417" customFormat="1" ht="13.5">
      <c r="D239" s="1156"/>
      <c r="E239" s="1496" t="s">
        <v>670</v>
      </c>
      <c r="F239" s="1497" t="s">
        <v>689</v>
      </c>
      <c r="G239" s="1497" t="s">
        <v>696</v>
      </c>
      <c r="H239" s="1156"/>
      <c r="I239" s="1156"/>
      <c r="J239" s="1156"/>
      <c r="K239" s="1842"/>
      <c r="L239" s="2106" t="s">
        <v>255</v>
      </c>
      <c r="M239" s="1156" t="s">
        <v>762</v>
      </c>
      <c r="N239" s="1156" t="s">
        <v>763</v>
      </c>
      <c r="O239" s="2106" t="s">
        <v>764</v>
      </c>
      <c r="P239" s="1156" t="s">
        <v>715</v>
      </c>
      <c r="Q239" s="1156"/>
      <c r="R239" s="2106"/>
      <c r="S239" s="1842"/>
      <c r="T239" s="2106"/>
      <c r="U239" s="2106"/>
      <c r="V239" s="2106"/>
      <c r="W239" s="2106"/>
      <c r="X239" s="2106"/>
      <c r="Y239" s="2181"/>
      <c r="Z239" s="2106"/>
      <c r="AA239" s="2235"/>
      <c r="AB239" s="2235"/>
      <c r="AC239" s="2235"/>
      <c r="AD239" s="2235"/>
      <c r="AT239" s="2002"/>
      <c r="AU239" s="2002"/>
      <c r="AV239" s="2002"/>
      <c r="AW239" s="2002"/>
      <c r="AX239" s="2002"/>
      <c r="AY239" s="2002"/>
      <c r="AZ239" s="2002"/>
      <c r="BA239" s="2002"/>
      <c r="BB239" s="2002"/>
      <c r="BC239" s="2002"/>
    </row>
    <row r="240" spans="1:55" s="1417" customFormat="1" ht="13.5">
      <c r="D240" s="1417">
        <v>2010</v>
      </c>
      <c r="E240" s="1409">
        <v>44.3</v>
      </c>
      <c r="F240" s="1409">
        <v>38.4</v>
      </c>
      <c r="G240" s="1409">
        <v>14.4</v>
      </c>
      <c r="H240" s="1156"/>
      <c r="I240" s="1156"/>
      <c r="J240" s="1156"/>
      <c r="K240" s="1842"/>
      <c r="L240" s="2106"/>
      <c r="M240" s="1156"/>
      <c r="N240" s="1156"/>
      <c r="O240" s="2106"/>
      <c r="P240" s="1156"/>
      <c r="Q240" s="1156"/>
      <c r="R240" s="2106"/>
      <c r="S240" s="1842"/>
      <c r="T240" s="2106"/>
      <c r="U240" s="2106"/>
      <c r="V240" s="2106"/>
      <c r="W240" s="2106"/>
      <c r="X240" s="2106"/>
      <c r="Y240" s="2181"/>
      <c r="Z240" s="2106"/>
      <c r="AA240" s="2235"/>
      <c r="AB240" s="2235"/>
      <c r="AC240" s="2235"/>
      <c r="AD240" s="2235"/>
      <c r="AT240" s="2002"/>
      <c r="AU240" s="2002"/>
      <c r="AV240" s="2002"/>
      <c r="AW240" s="2002"/>
      <c r="AX240" s="2002"/>
      <c r="AY240" s="2002"/>
      <c r="AZ240" s="2002"/>
      <c r="BA240" s="2002"/>
      <c r="BB240" s="2002"/>
      <c r="BC240" s="2002"/>
    </row>
    <row r="241" spans="4:55" s="1417" customFormat="1" ht="13.5">
      <c r="D241" s="1156"/>
      <c r="E241" s="1156"/>
      <c r="F241" s="1156"/>
      <c r="G241" s="1156"/>
      <c r="H241" s="1156"/>
      <c r="I241" s="1156"/>
      <c r="J241" s="1156"/>
      <c r="K241" s="1842"/>
      <c r="L241" s="2106"/>
      <c r="M241" s="1156"/>
      <c r="N241" s="1156"/>
      <c r="O241" s="2106"/>
      <c r="P241" s="1156"/>
      <c r="Q241" s="1156"/>
      <c r="R241" s="2106"/>
      <c r="S241" s="1842"/>
      <c r="T241" s="2106"/>
      <c r="U241" s="2106"/>
      <c r="V241" s="2106"/>
      <c r="W241" s="2106"/>
      <c r="X241" s="2106"/>
      <c r="Y241" s="2181"/>
      <c r="Z241" s="2106"/>
      <c r="AA241" s="2235"/>
      <c r="AB241" s="2235"/>
      <c r="AC241" s="2235"/>
      <c r="AD241" s="2235"/>
      <c r="AT241" s="2002"/>
      <c r="AU241" s="2002"/>
      <c r="AV241" s="2002"/>
      <c r="AW241" s="2002"/>
      <c r="AX241" s="2002"/>
      <c r="AY241" s="2002"/>
      <c r="AZ241" s="2002"/>
      <c r="BA241" s="2002"/>
      <c r="BB241" s="2002"/>
      <c r="BC241" s="2002"/>
    </row>
    <row r="242" spans="4:55" s="1417" customFormat="1" ht="13.5">
      <c r="D242" s="1156"/>
      <c r="E242" s="1156"/>
      <c r="F242" s="1156"/>
      <c r="G242" s="1156"/>
      <c r="H242" s="1156"/>
      <c r="I242" s="1156"/>
      <c r="J242" s="1156"/>
      <c r="K242" s="1842"/>
      <c r="L242" s="2106"/>
      <c r="M242" s="1156"/>
      <c r="N242" s="1156"/>
      <c r="O242" s="2106"/>
      <c r="P242" s="1156"/>
      <c r="Q242" s="1156"/>
      <c r="R242" s="2106"/>
      <c r="S242" s="1842"/>
      <c r="T242" s="2106"/>
      <c r="U242" s="2106"/>
      <c r="V242" s="2106"/>
      <c r="W242" s="2106"/>
      <c r="X242" s="2106"/>
      <c r="Y242" s="2181"/>
      <c r="Z242" s="2106"/>
      <c r="AA242" s="2235"/>
      <c r="AB242" s="2235"/>
      <c r="AC242" s="2235"/>
      <c r="AD242" s="2235"/>
      <c r="AT242" s="2002"/>
      <c r="AU242" s="2002"/>
      <c r="AV242" s="2002"/>
      <c r="AW242" s="2002"/>
      <c r="AX242" s="2002"/>
      <c r="AY242" s="2002"/>
      <c r="AZ242" s="2002"/>
      <c r="BA242" s="2002"/>
      <c r="BB242" s="2002"/>
      <c r="BC242" s="2002"/>
    </row>
    <row r="243" spans="4:55" s="1417" customFormat="1" ht="13.5">
      <c r="D243" s="1156"/>
      <c r="E243" s="1156"/>
      <c r="F243" s="1156"/>
      <c r="G243" s="1156"/>
      <c r="H243" s="1156"/>
      <c r="I243" s="1156"/>
      <c r="J243" s="1156"/>
      <c r="K243" s="1842"/>
      <c r="L243" s="2106"/>
      <c r="M243" s="1156"/>
      <c r="N243" s="1156"/>
      <c r="O243" s="2106"/>
      <c r="P243" s="1156"/>
      <c r="Q243" s="1156"/>
      <c r="R243" s="2106"/>
      <c r="S243" s="1842"/>
      <c r="T243" s="2106"/>
      <c r="U243" s="2106"/>
      <c r="V243" s="2106"/>
      <c r="W243" s="2106"/>
      <c r="X243" s="2106"/>
      <c r="Y243" s="2181"/>
      <c r="Z243" s="2106"/>
      <c r="AA243" s="2235"/>
      <c r="AB243" s="2235"/>
      <c r="AC243" s="2235"/>
      <c r="AD243" s="2235"/>
      <c r="AT243" s="2002"/>
      <c r="AU243" s="2002"/>
      <c r="AV243" s="2002"/>
      <c r="AW243" s="2002"/>
      <c r="AX243" s="2002"/>
      <c r="AY243" s="2002"/>
      <c r="AZ243" s="2002"/>
      <c r="BA243" s="2002"/>
      <c r="BB243" s="2002"/>
      <c r="BC243" s="2002"/>
    </row>
    <row r="244" spans="4:55" s="1417" customFormat="1" ht="13.5">
      <c r="D244" s="1156"/>
      <c r="E244" s="1156"/>
      <c r="F244" s="1156"/>
      <c r="G244" s="1156"/>
      <c r="H244" s="1156"/>
      <c r="I244" s="1156"/>
      <c r="J244" s="1156"/>
      <c r="K244" s="1842"/>
      <c r="L244" s="2106"/>
      <c r="M244" s="1156"/>
      <c r="N244" s="1156"/>
      <c r="O244" s="2106"/>
      <c r="P244" s="1156"/>
      <c r="Q244" s="1156"/>
      <c r="R244" s="2106"/>
      <c r="S244" s="1842"/>
      <c r="T244" s="2106"/>
      <c r="U244" s="2106"/>
      <c r="V244" s="2106"/>
      <c r="W244" s="2106"/>
      <c r="X244" s="2106"/>
      <c r="Y244" s="2181"/>
      <c r="Z244" s="2106"/>
      <c r="AA244" s="2235"/>
      <c r="AB244" s="2235"/>
      <c r="AC244" s="2235"/>
      <c r="AD244" s="2235"/>
      <c r="AT244" s="2002"/>
      <c r="AU244" s="2002"/>
      <c r="AV244" s="2002"/>
      <c r="AW244" s="2002"/>
      <c r="AX244" s="2002"/>
      <c r="AY244" s="2002"/>
      <c r="AZ244" s="2002"/>
      <c r="BA244" s="2002"/>
      <c r="BB244" s="2002"/>
      <c r="BC244" s="2002"/>
    </row>
    <row r="245" spans="4:55" s="1417" customFormat="1" ht="13.5">
      <c r="D245" s="1156"/>
      <c r="E245" s="1156"/>
      <c r="F245" s="1156"/>
      <c r="G245" s="1156"/>
      <c r="H245" s="1156"/>
      <c r="I245" s="1156"/>
      <c r="J245" s="1156"/>
      <c r="K245" s="1842"/>
      <c r="L245" s="2106"/>
      <c r="M245" s="1156"/>
      <c r="N245" s="1156"/>
      <c r="O245" s="2106"/>
      <c r="P245" s="1156"/>
      <c r="Q245" s="1156"/>
      <c r="R245" s="2106"/>
      <c r="S245" s="1842"/>
      <c r="T245" s="2106"/>
      <c r="U245" s="2106"/>
      <c r="V245" s="2106"/>
      <c r="W245" s="2106"/>
      <c r="X245" s="2106"/>
      <c r="Y245" s="2181"/>
      <c r="Z245" s="2106"/>
      <c r="AA245" s="2235"/>
      <c r="AB245" s="2235"/>
      <c r="AC245" s="2235"/>
      <c r="AD245" s="2235"/>
      <c r="AT245" s="2002"/>
      <c r="AU245" s="2002"/>
      <c r="AV245" s="2002"/>
      <c r="AW245" s="2002"/>
      <c r="AX245" s="2002"/>
      <c r="AY245" s="2002"/>
      <c r="AZ245" s="2002"/>
      <c r="BA245" s="2002"/>
      <c r="BB245" s="2002"/>
      <c r="BC245" s="2002"/>
    </row>
    <row r="246" spans="4:55" s="1417" customFormat="1" ht="13.5">
      <c r="D246" s="1156"/>
      <c r="E246" s="1156"/>
      <c r="F246" s="1156"/>
      <c r="G246" s="1156"/>
      <c r="H246" s="1156"/>
      <c r="I246" s="1156"/>
      <c r="J246" s="1156"/>
      <c r="K246" s="1842"/>
      <c r="L246" s="2106"/>
      <c r="M246" s="1156"/>
      <c r="N246" s="1156"/>
      <c r="O246" s="2106"/>
      <c r="P246" s="1156"/>
      <c r="Q246" s="1156"/>
      <c r="R246" s="2106"/>
      <c r="S246" s="1842"/>
      <c r="T246" s="2106"/>
      <c r="U246" s="2106"/>
      <c r="V246" s="2106"/>
      <c r="W246" s="2106"/>
      <c r="X246" s="2106"/>
      <c r="Y246" s="2181"/>
      <c r="Z246" s="2106"/>
      <c r="AA246" s="2235"/>
      <c r="AB246" s="2235"/>
      <c r="AC246" s="2235"/>
      <c r="AD246" s="2235"/>
      <c r="AT246" s="2002"/>
      <c r="AU246" s="2002"/>
      <c r="AV246" s="2002"/>
      <c r="AW246" s="2002"/>
      <c r="AX246" s="2002"/>
      <c r="AY246" s="2002"/>
      <c r="AZ246" s="2002"/>
      <c r="BA246" s="2002"/>
      <c r="BB246" s="2002"/>
      <c r="BC246" s="2002"/>
    </row>
    <row r="247" spans="4:55" s="1417" customFormat="1" ht="13.5">
      <c r="D247" s="1156"/>
      <c r="E247" s="1156"/>
      <c r="F247" s="1156"/>
      <c r="G247" s="1156"/>
      <c r="H247" s="1156"/>
      <c r="I247" s="1156"/>
      <c r="J247" s="1156"/>
      <c r="K247" s="1842"/>
      <c r="L247" s="2106"/>
      <c r="M247" s="1156"/>
      <c r="N247" s="1156"/>
      <c r="O247" s="2106"/>
      <c r="P247" s="1156"/>
      <c r="Q247" s="1156"/>
      <c r="R247" s="2106"/>
      <c r="S247" s="1842"/>
      <c r="T247" s="2106"/>
      <c r="U247" s="2106"/>
      <c r="V247" s="2106"/>
      <c r="W247" s="2106"/>
      <c r="X247" s="2106"/>
      <c r="Y247" s="2181"/>
      <c r="Z247" s="2106"/>
      <c r="AA247" s="2235"/>
      <c r="AB247" s="2235"/>
      <c r="AC247" s="2235"/>
      <c r="AD247" s="2235"/>
      <c r="AT247" s="2002"/>
      <c r="AU247" s="2002"/>
      <c r="AV247" s="2002"/>
      <c r="AW247" s="2002"/>
      <c r="AX247" s="2002"/>
      <c r="AY247" s="2002"/>
      <c r="AZ247" s="2002"/>
      <c r="BA247" s="2002"/>
      <c r="BB247" s="2002"/>
      <c r="BC247" s="2002"/>
    </row>
    <row r="248" spans="4:55" s="1417" customFormat="1" ht="13.5">
      <c r="D248" s="1156"/>
      <c r="E248" s="1156"/>
      <c r="F248" s="1156"/>
      <c r="G248" s="1156"/>
      <c r="H248" s="1156"/>
      <c r="I248" s="1156"/>
      <c r="J248" s="1156"/>
      <c r="K248" s="1842"/>
      <c r="L248" s="2106"/>
      <c r="M248" s="1156"/>
      <c r="N248" s="1156"/>
      <c r="O248" s="2106"/>
      <c r="P248" s="1156"/>
      <c r="Q248" s="1156"/>
      <c r="R248" s="2106"/>
      <c r="S248" s="1842"/>
      <c r="T248" s="2106"/>
      <c r="U248" s="2106"/>
      <c r="V248" s="2106"/>
      <c r="W248" s="2106"/>
      <c r="X248" s="2106"/>
      <c r="Y248" s="2181"/>
      <c r="Z248" s="2106"/>
      <c r="AA248" s="2235"/>
      <c r="AB248" s="2235"/>
      <c r="AC248" s="2235"/>
      <c r="AD248" s="2235"/>
      <c r="AT248" s="2002"/>
      <c r="AU248" s="2002"/>
      <c r="AV248" s="2002"/>
      <c r="AW248" s="2002"/>
      <c r="AX248" s="2002"/>
      <c r="AY248" s="2002"/>
      <c r="AZ248" s="2002"/>
      <c r="BA248" s="2002"/>
      <c r="BB248" s="2002"/>
      <c r="BC248" s="2002"/>
    </row>
    <row r="249" spans="4:55" s="1417" customFormat="1" ht="13.5">
      <c r="D249" s="1156"/>
      <c r="E249" s="1156"/>
      <c r="F249" s="1156"/>
      <c r="G249" s="1156"/>
      <c r="H249" s="1156"/>
      <c r="I249" s="1156"/>
      <c r="J249" s="1156"/>
      <c r="K249" s="1842"/>
      <c r="L249" s="2106"/>
      <c r="M249" s="1156"/>
      <c r="N249" s="1156"/>
      <c r="O249" s="2106"/>
      <c r="P249" s="1156"/>
      <c r="Q249" s="1156"/>
      <c r="R249" s="2106"/>
      <c r="S249" s="1842"/>
      <c r="T249" s="2106"/>
      <c r="U249" s="2106"/>
      <c r="V249" s="2106"/>
      <c r="W249" s="2106"/>
      <c r="X249" s="2106"/>
      <c r="Y249" s="2181"/>
      <c r="Z249" s="2106"/>
      <c r="AA249" s="2235"/>
      <c r="AB249" s="2235"/>
      <c r="AC249" s="2235"/>
      <c r="AD249" s="2235"/>
      <c r="AT249" s="2002"/>
      <c r="AU249" s="2002"/>
      <c r="AV249" s="2002"/>
      <c r="AW249" s="2002"/>
      <c r="AX249" s="2002"/>
      <c r="AY249" s="2002"/>
      <c r="AZ249" s="2002"/>
      <c r="BA249" s="2002"/>
      <c r="BB249" s="2002"/>
      <c r="BC249" s="2002"/>
    </row>
    <row r="250" spans="4:55" s="1417" customFormat="1" ht="13.5">
      <c r="D250" s="1156"/>
      <c r="E250" s="1156"/>
      <c r="F250" s="1156"/>
      <c r="G250" s="1156"/>
      <c r="H250" s="1156"/>
      <c r="I250" s="1156"/>
      <c r="J250" s="1156"/>
      <c r="K250" s="1842"/>
      <c r="L250" s="2106"/>
      <c r="M250" s="1156"/>
      <c r="N250" s="1156"/>
      <c r="O250" s="2106"/>
      <c r="P250" s="1156"/>
      <c r="Q250" s="1156"/>
      <c r="R250" s="2106"/>
      <c r="S250" s="1842"/>
      <c r="T250" s="2106"/>
      <c r="U250" s="2106"/>
      <c r="V250" s="2106"/>
      <c r="W250" s="2106"/>
      <c r="X250" s="2106"/>
      <c r="Y250" s="2181"/>
      <c r="Z250" s="2106"/>
      <c r="AA250" s="2235"/>
      <c r="AB250" s="2235"/>
      <c r="AC250" s="2235"/>
      <c r="AD250" s="2235"/>
      <c r="AT250" s="2002"/>
      <c r="AU250" s="2002"/>
      <c r="AV250" s="2002"/>
      <c r="AW250" s="2002"/>
      <c r="AX250" s="2002"/>
      <c r="AY250" s="2002"/>
      <c r="AZ250" s="2002"/>
      <c r="BA250" s="2002"/>
      <c r="BB250" s="2002"/>
      <c r="BC250" s="2002"/>
    </row>
    <row r="251" spans="4:55" s="1417" customFormat="1" ht="13.5">
      <c r="D251" s="1156"/>
      <c r="E251" s="1156"/>
      <c r="F251" s="1156"/>
      <c r="G251" s="1156"/>
      <c r="H251" s="1156"/>
      <c r="I251" s="1156"/>
      <c r="J251" s="1156"/>
      <c r="K251" s="1842"/>
      <c r="L251" s="2106"/>
      <c r="M251" s="1156"/>
      <c r="N251" s="1156"/>
      <c r="O251" s="2106"/>
      <c r="P251" s="1156"/>
      <c r="Q251" s="1156"/>
      <c r="R251" s="2106"/>
      <c r="S251" s="1842"/>
      <c r="T251" s="2106"/>
      <c r="U251" s="2106"/>
      <c r="V251" s="2106"/>
      <c r="W251" s="2106"/>
      <c r="X251" s="2106"/>
      <c r="Y251" s="2181"/>
      <c r="Z251" s="2106"/>
      <c r="AA251" s="2235"/>
      <c r="AB251" s="2235"/>
      <c r="AC251" s="2235"/>
      <c r="AD251" s="2235"/>
      <c r="AT251" s="2002"/>
      <c r="AU251" s="2002"/>
      <c r="AV251" s="2002"/>
      <c r="AW251" s="2002"/>
      <c r="AX251" s="2002"/>
      <c r="AY251" s="2002"/>
      <c r="AZ251" s="2002"/>
      <c r="BA251" s="2002"/>
      <c r="BB251" s="2002"/>
      <c r="BC251" s="2002"/>
    </row>
    <row r="252" spans="4:55" s="1417" customFormat="1" ht="13.5">
      <c r="D252" s="1156"/>
      <c r="E252" s="1156"/>
      <c r="F252" s="1156"/>
      <c r="G252" s="1156"/>
      <c r="H252" s="1156"/>
      <c r="I252" s="1156"/>
      <c r="J252" s="1156"/>
      <c r="K252" s="1842"/>
      <c r="L252" s="2106"/>
      <c r="M252" s="1156"/>
      <c r="N252" s="1156"/>
      <c r="O252" s="2106"/>
      <c r="P252" s="1156"/>
      <c r="Q252" s="1156"/>
      <c r="R252" s="2106"/>
      <c r="S252" s="1842"/>
      <c r="T252" s="2106"/>
      <c r="U252" s="2106"/>
      <c r="V252" s="2106"/>
      <c r="W252" s="2106"/>
      <c r="X252" s="2106"/>
      <c r="Y252" s="2181"/>
      <c r="Z252" s="2106"/>
      <c r="AA252" s="2235"/>
      <c r="AB252" s="2235"/>
      <c r="AC252" s="2235"/>
      <c r="AD252" s="2235"/>
      <c r="AT252" s="2002"/>
      <c r="AU252" s="2002"/>
      <c r="AV252" s="2002"/>
      <c r="AW252" s="2002"/>
      <c r="AX252" s="2002"/>
      <c r="AY252" s="2002"/>
      <c r="AZ252" s="2002"/>
      <c r="BA252" s="2002"/>
      <c r="BB252" s="2002"/>
      <c r="BC252" s="2002"/>
    </row>
    <row r="253" spans="4:55" s="1417" customFormat="1" ht="13.5">
      <c r="D253" s="1156"/>
      <c r="E253" s="1156"/>
      <c r="F253" s="1156"/>
      <c r="G253" s="1156"/>
      <c r="H253" s="1156"/>
      <c r="I253" s="1156"/>
      <c r="J253" s="1156"/>
      <c r="K253" s="1842"/>
      <c r="L253" s="2106"/>
      <c r="M253" s="1156"/>
      <c r="N253" s="1156"/>
      <c r="O253" s="2106"/>
      <c r="P253" s="1156"/>
      <c r="Q253" s="1156"/>
      <c r="R253" s="2106"/>
      <c r="S253" s="1842"/>
      <c r="T253" s="2106"/>
      <c r="U253" s="2106"/>
      <c r="V253" s="2106"/>
      <c r="W253" s="2106"/>
      <c r="X253" s="2106"/>
      <c r="Y253" s="2181"/>
      <c r="Z253" s="2106"/>
      <c r="AA253" s="2235"/>
      <c r="AB253" s="2235"/>
      <c r="AC253" s="2235"/>
      <c r="AD253" s="2235"/>
      <c r="AT253" s="2002"/>
      <c r="AU253" s="2002"/>
      <c r="AV253" s="2002"/>
      <c r="AW253" s="2002"/>
      <c r="AX253" s="2002"/>
      <c r="AY253" s="2002"/>
      <c r="AZ253" s="2002"/>
      <c r="BA253" s="2002"/>
      <c r="BB253" s="2002"/>
      <c r="BC253" s="2002"/>
    </row>
    <row r="254" spans="4:55" s="1417" customFormat="1" ht="13.5">
      <c r="D254" s="1156"/>
      <c r="E254" s="1156"/>
      <c r="F254" s="1156"/>
      <c r="G254" s="1156"/>
      <c r="H254" s="1156"/>
      <c r="I254" s="1156"/>
      <c r="J254" s="1156"/>
      <c r="K254" s="1842"/>
      <c r="L254" s="2106"/>
      <c r="M254" s="1156"/>
      <c r="N254" s="1156"/>
      <c r="O254" s="2106"/>
      <c r="P254" s="1156"/>
      <c r="Q254" s="1156"/>
      <c r="R254" s="2106"/>
      <c r="S254" s="1842"/>
      <c r="T254" s="2106"/>
      <c r="U254" s="2106"/>
      <c r="V254" s="2106"/>
      <c r="W254" s="2106"/>
      <c r="X254" s="2106"/>
      <c r="Y254" s="2181"/>
      <c r="Z254" s="2106"/>
      <c r="AA254" s="2235"/>
      <c r="AB254" s="2235"/>
      <c r="AC254" s="2235"/>
      <c r="AD254" s="2235"/>
      <c r="AT254" s="2002"/>
      <c r="AU254" s="2002"/>
      <c r="AV254" s="2002"/>
      <c r="AW254" s="2002"/>
      <c r="AX254" s="2002"/>
      <c r="AY254" s="2002"/>
      <c r="AZ254" s="2002"/>
      <c r="BA254" s="2002"/>
      <c r="BB254" s="2002"/>
      <c r="BC254" s="2002"/>
    </row>
    <row r="255" spans="4:55" s="1417" customFormat="1" ht="13.5">
      <c r="D255" s="1156"/>
      <c r="E255" s="1156"/>
      <c r="F255" s="1156"/>
      <c r="G255" s="1156"/>
      <c r="H255" s="1156"/>
      <c r="I255" s="1156"/>
      <c r="J255" s="1156"/>
      <c r="K255" s="1842"/>
      <c r="L255" s="2106"/>
      <c r="M255" s="1156"/>
      <c r="N255" s="1156"/>
      <c r="O255" s="2106"/>
      <c r="P255" s="1156"/>
      <c r="Q255" s="1156"/>
      <c r="R255" s="2106"/>
      <c r="S255" s="1842"/>
      <c r="T255" s="2106"/>
      <c r="U255" s="2106"/>
      <c r="V255" s="2106"/>
      <c r="W255" s="2106"/>
      <c r="X255" s="2106"/>
      <c r="Y255" s="2181"/>
      <c r="Z255" s="2106"/>
      <c r="AA255" s="2235"/>
      <c r="AB255" s="2235"/>
      <c r="AC255" s="2235"/>
      <c r="AD255" s="2235"/>
      <c r="AT255" s="2002"/>
      <c r="AU255" s="2002"/>
      <c r="AV255" s="2002"/>
      <c r="AW255" s="2002"/>
      <c r="AX255" s="2002"/>
      <c r="AY255" s="2002"/>
      <c r="AZ255" s="2002"/>
      <c r="BA255" s="2002"/>
      <c r="BB255" s="2002"/>
      <c r="BC255" s="2002"/>
    </row>
    <row r="256" spans="4:55" s="1417" customFormat="1" ht="13.5">
      <c r="D256" s="1156"/>
      <c r="E256" s="1156"/>
      <c r="F256" s="1156"/>
      <c r="G256" s="1156"/>
      <c r="H256" s="1156"/>
      <c r="I256" s="1156"/>
      <c r="J256" s="1156"/>
      <c r="K256" s="1842"/>
      <c r="L256" s="2106"/>
      <c r="M256" s="1156"/>
      <c r="N256" s="1156"/>
      <c r="O256" s="2106"/>
      <c r="P256" s="1156"/>
      <c r="Q256" s="1156"/>
      <c r="R256" s="2106"/>
      <c r="S256" s="1842"/>
      <c r="T256" s="2106"/>
      <c r="U256" s="2106"/>
      <c r="V256" s="2106"/>
      <c r="W256" s="2106"/>
      <c r="X256" s="2106"/>
      <c r="Y256" s="2181"/>
      <c r="Z256" s="2106"/>
      <c r="AA256" s="2235"/>
      <c r="AB256" s="2235"/>
      <c r="AC256" s="2235"/>
      <c r="AD256" s="2235"/>
      <c r="AT256" s="2002"/>
      <c r="AU256" s="2002"/>
      <c r="AV256" s="2002"/>
      <c r="AW256" s="2002"/>
      <c r="AX256" s="2002"/>
      <c r="AY256" s="2002"/>
      <c r="AZ256" s="2002"/>
      <c r="BA256" s="2002"/>
      <c r="BB256" s="2002"/>
      <c r="BC256" s="2002"/>
    </row>
    <row r="257" spans="4:55" s="1417" customFormat="1" ht="13.5">
      <c r="D257" s="1156"/>
      <c r="E257" s="1156"/>
      <c r="F257" s="1156"/>
      <c r="G257" s="1156"/>
      <c r="H257" s="1156"/>
      <c r="I257" s="1156"/>
      <c r="J257" s="1156"/>
      <c r="K257" s="1842"/>
      <c r="L257" s="2106"/>
      <c r="M257" s="1156"/>
      <c r="N257" s="1156"/>
      <c r="O257" s="2106"/>
      <c r="P257" s="1156"/>
      <c r="Q257" s="1156"/>
      <c r="R257" s="2106"/>
      <c r="S257" s="1842"/>
      <c r="T257" s="2106"/>
      <c r="U257" s="2106"/>
      <c r="V257" s="2106"/>
      <c r="W257" s="2106"/>
      <c r="X257" s="2106"/>
      <c r="Y257" s="2181"/>
      <c r="Z257" s="2106"/>
      <c r="AA257" s="2235"/>
      <c r="AB257" s="2235"/>
      <c r="AC257" s="2235"/>
      <c r="AD257" s="2235"/>
      <c r="AT257" s="2002"/>
      <c r="AU257" s="2002"/>
      <c r="AV257" s="2002"/>
      <c r="AW257" s="2002"/>
      <c r="AX257" s="2002"/>
      <c r="AY257" s="2002"/>
      <c r="AZ257" s="2002"/>
      <c r="BA257" s="2002"/>
      <c r="BB257" s="2002"/>
      <c r="BC257" s="2002"/>
    </row>
    <row r="258" spans="4:55" s="1417" customFormat="1" ht="13.5">
      <c r="D258" s="1156"/>
      <c r="E258" s="1156"/>
      <c r="F258" s="1156"/>
      <c r="G258" s="1156"/>
      <c r="H258" s="1156"/>
      <c r="I258" s="1156"/>
      <c r="J258" s="1156"/>
      <c r="K258" s="1842"/>
      <c r="L258" s="2106"/>
      <c r="M258" s="1156"/>
      <c r="N258" s="1156"/>
      <c r="O258" s="2106"/>
      <c r="P258" s="1156"/>
      <c r="Q258" s="1156"/>
      <c r="R258" s="2106"/>
      <c r="S258" s="1842"/>
      <c r="T258" s="2106"/>
      <c r="U258" s="2106"/>
      <c r="V258" s="2106"/>
      <c r="W258" s="2106"/>
      <c r="X258" s="2106"/>
      <c r="Y258" s="2181"/>
      <c r="Z258" s="2106"/>
      <c r="AA258" s="2235"/>
      <c r="AB258" s="2235"/>
      <c r="AC258" s="2235"/>
      <c r="AD258" s="2235"/>
      <c r="AT258" s="2002"/>
      <c r="AU258" s="2002"/>
      <c r="AV258" s="2002"/>
      <c r="AW258" s="2002"/>
      <c r="AX258" s="2002"/>
      <c r="AY258" s="2002"/>
      <c r="AZ258" s="2002"/>
      <c r="BA258" s="2002"/>
      <c r="BB258" s="2002"/>
      <c r="BC258" s="2002"/>
    </row>
    <row r="259" spans="4:55" s="1417" customFormat="1" ht="13.5">
      <c r="D259" s="1156"/>
      <c r="E259" s="1156"/>
      <c r="F259" s="1156"/>
      <c r="G259" s="1156"/>
      <c r="H259" s="1156"/>
      <c r="I259" s="1156"/>
      <c r="J259" s="1156"/>
      <c r="K259" s="1842"/>
      <c r="L259" s="2106"/>
      <c r="M259" s="1156"/>
      <c r="N259" s="1156"/>
      <c r="O259" s="2106"/>
      <c r="P259" s="1156"/>
      <c r="Q259" s="1156"/>
      <c r="R259" s="2106"/>
      <c r="S259" s="1842"/>
      <c r="T259" s="2106"/>
      <c r="U259" s="2106"/>
      <c r="V259" s="2106"/>
      <c r="W259" s="2106"/>
      <c r="X259" s="2106"/>
      <c r="Y259" s="2181"/>
      <c r="Z259" s="2106"/>
      <c r="AA259" s="2235"/>
      <c r="AB259" s="2235"/>
      <c r="AC259" s="2235"/>
      <c r="AD259" s="2235"/>
      <c r="AT259" s="2002"/>
      <c r="AU259" s="2002"/>
      <c r="AV259" s="2002"/>
      <c r="AW259" s="2002"/>
      <c r="AX259" s="2002"/>
      <c r="AY259" s="2002"/>
      <c r="AZ259" s="2002"/>
      <c r="BA259" s="2002"/>
      <c r="BB259" s="2002"/>
      <c r="BC259" s="2002"/>
    </row>
    <row r="260" spans="4:55" s="1417" customFormat="1" ht="13.5">
      <c r="D260" s="1156"/>
      <c r="E260" s="1156"/>
      <c r="F260" s="1156"/>
      <c r="G260" s="1156"/>
      <c r="H260" s="1156"/>
      <c r="I260" s="1156"/>
      <c r="J260" s="1156"/>
      <c r="K260" s="1842"/>
      <c r="L260" s="2106"/>
      <c r="M260" s="1156"/>
      <c r="N260" s="1156"/>
      <c r="O260" s="2106"/>
      <c r="P260" s="1156"/>
      <c r="Q260" s="1156"/>
      <c r="R260" s="2106"/>
      <c r="S260" s="1842"/>
      <c r="T260" s="2106"/>
      <c r="U260" s="2106"/>
      <c r="V260" s="2106"/>
      <c r="W260" s="2106"/>
      <c r="X260" s="2106"/>
      <c r="Y260" s="2181"/>
      <c r="Z260" s="2106"/>
      <c r="AA260" s="2235"/>
      <c r="AB260" s="2235"/>
      <c r="AC260" s="2235"/>
      <c r="AD260" s="2235"/>
      <c r="AT260" s="2002"/>
      <c r="AU260" s="2002"/>
      <c r="AV260" s="2002"/>
      <c r="AW260" s="2002"/>
      <c r="AX260" s="2002"/>
      <c r="AY260" s="2002"/>
      <c r="AZ260" s="2002"/>
      <c r="BA260" s="2002"/>
      <c r="BB260" s="2002"/>
      <c r="BC260" s="2002"/>
    </row>
    <row r="261" spans="4:55" s="1417" customFormat="1" ht="13.5">
      <c r="D261" s="1156"/>
      <c r="E261" s="1156"/>
      <c r="F261" s="1156"/>
      <c r="G261" s="1156"/>
      <c r="H261" s="1156"/>
      <c r="I261" s="1156"/>
      <c r="J261" s="1156"/>
      <c r="K261" s="1842"/>
      <c r="L261" s="2106"/>
      <c r="M261" s="1156"/>
      <c r="N261" s="1156"/>
      <c r="O261" s="2106"/>
      <c r="P261" s="1156"/>
      <c r="Q261" s="1156"/>
      <c r="R261" s="2106"/>
      <c r="S261" s="1842"/>
      <c r="T261" s="2106"/>
      <c r="U261" s="2106"/>
      <c r="V261" s="2106"/>
      <c r="W261" s="2106"/>
      <c r="X261" s="2106"/>
      <c r="Y261" s="2181"/>
      <c r="Z261" s="2106"/>
      <c r="AA261" s="2235"/>
      <c r="AB261" s="2235"/>
      <c r="AC261" s="2235"/>
      <c r="AD261" s="2235"/>
      <c r="AT261" s="2002"/>
      <c r="AU261" s="2002"/>
      <c r="AV261" s="2002"/>
      <c r="AW261" s="2002"/>
      <c r="AX261" s="2002"/>
      <c r="AY261" s="2002"/>
      <c r="AZ261" s="2002"/>
      <c r="BA261" s="2002"/>
      <c r="BB261" s="2002"/>
      <c r="BC261" s="2002"/>
    </row>
    <row r="262" spans="4:55" s="1417" customFormat="1" ht="13.5">
      <c r="D262" s="1156"/>
      <c r="E262" s="1156"/>
      <c r="F262" s="1156"/>
      <c r="G262" s="1156"/>
      <c r="H262" s="1156"/>
      <c r="I262" s="1156"/>
      <c r="J262" s="1156"/>
      <c r="K262" s="1842"/>
      <c r="L262" s="2106"/>
      <c r="M262" s="1156"/>
      <c r="N262" s="1156"/>
      <c r="O262" s="2106"/>
      <c r="P262" s="1156"/>
      <c r="Q262" s="1156"/>
      <c r="R262" s="2106"/>
      <c r="S262" s="1842"/>
      <c r="T262" s="2106"/>
      <c r="U262" s="2106"/>
      <c r="V262" s="2106"/>
      <c r="W262" s="2106"/>
      <c r="X262" s="2106"/>
      <c r="Y262" s="2181"/>
      <c r="Z262" s="2106"/>
      <c r="AA262" s="2235"/>
      <c r="AB262" s="2235"/>
      <c r="AC262" s="2235"/>
      <c r="AD262" s="2235"/>
      <c r="AT262" s="2002"/>
      <c r="AU262" s="2002"/>
      <c r="AV262" s="2002"/>
      <c r="AW262" s="2002"/>
      <c r="AX262" s="2002"/>
      <c r="AY262" s="2002"/>
      <c r="AZ262" s="2002"/>
      <c r="BA262" s="2002"/>
      <c r="BB262" s="2002"/>
      <c r="BC262" s="2002"/>
    </row>
    <row r="263" spans="4:55" s="1417" customFormat="1" ht="13.5">
      <c r="D263" s="1156"/>
      <c r="E263" s="1156"/>
      <c r="F263" s="1156"/>
      <c r="G263" s="1156"/>
      <c r="H263" s="1156"/>
      <c r="I263" s="1156"/>
      <c r="J263" s="1156"/>
      <c r="K263" s="1842"/>
      <c r="L263" s="2106"/>
      <c r="M263" s="1156"/>
      <c r="N263" s="1156"/>
      <c r="O263" s="2106"/>
      <c r="P263" s="1156"/>
      <c r="Q263" s="1156"/>
      <c r="R263" s="2106"/>
      <c r="S263" s="1842"/>
      <c r="T263" s="2106"/>
      <c r="U263" s="2106"/>
      <c r="V263" s="2106"/>
      <c r="W263" s="2106"/>
      <c r="X263" s="2106"/>
      <c r="Y263" s="2181"/>
      <c r="Z263" s="2106"/>
      <c r="AA263" s="2235"/>
      <c r="AB263" s="2235"/>
      <c r="AC263" s="2235"/>
      <c r="AD263" s="2235"/>
      <c r="AT263" s="2002"/>
      <c r="AU263" s="2002"/>
      <c r="AV263" s="2002"/>
      <c r="AW263" s="2002"/>
      <c r="AX263" s="2002"/>
      <c r="AY263" s="2002"/>
      <c r="AZ263" s="2002"/>
      <c r="BA263" s="2002"/>
      <c r="BB263" s="2002"/>
      <c r="BC263" s="2002"/>
    </row>
    <row r="264" spans="4:55" s="1417" customFormat="1" ht="13.5">
      <c r="D264" s="1156"/>
      <c r="E264" s="1156"/>
      <c r="F264" s="1156"/>
      <c r="G264" s="1156"/>
      <c r="H264" s="1156"/>
      <c r="I264" s="1156"/>
      <c r="J264" s="1156"/>
      <c r="K264" s="1842"/>
      <c r="L264" s="2106"/>
      <c r="M264" s="1156"/>
      <c r="N264" s="1156"/>
      <c r="O264" s="2106"/>
      <c r="P264" s="1156"/>
      <c r="Q264" s="1156"/>
      <c r="R264" s="2106"/>
      <c r="S264" s="1842"/>
      <c r="T264" s="2106"/>
      <c r="U264" s="2106"/>
      <c r="V264" s="2106"/>
      <c r="W264" s="2106"/>
      <c r="X264" s="2106"/>
      <c r="Y264" s="2181"/>
      <c r="Z264" s="2106"/>
      <c r="AA264" s="2235"/>
      <c r="AB264" s="2235"/>
      <c r="AC264" s="2235"/>
      <c r="AD264" s="2235"/>
      <c r="AT264" s="2002"/>
      <c r="AU264" s="2002"/>
      <c r="AV264" s="2002"/>
      <c r="AW264" s="2002"/>
      <c r="AX264" s="2002"/>
      <c r="AY264" s="2002"/>
      <c r="AZ264" s="2002"/>
      <c r="BA264" s="2002"/>
      <c r="BB264" s="2002"/>
      <c r="BC264" s="2002"/>
    </row>
    <row r="265" spans="4:55" s="1417" customFormat="1" ht="13.5">
      <c r="D265" s="1156"/>
      <c r="E265" s="1156"/>
      <c r="F265" s="1156"/>
      <c r="G265" s="1156"/>
      <c r="H265" s="1156"/>
      <c r="I265" s="1156"/>
      <c r="J265" s="1156"/>
      <c r="K265" s="1842"/>
      <c r="L265" s="2106"/>
      <c r="M265" s="1156"/>
      <c r="N265" s="1156"/>
      <c r="O265" s="2106"/>
      <c r="P265" s="1156"/>
      <c r="Q265" s="1156"/>
      <c r="R265" s="2106"/>
      <c r="S265" s="1842"/>
      <c r="T265" s="2106"/>
      <c r="U265" s="2106"/>
      <c r="V265" s="2106"/>
      <c r="W265" s="2106"/>
      <c r="X265" s="2106"/>
      <c r="Y265" s="2181"/>
      <c r="Z265" s="2106"/>
      <c r="AA265" s="2235"/>
      <c r="AB265" s="2235"/>
      <c r="AC265" s="2235"/>
      <c r="AD265" s="2235"/>
      <c r="AT265" s="2002"/>
      <c r="AU265" s="2002"/>
      <c r="AV265" s="2002"/>
      <c r="AW265" s="2002"/>
      <c r="AX265" s="2002"/>
      <c r="AY265" s="2002"/>
      <c r="AZ265" s="2002"/>
      <c r="BA265" s="2002"/>
      <c r="BB265" s="2002"/>
      <c r="BC265" s="2002"/>
    </row>
    <row r="266" spans="4:55" s="1417" customFormat="1" ht="13.5">
      <c r="D266" s="1156"/>
      <c r="E266" s="1156"/>
      <c r="F266" s="1156"/>
      <c r="G266" s="1156"/>
      <c r="H266" s="1156"/>
      <c r="I266" s="1156"/>
      <c r="J266" s="1156"/>
      <c r="K266" s="1842"/>
      <c r="L266" s="2106"/>
      <c r="M266" s="1156"/>
      <c r="N266" s="1156"/>
      <c r="O266" s="2106"/>
      <c r="P266" s="1156"/>
      <c r="Q266" s="1156"/>
      <c r="R266" s="2106"/>
      <c r="S266" s="1842"/>
      <c r="T266" s="2106"/>
      <c r="U266" s="2106"/>
      <c r="V266" s="2106"/>
      <c r="W266" s="2106"/>
      <c r="X266" s="2106"/>
      <c r="Y266" s="2181"/>
      <c r="Z266" s="2106"/>
      <c r="AA266" s="2235"/>
      <c r="AB266" s="2235"/>
      <c r="AC266" s="2235"/>
      <c r="AD266" s="2235"/>
      <c r="AT266" s="2002"/>
      <c r="AU266" s="2002"/>
      <c r="AV266" s="2002"/>
      <c r="AW266" s="2002"/>
      <c r="AX266" s="2002"/>
      <c r="AY266" s="2002"/>
      <c r="AZ266" s="2002"/>
      <c r="BA266" s="2002"/>
      <c r="BB266" s="2002"/>
      <c r="BC266" s="2002"/>
    </row>
    <row r="267" spans="4:55" s="1417" customFormat="1" ht="13.5">
      <c r="D267" s="1156"/>
      <c r="E267" s="1156"/>
      <c r="F267" s="1156"/>
      <c r="G267" s="1156"/>
      <c r="H267" s="1156"/>
      <c r="I267" s="1156"/>
      <c r="J267" s="1156"/>
      <c r="K267" s="1842"/>
      <c r="L267" s="2106"/>
      <c r="M267" s="1156"/>
      <c r="N267" s="1156"/>
      <c r="O267" s="2106"/>
      <c r="P267" s="1156"/>
      <c r="Q267" s="1156"/>
      <c r="R267" s="2106"/>
      <c r="S267" s="1842"/>
      <c r="T267" s="2106"/>
      <c r="U267" s="2106"/>
      <c r="V267" s="2106"/>
      <c r="W267" s="2106"/>
      <c r="X267" s="2106"/>
      <c r="Y267" s="2181"/>
      <c r="Z267" s="2106"/>
      <c r="AA267" s="2235"/>
      <c r="AB267" s="2235"/>
      <c r="AC267" s="2235"/>
      <c r="AD267" s="2235"/>
      <c r="AT267" s="2002"/>
      <c r="AU267" s="2002"/>
      <c r="AV267" s="2002"/>
      <c r="AW267" s="2002"/>
      <c r="AX267" s="2002"/>
      <c r="AY267" s="2002"/>
      <c r="AZ267" s="2002"/>
      <c r="BA267" s="2002"/>
      <c r="BB267" s="2002"/>
      <c r="BC267" s="2002"/>
    </row>
    <row r="268" spans="4:55" s="1417" customFormat="1" ht="13.5">
      <c r="D268" s="1156"/>
      <c r="E268" s="1156"/>
      <c r="F268" s="1156"/>
      <c r="G268" s="1156"/>
      <c r="H268" s="1156"/>
      <c r="I268" s="1156"/>
      <c r="J268" s="1156"/>
      <c r="K268" s="1842"/>
      <c r="L268" s="2106"/>
      <c r="M268" s="1156"/>
      <c r="N268" s="1156"/>
      <c r="O268" s="2106"/>
      <c r="P268" s="1156"/>
      <c r="Q268" s="1156"/>
      <c r="R268" s="2106"/>
      <c r="S268" s="1842"/>
      <c r="T268" s="2106"/>
      <c r="U268" s="2106"/>
      <c r="V268" s="2106"/>
      <c r="W268" s="2106"/>
      <c r="X268" s="2106"/>
      <c r="Y268" s="2181"/>
      <c r="Z268" s="2106"/>
      <c r="AA268" s="2235"/>
      <c r="AB268" s="2235"/>
      <c r="AC268" s="2235"/>
      <c r="AD268" s="2235"/>
      <c r="AT268" s="2002"/>
      <c r="AU268" s="2002"/>
      <c r="AV268" s="2002"/>
      <c r="AW268" s="2002"/>
      <c r="AX268" s="2002"/>
      <c r="AY268" s="2002"/>
      <c r="AZ268" s="2002"/>
      <c r="BA268" s="2002"/>
      <c r="BB268" s="2002"/>
      <c r="BC268" s="2002"/>
    </row>
    <row r="269" spans="4:55" s="1417" customFormat="1" ht="13.5">
      <c r="D269" s="1156"/>
      <c r="E269" s="1156"/>
      <c r="F269" s="1156"/>
      <c r="G269" s="1156"/>
      <c r="H269" s="1156"/>
      <c r="I269" s="1156"/>
      <c r="J269" s="1156"/>
      <c r="K269" s="1842"/>
      <c r="L269" s="2106"/>
      <c r="M269" s="1156"/>
      <c r="N269" s="1156"/>
      <c r="O269" s="2106"/>
      <c r="P269" s="1156"/>
      <c r="Q269" s="1156"/>
      <c r="R269" s="2106"/>
      <c r="S269" s="1842"/>
      <c r="T269" s="2106"/>
      <c r="U269" s="2106"/>
      <c r="V269" s="2106"/>
      <c r="W269" s="2106"/>
      <c r="X269" s="2106"/>
      <c r="Y269" s="2181"/>
      <c r="Z269" s="2106"/>
      <c r="AA269" s="2235"/>
      <c r="AB269" s="2235"/>
      <c r="AC269" s="2235"/>
      <c r="AD269" s="2235"/>
      <c r="AT269" s="2002"/>
      <c r="AU269" s="2002"/>
      <c r="AV269" s="2002"/>
      <c r="AW269" s="2002"/>
      <c r="AX269" s="2002"/>
      <c r="AY269" s="2002"/>
      <c r="AZ269" s="2002"/>
      <c r="BA269" s="2002"/>
      <c r="BB269" s="2002"/>
      <c r="BC269" s="2002"/>
    </row>
    <row r="270" spans="4:55" s="1417" customFormat="1" ht="13.5">
      <c r="D270" s="1156"/>
      <c r="E270" s="1156"/>
      <c r="F270" s="1156"/>
      <c r="G270" s="1156"/>
      <c r="H270" s="1156"/>
      <c r="I270" s="1156"/>
      <c r="J270" s="1156"/>
      <c r="K270" s="1842"/>
      <c r="L270" s="2106"/>
      <c r="M270" s="1156"/>
      <c r="N270" s="1156"/>
      <c r="O270" s="2106"/>
      <c r="P270" s="1156"/>
      <c r="Q270" s="1156"/>
      <c r="R270" s="2106"/>
      <c r="S270" s="1842"/>
      <c r="T270" s="2106"/>
      <c r="U270" s="2106"/>
      <c r="V270" s="2106"/>
      <c r="W270" s="2106"/>
      <c r="X270" s="2106"/>
      <c r="Y270" s="2181"/>
      <c r="Z270" s="2106"/>
      <c r="AA270" s="2235"/>
      <c r="AB270" s="2235"/>
      <c r="AC270" s="2235"/>
      <c r="AD270" s="2235"/>
      <c r="AT270" s="2002"/>
      <c r="AU270" s="2002"/>
      <c r="AV270" s="2002"/>
      <c r="AW270" s="2002"/>
      <c r="AX270" s="2002"/>
      <c r="AY270" s="2002"/>
      <c r="AZ270" s="2002"/>
      <c r="BA270" s="2002"/>
      <c r="BB270" s="2002"/>
      <c r="BC270" s="2002"/>
    </row>
    <row r="271" spans="4:55" s="1417" customFormat="1" ht="13.5">
      <c r="D271" s="1156"/>
      <c r="E271" s="1156"/>
      <c r="F271" s="1156"/>
      <c r="G271" s="1156"/>
      <c r="H271" s="1156"/>
      <c r="I271" s="1156"/>
      <c r="J271" s="1156"/>
      <c r="K271" s="1842"/>
      <c r="L271" s="2106"/>
      <c r="M271" s="1156"/>
      <c r="N271" s="1156"/>
      <c r="O271" s="2106"/>
      <c r="P271" s="1156"/>
      <c r="Q271" s="1156"/>
      <c r="R271" s="2106"/>
      <c r="S271" s="1842"/>
      <c r="T271" s="2106"/>
      <c r="U271" s="2106"/>
      <c r="V271" s="2106"/>
      <c r="W271" s="2106"/>
      <c r="X271" s="2106"/>
      <c r="Y271" s="2181"/>
      <c r="Z271" s="2106"/>
      <c r="AA271" s="2235"/>
      <c r="AB271" s="2235"/>
      <c r="AC271" s="2235"/>
      <c r="AD271" s="2235"/>
      <c r="AT271" s="2002"/>
      <c r="AU271" s="2002"/>
      <c r="AV271" s="2002"/>
      <c r="AW271" s="2002"/>
      <c r="AX271" s="2002"/>
      <c r="AY271" s="2002"/>
      <c r="AZ271" s="2002"/>
      <c r="BA271" s="2002"/>
      <c r="BB271" s="2002"/>
      <c r="BC271" s="2002"/>
    </row>
    <row r="272" spans="4:55" s="1417" customFormat="1" ht="13.5">
      <c r="D272" s="1156"/>
      <c r="E272" s="1156"/>
      <c r="F272" s="1156"/>
      <c r="G272" s="1156"/>
      <c r="H272" s="1156"/>
      <c r="I272" s="1156"/>
      <c r="J272" s="1156"/>
      <c r="K272" s="1842"/>
      <c r="L272" s="2106"/>
      <c r="M272" s="1156"/>
      <c r="N272" s="1156"/>
      <c r="O272" s="2106"/>
      <c r="P272" s="1156"/>
      <c r="Q272" s="1156"/>
      <c r="R272" s="2106"/>
      <c r="S272" s="1842"/>
      <c r="T272" s="2106"/>
      <c r="U272" s="2106"/>
      <c r="V272" s="2106"/>
      <c r="W272" s="2106"/>
      <c r="X272" s="2106"/>
      <c r="Y272" s="2181"/>
      <c r="Z272" s="2106"/>
      <c r="AA272" s="2235"/>
      <c r="AB272" s="2235"/>
      <c r="AC272" s="2235"/>
      <c r="AD272" s="2235"/>
      <c r="AT272" s="2002"/>
      <c r="AU272" s="2002"/>
      <c r="AV272" s="2002"/>
      <c r="AW272" s="2002"/>
      <c r="AX272" s="2002"/>
      <c r="AY272" s="2002"/>
      <c r="AZ272" s="2002"/>
      <c r="BA272" s="2002"/>
      <c r="BB272" s="2002"/>
      <c r="BC272" s="2002"/>
    </row>
    <row r="273" spans="4:55" s="1417" customFormat="1" ht="13.5">
      <c r="D273" s="1156"/>
      <c r="E273" s="1156"/>
      <c r="F273" s="1156"/>
      <c r="G273" s="1156"/>
      <c r="H273" s="1156"/>
      <c r="I273" s="1156"/>
      <c r="J273" s="1156"/>
      <c r="K273" s="1842"/>
      <c r="L273" s="2106"/>
      <c r="M273" s="1156"/>
      <c r="N273" s="1156"/>
      <c r="O273" s="2106"/>
      <c r="P273" s="1156"/>
      <c r="Q273" s="1156"/>
      <c r="R273" s="2106"/>
      <c r="S273" s="1842"/>
      <c r="T273" s="2106"/>
      <c r="U273" s="2106"/>
      <c r="V273" s="2106"/>
      <c r="W273" s="2106"/>
      <c r="X273" s="2106"/>
      <c r="Y273" s="2181"/>
      <c r="Z273" s="2106"/>
      <c r="AA273" s="2235"/>
      <c r="AB273" s="2235"/>
      <c r="AC273" s="2235"/>
      <c r="AD273" s="2235"/>
      <c r="AT273" s="2002"/>
      <c r="AU273" s="2002"/>
      <c r="AV273" s="2002"/>
      <c r="AW273" s="2002"/>
      <c r="AX273" s="2002"/>
      <c r="AY273" s="2002"/>
      <c r="AZ273" s="2002"/>
      <c r="BA273" s="2002"/>
      <c r="BB273" s="2002"/>
      <c r="BC273" s="2002"/>
    </row>
    <row r="274" spans="4:55" s="1417" customFormat="1" ht="13.5">
      <c r="D274" s="1156"/>
      <c r="E274" s="1156"/>
      <c r="F274" s="1156"/>
      <c r="G274" s="1156"/>
      <c r="H274" s="1156"/>
      <c r="I274" s="1156"/>
      <c r="J274" s="1156"/>
      <c r="K274" s="1842"/>
      <c r="L274" s="2106"/>
      <c r="M274" s="1156"/>
      <c r="N274" s="1156"/>
      <c r="O274" s="2106"/>
      <c r="P274" s="1156"/>
      <c r="Q274" s="1156"/>
      <c r="R274" s="2106"/>
      <c r="S274" s="1842"/>
      <c r="T274" s="2106"/>
      <c r="U274" s="2106"/>
      <c r="V274" s="2106"/>
      <c r="W274" s="2106"/>
      <c r="X274" s="2106"/>
      <c r="Y274" s="2181"/>
      <c r="Z274" s="2106"/>
      <c r="AA274" s="2235"/>
      <c r="AB274" s="2235"/>
      <c r="AC274" s="2235"/>
      <c r="AD274" s="2235"/>
      <c r="AT274" s="2002"/>
      <c r="AU274" s="2002"/>
      <c r="AV274" s="2002"/>
      <c r="AW274" s="2002"/>
      <c r="AX274" s="2002"/>
      <c r="AY274" s="2002"/>
      <c r="AZ274" s="2002"/>
      <c r="BA274" s="2002"/>
      <c r="BB274" s="2002"/>
      <c r="BC274" s="2002"/>
    </row>
    <row r="275" spans="4:55" s="1417" customFormat="1" ht="13.5">
      <c r="D275" s="1156"/>
      <c r="E275" s="1156"/>
      <c r="F275" s="1156"/>
      <c r="G275" s="1156"/>
      <c r="H275" s="1156"/>
      <c r="I275" s="1156"/>
      <c r="J275" s="1156"/>
      <c r="K275" s="1842"/>
      <c r="L275" s="2106"/>
      <c r="M275" s="1156"/>
      <c r="N275" s="1156"/>
      <c r="O275" s="2106"/>
      <c r="P275" s="1156"/>
      <c r="Q275" s="1156"/>
      <c r="R275" s="2106"/>
      <c r="S275" s="1842"/>
      <c r="T275" s="2106"/>
      <c r="U275" s="2106"/>
      <c r="V275" s="2106"/>
      <c r="W275" s="2106"/>
      <c r="X275" s="2106"/>
      <c r="Y275" s="2181"/>
      <c r="Z275" s="2106"/>
      <c r="AA275" s="2235"/>
      <c r="AB275" s="2235"/>
      <c r="AC275" s="2235"/>
      <c r="AD275" s="2235"/>
      <c r="AT275" s="2002"/>
      <c r="AU275" s="2002"/>
      <c r="AV275" s="2002"/>
      <c r="AW275" s="2002"/>
      <c r="AX275" s="2002"/>
      <c r="AY275" s="2002"/>
      <c r="AZ275" s="2002"/>
      <c r="BA275" s="2002"/>
      <c r="BB275" s="2002"/>
      <c r="BC275" s="2002"/>
    </row>
    <row r="276" spans="4:55" s="1417" customFormat="1" ht="13.5">
      <c r="D276" s="1156"/>
      <c r="E276" s="1156"/>
      <c r="F276" s="1156"/>
      <c r="G276" s="1156"/>
      <c r="H276" s="1156"/>
      <c r="I276" s="1156"/>
      <c r="J276" s="1156"/>
      <c r="K276" s="1842"/>
      <c r="L276" s="2106"/>
      <c r="M276" s="1156"/>
      <c r="N276" s="1156"/>
      <c r="O276" s="2106"/>
      <c r="P276" s="1156"/>
      <c r="Q276" s="1156"/>
      <c r="R276" s="2106"/>
      <c r="S276" s="1842"/>
      <c r="T276" s="2106"/>
      <c r="U276" s="2106"/>
      <c r="V276" s="2106"/>
      <c r="W276" s="2106"/>
      <c r="X276" s="2106"/>
      <c r="Y276" s="2181"/>
      <c r="Z276" s="2106"/>
      <c r="AA276" s="2235"/>
      <c r="AB276" s="2235"/>
      <c r="AC276" s="2235"/>
      <c r="AD276" s="2235"/>
      <c r="AT276" s="2002"/>
      <c r="AU276" s="2002"/>
      <c r="AV276" s="2002"/>
      <c r="AW276" s="2002"/>
      <c r="AX276" s="2002"/>
      <c r="AY276" s="2002"/>
      <c r="AZ276" s="2002"/>
      <c r="BA276" s="2002"/>
      <c r="BB276" s="2002"/>
      <c r="BC276" s="2002"/>
    </row>
    <row r="277" spans="4:55" s="1417" customFormat="1" ht="13.5">
      <c r="D277" s="1156"/>
      <c r="E277" s="1156"/>
      <c r="F277" s="1156"/>
      <c r="G277" s="1156"/>
      <c r="H277" s="1156"/>
      <c r="I277" s="1156"/>
      <c r="J277" s="1156"/>
      <c r="K277" s="1842"/>
      <c r="L277" s="2106"/>
      <c r="M277" s="1156"/>
      <c r="N277" s="1156"/>
      <c r="O277" s="2106"/>
      <c r="P277" s="1156"/>
      <c r="Q277" s="1156"/>
      <c r="R277" s="2106"/>
      <c r="S277" s="1842"/>
      <c r="T277" s="2106"/>
      <c r="U277" s="2106"/>
      <c r="V277" s="2106"/>
      <c r="W277" s="2106"/>
      <c r="X277" s="2106"/>
      <c r="Y277" s="2181"/>
      <c r="Z277" s="2106"/>
      <c r="AA277" s="2235"/>
      <c r="AB277" s="2235"/>
      <c r="AC277" s="2235"/>
      <c r="AD277" s="2235"/>
      <c r="AT277" s="2002"/>
      <c r="AU277" s="2002"/>
      <c r="AV277" s="2002"/>
      <c r="AW277" s="2002"/>
      <c r="AX277" s="2002"/>
      <c r="AY277" s="2002"/>
      <c r="AZ277" s="2002"/>
      <c r="BA277" s="2002"/>
      <c r="BB277" s="2002"/>
      <c r="BC277" s="2002"/>
    </row>
    <row r="278" spans="4:55" s="1417" customFormat="1" ht="13.5">
      <c r="D278" s="1156"/>
      <c r="E278" s="1156"/>
      <c r="F278" s="1156"/>
      <c r="G278" s="1156"/>
      <c r="H278" s="1156"/>
      <c r="I278" s="1156"/>
      <c r="J278" s="1156"/>
      <c r="K278" s="1842"/>
      <c r="L278" s="2106"/>
      <c r="M278" s="1156"/>
      <c r="N278" s="1156"/>
      <c r="O278" s="2106"/>
      <c r="P278" s="1156"/>
      <c r="Q278" s="1156"/>
      <c r="R278" s="2106"/>
      <c r="S278" s="1842"/>
      <c r="T278" s="2106"/>
      <c r="U278" s="2106"/>
      <c r="V278" s="2106"/>
      <c r="W278" s="2106"/>
      <c r="X278" s="2106"/>
      <c r="Y278" s="2181"/>
      <c r="Z278" s="2106"/>
      <c r="AA278" s="2235"/>
      <c r="AB278" s="2235"/>
      <c r="AC278" s="2235"/>
      <c r="AD278" s="2235"/>
      <c r="AT278" s="2002"/>
      <c r="AU278" s="2002"/>
      <c r="AV278" s="2002"/>
      <c r="AW278" s="2002"/>
      <c r="AX278" s="2002"/>
      <c r="AY278" s="2002"/>
      <c r="AZ278" s="2002"/>
      <c r="BA278" s="2002"/>
      <c r="BB278" s="2002"/>
      <c r="BC278" s="2002"/>
    </row>
    <row r="279" spans="4:55" s="1417" customFormat="1" ht="13.5">
      <c r="D279" s="1156"/>
      <c r="E279" s="1156"/>
      <c r="F279" s="1156"/>
      <c r="G279" s="1156"/>
      <c r="H279" s="1156"/>
      <c r="I279" s="1156"/>
      <c r="J279" s="1156"/>
      <c r="K279" s="1842"/>
      <c r="L279" s="2106"/>
      <c r="M279" s="1156"/>
      <c r="N279" s="1156"/>
      <c r="O279" s="2106"/>
      <c r="P279" s="1156"/>
      <c r="Q279" s="1156"/>
      <c r="R279" s="2106"/>
      <c r="S279" s="1842"/>
      <c r="T279" s="2106"/>
      <c r="U279" s="2106"/>
      <c r="V279" s="2106"/>
      <c r="W279" s="2106"/>
      <c r="X279" s="2106"/>
      <c r="Y279" s="2181"/>
      <c r="Z279" s="2106"/>
      <c r="AA279" s="2235"/>
      <c r="AB279" s="2235"/>
      <c r="AC279" s="2235"/>
      <c r="AD279" s="2235"/>
      <c r="AT279" s="2002"/>
      <c r="AU279" s="2002"/>
      <c r="AV279" s="2002"/>
      <c r="AW279" s="2002"/>
      <c r="AX279" s="2002"/>
      <c r="AY279" s="2002"/>
      <c r="AZ279" s="2002"/>
      <c r="BA279" s="2002"/>
      <c r="BB279" s="2002"/>
      <c r="BC279" s="2002"/>
    </row>
    <row r="280" spans="4:55" s="1417" customFormat="1" ht="13.5">
      <c r="D280" s="1156"/>
      <c r="E280" s="1156"/>
      <c r="F280" s="1156"/>
      <c r="G280" s="1156"/>
      <c r="H280" s="1156"/>
      <c r="I280" s="1156"/>
      <c r="J280" s="1156"/>
      <c r="K280" s="1842"/>
      <c r="L280" s="2106"/>
      <c r="M280" s="1156"/>
      <c r="N280" s="1156"/>
      <c r="O280" s="2106"/>
      <c r="P280" s="1156"/>
      <c r="Q280" s="1156"/>
      <c r="R280" s="2106"/>
      <c r="S280" s="1842"/>
      <c r="T280" s="2106"/>
      <c r="U280" s="2106"/>
      <c r="V280" s="2106"/>
      <c r="W280" s="2106"/>
      <c r="X280" s="2106"/>
      <c r="Y280" s="2181"/>
      <c r="Z280" s="2106"/>
      <c r="AA280" s="2235"/>
      <c r="AB280" s="2235"/>
      <c r="AC280" s="2235"/>
      <c r="AD280" s="2235"/>
      <c r="AT280" s="2002"/>
      <c r="AU280" s="2002"/>
      <c r="AV280" s="2002"/>
      <c r="AW280" s="2002"/>
      <c r="AX280" s="2002"/>
      <c r="AY280" s="2002"/>
      <c r="AZ280" s="2002"/>
      <c r="BA280" s="2002"/>
      <c r="BB280" s="2002"/>
      <c r="BC280" s="2002"/>
    </row>
    <row r="281" spans="4:55" s="1417" customFormat="1" ht="13.5">
      <c r="D281" s="1156"/>
      <c r="E281" s="1156"/>
      <c r="F281" s="1156"/>
      <c r="G281" s="1156"/>
      <c r="H281" s="1156"/>
      <c r="I281" s="1156"/>
      <c r="J281" s="1156"/>
      <c r="K281" s="1842"/>
      <c r="L281" s="2106"/>
      <c r="M281" s="1156"/>
      <c r="N281" s="1156"/>
      <c r="O281" s="2106"/>
      <c r="P281" s="1156"/>
      <c r="Q281" s="1156"/>
      <c r="R281" s="2106"/>
      <c r="S281" s="1842"/>
      <c r="T281" s="2106"/>
      <c r="U281" s="2106"/>
      <c r="V281" s="2106"/>
      <c r="W281" s="2106"/>
      <c r="X281" s="2106"/>
      <c r="Y281" s="2181"/>
      <c r="Z281" s="2106"/>
      <c r="AA281" s="2235"/>
      <c r="AB281" s="2235"/>
      <c r="AC281" s="2235"/>
      <c r="AD281" s="2235"/>
      <c r="AT281" s="2002"/>
      <c r="AU281" s="2002"/>
      <c r="AV281" s="2002"/>
      <c r="AW281" s="2002"/>
      <c r="AX281" s="2002"/>
      <c r="AY281" s="2002"/>
      <c r="AZ281" s="2002"/>
      <c r="BA281" s="2002"/>
      <c r="BB281" s="2002"/>
      <c r="BC281" s="2002"/>
    </row>
    <row r="282" spans="4:55" s="1417" customFormat="1" ht="13.5">
      <c r="D282" s="1156"/>
      <c r="E282" s="1156"/>
      <c r="F282" s="1156"/>
      <c r="G282" s="1156"/>
      <c r="H282" s="1156"/>
      <c r="I282" s="1156"/>
      <c r="J282" s="1156"/>
      <c r="K282" s="1842"/>
      <c r="L282" s="2106"/>
      <c r="M282" s="1156"/>
      <c r="N282" s="1156"/>
      <c r="O282" s="2106"/>
      <c r="P282" s="1156"/>
      <c r="Q282" s="1156"/>
      <c r="R282" s="2106"/>
      <c r="S282" s="1842"/>
      <c r="T282" s="2106"/>
      <c r="U282" s="2106"/>
      <c r="V282" s="2106"/>
      <c r="W282" s="2106"/>
      <c r="X282" s="2106"/>
      <c r="Y282" s="2181"/>
      <c r="Z282" s="2106"/>
      <c r="AA282" s="2235"/>
      <c r="AB282" s="2235"/>
      <c r="AC282" s="2235"/>
      <c r="AD282" s="2235"/>
      <c r="AT282" s="2002"/>
      <c r="AU282" s="2002"/>
      <c r="AV282" s="2002"/>
      <c r="AW282" s="2002"/>
      <c r="AX282" s="2002"/>
      <c r="AY282" s="2002"/>
      <c r="AZ282" s="2002"/>
      <c r="BA282" s="2002"/>
      <c r="BB282" s="2002"/>
      <c r="BC282" s="2002"/>
    </row>
    <row r="283" spans="4:55" s="1417" customFormat="1" ht="13.5">
      <c r="D283" s="1156"/>
      <c r="E283" s="1156"/>
      <c r="F283" s="1156"/>
      <c r="G283" s="1156"/>
      <c r="H283" s="1156"/>
      <c r="I283" s="1156"/>
      <c r="J283" s="1156"/>
      <c r="K283" s="1842"/>
      <c r="L283" s="2106"/>
      <c r="M283" s="1156"/>
      <c r="N283" s="1156"/>
      <c r="O283" s="2106"/>
      <c r="P283" s="1156"/>
      <c r="Q283" s="1156"/>
      <c r="R283" s="2106"/>
      <c r="S283" s="1842"/>
      <c r="T283" s="2106"/>
      <c r="U283" s="2106"/>
      <c r="V283" s="2106"/>
      <c r="W283" s="2106"/>
      <c r="X283" s="2106"/>
      <c r="Y283" s="2181"/>
      <c r="Z283" s="2106"/>
      <c r="AA283" s="2235"/>
      <c r="AB283" s="2235"/>
      <c r="AC283" s="2235"/>
      <c r="AD283" s="2235"/>
      <c r="AT283" s="2002"/>
      <c r="AU283" s="2002"/>
      <c r="AV283" s="2002"/>
      <c r="AW283" s="2002"/>
      <c r="AX283" s="2002"/>
      <c r="AY283" s="2002"/>
      <c r="AZ283" s="2002"/>
      <c r="BA283" s="2002"/>
      <c r="BB283" s="2002"/>
      <c r="BC283" s="2002"/>
    </row>
    <row r="284" spans="4:55" s="1417" customFormat="1" ht="13.5">
      <c r="D284" s="1156"/>
      <c r="E284" s="1156"/>
      <c r="F284" s="1156"/>
      <c r="G284" s="1156"/>
      <c r="H284" s="1156"/>
      <c r="I284" s="1156"/>
      <c r="J284" s="1156"/>
      <c r="K284" s="1842"/>
      <c r="L284" s="2106"/>
      <c r="M284" s="1156"/>
      <c r="N284" s="1156"/>
      <c r="O284" s="2106"/>
      <c r="P284" s="1156"/>
      <c r="Q284" s="1156"/>
      <c r="R284" s="2106"/>
      <c r="S284" s="1842"/>
      <c r="T284" s="2106"/>
      <c r="U284" s="2106"/>
      <c r="V284" s="2106"/>
      <c r="W284" s="2106"/>
      <c r="X284" s="2106"/>
      <c r="Y284" s="2181"/>
      <c r="Z284" s="2106"/>
      <c r="AA284" s="2235"/>
      <c r="AB284" s="2235"/>
      <c r="AC284" s="2235"/>
      <c r="AD284" s="2235"/>
      <c r="AT284" s="2002"/>
      <c r="AU284" s="2002"/>
      <c r="AV284" s="2002"/>
      <c r="AW284" s="2002"/>
      <c r="AX284" s="2002"/>
      <c r="AY284" s="2002"/>
      <c r="AZ284" s="2002"/>
      <c r="BA284" s="2002"/>
      <c r="BB284" s="2002"/>
      <c r="BC284" s="2002"/>
    </row>
    <row r="285" spans="4:55" s="1417" customFormat="1" ht="13.5">
      <c r="D285" s="1156"/>
      <c r="E285" s="1156"/>
      <c r="F285" s="1156"/>
      <c r="G285" s="1156"/>
      <c r="H285" s="1156"/>
      <c r="I285" s="1156"/>
      <c r="J285" s="1156"/>
      <c r="K285" s="1842"/>
      <c r="L285" s="2106"/>
      <c r="M285" s="1156"/>
      <c r="N285" s="1156"/>
      <c r="O285" s="2106"/>
      <c r="P285" s="1156"/>
      <c r="Q285" s="1156"/>
      <c r="R285" s="2106"/>
      <c r="S285" s="1842"/>
      <c r="T285" s="2106"/>
      <c r="U285" s="2106"/>
      <c r="V285" s="2106"/>
      <c r="W285" s="2106"/>
      <c r="X285" s="2106"/>
      <c r="Y285" s="2181"/>
      <c r="Z285" s="2106"/>
      <c r="AA285" s="2235"/>
      <c r="AB285" s="2235"/>
      <c r="AC285" s="2235"/>
      <c r="AD285" s="2235"/>
      <c r="AT285" s="2002"/>
      <c r="AU285" s="2002"/>
      <c r="AV285" s="2002"/>
      <c r="AW285" s="2002"/>
      <c r="AX285" s="2002"/>
      <c r="AY285" s="2002"/>
      <c r="AZ285" s="2002"/>
      <c r="BA285" s="2002"/>
      <c r="BB285" s="2002"/>
      <c r="BC285" s="2002"/>
    </row>
    <row r="286" spans="4:55" s="1417" customFormat="1" ht="13.5">
      <c r="D286" s="1156"/>
      <c r="E286" s="1156"/>
      <c r="F286" s="1156"/>
      <c r="G286" s="1156"/>
      <c r="H286" s="1156"/>
      <c r="I286" s="1156"/>
      <c r="J286" s="1156"/>
      <c r="K286" s="1842"/>
      <c r="L286" s="2106"/>
      <c r="M286" s="1156"/>
      <c r="N286" s="1156"/>
      <c r="O286" s="2106"/>
      <c r="P286" s="1156"/>
      <c r="Q286" s="1156"/>
      <c r="R286" s="2106"/>
      <c r="S286" s="1842"/>
      <c r="T286" s="2106"/>
      <c r="U286" s="2106"/>
      <c r="V286" s="2106"/>
      <c r="W286" s="2106"/>
      <c r="X286" s="2106"/>
      <c r="Y286" s="2181"/>
      <c r="Z286" s="2106"/>
      <c r="AA286" s="2235"/>
      <c r="AB286" s="2235"/>
      <c r="AC286" s="2235"/>
      <c r="AD286" s="2235"/>
      <c r="AT286" s="2002"/>
      <c r="AU286" s="2002"/>
      <c r="AV286" s="2002"/>
      <c r="AW286" s="2002"/>
      <c r="AX286" s="2002"/>
      <c r="AY286" s="2002"/>
      <c r="AZ286" s="2002"/>
      <c r="BA286" s="2002"/>
      <c r="BB286" s="2002"/>
      <c r="BC286" s="2002"/>
    </row>
    <row r="287" spans="4:55" s="1417" customFormat="1" ht="13.5">
      <c r="D287" s="1156"/>
      <c r="E287" s="1156"/>
      <c r="F287" s="1156"/>
      <c r="G287" s="1156"/>
      <c r="H287" s="1156"/>
      <c r="I287" s="1156"/>
      <c r="J287" s="1156"/>
      <c r="K287" s="1842"/>
      <c r="L287" s="2106"/>
      <c r="M287" s="1156"/>
      <c r="N287" s="1156"/>
      <c r="O287" s="2106"/>
      <c r="P287" s="1156"/>
      <c r="Q287" s="1156"/>
      <c r="R287" s="2106"/>
      <c r="S287" s="1842"/>
      <c r="T287" s="2106"/>
      <c r="U287" s="2106"/>
      <c r="V287" s="2106"/>
      <c r="W287" s="2106"/>
      <c r="X287" s="2106"/>
      <c r="Y287" s="2181"/>
      <c r="Z287" s="2106"/>
      <c r="AA287" s="2235"/>
      <c r="AB287" s="2235"/>
      <c r="AC287" s="2235"/>
      <c r="AD287" s="2235"/>
      <c r="AT287" s="2002"/>
      <c r="AU287" s="2002"/>
      <c r="AV287" s="2002"/>
      <c r="AW287" s="2002"/>
      <c r="AX287" s="2002"/>
      <c r="AY287" s="2002"/>
      <c r="AZ287" s="2002"/>
      <c r="BA287" s="2002"/>
      <c r="BB287" s="2002"/>
      <c r="BC287" s="2002"/>
    </row>
    <row r="288" spans="4:55" s="1417" customFormat="1" ht="13.5">
      <c r="D288" s="1156"/>
      <c r="E288" s="1156"/>
      <c r="F288" s="1156"/>
      <c r="G288" s="1156"/>
      <c r="H288" s="1156"/>
      <c r="I288" s="1156"/>
      <c r="J288" s="1156"/>
      <c r="K288" s="1842"/>
      <c r="L288" s="2106"/>
      <c r="M288" s="1156"/>
      <c r="N288" s="1156"/>
      <c r="O288" s="2106"/>
      <c r="P288" s="1156"/>
      <c r="Q288" s="1156"/>
      <c r="R288" s="2106"/>
      <c r="S288" s="1842"/>
      <c r="T288" s="2106"/>
      <c r="U288" s="2106"/>
      <c r="V288" s="2106"/>
      <c r="W288" s="2106"/>
      <c r="X288" s="2106"/>
      <c r="Y288" s="2181"/>
      <c r="Z288" s="2106"/>
      <c r="AA288" s="2235"/>
      <c r="AB288" s="2235"/>
      <c r="AC288" s="2235"/>
      <c r="AD288" s="2235"/>
      <c r="AT288" s="2002"/>
      <c r="AU288" s="2002"/>
      <c r="AV288" s="2002"/>
      <c r="AW288" s="2002"/>
      <c r="AX288" s="2002"/>
      <c r="AY288" s="2002"/>
      <c r="AZ288" s="2002"/>
      <c r="BA288" s="2002"/>
      <c r="BB288" s="2002"/>
      <c r="BC288" s="2002"/>
    </row>
    <row r="289" spans="4:55" s="1417" customFormat="1" ht="13.5">
      <c r="D289" s="1156"/>
      <c r="E289" s="1156"/>
      <c r="F289" s="1156"/>
      <c r="G289" s="1156"/>
      <c r="H289" s="1156"/>
      <c r="I289" s="1156"/>
      <c r="J289" s="1156"/>
      <c r="K289" s="1842"/>
      <c r="L289" s="2106"/>
      <c r="M289" s="1156"/>
      <c r="N289" s="1156"/>
      <c r="O289" s="2106"/>
      <c r="P289" s="1156"/>
      <c r="Q289" s="1156"/>
      <c r="R289" s="2106"/>
      <c r="S289" s="1842"/>
      <c r="T289" s="2106"/>
      <c r="U289" s="2106"/>
      <c r="V289" s="2106"/>
      <c r="W289" s="2106"/>
      <c r="X289" s="2106"/>
      <c r="Y289" s="2181"/>
      <c r="Z289" s="2106"/>
      <c r="AA289" s="2235"/>
      <c r="AB289" s="2235"/>
      <c r="AC289" s="2235"/>
      <c r="AD289" s="2235"/>
      <c r="AT289" s="2002"/>
      <c r="AU289" s="2002"/>
      <c r="AV289" s="2002"/>
      <c r="AW289" s="2002"/>
      <c r="AX289" s="2002"/>
      <c r="AY289" s="2002"/>
      <c r="AZ289" s="2002"/>
      <c r="BA289" s="2002"/>
      <c r="BB289" s="2002"/>
      <c r="BC289" s="2002"/>
    </row>
    <row r="290" spans="4:55" s="1417" customFormat="1" ht="13.5">
      <c r="D290" s="1156"/>
      <c r="E290" s="1156"/>
      <c r="F290" s="1156"/>
      <c r="G290" s="1156"/>
      <c r="H290" s="1156"/>
      <c r="I290" s="1156"/>
      <c r="J290" s="1156"/>
      <c r="K290" s="1842"/>
      <c r="L290" s="2106"/>
      <c r="M290" s="1156"/>
      <c r="N290" s="1156"/>
      <c r="O290" s="2106"/>
      <c r="P290" s="1156"/>
      <c r="Q290" s="1156"/>
      <c r="R290" s="2106"/>
      <c r="S290" s="1842"/>
      <c r="T290" s="2106"/>
      <c r="U290" s="2106"/>
      <c r="V290" s="2106"/>
      <c r="W290" s="2106"/>
      <c r="X290" s="2106"/>
      <c r="Y290" s="2181"/>
      <c r="Z290" s="2106"/>
      <c r="AA290" s="2235"/>
      <c r="AB290" s="2235"/>
      <c r="AC290" s="2235"/>
      <c r="AD290" s="2235"/>
      <c r="AT290" s="2002"/>
      <c r="AU290" s="2002"/>
      <c r="AV290" s="2002"/>
      <c r="AW290" s="2002"/>
      <c r="AX290" s="2002"/>
      <c r="AY290" s="2002"/>
      <c r="AZ290" s="2002"/>
      <c r="BA290" s="2002"/>
      <c r="BB290" s="2002"/>
      <c r="BC290" s="2002"/>
    </row>
    <row r="291" spans="4:55" s="1417" customFormat="1" ht="13.5">
      <c r="D291" s="1156"/>
      <c r="E291" s="1156"/>
      <c r="F291" s="1156"/>
      <c r="G291" s="1156"/>
      <c r="H291" s="1156"/>
      <c r="I291" s="1156"/>
      <c r="J291" s="1156"/>
      <c r="K291" s="1842"/>
      <c r="L291" s="2106"/>
      <c r="M291" s="1156"/>
      <c r="N291" s="1156"/>
      <c r="O291" s="2106"/>
      <c r="P291" s="1156"/>
      <c r="Q291" s="1156"/>
      <c r="R291" s="2106"/>
      <c r="S291" s="1842"/>
      <c r="T291" s="2106"/>
      <c r="U291" s="2106"/>
      <c r="V291" s="2106"/>
      <c r="W291" s="2106"/>
      <c r="X291" s="2106"/>
      <c r="Y291" s="2181"/>
      <c r="Z291" s="2106"/>
      <c r="AA291" s="2235"/>
      <c r="AB291" s="2235"/>
      <c r="AC291" s="2235"/>
      <c r="AD291" s="2235"/>
      <c r="AT291" s="2002"/>
      <c r="AU291" s="2002"/>
      <c r="AV291" s="2002"/>
      <c r="AW291" s="2002"/>
      <c r="AX291" s="2002"/>
      <c r="AY291" s="2002"/>
      <c r="AZ291" s="2002"/>
      <c r="BA291" s="2002"/>
      <c r="BB291" s="2002"/>
      <c r="BC291" s="2002"/>
    </row>
    <row r="292" spans="4:55" s="1417" customFormat="1" ht="13.5">
      <c r="D292" s="1156"/>
      <c r="E292" s="1156"/>
      <c r="F292" s="1156"/>
      <c r="G292" s="1156"/>
      <c r="H292" s="1156"/>
      <c r="I292" s="1156"/>
      <c r="J292" s="1156"/>
      <c r="K292" s="1842"/>
      <c r="L292" s="2106"/>
      <c r="M292" s="1156"/>
      <c r="N292" s="1156"/>
      <c r="O292" s="2106"/>
      <c r="P292" s="1156"/>
      <c r="Q292" s="1156"/>
      <c r="R292" s="2106"/>
      <c r="S292" s="1842"/>
      <c r="T292" s="2106"/>
      <c r="U292" s="2106"/>
      <c r="V292" s="2106"/>
      <c r="W292" s="2106"/>
      <c r="X292" s="2106"/>
      <c r="Y292" s="2181"/>
      <c r="Z292" s="2106"/>
      <c r="AA292" s="2235"/>
      <c r="AB292" s="2235"/>
      <c r="AC292" s="2235"/>
      <c r="AD292" s="2235"/>
      <c r="AT292" s="2002"/>
      <c r="AU292" s="2002"/>
      <c r="AV292" s="2002"/>
      <c r="AW292" s="2002"/>
      <c r="AX292" s="2002"/>
      <c r="AY292" s="2002"/>
      <c r="AZ292" s="2002"/>
      <c r="BA292" s="2002"/>
      <c r="BB292" s="2002"/>
      <c r="BC292" s="2002"/>
    </row>
    <row r="293" spans="4:55" s="1417" customFormat="1" ht="13.5">
      <c r="D293" s="1156"/>
      <c r="E293" s="1156"/>
      <c r="F293" s="1156"/>
      <c r="G293" s="1156"/>
      <c r="H293" s="1156"/>
      <c r="I293" s="1156"/>
      <c r="J293" s="1156"/>
      <c r="K293" s="1842"/>
      <c r="L293" s="2106"/>
      <c r="M293" s="1156"/>
      <c r="N293" s="1156"/>
      <c r="O293" s="2106"/>
      <c r="P293" s="1156"/>
      <c r="Q293" s="1156"/>
      <c r="R293" s="2106"/>
      <c r="S293" s="1842"/>
      <c r="T293" s="2106"/>
      <c r="U293" s="2106"/>
      <c r="V293" s="2106"/>
      <c r="W293" s="2106"/>
      <c r="X293" s="2106"/>
      <c r="Y293" s="2181"/>
      <c r="Z293" s="2106"/>
      <c r="AA293" s="2235"/>
      <c r="AB293" s="2235"/>
      <c r="AC293" s="2235"/>
      <c r="AD293" s="2235"/>
      <c r="AT293" s="2002"/>
      <c r="AU293" s="2002"/>
      <c r="AV293" s="2002"/>
      <c r="AW293" s="2002"/>
      <c r="AX293" s="2002"/>
      <c r="AY293" s="2002"/>
      <c r="AZ293" s="2002"/>
      <c r="BA293" s="2002"/>
      <c r="BB293" s="2002"/>
      <c r="BC293" s="2002"/>
    </row>
    <row r="294" spans="4:55" s="1417" customFormat="1" ht="13.5">
      <c r="D294" s="1156"/>
      <c r="E294" s="1156"/>
      <c r="F294" s="1156"/>
      <c r="G294" s="1156"/>
      <c r="H294" s="1156"/>
      <c r="I294" s="1156"/>
      <c r="J294" s="1156"/>
      <c r="K294" s="1842"/>
      <c r="L294" s="2106"/>
      <c r="M294" s="1156"/>
      <c r="N294" s="1156"/>
      <c r="O294" s="2106"/>
      <c r="P294" s="1156"/>
      <c r="Q294" s="1156"/>
      <c r="R294" s="2106"/>
      <c r="S294" s="1842"/>
      <c r="T294" s="2106"/>
      <c r="U294" s="2106"/>
      <c r="V294" s="2106"/>
      <c r="W294" s="2106"/>
      <c r="X294" s="2106"/>
      <c r="Y294" s="2181"/>
      <c r="Z294" s="2106"/>
      <c r="AA294" s="2235"/>
      <c r="AB294" s="2235"/>
      <c r="AC294" s="2235"/>
      <c r="AD294" s="2235"/>
      <c r="AT294" s="2002"/>
      <c r="AU294" s="2002"/>
      <c r="AV294" s="2002"/>
      <c r="AW294" s="2002"/>
      <c r="AX294" s="2002"/>
      <c r="AY294" s="2002"/>
      <c r="AZ294" s="2002"/>
      <c r="BA294" s="2002"/>
      <c r="BB294" s="2002"/>
      <c r="BC294" s="2002"/>
    </row>
    <row r="295" spans="4:55" s="1417" customFormat="1" ht="13.5">
      <c r="D295" s="1156"/>
      <c r="E295" s="1156"/>
      <c r="F295" s="1156"/>
      <c r="G295" s="1156"/>
      <c r="H295" s="1156"/>
      <c r="I295" s="1156"/>
      <c r="J295" s="1156"/>
      <c r="K295" s="1842"/>
      <c r="L295" s="2106"/>
      <c r="M295" s="1156"/>
      <c r="N295" s="1156"/>
      <c r="O295" s="2106"/>
      <c r="P295" s="1156"/>
      <c r="Q295" s="1156"/>
      <c r="R295" s="2106"/>
      <c r="S295" s="1842"/>
      <c r="T295" s="2106"/>
      <c r="U295" s="2106"/>
      <c r="V295" s="2106"/>
      <c r="W295" s="2106"/>
      <c r="X295" s="2106"/>
      <c r="Y295" s="2181"/>
      <c r="Z295" s="2106"/>
      <c r="AA295" s="2235"/>
      <c r="AB295" s="2235"/>
      <c r="AC295" s="2235"/>
      <c r="AD295" s="2235"/>
      <c r="AT295" s="2002"/>
      <c r="AU295" s="2002"/>
      <c r="AV295" s="2002"/>
      <c r="AW295" s="2002"/>
      <c r="AX295" s="2002"/>
      <c r="AY295" s="2002"/>
      <c r="AZ295" s="2002"/>
      <c r="BA295" s="2002"/>
      <c r="BB295" s="2002"/>
      <c r="BC295" s="2002"/>
    </row>
    <row r="296" spans="4:55" s="1417" customFormat="1" ht="13.5">
      <c r="D296" s="1156"/>
      <c r="E296" s="1156"/>
      <c r="F296" s="1156"/>
      <c r="G296" s="1156"/>
      <c r="H296" s="1156"/>
      <c r="I296" s="1156"/>
      <c r="J296" s="1156"/>
      <c r="K296" s="1842"/>
      <c r="L296" s="2106"/>
      <c r="M296" s="1156"/>
      <c r="N296" s="1156"/>
      <c r="O296" s="2106"/>
      <c r="P296" s="1156"/>
      <c r="Q296" s="1156"/>
      <c r="R296" s="2106"/>
      <c r="S296" s="1842"/>
      <c r="T296" s="2106"/>
      <c r="U296" s="2106"/>
      <c r="V296" s="2106"/>
      <c r="W296" s="2106"/>
      <c r="X296" s="2106"/>
      <c r="Y296" s="2181"/>
      <c r="Z296" s="2106"/>
      <c r="AA296" s="2235"/>
      <c r="AB296" s="2235"/>
      <c r="AC296" s="2235"/>
      <c r="AD296" s="2235"/>
      <c r="AT296" s="2002"/>
      <c r="AU296" s="2002"/>
      <c r="AV296" s="2002"/>
      <c r="AW296" s="2002"/>
      <c r="AX296" s="2002"/>
      <c r="AY296" s="2002"/>
      <c r="AZ296" s="2002"/>
      <c r="BA296" s="2002"/>
      <c r="BB296" s="2002"/>
      <c r="BC296" s="2002"/>
    </row>
    <row r="297" spans="4:55" s="1417" customFormat="1" ht="13.5">
      <c r="D297" s="1156"/>
      <c r="E297" s="1156"/>
      <c r="F297" s="1156"/>
      <c r="G297" s="1156"/>
      <c r="H297" s="1156"/>
      <c r="I297" s="1156"/>
      <c r="J297" s="1156"/>
      <c r="K297" s="1842"/>
      <c r="L297" s="2106"/>
      <c r="M297" s="1156"/>
      <c r="N297" s="1156"/>
      <c r="O297" s="2106"/>
      <c r="P297" s="1156"/>
      <c r="Q297" s="1156"/>
      <c r="R297" s="2106"/>
      <c r="S297" s="1842"/>
      <c r="T297" s="2106"/>
      <c r="U297" s="2106"/>
      <c r="V297" s="2106"/>
      <c r="W297" s="2106"/>
      <c r="X297" s="2106"/>
      <c r="Y297" s="2181"/>
      <c r="Z297" s="2106"/>
      <c r="AA297" s="2235"/>
      <c r="AB297" s="2235"/>
      <c r="AC297" s="2235"/>
      <c r="AD297" s="2235"/>
      <c r="AT297" s="2002"/>
      <c r="AU297" s="2002"/>
      <c r="AV297" s="2002"/>
      <c r="AW297" s="2002"/>
      <c r="AX297" s="2002"/>
      <c r="AY297" s="2002"/>
      <c r="AZ297" s="2002"/>
      <c r="BA297" s="2002"/>
      <c r="BB297" s="2002"/>
      <c r="BC297" s="2002"/>
    </row>
    <row r="298" spans="4:55" s="1417" customFormat="1" ht="13.5">
      <c r="D298" s="1156"/>
      <c r="E298" s="1156"/>
      <c r="F298" s="1156"/>
      <c r="G298" s="1156"/>
      <c r="H298" s="1156"/>
      <c r="I298" s="1156"/>
      <c r="J298" s="1156"/>
      <c r="K298" s="1842"/>
      <c r="L298" s="2106"/>
      <c r="M298" s="1156"/>
      <c r="N298" s="1156"/>
      <c r="O298" s="2106"/>
      <c r="P298" s="1156"/>
      <c r="Q298" s="1156"/>
      <c r="R298" s="2106"/>
      <c r="S298" s="1842"/>
      <c r="T298" s="2106"/>
      <c r="U298" s="2106"/>
      <c r="V298" s="2106"/>
      <c r="W298" s="2106"/>
      <c r="X298" s="2106"/>
      <c r="Y298" s="2181"/>
      <c r="Z298" s="2106"/>
      <c r="AA298" s="2235"/>
      <c r="AB298" s="2235"/>
      <c r="AC298" s="2235"/>
      <c r="AD298" s="2235"/>
      <c r="AT298" s="2002"/>
      <c r="AU298" s="2002"/>
      <c r="AV298" s="2002"/>
      <c r="AW298" s="2002"/>
      <c r="AX298" s="2002"/>
      <c r="AY298" s="2002"/>
      <c r="AZ298" s="2002"/>
      <c r="BA298" s="2002"/>
      <c r="BB298" s="2002"/>
      <c r="BC298" s="2002"/>
    </row>
    <row r="299" spans="4:55" s="1417" customFormat="1" ht="13.5">
      <c r="D299" s="1156"/>
      <c r="E299" s="1156"/>
      <c r="F299" s="1156"/>
      <c r="G299" s="1156"/>
      <c r="H299" s="1156"/>
      <c r="I299" s="1156"/>
      <c r="J299" s="1156"/>
      <c r="K299" s="1842"/>
      <c r="L299" s="2106"/>
      <c r="M299" s="1156"/>
      <c r="N299" s="1156"/>
      <c r="O299" s="2106"/>
      <c r="P299" s="1156"/>
      <c r="Q299" s="1156"/>
      <c r="R299" s="2106"/>
      <c r="S299" s="1842"/>
      <c r="T299" s="2106"/>
      <c r="U299" s="2106"/>
      <c r="V299" s="2106"/>
      <c r="W299" s="2106"/>
      <c r="X299" s="2106"/>
      <c r="Y299" s="2181"/>
      <c r="Z299" s="2106"/>
      <c r="AA299" s="2235"/>
      <c r="AB299" s="2235"/>
      <c r="AC299" s="2235"/>
      <c r="AD299" s="2235"/>
      <c r="AT299" s="2002"/>
      <c r="AU299" s="2002"/>
      <c r="AV299" s="2002"/>
      <c r="AW299" s="2002"/>
      <c r="AX299" s="2002"/>
      <c r="AY299" s="2002"/>
      <c r="AZ299" s="2002"/>
      <c r="BA299" s="2002"/>
      <c r="BB299" s="2002"/>
      <c r="BC299" s="2002"/>
    </row>
    <row r="300" spans="4:55" s="1417" customFormat="1" ht="13.5">
      <c r="D300" s="1156"/>
      <c r="E300" s="1156"/>
      <c r="F300" s="1156"/>
      <c r="G300" s="1156"/>
      <c r="H300" s="1156"/>
      <c r="I300" s="1156"/>
      <c r="J300" s="1156"/>
      <c r="K300" s="1842"/>
      <c r="L300" s="2106"/>
      <c r="M300" s="1156"/>
      <c r="N300" s="1156"/>
      <c r="O300" s="2106"/>
      <c r="P300" s="1156"/>
      <c r="Q300" s="1156"/>
      <c r="R300" s="2106"/>
      <c r="S300" s="1842"/>
      <c r="T300" s="2106"/>
      <c r="U300" s="2106"/>
      <c r="V300" s="2106"/>
      <c r="W300" s="2106"/>
      <c r="X300" s="2106"/>
      <c r="Y300" s="2181"/>
      <c r="Z300" s="2106"/>
      <c r="AA300" s="2235"/>
      <c r="AB300" s="2235"/>
      <c r="AC300" s="2235"/>
      <c r="AD300" s="2235"/>
      <c r="AT300" s="2002"/>
      <c r="AU300" s="2002"/>
      <c r="AV300" s="2002"/>
      <c r="AW300" s="2002"/>
      <c r="AX300" s="2002"/>
      <c r="AY300" s="2002"/>
      <c r="AZ300" s="2002"/>
      <c r="BA300" s="2002"/>
      <c r="BB300" s="2002"/>
      <c r="BC300" s="2002"/>
    </row>
    <row r="301" spans="4:55" s="1417" customFormat="1" ht="13.5">
      <c r="D301" s="1156"/>
      <c r="E301" s="1156"/>
      <c r="F301" s="1156"/>
      <c r="G301" s="1156"/>
      <c r="H301" s="1156"/>
      <c r="I301" s="1156"/>
      <c r="J301" s="1156"/>
      <c r="K301" s="1842"/>
      <c r="L301" s="2106"/>
      <c r="M301" s="1156"/>
      <c r="N301" s="1156"/>
      <c r="O301" s="2106"/>
      <c r="P301" s="1156"/>
      <c r="Q301" s="1156"/>
      <c r="R301" s="2106"/>
      <c r="S301" s="1842"/>
      <c r="T301" s="2106"/>
      <c r="U301" s="2106"/>
      <c r="V301" s="2106"/>
      <c r="W301" s="2106"/>
      <c r="X301" s="2106"/>
      <c r="Y301" s="2181"/>
      <c r="Z301" s="2106"/>
      <c r="AA301" s="2235"/>
      <c r="AB301" s="2235"/>
      <c r="AC301" s="2235"/>
      <c r="AD301" s="2235"/>
      <c r="AT301" s="2002"/>
      <c r="AU301" s="2002"/>
      <c r="AV301" s="2002"/>
      <c r="AW301" s="2002"/>
      <c r="AX301" s="2002"/>
      <c r="AY301" s="2002"/>
      <c r="AZ301" s="2002"/>
      <c r="BA301" s="2002"/>
      <c r="BB301" s="2002"/>
      <c r="BC301" s="2002"/>
    </row>
    <row r="302" spans="4:55" s="1417" customFormat="1" ht="13.5">
      <c r="D302" s="1156"/>
      <c r="E302" s="1156"/>
      <c r="F302" s="1156"/>
      <c r="G302" s="1156"/>
      <c r="H302" s="1156"/>
      <c r="I302" s="1156"/>
      <c r="J302" s="1156"/>
      <c r="K302" s="1842"/>
      <c r="L302" s="2106"/>
      <c r="M302" s="1156"/>
      <c r="N302" s="1156"/>
      <c r="O302" s="2106"/>
      <c r="P302" s="1156"/>
      <c r="Q302" s="1156"/>
      <c r="R302" s="2106"/>
      <c r="S302" s="1842"/>
      <c r="T302" s="2106"/>
      <c r="U302" s="2106"/>
      <c r="V302" s="2106"/>
      <c r="W302" s="2106"/>
      <c r="X302" s="2106"/>
      <c r="Y302" s="2181"/>
      <c r="Z302" s="2106"/>
      <c r="AA302" s="2235"/>
      <c r="AB302" s="2235"/>
      <c r="AC302" s="2235"/>
      <c r="AD302" s="2235"/>
      <c r="AT302" s="2002"/>
      <c r="AU302" s="2002"/>
      <c r="AV302" s="2002"/>
      <c r="AW302" s="2002"/>
      <c r="AX302" s="2002"/>
      <c r="AY302" s="2002"/>
      <c r="AZ302" s="2002"/>
      <c r="BA302" s="2002"/>
      <c r="BB302" s="2002"/>
      <c r="BC302" s="2002"/>
    </row>
    <row r="303" spans="4:55" s="1417" customFormat="1" ht="13.5">
      <c r="D303" s="1156"/>
      <c r="E303" s="1156"/>
      <c r="F303" s="1156"/>
      <c r="G303" s="1156"/>
      <c r="H303" s="1156"/>
      <c r="I303" s="1156"/>
      <c r="J303" s="1156"/>
      <c r="K303" s="1842"/>
      <c r="L303" s="2106"/>
      <c r="M303" s="1156"/>
      <c r="N303" s="1156"/>
      <c r="O303" s="2106"/>
      <c r="P303" s="1156"/>
      <c r="Q303" s="1156"/>
      <c r="R303" s="2106"/>
      <c r="S303" s="1842"/>
      <c r="T303" s="2106"/>
      <c r="U303" s="2106"/>
      <c r="V303" s="2106"/>
      <c r="W303" s="2106"/>
      <c r="X303" s="2106"/>
      <c r="Y303" s="2181"/>
      <c r="Z303" s="2106"/>
      <c r="AA303" s="2235"/>
      <c r="AB303" s="2235"/>
      <c r="AC303" s="2235"/>
      <c r="AD303" s="2235"/>
      <c r="AT303" s="2002"/>
      <c r="AU303" s="2002"/>
      <c r="AV303" s="2002"/>
      <c r="AW303" s="2002"/>
      <c r="AX303" s="2002"/>
      <c r="AY303" s="2002"/>
      <c r="AZ303" s="2002"/>
      <c r="BA303" s="2002"/>
      <c r="BB303" s="2002"/>
      <c r="BC303" s="2002"/>
    </row>
    <row r="304" spans="4:55" s="1417" customFormat="1" ht="13.5">
      <c r="D304" s="1156"/>
      <c r="E304" s="1156"/>
      <c r="F304" s="1156"/>
      <c r="G304" s="1156"/>
      <c r="H304" s="1156"/>
      <c r="I304" s="1156"/>
      <c r="J304" s="1156"/>
      <c r="K304" s="1842"/>
      <c r="L304" s="2106"/>
      <c r="M304" s="1156"/>
      <c r="N304" s="1156"/>
      <c r="O304" s="2106"/>
      <c r="P304" s="1156"/>
      <c r="Q304" s="1156"/>
      <c r="R304" s="2106"/>
      <c r="S304" s="1842"/>
      <c r="T304" s="2106"/>
      <c r="U304" s="2106"/>
      <c r="V304" s="2106"/>
      <c r="W304" s="2106"/>
      <c r="X304" s="2106"/>
      <c r="Y304" s="2181"/>
      <c r="Z304" s="2106"/>
      <c r="AA304" s="2235"/>
      <c r="AB304" s="2235"/>
      <c r="AC304" s="2235"/>
      <c r="AD304" s="2235"/>
      <c r="AT304" s="2002"/>
      <c r="AU304" s="2002"/>
      <c r="AV304" s="2002"/>
      <c r="AW304" s="2002"/>
      <c r="AX304" s="2002"/>
      <c r="AY304" s="2002"/>
      <c r="AZ304" s="2002"/>
      <c r="BA304" s="2002"/>
      <c r="BB304" s="2002"/>
      <c r="BC304" s="2002"/>
    </row>
    <row r="305" spans="4:55" s="1417" customFormat="1" ht="13.5">
      <c r="D305" s="1156"/>
      <c r="E305" s="1156"/>
      <c r="F305" s="1156"/>
      <c r="G305" s="1156"/>
      <c r="H305" s="1156"/>
      <c r="I305" s="1156"/>
      <c r="J305" s="1156"/>
      <c r="K305" s="1842"/>
      <c r="L305" s="2106"/>
      <c r="M305" s="1156"/>
      <c r="N305" s="1156"/>
      <c r="O305" s="2106"/>
      <c r="P305" s="1156"/>
      <c r="Q305" s="1156"/>
      <c r="R305" s="2106"/>
      <c r="S305" s="1842"/>
      <c r="T305" s="2106"/>
      <c r="U305" s="2106"/>
      <c r="V305" s="2106"/>
      <c r="W305" s="2106"/>
      <c r="X305" s="2106"/>
      <c r="Y305" s="2181"/>
      <c r="Z305" s="2106"/>
      <c r="AA305" s="2235"/>
      <c r="AB305" s="2235"/>
      <c r="AC305" s="2235"/>
      <c r="AD305" s="2235"/>
      <c r="AT305" s="2002"/>
      <c r="AU305" s="2002"/>
      <c r="AV305" s="2002"/>
      <c r="AW305" s="2002"/>
      <c r="AX305" s="2002"/>
      <c r="AY305" s="2002"/>
      <c r="AZ305" s="2002"/>
      <c r="BA305" s="2002"/>
      <c r="BB305" s="2002"/>
      <c r="BC305" s="2002"/>
    </row>
  </sheetData>
  <mergeCells count="98">
    <mergeCell ref="AS54:AS55"/>
    <mergeCell ref="A2:F2"/>
    <mergeCell ref="A3:D3"/>
    <mergeCell ref="E3:N3"/>
    <mergeCell ref="O3:X3"/>
    <mergeCell ref="T2:Y2"/>
    <mergeCell ref="A52:C52"/>
    <mergeCell ref="K52:M52"/>
    <mergeCell ref="N52:P52"/>
    <mergeCell ref="C37:C38"/>
    <mergeCell ref="G37:G38"/>
    <mergeCell ref="H37:H38"/>
    <mergeCell ref="B5:E5"/>
    <mergeCell ref="N13:Q13"/>
    <mergeCell ref="Q5:T5"/>
    <mergeCell ref="R6:U7"/>
    <mergeCell ref="R8:U10"/>
    <mergeCell ref="R11:U12"/>
    <mergeCell ref="A103:C103"/>
    <mergeCell ref="K103:M103"/>
    <mergeCell ref="N103:P103"/>
    <mergeCell ref="Q103:S103"/>
    <mergeCell ref="A87:C87"/>
    <mergeCell ref="K87:M87"/>
    <mergeCell ref="N87:P87"/>
    <mergeCell ref="Q87:S87"/>
    <mergeCell ref="D98:P98"/>
    <mergeCell ref="D99:P99"/>
    <mergeCell ref="D103:J103"/>
    <mergeCell ref="M37:M38"/>
    <mergeCell ref="P37:P38"/>
    <mergeCell ref="D96:P96"/>
    <mergeCell ref="D129:P129"/>
    <mergeCell ref="D130:P130"/>
    <mergeCell ref="D131:P131"/>
    <mergeCell ref="D122:P122"/>
    <mergeCell ref="D123:P123"/>
    <mergeCell ref="D124:P124"/>
    <mergeCell ref="D125:P125"/>
    <mergeCell ref="D127:P127"/>
    <mergeCell ref="D128:P128"/>
    <mergeCell ref="W87:Y87"/>
    <mergeCell ref="D81:T81"/>
    <mergeCell ref="D79:T79"/>
    <mergeCell ref="W103:Y103"/>
    <mergeCell ref="D126:P126"/>
    <mergeCell ref="D97:P97"/>
    <mergeCell ref="D87:J87"/>
    <mergeCell ref="D119:P119"/>
    <mergeCell ref="D120:P120"/>
    <mergeCell ref="D121:P121"/>
    <mergeCell ref="D100:P100"/>
    <mergeCell ref="D101:P101"/>
    <mergeCell ref="D80:P80"/>
    <mergeCell ref="D82:P82"/>
    <mergeCell ref="T103:V103"/>
    <mergeCell ref="Q52:S52"/>
    <mergeCell ref="T52:V52"/>
    <mergeCell ref="D52:J52"/>
    <mergeCell ref="T87:V87"/>
    <mergeCell ref="D71:T71"/>
    <mergeCell ref="D75:T75"/>
    <mergeCell ref="D74:T74"/>
    <mergeCell ref="D73:T73"/>
    <mergeCell ref="D72:T72"/>
    <mergeCell ref="D76:T76"/>
    <mergeCell ref="D85:T85"/>
    <mergeCell ref="D84:T84"/>
    <mergeCell ref="D83:T83"/>
    <mergeCell ref="D77:T77"/>
    <mergeCell ref="D78:P78"/>
    <mergeCell ref="A54:C54"/>
    <mergeCell ref="D70:P70"/>
    <mergeCell ref="K5:N5"/>
    <mergeCell ref="X49:Y49"/>
    <mergeCell ref="W35:Y35"/>
    <mergeCell ref="J37:J38"/>
    <mergeCell ref="A39:C39"/>
    <mergeCell ref="Q36:S36"/>
    <mergeCell ref="T36:V36"/>
    <mergeCell ref="W36:Y36"/>
    <mergeCell ref="A37:A38"/>
    <mergeCell ref="B37:B38"/>
    <mergeCell ref="W52:Y52"/>
    <mergeCell ref="A36:C36"/>
    <mergeCell ref="K36:M36"/>
    <mergeCell ref="N36:P36"/>
    <mergeCell ref="O22:U23"/>
    <mergeCell ref="O14:Y18"/>
    <mergeCell ref="O19:Y21"/>
    <mergeCell ref="O24:Y26"/>
    <mergeCell ref="I37:I38"/>
    <mergeCell ref="D36:J36"/>
    <mergeCell ref="S37:S38"/>
    <mergeCell ref="V37:V38"/>
    <mergeCell ref="Y37:Y38"/>
    <mergeCell ref="Q37:Q38"/>
    <mergeCell ref="R37:R38"/>
  </mergeCells>
  <phoneticPr fontId="5" type="noConversion"/>
  <pageMargins left="3.937007874015748E-2" right="3.937007874015748E-2" top="0.23622047244094491" bottom="0.19685039370078741" header="0.31496062992125984" footer="0.31496062992125984"/>
  <pageSetup paperSize="1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N146"/>
  <sheetViews>
    <sheetView zoomScaleNormal="100" workbookViewId="0">
      <pane xSplit="6" ySplit="7" topLeftCell="G8" activePane="bottomRight" state="frozen"/>
      <selection activeCell="K80" sqref="K80"/>
      <selection pane="topRight" activeCell="K80" sqref="K80"/>
      <selection pane="bottomLeft" activeCell="K80" sqref="K80"/>
      <selection pane="bottomRight" activeCell="D20" sqref="A4:F20"/>
    </sheetView>
  </sheetViews>
  <sheetFormatPr defaultRowHeight="16.5"/>
  <cols>
    <col min="1" max="1" width="4.109375" style="514" hidden="1" customWidth="1"/>
    <col min="2" max="2" width="4.77734375" style="1568" customWidth="1"/>
    <col min="3" max="3" width="4.109375" style="1761" hidden="1" customWidth="1"/>
    <col min="4" max="4" width="4.77734375" style="505" customWidth="1"/>
    <col min="5" max="5" width="7.109375" style="505" hidden="1" customWidth="1"/>
    <col min="6" max="6" width="12.44140625" style="1568" customWidth="1"/>
    <col min="7" max="7" width="9.6640625" style="20" customWidth="1"/>
    <col min="8" max="8" width="10.5546875" style="393" hidden="1" customWidth="1"/>
    <col min="9" max="9" width="7.21875" style="1574" hidden="1" customWidth="1"/>
    <col min="10" max="10" width="1.44140625" style="26" hidden="1" customWidth="1"/>
    <col min="11" max="11" width="4" style="24" hidden="1" customWidth="1"/>
    <col min="12" max="12" width="1.44140625" style="26" hidden="1" customWidth="1"/>
    <col min="13" max="13" width="3.6640625" style="25" hidden="1" customWidth="1"/>
    <col min="14" max="14" width="10.21875" style="18" customWidth="1"/>
    <col min="15" max="15" width="8.88671875" style="393" hidden="1" customWidth="1"/>
    <col min="16" max="16" width="6.77734375" style="1574" hidden="1" customWidth="1"/>
    <col min="17" max="17" width="1.44140625" style="26" hidden="1" customWidth="1"/>
    <col min="18" max="18" width="3.44140625" style="24" hidden="1" customWidth="1"/>
    <col min="19" max="19" width="1.44140625" style="26" hidden="1" customWidth="1"/>
    <col min="20" max="20" width="3.5546875" style="26" hidden="1" customWidth="1"/>
    <col min="21" max="21" width="9.5546875" style="414" customWidth="1"/>
    <col min="22" max="22" width="10.5546875" style="393" hidden="1" customWidth="1"/>
    <col min="23" max="23" width="6.5546875" style="1574" hidden="1" customWidth="1"/>
    <col min="24" max="24" width="1.44140625" style="26" hidden="1" customWidth="1"/>
    <col min="25" max="25" width="3.88671875" style="24" hidden="1" customWidth="1"/>
    <col min="26" max="26" width="1.44140625" style="26" hidden="1" customWidth="1"/>
    <col min="27" max="27" width="3.44140625" style="26" hidden="1" customWidth="1"/>
    <col min="28" max="28" width="9" style="18" customWidth="1"/>
    <col min="29" max="29" width="6.88671875" style="393" hidden="1" customWidth="1"/>
    <col min="30" max="30" width="5.21875" style="1574" hidden="1" customWidth="1"/>
    <col min="31" max="31" width="1.44140625" style="26" hidden="1" customWidth="1"/>
    <col min="32" max="32" width="4.5546875" style="24" hidden="1" customWidth="1"/>
    <col min="33" max="33" width="9.44140625" style="18" customWidth="1"/>
    <col min="34" max="34" width="9.21875" style="393" hidden="1" customWidth="1"/>
    <col min="35" max="35" width="6" style="1574" hidden="1" customWidth="1"/>
    <col min="36" max="36" width="1.44140625" style="26" hidden="1" customWidth="1"/>
    <col min="37" max="37" width="4.21875" style="24" hidden="1" customWidth="1"/>
    <col min="38" max="38" width="9.33203125" style="18" customWidth="1"/>
    <col min="39" max="39" width="9.88671875" style="4" hidden="1" customWidth="1"/>
    <col min="40" max="40" width="10.6640625" style="4" hidden="1" customWidth="1"/>
    <col min="41" max="16384" width="8.88671875" style="4"/>
  </cols>
  <sheetData>
    <row r="1" spans="1:40" ht="13.5" customHeight="1">
      <c r="B1" s="4166"/>
      <c r="C1" s="4166"/>
      <c r="D1" s="4166"/>
      <c r="E1" s="4166"/>
      <c r="F1" s="4166"/>
      <c r="G1" s="4166"/>
      <c r="H1" s="1613">
        <f>G7-G4</f>
        <v>-147999999.96399999</v>
      </c>
      <c r="I1" s="1575"/>
      <c r="J1" s="1762"/>
      <c r="K1" s="1762"/>
      <c r="L1" s="1762"/>
      <c r="M1" s="1762"/>
      <c r="N1" s="410"/>
      <c r="O1" s="399"/>
      <c r="P1" s="1571"/>
      <c r="Q1" s="4"/>
      <c r="R1" s="4"/>
      <c r="S1" s="4"/>
      <c r="T1" s="4"/>
      <c r="U1" s="419"/>
      <c r="V1" s="399"/>
      <c r="W1" s="1571"/>
      <c r="X1" s="4"/>
      <c r="Y1" s="4"/>
      <c r="Z1" s="4"/>
      <c r="AA1" s="4"/>
      <c r="AB1" s="416"/>
      <c r="AC1" s="399"/>
      <c r="AD1" s="4167" t="s">
        <v>635</v>
      </c>
      <c r="AE1" s="4167"/>
      <c r="AF1" s="4167"/>
      <c r="AG1" s="4167"/>
      <c r="AH1" s="4167"/>
      <c r="AI1" s="4167"/>
      <c r="AJ1" s="4167"/>
      <c r="AK1" s="4167"/>
      <c r="AL1" s="4167"/>
    </row>
    <row r="2" spans="1:40" ht="10.5" customHeight="1">
      <c r="B2" s="4168"/>
      <c r="C2" s="4168"/>
      <c r="D2" s="4168"/>
      <c r="E2" s="4168"/>
      <c r="F2" s="4168"/>
      <c r="G2" s="4168"/>
      <c r="H2" s="381"/>
      <c r="I2" s="1576"/>
      <c r="J2" s="1763"/>
      <c r="K2" s="1763"/>
      <c r="L2" s="1763"/>
      <c r="M2" s="1763"/>
      <c r="N2" s="411"/>
      <c r="O2" s="400"/>
      <c r="P2" s="1571"/>
      <c r="Q2" s="4"/>
      <c r="R2" s="4"/>
      <c r="S2" s="4"/>
      <c r="T2" s="4"/>
      <c r="U2" s="419"/>
      <c r="V2" s="400"/>
      <c r="W2" s="1571"/>
      <c r="X2" s="4"/>
      <c r="Y2" s="4"/>
      <c r="Z2" s="4"/>
      <c r="AA2" s="4"/>
      <c r="AB2" s="416"/>
      <c r="AC2" s="400"/>
      <c r="AD2" s="1571"/>
      <c r="AE2" s="4"/>
      <c r="AF2" s="4"/>
      <c r="AG2" s="416"/>
      <c r="AH2" s="400"/>
      <c r="AI2" s="1571"/>
      <c r="AJ2" s="4"/>
      <c r="AK2" s="4"/>
      <c r="AL2" s="416"/>
    </row>
    <row r="3" spans="1:40" ht="3" customHeight="1">
      <c r="B3" s="1567"/>
      <c r="C3" s="512"/>
      <c r="D3" s="515"/>
      <c r="E3" s="515"/>
      <c r="F3" s="382"/>
      <c r="G3" s="289"/>
      <c r="H3" s="382"/>
      <c r="I3" s="1572"/>
      <c r="J3" s="289"/>
      <c r="K3" s="289"/>
      <c r="L3" s="289"/>
      <c r="M3" s="289"/>
      <c r="N3" s="412"/>
      <c r="O3" s="382"/>
      <c r="P3" s="1572"/>
      <c r="Q3" s="289"/>
      <c r="R3" s="289"/>
      <c r="S3" s="289"/>
      <c r="T3" s="289"/>
      <c r="U3" s="412"/>
      <c r="V3" s="382"/>
      <c r="W3" s="1572"/>
      <c r="X3" s="289"/>
      <c r="Y3" s="289"/>
      <c r="Z3" s="289"/>
      <c r="AA3" s="289"/>
      <c r="AB3" s="1073"/>
      <c r="AC3" s="382"/>
      <c r="AD3" s="1572"/>
      <c r="AE3" s="289"/>
      <c r="AF3" s="289"/>
      <c r="AG3" s="1073"/>
      <c r="AH3" s="382"/>
      <c r="AI3" s="1572"/>
      <c r="AJ3" s="289"/>
      <c r="AK3" s="289"/>
      <c r="AL3" s="1073"/>
    </row>
    <row r="4" spans="1:40" ht="13.5" customHeight="1">
      <c r="C4" s="513"/>
      <c r="D4" s="516"/>
      <c r="E4" s="516"/>
      <c r="F4" s="1569"/>
      <c r="G4" s="131">
        <v>298000000</v>
      </c>
      <c r="H4" s="1612">
        <f>G8/G7</f>
        <v>0.30106666659441061</v>
      </c>
      <c r="I4" s="1573"/>
      <c r="J4" s="98"/>
      <c r="K4" s="1761"/>
      <c r="L4" s="98"/>
      <c r="M4" s="132"/>
      <c r="N4" s="413" t="s">
        <v>82</v>
      </c>
      <c r="O4" s="383"/>
      <c r="P4" s="1573"/>
      <c r="Q4" s="98"/>
      <c r="R4" s="1761"/>
      <c r="S4" s="98"/>
      <c r="T4" s="98"/>
      <c r="U4" s="413" t="s">
        <v>306</v>
      </c>
      <c r="V4" s="383"/>
      <c r="W4" s="1573"/>
      <c r="X4" s="98"/>
      <c r="Y4" s="1761"/>
      <c r="Z4" s="98"/>
      <c r="AA4" s="98"/>
      <c r="AB4" s="1074" t="s">
        <v>82</v>
      </c>
      <c r="AC4" s="383"/>
      <c r="AD4" s="1573"/>
      <c r="AE4" s="98"/>
      <c r="AF4" s="1761"/>
      <c r="AG4" s="1074" t="s">
        <v>82</v>
      </c>
      <c r="AH4" s="383"/>
      <c r="AI4" s="1573"/>
      <c r="AJ4" s="98"/>
      <c r="AK4" s="1761"/>
      <c r="AL4" s="1074" t="s">
        <v>82</v>
      </c>
    </row>
    <row r="5" spans="1:40" s="13" customFormat="1" ht="13.5" customHeight="1">
      <c r="A5" s="4169" t="s">
        <v>309</v>
      </c>
      <c r="B5" s="4169"/>
      <c r="C5" s="4169"/>
      <c r="D5" s="4169"/>
      <c r="E5" s="4169"/>
      <c r="F5" s="4169"/>
      <c r="G5" s="1754" t="s">
        <v>319</v>
      </c>
      <c r="H5" s="4170" t="s">
        <v>821</v>
      </c>
      <c r="I5" s="4170"/>
      <c r="J5" s="4170"/>
      <c r="K5" s="4170"/>
      <c r="L5" s="4170"/>
      <c r="M5" s="4170"/>
      <c r="N5" s="4170"/>
      <c r="O5" s="4171" t="s">
        <v>456</v>
      </c>
      <c r="P5" s="4172"/>
      <c r="Q5" s="4172"/>
      <c r="R5" s="4172"/>
      <c r="S5" s="4172"/>
      <c r="T5" s="4172"/>
      <c r="U5" s="4172"/>
      <c r="V5" s="4173" t="s">
        <v>457</v>
      </c>
      <c r="W5" s="4174"/>
      <c r="X5" s="4174"/>
      <c r="Y5" s="4174"/>
      <c r="Z5" s="4174"/>
      <c r="AA5" s="4174"/>
      <c r="AB5" s="4174"/>
      <c r="AC5" s="4175" t="s">
        <v>853</v>
      </c>
      <c r="AD5" s="4176"/>
      <c r="AE5" s="4176"/>
      <c r="AF5" s="4176"/>
      <c r="AG5" s="4176"/>
      <c r="AH5" s="4177" t="s">
        <v>823</v>
      </c>
      <c r="AI5" s="4178"/>
      <c r="AJ5" s="4178"/>
      <c r="AK5" s="4178"/>
      <c r="AL5" s="4178"/>
    </row>
    <row r="6" spans="1:40" s="13" customFormat="1" ht="13.5" customHeight="1">
      <c r="A6" s="4169" t="s">
        <v>308</v>
      </c>
      <c r="B6" s="4169"/>
      <c r="C6" s="4169" t="s">
        <v>311</v>
      </c>
      <c r="D6" s="4169"/>
      <c r="E6" s="4169" t="s">
        <v>0</v>
      </c>
      <c r="F6" s="4169"/>
      <c r="G6" s="1754" t="s">
        <v>320</v>
      </c>
      <c r="H6" s="4170"/>
      <c r="I6" s="4170"/>
      <c r="J6" s="4170"/>
      <c r="K6" s="4170"/>
      <c r="L6" s="4170"/>
      <c r="M6" s="4170"/>
      <c r="N6" s="4170"/>
      <c r="O6" s="4172"/>
      <c r="P6" s="4172"/>
      <c r="Q6" s="4172"/>
      <c r="R6" s="4172"/>
      <c r="S6" s="4172"/>
      <c r="T6" s="4172"/>
      <c r="U6" s="4172"/>
      <c r="V6" s="4174"/>
      <c r="W6" s="4174"/>
      <c r="X6" s="4174"/>
      <c r="Y6" s="4174"/>
      <c r="Z6" s="4174"/>
      <c r="AA6" s="4174"/>
      <c r="AB6" s="4174"/>
      <c r="AC6" s="4176"/>
      <c r="AD6" s="4176"/>
      <c r="AE6" s="4176"/>
      <c r="AF6" s="4176"/>
      <c r="AG6" s="4176"/>
      <c r="AH6" s="4178"/>
      <c r="AI6" s="4178"/>
      <c r="AJ6" s="4178"/>
      <c r="AK6" s="4178"/>
      <c r="AL6" s="4178"/>
      <c r="AM6" s="13">
        <v>298000000</v>
      </c>
    </row>
    <row r="7" spans="1:40" s="13" customFormat="1" ht="21" customHeight="1">
      <c r="A7" s="4180" t="s">
        <v>392</v>
      </c>
      <c r="B7" s="4180"/>
      <c r="C7" s="4180"/>
      <c r="D7" s="4180"/>
      <c r="E7" s="4181"/>
      <c r="F7" s="4181"/>
      <c r="G7" s="1782">
        <f>SUM(G8,G73,G97,G140,G141)</f>
        <v>150000000.03600001</v>
      </c>
      <c r="H7" s="1783"/>
      <c r="I7" s="1784"/>
      <c r="J7" s="1785"/>
      <c r="K7" s="1786"/>
      <c r="L7" s="1785"/>
      <c r="M7" s="1787"/>
      <c r="N7" s="1782">
        <f>SUM(N8,N73,N97,N140,N141)</f>
        <v>119400000.036</v>
      </c>
      <c r="O7" s="1783"/>
      <c r="P7" s="1784"/>
      <c r="Q7" s="1785"/>
      <c r="R7" s="1786"/>
      <c r="S7" s="1785"/>
      <c r="T7" s="1785"/>
      <c r="U7" s="1782">
        <f>SUM(U8,U73,U97,U140,U141)</f>
        <v>12300000</v>
      </c>
      <c r="V7" s="1783"/>
      <c r="W7" s="1784"/>
      <c r="X7" s="1785"/>
      <c r="Y7" s="1786"/>
      <c r="Z7" s="1785"/>
      <c r="AA7" s="1785"/>
      <c r="AB7" s="1782">
        <f>SUM(AB8,AB73,AB97,AB140,AB141)</f>
        <v>12300000</v>
      </c>
      <c r="AC7" s="1783"/>
      <c r="AD7" s="1784"/>
      <c r="AE7" s="1785"/>
      <c r="AF7" s="1786"/>
      <c r="AG7" s="1782">
        <f>SUM(AG8,AG73,AG97,AG140,AG141)</f>
        <v>3000000</v>
      </c>
      <c r="AH7" s="1783"/>
      <c r="AI7" s="1784"/>
      <c r="AJ7" s="1785"/>
      <c r="AK7" s="1786"/>
      <c r="AL7" s="1782">
        <f>SUM(AL8,AL73,AL97,AL140,AL141)</f>
        <v>3000000</v>
      </c>
      <c r="AM7" s="652">
        <f>SUM(AL7,AG7,AB7,U7,N7)</f>
        <v>150000000.03600001</v>
      </c>
      <c r="AN7" s="652">
        <f>AM7-AM6</f>
        <v>-147999999.96399999</v>
      </c>
    </row>
    <row r="8" spans="1:40" s="13" customFormat="1" ht="20.25" customHeight="1">
      <c r="A8" s="1759">
        <v>730</v>
      </c>
      <c r="B8" s="4182" t="s">
        <v>796</v>
      </c>
      <c r="C8" s="1759">
        <v>732</v>
      </c>
      <c r="D8" s="426" t="s">
        <v>394</v>
      </c>
      <c r="E8" s="4183" t="s">
        <v>395</v>
      </c>
      <c r="F8" s="4183"/>
      <c r="G8" s="1822">
        <f>SUM(G9:G72)</f>
        <v>45160000</v>
      </c>
      <c r="H8" s="1823"/>
      <c r="I8" s="1824"/>
      <c r="J8" s="1825"/>
      <c r="K8" s="1826"/>
      <c r="L8" s="1825"/>
      <c r="M8" s="1827"/>
      <c r="N8" s="1822">
        <f>SUM(N9,N13,N17,N20,N24,N27,N31,N34,N41,N44,N47,N50,N53,N61,N68)</f>
        <v>16660000</v>
      </c>
      <c r="O8" s="1823"/>
      <c r="P8" s="1824"/>
      <c r="Q8" s="1825"/>
      <c r="R8" s="1826"/>
      <c r="S8" s="1825"/>
      <c r="T8" s="1825"/>
      <c r="U8" s="1822">
        <f>SUM(U9,U13,U17,U20,U24,U27,U31,U34,U41,U44,U47,U50,U53,U61,U68)</f>
        <v>11260000</v>
      </c>
      <c r="V8" s="1823"/>
      <c r="W8" s="1824"/>
      <c r="X8" s="1825"/>
      <c r="Y8" s="1826"/>
      <c r="Z8" s="1825"/>
      <c r="AA8" s="1825"/>
      <c r="AB8" s="1822">
        <f>SUM(AB9,AB13,AB17,AB20,AB24,AB27,AB31,AB34,AB2,AB41,AB44,AB47,AB50,AB53,AB61,AB68)</f>
        <v>11240000</v>
      </c>
      <c r="AC8" s="1823"/>
      <c r="AD8" s="1824"/>
      <c r="AE8" s="1825"/>
      <c r="AF8" s="1826"/>
      <c r="AG8" s="1822">
        <f>SUM(AG9,AG13,AG17,AG20,AG24,AG27,AG31,AG34,AG41,AG44,AG47,AG50,AG53,AG61,AG68)</f>
        <v>3000000</v>
      </c>
      <c r="AH8" s="1823"/>
      <c r="AI8" s="1824"/>
      <c r="AJ8" s="1825"/>
      <c r="AK8" s="1826"/>
      <c r="AL8" s="1822">
        <f>SUM(AL9,AL13,AL17,AL20,AL24,AL27,AL31,AL34,AL41,AL44,AL47,AL50,AL53,AL61,AL68)</f>
        <v>3000000</v>
      </c>
      <c r="AM8" s="652">
        <f>SUM(AL8,AG8,AB8,U8,N8)</f>
        <v>45160000</v>
      </c>
    </row>
    <row r="9" spans="1:40" s="13" customFormat="1" ht="14.1" customHeight="1">
      <c r="A9" s="1759"/>
      <c r="B9" s="4182"/>
      <c r="C9" s="426"/>
      <c r="D9" s="426"/>
      <c r="E9" s="1811" t="s">
        <v>391</v>
      </c>
      <c r="F9" s="1812" t="s">
        <v>396</v>
      </c>
      <c r="G9" s="1042">
        <f>SUM(N9,U9,AB9,AG9,AL9)</f>
        <v>4000000</v>
      </c>
      <c r="H9" s="1044"/>
      <c r="I9" s="1813"/>
      <c r="J9" s="1045"/>
      <c r="K9" s="473"/>
      <c r="L9" s="1045"/>
      <c r="M9" s="1046"/>
      <c r="N9" s="1814">
        <f>SUM(N10:N11)</f>
        <v>0</v>
      </c>
      <c r="O9" s="1044"/>
      <c r="P9" s="1813"/>
      <c r="Q9" s="1045"/>
      <c r="R9" s="473"/>
      <c r="S9" s="1045"/>
      <c r="T9" s="1045"/>
      <c r="U9" s="1814">
        <f>SUM(U10:U11)</f>
        <v>1000000</v>
      </c>
      <c r="V9" s="1044"/>
      <c r="W9" s="1813"/>
      <c r="X9" s="1045"/>
      <c r="Y9" s="473"/>
      <c r="Z9" s="1045"/>
      <c r="AA9" s="1045"/>
      <c r="AB9" s="1814">
        <f>SUM(AB10:AB11)</f>
        <v>3000000</v>
      </c>
      <c r="AC9" s="1044"/>
      <c r="AD9" s="1813"/>
      <c r="AE9" s="1045"/>
      <c r="AF9" s="473"/>
      <c r="AG9" s="1814">
        <f>SUM(AG10:AG11)</f>
        <v>0</v>
      </c>
      <c r="AH9" s="1044"/>
      <c r="AI9" s="1813"/>
      <c r="AJ9" s="1045"/>
      <c r="AK9" s="473"/>
      <c r="AL9" s="1814">
        <f>SUM(AL10:AL11)</f>
        <v>0</v>
      </c>
      <c r="AM9" s="652">
        <f t="shared" ref="AM9:AM68" si="0">SUM(AL9,AG9,AB9,U9,N9)</f>
        <v>4000000</v>
      </c>
    </row>
    <row r="10" spans="1:40" s="13" customFormat="1" ht="10.5" hidden="1" customHeight="1">
      <c r="A10" s="1759"/>
      <c r="B10" s="1755"/>
      <c r="C10" s="426"/>
      <c r="D10" s="426"/>
      <c r="E10" s="426"/>
      <c r="F10" s="1670"/>
      <c r="G10" s="1671"/>
      <c r="H10" s="1681"/>
      <c r="I10" s="1682"/>
      <c r="J10" s="1683"/>
      <c r="K10" s="1759"/>
      <c r="L10" s="1683"/>
      <c r="M10" s="1693"/>
      <c r="N10" s="1676"/>
      <c r="O10" s="1685" t="s">
        <v>615</v>
      </c>
      <c r="P10" s="1686">
        <v>500000</v>
      </c>
      <c r="Q10" s="1687" t="s">
        <v>259</v>
      </c>
      <c r="R10" s="1691">
        <v>2</v>
      </c>
      <c r="S10" s="1687"/>
      <c r="T10" s="1692"/>
      <c r="U10" s="1690">
        <f>SUM(P10*R10)</f>
        <v>1000000</v>
      </c>
      <c r="V10" s="1685" t="s">
        <v>615</v>
      </c>
      <c r="W10" s="1686">
        <v>100000</v>
      </c>
      <c r="X10" s="1687" t="s">
        <v>259</v>
      </c>
      <c r="Y10" s="1691">
        <v>30</v>
      </c>
      <c r="Z10" s="1687"/>
      <c r="AA10" s="1692"/>
      <c r="AB10" s="1690">
        <f>SUM(W10*Y10)</f>
        <v>3000000</v>
      </c>
      <c r="AC10" s="1681"/>
      <c r="AD10" s="1682"/>
      <c r="AE10" s="1683"/>
      <c r="AF10" s="1759"/>
      <c r="AG10" s="1676"/>
      <c r="AH10" s="1681"/>
      <c r="AI10" s="1682"/>
      <c r="AJ10" s="1683"/>
      <c r="AK10" s="1759"/>
      <c r="AL10" s="1676"/>
      <c r="AM10" s="652">
        <f t="shared" si="0"/>
        <v>4000000</v>
      </c>
    </row>
    <row r="11" spans="1:40" s="13" customFormat="1" ht="10.5" hidden="1" customHeight="1">
      <c r="A11" s="1759"/>
      <c r="B11" s="1755"/>
      <c r="C11" s="426"/>
      <c r="D11" s="426"/>
      <c r="E11" s="426"/>
      <c r="F11" s="1670"/>
      <c r="G11" s="1671"/>
      <c r="H11" s="1681"/>
      <c r="I11" s="1682"/>
      <c r="J11" s="1695"/>
      <c r="K11" s="1697"/>
      <c r="L11" s="1683"/>
      <c r="M11" s="1696"/>
      <c r="N11" s="1676"/>
      <c r="O11" s="1698"/>
      <c r="P11" s="1699"/>
      <c r="Q11" s="1700"/>
      <c r="R11" s="1756"/>
      <c r="S11" s="1700"/>
      <c r="T11" s="1757"/>
      <c r="U11" s="1702">
        <f>SUM(P11*R11)</f>
        <v>0</v>
      </c>
      <c r="V11" s="1698"/>
      <c r="W11" s="1699"/>
      <c r="X11" s="1700"/>
      <c r="Y11" s="1756"/>
      <c r="Z11" s="1700"/>
      <c r="AA11" s="1757"/>
      <c r="AB11" s="1702"/>
      <c r="AC11" s="1681"/>
      <c r="AD11" s="1682"/>
      <c r="AE11" s="1695"/>
      <c r="AF11" s="1697"/>
      <c r="AG11" s="1676"/>
      <c r="AH11" s="1681"/>
      <c r="AI11" s="1682"/>
      <c r="AJ11" s="1695"/>
      <c r="AK11" s="1697"/>
      <c r="AL11" s="1676"/>
      <c r="AM11" s="652">
        <f>SUM(AL11,AG11,AB11,U11,N11)</f>
        <v>0</v>
      </c>
    </row>
    <row r="12" spans="1:40" s="13" customFormat="1" ht="10.5" hidden="1" customHeight="1">
      <c r="A12" s="1759"/>
      <c r="B12" s="1755"/>
      <c r="C12" s="426"/>
      <c r="D12" s="426"/>
      <c r="E12" s="426"/>
      <c r="F12" s="1670"/>
      <c r="G12" s="1671"/>
      <c r="H12" s="1681"/>
      <c r="I12" s="1682"/>
      <c r="J12" s="1695"/>
      <c r="K12" s="1697"/>
      <c r="L12" s="1683"/>
      <c r="M12" s="1696"/>
      <c r="N12" s="1676"/>
      <c r="O12" s="1698"/>
      <c r="P12" s="1699"/>
      <c r="Q12" s="1700"/>
      <c r="R12" s="1756"/>
      <c r="S12" s="1700"/>
      <c r="T12" s="1757"/>
      <c r="U12" s="1702"/>
      <c r="V12" s="1698"/>
      <c r="W12" s="1699"/>
      <c r="X12" s="1700"/>
      <c r="Y12" s="1756"/>
      <c r="Z12" s="1700"/>
      <c r="AA12" s="1757"/>
      <c r="AB12" s="1702"/>
      <c r="AC12" s="1681"/>
      <c r="AD12" s="1682"/>
      <c r="AE12" s="1695"/>
      <c r="AF12" s="1697"/>
      <c r="AG12" s="1676"/>
      <c r="AH12" s="1681"/>
      <c r="AI12" s="1682"/>
      <c r="AJ12" s="1695"/>
      <c r="AK12" s="1697"/>
      <c r="AL12" s="1676"/>
      <c r="AM12" s="652"/>
    </row>
    <row r="13" spans="1:40" s="13" customFormat="1" ht="14.1" customHeight="1">
      <c r="A13" s="1759"/>
      <c r="B13" s="1755"/>
      <c r="C13" s="426"/>
      <c r="D13" s="426"/>
      <c r="E13" s="426" t="s">
        <v>377</v>
      </c>
      <c r="F13" s="1670" t="s">
        <v>397</v>
      </c>
      <c r="G13" s="1671">
        <f>SUM(N13,U13,AB13,AG13,AL13)</f>
        <v>3000000</v>
      </c>
      <c r="H13" s="1681"/>
      <c r="I13" s="1682"/>
      <c r="J13" s="1683"/>
      <c r="K13" s="1697"/>
      <c r="L13" s="1683"/>
      <c r="M13" s="1696"/>
      <c r="N13" s="1676">
        <f>SUM(N14:N15)</f>
        <v>0</v>
      </c>
      <c r="O13" s="1677"/>
      <c r="P13" s="1678"/>
      <c r="Q13" s="1679"/>
      <c r="R13" s="1679"/>
      <c r="S13" s="1679"/>
      <c r="T13" s="1679"/>
      <c r="U13" s="1676">
        <f>SUM(U14:U16)</f>
        <v>2000000</v>
      </c>
      <c r="V13" s="1681"/>
      <c r="W13" s="1682"/>
      <c r="X13" s="1683"/>
      <c r="Y13" s="1697"/>
      <c r="Z13" s="1683"/>
      <c r="AA13" s="1697"/>
      <c r="AB13" s="1676">
        <f>SUM(AB14:AB15)</f>
        <v>1000000</v>
      </c>
      <c r="AC13" s="1681"/>
      <c r="AD13" s="1682"/>
      <c r="AE13" s="1683"/>
      <c r="AF13" s="1697"/>
      <c r="AG13" s="1676">
        <f>SUM(AG14:AG15)</f>
        <v>0</v>
      </c>
      <c r="AH13" s="1681"/>
      <c r="AI13" s="1682"/>
      <c r="AJ13" s="1683"/>
      <c r="AK13" s="1697"/>
      <c r="AL13" s="1676">
        <f>SUM(AL14:AL15)</f>
        <v>0</v>
      </c>
      <c r="AM13" s="652">
        <f>SUM(AL13,AG13,AB13,U13,N13)</f>
        <v>3000000</v>
      </c>
    </row>
    <row r="14" spans="1:40" s="13" customFormat="1" ht="10.5" hidden="1" customHeight="1">
      <c r="A14" s="1759"/>
      <c r="B14" s="1755"/>
      <c r="C14" s="426"/>
      <c r="D14" s="426"/>
      <c r="E14" s="426"/>
      <c r="F14" s="1670"/>
      <c r="G14" s="1671"/>
      <c r="H14" s="1681"/>
      <c r="I14" s="1682"/>
      <c r="J14" s="1683"/>
      <c r="K14" s="1697"/>
      <c r="L14" s="1683"/>
      <c r="M14" s="1696"/>
      <c r="N14" s="1676"/>
      <c r="O14" s="1685" t="s">
        <v>297</v>
      </c>
      <c r="P14" s="1686">
        <v>200000</v>
      </c>
      <c r="Q14" s="1687" t="s">
        <v>259</v>
      </c>
      <c r="R14" s="1688">
        <v>10</v>
      </c>
      <c r="S14" s="1687"/>
      <c r="T14" s="1689"/>
      <c r="U14" s="1690">
        <f>SUM(P14*R14)</f>
        <v>2000000</v>
      </c>
      <c r="V14" s="1685" t="s">
        <v>282</v>
      </c>
      <c r="W14" s="1686">
        <v>50000</v>
      </c>
      <c r="X14" s="1687" t="s">
        <v>259</v>
      </c>
      <c r="Y14" s="1691">
        <v>20</v>
      </c>
      <c r="Z14" s="1687"/>
      <c r="AA14" s="1692"/>
      <c r="AB14" s="1690">
        <f>SUM(W14*Y14)</f>
        <v>1000000</v>
      </c>
      <c r="AC14" s="1685"/>
      <c r="AD14" s="1686"/>
      <c r="AE14" s="1687"/>
      <c r="AF14" s="1691"/>
      <c r="AG14" s="1690">
        <f>SUM(AD14*AF14)</f>
        <v>0</v>
      </c>
      <c r="AH14" s="1681"/>
      <c r="AI14" s="1682"/>
      <c r="AJ14" s="1683"/>
      <c r="AK14" s="1697"/>
      <c r="AL14" s="1676"/>
      <c r="AM14" s="652">
        <f t="shared" si="0"/>
        <v>3000000</v>
      </c>
    </row>
    <row r="15" spans="1:40" s="13" customFormat="1" ht="10.5" hidden="1" customHeight="1">
      <c r="A15" s="1759"/>
      <c r="B15" s="1755"/>
      <c r="C15" s="426"/>
      <c r="D15" s="426"/>
      <c r="E15" s="426"/>
      <c r="F15" s="1670"/>
      <c r="G15" s="1671"/>
      <c r="H15" s="1681"/>
      <c r="I15" s="1682"/>
      <c r="J15" s="1683"/>
      <c r="K15" s="1697"/>
      <c r="L15" s="1683"/>
      <c r="M15" s="1696"/>
      <c r="N15" s="1676"/>
      <c r="O15" s="1685"/>
      <c r="P15" s="1686"/>
      <c r="Q15" s="1687"/>
      <c r="R15" s="1689"/>
      <c r="S15" s="1687"/>
      <c r="T15" s="1689"/>
      <c r="U15" s="1690"/>
      <c r="V15" s="1698"/>
      <c r="W15" s="1699"/>
      <c r="X15" s="1700"/>
      <c r="Y15" s="1756"/>
      <c r="Z15" s="1700"/>
      <c r="AA15" s="1757"/>
      <c r="AB15" s="1702">
        <f>SUM(W15*Y15)</f>
        <v>0</v>
      </c>
      <c r="AC15" s="1681"/>
      <c r="AD15" s="1682"/>
      <c r="AE15" s="1683"/>
      <c r="AF15" s="1697"/>
      <c r="AG15" s="1676"/>
      <c r="AH15" s="1681"/>
      <c r="AI15" s="1682"/>
      <c r="AJ15" s="1683"/>
      <c r="AK15" s="1697"/>
      <c r="AL15" s="1676"/>
      <c r="AM15" s="652">
        <f t="shared" si="0"/>
        <v>0</v>
      </c>
    </row>
    <row r="16" spans="1:40" s="13" customFormat="1" ht="10.5" hidden="1" customHeight="1">
      <c r="A16" s="1759"/>
      <c r="B16" s="1755"/>
      <c r="C16" s="426"/>
      <c r="D16" s="426"/>
      <c r="E16" s="426"/>
      <c r="F16" s="1670"/>
      <c r="G16" s="1671"/>
      <c r="H16" s="1681"/>
      <c r="I16" s="1682"/>
      <c r="J16" s="1683"/>
      <c r="K16" s="1697"/>
      <c r="L16" s="1683"/>
      <c r="M16" s="1696"/>
      <c r="N16" s="1676"/>
      <c r="O16" s="1685"/>
      <c r="P16" s="1686"/>
      <c r="Q16" s="1687"/>
      <c r="R16" s="1688"/>
      <c r="S16" s="1687"/>
      <c r="T16" s="1689"/>
      <c r="U16" s="1690"/>
      <c r="V16" s="1685"/>
      <c r="W16" s="1686"/>
      <c r="X16" s="1687"/>
      <c r="Y16" s="1691"/>
      <c r="Z16" s="1687"/>
      <c r="AA16" s="1692"/>
      <c r="AB16" s="1690"/>
      <c r="AC16" s="1681"/>
      <c r="AD16" s="1682"/>
      <c r="AE16" s="1683"/>
      <c r="AF16" s="1697"/>
      <c r="AG16" s="1676"/>
      <c r="AH16" s="1681"/>
      <c r="AI16" s="1682"/>
      <c r="AJ16" s="1683"/>
      <c r="AK16" s="1697"/>
      <c r="AL16" s="1676"/>
      <c r="AM16" s="652">
        <f t="shared" si="0"/>
        <v>0</v>
      </c>
    </row>
    <row r="17" spans="1:39" s="13" customFormat="1" ht="14.1" customHeight="1">
      <c r="A17" s="1759"/>
      <c r="B17" s="1755"/>
      <c r="C17" s="426"/>
      <c r="D17" s="426"/>
      <c r="E17" s="426" t="s">
        <v>378</v>
      </c>
      <c r="F17" s="1670" t="s">
        <v>398</v>
      </c>
      <c r="G17" s="1671">
        <f>SUM(N17,U17,AB17,AG17,AL17)</f>
        <v>1000000</v>
      </c>
      <c r="H17" s="1672"/>
      <c r="I17" s="1673"/>
      <c r="J17" s="1674"/>
      <c r="K17" s="1077"/>
      <c r="L17" s="424"/>
      <c r="M17" s="1675"/>
      <c r="N17" s="1676">
        <f>SUM(N18)</f>
        <v>0</v>
      </c>
      <c r="O17" s="1677"/>
      <c r="P17" s="1678"/>
      <c r="Q17" s="1679"/>
      <c r="R17" s="1679"/>
      <c r="S17" s="1679"/>
      <c r="T17" s="1679"/>
      <c r="U17" s="1676">
        <f>SUM(U18)</f>
        <v>1000000</v>
      </c>
      <c r="V17" s="1672"/>
      <c r="W17" s="1673"/>
      <c r="X17" s="1674"/>
      <c r="Y17" s="1077"/>
      <c r="Z17" s="424"/>
      <c r="AA17" s="1680"/>
      <c r="AB17" s="1676"/>
      <c r="AC17" s="1672"/>
      <c r="AD17" s="1673"/>
      <c r="AE17" s="1674"/>
      <c r="AF17" s="1077"/>
      <c r="AG17" s="1676">
        <f>SUM(AG18)</f>
        <v>0</v>
      </c>
      <c r="AH17" s="1672"/>
      <c r="AI17" s="1673"/>
      <c r="AJ17" s="1674"/>
      <c r="AK17" s="1077"/>
      <c r="AL17" s="1676">
        <f>SUM(AL18)</f>
        <v>0</v>
      </c>
      <c r="AM17" s="652">
        <f t="shared" si="0"/>
        <v>1000000</v>
      </c>
    </row>
    <row r="18" spans="1:39" s="13" customFormat="1" ht="10.5" hidden="1" customHeight="1">
      <c r="A18" s="1759"/>
      <c r="B18" s="1755"/>
      <c r="C18" s="426"/>
      <c r="D18" s="426"/>
      <c r="E18" s="426"/>
      <c r="F18" s="1670"/>
      <c r="G18" s="1671"/>
      <c r="H18" s="1681"/>
      <c r="I18" s="1682"/>
      <c r="J18" s="1683"/>
      <c r="K18" s="1684"/>
      <c r="L18" s="1683"/>
      <c r="M18" s="1759"/>
      <c r="N18" s="1676"/>
      <c r="O18" s="1685" t="s">
        <v>305</v>
      </c>
      <c r="P18" s="1686">
        <v>200000</v>
      </c>
      <c r="Q18" s="1687" t="s">
        <v>259</v>
      </c>
      <c r="R18" s="1688">
        <v>5</v>
      </c>
      <c r="S18" s="1687"/>
      <c r="T18" s="1689"/>
      <c r="U18" s="1690">
        <f>SUM(P18*R18)</f>
        <v>1000000</v>
      </c>
      <c r="V18" s="1685"/>
      <c r="W18" s="1686"/>
      <c r="X18" s="1687"/>
      <c r="Y18" s="1691"/>
      <c r="Z18" s="1687"/>
      <c r="AA18" s="1692"/>
      <c r="AB18" s="1690"/>
      <c r="AC18" s="1681"/>
      <c r="AD18" s="1682"/>
      <c r="AE18" s="1683"/>
      <c r="AF18" s="1684"/>
      <c r="AG18" s="1676"/>
      <c r="AH18" s="1681"/>
      <c r="AI18" s="1682"/>
      <c r="AJ18" s="1683"/>
      <c r="AK18" s="1684"/>
      <c r="AL18" s="1676"/>
      <c r="AM18" s="652">
        <f t="shared" si="0"/>
        <v>1000000</v>
      </c>
    </row>
    <row r="19" spans="1:39" s="13" customFormat="1" ht="10.5" hidden="1" customHeight="1">
      <c r="A19" s="1759"/>
      <c r="B19" s="1755"/>
      <c r="C19" s="426"/>
      <c r="D19" s="426"/>
      <c r="E19" s="426"/>
      <c r="F19" s="1670"/>
      <c r="G19" s="1671"/>
      <c r="H19" s="1681"/>
      <c r="I19" s="1682"/>
      <c r="J19" s="1683"/>
      <c r="K19" s="1684"/>
      <c r="L19" s="1683"/>
      <c r="M19" s="1759"/>
      <c r="N19" s="1676"/>
      <c r="O19" s="1685"/>
      <c r="P19" s="1686"/>
      <c r="Q19" s="1687"/>
      <c r="R19" s="1688"/>
      <c r="S19" s="1687"/>
      <c r="T19" s="1689"/>
      <c r="U19" s="1690"/>
      <c r="V19" s="1685"/>
      <c r="W19" s="1686"/>
      <c r="X19" s="1687"/>
      <c r="Y19" s="1691"/>
      <c r="Z19" s="1687"/>
      <c r="AA19" s="1692"/>
      <c r="AB19" s="1690"/>
      <c r="AC19" s="1681"/>
      <c r="AD19" s="1682"/>
      <c r="AE19" s="1683"/>
      <c r="AF19" s="1684"/>
      <c r="AG19" s="1676"/>
      <c r="AH19" s="1681"/>
      <c r="AI19" s="1682"/>
      <c r="AJ19" s="1683"/>
      <c r="AK19" s="1684"/>
      <c r="AL19" s="1676"/>
      <c r="AM19" s="652"/>
    </row>
    <row r="20" spans="1:39" s="13" customFormat="1" ht="14.1" customHeight="1">
      <c r="A20" s="1759"/>
      <c r="B20" s="1755"/>
      <c r="C20" s="1759"/>
      <c r="D20" s="426"/>
      <c r="E20" s="426" t="s">
        <v>379</v>
      </c>
      <c r="F20" s="1670" t="s">
        <v>617</v>
      </c>
      <c r="G20" s="1671">
        <f>SUM(N20,U20,AB20,AG20,AL20)</f>
        <v>3800000</v>
      </c>
      <c r="H20" s="1681"/>
      <c r="I20" s="1682"/>
      <c r="J20" s="1683"/>
      <c r="K20" s="1759"/>
      <c r="L20" s="1683"/>
      <c r="M20" s="1693"/>
      <c r="N20" s="1676">
        <f>SUM(N22:N25)</f>
        <v>0</v>
      </c>
      <c r="O20" s="1681"/>
      <c r="P20" s="1682"/>
      <c r="Q20" s="1683"/>
      <c r="R20" s="1759"/>
      <c r="S20" s="1683"/>
      <c r="T20" s="1683"/>
      <c r="U20" s="1676">
        <f>SUM(U21:U22)</f>
        <v>0</v>
      </c>
      <c r="V20" s="1681"/>
      <c r="W20" s="1682"/>
      <c r="X20" s="1683"/>
      <c r="Y20" s="1759"/>
      <c r="Z20" s="1683"/>
      <c r="AA20" s="1683"/>
      <c r="AB20" s="1676">
        <f>AB21+AB22</f>
        <v>3800000</v>
      </c>
      <c r="AC20" s="1681"/>
      <c r="AD20" s="1682"/>
      <c r="AE20" s="1683"/>
      <c r="AF20" s="1759"/>
      <c r="AG20" s="1676">
        <f>SUM(AG22:AG22)</f>
        <v>0</v>
      </c>
      <c r="AH20" s="1681"/>
      <c r="AI20" s="1682"/>
      <c r="AJ20" s="1683"/>
      <c r="AK20" s="1759"/>
      <c r="AL20" s="1676">
        <f>SUM(AL22:AL22)</f>
        <v>0</v>
      </c>
      <c r="AM20" s="652">
        <f t="shared" si="0"/>
        <v>3800000</v>
      </c>
    </row>
    <row r="21" spans="1:39" s="13" customFormat="1" ht="10.5" hidden="1" customHeight="1">
      <c r="A21" s="1759"/>
      <c r="B21" s="1755"/>
      <c r="C21" s="1759"/>
      <c r="D21" s="426"/>
      <c r="E21" s="426"/>
      <c r="F21" s="1670"/>
      <c r="G21" s="1671"/>
      <c r="H21" s="1681"/>
      <c r="I21" s="1682"/>
      <c r="J21" s="1683"/>
      <c r="K21" s="1759"/>
      <c r="L21" s="1683"/>
      <c r="M21" s="1693"/>
      <c r="N21" s="1676"/>
      <c r="O21" s="1681"/>
      <c r="P21" s="1682"/>
      <c r="Q21" s="1683"/>
      <c r="R21" s="1759"/>
      <c r="S21" s="1683"/>
      <c r="T21" s="1683"/>
      <c r="U21" s="1676"/>
      <c r="V21" s="1685" t="s">
        <v>619</v>
      </c>
      <c r="W21" s="1686">
        <v>120000</v>
      </c>
      <c r="X21" s="1687" t="s">
        <v>259</v>
      </c>
      <c r="Y21" s="1691">
        <v>5</v>
      </c>
      <c r="Z21" s="1687" t="s">
        <v>259</v>
      </c>
      <c r="AA21" s="1694">
        <v>6</v>
      </c>
      <c r="AB21" s="1690">
        <f>SUM(W21*Y21*AA21)</f>
        <v>3600000</v>
      </c>
      <c r="AC21" s="1681"/>
      <c r="AD21" s="1682"/>
      <c r="AE21" s="1683"/>
      <c r="AF21" s="1759"/>
      <c r="AG21" s="1676"/>
      <c r="AH21" s="1681"/>
      <c r="AI21" s="1682"/>
      <c r="AJ21" s="1683"/>
      <c r="AK21" s="1759"/>
      <c r="AL21" s="1676"/>
      <c r="AM21" s="652">
        <f t="shared" si="0"/>
        <v>3600000</v>
      </c>
    </row>
    <row r="22" spans="1:39" s="13" customFormat="1" ht="10.5" hidden="1" customHeight="1">
      <c r="A22" s="1759"/>
      <c r="B22" s="1755"/>
      <c r="C22" s="1759"/>
      <c r="D22" s="1759"/>
      <c r="E22" s="1759"/>
      <c r="F22" s="1670"/>
      <c r="G22" s="1671"/>
      <c r="H22" s="1681"/>
      <c r="I22" s="1682"/>
      <c r="J22" s="1695"/>
      <c r="K22" s="1759"/>
      <c r="L22" s="1683"/>
      <c r="M22" s="1696"/>
      <c r="N22" s="1676"/>
      <c r="O22" s="1681"/>
      <c r="P22" s="1682"/>
      <c r="Q22" s="1695"/>
      <c r="R22" s="1759"/>
      <c r="S22" s="1683"/>
      <c r="T22" s="1697"/>
      <c r="U22" s="1676"/>
      <c r="V22" s="1685" t="s">
        <v>299</v>
      </c>
      <c r="W22" s="1686">
        <v>10000</v>
      </c>
      <c r="X22" s="1687" t="s">
        <v>259</v>
      </c>
      <c r="Y22" s="1691">
        <v>20</v>
      </c>
      <c r="Z22" s="1687"/>
      <c r="AA22" s="1692"/>
      <c r="AB22" s="1690">
        <f>SUM(W22*Y22)</f>
        <v>200000</v>
      </c>
      <c r="AC22" s="1681"/>
      <c r="AD22" s="1682"/>
      <c r="AE22" s="1695"/>
      <c r="AF22" s="1759"/>
      <c r="AG22" s="1676"/>
      <c r="AH22" s="1681"/>
      <c r="AI22" s="1682"/>
      <c r="AJ22" s="1695"/>
      <c r="AK22" s="1759"/>
      <c r="AL22" s="1676"/>
      <c r="AM22" s="652">
        <f t="shared" si="0"/>
        <v>200000</v>
      </c>
    </row>
    <row r="23" spans="1:39" s="13" customFormat="1" ht="10.5" hidden="1" customHeight="1">
      <c r="A23" s="1759"/>
      <c r="B23" s="1755"/>
      <c r="C23" s="1759"/>
      <c r="D23" s="1759"/>
      <c r="E23" s="1759"/>
      <c r="F23" s="1670"/>
      <c r="G23" s="1671"/>
      <c r="H23" s="1681"/>
      <c r="I23" s="1682"/>
      <c r="J23" s="1695"/>
      <c r="K23" s="1759"/>
      <c r="L23" s="1683"/>
      <c r="M23" s="1696"/>
      <c r="N23" s="1676"/>
      <c r="O23" s="1681"/>
      <c r="P23" s="1682"/>
      <c r="Q23" s="1695"/>
      <c r="R23" s="1759"/>
      <c r="S23" s="1683"/>
      <c r="T23" s="1697"/>
      <c r="U23" s="1676"/>
      <c r="V23" s="1685"/>
      <c r="W23" s="1686"/>
      <c r="X23" s="1687"/>
      <c r="Y23" s="1691"/>
      <c r="Z23" s="1687"/>
      <c r="AA23" s="1692"/>
      <c r="AB23" s="1690"/>
      <c r="AC23" s="1681"/>
      <c r="AD23" s="1682"/>
      <c r="AE23" s="1695"/>
      <c r="AF23" s="1759"/>
      <c r="AG23" s="1676"/>
      <c r="AH23" s="1681"/>
      <c r="AI23" s="1682"/>
      <c r="AJ23" s="1695"/>
      <c r="AK23" s="1759"/>
      <c r="AL23" s="1676"/>
      <c r="AM23" s="652"/>
    </row>
    <row r="24" spans="1:39" s="13" customFormat="1" ht="14.1" customHeight="1">
      <c r="A24" s="1759"/>
      <c r="B24" s="1755"/>
      <c r="C24" s="1759"/>
      <c r="D24" s="426"/>
      <c r="E24" s="426" t="s">
        <v>380</v>
      </c>
      <c r="F24" s="1670" t="s">
        <v>399</v>
      </c>
      <c r="G24" s="1671">
        <f>SUM(N24,U24,AB24,AG24,AL24)</f>
        <v>360000</v>
      </c>
      <c r="H24" s="1681"/>
      <c r="I24" s="1682"/>
      <c r="J24" s="1683"/>
      <c r="K24" s="1759"/>
      <c r="L24" s="1683"/>
      <c r="M24" s="1693"/>
      <c r="N24" s="1676">
        <f>SUM(N25:N28)</f>
        <v>0</v>
      </c>
      <c r="O24" s="1681"/>
      <c r="P24" s="1682"/>
      <c r="Q24" s="1683"/>
      <c r="R24" s="1759"/>
      <c r="S24" s="1683"/>
      <c r="T24" s="1683"/>
      <c r="U24" s="1676">
        <f>SUM(U25)</f>
        <v>360000</v>
      </c>
      <c r="V24" s="1681"/>
      <c r="W24" s="1682"/>
      <c r="X24" s="1683"/>
      <c r="Y24" s="1759"/>
      <c r="Z24" s="1683"/>
      <c r="AA24" s="1683"/>
      <c r="AB24" s="1676">
        <f>SUM(AB25)</f>
        <v>0</v>
      </c>
      <c r="AC24" s="1681"/>
      <c r="AD24" s="1682"/>
      <c r="AE24" s="1683"/>
      <c r="AF24" s="1759"/>
      <c r="AG24" s="1676">
        <f>SUM(AG25)</f>
        <v>0</v>
      </c>
      <c r="AH24" s="1681"/>
      <c r="AI24" s="1682"/>
      <c r="AJ24" s="1683"/>
      <c r="AK24" s="1759"/>
      <c r="AL24" s="1676">
        <f>SUM(AL25)</f>
        <v>0</v>
      </c>
      <c r="AM24" s="652">
        <f t="shared" si="0"/>
        <v>360000</v>
      </c>
    </row>
    <row r="25" spans="1:39" s="13" customFormat="1" ht="10.5" hidden="1" customHeight="1">
      <c r="A25" s="1759"/>
      <c r="B25" s="1755"/>
      <c r="C25" s="1759"/>
      <c r="D25" s="1759"/>
      <c r="E25" s="1759"/>
      <c r="F25" s="1670"/>
      <c r="G25" s="1671"/>
      <c r="H25" s="1681"/>
      <c r="I25" s="1682"/>
      <c r="J25" s="1683"/>
      <c r="K25" s="1697"/>
      <c r="L25" s="1683"/>
      <c r="M25" s="1696"/>
      <c r="N25" s="1676"/>
      <c r="O25" s="1685" t="s">
        <v>284</v>
      </c>
      <c r="P25" s="1686">
        <v>30000</v>
      </c>
      <c r="Q25" s="1687" t="s">
        <v>259</v>
      </c>
      <c r="R25" s="1689">
        <v>12</v>
      </c>
      <c r="S25" s="1687"/>
      <c r="T25" s="1689"/>
      <c r="U25" s="1690">
        <f>SUM(P25*R25)</f>
        <v>360000</v>
      </c>
      <c r="V25" s="1685"/>
      <c r="W25" s="1686"/>
      <c r="X25" s="1687"/>
      <c r="Y25" s="1689"/>
      <c r="Z25" s="1687"/>
      <c r="AA25" s="1689"/>
      <c r="AB25" s="1690"/>
      <c r="AC25" s="1681"/>
      <c r="AD25" s="1682"/>
      <c r="AE25" s="1683"/>
      <c r="AF25" s="1697"/>
      <c r="AG25" s="1676"/>
      <c r="AH25" s="1681"/>
      <c r="AI25" s="1682"/>
      <c r="AJ25" s="1683"/>
      <c r="AK25" s="1697"/>
      <c r="AL25" s="1676"/>
      <c r="AM25" s="652">
        <f t="shared" si="0"/>
        <v>360000</v>
      </c>
    </row>
    <row r="26" spans="1:39" s="13" customFormat="1" ht="10.5" hidden="1" customHeight="1">
      <c r="A26" s="1759"/>
      <c r="B26" s="1755"/>
      <c r="C26" s="1759"/>
      <c r="D26" s="1759"/>
      <c r="E26" s="1759"/>
      <c r="F26" s="1670"/>
      <c r="G26" s="1671"/>
      <c r="H26" s="1681"/>
      <c r="I26" s="1682"/>
      <c r="J26" s="1683"/>
      <c r="K26" s="1697"/>
      <c r="L26" s="1683"/>
      <c r="M26" s="1696"/>
      <c r="N26" s="1676"/>
      <c r="O26" s="1685"/>
      <c r="P26" s="1686"/>
      <c r="Q26" s="1687"/>
      <c r="R26" s="1689"/>
      <c r="S26" s="1687"/>
      <c r="T26" s="1689"/>
      <c r="U26" s="1690"/>
      <c r="V26" s="1685"/>
      <c r="W26" s="1686"/>
      <c r="X26" s="1687"/>
      <c r="Y26" s="1689"/>
      <c r="Z26" s="1687"/>
      <c r="AA26" s="1689"/>
      <c r="AB26" s="1690"/>
      <c r="AC26" s="1681"/>
      <c r="AD26" s="1682"/>
      <c r="AE26" s="1683"/>
      <c r="AF26" s="1697"/>
      <c r="AG26" s="1676"/>
      <c r="AH26" s="1681"/>
      <c r="AI26" s="1682"/>
      <c r="AJ26" s="1683"/>
      <c r="AK26" s="1697"/>
      <c r="AL26" s="1676"/>
      <c r="AM26" s="652"/>
    </row>
    <row r="27" spans="1:39" s="13" customFormat="1" ht="14.1" customHeight="1">
      <c r="A27" s="1759"/>
      <c r="B27" s="1755"/>
      <c r="C27" s="1759"/>
      <c r="D27" s="426"/>
      <c r="E27" s="426" t="s">
        <v>381</v>
      </c>
      <c r="F27" s="1670" t="s">
        <v>400</v>
      </c>
      <c r="G27" s="1671">
        <f>SUM(N27,U27,AB27,AG27,AL27)</f>
        <v>300000</v>
      </c>
      <c r="H27" s="1681"/>
      <c r="I27" s="1682"/>
      <c r="J27" s="1683"/>
      <c r="K27" s="1759"/>
      <c r="L27" s="1683"/>
      <c r="M27" s="1693"/>
      <c r="N27" s="1676">
        <f>SUM(N28:N31)</f>
        <v>0</v>
      </c>
      <c r="O27" s="1681"/>
      <c r="P27" s="1682"/>
      <c r="Q27" s="1683"/>
      <c r="R27" s="1759"/>
      <c r="S27" s="1683"/>
      <c r="T27" s="1683"/>
      <c r="U27" s="1676">
        <f>SUM(U28:U29)</f>
        <v>300000</v>
      </c>
      <c r="V27" s="1681"/>
      <c r="W27" s="1682"/>
      <c r="X27" s="1683"/>
      <c r="Y27" s="1759"/>
      <c r="Z27" s="1683"/>
      <c r="AA27" s="1683"/>
      <c r="AB27" s="1676"/>
      <c r="AC27" s="1681"/>
      <c r="AD27" s="1682"/>
      <c r="AE27" s="1683"/>
      <c r="AF27" s="1759"/>
      <c r="AG27" s="1676">
        <f>SUM(AG28:AG29)</f>
        <v>0</v>
      </c>
      <c r="AH27" s="1681"/>
      <c r="AI27" s="1682"/>
      <c r="AJ27" s="1683"/>
      <c r="AK27" s="1759"/>
      <c r="AL27" s="1676">
        <f>SUM(AL28:AL29)</f>
        <v>0</v>
      </c>
      <c r="AM27" s="652">
        <f t="shared" si="0"/>
        <v>300000</v>
      </c>
    </row>
    <row r="28" spans="1:39" s="13" customFormat="1" ht="10.5" hidden="1" customHeight="1">
      <c r="A28" s="1759"/>
      <c r="B28" s="1755"/>
      <c r="C28" s="1759"/>
      <c r="D28" s="1759"/>
      <c r="E28" s="1759"/>
      <c r="F28" s="1670"/>
      <c r="G28" s="1671"/>
      <c r="H28" s="1681"/>
      <c r="I28" s="1682"/>
      <c r="J28" s="1683"/>
      <c r="K28" s="1684"/>
      <c r="L28" s="1683"/>
      <c r="M28" s="1696"/>
      <c r="N28" s="1676"/>
      <c r="O28" s="1685" t="s">
        <v>283</v>
      </c>
      <c r="P28" s="1686">
        <v>30000</v>
      </c>
      <c r="Q28" s="1687" t="s">
        <v>259</v>
      </c>
      <c r="R28" s="1711">
        <v>10</v>
      </c>
      <c r="S28" s="1687"/>
      <c r="T28" s="1689"/>
      <c r="U28" s="1690">
        <f>SUM(P28*R28)</f>
        <v>300000</v>
      </c>
      <c r="V28" s="1698"/>
      <c r="W28" s="1699"/>
      <c r="X28" s="1700"/>
      <c r="Y28" s="1701"/>
      <c r="Z28" s="1700"/>
      <c r="AA28" s="1701"/>
      <c r="AB28" s="1702"/>
      <c r="AC28" s="1681"/>
      <c r="AD28" s="1682"/>
      <c r="AE28" s="1683"/>
      <c r="AF28" s="1684"/>
      <c r="AG28" s="1676"/>
      <c r="AH28" s="1681"/>
      <c r="AI28" s="1682"/>
      <c r="AJ28" s="1683"/>
      <c r="AK28" s="1684"/>
      <c r="AL28" s="1676"/>
      <c r="AM28" s="652">
        <f t="shared" si="0"/>
        <v>300000</v>
      </c>
    </row>
    <row r="29" spans="1:39" s="13" customFormat="1" ht="10.5" hidden="1" customHeight="1">
      <c r="A29" s="1759"/>
      <c r="B29" s="1755"/>
      <c r="C29" s="1759"/>
      <c r="D29" s="1759"/>
      <c r="E29" s="1759"/>
      <c r="F29" s="1670"/>
      <c r="G29" s="1671"/>
      <c r="H29" s="1681"/>
      <c r="I29" s="1682"/>
      <c r="J29" s="1683"/>
      <c r="K29" s="1684"/>
      <c r="L29" s="1683"/>
      <c r="M29" s="1696"/>
      <c r="N29" s="1676"/>
      <c r="O29" s="1703"/>
      <c r="P29" s="1704"/>
      <c r="Q29" s="1705"/>
      <c r="R29" s="1689"/>
      <c r="S29" s="1706"/>
      <c r="T29" s="1707"/>
      <c r="U29" s="1708"/>
      <c r="V29" s="1681"/>
      <c r="W29" s="1682"/>
      <c r="X29" s="1683"/>
      <c r="Y29" s="1684"/>
      <c r="Z29" s="1683"/>
      <c r="AA29" s="1697"/>
      <c r="AB29" s="1676"/>
      <c r="AC29" s="1681"/>
      <c r="AD29" s="1682"/>
      <c r="AE29" s="1683"/>
      <c r="AF29" s="1684"/>
      <c r="AG29" s="1676"/>
      <c r="AH29" s="1681"/>
      <c r="AI29" s="1682"/>
      <c r="AJ29" s="1683"/>
      <c r="AK29" s="1684"/>
      <c r="AL29" s="1676"/>
      <c r="AM29" s="652">
        <f t="shared" si="0"/>
        <v>0</v>
      </c>
    </row>
    <row r="30" spans="1:39" s="13" customFormat="1" ht="10.5" hidden="1" customHeight="1">
      <c r="A30" s="1759"/>
      <c r="B30" s="1755"/>
      <c r="C30" s="1759"/>
      <c r="D30" s="1759"/>
      <c r="E30" s="1759"/>
      <c r="F30" s="1670"/>
      <c r="G30" s="1671"/>
      <c r="H30" s="1681"/>
      <c r="I30" s="1682"/>
      <c r="J30" s="1683"/>
      <c r="K30" s="1684"/>
      <c r="L30" s="1683"/>
      <c r="M30" s="1696"/>
      <c r="N30" s="1676"/>
      <c r="O30" s="1703"/>
      <c r="P30" s="1704"/>
      <c r="Q30" s="1705"/>
      <c r="R30" s="1689"/>
      <c r="S30" s="1706"/>
      <c r="T30" s="1707"/>
      <c r="U30" s="1708"/>
      <c r="V30" s="1681"/>
      <c r="W30" s="1682"/>
      <c r="X30" s="1683"/>
      <c r="Y30" s="1684"/>
      <c r="Z30" s="1683"/>
      <c r="AA30" s="1697"/>
      <c r="AB30" s="1676"/>
      <c r="AC30" s="1681"/>
      <c r="AD30" s="1682"/>
      <c r="AE30" s="1683"/>
      <c r="AF30" s="1684"/>
      <c r="AG30" s="1676"/>
      <c r="AH30" s="1681"/>
      <c r="AI30" s="1682"/>
      <c r="AJ30" s="1683"/>
      <c r="AK30" s="1684"/>
      <c r="AL30" s="1676"/>
      <c r="AM30" s="652"/>
    </row>
    <row r="31" spans="1:39" s="13" customFormat="1" ht="14.1" customHeight="1">
      <c r="A31" s="1759"/>
      <c r="B31" s="1755"/>
      <c r="C31" s="1759"/>
      <c r="D31" s="426"/>
      <c r="E31" s="426" t="s">
        <v>382</v>
      </c>
      <c r="F31" s="1670" t="s">
        <v>797</v>
      </c>
      <c r="G31" s="1671">
        <f>SUM(N31,U31,AB31,AG31,AL31)</f>
        <v>840000</v>
      </c>
      <c r="H31" s="1681"/>
      <c r="I31" s="1682"/>
      <c r="J31" s="1683"/>
      <c r="K31" s="1759"/>
      <c r="L31" s="1683"/>
      <c r="M31" s="1693"/>
      <c r="N31" s="1676">
        <f>SUM(N32:N35)</f>
        <v>0</v>
      </c>
      <c r="O31" s="1681"/>
      <c r="P31" s="1682"/>
      <c r="Q31" s="1683"/>
      <c r="R31" s="1759"/>
      <c r="S31" s="1683"/>
      <c r="T31" s="1683"/>
      <c r="U31" s="1676">
        <f>SUM(U32)</f>
        <v>0</v>
      </c>
      <c r="V31" s="1681"/>
      <c r="W31" s="1682"/>
      <c r="X31" s="1683"/>
      <c r="Y31" s="1759"/>
      <c r="Z31" s="1683"/>
      <c r="AA31" s="1683"/>
      <c r="AB31" s="1676">
        <f>SUM(AB32)</f>
        <v>840000</v>
      </c>
      <c r="AC31" s="1681"/>
      <c r="AD31" s="1682"/>
      <c r="AE31" s="1683"/>
      <c r="AF31" s="1759"/>
      <c r="AG31" s="1676">
        <f>SUM(AG32)</f>
        <v>0</v>
      </c>
      <c r="AH31" s="1681"/>
      <c r="AI31" s="1682"/>
      <c r="AJ31" s="1683"/>
      <c r="AK31" s="1759"/>
      <c r="AL31" s="1676">
        <f>SUM(AL32)</f>
        <v>0</v>
      </c>
      <c r="AM31" s="652">
        <f t="shared" si="0"/>
        <v>840000</v>
      </c>
    </row>
    <row r="32" spans="1:39" s="13" customFormat="1" ht="10.5" hidden="1" customHeight="1">
      <c r="A32" s="1759"/>
      <c r="B32" s="1755"/>
      <c r="C32" s="1759"/>
      <c r="D32" s="1759"/>
      <c r="E32" s="1759"/>
      <c r="F32" s="1670"/>
      <c r="G32" s="1671"/>
      <c r="H32" s="1681"/>
      <c r="I32" s="1682"/>
      <c r="J32" s="1683"/>
      <c r="K32" s="1759"/>
      <c r="L32" s="1683"/>
      <c r="M32" s="1693"/>
      <c r="N32" s="1676"/>
      <c r="O32" s="1681"/>
      <c r="P32" s="1682"/>
      <c r="Q32" s="1683"/>
      <c r="R32" s="1759"/>
      <c r="S32" s="1683"/>
      <c r="T32" s="1683"/>
      <c r="U32" s="1676"/>
      <c r="V32" s="1698" t="s">
        <v>621</v>
      </c>
      <c r="W32" s="1699">
        <v>70000</v>
      </c>
      <c r="X32" s="1700" t="s">
        <v>616</v>
      </c>
      <c r="Y32" s="1701">
        <v>12</v>
      </c>
      <c r="Z32" s="1700"/>
      <c r="AA32" s="1701"/>
      <c r="AB32" s="1702">
        <f>SUM(W32*Y32)</f>
        <v>840000</v>
      </c>
      <c r="AC32" s="1681"/>
      <c r="AD32" s="1682"/>
      <c r="AE32" s="1683"/>
      <c r="AF32" s="1759"/>
      <c r="AG32" s="1676"/>
      <c r="AH32" s="1681"/>
      <c r="AI32" s="1682"/>
      <c r="AJ32" s="1683"/>
      <c r="AK32" s="1759"/>
      <c r="AL32" s="1676"/>
      <c r="AM32" s="652">
        <f t="shared" si="0"/>
        <v>840000</v>
      </c>
    </row>
    <row r="33" spans="1:39" s="13" customFormat="1" ht="10.5" hidden="1" customHeight="1">
      <c r="A33" s="1759"/>
      <c r="B33" s="1755"/>
      <c r="C33" s="1759"/>
      <c r="D33" s="1759"/>
      <c r="E33" s="1759"/>
      <c r="F33" s="1670"/>
      <c r="G33" s="1671"/>
      <c r="H33" s="1681"/>
      <c r="I33" s="1682"/>
      <c r="J33" s="1683"/>
      <c r="K33" s="1759"/>
      <c r="L33" s="1683"/>
      <c r="M33" s="1693"/>
      <c r="N33" s="1676"/>
      <c r="O33" s="1681"/>
      <c r="P33" s="1682"/>
      <c r="Q33" s="1683"/>
      <c r="R33" s="1759"/>
      <c r="S33" s="1683"/>
      <c r="T33" s="1683"/>
      <c r="U33" s="1676"/>
      <c r="V33" s="1698"/>
      <c r="W33" s="1699"/>
      <c r="X33" s="1700"/>
      <c r="Y33" s="1701"/>
      <c r="Z33" s="1700"/>
      <c r="AA33" s="1701"/>
      <c r="AB33" s="1702"/>
      <c r="AC33" s="1681"/>
      <c r="AD33" s="1682"/>
      <c r="AE33" s="1683"/>
      <c r="AF33" s="1759"/>
      <c r="AG33" s="1676"/>
      <c r="AH33" s="1681"/>
      <c r="AI33" s="1682"/>
      <c r="AJ33" s="1683"/>
      <c r="AK33" s="1759"/>
      <c r="AL33" s="1676"/>
      <c r="AM33" s="652"/>
    </row>
    <row r="34" spans="1:39" s="13" customFormat="1" ht="12.95" customHeight="1">
      <c r="A34" s="1759"/>
      <c r="B34" s="1755"/>
      <c r="C34" s="1759"/>
      <c r="D34" s="426"/>
      <c r="E34" s="426" t="s">
        <v>383</v>
      </c>
      <c r="F34" s="1670" t="s">
        <v>798</v>
      </c>
      <c r="G34" s="1671">
        <f>SUM(N34,U34,AB34,AG34,AL34)</f>
        <v>200000</v>
      </c>
      <c r="H34" s="1681"/>
      <c r="I34" s="1682"/>
      <c r="J34" s="1683"/>
      <c r="K34" s="1759"/>
      <c r="L34" s="1683"/>
      <c r="M34" s="1693"/>
      <c r="N34" s="1676">
        <f>SUM(N35:N40)</f>
        <v>0</v>
      </c>
      <c r="O34" s="1685" t="s">
        <v>871</v>
      </c>
      <c r="P34" s="1686">
        <v>200000</v>
      </c>
      <c r="Q34" s="1687" t="s">
        <v>259</v>
      </c>
      <c r="R34" s="1688">
        <v>1</v>
      </c>
      <c r="S34" s="1687"/>
      <c r="T34" s="1689"/>
      <c r="U34" s="1690">
        <f>SUM(P34*R34)</f>
        <v>200000</v>
      </c>
      <c r="V34" s="1685"/>
      <c r="W34" s="1686"/>
      <c r="X34" s="1687"/>
      <c r="Y34" s="1691"/>
      <c r="Z34" s="1687"/>
      <c r="AA34" s="1689"/>
      <c r="AB34" s="1676"/>
      <c r="AC34" s="1681"/>
      <c r="AD34" s="1682"/>
      <c r="AE34" s="1683"/>
      <c r="AF34" s="1759"/>
      <c r="AG34" s="1676">
        <f>SUM(AG35:AG40)</f>
        <v>0</v>
      </c>
      <c r="AH34" s="1681"/>
      <c r="AI34" s="1682"/>
      <c r="AJ34" s="1683"/>
      <c r="AK34" s="1759"/>
      <c r="AL34" s="1676"/>
      <c r="AM34" s="652">
        <f t="shared" si="0"/>
        <v>200000</v>
      </c>
    </row>
    <row r="35" spans="1:39" s="13" customFormat="1" ht="10.5" hidden="1" customHeight="1">
      <c r="A35" s="1759"/>
      <c r="B35" s="1755"/>
      <c r="C35" s="1759"/>
      <c r="D35" s="1759"/>
      <c r="E35" s="1759"/>
      <c r="F35" s="1670"/>
      <c r="G35" s="1671"/>
      <c r="H35" s="1681"/>
      <c r="I35" s="1682"/>
      <c r="J35" s="1683"/>
      <c r="K35" s="1759"/>
      <c r="L35" s="1683"/>
      <c r="M35" s="1693"/>
      <c r="N35" s="1676"/>
      <c r="O35" s="1685"/>
      <c r="P35" s="1686"/>
      <c r="Q35" s="1709"/>
      <c r="R35" s="1689"/>
      <c r="S35" s="1687"/>
      <c r="T35" s="1689"/>
      <c r="U35" s="1690"/>
      <c r="V35" s="1685"/>
      <c r="W35" s="1686"/>
      <c r="X35" s="1687"/>
      <c r="Y35" s="1692"/>
      <c r="Z35" s="1687"/>
      <c r="AA35" s="1692"/>
      <c r="AB35" s="1690"/>
      <c r="AC35" s="1685"/>
      <c r="AD35" s="1686"/>
      <c r="AE35" s="1687"/>
      <c r="AF35" s="1692"/>
      <c r="AG35" s="1690"/>
      <c r="AH35" s="1685"/>
      <c r="AI35" s="1686"/>
      <c r="AJ35" s="1709"/>
      <c r="AK35" s="1689"/>
      <c r="AL35" s="1690"/>
      <c r="AM35" s="652">
        <f t="shared" si="0"/>
        <v>0</v>
      </c>
    </row>
    <row r="36" spans="1:39" s="13" customFormat="1" ht="10.5" hidden="1" customHeight="1">
      <c r="A36" s="1759"/>
      <c r="B36" s="1755"/>
      <c r="C36" s="1759"/>
      <c r="D36" s="1759"/>
      <c r="E36" s="1759"/>
      <c r="F36" s="1670"/>
      <c r="G36" s="1671"/>
      <c r="H36" s="1681"/>
      <c r="I36" s="1682"/>
      <c r="J36" s="1683"/>
      <c r="K36" s="1759"/>
      <c r="L36" s="1683"/>
      <c r="M36" s="1693"/>
      <c r="N36" s="1676"/>
      <c r="O36" s="1681"/>
      <c r="P36" s="1682"/>
      <c r="Q36" s="1683"/>
      <c r="R36" s="1759"/>
      <c r="S36" s="1683"/>
      <c r="T36" s="1683"/>
      <c r="U36" s="1676"/>
      <c r="V36" s="1685"/>
      <c r="W36" s="1686"/>
      <c r="X36" s="1687"/>
      <c r="Y36" s="1691"/>
      <c r="Z36" s="1687"/>
      <c r="AA36" s="1689"/>
      <c r="AB36" s="1690"/>
      <c r="AC36" s="1681"/>
      <c r="AD36" s="1682"/>
      <c r="AE36" s="1683"/>
      <c r="AF36" s="1759"/>
      <c r="AG36" s="1676"/>
      <c r="AH36" s="1685"/>
      <c r="AI36" s="1686"/>
      <c r="AJ36" s="1687"/>
      <c r="AK36" s="1691"/>
      <c r="AL36" s="1690"/>
      <c r="AM36" s="652">
        <f t="shared" si="0"/>
        <v>0</v>
      </c>
    </row>
    <row r="37" spans="1:39" s="13" customFormat="1" ht="10.5" hidden="1" customHeight="1">
      <c r="A37" s="1759"/>
      <c r="B37" s="1755"/>
      <c r="C37" s="1759"/>
      <c r="D37" s="1759"/>
      <c r="E37" s="1759"/>
      <c r="F37" s="1670"/>
      <c r="G37" s="1671"/>
      <c r="H37" s="1681"/>
      <c r="I37" s="1682"/>
      <c r="J37" s="1683"/>
      <c r="K37" s="1759"/>
      <c r="L37" s="1683"/>
      <c r="M37" s="1693"/>
      <c r="N37" s="1676"/>
      <c r="O37" s="1681"/>
      <c r="P37" s="1682"/>
      <c r="Q37" s="1683"/>
      <c r="R37" s="1759"/>
      <c r="S37" s="1683"/>
      <c r="T37" s="1683"/>
      <c r="U37" s="1676"/>
      <c r="V37" s="1710"/>
      <c r="W37" s="1686"/>
      <c r="X37" s="1687"/>
      <c r="Y37" s="1691"/>
      <c r="Z37" s="1687"/>
      <c r="AA37" s="1689"/>
      <c r="AB37" s="1690"/>
      <c r="AC37" s="1681"/>
      <c r="AD37" s="1682"/>
      <c r="AE37" s="1683"/>
      <c r="AF37" s="1759"/>
      <c r="AG37" s="1676"/>
      <c r="AH37" s="1685"/>
      <c r="AI37" s="1686"/>
      <c r="AJ37" s="1687"/>
      <c r="AK37" s="1691"/>
      <c r="AL37" s="1690">
        <f>SUM(AI37*AK37)</f>
        <v>0</v>
      </c>
      <c r="AM37" s="652">
        <f t="shared" si="0"/>
        <v>0</v>
      </c>
    </row>
    <row r="38" spans="1:39" s="13" customFormat="1" ht="10.5" hidden="1" customHeight="1">
      <c r="A38" s="1759"/>
      <c r="B38" s="1755"/>
      <c r="C38" s="1759"/>
      <c r="D38" s="1759"/>
      <c r="E38" s="1759"/>
      <c r="F38" s="1670"/>
      <c r="G38" s="1671"/>
      <c r="H38" s="1681"/>
      <c r="I38" s="1682"/>
      <c r="J38" s="1683"/>
      <c r="K38" s="1759"/>
      <c r="L38" s="1683"/>
      <c r="M38" s="1693"/>
      <c r="N38" s="1676"/>
      <c r="O38" s="1681"/>
      <c r="P38" s="1682"/>
      <c r="Q38" s="1683"/>
      <c r="R38" s="1759"/>
      <c r="S38" s="1683"/>
      <c r="T38" s="1683"/>
      <c r="U38" s="1676"/>
      <c r="V38" s="1710"/>
      <c r="W38" s="1686"/>
      <c r="X38" s="1687"/>
      <c r="Y38" s="1691"/>
      <c r="Z38" s="1687"/>
      <c r="AA38" s="1689"/>
      <c r="AB38" s="1690"/>
      <c r="AC38" s="1681"/>
      <c r="AD38" s="1682"/>
      <c r="AE38" s="1683"/>
      <c r="AF38" s="1759"/>
      <c r="AG38" s="1676"/>
      <c r="AH38" s="1685"/>
      <c r="AI38" s="1686"/>
      <c r="AJ38" s="1709"/>
      <c r="AK38" s="1711"/>
      <c r="AL38" s="1690"/>
      <c r="AM38" s="652">
        <f t="shared" si="0"/>
        <v>0</v>
      </c>
    </row>
    <row r="39" spans="1:39" s="13" customFormat="1" ht="10.5" hidden="1" customHeight="1">
      <c r="A39" s="1759"/>
      <c r="B39" s="1755"/>
      <c r="C39" s="1759"/>
      <c r="D39" s="1759"/>
      <c r="E39" s="1759"/>
      <c r="F39" s="1670"/>
      <c r="G39" s="1671"/>
      <c r="H39" s="1681"/>
      <c r="I39" s="1682"/>
      <c r="J39" s="1683"/>
      <c r="K39" s="1759"/>
      <c r="L39" s="1683"/>
      <c r="M39" s="1693"/>
      <c r="N39" s="1676"/>
      <c r="O39" s="1681"/>
      <c r="P39" s="1682"/>
      <c r="Q39" s="1683"/>
      <c r="R39" s="1759"/>
      <c r="S39" s="1683"/>
      <c r="T39" s="1683"/>
      <c r="U39" s="1676"/>
      <c r="V39" s="1710"/>
      <c r="W39" s="1686"/>
      <c r="X39" s="1687"/>
      <c r="Y39" s="1691"/>
      <c r="Z39" s="1687"/>
      <c r="AA39" s="1689"/>
      <c r="AB39" s="1690"/>
      <c r="AC39" s="1681"/>
      <c r="AD39" s="1682"/>
      <c r="AE39" s="1683"/>
      <c r="AF39" s="1759"/>
      <c r="AG39" s="1676"/>
      <c r="AH39" s="1685"/>
      <c r="AI39" s="1686"/>
      <c r="AJ39" s="1709"/>
      <c r="AK39" s="1711"/>
      <c r="AL39" s="1690"/>
      <c r="AM39" s="652">
        <f t="shared" si="0"/>
        <v>0</v>
      </c>
    </row>
    <row r="40" spans="1:39" s="13" customFormat="1" ht="10.5" hidden="1" customHeight="1">
      <c r="A40" s="1759"/>
      <c r="B40" s="1755"/>
      <c r="C40" s="1759"/>
      <c r="D40" s="1759"/>
      <c r="E40" s="1759"/>
      <c r="F40" s="1670"/>
      <c r="G40" s="1671"/>
      <c r="H40" s="1681"/>
      <c r="I40" s="1682"/>
      <c r="J40" s="1683"/>
      <c r="K40" s="1759"/>
      <c r="L40" s="1683"/>
      <c r="M40" s="1693"/>
      <c r="N40" s="1676"/>
      <c r="O40" s="1681"/>
      <c r="P40" s="1682"/>
      <c r="Q40" s="1683"/>
      <c r="R40" s="1759"/>
      <c r="S40" s="1683"/>
      <c r="T40" s="1683"/>
      <c r="U40" s="1676"/>
      <c r="V40" s="1710"/>
      <c r="W40" s="1686"/>
      <c r="X40" s="1687"/>
      <c r="Y40" s="1691"/>
      <c r="Z40" s="1687"/>
      <c r="AA40" s="1689"/>
      <c r="AB40" s="1690"/>
      <c r="AC40" s="1681"/>
      <c r="AD40" s="1682"/>
      <c r="AE40" s="1683"/>
      <c r="AF40" s="1759"/>
      <c r="AG40" s="1676"/>
      <c r="AH40" s="1685"/>
      <c r="AI40" s="1686"/>
      <c r="AJ40" s="1687"/>
      <c r="AK40" s="1691"/>
      <c r="AL40" s="1690">
        <f>SUM(AI40*AK40)</f>
        <v>0</v>
      </c>
      <c r="AM40" s="652">
        <f t="shared" si="0"/>
        <v>0</v>
      </c>
    </row>
    <row r="41" spans="1:39" s="13" customFormat="1" ht="12.95" customHeight="1">
      <c r="A41" s="1759"/>
      <c r="B41" s="1755"/>
      <c r="C41" s="1759"/>
      <c r="D41" s="426"/>
      <c r="E41" s="426" t="s">
        <v>384</v>
      </c>
      <c r="F41" s="1670" t="s">
        <v>403</v>
      </c>
      <c r="G41" s="1671">
        <f>SUM(N41,U41,AB41,AG41,AL41)</f>
        <v>1800000</v>
      </c>
      <c r="H41" s="1681"/>
      <c r="I41" s="1682"/>
      <c r="J41" s="1683"/>
      <c r="K41" s="1759"/>
      <c r="L41" s="1683"/>
      <c r="M41" s="1693"/>
      <c r="N41" s="1676">
        <f>SUM(N42)</f>
        <v>0</v>
      </c>
      <c r="O41" s="1681"/>
      <c r="P41" s="1682"/>
      <c r="Q41" s="1683"/>
      <c r="R41" s="1759"/>
      <c r="S41" s="1683"/>
      <c r="T41" s="1683"/>
      <c r="U41" s="1676">
        <f>SUM(U42)</f>
        <v>1800000</v>
      </c>
      <c r="V41" s="1681"/>
      <c r="W41" s="1682"/>
      <c r="X41" s="1683"/>
      <c r="Y41" s="1759"/>
      <c r="Z41" s="1683"/>
      <c r="AA41" s="1683"/>
      <c r="AB41" s="1676"/>
      <c r="AC41" s="1681"/>
      <c r="AD41" s="1682"/>
      <c r="AE41" s="1683"/>
      <c r="AF41" s="1759"/>
      <c r="AG41" s="1676">
        <f>SUM(AG42)</f>
        <v>0</v>
      </c>
      <c r="AH41" s="1681"/>
      <c r="AI41" s="1682"/>
      <c r="AJ41" s="1683"/>
      <c r="AK41" s="1759"/>
      <c r="AL41" s="1676">
        <f>SUM(AL42)</f>
        <v>0</v>
      </c>
      <c r="AM41" s="652">
        <f t="shared" si="0"/>
        <v>1800000</v>
      </c>
    </row>
    <row r="42" spans="1:39" s="13" customFormat="1" ht="13.5" hidden="1" customHeight="1">
      <c r="A42" s="1759"/>
      <c r="B42" s="1755"/>
      <c r="C42" s="1759"/>
      <c r="D42" s="1759"/>
      <c r="E42" s="1759"/>
      <c r="F42" s="1670"/>
      <c r="G42" s="1671"/>
      <c r="H42" s="1681"/>
      <c r="I42" s="1682"/>
      <c r="J42" s="1683"/>
      <c r="K42" s="1759"/>
      <c r="L42" s="1683"/>
      <c r="M42" s="1693"/>
      <c r="N42" s="1676"/>
      <c r="O42" s="1703" t="s">
        <v>302</v>
      </c>
      <c r="P42" s="1704">
        <v>150000</v>
      </c>
      <c r="Q42" s="1706" t="s">
        <v>259</v>
      </c>
      <c r="R42" s="1689">
        <v>12</v>
      </c>
      <c r="S42" s="1706"/>
      <c r="T42" s="1707"/>
      <c r="U42" s="1708">
        <f>SUM(P42*R42)</f>
        <v>1800000</v>
      </c>
      <c r="V42" s="1712"/>
      <c r="W42" s="1686"/>
      <c r="X42" s="1687"/>
      <c r="Y42" s="1691"/>
      <c r="Z42" s="1687"/>
      <c r="AA42" s="1689"/>
      <c r="AB42" s="1690"/>
      <c r="AC42" s="1681"/>
      <c r="AD42" s="1682"/>
      <c r="AE42" s="1683"/>
      <c r="AF42" s="1759"/>
      <c r="AG42" s="1676"/>
      <c r="AH42" s="1681"/>
      <c r="AI42" s="1682"/>
      <c r="AJ42" s="1683"/>
      <c r="AK42" s="1759"/>
      <c r="AL42" s="1676"/>
      <c r="AM42" s="652">
        <f t="shared" si="0"/>
        <v>1800000</v>
      </c>
    </row>
    <row r="43" spans="1:39" s="13" customFormat="1" ht="13.5" hidden="1" customHeight="1">
      <c r="A43" s="1759"/>
      <c r="B43" s="1755"/>
      <c r="C43" s="1759"/>
      <c r="D43" s="1759"/>
      <c r="E43" s="1759"/>
      <c r="F43" s="1670"/>
      <c r="G43" s="1671"/>
      <c r="H43" s="1681"/>
      <c r="I43" s="1682"/>
      <c r="J43" s="1683"/>
      <c r="K43" s="1759"/>
      <c r="L43" s="1683"/>
      <c r="M43" s="1693"/>
      <c r="N43" s="1676"/>
      <c r="O43" s="1703"/>
      <c r="P43" s="1704"/>
      <c r="Q43" s="1706"/>
      <c r="R43" s="1713"/>
      <c r="S43" s="1706"/>
      <c r="T43" s="1707"/>
      <c r="U43" s="1708"/>
      <c r="V43" s="1712"/>
      <c r="W43" s="1686"/>
      <c r="X43" s="1687"/>
      <c r="Y43" s="1691"/>
      <c r="Z43" s="1687"/>
      <c r="AA43" s="1689"/>
      <c r="AB43" s="1690"/>
      <c r="AC43" s="1681"/>
      <c r="AD43" s="1682"/>
      <c r="AE43" s="1683"/>
      <c r="AF43" s="1759"/>
      <c r="AG43" s="1676"/>
      <c r="AH43" s="1681"/>
      <c r="AI43" s="1682"/>
      <c r="AJ43" s="1683"/>
      <c r="AK43" s="1759"/>
      <c r="AL43" s="1676"/>
      <c r="AM43" s="652"/>
    </row>
    <row r="44" spans="1:39" s="13" customFormat="1" ht="13.5" customHeight="1">
      <c r="A44" s="1759"/>
      <c r="B44" s="1755"/>
      <c r="C44" s="1759"/>
      <c r="D44" s="426"/>
      <c r="E44" s="426" t="s">
        <v>385</v>
      </c>
      <c r="F44" s="1670" t="s">
        <v>404</v>
      </c>
      <c r="G44" s="1671">
        <f>SUM(N44,U44,AB44,AG44,AL44)</f>
        <v>0</v>
      </c>
      <c r="H44" s="1681"/>
      <c r="I44" s="1682"/>
      <c r="J44" s="1683"/>
      <c r="K44" s="1759"/>
      <c r="L44" s="1683"/>
      <c r="M44" s="1693"/>
      <c r="N44" s="1676">
        <f>SUM(N45)</f>
        <v>0</v>
      </c>
      <c r="O44" s="1685"/>
      <c r="P44" s="1686"/>
      <c r="Q44" s="1709"/>
      <c r="R44" s="1691"/>
      <c r="S44" s="1687"/>
      <c r="T44" s="1689"/>
      <c r="U44" s="1676">
        <f>SUM(U45)</f>
        <v>0</v>
      </c>
      <c r="V44" s="1681"/>
      <c r="W44" s="1682"/>
      <c r="X44" s="1683"/>
      <c r="Y44" s="1759"/>
      <c r="Z44" s="1683"/>
      <c r="AA44" s="1683"/>
      <c r="AB44" s="1676"/>
      <c r="AC44" s="1681"/>
      <c r="AD44" s="1682"/>
      <c r="AE44" s="1683"/>
      <c r="AF44" s="1759"/>
      <c r="AG44" s="1676"/>
      <c r="AH44" s="1681"/>
      <c r="AI44" s="1682"/>
      <c r="AJ44" s="1683"/>
      <c r="AK44" s="1759"/>
      <c r="AL44" s="1676"/>
      <c r="AM44" s="652">
        <f t="shared" si="0"/>
        <v>0</v>
      </c>
    </row>
    <row r="45" spans="1:39" s="13" customFormat="1" ht="13.5" hidden="1" customHeight="1">
      <c r="A45" s="1759"/>
      <c r="B45" s="1755"/>
      <c r="C45" s="1759"/>
      <c r="D45" s="1759"/>
      <c r="E45" s="1759"/>
      <c r="F45" s="1670"/>
      <c r="G45" s="1671"/>
      <c r="H45" s="1681"/>
      <c r="I45" s="1682"/>
      <c r="J45" s="1683"/>
      <c r="K45" s="1759"/>
      <c r="L45" s="1683"/>
      <c r="M45" s="1693"/>
      <c r="N45" s="1676"/>
      <c r="O45" s="1685"/>
      <c r="P45" s="1686"/>
      <c r="Q45" s="1709"/>
      <c r="R45" s="1691"/>
      <c r="S45" s="1687"/>
      <c r="T45" s="1689"/>
      <c r="U45" s="1690"/>
      <c r="V45" s="1681"/>
      <c r="W45" s="1682"/>
      <c r="X45" s="1683"/>
      <c r="Y45" s="1759"/>
      <c r="Z45" s="1683"/>
      <c r="AA45" s="1683"/>
      <c r="AB45" s="1676"/>
      <c r="AC45" s="1681"/>
      <c r="AD45" s="1682"/>
      <c r="AE45" s="1683"/>
      <c r="AF45" s="1759"/>
      <c r="AG45" s="1676"/>
      <c r="AH45" s="1681"/>
      <c r="AI45" s="1682"/>
      <c r="AJ45" s="1683"/>
      <c r="AK45" s="1697"/>
      <c r="AL45" s="1676"/>
      <c r="AM45" s="652">
        <f t="shared" si="0"/>
        <v>0</v>
      </c>
    </row>
    <row r="46" spans="1:39" s="13" customFormat="1" ht="13.5" hidden="1" customHeight="1">
      <c r="A46" s="1759"/>
      <c r="B46" s="1755"/>
      <c r="C46" s="1759"/>
      <c r="D46" s="1759"/>
      <c r="E46" s="1759"/>
      <c r="F46" s="1670"/>
      <c r="G46" s="1671"/>
      <c r="H46" s="1681"/>
      <c r="I46" s="1682"/>
      <c r="J46" s="1683"/>
      <c r="K46" s="1759"/>
      <c r="L46" s="1683"/>
      <c r="M46" s="1693"/>
      <c r="N46" s="1676"/>
      <c r="O46" s="1685"/>
      <c r="P46" s="1686"/>
      <c r="Q46" s="1709"/>
      <c r="R46" s="1691"/>
      <c r="S46" s="1687"/>
      <c r="T46" s="1689"/>
      <c r="U46" s="1690"/>
      <c r="V46" s="1681"/>
      <c r="W46" s="1682"/>
      <c r="X46" s="1683"/>
      <c r="Y46" s="1759"/>
      <c r="Z46" s="1683"/>
      <c r="AA46" s="1683"/>
      <c r="AB46" s="1676"/>
      <c r="AC46" s="1681"/>
      <c r="AD46" s="1682"/>
      <c r="AE46" s="1683"/>
      <c r="AF46" s="1759"/>
      <c r="AG46" s="1676"/>
      <c r="AH46" s="1681"/>
      <c r="AI46" s="1682"/>
      <c r="AJ46" s="1683"/>
      <c r="AK46" s="1697"/>
      <c r="AL46" s="1676"/>
      <c r="AM46" s="652"/>
    </row>
    <row r="47" spans="1:39" s="13" customFormat="1" ht="12" customHeight="1">
      <c r="A47" s="1759"/>
      <c r="B47" s="1755"/>
      <c r="C47" s="1759"/>
      <c r="D47" s="426"/>
      <c r="E47" s="426" t="s">
        <v>386</v>
      </c>
      <c r="F47" s="1670" t="s">
        <v>405</v>
      </c>
      <c r="G47" s="1671">
        <f>SUM(N47,U47,AB47,AG47,AL47)</f>
        <v>1000000</v>
      </c>
      <c r="H47" s="1681"/>
      <c r="I47" s="1682"/>
      <c r="J47" s="1683"/>
      <c r="K47" s="1759"/>
      <c r="L47" s="1683"/>
      <c r="M47" s="1693"/>
      <c r="N47" s="1676">
        <f>SUM(N48)</f>
        <v>0</v>
      </c>
      <c r="O47" s="1681"/>
      <c r="P47" s="1682"/>
      <c r="Q47" s="1683"/>
      <c r="R47" s="1759"/>
      <c r="S47" s="1683"/>
      <c r="T47" s="1683"/>
      <c r="U47" s="1676">
        <f>SUM(U48:U49)</f>
        <v>1000000</v>
      </c>
      <c r="V47" s="1681"/>
      <c r="W47" s="1682"/>
      <c r="X47" s="1683"/>
      <c r="Y47" s="1759"/>
      <c r="Z47" s="1683"/>
      <c r="AA47" s="1683"/>
      <c r="AB47" s="1676">
        <f>SUM(AB48)</f>
        <v>0</v>
      </c>
      <c r="AC47" s="1681"/>
      <c r="AD47" s="1682"/>
      <c r="AE47" s="1683"/>
      <c r="AF47" s="1759"/>
      <c r="AG47" s="1676">
        <f>SUM(AG48)</f>
        <v>0</v>
      </c>
      <c r="AH47" s="1681"/>
      <c r="AI47" s="1682"/>
      <c r="AJ47" s="1683"/>
      <c r="AK47" s="1697"/>
      <c r="AL47" s="1676">
        <f>SUM(AL48)</f>
        <v>0</v>
      </c>
      <c r="AM47" s="652">
        <f t="shared" si="0"/>
        <v>1000000</v>
      </c>
    </row>
    <row r="48" spans="1:39" s="13" customFormat="1" ht="12" hidden="1" customHeight="1">
      <c r="A48" s="1759"/>
      <c r="B48" s="1755"/>
      <c r="C48" s="1759"/>
      <c r="D48" s="1759"/>
      <c r="E48" s="1759"/>
      <c r="F48" s="1670"/>
      <c r="G48" s="1671"/>
      <c r="H48" s="1681"/>
      <c r="I48" s="1682"/>
      <c r="J48" s="1683"/>
      <c r="K48" s="1759"/>
      <c r="L48" s="1683"/>
      <c r="M48" s="1693"/>
      <c r="N48" s="1676"/>
      <c r="O48" s="1685" t="s">
        <v>261</v>
      </c>
      <c r="P48" s="1686">
        <v>500000</v>
      </c>
      <c r="Q48" s="1709" t="s">
        <v>259</v>
      </c>
      <c r="R48" s="1711">
        <v>2</v>
      </c>
      <c r="S48" s="1687"/>
      <c r="T48" s="1689"/>
      <c r="U48" s="1690">
        <f>SUM(P48*R48)</f>
        <v>1000000</v>
      </c>
      <c r="V48" s="1685"/>
      <c r="W48" s="1686"/>
      <c r="X48" s="1709"/>
      <c r="Y48" s="1689"/>
      <c r="Z48" s="1687"/>
      <c r="AA48" s="1689"/>
      <c r="AB48" s="1690"/>
      <c r="AC48" s="1681"/>
      <c r="AD48" s="1682"/>
      <c r="AE48" s="1683"/>
      <c r="AF48" s="1759"/>
      <c r="AG48" s="1676"/>
      <c r="AH48" s="1677"/>
      <c r="AI48" s="1678"/>
      <c r="AJ48" s="1679"/>
      <c r="AK48" s="1679"/>
      <c r="AL48" s="1714"/>
      <c r="AM48" s="652">
        <f t="shared" si="0"/>
        <v>1000000</v>
      </c>
    </row>
    <row r="49" spans="1:39" s="13" customFormat="1" ht="12" hidden="1" customHeight="1">
      <c r="A49" s="1759"/>
      <c r="B49" s="1755"/>
      <c r="C49" s="1759"/>
      <c r="D49" s="1759"/>
      <c r="E49" s="1759"/>
      <c r="F49" s="1670"/>
      <c r="G49" s="1671"/>
      <c r="H49" s="1681"/>
      <c r="I49" s="1682"/>
      <c r="J49" s="1683"/>
      <c r="K49" s="1759"/>
      <c r="L49" s="1683"/>
      <c r="M49" s="1693"/>
      <c r="N49" s="1676"/>
      <c r="O49" s="1685"/>
      <c r="P49" s="1686"/>
      <c r="Q49" s="1709"/>
      <c r="R49" s="1711"/>
      <c r="S49" s="1687"/>
      <c r="T49" s="1689"/>
      <c r="U49" s="1690"/>
      <c r="V49" s="1685"/>
      <c r="W49" s="1686"/>
      <c r="X49" s="1709"/>
      <c r="Y49" s="1689"/>
      <c r="Z49" s="1687"/>
      <c r="AA49" s="1689"/>
      <c r="AB49" s="1690"/>
      <c r="AC49" s="1681"/>
      <c r="AD49" s="1682"/>
      <c r="AE49" s="1683"/>
      <c r="AF49" s="1759"/>
      <c r="AG49" s="1676"/>
      <c r="AH49" s="1677"/>
      <c r="AI49" s="1678"/>
      <c r="AJ49" s="1679"/>
      <c r="AK49" s="1679"/>
      <c r="AL49" s="1714"/>
      <c r="AM49" s="652">
        <f t="shared" si="0"/>
        <v>0</v>
      </c>
    </row>
    <row r="50" spans="1:39" s="13" customFormat="1" ht="12.95" customHeight="1">
      <c r="A50" s="1759"/>
      <c r="B50" s="1755"/>
      <c r="C50" s="1759"/>
      <c r="D50" s="426"/>
      <c r="E50" s="426" t="s">
        <v>387</v>
      </c>
      <c r="F50" s="1670" t="s">
        <v>406</v>
      </c>
      <c r="G50" s="1671">
        <f>SUM(N50,U50,AB50,AG50,AL50)</f>
        <v>400000</v>
      </c>
      <c r="H50" s="1681"/>
      <c r="I50" s="1682"/>
      <c r="J50" s="1683"/>
      <c r="K50" s="1759"/>
      <c r="L50" s="1683"/>
      <c r="M50" s="1693"/>
      <c r="N50" s="1676">
        <f>SUM(N51)</f>
        <v>0</v>
      </c>
      <c r="O50" s="1681"/>
      <c r="P50" s="1682"/>
      <c r="Q50" s="1683"/>
      <c r="R50" s="1759"/>
      <c r="S50" s="1683"/>
      <c r="T50" s="1683"/>
      <c r="U50" s="1676">
        <v>200000</v>
      </c>
      <c r="V50" s="1681"/>
      <c r="W50" s="1682"/>
      <c r="X50" s="1683"/>
      <c r="Y50" s="1759"/>
      <c r="Z50" s="1683"/>
      <c r="AA50" s="1683"/>
      <c r="AB50" s="1676">
        <v>200000</v>
      </c>
      <c r="AC50" s="1681"/>
      <c r="AD50" s="1682"/>
      <c r="AE50" s="1683"/>
      <c r="AF50" s="1759"/>
      <c r="AG50" s="1676">
        <f>SUM(AG51)</f>
        <v>0</v>
      </c>
      <c r="AH50" s="1685"/>
      <c r="AI50" s="1686"/>
      <c r="AJ50" s="1709"/>
      <c r="AK50" s="1711"/>
      <c r="AL50" s="1690"/>
      <c r="AM50" s="652">
        <f t="shared" si="0"/>
        <v>400000</v>
      </c>
    </row>
    <row r="51" spans="1:39" s="13" customFormat="1" ht="10.5" hidden="1" customHeight="1">
      <c r="A51" s="1759"/>
      <c r="B51" s="1755"/>
      <c r="C51" s="1759"/>
      <c r="D51" s="1759"/>
      <c r="E51" s="1759"/>
      <c r="F51" s="1670"/>
      <c r="G51" s="1671"/>
      <c r="H51" s="1681"/>
      <c r="I51" s="1682"/>
      <c r="J51" s="1683"/>
      <c r="K51" s="1759"/>
      <c r="L51" s="1683"/>
      <c r="M51" s="1693"/>
      <c r="N51" s="1676"/>
      <c r="O51" s="1681"/>
      <c r="P51" s="1682"/>
      <c r="Q51" s="1683"/>
      <c r="R51" s="1759"/>
      <c r="S51" s="1683"/>
      <c r="T51" s="1683"/>
      <c r="U51" s="1676"/>
      <c r="V51" s="1685"/>
      <c r="W51" s="1686"/>
      <c r="X51" s="1709"/>
      <c r="Y51" s="1689"/>
      <c r="Z51" s="1687"/>
      <c r="AA51" s="1689"/>
      <c r="AB51" s="1690"/>
      <c r="AC51" s="1681"/>
      <c r="AD51" s="1682"/>
      <c r="AE51" s="1683"/>
      <c r="AF51" s="1759"/>
      <c r="AG51" s="1676"/>
      <c r="AH51" s="1681"/>
      <c r="AI51" s="1682"/>
      <c r="AJ51" s="1683"/>
      <c r="AK51" s="1759"/>
      <c r="AL51" s="1676"/>
      <c r="AM51" s="652">
        <f t="shared" si="0"/>
        <v>0</v>
      </c>
    </row>
    <row r="52" spans="1:39" s="13" customFormat="1" ht="10.5" hidden="1" customHeight="1">
      <c r="A52" s="1759"/>
      <c r="B52" s="1755"/>
      <c r="C52" s="1759"/>
      <c r="D52" s="1759"/>
      <c r="E52" s="1759"/>
      <c r="F52" s="1670"/>
      <c r="G52" s="1671"/>
      <c r="H52" s="1681"/>
      <c r="I52" s="1682"/>
      <c r="J52" s="1683"/>
      <c r="K52" s="1759"/>
      <c r="L52" s="1683"/>
      <c r="M52" s="1693"/>
      <c r="N52" s="1676"/>
      <c r="O52" s="1681"/>
      <c r="P52" s="1682"/>
      <c r="Q52" s="1683"/>
      <c r="R52" s="1759"/>
      <c r="S52" s="1683"/>
      <c r="T52" s="1683"/>
      <c r="U52" s="1676"/>
      <c r="V52" s="1685"/>
      <c r="W52" s="1686"/>
      <c r="X52" s="1709"/>
      <c r="Y52" s="1689"/>
      <c r="Z52" s="1687"/>
      <c r="AA52" s="1689"/>
      <c r="AB52" s="1690"/>
      <c r="AC52" s="1681"/>
      <c r="AD52" s="1682"/>
      <c r="AE52" s="1683"/>
      <c r="AF52" s="1759"/>
      <c r="AG52" s="1676"/>
      <c r="AH52" s="1681"/>
      <c r="AI52" s="1682"/>
      <c r="AJ52" s="1683"/>
      <c r="AK52" s="1759"/>
      <c r="AL52" s="1676"/>
      <c r="AM52" s="652">
        <f t="shared" si="0"/>
        <v>0</v>
      </c>
    </row>
    <row r="53" spans="1:39" s="13" customFormat="1" ht="12.95" customHeight="1">
      <c r="A53" s="1759"/>
      <c r="B53" s="1755"/>
      <c r="C53" s="1759"/>
      <c r="D53" s="426"/>
      <c r="E53" s="426" t="s">
        <v>388</v>
      </c>
      <c r="F53" s="1670" t="s">
        <v>407</v>
      </c>
      <c r="G53" s="1671">
        <f>SUM(N53,U53,AB53,AG53,AL53)</f>
        <v>7200000</v>
      </c>
      <c r="H53" s="1681"/>
      <c r="I53" s="1682"/>
      <c r="J53" s="1683"/>
      <c r="K53" s="1759"/>
      <c r="L53" s="1683"/>
      <c r="M53" s="1693"/>
      <c r="N53" s="1676">
        <f>SUM(N54:N56)</f>
        <v>4500000</v>
      </c>
      <c r="O53" s="1681"/>
      <c r="P53" s="1682"/>
      <c r="Q53" s="1683"/>
      <c r="R53" s="1759"/>
      <c r="S53" s="1683"/>
      <c r="T53" s="1683"/>
      <c r="U53" s="1676">
        <f>SUM(U54:U60)</f>
        <v>500000</v>
      </c>
      <c r="V53" s="1681"/>
      <c r="W53" s="1682"/>
      <c r="X53" s="1683"/>
      <c r="Y53" s="1759"/>
      <c r="Z53" s="1683"/>
      <c r="AA53" s="1683"/>
      <c r="AB53" s="1676"/>
      <c r="AC53" s="1681"/>
      <c r="AD53" s="1682"/>
      <c r="AE53" s="1683"/>
      <c r="AF53" s="1759"/>
      <c r="AG53" s="1676">
        <f>SUM(AG54:AG60)</f>
        <v>0</v>
      </c>
      <c r="AH53" s="1681"/>
      <c r="AI53" s="1682"/>
      <c r="AJ53" s="1683"/>
      <c r="AK53" s="1759"/>
      <c r="AL53" s="1676">
        <v>2200000</v>
      </c>
      <c r="AM53" s="652">
        <f t="shared" si="0"/>
        <v>7200000</v>
      </c>
    </row>
    <row r="54" spans="1:39" s="13" customFormat="1" ht="11.25" hidden="1" customHeight="1">
      <c r="A54" s="1759"/>
      <c r="B54" s="1755"/>
      <c r="C54" s="1759"/>
      <c r="D54" s="1759"/>
      <c r="E54" s="1759"/>
      <c r="F54" s="1670"/>
      <c r="G54" s="1671"/>
      <c r="H54" s="1685" t="s">
        <v>208</v>
      </c>
      <c r="I54" s="1686">
        <v>3500000</v>
      </c>
      <c r="J54" s="1709" t="s">
        <v>7</v>
      </c>
      <c r="K54" s="1711">
        <v>1</v>
      </c>
      <c r="L54" s="1690">
        <f>SUM(I54*K54)</f>
        <v>3500000</v>
      </c>
      <c r="M54" s="1711"/>
      <c r="N54" s="1690">
        <f>SUM(I54*K54)</f>
        <v>3500000</v>
      </c>
      <c r="O54" s="1685" t="s">
        <v>872</v>
      </c>
      <c r="P54" s="1686"/>
      <c r="Q54" s="1687"/>
      <c r="R54" s="1711"/>
      <c r="S54" s="1687"/>
      <c r="T54" s="1711"/>
      <c r="U54" s="1690">
        <v>100000</v>
      </c>
      <c r="V54" s="1685"/>
      <c r="W54" s="1686"/>
      <c r="X54" s="1687"/>
      <c r="Y54" s="1691"/>
      <c r="Z54" s="1687"/>
      <c r="AA54" s="1711"/>
      <c r="AB54" s="1690"/>
      <c r="AC54" s="1681"/>
      <c r="AD54" s="1682"/>
      <c r="AE54" s="1683"/>
      <c r="AF54" s="1759"/>
      <c r="AG54" s="1676"/>
      <c r="AH54" s="1685" t="s">
        <v>869</v>
      </c>
      <c r="AI54" s="1686">
        <v>500000</v>
      </c>
      <c r="AJ54" s="1687" t="s">
        <v>259</v>
      </c>
      <c r="AK54" s="1692">
        <v>2</v>
      </c>
      <c r="AL54" s="1690">
        <f>AI54*AK54</f>
        <v>1000000</v>
      </c>
      <c r="AM54" s="652">
        <f t="shared" si="0"/>
        <v>4600000</v>
      </c>
    </row>
    <row r="55" spans="1:39" s="13" customFormat="1" ht="11.25" hidden="1" customHeight="1">
      <c r="A55" s="1759"/>
      <c r="B55" s="1755"/>
      <c r="C55" s="1759"/>
      <c r="D55" s="1759"/>
      <c r="E55" s="1759"/>
      <c r="F55" s="1670"/>
      <c r="G55" s="1671"/>
      <c r="H55" s="1685" t="s">
        <v>614</v>
      </c>
      <c r="I55" s="1686">
        <v>500000</v>
      </c>
      <c r="J55" s="1709" t="s">
        <v>7</v>
      </c>
      <c r="K55" s="1711">
        <v>1</v>
      </c>
      <c r="L55" s="1690">
        <f>SUM(I55*K55)</f>
        <v>500000</v>
      </c>
      <c r="M55" s="1693"/>
      <c r="N55" s="1690">
        <f>SUM(I55*K55)</f>
        <v>500000</v>
      </c>
      <c r="O55" s="1685" t="s">
        <v>873</v>
      </c>
      <c r="P55" s="1686">
        <v>300000</v>
      </c>
      <c r="Q55" s="1687"/>
      <c r="R55" s="1711"/>
      <c r="S55" s="1687"/>
      <c r="T55" s="1711"/>
      <c r="U55" s="1690">
        <v>400000</v>
      </c>
      <c r="V55" s="1685"/>
      <c r="W55" s="1686"/>
      <c r="X55" s="1687"/>
      <c r="Y55" s="1692"/>
      <c r="Z55" s="1687"/>
      <c r="AA55" s="1711"/>
      <c r="AB55" s="1690"/>
      <c r="AC55" s="1681"/>
      <c r="AD55" s="1682"/>
      <c r="AE55" s="1683"/>
      <c r="AF55" s="1759"/>
      <c r="AG55" s="1676"/>
      <c r="AH55" s="1685" t="s">
        <v>870</v>
      </c>
      <c r="AI55" s="1686">
        <v>500000</v>
      </c>
      <c r="AJ55" s="1687" t="s">
        <v>259</v>
      </c>
      <c r="AK55" s="1692">
        <v>2</v>
      </c>
      <c r="AL55" s="1690">
        <f>AI55*AK55</f>
        <v>1000000</v>
      </c>
      <c r="AM55" s="652">
        <f t="shared" si="0"/>
        <v>1900000</v>
      </c>
    </row>
    <row r="56" spans="1:39" s="13" customFormat="1" ht="11.25" hidden="1" customHeight="1">
      <c r="A56" s="1759"/>
      <c r="B56" s="1755"/>
      <c r="C56" s="1759"/>
      <c r="D56" s="1759"/>
      <c r="E56" s="1759"/>
      <c r="F56" s="1670"/>
      <c r="G56" s="1671"/>
      <c r="H56" s="1685" t="s">
        <v>866</v>
      </c>
      <c r="I56" s="1686">
        <v>500000</v>
      </c>
      <c r="J56" s="1709" t="s">
        <v>7</v>
      </c>
      <c r="K56" s="1711">
        <v>1</v>
      </c>
      <c r="L56" s="1690">
        <f>SUM(I56*K56)</f>
        <v>500000</v>
      </c>
      <c r="M56" s="1693"/>
      <c r="N56" s="1690">
        <f>SUM(I56*K56)</f>
        <v>500000</v>
      </c>
      <c r="O56" s="1681"/>
      <c r="P56" s="1682"/>
      <c r="Q56" s="1683"/>
      <c r="R56" s="1759"/>
      <c r="S56" s="1683"/>
      <c r="T56" s="1683"/>
      <c r="U56" s="1676"/>
      <c r="V56" s="1685"/>
      <c r="W56" s="1686"/>
      <c r="X56" s="1687"/>
      <c r="Y56" s="1691"/>
      <c r="Z56" s="1687"/>
      <c r="AA56" s="1711"/>
      <c r="AB56" s="1690"/>
      <c r="AC56" s="1681"/>
      <c r="AD56" s="1682"/>
      <c r="AE56" s="1683"/>
      <c r="AF56" s="1759"/>
      <c r="AG56" s="1676"/>
      <c r="AH56" s="1685"/>
      <c r="AI56" s="1686"/>
      <c r="AJ56" s="1709"/>
      <c r="AK56" s="1711"/>
      <c r="AL56" s="1690"/>
      <c r="AM56" s="652">
        <f t="shared" si="0"/>
        <v>500000</v>
      </c>
    </row>
    <row r="57" spans="1:39" s="13" customFormat="1" ht="11.25" hidden="1" customHeight="1">
      <c r="A57" s="1759"/>
      <c r="B57" s="1755"/>
      <c r="C57" s="1759"/>
      <c r="D57" s="1759"/>
      <c r="E57" s="1759"/>
      <c r="F57" s="1670"/>
      <c r="G57" s="1671"/>
      <c r="H57" s="1681"/>
      <c r="I57" s="1682"/>
      <c r="J57" s="1683"/>
      <c r="K57" s="1759"/>
      <c r="L57" s="1683"/>
      <c r="M57" s="1693"/>
      <c r="N57" s="1676"/>
      <c r="O57" s="1681"/>
      <c r="P57" s="1682"/>
      <c r="Q57" s="1683"/>
      <c r="R57" s="1759"/>
      <c r="S57" s="1683"/>
      <c r="T57" s="1683"/>
      <c r="U57" s="1676"/>
      <c r="V57" s="1685"/>
      <c r="W57" s="1686"/>
      <c r="X57" s="1687"/>
      <c r="Y57" s="1692"/>
      <c r="Z57" s="1687"/>
      <c r="AA57" s="1692"/>
      <c r="AB57" s="1690"/>
      <c r="AC57" s="1681"/>
      <c r="AD57" s="1682"/>
      <c r="AE57" s="1683"/>
      <c r="AF57" s="1759"/>
      <c r="AG57" s="1676"/>
      <c r="AH57" s="1685"/>
      <c r="AI57" s="1686"/>
      <c r="AJ57" s="1709"/>
      <c r="AK57" s="1715"/>
      <c r="AL57" s="1690"/>
      <c r="AM57" s="652">
        <f t="shared" si="0"/>
        <v>0</v>
      </c>
    </row>
    <row r="58" spans="1:39" s="13" customFormat="1" ht="10.5" hidden="1" customHeight="1">
      <c r="A58" s="1759"/>
      <c r="B58" s="1755"/>
      <c r="C58" s="1759"/>
      <c r="D58" s="1759"/>
      <c r="E58" s="1759"/>
      <c r="F58" s="1670"/>
      <c r="G58" s="1671"/>
      <c r="H58" s="1681"/>
      <c r="I58" s="1682"/>
      <c r="J58" s="1683"/>
      <c r="K58" s="1759"/>
      <c r="L58" s="1683"/>
      <c r="M58" s="1693"/>
      <c r="N58" s="1676"/>
      <c r="O58" s="1681"/>
      <c r="P58" s="1682"/>
      <c r="Q58" s="1683"/>
      <c r="R58" s="1759"/>
      <c r="S58" s="1683"/>
      <c r="T58" s="1683"/>
      <c r="U58" s="1676"/>
      <c r="V58" s="1685"/>
      <c r="W58" s="1686"/>
      <c r="X58" s="1687"/>
      <c r="Y58" s="1691"/>
      <c r="Z58" s="1687"/>
      <c r="AA58" s="1716"/>
      <c r="AB58" s="1690"/>
      <c r="AC58" s="1681"/>
      <c r="AD58" s="1682"/>
      <c r="AE58" s="1683"/>
      <c r="AF58" s="1759"/>
      <c r="AG58" s="1676"/>
      <c r="AH58" s="1685"/>
      <c r="AI58" s="1686"/>
      <c r="AJ58" s="1709"/>
      <c r="AK58" s="1715"/>
      <c r="AL58" s="1690"/>
      <c r="AM58" s="652">
        <f t="shared" si="0"/>
        <v>0</v>
      </c>
    </row>
    <row r="59" spans="1:39" s="13" customFormat="1" ht="10.5" hidden="1" customHeight="1">
      <c r="A59" s="1759"/>
      <c r="B59" s="1755"/>
      <c r="C59" s="1759"/>
      <c r="D59" s="1759"/>
      <c r="E59" s="1759"/>
      <c r="F59" s="1670"/>
      <c r="G59" s="1671"/>
      <c r="H59" s="1681"/>
      <c r="I59" s="1682"/>
      <c r="J59" s="1683"/>
      <c r="K59" s="1759"/>
      <c r="L59" s="1683"/>
      <c r="M59" s="1693"/>
      <c r="N59" s="1676"/>
      <c r="O59" s="1681"/>
      <c r="P59" s="1682"/>
      <c r="Q59" s="1683"/>
      <c r="R59" s="1759"/>
      <c r="S59" s="1683"/>
      <c r="T59" s="1683"/>
      <c r="U59" s="1676"/>
      <c r="V59" s="1685"/>
      <c r="W59" s="1686"/>
      <c r="X59" s="1687"/>
      <c r="Y59" s="1692"/>
      <c r="Z59" s="1687"/>
      <c r="AA59" s="1692"/>
      <c r="AB59" s="1690"/>
      <c r="AC59" s="1681"/>
      <c r="AD59" s="1682"/>
      <c r="AE59" s="1683"/>
      <c r="AF59" s="1759"/>
      <c r="AG59" s="1676"/>
      <c r="AH59" s="1685"/>
      <c r="AI59" s="1686"/>
      <c r="AJ59" s="1709"/>
      <c r="AK59" s="1715"/>
      <c r="AL59" s="1690"/>
      <c r="AM59" s="652">
        <f t="shared" si="0"/>
        <v>0</v>
      </c>
    </row>
    <row r="60" spans="1:39" s="13" customFormat="1" ht="10.5" hidden="1" customHeight="1">
      <c r="A60" s="1759"/>
      <c r="B60" s="1755"/>
      <c r="C60" s="1759"/>
      <c r="D60" s="1759"/>
      <c r="E60" s="1759"/>
      <c r="F60" s="1670"/>
      <c r="G60" s="1671"/>
      <c r="H60" s="1681"/>
      <c r="I60" s="1682"/>
      <c r="J60" s="1683"/>
      <c r="K60" s="1759"/>
      <c r="L60" s="1683"/>
      <c r="M60" s="1693"/>
      <c r="N60" s="1676"/>
      <c r="O60" s="1681"/>
      <c r="P60" s="1682"/>
      <c r="Q60" s="1683"/>
      <c r="R60" s="1759"/>
      <c r="S60" s="1683"/>
      <c r="T60" s="1683"/>
      <c r="U60" s="1676"/>
      <c r="V60" s="1685"/>
      <c r="W60" s="1686"/>
      <c r="X60" s="1687"/>
      <c r="Y60" s="1691"/>
      <c r="Z60" s="1687"/>
      <c r="AA60" s="1692"/>
      <c r="AB60" s="1690"/>
      <c r="AC60" s="1681"/>
      <c r="AD60" s="1682"/>
      <c r="AE60" s="1683"/>
      <c r="AF60" s="1759"/>
      <c r="AG60" s="1676"/>
      <c r="AH60" s="1685"/>
      <c r="AI60" s="1686"/>
      <c r="AJ60" s="1709"/>
      <c r="AK60" s="1715"/>
      <c r="AL60" s="1690"/>
      <c r="AM60" s="652">
        <f t="shared" si="0"/>
        <v>0</v>
      </c>
    </row>
    <row r="61" spans="1:39" s="13" customFormat="1" ht="12.95" customHeight="1">
      <c r="A61" s="1759"/>
      <c r="B61" s="1755"/>
      <c r="C61" s="1759"/>
      <c r="D61" s="426"/>
      <c r="E61" s="426" t="s">
        <v>389</v>
      </c>
      <c r="F61" s="1670" t="s">
        <v>139</v>
      </c>
      <c r="G61" s="1671">
        <f>SUM(N61,U61,AB61,AG61,AL61)</f>
        <v>10500000</v>
      </c>
      <c r="H61" s="1681"/>
      <c r="I61" s="1682"/>
      <c r="J61" s="1683"/>
      <c r="K61" s="1759"/>
      <c r="L61" s="1683"/>
      <c r="M61" s="1693"/>
      <c r="N61" s="1676">
        <f>SUM(N62:N64)</f>
        <v>10000000</v>
      </c>
      <c r="O61" s="1681"/>
      <c r="P61" s="1682"/>
      <c r="Q61" s="1683"/>
      <c r="R61" s="1759"/>
      <c r="S61" s="1683"/>
      <c r="T61" s="1683"/>
      <c r="U61" s="1676">
        <f>SUM(U62:U65)</f>
        <v>500000</v>
      </c>
      <c r="V61" s="1681"/>
      <c r="W61" s="1682"/>
      <c r="X61" s="1683"/>
      <c r="Y61" s="1759"/>
      <c r="Z61" s="1683"/>
      <c r="AA61" s="1683"/>
      <c r="AB61" s="1676"/>
      <c r="AC61" s="1681"/>
      <c r="AD61" s="1682"/>
      <c r="AE61" s="1683"/>
      <c r="AF61" s="1759"/>
      <c r="AG61" s="1676">
        <f>SUM(AG62:AG65)</f>
        <v>0</v>
      </c>
      <c r="AH61" s="1681"/>
      <c r="AI61" s="1682"/>
      <c r="AJ61" s="1683"/>
      <c r="AK61" s="1759"/>
      <c r="AL61" s="1676">
        <f>SUM(AL62:AL66)</f>
        <v>0</v>
      </c>
      <c r="AM61" s="652">
        <f t="shared" si="0"/>
        <v>10500000</v>
      </c>
    </row>
    <row r="62" spans="1:39" s="13" customFormat="1" ht="10.5" hidden="1" customHeight="1">
      <c r="A62" s="1759"/>
      <c r="B62" s="1755"/>
      <c r="C62" s="1759"/>
      <c r="D62" s="1759"/>
      <c r="E62" s="1759"/>
      <c r="F62" s="1670"/>
      <c r="G62" s="1671"/>
      <c r="H62" s="1685" t="s">
        <v>858</v>
      </c>
      <c r="I62" s="1686">
        <v>3000000</v>
      </c>
      <c r="J62" s="1687"/>
      <c r="K62" s="1689"/>
      <c r="L62" s="1690">
        <f>I62</f>
        <v>3000000</v>
      </c>
      <c r="M62" s="1717"/>
      <c r="N62" s="1690">
        <f>I62</f>
        <v>3000000</v>
      </c>
      <c r="O62" s="1685" t="s">
        <v>874</v>
      </c>
      <c r="P62" s="1686"/>
      <c r="Q62" s="1687"/>
      <c r="R62" s="1715"/>
      <c r="S62" s="1687"/>
      <c r="T62" s="1687"/>
      <c r="U62" s="1690">
        <v>500000</v>
      </c>
      <c r="V62" s="1685" t="s">
        <v>874</v>
      </c>
      <c r="W62" s="1686"/>
      <c r="X62" s="1687"/>
      <c r="Y62" s="1718"/>
      <c r="Z62" s="1687"/>
      <c r="AA62" s="1692"/>
      <c r="AB62" s="1690">
        <v>500000</v>
      </c>
      <c r="AC62" s="1685"/>
      <c r="AD62" s="1686"/>
      <c r="AE62" s="1687"/>
      <c r="AF62" s="1715"/>
      <c r="AG62" s="1690"/>
      <c r="AH62" s="1685"/>
      <c r="AI62" s="1686"/>
      <c r="AJ62" s="1687"/>
      <c r="AK62" s="1689"/>
      <c r="AL62" s="1690"/>
      <c r="AM62" s="652">
        <f t="shared" si="0"/>
        <v>4000000</v>
      </c>
    </row>
    <row r="63" spans="1:39" s="13" customFormat="1" ht="10.5" hidden="1" customHeight="1">
      <c r="A63" s="1759"/>
      <c r="B63" s="1755"/>
      <c r="C63" s="1759"/>
      <c r="D63" s="1759"/>
      <c r="E63" s="1759"/>
      <c r="F63" s="1670"/>
      <c r="G63" s="1671"/>
      <c r="H63" s="1685" t="s">
        <v>859</v>
      </c>
      <c r="I63" s="1686">
        <v>1000000</v>
      </c>
      <c r="J63" s="1687"/>
      <c r="K63" s="1711"/>
      <c r="L63" s="1690">
        <f>SUM(I63*K63)</f>
        <v>0</v>
      </c>
      <c r="M63" s="1717"/>
      <c r="N63" s="1690">
        <v>1000000</v>
      </c>
      <c r="O63" s="1685"/>
      <c r="P63" s="1686"/>
      <c r="Q63" s="1687"/>
      <c r="R63" s="1715"/>
      <c r="S63" s="1687"/>
      <c r="T63" s="1687"/>
      <c r="U63" s="1690"/>
      <c r="V63" s="1685"/>
      <c r="W63" s="1686"/>
      <c r="X63" s="1687"/>
      <c r="Y63" s="1715"/>
      <c r="Z63" s="1687"/>
      <c r="AA63" s="1687"/>
      <c r="AB63" s="1690"/>
      <c r="AC63" s="1685"/>
      <c r="AD63" s="1686"/>
      <c r="AE63" s="1687"/>
      <c r="AF63" s="1715"/>
      <c r="AG63" s="1690"/>
      <c r="AH63" s="1685"/>
      <c r="AI63" s="1686"/>
      <c r="AJ63" s="1687"/>
      <c r="AK63" s="1711"/>
      <c r="AL63" s="1690"/>
      <c r="AM63" s="652">
        <f t="shared" si="0"/>
        <v>1000000</v>
      </c>
    </row>
    <row r="64" spans="1:39" s="13" customFormat="1" ht="10.5" hidden="1" customHeight="1">
      <c r="A64" s="1759"/>
      <c r="B64" s="1755"/>
      <c r="C64" s="1759"/>
      <c r="D64" s="1759"/>
      <c r="E64" s="1759"/>
      <c r="F64" s="1670"/>
      <c r="G64" s="1671"/>
      <c r="H64" s="1685" t="s">
        <v>822</v>
      </c>
      <c r="I64" s="1686">
        <v>6000000</v>
      </c>
      <c r="J64" s="1709"/>
      <c r="K64" s="1711"/>
      <c r="L64" s="1690">
        <f>SUM(I64*K64)</f>
        <v>0</v>
      </c>
      <c r="M64" s="1717"/>
      <c r="N64" s="1690">
        <f>I64</f>
        <v>6000000</v>
      </c>
      <c r="O64" s="1685"/>
      <c r="P64" s="1686"/>
      <c r="Q64" s="1687"/>
      <c r="R64" s="1715"/>
      <c r="S64" s="1687"/>
      <c r="T64" s="1687"/>
      <c r="U64" s="1690"/>
      <c r="V64" s="1685"/>
      <c r="W64" s="1686"/>
      <c r="X64" s="1687"/>
      <c r="Y64" s="1715"/>
      <c r="Z64" s="1687"/>
      <c r="AA64" s="1687"/>
      <c r="AB64" s="1690"/>
      <c r="AC64" s="1685"/>
      <c r="AD64" s="1686"/>
      <c r="AE64" s="1687"/>
      <c r="AF64" s="1715"/>
      <c r="AG64" s="1690"/>
      <c r="AH64" s="1685"/>
      <c r="AI64" s="1686"/>
      <c r="AJ64" s="1709"/>
      <c r="AK64" s="1711"/>
      <c r="AL64" s="1690"/>
      <c r="AM64" s="652">
        <f t="shared" si="0"/>
        <v>6000000</v>
      </c>
    </row>
    <row r="65" spans="1:39" s="13" customFormat="1" ht="10.5" hidden="1" customHeight="1">
      <c r="A65" s="1759"/>
      <c r="B65" s="1755"/>
      <c r="C65" s="1759"/>
      <c r="D65" s="1759"/>
      <c r="E65" s="1759"/>
      <c r="F65" s="1670"/>
      <c r="G65" s="1671"/>
      <c r="H65" s="1685"/>
      <c r="I65" s="1686"/>
      <c r="J65" s="1687"/>
      <c r="K65" s="1719"/>
      <c r="L65" s="1690">
        <f>SUM(I65*K65)</f>
        <v>0</v>
      </c>
      <c r="M65" s="1717"/>
      <c r="N65" s="1690"/>
      <c r="O65" s="1685"/>
      <c r="P65" s="1686"/>
      <c r="Q65" s="1687"/>
      <c r="R65" s="1715"/>
      <c r="S65" s="1687"/>
      <c r="T65" s="1687"/>
      <c r="U65" s="1690"/>
      <c r="V65" s="1685"/>
      <c r="W65" s="1686"/>
      <c r="X65" s="1687"/>
      <c r="Y65" s="1715"/>
      <c r="Z65" s="1687"/>
      <c r="AA65" s="1687"/>
      <c r="AB65" s="1690"/>
      <c r="AC65" s="1685"/>
      <c r="AD65" s="1686"/>
      <c r="AE65" s="1687"/>
      <c r="AF65" s="1715"/>
      <c r="AG65" s="1690"/>
      <c r="AH65" s="1685"/>
      <c r="AI65" s="1686"/>
      <c r="AJ65" s="1687"/>
      <c r="AK65" s="1719"/>
      <c r="AL65" s="1690"/>
      <c r="AM65" s="652">
        <f t="shared" si="0"/>
        <v>0</v>
      </c>
    </row>
    <row r="66" spans="1:39" s="13" customFormat="1" ht="10.5" hidden="1" customHeight="1">
      <c r="A66" s="1759"/>
      <c r="B66" s="1755"/>
      <c r="C66" s="1759"/>
      <c r="D66" s="1759"/>
      <c r="E66" s="1759"/>
      <c r="F66" s="1670"/>
      <c r="G66" s="1671"/>
      <c r="H66" s="1685"/>
      <c r="I66" s="1686"/>
      <c r="J66" s="1709"/>
      <c r="K66" s="1711"/>
      <c r="L66" s="1690">
        <f>SUM(I66*K66)</f>
        <v>0</v>
      </c>
      <c r="M66" s="1717"/>
      <c r="N66" s="1690"/>
      <c r="O66" s="1685"/>
      <c r="P66" s="1686"/>
      <c r="Q66" s="1687"/>
      <c r="R66" s="1715"/>
      <c r="S66" s="1687"/>
      <c r="T66" s="1687"/>
      <c r="U66" s="1690"/>
      <c r="V66" s="1685"/>
      <c r="W66" s="1686"/>
      <c r="X66" s="1687"/>
      <c r="Y66" s="1715"/>
      <c r="Z66" s="1687"/>
      <c r="AA66" s="1687"/>
      <c r="AB66" s="1690"/>
      <c r="AC66" s="1685"/>
      <c r="AD66" s="1686"/>
      <c r="AE66" s="1687"/>
      <c r="AF66" s="1715"/>
      <c r="AG66" s="1690"/>
      <c r="AH66" s="1685"/>
      <c r="AI66" s="1686"/>
      <c r="AJ66" s="1709"/>
      <c r="AK66" s="1711"/>
      <c r="AL66" s="1690"/>
      <c r="AM66" s="652">
        <f t="shared" si="0"/>
        <v>0</v>
      </c>
    </row>
    <row r="67" spans="1:39" s="13" customFormat="1" ht="10.5" hidden="1" customHeight="1">
      <c r="A67" s="1759"/>
      <c r="B67" s="1755"/>
      <c r="C67" s="1759"/>
      <c r="D67" s="1759"/>
      <c r="E67" s="1759"/>
      <c r="F67" s="1670"/>
      <c r="G67" s="1671"/>
      <c r="H67" s="1681"/>
      <c r="I67" s="1682"/>
      <c r="J67" s="1683"/>
      <c r="K67" s="1759"/>
      <c r="L67" s="1683"/>
      <c r="M67" s="1693"/>
      <c r="N67" s="1676"/>
      <c r="O67" s="1681"/>
      <c r="P67" s="1682"/>
      <c r="Q67" s="1683"/>
      <c r="R67" s="1759"/>
      <c r="S67" s="1683"/>
      <c r="T67" s="1683"/>
      <c r="U67" s="1676"/>
      <c r="V67" s="1681"/>
      <c r="W67" s="1682"/>
      <c r="X67" s="1683"/>
      <c r="Y67" s="1759"/>
      <c r="Z67" s="1683"/>
      <c r="AA67" s="1683"/>
      <c r="AB67" s="1676"/>
      <c r="AC67" s="1681"/>
      <c r="AD67" s="1682"/>
      <c r="AE67" s="1683"/>
      <c r="AF67" s="1759"/>
      <c r="AG67" s="1676"/>
      <c r="AH67" s="1685"/>
      <c r="AI67" s="1686"/>
      <c r="AJ67" s="1687"/>
      <c r="AK67" s="1711"/>
      <c r="AL67" s="1690"/>
      <c r="AM67" s="652">
        <f t="shared" si="0"/>
        <v>0</v>
      </c>
    </row>
    <row r="68" spans="1:39" s="13" customFormat="1" ht="12.95" customHeight="1">
      <c r="A68" s="1759"/>
      <c r="B68" s="1755"/>
      <c r="C68" s="1759"/>
      <c r="D68" s="426"/>
      <c r="E68" s="426" t="s">
        <v>390</v>
      </c>
      <c r="F68" s="1670" t="s">
        <v>408</v>
      </c>
      <c r="G68" s="1671">
        <f>SUM(N68,U68,AB68,AG68,AL68)</f>
        <v>10760000</v>
      </c>
      <c r="H68" s="1681"/>
      <c r="I68" s="1682"/>
      <c r="J68" s="1683"/>
      <c r="K68" s="1759"/>
      <c r="L68" s="1683"/>
      <c r="M68" s="1693"/>
      <c r="N68" s="1676">
        <f>SUM(N69:N70)</f>
        <v>2160000</v>
      </c>
      <c r="O68" s="1681"/>
      <c r="P68" s="1682"/>
      <c r="Q68" s="1683"/>
      <c r="R68" s="1759"/>
      <c r="S68" s="1683"/>
      <c r="T68" s="1683"/>
      <c r="U68" s="1676">
        <f>SUM(U69:U70)</f>
        <v>2400000</v>
      </c>
      <c r="V68" s="1681"/>
      <c r="W68" s="1682"/>
      <c r="X68" s="1683"/>
      <c r="Y68" s="1759"/>
      <c r="Z68" s="1683"/>
      <c r="AA68" s="1683"/>
      <c r="AB68" s="1676">
        <f>SUM(AB69:AB72)</f>
        <v>2400000</v>
      </c>
      <c r="AC68" s="1681"/>
      <c r="AD68" s="1682"/>
      <c r="AE68" s="1683"/>
      <c r="AF68" s="1759"/>
      <c r="AG68" s="1676">
        <f>SUM(AG69)</f>
        <v>3000000</v>
      </c>
      <c r="AH68" s="1681"/>
      <c r="AI68" s="1682"/>
      <c r="AJ68" s="1683"/>
      <c r="AK68" s="1759"/>
      <c r="AL68" s="1676">
        <f>SUM(AL69:AL71)</f>
        <v>800000</v>
      </c>
      <c r="AM68" s="652">
        <f t="shared" si="0"/>
        <v>10760000</v>
      </c>
    </row>
    <row r="69" spans="1:39" s="13" customFormat="1" ht="10.5" hidden="1" customHeight="1">
      <c r="A69" s="1759"/>
      <c r="B69" s="1755"/>
      <c r="C69" s="1759"/>
      <c r="D69" s="1759"/>
      <c r="E69" s="1759"/>
      <c r="F69" s="1670"/>
      <c r="G69" s="1671"/>
      <c r="H69" s="1685" t="s">
        <v>827</v>
      </c>
      <c r="I69" s="1686">
        <v>80000</v>
      </c>
      <c r="J69" s="1687" t="s">
        <v>259</v>
      </c>
      <c r="K69" s="1689">
        <v>12</v>
      </c>
      <c r="L69" s="1687"/>
      <c r="M69" s="1689"/>
      <c r="N69" s="1690">
        <f>I69*K69</f>
        <v>960000</v>
      </c>
      <c r="O69" s="1685" t="s">
        <v>408</v>
      </c>
      <c r="P69" s="1686">
        <v>100000</v>
      </c>
      <c r="Q69" s="1687" t="s">
        <v>259</v>
      </c>
      <c r="R69" s="1691">
        <v>2</v>
      </c>
      <c r="S69" s="1687" t="s">
        <v>259</v>
      </c>
      <c r="T69" s="1689">
        <v>12</v>
      </c>
      <c r="U69" s="1690">
        <f>SUM(P69*R69*T69)</f>
        <v>2400000</v>
      </c>
      <c r="V69" s="1685" t="s">
        <v>408</v>
      </c>
      <c r="W69" s="1686">
        <v>100000</v>
      </c>
      <c r="X69" s="1687" t="s">
        <v>259</v>
      </c>
      <c r="Y69" s="1691">
        <v>2</v>
      </c>
      <c r="Z69" s="1687" t="s">
        <v>259</v>
      </c>
      <c r="AA69" s="1689">
        <v>12</v>
      </c>
      <c r="AB69" s="1690">
        <f>SUM(W69*Y69*AA69)</f>
        <v>2400000</v>
      </c>
      <c r="AC69" s="1685" t="s">
        <v>824</v>
      </c>
      <c r="AD69" s="1686">
        <v>300000</v>
      </c>
      <c r="AE69" s="1687" t="s">
        <v>825</v>
      </c>
      <c r="AF69" s="1715">
        <v>10</v>
      </c>
      <c r="AG69" s="1690">
        <f>AD69*AF69</f>
        <v>3000000</v>
      </c>
      <c r="AH69" s="1685" t="s">
        <v>824</v>
      </c>
      <c r="AI69" s="1686">
        <v>100000</v>
      </c>
      <c r="AJ69" s="1687" t="s">
        <v>825</v>
      </c>
      <c r="AK69" s="1715">
        <v>8</v>
      </c>
      <c r="AL69" s="1690">
        <f>AI69*AK69</f>
        <v>800000</v>
      </c>
    </row>
    <row r="70" spans="1:39" s="13" customFormat="1" ht="10.5" hidden="1" customHeight="1">
      <c r="A70" s="1759"/>
      <c r="B70" s="1755"/>
      <c r="C70" s="1759"/>
      <c r="D70" s="1759"/>
      <c r="E70" s="1759"/>
      <c r="F70" s="1670"/>
      <c r="G70" s="1671"/>
      <c r="H70" s="1685" t="s">
        <v>860</v>
      </c>
      <c r="I70" s="1686">
        <v>100000</v>
      </c>
      <c r="J70" s="1709" t="s">
        <v>7</v>
      </c>
      <c r="K70" s="1689">
        <v>12</v>
      </c>
      <c r="L70" s="1690">
        <f>SUM(I70*K70)</f>
        <v>1200000</v>
      </c>
      <c r="M70" s="1689"/>
      <c r="N70" s="1690">
        <f>I70*K70</f>
        <v>1200000</v>
      </c>
      <c r="O70" s="1685" t="s">
        <v>618</v>
      </c>
      <c r="P70" s="1686"/>
      <c r="Q70" s="1687"/>
      <c r="R70" s="1691"/>
      <c r="S70" s="1687"/>
      <c r="T70" s="1711"/>
      <c r="U70" s="1690"/>
      <c r="V70" s="1685"/>
      <c r="W70" s="1686"/>
      <c r="X70" s="1687"/>
      <c r="Y70" s="1691"/>
      <c r="Z70" s="1687"/>
      <c r="AA70" s="1711"/>
      <c r="AB70" s="1690"/>
      <c r="AC70" s="1681"/>
      <c r="AD70" s="1682"/>
      <c r="AE70" s="1683"/>
      <c r="AF70" s="1759"/>
      <c r="AG70" s="1676"/>
      <c r="AH70" s="1685"/>
      <c r="AI70" s="1686"/>
      <c r="AJ70" s="1709"/>
      <c r="AK70" s="1689"/>
      <c r="AL70" s="1690"/>
    </row>
    <row r="71" spans="1:39" s="13" customFormat="1" ht="10.5" hidden="1" customHeight="1">
      <c r="A71" s="1759"/>
      <c r="B71" s="1755"/>
      <c r="C71" s="1759"/>
      <c r="D71" s="1759"/>
      <c r="E71" s="1759"/>
      <c r="F71" s="1670"/>
      <c r="G71" s="1671"/>
      <c r="H71" s="1685"/>
      <c r="I71" s="1686"/>
      <c r="J71" s="1687"/>
      <c r="K71" s="1691"/>
      <c r="L71" s="1687"/>
      <c r="M71" s="1689"/>
      <c r="N71" s="1690"/>
      <c r="O71" s="1685"/>
      <c r="P71" s="1686"/>
      <c r="Q71" s="1687"/>
      <c r="R71" s="1691"/>
      <c r="S71" s="1687"/>
      <c r="T71" s="1689"/>
      <c r="U71" s="1690"/>
      <c r="V71" s="1685"/>
      <c r="W71" s="1686"/>
      <c r="X71" s="1687"/>
      <c r="Y71" s="1691"/>
      <c r="Z71" s="1687"/>
      <c r="AA71" s="1711"/>
      <c r="AB71" s="1690"/>
      <c r="AC71" s="1681"/>
      <c r="AD71" s="1682"/>
      <c r="AE71" s="1683"/>
      <c r="AF71" s="1759"/>
      <c r="AG71" s="1676"/>
      <c r="AH71" s="1685"/>
      <c r="AI71" s="1686"/>
      <c r="AJ71" s="1709"/>
      <c r="AK71" s="1689"/>
      <c r="AL71" s="1690"/>
    </row>
    <row r="72" spans="1:39" s="13" customFormat="1" ht="9.75" hidden="1" customHeight="1">
      <c r="A72" s="1759"/>
      <c r="B72" s="1755"/>
      <c r="C72" s="1759"/>
      <c r="D72" s="1759"/>
      <c r="E72" s="466"/>
      <c r="F72" s="1788"/>
      <c r="G72" s="1789"/>
      <c r="H72" s="1790"/>
      <c r="I72" s="1791"/>
      <c r="J72" s="427"/>
      <c r="K72" s="1792"/>
      <c r="L72" s="427"/>
      <c r="M72" s="1793"/>
      <c r="N72" s="1794"/>
      <c r="O72" s="1795"/>
      <c r="P72" s="1796"/>
      <c r="Q72" s="1797"/>
      <c r="R72" s="1797"/>
      <c r="S72" s="1797"/>
      <c r="T72" s="1797"/>
      <c r="U72" s="1798"/>
      <c r="V72" s="1799"/>
      <c r="W72" s="1800"/>
      <c r="X72" s="1801"/>
      <c r="Y72" s="1802"/>
      <c r="Z72" s="1801"/>
      <c r="AA72" s="1803"/>
      <c r="AB72" s="1804"/>
      <c r="AC72" s="1790"/>
      <c r="AD72" s="1791"/>
      <c r="AE72" s="427"/>
      <c r="AF72" s="1792"/>
      <c r="AG72" s="1794"/>
      <c r="AH72" s="1790"/>
      <c r="AI72" s="1791"/>
      <c r="AJ72" s="427"/>
      <c r="AK72" s="1792"/>
      <c r="AL72" s="1794"/>
    </row>
    <row r="73" spans="1:39" s="1781" customFormat="1" ht="20.25" customHeight="1">
      <c r="A73" s="1760">
        <v>770</v>
      </c>
      <c r="B73" s="1779" t="s">
        <v>243</v>
      </c>
      <c r="C73" s="1760">
        <v>771</v>
      </c>
      <c r="D73" s="1760" t="s">
        <v>423</v>
      </c>
      <c r="E73" s="4179" t="s">
        <v>395</v>
      </c>
      <c r="F73" s="4179"/>
      <c r="G73" s="1828">
        <f>SUM(G74:G96)</f>
        <v>81823269.035999998</v>
      </c>
      <c r="H73" s="1829"/>
      <c r="I73" s="1830"/>
      <c r="J73" s="1831"/>
      <c r="K73" s="1832"/>
      <c r="L73" s="1831"/>
      <c r="M73" s="1833"/>
      <c r="N73" s="1828">
        <f>SUM(N74,N79,N81,N82,N84,N91,N95,)</f>
        <v>81823269.035999998</v>
      </c>
      <c r="O73" s="1829"/>
      <c r="P73" s="1830"/>
      <c r="Q73" s="1831"/>
      <c r="R73" s="1832"/>
      <c r="S73" s="1831"/>
      <c r="T73" s="1831"/>
      <c r="U73" s="1828">
        <f>SUM(U74,U79,U81,U82,U84,U91,U93,)</f>
        <v>0</v>
      </c>
      <c r="V73" s="1829"/>
      <c r="W73" s="1830"/>
      <c r="X73" s="1831"/>
      <c r="Y73" s="1832"/>
      <c r="Z73" s="1831"/>
      <c r="AA73" s="1831"/>
      <c r="AB73" s="1828">
        <f>SUM(AB74,AB79,AB81,AB82,AB84,AB91,AB93,)</f>
        <v>0</v>
      </c>
      <c r="AC73" s="1829"/>
      <c r="AD73" s="1830"/>
      <c r="AE73" s="1831"/>
      <c r="AF73" s="1832"/>
      <c r="AG73" s="1828">
        <f>SUM(AG74,AG79,AG81,AG82,AG84,AG91,AG93,)</f>
        <v>0</v>
      </c>
      <c r="AH73" s="1829"/>
      <c r="AI73" s="1830"/>
      <c r="AJ73" s="1831"/>
      <c r="AK73" s="1832"/>
      <c r="AL73" s="1828">
        <f>SUM(AL74,AL79,AL81,AL82,AL84,AL91,AL93,)</f>
        <v>0</v>
      </c>
      <c r="AM73" s="1780">
        <f>SUM(AL73,AG73,AB73,U73,N73)</f>
        <v>81823269.035999998</v>
      </c>
    </row>
    <row r="74" spans="1:39" s="13" customFormat="1" ht="12.95" customHeight="1">
      <c r="A74" s="1759"/>
      <c r="B74" s="1755"/>
      <c r="C74" s="1759"/>
      <c r="D74" s="1759"/>
      <c r="E74" s="473" t="s">
        <v>415</v>
      </c>
      <c r="F74" s="1812" t="s">
        <v>467</v>
      </c>
      <c r="G74" s="1042">
        <f>SUM(N74,U74,AB74,AG74,AL74)</f>
        <v>65160000</v>
      </c>
      <c r="H74" s="1815"/>
      <c r="I74" s="1816"/>
      <c r="J74" s="1817"/>
      <c r="K74" s="1818"/>
      <c r="L74" s="1817"/>
      <c r="M74" s="1819"/>
      <c r="N74" s="1047">
        <f>SUM(N75:N77)</f>
        <v>65160000</v>
      </c>
      <c r="O74" s="1044"/>
      <c r="P74" s="1813"/>
      <c r="Q74" s="1045"/>
      <c r="R74" s="473"/>
      <c r="S74" s="1045"/>
      <c r="T74" s="1045"/>
      <c r="U74" s="1820">
        <f>SUM(U76:U77)</f>
        <v>0</v>
      </c>
      <c r="V74" s="1044"/>
      <c r="W74" s="1813"/>
      <c r="X74" s="1045"/>
      <c r="Y74" s="473"/>
      <c r="Z74" s="1045"/>
      <c r="AA74" s="1045"/>
      <c r="AB74" s="1820">
        <f>SUM(AB76:AB77)</f>
        <v>0</v>
      </c>
      <c r="AC74" s="1044"/>
      <c r="AD74" s="1813"/>
      <c r="AE74" s="1045"/>
      <c r="AF74" s="473"/>
      <c r="AG74" s="1820">
        <f>SUM(AG76:AG77)</f>
        <v>0</v>
      </c>
      <c r="AH74" s="1044"/>
      <c r="AI74" s="1813"/>
      <c r="AJ74" s="1045"/>
      <c r="AK74" s="473"/>
      <c r="AL74" s="1820">
        <f>SUM(AL76:AL77)</f>
        <v>0</v>
      </c>
      <c r="AM74" s="652">
        <f t="shared" ref="AM74:AM139" si="1">SUM(AL74,AG74,AB74,U74,N74)</f>
        <v>65160000</v>
      </c>
    </row>
    <row r="75" spans="1:39" s="13" customFormat="1" ht="10.5" hidden="1" customHeight="1">
      <c r="A75" s="1759"/>
      <c r="B75" s="1755"/>
      <c r="C75" s="1759"/>
      <c r="D75" s="1759"/>
      <c r="E75" s="1759"/>
      <c r="F75" s="1670"/>
      <c r="G75" s="1671"/>
      <c r="H75" s="1685" t="s">
        <v>861</v>
      </c>
      <c r="I75" s="1686">
        <v>2030000</v>
      </c>
      <c r="J75" s="1687"/>
      <c r="K75" s="1694">
        <v>12</v>
      </c>
      <c r="L75" s="1687"/>
      <c r="M75" s="1717"/>
      <c r="N75" s="1690">
        <f>I75*K75</f>
        <v>24360000</v>
      </c>
      <c r="O75" s="1681"/>
      <c r="P75" s="1682"/>
      <c r="Q75" s="1683"/>
      <c r="R75" s="1759"/>
      <c r="S75" s="1683"/>
      <c r="T75" s="1683"/>
      <c r="U75" s="1690"/>
      <c r="V75" s="1681"/>
      <c r="W75" s="1682"/>
      <c r="X75" s="1683"/>
      <c r="Y75" s="1759"/>
      <c r="Z75" s="1683"/>
      <c r="AA75" s="1683"/>
      <c r="AB75" s="1690"/>
      <c r="AC75" s="1681"/>
      <c r="AD75" s="1682"/>
      <c r="AE75" s="1683"/>
      <c r="AF75" s="1759"/>
      <c r="AG75" s="1690"/>
      <c r="AH75" s="1681"/>
      <c r="AI75" s="1682"/>
      <c r="AJ75" s="1683"/>
      <c r="AK75" s="1759"/>
      <c r="AL75" s="1690"/>
      <c r="AM75" s="652">
        <f t="shared" si="1"/>
        <v>24360000</v>
      </c>
    </row>
    <row r="76" spans="1:39" s="13" customFormat="1" ht="10.5" hidden="1" customHeight="1">
      <c r="A76" s="1759"/>
      <c r="B76" s="1755"/>
      <c r="C76" s="1759"/>
      <c r="D76" s="1759"/>
      <c r="E76" s="1759"/>
      <c r="F76" s="1670"/>
      <c r="G76" s="1671" t="s">
        <v>314</v>
      </c>
      <c r="H76" s="1685" t="s">
        <v>862</v>
      </c>
      <c r="I76" s="1686">
        <v>1820000</v>
      </c>
      <c r="J76" s="1687" t="s">
        <v>259</v>
      </c>
      <c r="K76" s="1694">
        <v>12</v>
      </c>
      <c r="L76" s="1721"/>
      <c r="M76" s="1722"/>
      <c r="N76" s="1690">
        <f>I76*K76</f>
        <v>21840000</v>
      </c>
      <c r="O76" s="1681"/>
      <c r="P76" s="1682"/>
      <c r="Q76" s="1683"/>
      <c r="R76" s="1723"/>
      <c r="S76" s="424"/>
      <c r="T76" s="1724"/>
      <c r="U76" s="1676"/>
      <c r="V76" s="1681"/>
      <c r="W76" s="1682"/>
      <c r="X76" s="1683"/>
      <c r="Y76" s="1723"/>
      <c r="Z76" s="424"/>
      <c r="AA76" s="1724"/>
      <c r="AB76" s="1676"/>
      <c r="AC76" s="1681"/>
      <c r="AD76" s="1682"/>
      <c r="AE76" s="1683"/>
      <c r="AF76" s="1723"/>
      <c r="AG76" s="1676"/>
      <c r="AH76" s="1681"/>
      <c r="AI76" s="1682"/>
      <c r="AJ76" s="1683"/>
      <c r="AK76" s="1723"/>
      <c r="AL76" s="1676"/>
      <c r="AM76" s="652">
        <f t="shared" si="1"/>
        <v>21840000</v>
      </c>
    </row>
    <row r="77" spans="1:39" s="13" customFormat="1" ht="10.5" hidden="1" customHeight="1">
      <c r="A77" s="1759"/>
      <c r="B77" s="1755"/>
      <c r="C77" s="1759"/>
      <c r="D77" s="1759"/>
      <c r="E77" s="1759"/>
      <c r="F77" s="1670"/>
      <c r="G77" s="1671"/>
      <c r="H77" s="1685" t="s">
        <v>863</v>
      </c>
      <c r="I77" s="1686">
        <v>1580000</v>
      </c>
      <c r="J77" s="1687"/>
      <c r="K77" s="1694">
        <v>12</v>
      </c>
      <c r="L77" s="1721"/>
      <c r="M77" s="1722"/>
      <c r="N77" s="1690">
        <f>I77*K77</f>
        <v>18960000</v>
      </c>
      <c r="O77" s="1681"/>
      <c r="P77" s="1682"/>
      <c r="Q77" s="1683"/>
      <c r="R77" s="1723"/>
      <c r="S77" s="424"/>
      <c r="T77" s="1724"/>
      <c r="U77" s="1676"/>
      <c r="V77" s="1681"/>
      <c r="W77" s="1682"/>
      <c r="X77" s="1683"/>
      <c r="Y77" s="1723"/>
      <c r="Z77" s="424"/>
      <c r="AA77" s="1724"/>
      <c r="AB77" s="1676"/>
      <c r="AC77" s="1681"/>
      <c r="AD77" s="1682"/>
      <c r="AE77" s="1683"/>
      <c r="AF77" s="1723"/>
      <c r="AG77" s="1676"/>
      <c r="AH77" s="1681"/>
      <c r="AI77" s="1682"/>
      <c r="AJ77" s="1683"/>
      <c r="AK77" s="1723"/>
      <c r="AL77" s="1676"/>
      <c r="AM77" s="652">
        <f t="shared" si="1"/>
        <v>18960000</v>
      </c>
    </row>
    <row r="78" spans="1:39" s="13" customFormat="1" ht="10.5" hidden="1" customHeight="1">
      <c r="A78" s="1759"/>
      <c r="B78" s="1755"/>
      <c r="C78" s="1759"/>
      <c r="D78" s="1759"/>
      <c r="E78" s="1759"/>
      <c r="F78" s="1670"/>
      <c r="G78" s="1671"/>
      <c r="H78" s="1685"/>
      <c r="I78" s="1686"/>
      <c r="J78" s="1687"/>
      <c r="K78" s="1694"/>
      <c r="L78" s="1687"/>
      <c r="M78" s="1725"/>
      <c r="N78" s="1690"/>
      <c r="O78" s="1681"/>
      <c r="P78" s="1682"/>
      <c r="Q78" s="1683"/>
      <c r="R78" s="1723"/>
      <c r="S78" s="1726"/>
      <c r="T78" s="1726"/>
      <c r="U78" s="1676"/>
      <c r="V78" s="1681"/>
      <c r="W78" s="1682"/>
      <c r="X78" s="1683"/>
      <c r="Y78" s="1723"/>
      <c r="Z78" s="1726"/>
      <c r="AA78" s="1726"/>
      <c r="AB78" s="1676"/>
      <c r="AC78" s="1681"/>
      <c r="AD78" s="1682"/>
      <c r="AE78" s="1683"/>
      <c r="AF78" s="1723"/>
      <c r="AG78" s="1676"/>
      <c r="AH78" s="1681"/>
      <c r="AI78" s="1682"/>
      <c r="AJ78" s="1683"/>
      <c r="AK78" s="1723"/>
      <c r="AL78" s="1676"/>
      <c r="AM78" s="652">
        <f t="shared" si="1"/>
        <v>0</v>
      </c>
    </row>
    <row r="79" spans="1:39" s="13" customFormat="1" ht="12.95" customHeight="1">
      <c r="A79" s="1759"/>
      <c r="B79" s="1755"/>
      <c r="C79" s="1759"/>
      <c r="D79" s="1759"/>
      <c r="E79" s="1759" t="s">
        <v>424</v>
      </c>
      <c r="F79" s="1670" t="s">
        <v>468</v>
      </c>
      <c r="G79" s="1671">
        <f>N79</f>
        <v>3600000</v>
      </c>
      <c r="H79" s="1685"/>
      <c r="I79" s="1686"/>
      <c r="J79" s="1687"/>
      <c r="K79" s="1715"/>
      <c r="L79" s="1687"/>
      <c r="M79" s="1717"/>
      <c r="N79" s="1720">
        <f>SUM(N80:N80)</f>
        <v>3600000</v>
      </c>
      <c r="O79" s="1681"/>
      <c r="P79" s="1682"/>
      <c r="Q79" s="1683"/>
      <c r="R79" s="1759"/>
      <c r="S79" s="1683"/>
      <c r="T79" s="1683"/>
      <c r="U79" s="1690"/>
      <c r="V79" s="1681"/>
      <c r="W79" s="1682"/>
      <c r="X79" s="1683"/>
      <c r="Y79" s="1759"/>
      <c r="Z79" s="1683"/>
      <c r="AA79" s="1683"/>
      <c r="AB79" s="1690"/>
      <c r="AC79" s="1681"/>
      <c r="AD79" s="1682"/>
      <c r="AE79" s="1683"/>
      <c r="AF79" s="1759"/>
      <c r="AG79" s="1690"/>
      <c r="AH79" s="1681"/>
      <c r="AI79" s="1682"/>
      <c r="AJ79" s="1683"/>
      <c r="AK79" s="1759"/>
      <c r="AL79" s="1690"/>
      <c r="AM79" s="652">
        <f t="shared" si="1"/>
        <v>3600000</v>
      </c>
    </row>
    <row r="80" spans="1:39" s="13" customFormat="1" ht="10.5" hidden="1" customHeight="1">
      <c r="A80" s="1759"/>
      <c r="B80" s="1755"/>
      <c r="C80" s="1759"/>
      <c r="D80" s="1759"/>
      <c r="E80" s="1759"/>
      <c r="F80" s="1670"/>
      <c r="G80" s="1671"/>
      <c r="H80" s="1685" t="s">
        <v>864</v>
      </c>
      <c r="I80" s="1686">
        <v>1200000</v>
      </c>
      <c r="J80" s="1687" t="s">
        <v>259</v>
      </c>
      <c r="K80" s="1691">
        <v>3</v>
      </c>
      <c r="L80" s="1687"/>
      <c r="M80" s="1727"/>
      <c r="N80" s="1690">
        <f>I80*K80</f>
        <v>3600000</v>
      </c>
      <c r="O80" s="1681"/>
      <c r="P80" s="1682"/>
      <c r="Q80" s="1683"/>
      <c r="R80" s="1759"/>
      <c r="S80" s="1683"/>
      <c r="T80" s="1683"/>
      <c r="U80" s="1690"/>
      <c r="V80" s="1681"/>
      <c r="W80" s="1682"/>
      <c r="X80" s="1683"/>
      <c r="Y80" s="1759"/>
      <c r="Z80" s="1683"/>
      <c r="AA80" s="1683"/>
      <c r="AB80" s="1690"/>
      <c r="AC80" s="1681"/>
      <c r="AD80" s="1682"/>
      <c r="AE80" s="1683"/>
      <c r="AF80" s="1759"/>
      <c r="AG80" s="1690"/>
      <c r="AH80" s="1681"/>
      <c r="AI80" s="1682"/>
      <c r="AJ80" s="1683"/>
      <c r="AK80" s="1759"/>
      <c r="AL80" s="1690"/>
      <c r="AM80" s="652">
        <f t="shared" si="1"/>
        <v>3600000</v>
      </c>
    </row>
    <row r="81" spans="1:39" s="13" customFormat="1" ht="12.95" customHeight="1">
      <c r="A81" s="1759"/>
      <c r="B81" s="1755"/>
      <c r="C81" s="1759"/>
      <c r="D81" s="1759"/>
      <c r="E81" s="1759" t="s">
        <v>425</v>
      </c>
      <c r="F81" s="1670" t="s">
        <v>469</v>
      </c>
      <c r="G81" s="1671">
        <f>SUM(N81,U81,AB81,AG81,AL81)</f>
        <v>0</v>
      </c>
      <c r="H81" s="1685"/>
      <c r="I81" s="1686"/>
      <c r="J81" s="1687"/>
      <c r="K81" s="1691"/>
      <c r="L81" s="1687"/>
      <c r="M81" s="1728"/>
      <c r="N81" s="1690"/>
      <c r="O81" s="1681"/>
      <c r="P81" s="1682"/>
      <c r="Q81" s="1683"/>
      <c r="R81" s="1684"/>
      <c r="S81" s="1683"/>
      <c r="T81" s="1684"/>
      <c r="U81" s="1676"/>
      <c r="V81" s="1681"/>
      <c r="W81" s="1682"/>
      <c r="X81" s="1683"/>
      <c r="Y81" s="1684"/>
      <c r="Z81" s="1683"/>
      <c r="AA81" s="1684"/>
      <c r="AB81" s="1676"/>
      <c r="AC81" s="1681"/>
      <c r="AD81" s="1682"/>
      <c r="AE81" s="1683"/>
      <c r="AF81" s="1684"/>
      <c r="AG81" s="1676"/>
      <c r="AH81" s="1681"/>
      <c r="AI81" s="1682"/>
      <c r="AJ81" s="1683"/>
      <c r="AK81" s="1684"/>
      <c r="AL81" s="1676"/>
      <c r="AM81" s="652">
        <f t="shared" si="1"/>
        <v>0</v>
      </c>
    </row>
    <row r="82" spans="1:39" s="13" customFormat="1" ht="12.95" customHeight="1">
      <c r="A82" s="1759"/>
      <c r="B82" s="1755"/>
      <c r="C82" s="1759"/>
      <c r="D82" s="1759"/>
      <c r="E82" s="1759" t="s">
        <v>426</v>
      </c>
      <c r="F82" s="1670" t="s">
        <v>470</v>
      </c>
      <c r="G82" s="1671">
        <f>SUM(N82,U82,AB82,AG82,AL82)</f>
        <v>0</v>
      </c>
      <c r="H82" s="1685"/>
      <c r="I82" s="1686"/>
      <c r="J82" s="1687"/>
      <c r="K82" s="1691"/>
      <c r="L82" s="1687"/>
      <c r="M82" s="1728"/>
      <c r="N82" s="1690">
        <f>N83</f>
        <v>0</v>
      </c>
      <c r="O82" s="1681"/>
      <c r="P82" s="1682"/>
      <c r="Q82" s="1683"/>
      <c r="R82" s="1684"/>
      <c r="S82" s="1683"/>
      <c r="T82" s="1684"/>
      <c r="U82" s="1690">
        <f>U83</f>
        <v>0</v>
      </c>
      <c r="V82" s="1681"/>
      <c r="W82" s="1682"/>
      <c r="X82" s="1683"/>
      <c r="Y82" s="1684"/>
      <c r="Z82" s="1683"/>
      <c r="AA82" s="1684"/>
      <c r="AB82" s="1690">
        <f>AB83</f>
        <v>0</v>
      </c>
      <c r="AC82" s="1681"/>
      <c r="AD82" s="1682"/>
      <c r="AE82" s="1683"/>
      <c r="AF82" s="1684"/>
      <c r="AG82" s="1690">
        <f>AG83</f>
        <v>0</v>
      </c>
      <c r="AH82" s="1681"/>
      <c r="AI82" s="1682"/>
      <c r="AJ82" s="1683"/>
      <c r="AK82" s="1684"/>
      <c r="AL82" s="1690">
        <f>AL83</f>
        <v>0</v>
      </c>
      <c r="AM82" s="652">
        <f t="shared" si="1"/>
        <v>0</v>
      </c>
    </row>
    <row r="83" spans="1:39" s="13" customFormat="1" ht="10.5" hidden="1" customHeight="1">
      <c r="A83" s="1759"/>
      <c r="B83" s="1755"/>
      <c r="C83" s="1759"/>
      <c r="D83" s="1759"/>
      <c r="E83" s="1759"/>
      <c r="F83" s="1670"/>
      <c r="G83" s="1729"/>
      <c r="H83" s="1685"/>
      <c r="I83" s="1686"/>
      <c r="J83" s="1687"/>
      <c r="K83" s="1691"/>
      <c r="L83" s="1687"/>
      <c r="M83" s="1728"/>
      <c r="N83" s="1690"/>
      <c r="O83" s="1681"/>
      <c r="P83" s="1682"/>
      <c r="Q83" s="1683"/>
      <c r="R83" s="1684"/>
      <c r="S83" s="1683"/>
      <c r="T83" s="1684"/>
      <c r="U83" s="1676"/>
      <c r="V83" s="1685"/>
      <c r="W83" s="1686"/>
      <c r="X83" s="1687"/>
      <c r="Y83" s="1691"/>
      <c r="Z83" s="1687"/>
      <c r="AA83" s="1716"/>
      <c r="AB83" s="1690">
        <f>SUM(W83*Y83)</f>
        <v>0</v>
      </c>
      <c r="AC83" s="1681"/>
      <c r="AD83" s="1682"/>
      <c r="AE83" s="1683"/>
      <c r="AF83" s="1684"/>
      <c r="AG83" s="1676"/>
      <c r="AH83" s="1681"/>
      <c r="AI83" s="1682"/>
      <c r="AJ83" s="1683"/>
      <c r="AK83" s="1684"/>
      <c r="AL83" s="1676"/>
      <c r="AM83" s="652">
        <f t="shared" si="1"/>
        <v>0</v>
      </c>
    </row>
    <row r="84" spans="1:39" s="13" customFormat="1" ht="12.95" customHeight="1">
      <c r="A84" s="1759"/>
      <c r="B84" s="1755"/>
      <c r="C84" s="1759"/>
      <c r="D84" s="1759"/>
      <c r="E84" s="1759" t="s">
        <v>427</v>
      </c>
      <c r="F84" s="1730" t="s">
        <v>471</v>
      </c>
      <c r="G84" s="1671">
        <f>SUM(N84,U84,AB84,AG84,AL84)</f>
        <v>6193269.0360000003</v>
      </c>
      <c r="H84" s="1731"/>
      <c r="I84" s="1686"/>
      <c r="J84" s="1687"/>
      <c r="K84" s="1715"/>
      <c r="L84" s="1687"/>
      <c r="M84" s="1717"/>
      <c r="N84" s="1720">
        <f>SUM(N85:N89)</f>
        <v>6193269.0360000003</v>
      </c>
      <c r="O84" s="1732"/>
      <c r="P84" s="1682"/>
      <c r="Q84" s="1683"/>
      <c r="R84" s="1759"/>
      <c r="S84" s="1683"/>
      <c r="T84" s="1683"/>
      <c r="U84" s="1690">
        <f>SUM(U85:U89)</f>
        <v>0</v>
      </c>
      <c r="V84" s="1732"/>
      <c r="W84" s="1682"/>
      <c r="X84" s="1683"/>
      <c r="Y84" s="1759"/>
      <c r="Z84" s="1683"/>
      <c r="AA84" s="1683"/>
      <c r="AB84" s="1690">
        <f>SUM(AB85:AB89)</f>
        <v>0</v>
      </c>
      <c r="AC84" s="1732"/>
      <c r="AD84" s="1682"/>
      <c r="AE84" s="1683"/>
      <c r="AF84" s="1759"/>
      <c r="AG84" s="1690">
        <f>SUM(AG85:AG89)</f>
        <v>0</v>
      </c>
      <c r="AH84" s="1732"/>
      <c r="AI84" s="1682"/>
      <c r="AJ84" s="1683"/>
      <c r="AK84" s="1759"/>
      <c r="AL84" s="1690">
        <f>SUM(AL85:AL89)</f>
        <v>0</v>
      </c>
      <c r="AM84" s="652">
        <f t="shared" si="1"/>
        <v>6193269.0360000003</v>
      </c>
    </row>
    <row r="85" spans="1:39" s="13" customFormat="1" ht="10.5" hidden="1" customHeight="1">
      <c r="A85" s="1759"/>
      <c r="B85" s="1755"/>
      <c r="C85" s="1759"/>
      <c r="D85" s="1759"/>
      <c r="E85" s="1759"/>
      <c r="F85" s="1670"/>
      <c r="G85" s="1671"/>
      <c r="H85" s="1731" t="s">
        <v>16</v>
      </c>
      <c r="I85" s="1686">
        <f>N74</f>
        <v>65160000</v>
      </c>
      <c r="J85" s="1687" t="s">
        <v>259</v>
      </c>
      <c r="K85" s="1778">
        <v>2.8199999999999999E-2</v>
      </c>
      <c r="L85" s="1734"/>
      <c r="M85" s="1735"/>
      <c r="N85" s="1690">
        <f>SUM(I85*K85)</f>
        <v>1837512</v>
      </c>
      <c r="O85" s="1732"/>
      <c r="P85" s="1682"/>
      <c r="Q85" s="1683"/>
      <c r="R85" s="1736"/>
      <c r="S85" s="1737"/>
      <c r="T85" s="1738"/>
      <c r="U85" s="1676"/>
      <c r="V85" s="1732"/>
      <c r="W85" s="1682"/>
      <c r="X85" s="1683"/>
      <c r="Y85" s="1736"/>
      <c r="Z85" s="1737"/>
      <c r="AA85" s="1737"/>
      <c r="AB85" s="1676"/>
      <c r="AC85" s="1732"/>
      <c r="AD85" s="1682"/>
      <c r="AE85" s="1683"/>
      <c r="AF85" s="1736"/>
      <c r="AG85" s="1676"/>
      <c r="AH85" s="1732"/>
      <c r="AI85" s="1682"/>
      <c r="AJ85" s="1683"/>
      <c r="AK85" s="1736"/>
      <c r="AL85" s="1676"/>
      <c r="AM85" s="652">
        <f t="shared" si="1"/>
        <v>1837512</v>
      </c>
    </row>
    <row r="86" spans="1:39" s="13" customFormat="1" ht="10.5" hidden="1" customHeight="1">
      <c r="A86" s="1759"/>
      <c r="B86" s="1755"/>
      <c r="C86" s="1759"/>
      <c r="D86" s="1759"/>
      <c r="E86" s="1759"/>
      <c r="F86" s="1670"/>
      <c r="G86" s="1671"/>
      <c r="H86" s="1731" t="s">
        <v>150</v>
      </c>
      <c r="I86" s="1686">
        <f>N85</f>
        <v>1837512</v>
      </c>
      <c r="J86" s="1687" t="s">
        <v>259</v>
      </c>
      <c r="K86" s="1778">
        <v>6.5500000000000003E-2</v>
      </c>
      <c r="L86" s="1734"/>
      <c r="M86" s="1735"/>
      <c r="N86" s="1690">
        <f>SUM(I86*K86)</f>
        <v>120357.03600000001</v>
      </c>
      <c r="O86" s="1732"/>
      <c r="P86" s="1682"/>
      <c r="Q86" s="1683"/>
      <c r="R86" s="1736"/>
      <c r="S86" s="1737"/>
      <c r="T86" s="1738"/>
      <c r="U86" s="1676"/>
      <c r="V86" s="1732"/>
      <c r="W86" s="1682"/>
      <c r="X86" s="1683"/>
      <c r="Y86" s="1736"/>
      <c r="Z86" s="1737"/>
      <c r="AA86" s="1737"/>
      <c r="AB86" s="1676"/>
      <c r="AC86" s="1732"/>
      <c r="AD86" s="1682"/>
      <c r="AE86" s="1683"/>
      <c r="AF86" s="1736"/>
      <c r="AG86" s="1676"/>
      <c r="AH86" s="1732"/>
      <c r="AI86" s="1682"/>
      <c r="AJ86" s="1683"/>
      <c r="AK86" s="1736"/>
      <c r="AL86" s="1676"/>
      <c r="AM86" s="652">
        <f t="shared" si="1"/>
        <v>120357.03600000001</v>
      </c>
    </row>
    <row r="87" spans="1:39" s="13" customFormat="1" ht="10.5" hidden="1" customHeight="1">
      <c r="A87" s="1759"/>
      <c r="B87" s="1755"/>
      <c r="C87" s="1759"/>
      <c r="D87" s="1759"/>
      <c r="E87" s="1759"/>
      <c r="F87" s="1670"/>
      <c r="G87" s="1671"/>
      <c r="H87" s="1685" t="s">
        <v>109</v>
      </c>
      <c r="I87" s="1686">
        <f>N74</f>
        <v>65160000</v>
      </c>
      <c r="J87" s="1687" t="s">
        <v>259</v>
      </c>
      <c r="K87" s="1733" t="s">
        <v>151</v>
      </c>
      <c r="L87" s="1687"/>
      <c r="M87" s="1735"/>
      <c r="N87" s="1690">
        <f>SUM(I87*4.5%)</f>
        <v>2932200</v>
      </c>
      <c r="O87" s="1681"/>
      <c r="P87" s="1682"/>
      <c r="Q87" s="1683"/>
      <c r="R87" s="1736"/>
      <c r="S87" s="1683"/>
      <c r="T87" s="1683"/>
      <c r="U87" s="1676"/>
      <c r="V87" s="1681"/>
      <c r="W87" s="1682"/>
      <c r="X87" s="1683"/>
      <c r="Y87" s="1736"/>
      <c r="Z87" s="1683"/>
      <c r="AA87" s="1683"/>
      <c r="AB87" s="1676"/>
      <c r="AC87" s="1681"/>
      <c r="AD87" s="1682"/>
      <c r="AE87" s="1683"/>
      <c r="AF87" s="1736"/>
      <c r="AG87" s="1676"/>
      <c r="AH87" s="1681"/>
      <c r="AI87" s="1682"/>
      <c r="AJ87" s="1683"/>
      <c r="AK87" s="1736"/>
      <c r="AL87" s="1676"/>
      <c r="AM87" s="652">
        <f t="shared" si="1"/>
        <v>2932200</v>
      </c>
    </row>
    <row r="88" spans="1:39" s="13" customFormat="1" ht="10.5" hidden="1" customHeight="1">
      <c r="A88" s="1759"/>
      <c r="B88" s="1755"/>
      <c r="C88" s="1759"/>
      <c r="D88" s="1759"/>
      <c r="E88" s="1759"/>
      <c r="F88" s="1670"/>
      <c r="G88" s="1671"/>
      <c r="H88" s="1731" t="s">
        <v>152</v>
      </c>
      <c r="I88" s="1686">
        <f>N74</f>
        <v>65160000</v>
      </c>
      <c r="J88" s="1687" t="s">
        <v>259</v>
      </c>
      <c r="K88" s="1739" t="s">
        <v>153</v>
      </c>
      <c r="L88" s="1740"/>
      <c r="M88" s="1741"/>
      <c r="N88" s="1690">
        <f>SUM(I88*1.3%)</f>
        <v>847080.00000000012</v>
      </c>
      <c r="O88" s="1732"/>
      <c r="P88" s="1682"/>
      <c r="Q88" s="1683"/>
      <c r="R88" s="1742"/>
      <c r="S88" s="1738"/>
      <c r="T88" s="1738"/>
      <c r="U88" s="1676"/>
      <c r="V88" s="1732"/>
      <c r="W88" s="1682"/>
      <c r="X88" s="1683"/>
      <c r="Y88" s="1742"/>
      <c r="Z88" s="1738"/>
      <c r="AA88" s="1738"/>
      <c r="AB88" s="1676"/>
      <c r="AC88" s="1732"/>
      <c r="AD88" s="1682"/>
      <c r="AE88" s="1683"/>
      <c r="AF88" s="1742"/>
      <c r="AG88" s="1676"/>
      <c r="AH88" s="1732"/>
      <c r="AI88" s="1682"/>
      <c r="AJ88" s="1683"/>
      <c r="AK88" s="1742"/>
      <c r="AL88" s="1676"/>
      <c r="AM88" s="652">
        <f t="shared" si="1"/>
        <v>847080.00000000012</v>
      </c>
    </row>
    <row r="89" spans="1:39" s="13" customFormat="1" ht="10.5" hidden="1" customHeight="1">
      <c r="A89" s="1759"/>
      <c r="B89" s="1755"/>
      <c r="C89" s="1759"/>
      <c r="D89" s="1759"/>
      <c r="E89" s="1759"/>
      <c r="F89" s="1670"/>
      <c r="G89" s="1671"/>
      <c r="H89" s="1685" t="s">
        <v>292</v>
      </c>
      <c r="I89" s="1686">
        <f>N74</f>
        <v>65160000</v>
      </c>
      <c r="J89" s="1687" t="s">
        <v>259</v>
      </c>
      <c r="K89" s="1733" t="s">
        <v>154</v>
      </c>
      <c r="L89" s="1687"/>
      <c r="M89" s="1717"/>
      <c r="N89" s="1690">
        <f>SUM(I89*0.7%)</f>
        <v>456119.99999999994</v>
      </c>
      <c r="O89" s="1681"/>
      <c r="P89" s="1682"/>
      <c r="Q89" s="1683"/>
      <c r="R89" s="1736"/>
      <c r="S89" s="1683"/>
      <c r="T89" s="1683"/>
      <c r="U89" s="1676"/>
      <c r="V89" s="1681"/>
      <c r="W89" s="1682"/>
      <c r="X89" s="1683"/>
      <c r="Y89" s="1736"/>
      <c r="Z89" s="1683"/>
      <c r="AA89" s="1683"/>
      <c r="AB89" s="1676"/>
      <c r="AC89" s="1681"/>
      <c r="AD89" s="1682"/>
      <c r="AE89" s="1683"/>
      <c r="AF89" s="1736"/>
      <c r="AG89" s="1676"/>
      <c r="AH89" s="1681"/>
      <c r="AI89" s="1682"/>
      <c r="AJ89" s="1683"/>
      <c r="AK89" s="1736"/>
      <c r="AL89" s="1676"/>
      <c r="AM89" s="652">
        <f t="shared" si="1"/>
        <v>456119.99999999994</v>
      </c>
    </row>
    <row r="90" spans="1:39" s="13" customFormat="1" ht="10.5" hidden="1" customHeight="1">
      <c r="A90" s="1759"/>
      <c r="B90" s="1755"/>
      <c r="C90" s="1759"/>
      <c r="D90" s="1759"/>
      <c r="E90" s="1759"/>
      <c r="F90" s="1670"/>
      <c r="G90" s="1671"/>
      <c r="H90" s="1685"/>
      <c r="I90" s="1686"/>
      <c r="J90" s="1687"/>
      <c r="K90" s="1733"/>
      <c r="L90" s="1687"/>
      <c r="M90" s="1717"/>
      <c r="N90" s="1690"/>
      <c r="O90" s="1681"/>
      <c r="P90" s="1682"/>
      <c r="Q90" s="1683"/>
      <c r="R90" s="1736"/>
      <c r="S90" s="1683"/>
      <c r="T90" s="1683"/>
      <c r="U90" s="1676"/>
      <c r="V90" s="1681"/>
      <c r="W90" s="1682"/>
      <c r="X90" s="1683"/>
      <c r="Y90" s="1736"/>
      <c r="Z90" s="1683"/>
      <c r="AA90" s="1683"/>
      <c r="AB90" s="1676"/>
      <c r="AC90" s="1681"/>
      <c r="AD90" s="1682"/>
      <c r="AE90" s="1683"/>
      <c r="AF90" s="1736"/>
      <c r="AG90" s="1676"/>
      <c r="AH90" s="1681"/>
      <c r="AI90" s="1682"/>
      <c r="AJ90" s="1683"/>
      <c r="AK90" s="1736"/>
      <c r="AL90" s="1676"/>
      <c r="AM90" s="652">
        <f t="shared" si="1"/>
        <v>0</v>
      </c>
    </row>
    <row r="91" spans="1:39" s="13" customFormat="1" ht="12.95" customHeight="1">
      <c r="A91" s="1759"/>
      <c r="B91" s="1755"/>
      <c r="C91" s="1759"/>
      <c r="D91" s="1759"/>
      <c r="E91" s="1759" t="s">
        <v>428</v>
      </c>
      <c r="F91" s="1670" t="s">
        <v>472</v>
      </c>
      <c r="G91" s="1671">
        <f>SUM(N91,U91,AB91,AG91,AL91)</f>
        <v>1440000</v>
      </c>
      <c r="H91" s="1685"/>
      <c r="I91" s="1686"/>
      <c r="J91" s="1687"/>
      <c r="K91" s="1733"/>
      <c r="L91" s="1687"/>
      <c r="M91" s="1717"/>
      <c r="N91" s="1720">
        <f>SUM(N92:N92)</f>
        <v>1440000</v>
      </c>
      <c r="O91" s="1681"/>
      <c r="P91" s="1682"/>
      <c r="Q91" s="1683"/>
      <c r="R91" s="1736"/>
      <c r="S91" s="1683"/>
      <c r="T91" s="1683"/>
      <c r="U91" s="1720">
        <f>SUM(U92:U92)</f>
        <v>0</v>
      </c>
      <c r="V91" s="1681"/>
      <c r="W91" s="1682"/>
      <c r="X91" s="1683"/>
      <c r="Y91" s="1736"/>
      <c r="Z91" s="1683"/>
      <c r="AA91" s="1683"/>
      <c r="AB91" s="1720">
        <f>SUM(AB92:AB92)</f>
        <v>0</v>
      </c>
      <c r="AC91" s="1681"/>
      <c r="AD91" s="1682"/>
      <c r="AE91" s="1683"/>
      <c r="AF91" s="1736"/>
      <c r="AG91" s="1720">
        <f>SUM(AG92:AG92)</f>
        <v>0</v>
      </c>
      <c r="AH91" s="1681"/>
      <c r="AI91" s="1682"/>
      <c r="AJ91" s="1683"/>
      <c r="AK91" s="1736"/>
      <c r="AL91" s="1720">
        <f>SUM(AL92:AL92)</f>
        <v>0</v>
      </c>
      <c r="AM91" s="652">
        <f t="shared" si="1"/>
        <v>1440000</v>
      </c>
    </row>
    <row r="92" spans="1:39" s="13" customFormat="1" ht="10.5" hidden="1" customHeight="1">
      <c r="A92" s="1759"/>
      <c r="B92" s="1755"/>
      <c r="C92" s="1759"/>
      <c r="D92" s="1759"/>
      <c r="E92" s="1759"/>
      <c r="F92" s="1670"/>
      <c r="G92" s="1671"/>
      <c r="H92" s="1685" t="s">
        <v>155</v>
      </c>
      <c r="I92" s="1686">
        <v>120000</v>
      </c>
      <c r="J92" s="1687" t="s">
        <v>7</v>
      </c>
      <c r="K92" s="1689">
        <v>12</v>
      </c>
      <c r="L92" s="1687"/>
      <c r="M92" s="1727"/>
      <c r="N92" s="1690">
        <f>I92*K92</f>
        <v>1440000</v>
      </c>
      <c r="O92" s="1681"/>
      <c r="P92" s="1682"/>
      <c r="Q92" s="1683"/>
      <c r="R92" s="1736"/>
      <c r="S92" s="1683"/>
      <c r="T92" s="1683"/>
      <c r="U92" s="1690"/>
      <c r="V92" s="1685"/>
      <c r="W92" s="1686"/>
      <c r="X92" s="1687"/>
      <c r="Y92" s="1691"/>
      <c r="Z92" s="1687"/>
      <c r="AA92" s="1711"/>
      <c r="AB92" s="1690"/>
      <c r="AC92" s="1681"/>
      <c r="AD92" s="1682"/>
      <c r="AE92" s="1683"/>
      <c r="AF92" s="1736"/>
      <c r="AG92" s="1690"/>
      <c r="AH92" s="1681"/>
      <c r="AI92" s="1682"/>
      <c r="AJ92" s="1683"/>
      <c r="AK92" s="1736"/>
      <c r="AL92" s="1690"/>
      <c r="AM92" s="652">
        <f t="shared" si="1"/>
        <v>1440000</v>
      </c>
    </row>
    <row r="93" spans="1:39" s="13" customFormat="1" ht="12.95" hidden="1" customHeight="1">
      <c r="A93" s="1759"/>
      <c r="B93" s="1755"/>
      <c r="C93" s="1759"/>
      <c r="D93" s="1759"/>
      <c r="E93" s="1759" t="s">
        <v>429</v>
      </c>
      <c r="F93" s="1670" t="s">
        <v>430</v>
      </c>
      <c r="G93" s="1671">
        <f>SUM(N93,U93,AB93,AG93,AL93)</f>
        <v>0</v>
      </c>
      <c r="H93" s="1685"/>
      <c r="I93" s="1686"/>
      <c r="J93" s="1687"/>
      <c r="K93" s="1691"/>
      <c r="L93" s="1687"/>
      <c r="M93" s="1715"/>
      <c r="N93" s="1690"/>
      <c r="O93" s="1681"/>
      <c r="P93" s="1682"/>
      <c r="Q93" s="1683"/>
      <c r="R93" s="1684"/>
      <c r="S93" s="1683"/>
      <c r="T93" s="1697"/>
      <c r="U93" s="1690">
        <f>SUM(U94:U96)</f>
        <v>0</v>
      </c>
      <c r="V93" s="1681"/>
      <c r="W93" s="1682"/>
      <c r="X93" s="1683"/>
      <c r="Y93" s="1684"/>
      <c r="Z93" s="1683"/>
      <c r="AA93" s="1697"/>
      <c r="AB93" s="1690">
        <f>SUM(AB94:AB96)</f>
        <v>0</v>
      </c>
      <c r="AC93" s="1681"/>
      <c r="AD93" s="1682"/>
      <c r="AE93" s="1683"/>
      <c r="AF93" s="1684"/>
      <c r="AG93" s="1690">
        <f>SUM(AG94:AG96)</f>
        <v>0</v>
      </c>
      <c r="AH93" s="1681"/>
      <c r="AI93" s="1682"/>
      <c r="AJ93" s="1683"/>
      <c r="AK93" s="1684"/>
      <c r="AL93" s="1690">
        <f>SUM(AL94:AL96)</f>
        <v>0</v>
      </c>
      <c r="AM93" s="652">
        <f t="shared" si="1"/>
        <v>0</v>
      </c>
    </row>
    <row r="94" spans="1:39" s="13" customFormat="1" ht="12.95" hidden="1" customHeight="1">
      <c r="A94" s="1759"/>
      <c r="B94" s="1755"/>
      <c r="C94" s="1759"/>
      <c r="D94" s="1759"/>
      <c r="E94" s="1759" t="s">
        <v>416</v>
      </c>
      <c r="F94" s="1670" t="s">
        <v>431</v>
      </c>
      <c r="G94" s="1671">
        <f>SUM(N94,U94,AB94,AG94,AL94)</f>
        <v>0</v>
      </c>
      <c r="H94" s="1685"/>
      <c r="I94" s="1686"/>
      <c r="J94" s="1687"/>
      <c r="K94" s="1691"/>
      <c r="L94" s="1687"/>
      <c r="M94" s="1715"/>
      <c r="N94" s="1690"/>
      <c r="O94" s="1681"/>
      <c r="P94" s="1682"/>
      <c r="Q94" s="1683"/>
      <c r="R94" s="1684"/>
      <c r="S94" s="1683"/>
      <c r="T94" s="1697"/>
      <c r="U94" s="1676"/>
      <c r="V94" s="1681"/>
      <c r="W94" s="1682"/>
      <c r="X94" s="1683"/>
      <c r="Y94" s="1684"/>
      <c r="Z94" s="1683"/>
      <c r="AA94" s="1697"/>
      <c r="AB94" s="1676"/>
      <c r="AC94" s="1681"/>
      <c r="AD94" s="1682"/>
      <c r="AE94" s="1683"/>
      <c r="AF94" s="1684"/>
      <c r="AG94" s="1676"/>
      <c r="AH94" s="1681"/>
      <c r="AI94" s="1682"/>
      <c r="AJ94" s="1683"/>
      <c r="AK94" s="1684"/>
      <c r="AL94" s="1676"/>
      <c r="AM94" s="652">
        <f t="shared" si="1"/>
        <v>0</v>
      </c>
    </row>
    <row r="95" spans="1:39" s="13" customFormat="1" ht="12.95" customHeight="1">
      <c r="A95" s="1759"/>
      <c r="B95" s="1755"/>
      <c r="C95" s="1759"/>
      <c r="D95" s="1759"/>
      <c r="E95" s="1759" t="s">
        <v>417</v>
      </c>
      <c r="F95" s="1670" t="s">
        <v>432</v>
      </c>
      <c r="G95" s="1671">
        <f>SUM(N95,U95,AB95,AG95,AL95)</f>
        <v>5430000</v>
      </c>
      <c r="H95" s="1685" t="s">
        <v>293</v>
      </c>
      <c r="I95" s="1686"/>
      <c r="J95" s="1687"/>
      <c r="K95" s="1691"/>
      <c r="L95" s="1687"/>
      <c r="M95" s="1715"/>
      <c r="N95" s="1720">
        <v>5430000</v>
      </c>
      <c r="O95" s="1681"/>
      <c r="P95" s="1682"/>
      <c r="Q95" s="1683"/>
      <c r="R95" s="1684"/>
      <c r="S95" s="1683"/>
      <c r="T95" s="1697"/>
      <c r="U95" s="1676"/>
      <c r="V95" s="1681"/>
      <c r="W95" s="1682"/>
      <c r="X95" s="1683"/>
      <c r="Y95" s="1684"/>
      <c r="Z95" s="1683"/>
      <c r="AA95" s="1697"/>
      <c r="AB95" s="1676"/>
      <c r="AC95" s="1681"/>
      <c r="AD95" s="1682"/>
      <c r="AE95" s="1683"/>
      <c r="AF95" s="1684"/>
      <c r="AG95" s="1676"/>
      <c r="AH95" s="1681"/>
      <c r="AI95" s="1682"/>
      <c r="AJ95" s="1683"/>
      <c r="AK95" s="1684"/>
      <c r="AL95" s="1676"/>
      <c r="AM95" s="652">
        <f t="shared" si="1"/>
        <v>5430000</v>
      </c>
    </row>
    <row r="96" spans="1:39" s="13" customFormat="1" ht="12.95" hidden="1" customHeight="1">
      <c r="A96" s="1759"/>
      <c r="B96" s="1755"/>
      <c r="C96" s="1759"/>
      <c r="D96" s="1759"/>
      <c r="E96" s="466"/>
      <c r="F96" s="1788"/>
      <c r="G96" s="1789"/>
      <c r="H96" s="1799"/>
      <c r="I96" s="1800"/>
      <c r="J96" s="1801"/>
      <c r="K96" s="1802"/>
      <c r="L96" s="1801"/>
      <c r="M96" s="1805"/>
      <c r="N96" s="1804"/>
      <c r="O96" s="1806"/>
      <c r="P96" s="1807"/>
      <c r="Q96" s="1808"/>
      <c r="R96" s="1809"/>
      <c r="S96" s="1808"/>
      <c r="T96" s="1810"/>
      <c r="U96" s="1798"/>
      <c r="V96" s="1806"/>
      <c r="W96" s="1807"/>
      <c r="X96" s="1808"/>
      <c r="Y96" s="1809"/>
      <c r="Z96" s="1808"/>
      <c r="AA96" s="1810"/>
      <c r="AB96" s="1798"/>
      <c r="AC96" s="1806"/>
      <c r="AD96" s="1807"/>
      <c r="AE96" s="1808"/>
      <c r="AF96" s="1809"/>
      <c r="AG96" s="1798"/>
      <c r="AH96" s="1806"/>
      <c r="AI96" s="1807"/>
      <c r="AJ96" s="1808"/>
      <c r="AK96" s="1809"/>
      <c r="AL96" s="1798"/>
      <c r="AM96" s="652">
        <f t="shared" si="1"/>
        <v>0</v>
      </c>
    </row>
    <row r="97" spans="1:40" s="1781" customFormat="1" ht="20.25" customHeight="1">
      <c r="A97" s="1760"/>
      <c r="B97" s="1779"/>
      <c r="C97" s="1760">
        <v>772</v>
      </c>
      <c r="D97" s="1760" t="s">
        <v>433</v>
      </c>
      <c r="E97" s="4179" t="s">
        <v>395</v>
      </c>
      <c r="F97" s="4179"/>
      <c r="G97" s="1828">
        <f>SUM(G98:G139)</f>
        <v>22936000</v>
      </c>
      <c r="H97" s="1834"/>
      <c r="I97" s="1835"/>
      <c r="J97" s="1836"/>
      <c r="K97" s="1837"/>
      <c r="L97" s="1836"/>
      <c r="M97" s="1838"/>
      <c r="N97" s="1828">
        <f>SUM(N98,N102,N105,N108,N112,N115,N118,N120,N126,N123,N131,N134,N138)</f>
        <v>20836000</v>
      </c>
      <c r="O97" s="1834"/>
      <c r="P97" s="1835"/>
      <c r="Q97" s="1836"/>
      <c r="R97" s="1837"/>
      <c r="S97" s="1836"/>
      <c r="T97" s="1836"/>
      <c r="U97" s="1828">
        <f>SUM(U98,U102,U105,U108,U112,U115,U118,U120,U123,U131,U134,U138)</f>
        <v>1040000</v>
      </c>
      <c r="V97" s="1834"/>
      <c r="W97" s="1835"/>
      <c r="X97" s="1836"/>
      <c r="Y97" s="1837"/>
      <c r="Z97" s="1836"/>
      <c r="AA97" s="1836"/>
      <c r="AB97" s="1828">
        <f>SUM(AB98,AB102,AB105,AB108,AB112,AB115,AB118,AB120,AB123,AB131,AB134,AB138)</f>
        <v>1060000</v>
      </c>
      <c r="AC97" s="1834"/>
      <c r="AD97" s="1835"/>
      <c r="AE97" s="1836"/>
      <c r="AF97" s="1837"/>
      <c r="AG97" s="1828">
        <f>SUM(AG98,AG102,AG105,AG108,AG112,AG115,AG118,AG120,AG123,AG131,AG134,AG138)</f>
        <v>0</v>
      </c>
      <c r="AH97" s="1834"/>
      <c r="AI97" s="1835"/>
      <c r="AJ97" s="1836"/>
      <c r="AK97" s="1837"/>
      <c r="AL97" s="1828">
        <f>SUM(AL98,AL102,AL105,AL108,AL112,AL115,AL118,AL120,AL123,AL131,AL134,AL138)</f>
        <v>0</v>
      </c>
      <c r="AM97" s="1780">
        <f t="shared" si="1"/>
        <v>22936000</v>
      </c>
    </row>
    <row r="98" spans="1:40" s="13" customFormat="1" ht="12.95" customHeight="1">
      <c r="A98" s="1759"/>
      <c r="B98" s="1755"/>
      <c r="C98" s="1759"/>
      <c r="D98" s="1759"/>
      <c r="E98" s="473" t="s">
        <v>434</v>
      </c>
      <c r="F98" s="1044" t="s">
        <v>120</v>
      </c>
      <c r="G98" s="1042">
        <f>SUM(N98,U98,AB98,AG98,AL98)</f>
        <v>8760000</v>
      </c>
      <c r="H98" s="1044"/>
      <c r="I98" s="1813"/>
      <c r="J98" s="1045"/>
      <c r="K98" s="473"/>
      <c r="L98" s="1045"/>
      <c r="M98" s="1046"/>
      <c r="N98" s="1814">
        <f>SUM(N99:N100)</f>
        <v>8760000</v>
      </c>
      <c r="O98" s="1044"/>
      <c r="P98" s="1813"/>
      <c r="Q98" s="1045"/>
      <c r="R98" s="473"/>
      <c r="S98" s="1045"/>
      <c r="T98" s="1045"/>
      <c r="U98" s="1814">
        <f>SUM(U99:U100)</f>
        <v>0</v>
      </c>
      <c r="V98" s="1044"/>
      <c r="W98" s="1813"/>
      <c r="X98" s="1045"/>
      <c r="Y98" s="473"/>
      <c r="Z98" s="1045"/>
      <c r="AA98" s="1045"/>
      <c r="AB98" s="1814">
        <f>SUM(AB99:AB100)</f>
        <v>0</v>
      </c>
      <c r="AC98" s="1044"/>
      <c r="AD98" s="1813"/>
      <c r="AE98" s="1045"/>
      <c r="AF98" s="473"/>
      <c r="AG98" s="1821">
        <f>SUM(AG99:AG100)</f>
        <v>0</v>
      </c>
      <c r="AH98" s="1044"/>
      <c r="AI98" s="1813"/>
      <c r="AJ98" s="1045"/>
      <c r="AK98" s="473"/>
      <c r="AL98" s="1821">
        <f>SUM(AL99:AL100)</f>
        <v>0</v>
      </c>
      <c r="AM98" s="652">
        <f t="shared" si="1"/>
        <v>8760000</v>
      </c>
    </row>
    <row r="99" spans="1:40" s="13" customFormat="1" ht="10.5" customHeight="1">
      <c r="A99" s="1759"/>
      <c r="B99" s="1755"/>
      <c r="C99" s="1759"/>
      <c r="D99" s="1759"/>
      <c r="E99" s="1759"/>
      <c r="F99" s="1681"/>
      <c r="G99" s="1671"/>
      <c r="H99" s="1685" t="s">
        <v>264</v>
      </c>
      <c r="I99" s="1686">
        <v>730000</v>
      </c>
      <c r="J99" s="1709" t="s">
        <v>259</v>
      </c>
      <c r="K99" s="1689">
        <v>12</v>
      </c>
      <c r="L99" s="1687"/>
      <c r="M99" s="1735"/>
      <c r="N99" s="1690">
        <f>SUM(I99*K99+M99)</f>
        <v>8760000</v>
      </c>
      <c r="O99" s="1681"/>
      <c r="P99" s="1682"/>
      <c r="Q99" s="1683"/>
      <c r="R99" s="1759"/>
      <c r="S99" s="1683"/>
      <c r="T99" s="1683"/>
      <c r="U99" s="1676"/>
      <c r="V99" s="1681"/>
      <c r="W99" s="1682"/>
      <c r="X99" s="1683"/>
      <c r="Y99" s="1759"/>
      <c r="Z99" s="1683"/>
      <c r="AA99" s="1683"/>
      <c r="AB99" s="1676"/>
      <c r="AC99" s="1681"/>
      <c r="AD99" s="1682"/>
      <c r="AE99" s="1683"/>
      <c r="AF99" s="1759"/>
      <c r="AG99" s="1743"/>
      <c r="AH99" s="1681"/>
      <c r="AI99" s="1682"/>
      <c r="AJ99" s="1683"/>
      <c r="AK99" s="1759"/>
      <c r="AL99" s="1743"/>
      <c r="AM99" s="652">
        <f t="shared" si="1"/>
        <v>8760000</v>
      </c>
    </row>
    <row r="100" spans="1:40" s="13" customFormat="1" ht="10.5" customHeight="1">
      <c r="A100" s="1759"/>
      <c r="B100" s="1755"/>
      <c r="C100" s="1759"/>
      <c r="D100" s="1759"/>
      <c r="E100" s="1759"/>
      <c r="F100" s="1681"/>
      <c r="G100" s="1671"/>
      <c r="H100" s="1685" t="s">
        <v>121</v>
      </c>
      <c r="I100" s="1686"/>
      <c r="J100" s="1709"/>
      <c r="K100" s="1689"/>
      <c r="L100" s="1687"/>
      <c r="M100" s="1735"/>
      <c r="N100" s="1690">
        <f>SUM(I100*K100+M100)</f>
        <v>0</v>
      </c>
      <c r="O100" s="1681"/>
      <c r="P100" s="1682"/>
      <c r="Q100" s="1683"/>
      <c r="R100" s="1759"/>
      <c r="S100" s="1683"/>
      <c r="T100" s="1683"/>
      <c r="U100" s="1676"/>
      <c r="V100" s="1681"/>
      <c r="W100" s="1682"/>
      <c r="X100" s="1683"/>
      <c r="Y100" s="1759"/>
      <c r="Z100" s="1683"/>
      <c r="AA100" s="1683"/>
      <c r="AB100" s="1676"/>
      <c r="AC100" s="1681"/>
      <c r="AD100" s="1682"/>
      <c r="AE100" s="1683"/>
      <c r="AF100" s="1759"/>
      <c r="AG100" s="1743"/>
      <c r="AH100" s="1681"/>
      <c r="AI100" s="1682"/>
      <c r="AJ100" s="1683"/>
      <c r="AK100" s="1759"/>
      <c r="AL100" s="1743"/>
      <c r="AM100" s="652">
        <f t="shared" si="1"/>
        <v>0</v>
      </c>
    </row>
    <row r="101" spans="1:40" s="13" customFormat="1" ht="10.5" customHeight="1">
      <c r="A101" s="1759"/>
      <c r="B101" s="1755"/>
      <c r="C101" s="1759"/>
      <c r="D101" s="1759"/>
      <c r="E101" s="1759"/>
      <c r="F101" s="1681"/>
      <c r="G101" s="1671"/>
      <c r="H101" s="1685"/>
      <c r="I101" s="1686"/>
      <c r="J101" s="1709"/>
      <c r="K101" s="1689"/>
      <c r="L101" s="1687"/>
      <c r="M101" s="1735"/>
      <c r="N101" s="1690"/>
      <c r="O101" s="1681"/>
      <c r="P101" s="1682"/>
      <c r="Q101" s="1683"/>
      <c r="R101" s="1759"/>
      <c r="S101" s="1683"/>
      <c r="T101" s="1683"/>
      <c r="U101" s="1676"/>
      <c r="V101" s="1681"/>
      <c r="W101" s="1682"/>
      <c r="X101" s="1683"/>
      <c r="Y101" s="1759"/>
      <c r="Z101" s="1683"/>
      <c r="AA101" s="1683"/>
      <c r="AB101" s="1676"/>
      <c r="AC101" s="1681"/>
      <c r="AD101" s="1682"/>
      <c r="AE101" s="1683"/>
      <c r="AF101" s="1759"/>
      <c r="AG101" s="1743"/>
      <c r="AH101" s="1681"/>
      <c r="AI101" s="1682"/>
      <c r="AJ101" s="1683"/>
      <c r="AK101" s="1759"/>
      <c r="AL101" s="1743"/>
      <c r="AM101" s="652"/>
    </row>
    <row r="102" spans="1:40" s="13" customFormat="1" ht="12.95" customHeight="1">
      <c r="A102" s="1759"/>
      <c r="B102" s="1755"/>
      <c r="C102" s="1759"/>
      <c r="D102" s="1759"/>
      <c r="E102" s="1759" t="s">
        <v>435</v>
      </c>
      <c r="F102" s="1681" t="s">
        <v>114</v>
      </c>
      <c r="G102" s="1671">
        <f>SUM(N102,U102,AB102,AG102,AL102)</f>
        <v>1160000</v>
      </c>
      <c r="H102" s="1681"/>
      <c r="I102" s="1682"/>
      <c r="J102" s="1683"/>
      <c r="K102" s="1759"/>
      <c r="L102" s="1683"/>
      <c r="M102" s="1693"/>
      <c r="N102" s="1676">
        <f>SUM(N103:N104)</f>
        <v>1160000</v>
      </c>
      <c r="O102" s="1744"/>
      <c r="P102" s="1682"/>
      <c r="Q102" s="1683"/>
      <c r="R102" s="1759"/>
      <c r="S102" s="1683"/>
      <c r="T102" s="1683"/>
      <c r="U102" s="1676">
        <f>SUM(U103)</f>
        <v>0</v>
      </c>
      <c r="V102" s="1681"/>
      <c r="W102" s="1682"/>
      <c r="X102" s="1683"/>
      <c r="Y102" s="1759"/>
      <c r="Z102" s="1683"/>
      <c r="AA102" s="1683"/>
      <c r="AB102" s="1676">
        <f>SUM(AB103)</f>
        <v>0</v>
      </c>
      <c r="AC102" s="1681"/>
      <c r="AD102" s="1682"/>
      <c r="AE102" s="1683"/>
      <c r="AF102" s="1759"/>
      <c r="AG102" s="1743">
        <f>SUM(AG103)</f>
        <v>0</v>
      </c>
      <c r="AH102" s="1681"/>
      <c r="AI102" s="1682"/>
      <c r="AJ102" s="1683"/>
      <c r="AK102" s="1759"/>
      <c r="AL102" s="1743">
        <f>SUM(AL103)</f>
        <v>0</v>
      </c>
      <c r="AM102" s="652">
        <f t="shared" si="1"/>
        <v>1160000</v>
      </c>
    </row>
    <row r="103" spans="1:40" s="13" customFormat="1" ht="10.5" customHeight="1">
      <c r="A103" s="1759"/>
      <c r="B103" s="1755"/>
      <c r="C103" s="1759"/>
      <c r="D103" s="1759"/>
      <c r="E103" s="1759"/>
      <c r="F103" s="1681"/>
      <c r="G103" s="1671"/>
      <c r="H103" s="1685" t="s">
        <v>250</v>
      </c>
      <c r="I103" s="1686">
        <v>90000</v>
      </c>
      <c r="J103" s="1687" t="s">
        <v>259</v>
      </c>
      <c r="K103" s="1689">
        <v>12</v>
      </c>
      <c r="L103" s="1687"/>
      <c r="M103" s="1745"/>
      <c r="N103" s="1690">
        <f>SUM(I103*K103)</f>
        <v>1080000</v>
      </c>
      <c r="O103" s="1744"/>
      <c r="P103" s="1682"/>
      <c r="Q103" s="1683"/>
      <c r="R103" s="1759"/>
      <c r="S103" s="1683"/>
      <c r="T103" s="1683"/>
      <c r="U103" s="1676"/>
      <c r="V103" s="1681"/>
      <c r="W103" s="1682"/>
      <c r="X103" s="1683"/>
      <c r="Y103" s="1759"/>
      <c r="Z103" s="1683"/>
      <c r="AA103" s="1683"/>
      <c r="AB103" s="1676"/>
      <c r="AC103" s="1681"/>
      <c r="AD103" s="1682"/>
      <c r="AE103" s="1683"/>
      <c r="AF103" s="1759"/>
      <c r="AG103" s="1743"/>
      <c r="AH103" s="1681"/>
      <c r="AI103" s="1682"/>
      <c r="AJ103" s="1683"/>
      <c r="AK103" s="1759"/>
      <c r="AL103" s="1743"/>
      <c r="AM103" s="652">
        <f t="shared" si="1"/>
        <v>1080000</v>
      </c>
    </row>
    <row r="104" spans="1:40" s="13" customFormat="1" ht="10.5" customHeight="1">
      <c r="A104" s="1759"/>
      <c r="B104" s="1755"/>
      <c r="C104" s="1759"/>
      <c r="D104" s="1759"/>
      <c r="E104" s="1759"/>
      <c r="F104" s="1681"/>
      <c r="G104" s="1671"/>
      <c r="H104" s="1685" t="s">
        <v>865</v>
      </c>
      <c r="I104" s="1686">
        <v>80000</v>
      </c>
      <c r="J104" s="1687"/>
      <c r="K104" s="1689"/>
      <c r="L104" s="1687"/>
      <c r="M104" s="1745"/>
      <c r="N104" s="1690">
        <v>80000</v>
      </c>
      <c r="O104" s="1744"/>
      <c r="P104" s="1682"/>
      <c r="Q104" s="1683"/>
      <c r="R104" s="1759"/>
      <c r="S104" s="1683"/>
      <c r="T104" s="1683"/>
      <c r="U104" s="1676"/>
      <c r="V104" s="1681"/>
      <c r="W104" s="1682"/>
      <c r="X104" s="1683"/>
      <c r="Y104" s="1759"/>
      <c r="Z104" s="1683"/>
      <c r="AA104" s="1683"/>
      <c r="AB104" s="1676"/>
      <c r="AC104" s="1681"/>
      <c r="AD104" s="1682"/>
      <c r="AE104" s="1683"/>
      <c r="AF104" s="1759"/>
      <c r="AG104" s="1743"/>
      <c r="AH104" s="1681"/>
      <c r="AI104" s="1682"/>
      <c r="AJ104" s="1683"/>
      <c r="AK104" s="1759"/>
      <c r="AL104" s="1743"/>
      <c r="AM104" s="652"/>
    </row>
    <row r="105" spans="1:40" s="13" customFormat="1" ht="12.95" customHeight="1">
      <c r="A105" s="1759"/>
      <c r="B105" s="1755"/>
      <c r="C105" s="1759"/>
      <c r="D105" s="1759"/>
      <c r="E105" s="1759" t="s">
        <v>436</v>
      </c>
      <c r="F105" s="1681" t="s">
        <v>20</v>
      </c>
      <c r="G105" s="1671">
        <f>SUM(N105,U105,AB105,AG105,AL105)</f>
        <v>408000</v>
      </c>
      <c r="H105" s="1681"/>
      <c r="I105" s="1682"/>
      <c r="J105" s="1683"/>
      <c r="K105" s="1759"/>
      <c r="L105" s="1683"/>
      <c r="M105" s="1693"/>
      <c r="N105" s="1676">
        <f>SUM(N106)</f>
        <v>408000</v>
      </c>
      <c r="O105" s="1744"/>
      <c r="P105" s="1682"/>
      <c r="Q105" s="1683"/>
      <c r="R105" s="1759"/>
      <c r="S105" s="1683"/>
      <c r="T105" s="1683"/>
      <c r="U105" s="1676"/>
      <c r="V105" s="1681"/>
      <c r="W105" s="1682"/>
      <c r="X105" s="1683"/>
      <c r="Y105" s="1759"/>
      <c r="Z105" s="1683"/>
      <c r="AA105" s="1683"/>
      <c r="AB105" s="1676"/>
      <c r="AC105" s="1681"/>
      <c r="AD105" s="1682"/>
      <c r="AE105" s="1683"/>
      <c r="AF105" s="1759"/>
      <c r="AG105" s="1743"/>
      <c r="AH105" s="1681"/>
      <c r="AI105" s="1682"/>
      <c r="AJ105" s="1683"/>
      <c r="AK105" s="1759"/>
      <c r="AL105" s="1743"/>
      <c r="AM105" s="652">
        <f t="shared" si="1"/>
        <v>408000</v>
      </c>
    </row>
    <row r="106" spans="1:40" s="13" customFormat="1" ht="10.5" customHeight="1">
      <c r="A106" s="1759"/>
      <c r="B106" s="1755"/>
      <c r="C106" s="1759"/>
      <c r="D106" s="1759"/>
      <c r="E106" s="1759"/>
      <c r="F106" s="1681"/>
      <c r="G106" s="1671"/>
      <c r="H106" s="1685" t="s">
        <v>20</v>
      </c>
      <c r="I106" s="1686">
        <v>34000</v>
      </c>
      <c r="J106" s="1687" t="s">
        <v>259</v>
      </c>
      <c r="K106" s="1689">
        <v>12</v>
      </c>
      <c r="L106" s="1687"/>
      <c r="M106" s="1735"/>
      <c r="N106" s="1690">
        <f>SUM(I106*K106+M106)</f>
        <v>408000</v>
      </c>
      <c r="O106" s="1744"/>
      <c r="P106" s="1682"/>
      <c r="Q106" s="1683"/>
      <c r="R106" s="1759"/>
      <c r="S106" s="1683"/>
      <c r="T106" s="1683"/>
      <c r="U106" s="1676"/>
      <c r="V106" s="1681"/>
      <c r="W106" s="1682"/>
      <c r="X106" s="1683"/>
      <c r="Y106" s="1759"/>
      <c r="Z106" s="1683"/>
      <c r="AA106" s="1683"/>
      <c r="AB106" s="1676"/>
      <c r="AC106" s="1681"/>
      <c r="AD106" s="1682"/>
      <c r="AE106" s="1683"/>
      <c r="AF106" s="1759"/>
      <c r="AG106" s="1743"/>
      <c r="AH106" s="1681"/>
      <c r="AI106" s="1682"/>
      <c r="AJ106" s="1683"/>
      <c r="AK106" s="1759"/>
      <c r="AL106" s="1743"/>
      <c r="AM106" s="652">
        <f t="shared" si="1"/>
        <v>408000</v>
      </c>
    </row>
    <row r="107" spans="1:40" s="13" customFormat="1" ht="10.5" customHeight="1">
      <c r="A107" s="1759"/>
      <c r="B107" s="1755"/>
      <c r="C107" s="1759"/>
      <c r="D107" s="1759"/>
      <c r="E107" s="1759"/>
      <c r="F107" s="1681"/>
      <c r="G107" s="1671"/>
      <c r="H107" s="1685"/>
      <c r="I107" s="1686"/>
      <c r="J107" s="1687"/>
      <c r="K107" s="1689"/>
      <c r="L107" s="1687"/>
      <c r="M107" s="1735"/>
      <c r="N107" s="1690"/>
      <c r="O107" s="1744"/>
      <c r="P107" s="1682"/>
      <c r="Q107" s="1683"/>
      <c r="R107" s="1759"/>
      <c r="S107" s="1683"/>
      <c r="T107" s="1683"/>
      <c r="U107" s="1676"/>
      <c r="V107" s="1681"/>
      <c r="W107" s="1682"/>
      <c r="X107" s="1683"/>
      <c r="Y107" s="1759"/>
      <c r="Z107" s="1683"/>
      <c r="AA107" s="1683"/>
      <c r="AB107" s="1676"/>
      <c r="AC107" s="1681"/>
      <c r="AD107" s="1682"/>
      <c r="AE107" s="1683"/>
      <c r="AF107" s="1759"/>
      <c r="AG107" s="1743"/>
      <c r="AH107" s="1681"/>
      <c r="AI107" s="1682"/>
      <c r="AJ107" s="1683"/>
      <c r="AK107" s="1759"/>
      <c r="AL107" s="1743"/>
      <c r="AM107" s="652"/>
    </row>
    <row r="108" spans="1:40" s="13" customFormat="1" ht="12.95" customHeight="1">
      <c r="A108" s="1759"/>
      <c r="B108" s="1755"/>
      <c r="C108" s="1759"/>
      <c r="D108" s="1759"/>
      <c r="E108" s="1759" t="s">
        <v>437</v>
      </c>
      <c r="F108" s="1681" t="s">
        <v>115</v>
      </c>
      <c r="G108" s="1671">
        <f>SUM(N108,U108,AB108,AG108,AL108)</f>
        <v>2520000</v>
      </c>
      <c r="H108" s="1681"/>
      <c r="I108" s="1682"/>
      <c r="J108" s="1683"/>
      <c r="K108" s="1759"/>
      <c r="L108" s="1683"/>
      <c r="M108" s="1693"/>
      <c r="N108" s="1676">
        <f>SUM(N109:N111)</f>
        <v>2400000</v>
      </c>
      <c r="O108" s="1672"/>
      <c r="P108" s="1682"/>
      <c r="Q108" s="1683"/>
      <c r="R108" s="1759"/>
      <c r="S108" s="1683"/>
      <c r="T108" s="1683"/>
      <c r="U108" s="1676">
        <f>SUM(U109:U111)</f>
        <v>0</v>
      </c>
      <c r="V108" s="1685"/>
      <c r="W108" s="1686"/>
      <c r="X108" s="1687"/>
      <c r="Y108" s="1689"/>
      <c r="Z108" s="1687"/>
      <c r="AA108" s="1687"/>
      <c r="AB108" s="1676">
        <f>SUM(AB109:AB111)</f>
        <v>120000</v>
      </c>
      <c r="AC108" s="1681"/>
      <c r="AD108" s="1682"/>
      <c r="AE108" s="1683"/>
      <c r="AF108" s="1759"/>
      <c r="AG108" s="1743">
        <f>SUM(AG109:AG111)</f>
        <v>0</v>
      </c>
      <c r="AH108" s="1681"/>
      <c r="AI108" s="1682"/>
      <c r="AJ108" s="1683"/>
      <c r="AK108" s="1759"/>
      <c r="AL108" s="1743"/>
      <c r="AM108" s="652">
        <f>SUM(AL108,AG108,AB108,U108,N108)</f>
        <v>2520000</v>
      </c>
    </row>
    <row r="109" spans="1:40" s="13" customFormat="1" ht="10.5" customHeight="1">
      <c r="A109" s="1759"/>
      <c r="B109" s="1755"/>
      <c r="C109" s="1759"/>
      <c r="D109" s="1759"/>
      <c r="E109" s="1759"/>
      <c r="F109" s="1681"/>
      <c r="G109" s="1671"/>
      <c r="H109" s="1685" t="s">
        <v>265</v>
      </c>
      <c r="I109" s="1686">
        <v>50000</v>
      </c>
      <c r="J109" s="1687" t="s">
        <v>259</v>
      </c>
      <c r="K109" s="1689">
        <v>12</v>
      </c>
      <c r="L109" s="1687"/>
      <c r="M109" s="1735"/>
      <c r="N109" s="1690">
        <f>SUM(I109*K109+M109)</f>
        <v>600000</v>
      </c>
      <c r="O109" s="1677"/>
      <c r="P109" s="1678"/>
      <c r="Q109" s="1679"/>
      <c r="R109" s="1679"/>
      <c r="S109" s="1679"/>
      <c r="T109" s="1679"/>
      <c r="U109" s="1676"/>
      <c r="V109" s="1685" t="s">
        <v>263</v>
      </c>
      <c r="W109" s="1686">
        <v>3000</v>
      </c>
      <c r="X109" s="1687" t="s">
        <v>7</v>
      </c>
      <c r="Y109" s="1711">
        <v>40</v>
      </c>
      <c r="Z109" s="1687" t="s">
        <v>7</v>
      </c>
      <c r="AA109" s="1689">
        <v>12</v>
      </c>
      <c r="AB109" s="1690">
        <f>SUM(W109*Y109)</f>
        <v>120000</v>
      </c>
      <c r="AC109" s="1681"/>
      <c r="AD109" s="1682"/>
      <c r="AE109" s="1683"/>
      <c r="AF109" s="1759"/>
      <c r="AG109" s="1743"/>
      <c r="AH109" s="1685"/>
      <c r="AI109" s="1686"/>
      <c r="AJ109" s="1687"/>
      <c r="AK109" s="1711"/>
      <c r="AL109" s="1687">
        <v>200000</v>
      </c>
      <c r="AM109" s="1689"/>
      <c r="AN109" s="1690">
        <f>SUM(AI109*AK109)</f>
        <v>0</v>
      </c>
    </row>
    <row r="110" spans="1:40" s="13" customFormat="1" ht="10.5" customHeight="1">
      <c r="A110" s="1759"/>
      <c r="B110" s="1755"/>
      <c r="C110" s="1759"/>
      <c r="D110" s="1759"/>
      <c r="E110" s="1759"/>
      <c r="F110" s="1681"/>
      <c r="G110" s="1671"/>
      <c r="H110" s="1685" t="s">
        <v>662</v>
      </c>
      <c r="I110" s="1686">
        <v>150000</v>
      </c>
      <c r="J110" s="1687" t="s">
        <v>259</v>
      </c>
      <c r="K110" s="1689">
        <v>12</v>
      </c>
      <c r="L110" s="1687"/>
      <c r="M110" s="1735"/>
      <c r="N110" s="1690">
        <f>SUM(I110*K110+M110)</f>
        <v>1800000</v>
      </c>
      <c r="O110" s="1672"/>
      <c r="P110" s="1682"/>
      <c r="Q110" s="1683"/>
      <c r="R110" s="1759"/>
      <c r="S110" s="1683"/>
      <c r="T110" s="1683"/>
      <c r="U110" s="1676"/>
      <c r="V110" s="1681"/>
      <c r="W110" s="1682"/>
      <c r="X110" s="1683"/>
      <c r="Y110" s="1759"/>
      <c r="Z110" s="1683"/>
      <c r="AA110" s="1683"/>
      <c r="AB110" s="1676"/>
      <c r="AC110" s="1681"/>
      <c r="AD110" s="1682"/>
      <c r="AE110" s="1683"/>
      <c r="AF110" s="1759"/>
      <c r="AG110" s="1743"/>
      <c r="AH110" s="1681"/>
      <c r="AI110" s="1682"/>
      <c r="AJ110" s="1683"/>
      <c r="AK110" s="1759"/>
      <c r="AL110" s="1743"/>
      <c r="AM110" s="652">
        <f t="shared" si="1"/>
        <v>1800000</v>
      </c>
    </row>
    <row r="111" spans="1:40" s="13" customFormat="1" ht="11.25" customHeight="1">
      <c r="A111" s="1759"/>
      <c r="B111" s="1755"/>
      <c r="C111" s="1759"/>
      <c r="D111" s="1759"/>
      <c r="E111" s="1759"/>
      <c r="F111" s="1681"/>
      <c r="G111" s="1671"/>
      <c r="H111" s="1685"/>
      <c r="I111" s="1686"/>
      <c r="J111" s="1687"/>
      <c r="K111" s="1689"/>
      <c r="L111" s="1687"/>
      <c r="M111" s="1717"/>
      <c r="N111" s="1690"/>
      <c r="O111" s="1672"/>
      <c r="P111" s="1682"/>
      <c r="Q111" s="1683"/>
      <c r="R111" s="1759"/>
      <c r="S111" s="1683"/>
      <c r="T111" s="1683"/>
      <c r="U111" s="1676"/>
      <c r="V111" s="1681"/>
      <c r="W111" s="1682"/>
      <c r="X111" s="1683"/>
      <c r="Y111" s="1759"/>
      <c r="Z111" s="1683"/>
      <c r="AA111" s="1683"/>
      <c r="AB111" s="1676"/>
      <c r="AC111" s="1681"/>
      <c r="AD111" s="1682"/>
      <c r="AE111" s="1683"/>
      <c r="AF111" s="1759"/>
      <c r="AG111" s="1743"/>
      <c r="AH111" s="1681"/>
      <c r="AI111" s="1682"/>
      <c r="AJ111" s="1683"/>
      <c r="AK111" s="1759"/>
      <c r="AL111" s="1743"/>
      <c r="AM111" s="652">
        <f t="shared" si="1"/>
        <v>0</v>
      </c>
    </row>
    <row r="112" spans="1:40" s="13" customFormat="1" ht="12.95" customHeight="1">
      <c r="A112" s="1759"/>
      <c r="B112" s="1755"/>
      <c r="C112" s="1759"/>
      <c r="D112" s="1759"/>
      <c r="E112" s="1759" t="s">
        <v>438</v>
      </c>
      <c r="F112" s="1681" t="s">
        <v>118</v>
      </c>
      <c r="G112" s="1671">
        <f>SUM(N112,U112,AB112,AG112,AL112)</f>
        <v>1800000</v>
      </c>
      <c r="H112" s="1681"/>
      <c r="I112" s="1682"/>
      <c r="J112" s="1683"/>
      <c r="K112" s="1759"/>
      <c r="L112" s="1683"/>
      <c r="M112" s="1693"/>
      <c r="N112" s="1676">
        <f>SUM(N113)</f>
        <v>600000</v>
      </c>
      <c r="O112" s="1672"/>
      <c r="P112" s="1682"/>
      <c r="Q112" s="1683"/>
      <c r="R112" s="1759"/>
      <c r="S112" s="1683"/>
      <c r="T112" s="1683"/>
      <c r="U112" s="1676">
        <f>SUM(U113)</f>
        <v>600000</v>
      </c>
      <c r="V112" s="1681"/>
      <c r="W112" s="1682"/>
      <c r="X112" s="1683"/>
      <c r="Y112" s="1759"/>
      <c r="Z112" s="1683"/>
      <c r="AA112" s="1683"/>
      <c r="AB112" s="1676">
        <f>SUM(AB113)</f>
        <v>600000</v>
      </c>
      <c r="AC112" s="1681"/>
      <c r="AD112" s="1682"/>
      <c r="AE112" s="1683"/>
      <c r="AF112" s="1759"/>
      <c r="AG112" s="1743">
        <f>SUM(AG113)</f>
        <v>0</v>
      </c>
      <c r="AH112" s="1681"/>
      <c r="AI112" s="1682"/>
      <c r="AJ112" s="1683"/>
      <c r="AK112" s="1759"/>
      <c r="AL112" s="1743">
        <f>SUM(AL113)</f>
        <v>0</v>
      </c>
      <c r="AM112" s="652">
        <f t="shared" si="1"/>
        <v>1800000</v>
      </c>
    </row>
    <row r="113" spans="1:39" s="13" customFormat="1" ht="11.25" customHeight="1">
      <c r="A113" s="1759"/>
      <c r="B113" s="1755"/>
      <c r="C113" s="1759"/>
      <c r="D113" s="1759"/>
      <c r="E113" s="1759"/>
      <c r="F113" s="1681"/>
      <c r="G113" s="1671"/>
      <c r="H113" s="1746" t="s">
        <v>634</v>
      </c>
      <c r="I113" s="1686">
        <v>50000</v>
      </c>
      <c r="J113" s="1687" t="s">
        <v>259</v>
      </c>
      <c r="K113" s="1689">
        <v>12</v>
      </c>
      <c r="L113" s="1687"/>
      <c r="M113" s="1735"/>
      <c r="N113" s="1690">
        <f>SUM(I113*K113+M113)</f>
        <v>600000</v>
      </c>
      <c r="O113" s="1746" t="s">
        <v>634</v>
      </c>
      <c r="P113" s="1686">
        <v>50000</v>
      </c>
      <c r="Q113" s="1687" t="s">
        <v>259</v>
      </c>
      <c r="R113" s="1689">
        <v>12</v>
      </c>
      <c r="S113" s="1687"/>
      <c r="T113" s="1735"/>
      <c r="U113" s="1690">
        <f>SUM(P113*R113+T113)</f>
        <v>600000</v>
      </c>
      <c r="V113" s="1746" t="s">
        <v>634</v>
      </c>
      <c r="W113" s="1686">
        <v>50000</v>
      </c>
      <c r="X113" s="1687" t="s">
        <v>259</v>
      </c>
      <c r="Y113" s="1689">
        <v>12</v>
      </c>
      <c r="Z113" s="1687"/>
      <c r="AA113" s="1735"/>
      <c r="AB113" s="1690">
        <f>SUM(W113*Y113+AA113)</f>
        <v>600000</v>
      </c>
      <c r="AC113" s="1681"/>
      <c r="AD113" s="1682"/>
      <c r="AE113" s="1683"/>
      <c r="AF113" s="1759"/>
      <c r="AG113" s="1743"/>
      <c r="AH113" s="1681"/>
      <c r="AI113" s="1682"/>
      <c r="AJ113" s="1683"/>
      <c r="AK113" s="1759"/>
      <c r="AL113" s="1743"/>
      <c r="AM113" s="652">
        <f t="shared" si="1"/>
        <v>1800000</v>
      </c>
    </row>
    <row r="114" spans="1:39" s="13" customFormat="1" ht="11.25" customHeight="1">
      <c r="A114" s="1759"/>
      <c r="B114" s="1755"/>
      <c r="C114" s="1759"/>
      <c r="D114" s="1759"/>
      <c r="E114" s="1759"/>
      <c r="F114" s="1681"/>
      <c r="G114" s="1671"/>
      <c r="H114" s="1746"/>
      <c r="I114" s="1686"/>
      <c r="J114" s="1687"/>
      <c r="K114" s="1689"/>
      <c r="L114" s="1687"/>
      <c r="M114" s="1735"/>
      <c r="N114" s="1690"/>
      <c r="O114" s="1672"/>
      <c r="P114" s="1682"/>
      <c r="Q114" s="1683"/>
      <c r="R114" s="1759"/>
      <c r="S114" s="1683"/>
      <c r="T114" s="1683"/>
      <c r="U114" s="1676"/>
      <c r="V114" s="1681"/>
      <c r="W114" s="1682"/>
      <c r="X114" s="1683"/>
      <c r="Y114" s="1759"/>
      <c r="Z114" s="1683"/>
      <c r="AA114" s="1683"/>
      <c r="AB114" s="1676"/>
      <c r="AC114" s="1681"/>
      <c r="AD114" s="1682"/>
      <c r="AE114" s="1683"/>
      <c r="AF114" s="1759"/>
      <c r="AG114" s="1743"/>
      <c r="AH114" s="1681"/>
      <c r="AI114" s="1682"/>
      <c r="AJ114" s="1683"/>
      <c r="AK114" s="1759"/>
      <c r="AL114" s="1743"/>
      <c r="AM114" s="652"/>
    </row>
    <row r="115" spans="1:39" s="13" customFormat="1" ht="12.95" customHeight="1">
      <c r="A115" s="1759"/>
      <c r="B115" s="1755"/>
      <c r="C115" s="1759"/>
      <c r="D115" s="1759"/>
      <c r="E115" s="1759" t="s">
        <v>439</v>
      </c>
      <c r="F115" s="1681" t="s">
        <v>440</v>
      </c>
      <c r="G115" s="1671">
        <f>SUM(N115,U115,AB115,AG115,AL115)</f>
        <v>600000</v>
      </c>
      <c r="H115" s="1681"/>
      <c r="I115" s="1682"/>
      <c r="J115" s="1683"/>
      <c r="K115" s="1759"/>
      <c r="L115" s="1683"/>
      <c r="M115" s="1693"/>
      <c r="N115" s="1676">
        <f>SUM(N116)</f>
        <v>600000</v>
      </c>
      <c r="O115" s="1744"/>
      <c r="P115" s="1682"/>
      <c r="Q115" s="1683"/>
      <c r="R115" s="1759"/>
      <c r="S115" s="1683"/>
      <c r="T115" s="1683"/>
      <c r="U115" s="1676">
        <f>SUM(U116)</f>
        <v>0</v>
      </c>
      <c r="V115" s="1681"/>
      <c r="W115" s="1682"/>
      <c r="X115" s="1683"/>
      <c r="Y115" s="1759"/>
      <c r="Z115" s="1683"/>
      <c r="AA115" s="1683"/>
      <c r="AB115" s="1676">
        <f>SUM(AB116)</f>
        <v>0</v>
      </c>
      <c r="AC115" s="1681"/>
      <c r="AD115" s="1682"/>
      <c r="AE115" s="1683"/>
      <c r="AF115" s="1759"/>
      <c r="AG115" s="1743">
        <f>SUM(AG116)</f>
        <v>0</v>
      </c>
      <c r="AH115" s="1681"/>
      <c r="AI115" s="1682"/>
      <c r="AJ115" s="1683"/>
      <c r="AK115" s="1759"/>
      <c r="AL115" s="1743">
        <f>SUM(AL116)</f>
        <v>0</v>
      </c>
      <c r="AM115" s="652">
        <f t="shared" si="1"/>
        <v>600000</v>
      </c>
    </row>
    <row r="116" spans="1:39" s="13" customFormat="1" ht="11.25" customHeight="1">
      <c r="A116" s="1759"/>
      <c r="B116" s="1755"/>
      <c r="C116" s="1759"/>
      <c r="D116" s="1759"/>
      <c r="E116" s="1759"/>
      <c r="F116" s="1681"/>
      <c r="G116" s="1671"/>
      <c r="H116" s="1746" t="s">
        <v>271</v>
      </c>
      <c r="I116" s="1686">
        <v>50000</v>
      </c>
      <c r="J116" s="1687" t="s">
        <v>259</v>
      </c>
      <c r="K116" s="1689">
        <v>12</v>
      </c>
      <c r="L116" s="1687"/>
      <c r="M116" s="1735"/>
      <c r="N116" s="1690">
        <f>SUM(I116*K116+M116)</f>
        <v>600000</v>
      </c>
      <c r="O116" s="1672"/>
      <c r="P116" s="1682"/>
      <c r="Q116" s="1683"/>
      <c r="R116" s="1759"/>
      <c r="S116" s="1683"/>
      <c r="T116" s="1683"/>
      <c r="U116" s="1676"/>
      <c r="V116" s="1681"/>
      <c r="W116" s="1682"/>
      <c r="X116" s="1683"/>
      <c r="Y116" s="1759"/>
      <c r="Z116" s="1683"/>
      <c r="AA116" s="1683"/>
      <c r="AB116" s="1676"/>
      <c r="AC116" s="1681"/>
      <c r="AD116" s="1682"/>
      <c r="AE116" s="1683"/>
      <c r="AF116" s="1759"/>
      <c r="AG116" s="1743"/>
      <c r="AH116" s="1681"/>
      <c r="AI116" s="1682"/>
      <c r="AJ116" s="1683"/>
      <c r="AK116" s="1759"/>
      <c r="AL116" s="1743"/>
      <c r="AM116" s="652">
        <f t="shared" si="1"/>
        <v>600000</v>
      </c>
    </row>
    <row r="117" spans="1:39" s="13" customFormat="1" ht="11.25" customHeight="1">
      <c r="A117" s="1759"/>
      <c r="B117" s="1755"/>
      <c r="C117" s="1759"/>
      <c r="D117" s="1759"/>
      <c r="E117" s="1759"/>
      <c r="F117" s="1681"/>
      <c r="G117" s="1671"/>
      <c r="H117" s="1746"/>
      <c r="I117" s="1686"/>
      <c r="J117" s="1687"/>
      <c r="K117" s="1689"/>
      <c r="L117" s="1687"/>
      <c r="M117" s="1735"/>
      <c r="N117" s="1690"/>
      <c r="O117" s="1672"/>
      <c r="P117" s="1682"/>
      <c r="Q117" s="1683"/>
      <c r="R117" s="1759"/>
      <c r="S117" s="1683"/>
      <c r="T117" s="1683"/>
      <c r="U117" s="1676"/>
      <c r="V117" s="1681"/>
      <c r="W117" s="1682"/>
      <c r="X117" s="1683"/>
      <c r="Y117" s="1759"/>
      <c r="Z117" s="1683"/>
      <c r="AA117" s="1683"/>
      <c r="AB117" s="1676"/>
      <c r="AC117" s="1681"/>
      <c r="AD117" s="1682"/>
      <c r="AE117" s="1683"/>
      <c r="AF117" s="1759"/>
      <c r="AG117" s="1743"/>
      <c r="AH117" s="1681"/>
      <c r="AI117" s="1682"/>
      <c r="AJ117" s="1683"/>
      <c r="AK117" s="1759"/>
      <c r="AL117" s="1743"/>
      <c r="AM117" s="652"/>
    </row>
    <row r="118" spans="1:39" s="13" customFormat="1" ht="12.95" customHeight="1">
      <c r="A118" s="1759"/>
      <c r="B118" s="1755"/>
      <c r="C118" s="1759"/>
      <c r="D118" s="1759"/>
      <c r="E118" s="1759" t="s">
        <v>441</v>
      </c>
      <c r="F118" s="1681" t="s">
        <v>294</v>
      </c>
      <c r="G118" s="1671">
        <f>SUM(N118,U118,AB118,AG118,AL118)</f>
        <v>80000</v>
      </c>
      <c r="H118" s="1681"/>
      <c r="I118" s="1682"/>
      <c r="J118" s="1683"/>
      <c r="K118" s="1759"/>
      <c r="L118" s="1683"/>
      <c r="M118" s="1693"/>
      <c r="N118" s="1676">
        <f>SUM(N119)</f>
        <v>80000</v>
      </c>
      <c r="O118" s="1744"/>
      <c r="P118" s="1682"/>
      <c r="Q118" s="1683"/>
      <c r="R118" s="1759"/>
      <c r="S118" s="1683"/>
      <c r="T118" s="1683"/>
      <c r="U118" s="1676">
        <f>SUM(U119)</f>
        <v>0</v>
      </c>
      <c r="V118" s="1681"/>
      <c r="W118" s="1682"/>
      <c r="X118" s="1683"/>
      <c r="Y118" s="1759"/>
      <c r="Z118" s="1683"/>
      <c r="AA118" s="1683"/>
      <c r="AB118" s="1676">
        <f>SUM(AB119)</f>
        <v>0</v>
      </c>
      <c r="AC118" s="1681"/>
      <c r="AD118" s="1682"/>
      <c r="AE118" s="1683"/>
      <c r="AF118" s="1759"/>
      <c r="AG118" s="1743">
        <f>SUM(AG119)</f>
        <v>0</v>
      </c>
      <c r="AH118" s="1681"/>
      <c r="AI118" s="1682"/>
      <c r="AJ118" s="1683"/>
      <c r="AK118" s="1759"/>
      <c r="AL118" s="1743">
        <f>SUM(AL119)</f>
        <v>0</v>
      </c>
      <c r="AM118" s="652">
        <f t="shared" si="1"/>
        <v>80000</v>
      </c>
    </row>
    <row r="119" spans="1:39" s="13" customFormat="1" ht="11.25" customHeight="1">
      <c r="A119" s="1759"/>
      <c r="B119" s="1755"/>
      <c r="C119" s="1759"/>
      <c r="D119" s="1759"/>
      <c r="E119" s="1759"/>
      <c r="F119" s="1681"/>
      <c r="G119" s="1671"/>
      <c r="H119" s="1746" t="s">
        <v>294</v>
      </c>
      <c r="I119" s="1686">
        <v>40000</v>
      </c>
      <c r="J119" s="1687" t="s">
        <v>259</v>
      </c>
      <c r="K119" s="1711">
        <v>2</v>
      </c>
      <c r="L119" s="1687"/>
      <c r="M119" s="1735"/>
      <c r="N119" s="1690">
        <f>SUM(I119*K119+M119)</f>
        <v>80000</v>
      </c>
      <c r="O119" s="1672"/>
      <c r="P119" s="1682"/>
      <c r="Q119" s="1683"/>
      <c r="R119" s="1759"/>
      <c r="S119" s="1683"/>
      <c r="T119" s="1683"/>
      <c r="U119" s="1676"/>
      <c r="V119" s="1681"/>
      <c r="W119" s="1682"/>
      <c r="X119" s="1683"/>
      <c r="Y119" s="1759"/>
      <c r="Z119" s="1683"/>
      <c r="AA119" s="1683"/>
      <c r="AB119" s="1676"/>
      <c r="AC119" s="1681"/>
      <c r="AD119" s="1682"/>
      <c r="AE119" s="1683"/>
      <c r="AF119" s="1759"/>
      <c r="AG119" s="1743"/>
      <c r="AH119" s="1681"/>
      <c r="AI119" s="1682"/>
      <c r="AJ119" s="1683"/>
      <c r="AK119" s="1759"/>
      <c r="AL119" s="1743"/>
      <c r="AM119" s="652">
        <f t="shared" si="1"/>
        <v>80000</v>
      </c>
    </row>
    <row r="120" spans="1:39" s="13" customFormat="1" ht="12.75" customHeight="1">
      <c r="A120" s="1759"/>
      <c r="B120" s="1755"/>
      <c r="C120" s="1759"/>
      <c r="D120" s="1759"/>
      <c r="E120" s="1759" t="s">
        <v>442</v>
      </c>
      <c r="F120" s="1681" t="s">
        <v>443</v>
      </c>
      <c r="G120" s="1671">
        <f>SUM(N120,U120,AB120,AG120,AL120)</f>
        <v>140000</v>
      </c>
      <c r="H120" s="1681"/>
      <c r="I120" s="1682"/>
      <c r="J120" s="1683"/>
      <c r="K120" s="1759"/>
      <c r="L120" s="1683"/>
      <c r="M120" s="1693"/>
      <c r="N120" s="1743">
        <f>SUM(N121:N122)</f>
        <v>0</v>
      </c>
      <c r="O120" s="1744"/>
      <c r="P120" s="1682"/>
      <c r="Q120" s="1683"/>
      <c r="R120" s="1759"/>
      <c r="S120" s="1683"/>
      <c r="T120" s="1683"/>
      <c r="U120" s="1676">
        <f>SUM(U121:U122)</f>
        <v>140000</v>
      </c>
      <c r="V120" s="1685"/>
      <c r="W120" s="1686"/>
      <c r="X120" s="1687"/>
      <c r="Y120" s="1689"/>
      <c r="Z120" s="1687"/>
      <c r="AA120" s="1687"/>
      <c r="AB120" s="1676">
        <f>SUM(AB121:AB122)</f>
        <v>0</v>
      </c>
      <c r="AC120" s="1681"/>
      <c r="AD120" s="1682"/>
      <c r="AE120" s="1683"/>
      <c r="AF120" s="1759"/>
      <c r="AG120" s="1743">
        <f>SUM(AG121:AG122)</f>
        <v>0</v>
      </c>
      <c r="AH120" s="1681"/>
      <c r="AI120" s="1682"/>
      <c r="AJ120" s="1683"/>
      <c r="AK120" s="1759"/>
      <c r="AL120" s="1743">
        <f>SUM(AL121:AL122)</f>
        <v>0</v>
      </c>
      <c r="AM120" s="652">
        <f t="shared" si="1"/>
        <v>140000</v>
      </c>
    </row>
    <row r="121" spans="1:39" s="13" customFormat="1" ht="11.25" customHeight="1">
      <c r="A121" s="1759"/>
      <c r="B121" s="1755"/>
      <c r="C121" s="1759"/>
      <c r="D121" s="1759"/>
      <c r="E121" s="1759"/>
      <c r="F121" s="1681"/>
      <c r="G121" s="1671"/>
      <c r="H121" s="1681"/>
      <c r="I121" s="1682"/>
      <c r="J121" s="1683"/>
      <c r="K121" s="1759"/>
      <c r="L121" s="1683"/>
      <c r="M121" s="1693"/>
      <c r="N121" s="1743"/>
      <c r="O121" s="1685" t="s">
        <v>620</v>
      </c>
      <c r="P121" s="1686">
        <v>35000</v>
      </c>
      <c r="Q121" s="1687" t="s">
        <v>616</v>
      </c>
      <c r="R121" s="1711">
        <v>4</v>
      </c>
      <c r="S121" s="1687"/>
      <c r="T121" s="1687"/>
      <c r="U121" s="1690">
        <f>SUM(P121*R121)</f>
        <v>140000</v>
      </c>
      <c r="V121" s="1685"/>
      <c r="W121" s="1686"/>
      <c r="X121" s="1687"/>
      <c r="Y121" s="1719"/>
      <c r="Z121" s="1687"/>
      <c r="AA121" s="1687"/>
      <c r="AB121" s="1690"/>
      <c r="AC121" s="1681"/>
      <c r="AD121" s="1682"/>
      <c r="AE121" s="1683"/>
      <c r="AF121" s="1759"/>
      <c r="AG121" s="1743"/>
      <c r="AH121" s="1681"/>
      <c r="AI121" s="1682"/>
      <c r="AJ121" s="1683"/>
      <c r="AK121" s="1759"/>
      <c r="AL121" s="1743"/>
      <c r="AM121" s="652">
        <f t="shared" si="1"/>
        <v>140000</v>
      </c>
    </row>
    <row r="122" spans="1:39" s="13" customFormat="1" ht="11.25" customHeight="1">
      <c r="A122" s="1759"/>
      <c r="B122" s="1755"/>
      <c r="C122" s="1759"/>
      <c r="D122" s="1759"/>
      <c r="E122" s="1759"/>
      <c r="F122" s="1681"/>
      <c r="G122" s="1671"/>
      <c r="H122" s="1681"/>
      <c r="I122" s="1682"/>
      <c r="J122" s="1683"/>
      <c r="K122" s="1759"/>
      <c r="L122" s="1683"/>
      <c r="M122" s="1693"/>
      <c r="N122" s="1743"/>
      <c r="O122" s="1681"/>
      <c r="P122" s="1682"/>
      <c r="Q122" s="1683"/>
      <c r="R122" s="1759"/>
      <c r="S122" s="1683"/>
      <c r="T122" s="1683"/>
      <c r="U122" s="1676"/>
      <c r="V122" s="1685"/>
      <c r="W122" s="1686"/>
      <c r="X122" s="1687"/>
      <c r="Y122" s="1719"/>
      <c r="Z122" s="1687"/>
      <c r="AA122" s="1687"/>
      <c r="AB122" s="1690"/>
      <c r="AC122" s="1681"/>
      <c r="AD122" s="1682"/>
      <c r="AE122" s="1683"/>
      <c r="AF122" s="1759"/>
      <c r="AG122" s="1743"/>
      <c r="AH122" s="1681"/>
      <c r="AI122" s="1682"/>
      <c r="AJ122" s="1683"/>
      <c r="AK122" s="1759"/>
      <c r="AL122" s="1743"/>
      <c r="AM122" s="652">
        <f t="shared" si="1"/>
        <v>0</v>
      </c>
    </row>
    <row r="123" spans="1:39" s="13" customFormat="1" ht="12.95" customHeight="1">
      <c r="A123" s="1759"/>
      <c r="B123" s="1755"/>
      <c r="C123" s="1759"/>
      <c r="D123" s="1759"/>
      <c r="E123" s="1759" t="s">
        <v>444</v>
      </c>
      <c r="F123" s="1681" t="s">
        <v>445</v>
      </c>
      <c r="G123" s="1671">
        <f>SUM(N123,U123,AB123,AG123,AL123)</f>
        <v>640000</v>
      </c>
      <c r="H123" s="1681"/>
      <c r="I123" s="1682"/>
      <c r="J123" s="1683"/>
      <c r="K123" s="1759"/>
      <c r="L123" s="1683"/>
      <c r="M123" s="1693"/>
      <c r="N123" s="1676">
        <f>SUM(N124)</f>
        <v>0</v>
      </c>
      <c r="O123" s="1681"/>
      <c r="P123" s="1682"/>
      <c r="Q123" s="1683"/>
      <c r="R123" s="1759"/>
      <c r="S123" s="1683"/>
      <c r="T123" s="1683"/>
      <c r="U123" s="1676">
        <f>SUM(U124)</f>
        <v>300000</v>
      </c>
      <c r="V123" s="1681"/>
      <c r="W123" s="1682"/>
      <c r="X123" s="1683"/>
      <c r="Y123" s="1759"/>
      <c r="Z123" s="1683"/>
      <c r="AA123" s="1683"/>
      <c r="AB123" s="1676">
        <f>SUM(AB124)</f>
        <v>340000</v>
      </c>
      <c r="AC123" s="1681"/>
      <c r="AD123" s="1682"/>
      <c r="AE123" s="1683"/>
      <c r="AF123" s="1759"/>
      <c r="AG123" s="1676">
        <f>SUM(AG124)</f>
        <v>0</v>
      </c>
      <c r="AH123" s="1681"/>
      <c r="AI123" s="1682"/>
      <c r="AJ123" s="1683"/>
      <c r="AK123" s="1759"/>
      <c r="AL123" s="1676">
        <f>SUM(AL124)</f>
        <v>0</v>
      </c>
      <c r="AM123" s="652">
        <f t="shared" si="1"/>
        <v>640000</v>
      </c>
    </row>
    <row r="124" spans="1:39" s="13" customFormat="1" ht="11.25" customHeight="1">
      <c r="A124" s="1759"/>
      <c r="B124" s="1755"/>
      <c r="C124" s="1759"/>
      <c r="D124" s="1759"/>
      <c r="E124" s="1759"/>
      <c r="F124" s="1681"/>
      <c r="G124" s="1671"/>
      <c r="H124" s="1685"/>
      <c r="I124" s="1686"/>
      <c r="J124" s="1687"/>
      <c r="K124" s="1689"/>
      <c r="L124" s="1687"/>
      <c r="M124" s="1689"/>
      <c r="N124" s="1690">
        <f>SUM(I124*K124)</f>
        <v>0</v>
      </c>
      <c r="O124" s="1685" t="s">
        <v>304</v>
      </c>
      <c r="P124" s="1686"/>
      <c r="Q124" s="1687"/>
      <c r="R124" s="1689"/>
      <c r="S124" s="1687"/>
      <c r="T124" s="1689"/>
      <c r="U124" s="1690">
        <v>300000</v>
      </c>
      <c r="V124" s="1685" t="s">
        <v>304</v>
      </c>
      <c r="W124" s="1686"/>
      <c r="X124" s="1687" t="s">
        <v>259</v>
      </c>
      <c r="Y124" s="1689"/>
      <c r="Z124" s="1687"/>
      <c r="AA124" s="1689"/>
      <c r="AB124" s="1690">
        <v>340000</v>
      </c>
      <c r="AC124" s="1685"/>
      <c r="AD124" s="1747"/>
      <c r="AE124" s="1748"/>
      <c r="AF124" s="1749"/>
      <c r="AG124" s="1720"/>
      <c r="AH124" s="1685"/>
      <c r="AI124" s="1686"/>
      <c r="AJ124" s="1709"/>
      <c r="AK124" s="1689"/>
      <c r="AL124" s="1690"/>
      <c r="AM124" s="652">
        <f t="shared" si="1"/>
        <v>640000</v>
      </c>
    </row>
    <row r="125" spans="1:39" s="13" customFormat="1" ht="11.25" customHeight="1">
      <c r="A125" s="1759"/>
      <c r="B125" s="1755"/>
      <c r="C125" s="1759"/>
      <c r="D125" s="1759"/>
      <c r="E125" s="1759"/>
      <c r="F125" s="1681"/>
      <c r="G125" s="1671"/>
      <c r="H125" s="1679"/>
      <c r="I125" s="1678"/>
      <c r="J125" s="1679"/>
      <c r="K125" s="1679"/>
      <c r="L125" s="1679"/>
      <c r="M125" s="1679"/>
      <c r="N125" s="1714"/>
      <c r="O125" s="1685"/>
      <c r="P125" s="1686"/>
      <c r="Q125" s="1687"/>
      <c r="R125" s="1689"/>
      <c r="S125" s="1687"/>
      <c r="T125" s="1689"/>
      <c r="U125" s="1690"/>
      <c r="V125" s="1685"/>
      <c r="W125" s="1686"/>
      <c r="X125" s="1687"/>
      <c r="Y125" s="1689"/>
      <c r="Z125" s="1687"/>
      <c r="AA125" s="1689"/>
      <c r="AB125" s="1690"/>
      <c r="AC125" s="1685"/>
      <c r="AD125" s="1747"/>
      <c r="AE125" s="1748"/>
      <c r="AF125" s="1749"/>
      <c r="AG125" s="1720"/>
      <c r="AH125" s="1685"/>
      <c r="AI125" s="1686"/>
      <c r="AJ125" s="1709"/>
      <c r="AK125" s="1689"/>
      <c r="AL125" s="1690"/>
      <c r="AM125" s="652"/>
    </row>
    <row r="126" spans="1:39" s="13" customFormat="1" ht="12.95" customHeight="1">
      <c r="A126" s="1759"/>
      <c r="B126" s="1755"/>
      <c r="C126" s="1759"/>
      <c r="D126" s="1759"/>
      <c r="E126" s="1759" t="s">
        <v>446</v>
      </c>
      <c r="F126" s="1681" t="s">
        <v>117</v>
      </c>
      <c r="G126" s="1671">
        <f>SUM(N126,U126,AB126,AG126,AL126)</f>
        <v>2200000</v>
      </c>
      <c r="H126" s="1679"/>
      <c r="I126" s="1678"/>
      <c r="J126" s="1679"/>
      <c r="K126" s="1679"/>
      <c r="L126" s="1679"/>
      <c r="M126" s="1679"/>
      <c r="N126" s="1676">
        <f>SUM(N127:N130)</f>
        <v>2200000</v>
      </c>
      <c r="O126" s="1750"/>
      <c r="P126" s="1747"/>
      <c r="Q126" s="1748"/>
      <c r="R126" s="1749"/>
      <c r="S126" s="1748"/>
      <c r="T126" s="1749"/>
      <c r="U126" s="1676">
        <f>SUM(U127:U130)</f>
        <v>0</v>
      </c>
      <c r="V126" s="1750"/>
      <c r="W126" s="1747"/>
      <c r="X126" s="1748"/>
      <c r="Y126" s="1749"/>
      <c r="Z126" s="1748"/>
      <c r="AA126" s="1749"/>
      <c r="AB126" s="1676"/>
      <c r="AC126" s="1750"/>
      <c r="AD126" s="1747"/>
      <c r="AE126" s="1748"/>
      <c r="AF126" s="1749"/>
      <c r="AG126" s="1676">
        <f>SUM(AG127:AG130)</f>
        <v>0</v>
      </c>
      <c r="AH126" s="1750"/>
      <c r="AI126" s="1747"/>
      <c r="AJ126" s="1748"/>
      <c r="AK126" s="1749"/>
      <c r="AL126" s="1676">
        <f>SUM(AL127:AL130)</f>
        <v>0</v>
      </c>
      <c r="AM126" s="652">
        <f t="shared" si="1"/>
        <v>2200000</v>
      </c>
    </row>
    <row r="127" spans="1:39" s="13" customFormat="1" ht="11.25" customHeight="1">
      <c r="A127" s="1759"/>
      <c r="B127" s="1755"/>
      <c r="C127" s="1759"/>
      <c r="D127" s="1759"/>
      <c r="E127" s="1759"/>
      <c r="F127" s="1681"/>
      <c r="G127" s="1671"/>
      <c r="H127" s="1703" t="s">
        <v>875</v>
      </c>
      <c r="I127" s="1704">
        <v>700000</v>
      </c>
      <c r="J127" s="1706" t="s">
        <v>7</v>
      </c>
      <c r="K127" s="1751">
        <v>1</v>
      </c>
      <c r="L127" s="1706"/>
      <c r="M127" s="1752"/>
      <c r="N127" s="1708">
        <f>SUM(I127*K127)</f>
        <v>700000</v>
      </c>
      <c r="O127" s="1750"/>
      <c r="P127" s="1747"/>
      <c r="Q127" s="1748"/>
      <c r="R127" s="1749"/>
      <c r="S127" s="1748"/>
      <c r="T127" s="1749"/>
      <c r="U127" s="1720"/>
      <c r="V127" s="1750"/>
      <c r="W127" s="1747"/>
      <c r="X127" s="1748"/>
      <c r="Y127" s="1749"/>
      <c r="Z127" s="1748"/>
      <c r="AA127" s="1749"/>
      <c r="AB127" s="1720"/>
      <c r="AC127" s="1750"/>
      <c r="AD127" s="1747"/>
      <c r="AE127" s="1748"/>
      <c r="AF127" s="1749"/>
      <c r="AG127" s="1720"/>
      <c r="AH127" s="1750"/>
      <c r="AI127" s="1747"/>
      <c r="AJ127" s="1748"/>
      <c r="AK127" s="1749"/>
      <c r="AL127" s="1720"/>
      <c r="AM127" s="652">
        <f t="shared" si="1"/>
        <v>700000</v>
      </c>
    </row>
    <row r="128" spans="1:39" s="13" customFormat="1" ht="11.25" customHeight="1">
      <c r="A128" s="1759"/>
      <c r="B128" s="1755"/>
      <c r="C128" s="1759"/>
      <c r="D128" s="1759"/>
      <c r="E128" s="1759"/>
      <c r="F128" s="1681"/>
      <c r="G128" s="1671"/>
      <c r="H128" s="1703"/>
      <c r="I128" s="1704"/>
      <c r="J128" s="1706"/>
      <c r="K128" s="1751"/>
      <c r="L128" s="1706"/>
      <c r="M128" s="1752"/>
      <c r="N128" s="1708"/>
      <c r="O128" s="1750"/>
      <c r="P128" s="1747"/>
      <c r="Q128" s="1748"/>
      <c r="R128" s="1749"/>
      <c r="S128" s="1748"/>
      <c r="T128" s="1749"/>
      <c r="U128" s="1720"/>
      <c r="V128" s="1750"/>
      <c r="W128" s="1747"/>
      <c r="X128" s="1748"/>
      <c r="Y128" s="1749"/>
      <c r="Z128" s="1748"/>
      <c r="AA128" s="1749"/>
      <c r="AB128" s="1720"/>
      <c r="AC128" s="1750"/>
      <c r="AD128" s="1747"/>
      <c r="AE128" s="1748"/>
      <c r="AF128" s="1749"/>
      <c r="AG128" s="1720"/>
      <c r="AH128" s="1750"/>
      <c r="AI128" s="1747"/>
      <c r="AJ128" s="1748"/>
      <c r="AK128" s="1749"/>
      <c r="AL128" s="1720"/>
      <c r="AM128" s="652">
        <f t="shared" si="1"/>
        <v>0</v>
      </c>
    </row>
    <row r="129" spans="1:39" s="13" customFormat="1" ht="11.25" customHeight="1">
      <c r="A129" s="1759"/>
      <c r="B129" s="1755"/>
      <c r="C129" s="1759"/>
      <c r="D129" s="1759"/>
      <c r="E129" s="1759"/>
      <c r="F129" s="1681"/>
      <c r="G129" s="1671"/>
      <c r="H129" s="1685" t="s">
        <v>476</v>
      </c>
      <c r="I129" s="1686">
        <v>300000</v>
      </c>
      <c r="J129" s="1706" t="s">
        <v>7</v>
      </c>
      <c r="K129" s="1711">
        <v>1</v>
      </c>
      <c r="L129" s="1687"/>
      <c r="M129" s="1717"/>
      <c r="N129" s="1690">
        <f>I129</f>
        <v>300000</v>
      </c>
      <c r="O129" s="1750"/>
      <c r="P129" s="1747"/>
      <c r="Q129" s="1748"/>
      <c r="R129" s="1749"/>
      <c r="S129" s="1748"/>
      <c r="T129" s="1749"/>
      <c r="U129" s="1720"/>
      <c r="V129" s="1750"/>
      <c r="W129" s="1747"/>
      <c r="X129" s="1748"/>
      <c r="Y129" s="1749"/>
      <c r="Z129" s="1748"/>
      <c r="AA129" s="1749"/>
      <c r="AB129" s="1720"/>
      <c r="AC129" s="1750"/>
      <c r="AD129" s="1747"/>
      <c r="AE129" s="1748"/>
      <c r="AF129" s="1749"/>
      <c r="AG129" s="1720"/>
      <c r="AH129" s="1750"/>
      <c r="AI129" s="1747"/>
      <c r="AJ129" s="1748"/>
      <c r="AK129" s="1749"/>
      <c r="AL129" s="1720"/>
      <c r="AM129" s="652">
        <f t="shared" si="1"/>
        <v>300000</v>
      </c>
    </row>
    <row r="130" spans="1:39" s="13" customFormat="1" ht="11.25" customHeight="1">
      <c r="A130" s="1759"/>
      <c r="B130" s="1755"/>
      <c r="C130" s="1759"/>
      <c r="D130" s="1759"/>
      <c r="E130" s="1759"/>
      <c r="F130" s="1681"/>
      <c r="G130" s="1671"/>
      <c r="H130" s="1685" t="s">
        <v>828</v>
      </c>
      <c r="I130" s="1686">
        <v>100000</v>
      </c>
      <c r="J130" s="1687" t="s">
        <v>825</v>
      </c>
      <c r="K130" s="1689">
        <v>12</v>
      </c>
      <c r="L130" s="1687"/>
      <c r="M130" s="1717"/>
      <c r="N130" s="1690">
        <f>I130*K130</f>
        <v>1200000</v>
      </c>
      <c r="O130" s="1681"/>
      <c r="P130" s="1682"/>
      <c r="Q130" s="1683"/>
      <c r="R130" s="1759"/>
      <c r="S130" s="1683"/>
      <c r="T130" s="1683"/>
      <c r="U130" s="1676"/>
      <c r="V130" s="1681"/>
      <c r="W130" s="1682"/>
      <c r="X130" s="1683"/>
      <c r="Y130" s="1759"/>
      <c r="Z130" s="1683"/>
      <c r="AA130" s="1683"/>
      <c r="AB130" s="1676"/>
      <c r="AC130" s="1681"/>
      <c r="AD130" s="1682"/>
      <c r="AE130" s="1683"/>
      <c r="AF130" s="1759"/>
      <c r="AG130" s="1676"/>
      <c r="AH130" s="1681"/>
      <c r="AI130" s="1682"/>
      <c r="AJ130" s="1683"/>
      <c r="AK130" s="1759"/>
      <c r="AL130" s="1676"/>
      <c r="AM130" s="652">
        <f t="shared" si="1"/>
        <v>1200000</v>
      </c>
    </row>
    <row r="131" spans="1:39" s="13" customFormat="1" ht="12.95" customHeight="1">
      <c r="A131" s="1759"/>
      <c r="B131" s="1755"/>
      <c r="C131" s="1759"/>
      <c r="D131" s="1759"/>
      <c r="E131" s="1759" t="s">
        <v>447</v>
      </c>
      <c r="F131" s="1681" t="s">
        <v>418</v>
      </c>
      <c r="G131" s="1671">
        <f>SUM(N131,U131,AB131,AG131,AL131)</f>
        <v>0</v>
      </c>
      <c r="H131" s="1681"/>
      <c r="I131" s="1682"/>
      <c r="J131" s="1683"/>
      <c r="K131" s="1759"/>
      <c r="L131" s="1683"/>
      <c r="M131" s="1693"/>
      <c r="N131" s="1676">
        <f>SUM(N132:N132)</f>
        <v>0</v>
      </c>
      <c r="O131" s="1685"/>
      <c r="P131" s="1686"/>
      <c r="Q131" s="1709"/>
      <c r="R131" s="1689"/>
      <c r="S131" s="1687"/>
      <c r="T131" s="1689"/>
      <c r="U131" s="1676">
        <f>SUM(U132:U132)</f>
        <v>0</v>
      </c>
      <c r="V131" s="1681"/>
      <c r="W131" s="1682"/>
      <c r="X131" s="1683"/>
      <c r="Y131" s="1759"/>
      <c r="Z131" s="1683"/>
      <c r="AA131" s="1683"/>
      <c r="AB131" s="1676">
        <f>SUM(AB132:AB132)</f>
        <v>0</v>
      </c>
      <c r="AC131" s="1681"/>
      <c r="AD131" s="1682"/>
      <c r="AE131" s="1683"/>
      <c r="AF131" s="1759"/>
      <c r="AG131" s="1676">
        <f>SUM(AG132:AG132)</f>
        <v>0</v>
      </c>
      <c r="AH131" s="1681"/>
      <c r="AI131" s="1682"/>
      <c r="AJ131" s="1683"/>
      <c r="AK131" s="1759"/>
      <c r="AL131" s="1676">
        <f>SUM(AL132:AL132)</f>
        <v>0</v>
      </c>
      <c r="AM131" s="652">
        <f t="shared" si="1"/>
        <v>0</v>
      </c>
    </row>
    <row r="132" spans="1:39" s="13" customFormat="1" ht="11.25" customHeight="1">
      <c r="A132" s="1759"/>
      <c r="B132" s="1755"/>
      <c r="C132" s="1759"/>
      <c r="D132" s="1759"/>
      <c r="E132" s="1759"/>
      <c r="F132" s="1681"/>
      <c r="G132" s="1671"/>
      <c r="H132" s="1681"/>
      <c r="I132" s="1682"/>
      <c r="J132" s="1683"/>
      <c r="K132" s="1697"/>
      <c r="L132" s="1683"/>
      <c r="M132" s="1753"/>
      <c r="N132" s="1676"/>
      <c r="O132" s="1685"/>
      <c r="P132" s="1686"/>
      <c r="Q132" s="1687"/>
      <c r="R132" s="1691"/>
      <c r="S132" s="1687"/>
      <c r="T132" s="1711"/>
      <c r="U132" s="1690"/>
      <c r="V132" s="1685"/>
      <c r="W132" s="1686"/>
      <c r="X132" s="1687"/>
      <c r="Y132" s="1691"/>
      <c r="Z132" s="1687"/>
      <c r="AA132" s="1711"/>
      <c r="AB132" s="1690"/>
      <c r="AC132" s="1681"/>
      <c r="AD132" s="1682"/>
      <c r="AE132" s="1683"/>
      <c r="AF132" s="1697"/>
      <c r="AG132" s="1676"/>
      <c r="AH132" s="1681"/>
      <c r="AI132" s="1682"/>
      <c r="AJ132" s="1683"/>
      <c r="AK132" s="1697"/>
      <c r="AL132" s="1676"/>
      <c r="AM132" s="652">
        <f t="shared" si="1"/>
        <v>0</v>
      </c>
    </row>
    <row r="133" spans="1:39" s="13" customFormat="1" ht="11.25" customHeight="1">
      <c r="A133" s="1759"/>
      <c r="B133" s="1755"/>
      <c r="C133" s="1759"/>
      <c r="D133" s="1759"/>
      <c r="E133" s="1759"/>
      <c r="F133" s="1681"/>
      <c r="G133" s="1671"/>
      <c r="H133" s="1681"/>
      <c r="I133" s="1682"/>
      <c r="J133" s="1683"/>
      <c r="K133" s="1697"/>
      <c r="L133" s="1683"/>
      <c r="M133" s="1753"/>
      <c r="N133" s="1676"/>
      <c r="O133" s="1685"/>
      <c r="P133" s="1686"/>
      <c r="Q133" s="1687"/>
      <c r="R133" s="1691"/>
      <c r="S133" s="1687"/>
      <c r="T133" s="1711"/>
      <c r="U133" s="1690"/>
      <c r="V133" s="1685"/>
      <c r="W133" s="1686"/>
      <c r="X133" s="1687"/>
      <c r="Y133" s="1691"/>
      <c r="Z133" s="1687"/>
      <c r="AA133" s="1711"/>
      <c r="AB133" s="1690"/>
      <c r="AC133" s="1681"/>
      <c r="AD133" s="1682"/>
      <c r="AE133" s="1683"/>
      <c r="AF133" s="1697"/>
      <c r="AG133" s="1676"/>
      <c r="AH133" s="1681"/>
      <c r="AI133" s="1682"/>
      <c r="AJ133" s="1683"/>
      <c r="AK133" s="1697"/>
      <c r="AL133" s="1676"/>
      <c r="AM133" s="652"/>
    </row>
    <row r="134" spans="1:39" s="13" customFormat="1" ht="12.95" customHeight="1">
      <c r="A134" s="1759"/>
      <c r="B134" s="1755"/>
      <c r="C134" s="1759"/>
      <c r="D134" s="1759"/>
      <c r="E134" s="1759" t="s">
        <v>448</v>
      </c>
      <c r="F134" s="1681" t="s">
        <v>449</v>
      </c>
      <c r="G134" s="1671">
        <f>SUM(N134,U134,AB134,AG134,AL134)</f>
        <v>4128000</v>
      </c>
      <c r="H134" s="1679"/>
      <c r="I134" s="1678"/>
      <c r="J134" s="1679"/>
      <c r="K134" s="1679"/>
      <c r="L134" s="1679"/>
      <c r="M134" s="1679"/>
      <c r="N134" s="1676">
        <f>SUM(N135:N137)</f>
        <v>4128000</v>
      </c>
      <c r="O134" s="1681"/>
      <c r="P134" s="1682"/>
      <c r="Q134" s="1683"/>
      <c r="R134" s="1697"/>
      <c r="S134" s="1683"/>
      <c r="T134" s="1683"/>
      <c r="U134" s="1676">
        <f>SUM(U135:U137)</f>
        <v>0</v>
      </c>
      <c r="V134" s="1681"/>
      <c r="W134" s="1682"/>
      <c r="X134" s="1683"/>
      <c r="Y134" s="1697"/>
      <c r="Z134" s="1683"/>
      <c r="AA134" s="1683"/>
      <c r="AB134" s="1676">
        <f>SUM(AB135:AB137)</f>
        <v>0</v>
      </c>
      <c r="AC134" s="1681"/>
      <c r="AD134" s="1682"/>
      <c r="AE134" s="1683"/>
      <c r="AF134" s="1697"/>
      <c r="AG134" s="1676">
        <f>SUM(AG135:AG137)</f>
        <v>0</v>
      </c>
      <c r="AH134" s="1681"/>
      <c r="AI134" s="1682"/>
      <c r="AJ134" s="1683"/>
      <c r="AK134" s="1697"/>
      <c r="AL134" s="1676">
        <f>SUM(AL135:AL137)</f>
        <v>0</v>
      </c>
      <c r="AM134" s="652">
        <f t="shared" si="1"/>
        <v>4128000</v>
      </c>
    </row>
    <row r="135" spans="1:39" s="13" customFormat="1" ht="12.95" customHeight="1">
      <c r="A135" s="1759"/>
      <c r="B135" s="1755"/>
      <c r="C135" s="1759"/>
      <c r="D135" s="1759"/>
      <c r="E135" s="1759"/>
      <c r="F135" s="1681"/>
      <c r="G135" s="1671"/>
      <c r="H135" s="1685" t="s">
        <v>485</v>
      </c>
      <c r="I135" s="1686">
        <v>44000</v>
      </c>
      <c r="J135" s="1687" t="s">
        <v>259</v>
      </c>
      <c r="K135" s="1689">
        <v>12</v>
      </c>
      <c r="L135" s="1687"/>
      <c r="M135" s="1745"/>
      <c r="N135" s="1690">
        <f>SUM(I135*K135)</f>
        <v>528000</v>
      </c>
      <c r="O135" s="1681"/>
      <c r="P135" s="1682"/>
      <c r="Q135" s="1683"/>
      <c r="R135" s="1697"/>
      <c r="S135" s="1683"/>
      <c r="T135" s="1683"/>
      <c r="U135" s="1676"/>
      <c r="V135" s="1681"/>
      <c r="W135" s="1682"/>
      <c r="X135" s="1683"/>
      <c r="Y135" s="1697"/>
      <c r="Z135" s="1683"/>
      <c r="AA135" s="1683"/>
      <c r="AB135" s="1676"/>
      <c r="AC135" s="1681"/>
      <c r="AD135" s="1682"/>
      <c r="AE135" s="1683"/>
      <c r="AF135" s="1697"/>
      <c r="AG135" s="1676"/>
      <c r="AH135" s="1685"/>
      <c r="AI135" s="1686"/>
      <c r="AJ135" s="1709"/>
      <c r="AK135" s="1689"/>
      <c r="AL135" s="1690"/>
      <c r="AM135" s="652">
        <f t="shared" si="1"/>
        <v>528000</v>
      </c>
    </row>
    <row r="136" spans="1:39" s="13" customFormat="1" ht="12.95" customHeight="1">
      <c r="A136" s="1759"/>
      <c r="B136" s="1755"/>
      <c r="C136" s="1759"/>
      <c r="D136" s="1759"/>
      <c r="E136" s="1759"/>
      <c r="F136" s="1681"/>
      <c r="G136" s="1671"/>
      <c r="H136" s="1685" t="s">
        <v>138</v>
      </c>
      <c r="I136" s="1686">
        <v>200000</v>
      </c>
      <c r="J136" s="1709" t="s">
        <v>7</v>
      </c>
      <c r="K136" s="1689">
        <v>12</v>
      </c>
      <c r="L136" s="1690">
        <f>SUM(I136*K136)</f>
        <v>2400000</v>
      </c>
      <c r="M136" s="1745"/>
      <c r="N136" s="1690">
        <f>SUM(I136*K136)</f>
        <v>2400000</v>
      </c>
      <c r="O136" s="1681"/>
      <c r="P136" s="1682"/>
      <c r="Q136" s="1683"/>
      <c r="R136" s="1697"/>
      <c r="S136" s="1683"/>
      <c r="T136" s="1683"/>
      <c r="U136" s="1676"/>
      <c r="V136" s="1681"/>
      <c r="W136" s="1682"/>
      <c r="X136" s="1683"/>
      <c r="Y136" s="1697"/>
      <c r="Z136" s="1683"/>
      <c r="AA136" s="1683"/>
      <c r="AB136" s="1676"/>
      <c r="AC136" s="1681"/>
      <c r="AD136" s="1682"/>
      <c r="AE136" s="1683"/>
      <c r="AF136" s="1697"/>
      <c r="AG136" s="1676"/>
      <c r="AH136" s="1685"/>
      <c r="AI136" s="1686"/>
      <c r="AJ136" s="1709"/>
      <c r="AK136" s="1689"/>
      <c r="AL136" s="1690"/>
      <c r="AM136" s="652"/>
    </row>
    <row r="137" spans="1:39" s="13" customFormat="1" ht="11.25" customHeight="1">
      <c r="A137" s="1759"/>
      <c r="B137" s="1755"/>
      <c r="C137" s="1759"/>
      <c r="D137" s="1759"/>
      <c r="E137" s="1759"/>
      <c r="F137" s="1681"/>
      <c r="G137" s="1671"/>
      <c r="H137" s="1685" t="s">
        <v>867</v>
      </c>
      <c r="I137" s="1686">
        <v>100000</v>
      </c>
      <c r="J137" s="1709" t="s">
        <v>7</v>
      </c>
      <c r="K137" s="1689">
        <v>12</v>
      </c>
      <c r="L137" s="1690">
        <f>SUM(I137*K137)</f>
        <v>1200000</v>
      </c>
      <c r="M137" s="1745"/>
      <c r="N137" s="1690">
        <f>SUM(I137*K137)</f>
        <v>1200000</v>
      </c>
      <c r="O137" s="1681"/>
      <c r="P137" s="1682"/>
      <c r="Q137" s="1683"/>
      <c r="R137" s="1697"/>
      <c r="S137" s="1683"/>
      <c r="T137" s="1683"/>
      <c r="U137" s="1676"/>
      <c r="V137" s="1681"/>
      <c r="W137" s="1682"/>
      <c r="X137" s="1683"/>
      <c r="Y137" s="1697"/>
      <c r="Z137" s="1683"/>
      <c r="AA137" s="1683"/>
      <c r="AB137" s="1676"/>
      <c r="AC137" s="1681"/>
      <c r="AD137" s="1682"/>
      <c r="AE137" s="1683"/>
      <c r="AF137" s="1697"/>
      <c r="AG137" s="1676"/>
      <c r="AH137" s="1685"/>
      <c r="AI137" s="1686"/>
      <c r="AJ137" s="1709"/>
      <c r="AK137" s="1689"/>
      <c r="AL137" s="1690"/>
      <c r="AM137" s="652">
        <f t="shared" si="1"/>
        <v>1200000</v>
      </c>
    </row>
    <row r="138" spans="1:39" s="13" customFormat="1" ht="12.95" customHeight="1">
      <c r="A138" s="1759"/>
      <c r="B138" s="1755"/>
      <c r="C138" s="1759"/>
      <c r="D138" s="1759"/>
      <c r="E138" s="1759" t="s">
        <v>450</v>
      </c>
      <c r="F138" s="1681" t="s">
        <v>451</v>
      </c>
      <c r="G138" s="1671">
        <f>SUM(N138,U138,AB138,AG138,AL138)</f>
        <v>500000</v>
      </c>
      <c r="H138" s="1681"/>
      <c r="I138" s="1682"/>
      <c r="J138" s="1683"/>
      <c r="K138" s="1759"/>
      <c r="L138" s="1683"/>
      <c r="M138" s="1693"/>
      <c r="N138" s="1676">
        <f>SUM(N139)</f>
        <v>500000</v>
      </c>
      <c r="O138" s="1681"/>
      <c r="P138" s="1682"/>
      <c r="Q138" s="1683"/>
      <c r="R138" s="1759"/>
      <c r="S138" s="1683"/>
      <c r="T138" s="1683"/>
      <c r="U138" s="1676">
        <f>SUM(U139)</f>
        <v>0</v>
      </c>
      <c r="V138" s="1681"/>
      <c r="W138" s="1682"/>
      <c r="X138" s="1683"/>
      <c r="Y138" s="1759"/>
      <c r="Z138" s="1683"/>
      <c r="AA138" s="1683"/>
      <c r="AB138" s="1676">
        <f>SUM(AB139)</f>
        <v>0</v>
      </c>
      <c r="AC138" s="1681"/>
      <c r="AD138" s="1682"/>
      <c r="AE138" s="1683"/>
      <c r="AF138" s="1759"/>
      <c r="AG138" s="1676">
        <f>SUM(AG139)</f>
        <v>0</v>
      </c>
      <c r="AH138" s="1681"/>
      <c r="AI138" s="1682"/>
      <c r="AJ138" s="1683"/>
      <c r="AK138" s="1759"/>
      <c r="AL138" s="1676">
        <f>SUM(AL139)</f>
        <v>0</v>
      </c>
      <c r="AM138" s="652">
        <f t="shared" si="1"/>
        <v>500000</v>
      </c>
    </row>
    <row r="139" spans="1:39" s="13" customFormat="1" ht="11.25" customHeight="1">
      <c r="A139" s="1759"/>
      <c r="B139" s="1755"/>
      <c r="C139" s="1759"/>
      <c r="D139" s="1759"/>
      <c r="E139" s="1759"/>
      <c r="F139" s="1681"/>
      <c r="G139" s="1671"/>
      <c r="H139" s="1685" t="s">
        <v>868</v>
      </c>
      <c r="I139" s="1686">
        <v>500000</v>
      </c>
      <c r="J139" s="1687" t="s">
        <v>259</v>
      </c>
      <c r="K139" s="1711">
        <v>1</v>
      </c>
      <c r="L139" s="1687"/>
      <c r="M139" s="1745"/>
      <c r="N139" s="1690">
        <f>SUM(I139*K139)</f>
        <v>500000</v>
      </c>
      <c r="O139" s="1681"/>
      <c r="P139" s="1682"/>
      <c r="Q139" s="1683"/>
      <c r="R139" s="1759"/>
      <c r="S139" s="1683"/>
      <c r="T139" s="1683"/>
      <c r="U139" s="1676"/>
      <c r="V139" s="1681"/>
      <c r="W139" s="1682"/>
      <c r="X139" s="1683"/>
      <c r="Y139" s="1759"/>
      <c r="Z139" s="1683"/>
      <c r="AA139" s="1683"/>
      <c r="AB139" s="1676"/>
      <c r="AC139" s="1681"/>
      <c r="AD139" s="1682"/>
      <c r="AE139" s="1683"/>
      <c r="AF139" s="1759"/>
      <c r="AG139" s="1676"/>
      <c r="AH139" s="1681"/>
      <c r="AI139" s="1682"/>
      <c r="AJ139" s="1683"/>
      <c r="AK139" s="1759"/>
      <c r="AL139" s="1676"/>
      <c r="AM139" s="652">
        <f t="shared" si="1"/>
        <v>500000</v>
      </c>
    </row>
    <row r="140" spans="1:39" s="13" customFormat="1" ht="12.95" customHeight="1">
      <c r="A140" s="1759">
        <v>900</v>
      </c>
      <c r="B140" s="1755" t="s">
        <v>452</v>
      </c>
      <c r="C140" s="1759">
        <v>910</v>
      </c>
      <c r="D140" s="1758" t="s">
        <v>787</v>
      </c>
      <c r="E140" s="1759" t="s">
        <v>453</v>
      </c>
      <c r="F140" s="1670" t="s">
        <v>454</v>
      </c>
      <c r="G140" s="1671">
        <f>N140</f>
        <v>0</v>
      </c>
      <c r="H140" s="1681" t="s">
        <v>473</v>
      </c>
      <c r="I140" s="1682"/>
      <c r="J140" s="1683"/>
      <c r="K140" s="1759"/>
      <c r="L140" s="1683"/>
      <c r="M140" s="1693"/>
      <c r="N140" s="1676">
        <v>0</v>
      </c>
      <c r="O140" s="1681"/>
      <c r="P140" s="1682"/>
      <c r="Q140" s="1683"/>
      <c r="R140" s="1759"/>
      <c r="S140" s="1683"/>
      <c r="T140" s="1683"/>
      <c r="U140" s="1676"/>
      <c r="V140" s="1681"/>
      <c r="W140" s="1682"/>
      <c r="X140" s="1683"/>
      <c r="Y140" s="1759"/>
      <c r="Z140" s="1683"/>
      <c r="AA140" s="1683"/>
      <c r="AB140" s="1676"/>
      <c r="AC140" s="1681"/>
      <c r="AD140" s="1682"/>
      <c r="AE140" s="1683"/>
      <c r="AF140" s="1759"/>
      <c r="AG140" s="1676"/>
      <c r="AH140" s="1681"/>
      <c r="AI140" s="1682"/>
      <c r="AJ140" s="1683"/>
      <c r="AK140" s="1759"/>
      <c r="AL140" s="1676"/>
      <c r="AM140" s="1408">
        <f>N140</f>
        <v>0</v>
      </c>
    </row>
    <row r="141" spans="1:39" s="13" customFormat="1" ht="12.95" customHeight="1">
      <c r="A141" s="1759"/>
      <c r="B141" s="1755"/>
      <c r="C141" s="1759" t="s">
        <v>420</v>
      </c>
      <c r="D141" s="1759" t="s">
        <v>419</v>
      </c>
      <c r="E141" s="1759" t="s">
        <v>421</v>
      </c>
      <c r="F141" s="1670" t="s">
        <v>419</v>
      </c>
      <c r="G141" s="1671">
        <v>80731</v>
      </c>
      <c r="H141" s="1681" t="s">
        <v>474</v>
      </c>
      <c r="I141" s="1682"/>
      <c r="J141" s="1683"/>
      <c r="K141" s="1759"/>
      <c r="L141" s="1683"/>
      <c r="M141" s="1693"/>
      <c r="N141" s="1676">
        <v>80731</v>
      </c>
      <c r="O141" s="1681" t="s">
        <v>474</v>
      </c>
      <c r="P141" s="1682"/>
      <c r="Q141" s="1683"/>
      <c r="R141" s="1759"/>
      <c r="S141" s="1683"/>
      <c r="T141" s="1683"/>
      <c r="U141" s="1671"/>
      <c r="V141" s="1681" t="s">
        <v>474</v>
      </c>
      <c r="W141" s="1682"/>
      <c r="X141" s="1683"/>
      <c r="Y141" s="1759"/>
      <c r="Z141" s="1683"/>
      <c r="AA141" s="1683"/>
      <c r="AB141" s="1676"/>
      <c r="AC141" s="1681" t="s">
        <v>474</v>
      </c>
      <c r="AD141" s="1682"/>
      <c r="AE141" s="1683"/>
      <c r="AF141" s="1759"/>
      <c r="AG141" s="1676"/>
      <c r="AH141" s="1681" t="s">
        <v>474</v>
      </c>
      <c r="AI141" s="1682"/>
      <c r="AJ141" s="1683"/>
      <c r="AK141" s="1759"/>
      <c r="AL141" s="1676"/>
      <c r="AM141" s="652">
        <f>U141</f>
        <v>0</v>
      </c>
    </row>
    <row r="142" spans="1:39">
      <c r="N142" s="18">
        <f>G7-G4</f>
        <v>-147999999.96399999</v>
      </c>
    </row>
    <row r="143" spans="1:39">
      <c r="N143" s="18">
        <f>N141-N142</f>
        <v>148080730.96399999</v>
      </c>
    </row>
    <row r="144" spans="1:39">
      <c r="F144" s="1570"/>
      <c r="G144" s="381"/>
      <c r="H144" s="393">
        <v>150000000</v>
      </c>
      <c r="N144" s="18">
        <f>H144-G7</f>
        <v>-3.600001335144043E-2</v>
      </c>
    </row>
    <row r="146" spans="7:7">
      <c r="G146" s="1326"/>
    </row>
  </sheetData>
  <mergeCells count="17">
    <mergeCell ref="E97:F97"/>
    <mergeCell ref="C6:D6"/>
    <mergeCell ref="E6:F6"/>
    <mergeCell ref="A7:F7"/>
    <mergeCell ref="B8:B9"/>
    <mergeCell ref="E8:F8"/>
    <mergeCell ref="E73:F73"/>
    <mergeCell ref="B1:G1"/>
    <mergeCell ref="AD1:AL1"/>
    <mergeCell ref="B2:G2"/>
    <mergeCell ref="A5:F5"/>
    <mergeCell ref="H5:N6"/>
    <mergeCell ref="O5:U6"/>
    <mergeCell ref="V5:AB6"/>
    <mergeCell ref="AC5:AG6"/>
    <mergeCell ref="AH5:AL6"/>
    <mergeCell ref="A6:B6"/>
  </mergeCells>
  <phoneticPr fontId="5" type="noConversion"/>
  <pageMargins left="0.28999999999999998" right="3.937007874015748E-2" top="0.35433070866141736" bottom="0.19685039370078741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N297"/>
  <sheetViews>
    <sheetView workbookViewId="0">
      <pane xSplit="6" ySplit="7" topLeftCell="G163" activePane="bottomRight" state="frozen"/>
      <selection activeCell="B136" sqref="B136"/>
      <selection pane="topRight" activeCell="B136" sqref="B136"/>
      <selection pane="bottomLeft" activeCell="B136" sqref="B136"/>
      <selection pane="bottomRight" activeCell="B249" sqref="B249:D250"/>
    </sheetView>
  </sheetViews>
  <sheetFormatPr defaultRowHeight="16.5"/>
  <cols>
    <col min="1" max="1" width="3.33203125" style="514" customWidth="1"/>
    <col min="2" max="2" width="8" style="92" customWidth="1"/>
    <col min="3" max="3" width="7.21875" style="92" customWidth="1"/>
    <col min="4" max="4" width="7.44140625" style="505" customWidth="1"/>
    <col min="5" max="5" width="8.6640625" style="505" customWidth="1"/>
    <col min="6" max="6" width="4.109375" style="92" customWidth="1"/>
    <col min="7" max="7" width="4.33203125" style="1242" customWidth="1"/>
    <col min="8" max="8" width="7" style="1242" customWidth="1"/>
    <col min="9" max="9" width="9.77734375" style="20" customWidth="1"/>
    <col min="10" max="10" width="9" style="652" customWidth="1"/>
    <col min="11" max="11" width="9" style="653" customWidth="1"/>
    <col min="12" max="12" width="12.6640625" style="402" hidden="1" customWidth="1"/>
    <col min="13" max="13" width="10.109375" style="13" hidden="1" customWidth="1"/>
    <col min="14" max="14" width="2.109375" style="13" hidden="1" customWidth="1"/>
    <col min="15" max="15" width="4.5546875" style="653" hidden="1" customWidth="1"/>
    <col min="16" max="16" width="1.88671875" style="13" hidden="1" customWidth="1"/>
    <col min="17" max="17" width="7.77734375" style="654" hidden="1" customWidth="1"/>
    <col min="18" max="18" width="1.88671875" style="13" hidden="1" customWidth="1"/>
    <col min="19" max="19" width="4" style="13" hidden="1" customWidth="1"/>
    <col min="20" max="20" width="1.88671875" style="13" hidden="1" customWidth="1"/>
    <col min="21" max="21" width="10" style="415" customWidth="1"/>
    <col min="22" max="22" width="12.5546875" style="402" hidden="1" customWidth="1"/>
    <col min="23" max="23" width="10.109375" style="13" hidden="1" customWidth="1"/>
    <col min="24" max="24" width="2.109375" style="13" hidden="1" customWidth="1"/>
    <col min="25" max="25" width="4.5546875" style="653" hidden="1" customWidth="1"/>
    <col min="26" max="26" width="1.88671875" style="13" hidden="1" customWidth="1"/>
    <col min="27" max="27" width="7.77734375" style="654" hidden="1" customWidth="1"/>
    <col min="28" max="28" width="1.88671875" style="13" hidden="1" customWidth="1"/>
    <col min="29" max="29" width="4" style="13" hidden="1" customWidth="1"/>
    <col min="30" max="30" width="1.88671875" style="13" hidden="1" customWidth="1"/>
    <col min="31" max="31" width="10" style="418" customWidth="1"/>
    <col min="32" max="32" width="12.5546875" style="402" hidden="1" customWidth="1"/>
    <col min="33" max="33" width="10.109375" style="13" hidden="1" customWidth="1"/>
    <col min="34" max="34" width="2.109375" style="13" hidden="1" customWidth="1"/>
    <col min="35" max="35" width="4.5546875" style="653" hidden="1" customWidth="1"/>
    <col min="36" max="36" width="1.88671875" style="13" hidden="1" customWidth="1"/>
    <col min="37" max="37" width="7.77734375" style="654" hidden="1" customWidth="1"/>
    <col min="38" max="38" width="1.88671875" style="13" hidden="1" customWidth="1"/>
    <col min="39" max="39" width="4" style="13" hidden="1" customWidth="1"/>
    <col min="40" max="40" width="1.88671875" style="13" hidden="1" customWidth="1"/>
    <col min="41" max="41" width="10" style="415" customWidth="1"/>
    <col min="42" max="42" width="12.5546875" style="402" hidden="1" customWidth="1"/>
    <col min="43" max="43" width="10.109375" style="13" hidden="1" customWidth="1"/>
    <col min="44" max="44" width="2.109375" style="13" hidden="1" customWidth="1"/>
    <col min="45" max="45" width="4.5546875" style="653" hidden="1" customWidth="1"/>
    <col min="46" max="46" width="1.88671875" style="13" hidden="1" customWidth="1"/>
    <col min="47" max="47" width="7.77734375" style="654" hidden="1" customWidth="1"/>
    <col min="48" max="48" width="1.88671875" style="13" hidden="1" customWidth="1"/>
    <col min="49" max="49" width="4" style="13" hidden="1" customWidth="1"/>
    <col min="50" max="50" width="1.88671875" style="13" hidden="1" customWidth="1"/>
    <col min="51" max="51" width="10" style="415" customWidth="1"/>
    <col min="52" max="52" width="12.5546875" style="402" hidden="1" customWidth="1"/>
    <col min="53" max="53" width="10.109375" style="13" hidden="1" customWidth="1"/>
    <col min="54" max="54" width="2.109375" style="13" hidden="1" customWidth="1"/>
    <col min="55" max="55" width="4.5546875" style="653" hidden="1" customWidth="1"/>
    <col min="56" max="56" width="1.88671875" style="13" hidden="1" customWidth="1"/>
    <col min="57" max="57" width="7.77734375" style="654" hidden="1" customWidth="1"/>
    <col min="58" max="58" width="1.88671875" style="13" hidden="1" customWidth="1"/>
    <col min="59" max="59" width="4" style="13" hidden="1" customWidth="1"/>
    <col min="60" max="60" width="1.88671875" style="13" hidden="1" customWidth="1"/>
    <col min="61" max="61" width="9.21875" style="415" customWidth="1"/>
    <col min="62" max="62" width="9.88671875" style="4" hidden="1" customWidth="1"/>
    <col min="63" max="16384" width="8.88671875" style="4"/>
  </cols>
  <sheetData>
    <row r="1" spans="1:62" ht="16.5" customHeight="1">
      <c r="B1" s="4225" t="s">
        <v>510</v>
      </c>
      <c r="C1" s="4225"/>
      <c r="D1" s="4225"/>
      <c r="E1" s="4225"/>
      <c r="F1" s="4225"/>
      <c r="G1" s="4225"/>
      <c r="H1" s="4225"/>
      <c r="I1" s="4225"/>
      <c r="J1" s="525"/>
      <c r="K1" s="526"/>
      <c r="L1" s="527"/>
      <c r="M1" s="526"/>
      <c r="N1" s="526"/>
      <c r="O1" s="526"/>
      <c r="P1" s="526"/>
      <c r="Q1" s="526"/>
      <c r="R1" s="526"/>
      <c r="S1" s="526"/>
      <c r="T1" s="526"/>
      <c r="U1" s="528"/>
      <c r="V1" s="529"/>
      <c r="W1" s="158"/>
      <c r="X1" s="158"/>
      <c r="Y1" s="158"/>
      <c r="Z1" s="158"/>
      <c r="AA1" s="158"/>
      <c r="AB1" s="158"/>
      <c r="AC1" s="158"/>
      <c r="AD1" s="158"/>
      <c r="AF1" s="529"/>
      <c r="AG1" s="158"/>
      <c r="AH1" s="158"/>
      <c r="AI1" s="158"/>
      <c r="AJ1" s="158"/>
      <c r="AK1" s="158"/>
      <c r="AL1" s="158"/>
      <c r="AM1" s="158"/>
      <c r="AN1" s="158"/>
      <c r="AO1" s="418"/>
      <c r="AP1" s="529"/>
      <c r="AQ1" s="158"/>
      <c r="AR1" s="158"/>
      <c r="AS1" s="158"/>
      <c r="AT1" s="158"/>
      <c r="AU1" s="158"/>
      <c r="AV1" s="158"/>
      <c r="AW1" s="158"/>
      <c r="AX1" s="158"/>
      <c r="AY1" s="418"/>
      <c r="AZ1" s="529"/>
      <c r="BA1" s="158"/>
      <c r="BB1" s="158"/>
      <c r="BC1" s="158"/>
      <c r="BD1" s="158"/>
      <c r="BE1" s="158"/>
      <c r="BF1" s="158"/>
      <c r="BG1" s="158"/>
      <c r="BH1" s="158"/>
      <c r="BI1" s="418"/>
    </row>
    <row r="2" spans="1:62" s="6" customFormat="1" ht="21" customHeight="1">
      <c r="A2" s="420"/>
      <c r="B2" s="4168" t="s">
        <v>229</v>
      </c>
      <c r="C2" s="4168"/>
      <c r="D2" s="4168"/>
      <c r="E2" s="4168"/>
      <c r="F2" s="4168"/>
      <c r="G2" s="4168"/>
      <c r="H2" s="4168"/>
      <c r="I2" s="4168"/>
      <c r="J2" s="669"/>
      <c r="K2" s="670"/>
      <c r="L2" s="671"/>
      <c r="M2" s="670"/>
      <c r="N2" s="670"/>
      <c r="O2" s="670"/>
      <c r="P2" s="670"/>
      <c r="Q2" s="670"/>
      <c r="R2" s="670"/>
      <c r="S2" s="670"/>
      <c r="T2" s="670"/>
      <c r="U2" s="672"/>
      <c r="V2" s="673"/>
      <c r="W2" s="674"/>
      <c r="X2" s="674"/>
      <c r="Y2" s="674"/>
      <c r="Z2" s="674"/>
      <c r="AA2" s="674"/>
      <c r="AB2" s="674"/>
      <c r="AC2" s="674"/>
      <c r="AD2" s="674"/>
      <c r="AE2" s="675"/>
      <c r="AF2" s="673"/>
      <c r="AG2" s="674"/>
      <c r="AH2" s="674"/>
      <c r="AI2" s="674"/>
      <c r="AJ2" s="674"/>
      <c r="AK2" s="674"/>
      <c r="AL2" s="674"/>
      <c r="AM2" s="674"/>
      <c r="AN2" s="674"/>
      <c r="AO2" s="675"/>
      <c r="AP2" s="673"/>
      <c r="AQ2" s="674"/>
      <c r="AR2" s="674"/>
      <c r="AS2" s="674"/>
      <c r="AT2" s="674"/>
      <c r="AU2" s="674"/>
      <c r="AV2" s="674"/>
      <c r="AW2" s="674"/>
      <c r="AX2" s="674"/>
      <c r="AY2" s="675"/>
      <c r="AZ2" s="673"/>
      <c r="BA2" s="674"/>
      <c r="BB2" s="674"/>
      <c r="BC2" s="674"/>
      <c r="BD2" s="674"/>
      <c r="BE2" s="674"/>
      <c r="BF2" s="674"/>
      <c r="BG2" s="674"/>
      <c r="BH2" s="674"/>
      <c r="BI2" s="675"/>
    </row>
    <row r="3" spans="1:62" ht="3.75" customHeight="1">
      <c r="B3" s="511"/>
      <c r="C3" s="512"/>
      <c r="D3" s="515"/>
      <c r="E3" s="515"/>
      <c r="F3" s="289"/>
      <c r="G3" s="289"/>
      <c r="H3" s="289"/>
      <c r="I3" s="289"/>
      <c r="J3" s="530"/>
      <c r="K3" s="530"/>
      <c r="L3" s="531"/>
      <c r="M3" s="530"/>
      <c r="N3" s="530"/>
      <c r="O3" s="530"/>
      <c r="P3" s="530"/>
      <c r="Q3" s="530"/>
      <c r="R3" s="530"/>
      <c r="S3" s="530"/>
      <c r="T3" s="530"/>
      <c r="U3" s="532"/>
      <c r="V3" s="531"/>
      <c r="W3" s="530"/>
      <c r="X3" s="530"/>
      <c r="Y3" s="530"/>
      <c r="Z3" s="530"/>
      <c r="AA3" s="530"/>
      <c r="AB3" s="530"/>
      <c r="AC3" s="530"/>
      <c r="AD3" s="530"/>
      <c r="AE3" s="532"/>
      <c r="AF3" s="531"/>
      <c r="AG3" s="530"/>
      <c r="AH3" s="530"/>
      <c r="AI3" s="530"/>
      <c r="AJ3" s="530"/>
      <c r="AK3" s="530"/>
      <c r="AL3" s="530"/>
      <c r="AM3" s="530"/>
      <c r="AN3" s="530"/>
      <c r="AO3" s="532"/>
      <c r="AP3" s="531"/>
      <c r="AQ3" s="530"/>
      <c r="AR3" s="530"/>
      <c r="AS3" s="530"/>
      <c r="AT3" s="530"/>
      <c r="AU3" s="530"/>
      <c r="AV3" s="530"/>
      <c r="AW3" s="530"/>
      <c r="AX3" s="530"/>
      <c r="AY3" s="532"/>
      <c r="AZ3" s="531"/>
      <c r="BA3" s="530"/>
      <c r="BB3" s="530"/>
      <c r="BC3" s="530"/>
      <c r="BD3" s="530"/>
      <c r="BE3" s="530"/>
      <c r="BF3" s="530"/>
      <c r="BG3" s="530"/>
      <c r="BH3" s="530"/>
      <c r="BI3" s="532"/>
    </row>
    <row r="4" spans="1:62" ht="12.75" customHeight="1" thickBot="1">
      <c r="C4" s="513"/>
      <c r="D4" s="516"/>
      <c r="E4" s="516"/>
      <c r="F4" s="130"/>
      <c r="G4" s="130"/>
      <c r="H4" s="130"/>
      <c r="I4" s="131"/>
      <c r="J4" s="533"/>
      <c r="K4" s="534"/>
      <c r="L4" s="385"/>
      <c r="M4" s="158"/>
      <c r="N4" s="158"/>
      <c r="O4" s="505"/>
      <c r="P4" s="158"/>
      <c r="Q4" s="535"/>
      <c r="R4" s="158"/>
      <c r="S4" s="158"/>
      <c r="T4" s="158"/>
      <c r="U4" s="536"/>
      <c r="V4" s="385"/>
      <c r="W4" s="158"/>
      <c r="X4" s="158"/>
      <c r="Y4" s="505"/>
      <c r="Z4" s="158"/>
      <c r="AA4" s="535"/>
      <c r="AB4" s="158"/>
      <c r="AC4" s="158"/>
      <c r="AD4" s="158"/>
      <c r="AE4" s="536"/>
      <c r="AF4" s="385"/>
      <c r="AG4" s="158"/>
      <c r="AH4" s="158"/>
      <c r="AI4" s="505"/>
      <c r="AJ4" s="158"/>
      <c r="AK4" s="535"/>
      <c r="AL4" s="158"/>
      <c r="AM4" s="158"/>
      <c r="AN4" s="158"/>
      <c r="AO4" s="536"/>
      <c r="AP4" s="385"/>
      <c r="AQ4" s="158"/>
      <c r="AR4" s="158"/>
      <c r="AS4" s="505"/>
      <c r="AT4" s="158"/>
      <c r="AU4" s="535"/>
      <c r="AV4" s="158"/>
      <c r="AW4" s="158"/>
      <c r="AX4" s="158"/>
      <c r="AY4" s="536"/>
      <c r="AZ4" s="385"/>
      <c r="BA4" s="158"/>
      <c r="BB4" s="158"/>
      <c r="BC4" s="505"/>
      <c r="BD4" s="158"/>
      <c r="BE4" s="535"/>
      <c r="BF4" s="158"/>
      <c r="BG4" s="158"/>
      <c r="BH4" s="158"/>
      <c r="BI4" s="536" t="s">
        <v>306</v>
      </c>
    </row>
    <row r="5" spans="1:62" s="13" customFormat="1" ht="13.5" customHeight="1">
      <c r="A5" s="4226" t="s">
        <v>309</v>
      </c>
      <c r="B5" s="4226"/>
      <c r="C5" s="4226"/>
      <c r="D5" s="4226"/>
      <c r="E5" s="4226"/>
      <c r="F5" s="4227"/>
      <c r="G5" s="1241"/>
      <c r="H5" s="4222" t="s">
        <v>613</v>
      </c>
      <c r="I5" s="4228" t="s">
        <v>612</v>
      </c>
      <c r="J5" s="4220" t="s">
        <v>491</v>
      </c>
      <c r="K5" s="4221"/>
      <c r="L5" s="4214" t="s">
        <v>255</v>
      </c>
      <c r="M5" s="4215"/>
      <c r="N5" s="4215"/>
      <c r="O5" s="4215"/>
      <c r="P5" s="4215"/>
      <c r="Q5" s="4215"/>
      <c r="R5" s="4215"/>
      <c r="S5" s="4215"/>
      <c r="T5" s="4215"/>
      <c r="U5" s="4216"/>
      <c r="V5" s="4184" t="s">
        <v>456</v>
      </c>
      <c r="W5" s="4185"/>
      <c r="X5" s="4185"/>
      <c r="Y5" s="4185"/>
      <c r="Z5" s="4185"/>
      <c r="AA5" s="4185"/>
      <c r="AB5" s="4185"/>
      <c r="AC5" s="4185"/>
      <c r="AD5" s="4185"/>
      <c r="AE5" s="4186"/>
      <c r="AF5" s="4190" t="s">
        <v>457</v>
      </c>
      <c r="AG5" s="4191"/>
      <c r="AH5" s="4191"/>
      <c r="AI5" s="4191"/>
      <c r="AJ5" s="4191"/>
      <c r="AK5" s="4191"/>
      <c r="AL5" s="4191"/>
      <c r="AM5" s="4191"/>
      <c r="AN5" s="4191"/>
      <c r="AO5" s="4192"/>
      <c r="AP5" s="4196" t="s">
        <v>458</v>
      </c>
      <c r="AQ5" s="4197"/>
      <c r="AR5" s="4197"/>
      <c r="AS5" s="4197"/>
      <c r="AT5" s="4197"/>
      <c r="AU5" s="4197"/>
      <c r="AV5" s="4197"/>
      <c r="AW5" s="4197"/>
      <c r="AX5" s="4197"/>
      <c r="AY5" s="4198"/>
      <c r="AZ5" s="4207" t="s">
        <v>459</v>
      </c>
      <c r="BA5" s="4208"/>
      <c r="BB5" s="4208"/>
      <c r="BC5" s="4208"/>
      <c r="BD5" s="4208"/>
      <c r="BE5" s="4208"/>
      <c r="BF5" s="4208"/>
      <c r="BG5" s="4208"/>
      <c r="BH5" s="4208"/>
      <c r="BI5" s="4208"/>
    </row>
    <row r="6" spans="1:62" s="13" customFormat="1" ht="13.5" customHeight="1">
      <c r="A6" s="4211" t="s">
        <v>308</v>
      </c>
      <c r="B6" s="4211"/>
      <c r="C6" s="4212" t="s">
        <v>311</v>
      </c>
      <c r="D6" s="4213"/>
      <c r="E6" s="4211" t="s">
        <v>0</v>
      </c>
      <c r="F6" s="4213"/>
      <c r="G6" s="1278"/>
      <c r="H6" s="4223"/>
      <c r="I6" s="4229"/>
      <c r="J6" s="524" t="s">
        <v>490</v>
      </c>
      <c r="K6" s="1098" t="s">
        <v>489</v>
      </c>
      <c r="L6" s="4217"/>
      <c r="M6" s="4218"/>
      <c r="N6" s="4218"/>
      <c r="O6" s="4218"/>
      <c r="P6" s="4218"/>
      <c r="Q6" s="4218"/>
      <c r="R6" s="4218"/>
      <c r="S6" s="4218"/>
      <c r="T6" s="4218"/>
      <c r="U6" s="4219"/>
      <c r="V6" s="4187"/>
      <c r="W6" s="4188"/>
      <c r="X6" s="4188"/>
      <c r="Y6" s="4188"/>
      <c r="Z6" s="4188"/>
      <c r="AA6" s="4188"/>
      <c r="AB6" s="4188"/>
      <c r="AC6" s="4188"/>
      <c r="AD6" s="4188"/>
      <c r="AE6" s="4189"/>
      <c r="AF6" s="4193"/>
      <c r="AG6" s="4194"/>
      <c r="AH6" s="4194"/>
      <c r="AI6" s="4194"/>
      <c r="AJ6" s="4194"/>
      <c r="AK6" s="4194"/>
      <c r="AL6" s="4194"/>
      <c r="AM6" s="4194"/>
      <c r="AN6" s="4194"/>
      <c r="AO6" s="4195"/>
      <c r="AP6" s="4199"/>
      <c r="AQ6" s="4200"/>
      <c r="AR6" s="4200"/>
      <c r="AS6" s="4200"/>
      <c r="AT6" s="4200"/>
      <c r="AU6" s="4200"/>
      <c r="AV6" s="4200"/>
      <c r="AW6" s="4200"/>
      <c r="AX6" s="4200"/>
      <c r="AY6" s="4201"/>
      <c r="AZ6" s="4209"/>
      <c r="BA6" s="4210"/>
      <c r="BB6" s="4210"/>
      <c r="BC6" s="4210"/>
      <c r="BD6" s="4210"/>
      <c r="BE6" s="4210"/>
      <c r="BF6" s="4210"/>
      <c r="BG6" s="4210"/>
      <c r="BH6" s="4210"/>
      <c r="BI6" s="4210"/>
    </row>
    <row r="7" spans="1:62" s="13" customFormat="1" ht="21" customHeight="1">
      <c r="A7" s="4203" t="s">
        <v>392</v>
      </c>
      <c r="B7" s="4203"/>
      <c r="C7" s="4203"/>
      <c r="D7" s="4203"/>
      <c r="E7" s="4203"/>
      <c r="F7" s="4204"/>
      <c r="G7" s="1239"/>
      <c r="H7" s="1239"/>
      <c r="I7" s="861">
        <f>SUM(I8,I54,I79,I118,I120)</f>
        <v>193354327</v>
      </c>
      <c r="J7" s="737"/>
      <c r="K7" s="741"/>
      <c r="L7" s="742"/>
      <c r="M7" s="541"/>
      <c r="N7" s="541"/>
      <c r="O7" s="541"/>
      <c r="P7" s="541"/>
      <c r="Q7" s="541"/>
      <c r="R7" s="541"/>
      <c r="S7" s="541"/>
      <c r="T7" s="541"/>
      <c r="U7" s="730">
        <f>SUM(U8,U54,U79,U118,U120)</f>
        <v>91618327</v>
      </c>
      <c r="V7" s="862"/>
      <c r="W7" s="738"/>
      <c r="X7" s="738"/>
      <c r="Y7" s="738"/>
      <c r="Z7" s="738"/>
      <c r="AA7" s="738"/>
      <c r="AB7" s="738"/>
      <c r="AC7" s="738"/>
      <c r="AD7" s="738"/>
      <c r="AE7" s="730">
        <f>SUM(AE8,AE54,AE79,AE118,AE120)</f>
        <v>34080000</v>
      </c>
      <c r="AF7" s="862"/>
      <c r="AG7" s="738"/>
      <c r="AH7" s="738"/>
      <c r="AI7" s="738"/>
      <c r="AJ7" s="738"/>
      <c r="AK7" s="738"/>
      <c r="AL7" s="738"/>
      <c r="AM7" s="738"/>
      <c r="AN7" s="738"/>
      <c r="AO7" s="730">
        <f>SUM(AO8,AO54,AO79,AO118,AO120)</f>
        <v>50676000</v>
      </c>
      <c r="AP7" s="862"/>
      <c r="AQ7" s="738"/>
      <c r="AR7" s="738"/>
      <c r="AS7" s="738"/>
      <c r="AT7" s="738"/>
      <c r="AU7" s="738"/>
      <c r="AV7" s="738"/>
      <c r="AW7" s="738"/>
      <c r="AX7" s="738"/>
      <c r="AY7" s="730">
        <f>SUM(AY8,AY54,AY79,AY118,AY120)</f>
        <v>4100000</v>
      </c>
      <c r="AZ7" s="862"/>
      <c r="BA7" s="738"/>
      <c r="BB7" s="738"/>
      <c r="BC7" s="738"/>
      <c r="BD7" s="738"/>
      <c r="BE7" s="738"/>
      <c r="BF7" s="738"/>
      <c r="BG7" s="738"/>
      <c r="BH7" s="738"/>
      <c r="BI7" s="863">
        <f>SUM(BI8,BI54,BI79,BI118,BI120)</f>
        <v>12880000</v>
      </c>
      <c r="BJ7" s="652">
        <f>BI7+AY7+AO7+AE7+U7</f>
        <v>193354327</v>
      </c>
    </row>
    <row r="8" spans="1:62" s="13" customFormat="1" ht="2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395</v>
      </c>
      <c r="F8" s="4206"/>
      <c r="G8" s="1240"/>
      <c r="H8" s="1240"/>
      <c r="I8" s="731">
        <f>SUM(I9:I53)</f>
        <v>94100000</v>
      </c>
      <c r="J8" s="743">
        <v>0.32300000000000001</v>
      </c>
      <c r="K8" s="865">
        <f>I8/I7</f>
        <v>0.4866712913024181</v>
      </c>
      <c r="L8" s="744"/>
      <c r="M8" s="544"/>
      <c r="N8" s="544"/>
      <c r="O8" s="544"/>
      <c r="P8" s="544"/>
      <c r="Q8" s="544"/>
      <c r="R8" s="544"/>
      <c r="S8" s="544"/>
      <c r="T8" s="544"/>
      <c r="U8" s="745">
        <f>SUM(U9,U12,U15,U17,U19,U21,U24,U26,U30,U32,U34,U36,U38,U46,U51)</f>
        <v>0</v>
      </c>
      <c r="V8" s="744"/>
      <c r="W8" s="544"/>
      <c r="X8" s="544"/>
      <c r="Y8" s="544"/>
      <c r="Z8" s="544"/>
      <c r="AA8" s="544"/>
      <c r="AB8" s="544"/>
      <c r="AC8" s="544"/>
      <c r="AD8" s="544"/>
      <c r="AE8" s="745">
        <f>SUM(AE9,AE12,AE15,AE17,AE19,AE21,AE24,AE26,AE30,AE32,AE34,AE36,AE38,AE46,AE51)</f>
        <v>32680000</v>
      </c>
      <c r="AF8" s="744"/>
      <c r="AG8" s="544"/>
      <c r="AH8" s="544"/>
      <c r="AI8" s="544"/>
      <c r="AJ8" s="544"/>
      <c r="AK8" s="544"/>
      <c r="AL8" s="544"/>
      <c r="AM8" s="544"/>
      <c r="AN8" s="544"/>
      <c r="AO8" s="745">
        <f>SUM(AO9,AO12,AO15,AO17,AO19,AO21,AO24,AO26,AO30,AO32,AO34,AO36,AO38,AO46,AO51)</f>
        <v>47360000</v>
      </c>
      <c r="AP8" s="744"/>
      <c r="AQ8" s="544"/>
      <c r="AR8" s="544"/>
      <c r="AS8" s="544"/>
      <c r="AT8" s="544"/>
      <c r="AU8" s="544"/>
      <c r="AV8" s="544"/>
      <c r="AW8" s="544"/>
      <c r="AX8" s="544"/>
      <c r="AY8" s="745">
        <f>SUM(AY9,AY12,AY15,AY17,AY19,AY21,AY24,AY26,AY30,AY32,AY34,AY36,AY38,AY46,AY51)</f>
        <v>3900000</v>
      </c>
      <c r="AZ8" s="744"/>
      <c r="BA8" s="544"/>
      <c r="BB8" s="544"/>
      <c r="BC8" s="544"/>
      <c r="BD8" s="544"/>
      <c r="BE8" s="544"/>
      <c r="BF8" s="544"/>
      <c r="BG8" s="544"/>
      <c r="BH8" s="544"/>
      <c r="BI8" s="746">
        <f>SUM(BI9,BI12,BI15,BI17,BI19,BI21,BI24,BI26,BI30,BI32,BI34,BI36,BI38,BI46,BI51)</f>
        <v>10160000</v>
      </c>
    </row>
    <row r="9" spans="1:62" s="13" customFormat="1" ht="12" hidden="1" customHeight="1">
      <c r="A9" s="505"/>
      <c r="B9" s="518"/>
      <c r="C9" s="517"/>
      <c r="D9" s="517"/>
      <c r="E9" s="517" t="s">
        <v>391</v>
      </c>
      <c r="F9" s="688" t="s">
        <v>396</v>
      </c>
      <c r="G9" s="660"/>
      <c r="H9" s="660"/>
      <c r="I9" s="732">
        <f>SUM(U9,AE9,AO9,AY9,BI9)</f>
        <v>30800000</v>
      </c>
      <c r="J9" s="743">
        <v>0.32300000000000001</v>
      </c>
      <c r="K9" s="866">
        <f>I9/I7</f>
        <v>0.15929304752512727</v>
      </c>
      <c r="L9" s="748"/>
      <c r="M9" s="549"/>
      <c r="N9" s="549"/>
      <c r="O9" s="549"/>
      <c r="P9" s="549"/>
      <c r="Q9" s="549"/>
      <c r="R9" s="549"/>
      <c r="S9" s="549"/>
      <c r="T9" s="549"/>
      <c r="U9" s="749">
        <f>SUM(U10:U11)</f>
        <v>0</v>
      </c>
      <c r="V9" s="750"/>
      <c r="W9" s="718"/>
      <c r="X9" s="718"/>
      <c r="Y9" s="718"/>
      <c r="Z9" s="718"/>
      <c r="AA9" s="718"/>
      <c r="AB9" s="718"/>
      <c r="AC9" s="718"/>
      <c r="AD9" s="718"/>
      <c r="AE9" s="749">
        <f>SUM(AE10:AE11)</f>
        <v>0</v>
      </c>
      <c r="AF9" s="750"/>
      <c r="AG9" s="718"/>
      <c r="AH9" s="718"/>
      <c r="AI9" s="718"/>
      <c r="AJ9" s="718"/>
      <c r="AK9" s="718"/>
      <c r="AL9" s="718"/>
      <c r="AM9" s="718"/>
      <c r="AN9" s="718"/>
      <c r="AO9" s="749">
        <f>SUM(AO10:AO11)</f>
        <v>30800000</v>
      </c>
      <c r="AP9" s="750"/>
      <c r="AQ9" s="718"/>
      <c r="AR9" s="718"/>
      <c r="AS9" s="718"/>
      <c r="AT9" s="718"/>
      <c r="AU9" s="718"/>
      <c r="AV9" s="718"/>
      <c r="AW9" s="718"/>
      <c r="AX9" s="718"/>
      <c r="AY9" s="749">
        <f>SUM(AY10:AY11)</f>
        <v>0</v>
      </c>
      <c r="AZ9" s="750"/>
      <c r="BA9" s="718"/>
      <c r="BB9" s="718"/>
      <c r="BC9" s="718"/>
      <c r="BD9" s="718"/>
      <c r="BE9" s="718"/>
      <c r="BF9" s="718"/>
      <c r="BG9" s="718"/>
      <c r="BH9" s="718"/>
      <c r="BI9" s="751">
        <f>SUM(BI10:BI11)</f>
        <v>0</v>
      </c>
    </row>
    <row r="10" spans="1:62" s="13" customFormat="1" ht="12" hidden="1" customHeight="1">
      <c r="A10" s="505"/>
      <c r="B10" s="518"/>
      <c r="C10" s="517"/>
      <c r="D10" s="517"/>
      <c r="E10" s="517"/>
      <c r="F10" s="660"/>
      <c r="G10" s="660"/>
      <c r="H10" s="660"/>
      <c r="I10" s="732"/>
      <c r="J10" s="743">
        <v>0.32300000000000001</v>
      </c>
      <c r="K10" s="867"/>
      <c r="L10" s="752"/>
      <c r="M10" s="535"/>
      <c r="N10" s="535"/>
      <c r="O10" s="535"/>
      <c r="P10" s="535"/>
      <c r="Q10" s="535"/>
      <c r="R10" s="535"/>
      <c r="S10" s="535"/>
      <c r="T10" s="535"/>
      <c r="U10" s="753"/>
      <c r="V10" s="754"/>
      <c r="W10" s="719"/>
      <c r="X10" s="719"/>
      <c r="Y10" s="719"/>
      <c r="Z10" s="719"/>
      <c r="AA10" s="719"/>
      <c r="AB10" s="719"/>
      <c r="AC10" s="719"/>
      <c r="AD10" s="719"/>
      <c r="AE10" s="753"/>
      <c r="AF10" s="754" t="s">
        <v>295</v>
      </c>
      <c r="AG10" s="727">
        <v>300000</v>
      </c>
      <c r="AH10" s="719" t="s">
        <v>259</v>
      </c>
      <c r="AI10" s="755">
        <v>36</v>
      </c>
      <c r="AJ10" s="719"/>
      <c r="AK10" s="720"/>
      <c r="AL10" s="719"/>
      <c r="AM10" s="720"/>
      <c r="AN10" s="756" t="s">
        <v>260</v>
      </c>
      <c r="AO10" s="753">
        <f>SUM(AG10*AI10)</f>
        <v>10800000</v>
      </c>
      <c r="AP10" s="754"/>
      <c r="AQ10" s="719"/>
      <c r="AR10" s="719"/>
      <c r="AS10" s="719"/>
      <c r="AT10" s="719"/>
      <c r="AU10" s="719"/>
      <c r="AV10" s="719"/>
      <c r="AW10" s="719"/>
      <c r="AX10" s="719"/>
      <c r="AY10" s="753"/>
      <c r="AZ10" s="754"/>
      <c r="BA10" s="719"/>
      <c r="BB10" s="719"/>
      <c r="BC10" s="719"/>
      <c r="BD10" s="719"/>
      <c r="BE10" s="719"/>
      <c r="BF10" s="719"/>
      <c r="BG10" s="719"/>
      <c r="BH10" s="719"/>
      <c r="BI10" s="757"/>
    </row>
    <row r="11" spans="1:62" s="13" customFormat="1" ht="12" hidden="1" customHeight="1">
      <c r="A11" s="505"/>
      <c r="B11" s="518"/>
      <c r="C11" s="517"/>
      <c r="D11" s="517"/>
      <c r="E11" s="517"/>
      <c r="F11" s="660"/>
      <c r="G11" s="660"/>
      <c r="H11" s="660"/>
      <c r="I11" s="732"/>
      <c r="J11" s="743">
        <v>0.32300000000000001</v>
      </c>
      <c r="K11" s="868"/>
      <c r="L11" s="752"/>
      <c r="M11" s="618"/>
      <c r="N11" s="736"/>
      <c r="O11" s="758"/>
      <c r="P11" s="535"/>
      <c r="Q11" s="562"/>
      <c r="R11" s="535"/>
      <c r="S11" s="758"/>
      <c r="T11" s="759"/>
      <c r="U11" s="753"/>
      <c r="V11" s="754"/>
      <c r="W11" s="727"/>
      <c r="X11" s="760"/>
      <c r="Y11" s="761"/>
      <c r="Z11" s="719"/>
      <c r="AA11" s="644"/>
      <c r="AB11" s="719"/>
      <c r="AC11" s="761"/>
      <c r="AD11" s="756"/>
      <c r="AE11" s="753"/>
      <c r="AF11" s="754" t="s">
        <v>296</v>
      </c>
      <c r="AG11" s="727">
        <v>5000000</v>
      </c>
      <c r="AH11" s="719" t="s">
        <v>259</v>
      </c>
      <c r="AI11" s="755">
        <v>4</v>
      </c>
      <c r="AJ11" s="719"/>
      <c r="AK11" s="720"/>
      <c r="AL11" s="719"/>
      <c r="AM11" s="720"/>
      <c r="AN11" s="756" t="s">
        <v>260</v>
      </c>
      <c r="AO11" s="753">
        <f>SUM(AG11*AI11)</f>
        <v>20000000</v>
      </c>
      <c r="AP11" s="754"/>
      <c r="AQ11" s="727"/>
      <c r="AR11" s="760"/>
      <c r="AS11" s="761"/>
      <c r="AT11" s="719"/>
      <c r="AU11" s="644"/>
      <c r="AV11" s="719"/>
      <c r="AW11" s="761"/>
      <c r="AX11" s="756"/>
      <c r="AY11" s="753"/>
      <c r="AZ11" s="754"/>
      <c r="BA11" s="727"/>
      <c r="BB11" s="760"/>
      <c r="BC11" s="761"/>
      <c r="BD11" s="719"/>
      <c r="BE11" s="644"/>
      <c r="BF11" s="719"/>
      <c r="BG11" s="761"/>
      <c r="BH11" s="756"/>
      <c r="BI11" s="757"/>
    </row>
    <row r="12" spans="1:62" s="13" customFormat="1" ht="12" hidden="1" customHeight="1">
      <c r="A12" s="505"/>
      <c r="B12" s="518"/>
      <c r="C12" s="517"/>
      <c r="D12" s="517"/>
      <c r="E12" s="517" t="s">
        <v>377</v>
      </c>
      <c r="F12" s="660" t="s">
        <v>397</v>
      </c>
      <c r="G12" s="660"/>
      <c r="H12" s="660"/>
      <c r="I12" s="732">
        <f>SUM(U12,AE12,AO12,AY12,BI12)</f>
        <v>25200000</v>
      </c>
      <c r="J12" s="743">
        <v>0.32300000000000001</v>
      </c>
      <c r="K12" s="867">
        <f>I12/I7</f>
        <v>0.1303306752478314</v>
      </c>
      <c r="L12" s="752"/>
      <c r="M12" s="618"/>
      <c r="N12" s="535"/>
      <c r="O12" s="758"/>
      <c r="P12" s="535"/>
      <c r="Q12" s="562"/>
      <c r="R12" s="535"/>
      <c r="S12" s="758"/>
      <c r="T12" s="759"/>
      <c r="U12" s="753">
        <f>SUM(U13:U14)</f>
        <v>0</v>
      </c>
      <c r="V12" s="754"/>
      <c r="W12" s="719"/>
      <c r="X12" s="719"/>
      <c r="Y12" s="719"/>
      <c r="Z12" s="719"/>
      <c r="AA12" s="719"/>
      <c r="AB12" s="719"/>
      <c r="AC12" s="719"/>
      <c r="AD12" s="719"/>
      <c r="AE12" s="753">
        <f>SUM(AE13:AE14)</f>
        <v>18000000</v>
      </c>
      <c r="AF12" s="754"/>
      <c r="AG12" s="727"/>
      <c r="AH12" s="719"/>
      <c r="AI12" s="761"/>
      <c r="AJ12" s="719"/>
      <c r="AK12" s="644"/>
      <c r="AL12" s="719"/>
      <c r="AM12" s="761"/>
      <c r="AN12" s="756"/>
      <c r="AO12" s="753">
        <f>SUM(AO13:AO14)</f>
        <v>3600000</v>
      </c>
      <c r="AP12" s="754"/>
      <c r="AQ12" s="727"/>
      <c r="AR12" s="719"/>
      <c r="AS12" s="761"/>
      <c r="AT12" s="719"/>
      <c r="AU12" s="644"/>
      <c r="AV12" s="719"/>
      <c r="AW12" s="761"/>
      <c r="AX12" s="756"/>
      <c r="AY12" s="753">
        <f>SUM(AY13:AY14)</f>
        <v>3600000</v>
      </c>
      <c r="AZ12" s="754"/>
      <c r="BA12" s="727"/>
      <c r="BB12" s="719"/>
      <c r="BC12" s="761"/>
      <c r="BD12" s="719"/>
      <c r="BE12" s="644"/>
      <c r="BF12" s="719"/>
      <c r="BG12" s="761"/>
      <c r="BH12" s="756"/>
      <c r="BI12" s="757">
        <f>SUM(BI13:BI14)</f>
        <v>0</v>
      </c>
    </row>
    <row r="13" spans="1:62" s="13" customFormat="1" ht="12" hidden="1" customHeight="1">
      <c r="A13" s="505"/>
      <c r="B13" s="518"/>
      <c r="C13" s="517"/>
      <c r="D13" s="517"/>
      <c r="E13" s="517"/>
      <c r="F13" s="660"/>
      <c r="G13" s="660"/>
      <c r="H13" s="660"/>
      <c r="I13" s="732"/>
      <c r="J13" s="743">
        <v>0.32300000000000001</v>
      </c>
      <c r="K13" s="868"/>
      <c r="L13" s="752"/>
      <c r="M13" s="618"/>
      <c r="N13" s="535"/>
      <c r="O13" s="758"/>
      <c r="P13" s="535"/>
      <c r="Q13" s="562"/>
      <c r="R13" s="535"/>
      <c r="S13" s="758"/>
      <c r="T13" s="759"/>
      <c r="U13" s="753"/>
      <c r="V13" s="754" t="s">
        <v>297</v>
      </c>
      <c r="W13" s="727">
        <v>400000</v>
      </c>
      <c r="X13" s="719" t="s">
        <v>259</v>
      </c>
      <c r="Y13" s="762">
        <v>30</v>
      </c>
      <c r="Z13" s="719"/>
      <c r="AA13" s="644"/>
      <c r="AB13" s="719"/>
      <c r="AC13" s="761"/>
      <c r="AD13" s="756" t="s">
        <v>260</v>
      </c>
      <c r="AE13" s="753">
        <f>SUM(W13*Y13)</f>
        <v>12000000</v>
      </c>
      <c r="AF13" s="754" t="s">
        <v>282</v>
      </c>
      <c r="AG13" s="727">
        <v>300000</v>
      </c>
      <c r="AH13" s="719" t="s">
        <v>259</v>
      </c>
      <c r="AI13" s="755">
        <v>12</v>
      </c>
      <c r="AJ13" s="719"/>
      <c r="AK13" s="720"/>
      <c r="AL13" s="719"/>
      <c r="AM13" s="720"/>
      <c r="AN13" s="756" t="s">
        <v>260</v>
      </c>
      <c r="AO13" s="753">
        <f>SUM(AG13*AI13)</f>
        <v>3600000</v>
      </c>
      <c r="AP13" s="754" t="s">
        <v>282</v>
      </c>
      <c r="AQ13" s="727">
        <v>300000</v>
      </c>
      <c r="AR13" s="719" t="s">
        <v>259</v>
      </c>
      <c r="AS13" s="755">
        <v>12</v>
      </c>
      <c r="AT13" s="719"/>
      <c r="AU13" s="720"/>
      <c r="AV13" s="719"/>
      <c r="AW13" s="720"/>
      <c r="AX13" s="756" t="s">
        <v>260</v>
      </c>
      <c r="AY13" s="753">
        <f>SUM(AQ13*AS13)</f>
        <v>3600000</v>
      </c>
      <c r="AZ13" s="754"/>
      <c r="BA13" s="727"/>
      <c r="BB13" s="719"/>
      <c r="BC13" s="761"/>
      <c r="BD13" s="719"/>
      <c r="BE13" s="644"/>
      <c r="BF13" s="719"/>
      <c r="BG13" s="761"/>
      <c r="BH13" s="756"/>
      <c r="BI13" s="757"/>
    </row>
    <row r="14" spans="1:62" s="13" customFormat="1" ht="12" hidden="1" customHeight="1">
      <c r="A14" s="505"/>
      <c r="B14" s="518"/>
      <c r="C14" s="517"/>
      <c r="D14" s="517"/>
      <c r="E14" s="517"/>
      <c r="F14" s="660"/>
      <c r="G14" s="660"/>
      <c r="H14" s="660"/>
      <c r="I14" s="732"/>
      <c r="J14" s="743">
        <v>0.32300000000000001</v>
      </c>
      <c r="K14" s="868"/>
      <c r="L14" s="752"/>
      <c r="M14" s="618"/>
      <c r="N14" s="535"/>
      <c r="O14" s="758"/>
      <c r="P14" s="535"/>
      <c r="Q14" s="562"/>
      <c r="R14" s="535"/>
      <c r="S14" s="758"/>
      <c r="T14" s="759"/>
      <c r="U14" s="753"/>
      <c r="V14" s="754" t="s">
        <v>298</v>
      </c>
      <c r="W14" s="727">
        <v>600000</v>
      </c>
      <c r="X14" s="719" t="s">
        <v>259</v>
      </c>
      <c r="Y14" s="762">
        <v>10</v>
      </c>
      <c r="Z14" s="719"/>
      <c r="AA14" s="644"/>
      <c r="AB14" s="719"/>
      <c r="AC14" s="761"/>
      <c r="AD14" s="756" t="s">
        <v>260</v>
      </c>
      <c r="AE14" s="753">
        <f>SUM(W14*Y14)</f>
        <v>6000000</v>
      </c>
      <c r="AF14" s="754"/>
      <c r="AG14" s="727"/>
      <c r="AH14" s="719"/>
      <c r="AI14" s="761"/>
      <c r="AJ14" s="719"/>
      <c r="AK14" s="644"/>
      <c r="AL14" s="719"/>
      <c r="AM14" s="761"/>
      <c r="AN14" s="756"/>
      <c r="AO14" s="753"/>
      <c r="AP14" s="754"/>
      <c r="AQ14" s="727"/>
      <c r="AR14" s="719"/>
      <c r="AS14" s="761"/>
      <c r="AT14" s="719"/>
      <c r="AU14" s="644"/>
      <c r="AV14" s="719"/>
      <c r="AW14" s="761"/>
      <c r="AX14" s="756"/>
      <c r="AY14" s="753"/>
      <c r="AZ14" s="754"/>
      <c r="BA14" s="727"/>
      <c r="BB14" s="719"/>
      <c r="BC14" s="761"/>
      <c r="BD14" s="719"/>
      <c r="BE14" s="644"/>
      <c r="BF14" s="719"/>
      <c r="BG14" s="761"/>
      <c r="BH14" s="756"/>
      <c r="BI14" s="757"/>
    </row>
    <row r="15" spans="1:62" s="13" customFormat="1" ht="12" hidden="1" customHeight="1">
      <c r="A15" s="505"/>
      <c r="B15" s="518"/>
      <c r="C15" s="517"/>
      <c r="D15" s="517"/>
      <c r="E15" s="517" t="s">
        <v>378</v>
      </c>
      <c r="F15" s="660" t="s">
        <v>398</v>
      </c>
      <c r="G15" s="660"/>
      <c r="H15" s="660"/>
      <c r="I15" s="732">
        <f>SUM(U15,AE15,AO15,AY15,BI15)</f>
        <v>4800000</v>
      </c>
      <c r="J15" s="743">
        <v>0.32300000000000001</v>
      </c>
      <c r="K15" s="867">
        <f>I15/I7</f>
        <v>2.4824890523396457E-2</v>
      </c>
      <c r="L15" s="763"/>
      <c r="M15" s="764"/>
      <c r="N15" s="765"/>
      <c r="O15" s="766"/>
      <c r="P15" s="766"/>
      <c r="Q15" s="570"/>
      <c r="R15" s="766"/>
      <c r="S15" s="767"/>
      <c r="T15" s="768"/>
      <c r="U15" s="753">
        <f>SUM(U16)</f>
        <v>0</v>
      </c>
      <c r="V15" s="754"/>
      <c r="W15" s="719"/>
      <c r="X15" s="719"/>
      <c r="Y15" s="719"/>
      <c r="Z15" s="719"/>
      <c r="AA15" s="719"/>
      <c r="AB15" s="719"/>
      <c r="AC15" s="719"/>
      <c r="AD15" s="719"/>
      <c r="AE15" s="753">
        <f>SUM(AE16)</f>
        <v>4800000</v>
      </c>
      <c r="AF15" s="769"/>
      <c r="AG15" s="770"/>
      <c r="AH15" s="771"/>
      <c r="AI15" s="772"/>
      <c r="AJ15" s="772"/>
      <c r="AK15" s="721"/>
      <c r="AL15" s="772"/>
      <c r="AM15" s="773"/>
      <c r="AN15" s="774"/>
      <c r="AO15" s="753">
        <f>SUM(AO16)</f>
        <v>0</v>
      </c>
      <c r="AP15" s="769"/>
      <c r="AQ15" s="770"/>
      <c r="AR15" s="771"/>
      <c r="AS15" s="772"/>
      <c r="AT15" s="772"/>
      <c r="AU15" s="721"/>
      <c r="AV15" s="772"/>
      <c r="AW15" s="773"/>
      <c r="AX15" s="774"/>
      <c r="AY15" s="753">
        <f>SUM(AY16)</f>
        <v>0</v>
      </c>
      <c r="AZ15" s="769"/>
      <c r="BA15" s="770"/>
      <c r="BB15" s="771"/>
      <c r="BC15" s="772"/>
      <c r="BD15" s="772"/>
      <c r="BE15" s="721"/>
      <c r="BF15" s="772"/>
      <c r="BG15" s="773"/>
      <c r="BH15" s="774"/>
      <c r="BI15" s="757">
        <f>SUM(BI16)</f>
        <v>0</v>
      </c>
    </row>
    <row r="16" spans="1:62" s="13" customFormat="1" ht="12" hidden="1" customHeight="1">
      <c r="A16" s="505"/>
      <c r="B16" s="518"/>
      <c r="C16" s="517"/>
      <c r="D16" s="517"/>
      <c r="E16" s="517"/>
      <c r="F16" s="660"/>
      <c r="G16" s="660"/>
      <c r="H16" s="660"/>
      <c r="I16" s="732"/>
      <c r="J16" s="743">
        <v>0.32300000000000001</v>
      </c>
      <c r="K16" s="867"/>
      <c r="L16" s="752"/>
      <c r="M16" s="618"/>
      <c r="N16" s="535"/>
      <c r="O16" s="775"/>
      <c r="P16" s="535"/>
      <c r="Q16" s="535"/>
      <c r="R16" s="535"/>
      <c r="S16" s="758"/>
      <c r="T16" s="759"/>
      <c r="U16" s="753"/>
      <c r="V16" s="754" t="s">
        <v>305</v>
      </c>
      <c r="W16" s="727">
        <v>400000</v>
      </c>
      <c r="X16" s="719" t="s">
        <v>259</v>
      </c>
      <c r="Y16" s="762">
        <v>12</v>
      </c>
      <c r="Z16" s="719"/>
      <c r="AA16" s="644"/>
      <c r="AB16" s="719"/>
      <c r="AC16" s="761"/>
      <c r="AD16" s="756" t="s">
        <v>260</v>
      </c>
      <c r="AE16" s="753">
        <f>SUM(W16*Y16)</f>
        <v>4800000</v>
      </c>
      <c r="AF16" s="754"/>
      <c r="AG16" s="727"/>
      <c r="AH16" s="719"/>
      <c r="AI16" s="755"/>
      <c r="AJ16" s="719"/>
      <c r="AK16" s="719"/>
      <c r="AL16" s="719"/>
      <c r="AM16" s="761"/>
      <c r="AN16" s="756"/>
      <c r="AO16" s="753"/>
      <c r="AP16" s="754"/>
      <c r="AQ16" s="727"/>
      <c r="AR16" s="719"/>
      <c r="AS16" s="755"/>
      <c r="AT16" s="719"/>
      <c r="AU16" s="719"/>
      <c r="AV16" s="719"/>
      <c r="AW16" s="761"/>
      <c r="AX16" s="756"/>
      <c r="AY16" s="753"/>
      <c r="AZ16" s="754"/>
      <c r="BA16" s="727"/>
      <c r="BB16" s="719"/>
      <c r="BC16" s="755"/>
      <c r="BD16" s="719"/>
      <c r="BE16" s="719"/>
      <c r="BF16" s="719"/>
      <c r="BG16" s="761"/>
      <c r="BH16" s="756"/>
      <c r="BI16" s="757"/>
    </row>
    <row r="17" spans="1:61" s="13" customFormat="1" ht="12" hidden="1" customHeight="1">
      <c r="A17" s="505"/>
      <c r="B17" s="518"/>
      <c r="C17" s="518"/>
      <c r="D17" s="517"/>
      <c r="E17" s="517" t="s">
        <v>379</v>
      </c>
      <c r="F17" s="661" t="s">
        <v>299</v>
      </c>
      <c r="G17" s="661"/>
      <c r="H17" s="661"/>
      <c r="I17" s="732">
        <f>SUM(U17,AE17,AO17,AY17,BI17)</f>
        <v>4000000</v>
      </c>
      <c r="J17" s="743">
        <v>0.32300000000000001</v>
      </c>
      <c r="K17" s="867">
        <f>SUM(I17/I7)*100%</f>
        <v>2.068740876949705E-2</v>
      </c>
      <c r="L17" s="752"/>
      <c r="M17" s="535"/>
      <c r="N17" s="535"/>
      <c r="O17" s="535"/>
      <c r="P17" s="535"/>
      <c r="Q17" s="535"/>
      <c r="R17" s="535"/>
      <c r="S17" s="535"/>
      <c r="T17" s="535"/>
      <c r="U17" s="753">
        <f>SUM(U18:U20)</f>
        <v>0</v>
      </c>
      <c r="V17" s="754"/>
      <c r="W17" s="719"/>
      <c r="X17" s="719"/>
      <c r="Y17" s="719"/>
      <c r="Z17" s="719"/>
      <c r="AA17" s="719"/>
      <c r="AB17" s="719"/>
      <c r="AC17" s="719"/>
      <c r="AD17" s="719"/>
      <c r="AE17" s="753">
        <f>SUM(AE18:AE18)</f>
        <v>0</v>
      </c>
      <c r="AF17" s="754"/>
      <c r="AG17" s="719"/>
      <c r="AH17" s="719"/>
      <c r="AI17" s="719"/>
      <c r="AJ17" s="719"/>
      <c r="AK17" s="719"/>
      <c r="AL17" s="719"/>
      <c r="AM17" s="719"/>
      <c r="AN17" s="719"/>
      <c r="AO17" s="753">
        <f>SUM(AO18:AO18)</f>
        <v>4000000</v>
      </c>
      <c r="AP17" s="754"/>
      <c r="AQ17" s="719"/>
      <c r="AR17" s="719"/>
      <c r="AS17" s="719"/>
      <c r="AT17" s="719"/>
      <c r="AU17" s="719"/>
      <c r="AV17" s="719"/>
      <c r="AW17" s="719"/>
      <c r="AX17" s="719"/>
      <c r="AY17" s="753">
        <f>SUM(AY18:AY18)</f>
        <v>0</v>
      </c>
      <c r="AZ17" s="754"/>
      <c r="BA17" s="719"/>
      <c r="BB17" s="719"/>
      <c r="BC17" s="719"/>
      <c r="BD17" s="719"/>
      <c r="BE17" s="719"/>
      <c r="BF17" s="719"/>
      <c r="BG17" s="719"/>
      <c r="BH17" s="719"/>
      <c r="BI17" s="757">
        <f>SUM(BI18:BI18)</f>
        <v>0</v>
      </c>
    </row>
    <row r="18" spans="1:61" s="13" customFormat="1" ht="12" hidden="1" customHeight="1">
      <c r="A18" s="505"/>
      <c r="B18" s="518"/>
      <c r="C18" s="518"/>
      <c r="D18" s="518"/>
      <c r="E18" s="518"/>
      <c r="F18" s="661"/>
      <c r="G18" s="661"/>
      <c r="H18" s="661"/>
      <c r="I18" s="732"/>
      <c r="J18" s="743">
        <v>0.32300000000000001</v>
      </c>
      <c r="K18" s="867"/>
      <c r="L18" s="752"/>
      <c r="M18" s="618"/>
      <c r="N18" s="736"/>
      <c r="O18" s="535"/>
      <c r="P18" s="535"/>
      <c r="Q18" s="562"/>
      <c r="R18" s="535"/>
      <c r="S18" s="758"/>
      <c r="T18" s="759"/>
      <c r="U18" s="753"/>
      <c r="V18" s="754"/>
      <c r="W18" s="727"/>
      <c r="X18" s="760"/>
      <c r="Y18" s="719"/>
      <c r="Z18" s="719"/>
      <c r="AA18" s="644"/>
      <c r="AB18" s="719"/>
      <c r="AC18" s="761"/>
      <c r="AD18" s="756"/>
      <c r="AE18" s="753"/>
      <c r="AF18" s="776" t="s">
        <v>299</v>
      </c>
      <c r="AG18" s="727">
        <v>200000</v>
      </c>
      <c r="AH18" s="719" t="s">
        <v>259</v>
      </c>
      <c r="AI18" s="755">
        <v>20</v>
      </c>
      <c r="AJ18" s="719"/>
      <c r="AK18" s="720"/>
      <c r="AL18" s="719"/>
      <c r="AM18" s="720"/>
      <c r="AN18" s="756" t="s">
        <v>260</v>
      </c>
      <c r="AO18" s="753">
        <f>SUM(AG18*AI18)</f>
        <v>4000000</v>
      </c>
      <c r="AP18" s="754"/>
      <c r="AQ18" s="727"/>
      <c r="AR18" s="760"/>
      <c r="AS18" s="719"/>
      <c r="AT18" s="719"/>
      <c r="AU18" s="644"/>
      <c r="AV18" s="719"/>
      <c r="AW18" s="761"/>
      <c r="AX18" s="756"/>
      <c r="AY18" s="753"/>
      <c r="AZ18" s="754"/>
      <c r="BA18" s="727"/>
      <c r="BB18" s="760"/>
      <c r="BC18" s="719"/>
      <c r="BD18" s="719"/>
      <c r="BE18" s="644"/>
      <c r="BF18" s="719"/>
      <c r="BG18" s="761"/>
      <c r="BH18" s="756"/>
      <c r="BI18" s="757"/>
    </row>
    <row r="19" spans="1:61" s="13" customFormat="1" ht="12" hidden="1" customHeight="1">
      <c r="A19" s="505"/>
      <c r="B19" s="518"/>
      <c r="C19" s="518"/>
      <c r="D19" s="517"/>
      <c r="E19" s="517" t="s">
        <v>380</v>
      </c>
      <c r="F19" s="661" t="s">
        <v>399</v>
      </c>
      <c r="G19" s="661"/>
      <c r="H19" s="661"/>
      <c r="I19" s="732">
        <f>SUM(U19,AE19,AO19,AY19,BI19)</f>
        <v>240000</v>
      </c>
      <c r="J19" s="743">
        <v>0.32300000000000001</v>
      </c>
      <c r="K19" s="867">
        <f>SUM(I19/I7)*100%</f>
        <v>1.2412445261698228E-3</v>
      </c>
      <c r="L19" s="752"/>
      <c r="M19" s="535"/>
      <c r="N19" s="535"/>
      <c r="O19" s="535"/>
      <c r="P19" s="535"/>
      <c r="Q19" s="535"/>
      <c r="R19" s="535"/>
      <c r="S19" s="535"/>
      <c r="T19" s="535"/>
      <c r="U19" s="753">
        <f>SUM(U20:U22)</f>
        <v>0</v>
      </c>
      <c r="V19" s="754"/>
      <c r="W19" s="719"/>
      <c r="X19" s="719"/>
      <c r="Y19" s="719"/>
      <c r="Z19" s="719"/>
      <c r="AA19" s="719"/>
      <c r="AB19" s="719"/>
      <c r="AC19" s="719"/>
      <c r="AD19" s="719"/>
      <c r="AE19" s="753">
        <f>SUM(AE20)</f>
        <v>240000</v>
      </c>
      <c r="AF19" s="754"/>
      <c r="AG19" s="719"/>
      <c r="AH19" s="719"/>
      <c r="AI19" s="719"/>
      <c r="AJ19" s="719"/>
      <c r="AK19" s="719"/>
      <c r="AL19" s="719"/>
      <c r="AM19" s="719"/>
      <c r="AN19" s="719"/>
      <c r="AO19" s="753">
        <f>SUM(AO20)</f>
        <v>0</v>
      </c>
      <c r="AP19" s="754"/>
      <c r="AQ19" s="719"/>
      <c r="AR19" s="719"/>
      <c r="AS19" s="719"/>
      <c r="AT19" s="719"/>
      <c r="AU19" s="719"/>
      <c r="AV19" s="719"/>
      <c r="AW19" s="719"/>
      <c r="AX19" s="719"/>
      <c r="AY19" s="753">
        <f>SUM(AY20)</f>
        <v>0</v>
      </c>
      <c r="AZ19" s="754"/>
      <c r="BA19" s="719"/>
      <c r="BB19" s="719"/>
      <c r="BC19" s="719"/>
      <c r="BD19" s="719"/>
      <c r="BE19" s="719"/>
      <c r="BF19" s="719"/>
      <c r="BG19" s="719"/>
      <c r="BH19" s="719"/>
      <c r="BI19" s="757">
        <f>SUM(BI20)</f>
        <v>0</v>
      </c>
    </row>
    <row r="20" spans="1:61" s="13" customFormat="1" ht="12" hidden="1" customHeight="1">
      <c r="A20" s="505"/>
      <c r="B20" s="518"/>
      <c r="C20" s="518"/>
      <c r="D20" s="518"/>
      <c r="E20" s="518"/>
      <c r="F20" s="660"/>
      <c r="G20" s="660"/>
      <c r="H20" s="660"/>
      <c r="I20" s="732"/>
      <c r="J20" s="743">
        <v>0.32300000000000001</v>
      </c>
      <c r="K20" s="867"/>
      <c r="L20" s="752"/>
      <c r="M20" s="618"/>
      <c r="N20" s="535"/>
      <c r="O20" s="758"/>
      <c r="P20" s="535"/>
      <c r="Q20" s="562"/>
      <c r="R20" s="535"/>
      <c r="S20" s="758"/>
      <c r="T20" s="759"/>
      <c r="U20" s="753"/>
      <c r="V20" s="754" t="s">
        <v>284</v>
      </c>
      <c r="W20" s="727">
        <v>20000</v>
      </c>
      <c r="X20" s="719" t="s">
        <v>259</v>
      </c>
      <c r="Y20" s="761">
        <v>12</v>
      </c>
      <c r="Z20" s="719"/>
      <c r="AA20" s="644"/>
      <c r="AB20" s="719"/>
      <c r="AC20" s="761"/>
      <c r="AD20" s="756" t="s">
        <v>260</v>
      </c>
      <c r="AE20" s="753">
        <f>SUM(W20*Y20)</f>
        <v>240000</v>
      </c>
      <c r="AF20" s="754"/>
      <c r="AG20" s="727"/>
      <c r="AH20" s="719"/>
      <c r="AI20" s="761"/>
      <c r="AJ20" s="719"/>
      <c r="AK20" s="644"/>
      <c r="AL20" s="719"/>
      <c r="AM20" s="761"/>
      <c r="AN20" s="756"/>
      <c r="AO20" s="753"/>
      <c r="AP20" s="754"/>
      <c r="AQ20" s="727"/>
      <c r="AR20" s="719"/>
      <c r="AS20" s="761"/>
      <c r="AT20" s="719"/>
      <c r="AU20" s="644"/>
      <c r="AV20" s="719"/>
      <c r="AW20" s="761"/>
      <c r="AX20" s="756"/>
      <c r="AY20" s="753"/>
      <c r="AZ20" s="754"/>
      <c r="BA20" s="727"/>
      <c r="BB20" s="719"/>
      <c r="BC20" s="761"/>
      <c r="BD20" s="719"/>
      <c r="BE20" s="644"/>
      <c r="BF20" s="719"/>
      <c r="BG20" s="761"/>
      <c r="BH20" s="756"/>
      <c r="BI20" s="757"/>
    </row>
    <row r="21" spans="1:61" s="13" customFormat="1" ht="12" hidden="1" customHeight="1">
      <c r="A21" s="505"/>
      <c r="B21" s="518"/>
      <c r="C21" s="518"/>
      <c r="D21" s="517"/>
      <c r="E21" s="517" t="s">
        <v>381</v>
      </c>
      <c r="F21" s="661" t="s">
        <v>400</v>
      </c>
      <c r="G21" s="661"/>
      <c r="H21" s="661"/>
      <c r="I21" s="732">
        <f>SUM(U21,AE21,AO21,AY21,BI21)</f>
        <v>1480000</v>
      </c>
      <c r="J21" s="743">
        <v>0.32300000000000001</v>
      </c>
      <c r="K21" s="867">
        <f>SUM(I21/I7)*100%</f>
        <v>7.6543412447139083E-3</v>
      </c>
      <c r="L21" s="752"/>
      <c r="M21" s="535"/>
      <c r="N21" s="535"/>
      <c r="O21" s="535"/>
      <c r="P21" s="535"/>
      <c r="Q21" s="535"/>
      <c r="R21" s="535"/>
      <c r="S21" s="535"/>
      <c r="T21" s="535"/>
      <c r="U21" s="753">
        <f>SUM(U22:U24)</f>
        <v>0</v>
      </c>
      <c r="V21" s="754"/>
      <c r="W21" s="719"/>
      <c r="X21" s="719"/>
      <c r="Y21" s="719"/>
      <c r="Z21" s="719"/>
      <c r="AA21" s="719"/>
      <c r="AB21" s="719"/>
      <c r="AC21" s="719"/>
      <c r="AD21" s="719"/>
      <c r="AE21" s="753">
        <f>SUM(AE22:AE23)</f>
        <v>1240000</v>
      </c>
      <c r="AF21" s="754"/>
      <c r="AG21" s="719"/>
      <c r="AH21" s="719"/>
      <c r="AI21" s="719"/>
      <c r="AJ21" s="719"/>
      <c r="AK21" s="719"/>
      <c r="AL21" s="719"/>
      <c r="AM21" s="719"/>
      <c r="AN21" s="719"/>
      <c r="AO21" s="753">
        <f>SUM(AO22:AO23)</f>
        <v>240000</v>
      </c>
      <c r="AP21" s="754"/>
      <c r="AQ21" s="719"/>
      <c r="AR21" s="719"/>
      <c r="AS21" s="719"/>
      <c r="AT21" s="719"/>
      <c r="AU21" s="719"/>
      <c r="AV21" s="719"/>
      <c r="AW21" s="719"/>
      <c r="AX21" s="719"/>
      <c r="AY21" s="753">
        <f>SUM(AY22:AY23)</f>
        <v>0</v>
      </c>
      <c r="AZ21" s="754"/>
      <c r="BA21" s="719"/>
      <c r="BB21" s="719"/>
      <c r="BC21" s="719"/>
      <c r="BD21" s="719"/>
      <c r="BE21" s="719"/>
      <c r="BF21" s="719"/>
      <c r="BG21" s="719"/>
      <c r="BH21" s="719"/>
      <c r="BI21" s="757">
        <f>SUM(BI22:BI23)</f>
        <v>0</v>
      </c>
    </row>
    <row r="22" spans="1:61" s="13" customFormat="1" ht="12" hidden="1" customHeight="1">
      <c r="A22" s="505"/>
      <c r="B22" s="518"/>
      <c r="C22" s="518"/>
      <c r="D22" s="518"/>
      <c r="E22" s="518"/>
      <c r="F22" s="661"/>
      <c r="G22" s="661"/>
      <c r="H22" s="661"/>
      <c r="I22" s="732"/>
      <c r="J22" s="743">
        <v>0.32300000000000001</v>
      </c>
      <c r="K22" s="867"/>
      <c r="L22" s="752"/>
      <c r="M22" s="618"/>
      <c r="N22" s="535"/>
      <c r="O22" s="775"/>
      <c r="P22" s="535"/>
      <c r="Q22" s="562"/>
      <c r="R22" s="535"/>
      <c r="S22" s="758"/>
      <c r="T22" s="759"/>
      <c r="U22" s="753"/>
      <c r="V22" s="754" t="s">
        <v>283</v>
      </c>
      <c r="W22" s="727">
        <v>20000</v>
      </c>
      <c r="X22" s="719" t="s">
        <v>259</v>
      </c>
      <c r="Y22" s="761">
        <v>12</v>
      </c>
      <c r="Z22" s="719"/>
      <c r="AA22" s="644"/>
      <c r="AB22" s="719"/>
      <c r="AC22" s="761"/>
      <c r="AD22" s="756" t="s">
        <v>260</v>
      </c>
      <c r="AE22" s="753">
        <f>SUM(W22*Y22)</f>
        <v>240000</v>
      </c>
      <c r="AF22" s="754" t="s">
        <v>283</v>
      </c>
      <c r="AG22" s="727">
        <v>20000</v>
      </c>
      <c r="AH22" s="719" t="s">
        <v>259</v>
      </c>
      <c r="AI22" s="761">
        <v>12</v>
      </c>
      <c r="AJ22" s="719"/>
      <c r="AK22" s="644"/>
      <c r="AL22" s="719"/>
      <c r="AM22" s="761"/>
      <c r="AN22" s="756" t="s">
        <v>260</v>
      </c>
      <c r="AO22" s="753">
        <f>SUM(AG22*AI22)</f>
        <v>240000</v>
      </c>
      <c r="AP22" s="754"/>
      <c r="AQ22" s="727"/>
      <c r="AR22" s="719"/>
      <c r="AS22" s="755"/>
      <c r="AT22" s="719"/>
      <c r="AU22" s="644"/>
      <c r="AV22" s="719"/>
      <c r="AW22" s="761"/>
      <c r="AX22" s="756"/>
      <c r="AY22" s="753"/>
      <c r="AZ22" s="754"/>
      <c r="BA22" s="727"/>
      <c r="BB22" s="719"/>
      <c r="BC22" s="755"/>
      <c r="BD22" s="719"/>
      <c r="BE22" s="644"/>
      <c r="BF22" s="719"/>
      <c r="BG22" s="761"/>
      <c r="BH22" s="756"/>
      <c r="BI22" s="757"/>
    </row>
    <row r="23" spans="1:61" s="13" customFormat="1" ht="12" hidden="1" customHeight="1">
      <c r="A23" s="505"/>
      <c r="B23" s="518"/>
      <c r="C23" s="518"/>
      <c r="D23" s="518"/>
      <c r="E23" s="518"/>
      <c r="F23" s="661"/>
      <c r="G23" s="661"/>
      <c r="H23" s="661"/>
      <c r="I23" s="732"/>
      <c r="J23" s="743">
        <v>0.32300000000000001</v>
      </c>
      <c r="K23" s="867"/>
      <c r="L23" s="752"/>
      <c r="M23" s="618"/>
      <c r="N23" s="535"/>
      <c r="O23" s="775"/>
      <c r="P23" s="535"/>
      <c r="Q23" s="562"/>
      <c r="R23" s="535"/>
      <c r="S23" s="758"/>
      <c r="T23" s="759"/>
      <c r="U23" s="753"/>
      <c r="V23" s="769" t="s">
        <v>300</v>
      </c>
      <c r="W23" s="770">
        <v>500000</v>
      </c>
      <c r="X23" s="771" t="s">
        <v>259</v>
      </c>
      <c r="Y23" s="772">
        <v>2</v>
      </c>
      <c r="Z23" s="772"/>
      <c r="AA23" s="721"/>
      <c r="AB23" s="772"/>
      <c r="AC23" s="773"/>
      <c r="AD23" s="774" t="s">
        <v>260</v>
      </c>
      <c r="AE23" s="777">
        <f>SUM(W23*Y23)</f>
        <v>1000000</v>
      </c>
      <c r="AF23" s="754"/>
      <c r="AG23" s="727"/>
      <c r="AH23" s="719"/>
      <c r="AI23" s="755"/>
      <c r="AJ23" s="719"/>
      <c r="AK23" s="644"/>
      <c r="AL23" s="719"/>
      <c r="AM23" s="761"/>
      <c r="AN23" s="756"/>
      <c r="AO23" s="753"/>
      <c r="AP23" s="754"/>
      <c r="AQ23" s="727"/>
      <c r="AR23" s="719"/>
      <c r="AS23" s="755"/>
      <c r="AT23" s="719"/>
      <c r="AU23" s="644"/>
      <c r="AV23" s="719"/>
      <c r="AW23" s="761"/>
      <c r="AX23" s="756"/>
      <c r="AY23" s="753"/>
      <c r="AZ23" s="754"/>
      <c r="BA23" s="727"/>
      <c r="BB23" s="719"/>
      <c r="BC23" s="755"/>
      <c r="BD23" s="719"/>
      <c r="BE23" s="644"/>
      <c r="BF23" s="719"/>
      <c r="BG23" s="761"/>
      <c r="BH23" s="756"/>
      <c r="BI23" s="757"/>
    </row>
    <row r="24" spans="1:61" s="13" customFormat="1" ht="12" hidden="1" customHeight="1">
      <c r="A24" s="505"/>
      <c r="B24" s="518"/>
      <c r="C24" s="518"/>
      <c r="D24" s="517"/>
      <c r="E24" s="517" t="s">
        <v>382</v>
      </c>
      <c r="F24" s="661" t="s">
        <v>401</v>
      </c>
      <c r="G24" s="661"/>
      <c r="H24" s="661"/>
      <c r="I24" s="732">
        <f>SUM(U24,AE24,AO24,AY24,BI24)</f>
        <v>0</v>
      </c>
      <c r="J24" s="743">
        <v>0.32300000000000001</v>
      </c>
      <c r="K24" s="867">
        <f>SUM(I24/I7)*100%</f>
        <v>0</v>
      </c>
      <c r="L24" s="752"/>
      <c r="M24" s="535"/>
      <c r="N24" s="535"/>
      <c r="O24" s="535"/>
      <c r="P24" s="535"/>
      <c r="Q24" s="535"/>
      <c r="R24" s="535"/>
      <c r="S24" s="535"/>
      <c r="T24" s="535"/>
      <c r="U24" s="753">
        <f>SUM(U25:U27)</f>
        <v>0</v>
      </c>
      <c r="V24" s="754"/>
      <c r="W24" s="719"/>
      <c r="X24" s="719"/>
      <c r="Y24" s="719"/>
      <c r="Z24" s="719"/>
      <c r="AA24" s="719"/>
      <c r="AB24" s="719"/>
      <c r="AC24" s="719"/>
      <c r="AD24" s="719"/>
      <c r="AE24" s="753">
        <f>SUM(AE25)</f>
        <v>0</v>
      </c>
      <c r="AF24" s="754"/>
      <c r="AG24" s="719"/>
      <c r="AH24" s="719"/>
      <c r="AI24" s="719"/>
      <c r="AJ24" s="719"/>
      <c r="AK24" s="719"/>
      <c r="AL24" s="719"/>
      <c r="AM24" s="719"/>
      <c r="AN24" s="719"/>
      <c r="AO24" s="753">
        <f>SUM(AO25)</f>
        <v>0</v>
      </c>
      <c r="AP24" s="754"/>
      <c r="AQ24" s="719"/>
      <c r="AR24" s="719"/>
      <c r="AS24" s="719"/>
      <c r="AT24" s="719"/>
      <c r="AU24" s="719"/>
      <c r="AV24" s="719"/>
      <c r="AW24" s="719"/>
      <c r="AX24" s="719"/>
      <c r="AY24" s="753">
        <f>SUM(AY25)</f>
        <v>0</v>
      </c>
      <c r="AZ24" s="754"/>
      <c r="BA24" s="719"/>
      <c r="BB24" s="719"/>
      <c r="BC24" s="719"/>
      <c r="BD24" s="719"/>
      <c r="BE24" s="719"/>
      <c r="BF24" s="719"/>
      <c r="BG24" s="719"/>
      <c r="BH24" s="719"/>
      <c r="BI24" s="757">
        <f>SUM(BI25)</f>
        <v>0</v>
      </c>
    </row>
    <row r="25" spans="1:61" s="13" customFormat="1" ht="12" hidden="1" customHeight="1">
      <c r="A25" s="505"/>
      <c r="B25" s="518"/>
      <c r="C25" s="518"/>
      <c r="D25" s="518"/>
      <c r="E25" s="518"/>
      <c r="F25" s="661"/>
      <c r="G25" s="661"/>
      <c r="H25" s="661"/>
      <c r="I25" s="732"/>
      <c r="J25" s="743">
        <v>0.32300000000000001</v>
      </c>
      <c r="K25" s="867">
        <f t="shared" ref="K25:K53" si="0">SUM(I25/I8)*100%</f>
        <v>0</v>
      </c>
      <c r="L25" s="752"/>
      <c r="M25" s="535"/>
      <c r="N25" s="535"/>
      <c r="O25" s="535"/>
      <c r="P25" s="535"/>
      <c r="Q25" s="535"/>
      <c r="R25" s="535"/>
      <c r="S25" s="535"/>
      <c r="T25" s="535"/>
      <c r="U25" s="753"/>
      <c r="V25" s="754"/>
      <c r="W25" s="719"/>
      <c r="X25" s="719"/>
      <c r="Y25" s="719"/>
      <c r="Z25" s="719"/>
      <c r="AA25" s="719"/>
      <c r="AB25" s="719"/>
      <c r="AC25" s="719"/>
      <c r="AD25" s="719"/>
      <c r="AE25" s="753"/>
      <c r="AF25" s="754"/>
      <c r="AG25" s="719"/>
      <c r="AH25" s="719"/>
      <c r="AI25" s="719"/>
      <c r="AJ25" s="719"/>
      <c r="AK25" s="719"/>
      <c r="AL25" s="719"/>
      <c r="AM25" s="719"/>
      <c r="AN25" s="719"/>
      <c r="AO25" s="753"/>
      <c r="AP25" s="754"/>
      <c r="AQ25" s="719"/>
      <c r="AR25" s="719"/>
      <c r="AS25" s="719"/>
      <c r="AT25" s="719"/>
      <c r="AU25" s="719"/>
      <c r="AV25" s="719"/>
      <c r="AW25" s="719"/>
      <c r="AX25" s="719"/>
      <c r="AY25" s="753"/>
      <c r="AZ25" s="754"/>
      <c r="BA25" s="719"/>
      <c r="BB25" s="719"/>
      <c r="BC25" s="719"/>
      <c r="BD25" s="719"/>
      <c r="BE25" s="719"/>
      <c r="BF25" s="719"/>
      <c r="BG25" s="719"/>
      <c r="BH25" s="719"/>
      <c r="BI25" s="757"/>
    </row>
    <row r="26" spans="1:61" s="13" customFormat="1" ht="12" hidden="1" customHeight="1">
      <c r="A26" s="505"/>
      <c r="B26" s="518"/>
      <c r="C26" s="518"/>
      <c r="D26" s="517"/>
      <c r="E26" s="517" t="s">
        <v>383</v>
      </c>
      <c r="F26" s="661" t="s">
        <v>402</v>
      </c>
      <c r="G26" s="661"/>
      <c r="H26" s="661"/>
      <c r="I26" s="732">
        <f>SUM(U26,AE26,AO26,AY26,BI26)</f>
        <v>4240000</v>
      </c>
      <c r="J26" s="743">
        <v>0.32300000000000001</v>
      </c>
      <c r="K26" s="867">
        <f>SUM(I26/I7)*100%</f>
        <v>2.1928653295666872E-2</v>
      </c>
      <c r="L26" s="752"/>
      <c r="M26" s="535"/>
      <c r="N26" s="535"/>
      <c r="O26" s="535"/>
      <c r="P26" s="535"/>
      <c r="Q26" s="535"/>
      <c r="R26" s="535"/>
      <c r="S26" s="535"/>
      <c r="T26" s="535"/>
      <c r="U26" s="753">
        <f>SUM(U27:U29)</f>
        <v>0</v>
      </c>
      <c r="V26" s="754"/>
      <c r="W26" s="727">
        <v>40000</v>
      </c>
      <c r="X26" s="760" t="s">
        <v>259</v>
      </c>
      <c r="Y26" s="761">
        <v>12</v>
      </c>
      <c r="Z26" s="719"/>
      <c r="AA26" s="644"/>
      <c r="AB26" s="719"/>
      <c r="AC26" s="761"/>
      <c r="AD26" s="756" t="s">
        <v>260</v>
      </c>
      <c r="AE26" s="753">
        <f>SUM(AE27:AE29)</f>
        <v>480000</v>
      </c>
      <c r="AF26" s="754"/>
      <c r="AG26" s="727">
        <v>20000</v>
      </c>
      <c r="AH26" s="719" t="s">
        <v>259</v>
      </c>
      <c r="AI26" s="755">
        <v>50</v>
      </c>
      <c r="AJ26" s="719" t="s">
        <v>259</v>
      </c>
      <c r="AK26" s="720"/>
      <c r="AL26" s="719"/>
      <c r="AM26" s="761"/>
      <c r="AN26" s="756" t="s">
        <v>260</v>
      </c>
      <c r="AO26" s="753">
        <f>SUM(AO27:AO29)</f>
        <v>1300000</v>
      </c>
      <c r="AP26" s="754"/>
      <c r="AQ26" s="719"/>
      <c r="AR26" s="719"/>
      <c r="AS26" s="719"/>
      <c r="AT26" s="719"/>
      <c r="AU26" s="719"/>
      <c r="AV26" s="719"/>
      <c r="AW26" s="719"/>
      <c r="AX26" s="719"/>
      <c r="AY26" s="753">
        <f>SUM(AY27:AY29)</f>
        <v>300000</v>
      </c>
      <c r="AZ26" s="754"/>
      <c r="BA26" s="719"/>
      <c r="BB26" s="719"/>
      <c r="BC26" s="719"/>
      <c r="BD26" s="719"/>
      <c r="BE26" s="719"/>
      <c r="BF26" s="719"/>
      <c r="BG26" s="719"/>
      <c r="BH26" s="719"/>
      <c r="BI26" s="757">
        <f>SUM(BI27:BI29)</f>
        <v>2160000</v>
      </c>
    </row>
    <row r="27" spans="1:61" s="13" customFormat="1" ht="12" hidden="1" customHeight="1">
      <c r="A27" s="505"/>
      <c r="B27" s="518"/>
      <c r="C27" s="518"/>
      <c r="D27" s="518"/>
      <c r="E27" s="518"/>
      <c r="F27" s="661"/>
      <c r="G27" s="661"/>
      <c r="H27" s="661"/>
      <c r="I27" s="732"/>
      <c r="J27" s="743">
        <v>0.32300000000000001</v>
      </c>
      <c r="K27" s="867" t="e">
        <f t="shared" si="0"/>
        <v>#DIV/0!</v>
      </c>
      <c r="L27" s="752"/>
      <c r="M27" s="535"/>
      <c r="N27" s="535"/>
      <c r="O27" s="535"/>
      <c r="P27" s="535"/>
      <c r="Q27" s="535"/>
      <c r="R27" s="535"/>
      <c r="S27" s="535"/>
      <c r="T27" s="535"/>
      <c r="U27" s="753"/>
      <c r="V27" s="754" t="s">
        <v>301</v>
      </c>
      <c r="W27" s="727">
        <v>40000</v>
      </c>
      <c r="X27" s="760" t="s">
        <v>259</v>
      </c>
      <c r="Y27" s="761">
        <v>12</v>
      </c>
      <c r="Z27" s="719"/>
      <c r="AA27" s="644"/>
      <c r="AB27" s="719"/>
      <c r="AC27" s="761"/>
      <c r="AD27" s="756" t="s">
        <v>260</v>
      </c>
      <c r="AE27" s="753">
        <f>SUM(W27*Y27)</f>
        <v>480000</v>
      </c>
      <c r="AF27" s="754" t="s">
        <v>301</v>
      </c>
      <c r="AG27" s="727">
        <v>30000</v>
      </c>
      <c r="AH27" s="719" t="s">
        <v>259</v>
      </c>
      <c r="AI27" s="720">
        <v>10</v>
      </c>
      <c r="AJ27" s="719"/>
      <c r="AK27" s="720"/>
      <c r="AL27" s="719"/>
      <c r="AM27" s="720"/>
      <c r="AN27" s="756" t="s">
        <v>260</v>
      </c>
      <c r="AO27" s="753">
        <f>SUM(AG27*AI27)</f>
        <v>300000</v>
      </c>
      <c r="AP27" s="754" t="s">
        <v>301</v>
      </c>
      <c r="AQ27" s="727">
        <v>30000</v>
      </c>
      <c r="AR27" s="719" t="s">
        <v>259</v>
      </c>
      <c r="AS27" s="720">
        <v>10</v>
      </c>
      <c r="AT27" s="719"/>
      <c r="AU27" s="720"/>
      <c r="AV27" s="719"/>
      <c r="AW27" s="720"/>
      <c r="AX27" s="756" t="s">
        <v>260</v>
      </c>
      <c r="AY27" s="753">
        <f>SUM(AQ27*AS27)</f>
        <v>300000</v>
      </c>
      <c r="AZ27" s="754" t="s">
        <v>301</v>
      </c>
      <c r="BA27" s="727">
        <v>80000</v>
      </c>
      <c r="BB27" s="760" t="s">
        <v>259</v>
      </c>
      <c r="BC27" s="761">
        <v>12</v>
      </c>
      <c r="BD27" s="719"/>
      <c r="BE27" s="644"/>
      <c r="BF27" s="719"/>
      <c r="BG27" s="761"/>
      <c r="BH27" s="756" t="s">
        <v>260</v>
      </c>
      <c r="BI27" s="757">
        <f>SUM(BA27*BC27)</f>
        <v>960000</v>
      </c>
    </row>
    <row r="28" spans="1:61" s="13" customFormat="1" ht="12" hidden="1" customHeight="1">
      <c r="A28" s="505"/>
      <c r="B28" s="518"/>
      <c r="C28" s="518"/>
      <c r="D28" s="518"/>
      <c r="E28" s="518"/>
      <c r="F28" s="661"/>
      <c r="G28" s="661"/>
      <c r="H28" s="661"/>
      <c r="I28" s="732"/>
      <c r="J28" s="743">
        <v>0.32300000000000001</v>
      </c>
      <c r="K28" s="867" t="e">
        <f t="shared" si="0"/>
        <v>#DIV/0!</v>
      </c>
      <c r="L28" s="752"/>
      <c r="M28" s="535"/>
      <c r="N28" s="535"/>
      <c r="O28" s="535"/>
      <c r="P28" s="535"/>
      <c r="Q28" s="535"/>
      <c r="R28" s="535"/>
      <c r="S28" s="535"/>
      <c r="T28" s="535"/>
      <c r="U28" s="753"/>
      <c r="V28" s="754"/>
      <c r="W28" s="719"/>
      <c r="X28" s="719"/>
      <c r="Y28" s="719"/>
      <c r="Z28" s="719"/>
      <c r="AA28" s="719"/>
      <c r="AB28" s="719"/>
      <c r="AC28" s="719"/>
      <c r="AD28" s="719"/>
      <c r="AE28" s="753"/>
      <c r="AF28" s="754" t="s">
        <v>178</v>
      </c>
      <c r="AG28" s="727">
        <v>20000</v>
      </c>
      <c r="AH28" s="719" t="s">
        <v>259</v>
      </c>
      <c r="AI28" s="755">
        <v>50</v>
      </c>
      <c r="AJ28" s="719" t="s">
        <v>259</v>
      </c>
      <c r="AK28" s="720"/>
      <c r="AL28" s="719"/>
      <c r="AM28" s="761"/>
      <c r="AN28" s="756" t="s">
        <v>260</v>
      </c>
      <c r="AO28" s="753">
        <f>SUM(AG28*AI28)</f>
        <v>1000000</v>
      </c>
      <c r="AP28" s="754"/>
      <c r="AQ28" s="719"/>
      <c r="AR28" s="719"/>
      <c r="AS28" s="719"/>
      <c r="AT28" s="719"/>
      <c r="AU28" s="719"/>
      <c r="AV28" s="719"/>
      <c r="AW28" s="719"/>
      <c r="AX28" s="719"/>
      <c r="AY28" s="753"/>
      <c r="AZ28" s="754" t="s">
        <v>275</v>
      </c>
      <c r="BA28" s="727">
        <v>100000</v>
      </c>
      <c r="BB28" s="760" t="s">
        <v>259</v>
      </c>
      <c r="BC28" s="720">
        <v>4</v>
      </c>
      <c r="BD28" s="719"/>
      <c r="BE28" s="644"/>
      <c r="BF28" s="719"/>
      <c r="BG28" s="761"/>
      <c r="BH28" s="756" t="s">
        <v>260</v>
      </c>
      <c r="BI28" s="757">
        <f>SUM(BA28*BC28)</f>
        <v>400000</v>
      </c>
    </row>
    <row r="29" spans="1:61" s="13" customFormat="1" ht="12" hidden="1" customHeight="1">
      <c r="A29" s="505"/>
      <c r="B29" s="518"/>
      <c r="C29" s="518"/>
      <c r="D29" s="518"/>
      <c r="E29" s="518"/>
      <c r="F29" s="661"/>
      <c r="G29" s="661"/>
      <c r="H29" s="661"/>
      <c r="I29" s="732"/>
      <c r="J29" s="743">
        <v>0.32300000000000001</v>
      </c>
      <c r="K29" s="867">
        <f t="shared" si="0"/>
        <v>0</v>
      </c>
      <c r="L29" s="752"/>
      <c r="M29" s="535"/>
      <c r="N29" s="535"/>
      <c r="O29" s="535"/>
      <c r="P29" s="535"/>
      <c r="Q29" s="535"/>
      <c r="R29" s="535"/>
      <c r="S29" s="535"/>
      <c r="T29" s="535"/>
      <c r="U29" s="753"/>
      <c r="V29" s="754"/>
      <c r="W29" s="719"/>
      <c r="X29" s="719"/>
      <c r="Y29" s="719"/>
      <c r="Z29" s="719"/>
      <c r="AA29" s="719"/>
      <c r="AB29" s="719"/>
      <c r="AC29" s="719"/>
      <c r="AD29" s="719"/>
      <c r="AE29" s="753"/>
      <c r="AF29" s="754"/>
      <c r="AG29" s="719"/>
      <c r="AH29" s="719"/>
      <c r="AI29" s="719"/>
      <c r="AJ29" s="719"/>
      <c r="AK29" s="719"/>
      <c r="AL29" s="719"/>
      <c r="AM29" s="719"/>
      <c r="AN29" s="719"/>
      <c r="AO29" s="753"/>
      <c r="AP29" s="754"/>
      <c r="AQ29" s="719"/>
      <c r="AR29" s="719"/>
      <c r="AS29" s="719"/>
      <c r="AT29" s="719"/>
      <c r="AU29" s="719"/>
      <c r="AV29" s="719"/>
      <c r="AW29" s="719"/>
      <c r="AX29" s="719"/>
      <c r="AY29" s="753"/>
      <c r="AZ29" s="754" t="s">
        <v>276</v>
      </c>
      <c r="BA29" s="727">
        <v>200000</v>
      </c>
      <c r="BB29" s="719" t="s">
        <v>259</v>
      </c>
      <c r="BC29" s="755">
        <v>4</v>
      </c>
      <c r="BD29" s="719" t="s">
        <v>259</v>
      </c>
      <c r="BE29" s="719">
        <v>1</v>
      </c>
      <c r="BF29" s="719"/>
      <c r="BG29" s="719"/>
      <c r="BH29" s="756" t="s">
        <v>260</v>
      </c>
      <c r="BI29" s="757">
        <f>SUM(BA29*BC29*BE29)</f>
        <v>800000</v>
      </c>
    </row>
    <row r="30" spans="1:61" s="13" customFormat="1" ht="12" hidden="1" customHeight="1">
      <c r="A30" s="505"/>
      <c r="B30" s="518"/>
      <c r="C30" s="518"/>
      <c r="D30" s="517"/>
      <c r="E30" s="517" t="s">
        <v>384</v>
      </c>
      <c r="F30" s="661" t="s">
        <v>403</v>
      </c>
      <c r="G30" s="661"/>
      <c r="H30" s="661"/>
      <c r="I30" s="732">
        <f>SUM(U30,AE30,AO30,AY30,BI30)</f>
        <v>720000</v>
      </c>
      <c r="J30" s="743">
        <v>0.32300000000000001</v>
      </c>
      <c r="K30" s="867">
        <f>SUM(I30/I7)*100%</f>
        <v>3.723733578509469E-3</v>
      </c>
      <c r="L30" s="752"/>
      <c r="M30" s="535"/>
      <c r="N30" s="535"/>
      <c r="O30" s="535"/>
      <c r="P30" s="535"/>
      <c r="Q30" s="535"/>
      <c r="R30" s="535"/>
      <c r="S30" s="535"/>
      <c r="T30" s="535"/>
      <c r="U30" s="753">
        <f>SUM(U31)</f>
        <v>0</v>
      </c>
      <c r="V30" s="754"/>
      <c r="W30" s="719"/>
      <c r="X30" s="719"/>
      <c r="Y30" s="719"/>
      <c r="Z30" s="719"/>
      <c r="AA30" s="719"/>
      <c r="AB30" s="719"/>
      <c r="AC30" s="719"/>
      <c r="AD30" s="719"/>
      <c r="AE30" s="753">
        <f>SUM(AE31)</f>
        <v>720000</v>
      </c>
      <c r="AF30" s="754"/>
      <c r="AG30" s="719"/>
      <c r="AH30" s="719"/>
      <c r="AI30" s="719"/>
      <c r="AJ30" s="719"/>
      <c r="AK30" s="719"/>
      <c r="AL30" s="719"/>
      <c r="AM30" s="719"/>
      <c r="AN30" s="719"/>
      <c r="AO30" s="753">
        <f>SUM(AO31)</f>
        <v>0</v>
      </c>
      <c r="AP30" s="754"/>
      <c r="AQ30" s="719"/>
      <c r="AR30" s="719"/>
      <c r="AS30" s="719"/>
      <c r="AT30" s="719"/>
      <c r="AU30" s="719"/>
      <c r="AV30" s="719"/>
      <c r="AW30" s="719"/>
      <c r="AX30" s="719"/>
      <c r="AY30" s="753">
        <f>SUM(AY31)</f>
        <v>0</v>
      </c>
      <c r="AZ30" s="754"/>
      <c r="BA30" s="719"/>
      <c r="BB30" s="719"/>
      <c r="BC30" s="719"/>
      <c r="BD30" s="719"/>
      <c r="BE30" s="719"/>
      <c r="BF30" s="719"/>
      <c r="BG30" s="719"/>
      <c r="BH30" s="719"/>
      <c r="BI30" s="757">
        <f>SUM(BI31)</f>
        <v>0</v>
      </c>
    </row>
    <row r="31" spans="1:61" s="13" customFormat="1" ht="12" hidden="1" customHeight="1">
      <c r="A31" s="505"/>
      <c r="B31" s="518"/>
      <c r="C31" s="518"/>
      <c r="D31" s="518"/>
      <c r="E31" s="518"/>
      <c r="F31" s="661"/>
      <c r="G31" s="661"/>
      <c r="H31" s="661"/>
      <c r="I31" s="732"/>
      <c r="J31" s="743">
        <v>0.32300000000000001</v>
      </c>
      <c r="K31" s="867" t="e">
        <f t="shared" si="0"/>
        <v>#DIV/0!</v>
      </c>
      <c r="L31" s="752"/>
      <c r="M31" s="535"/>
      <c r="N31" s="535"/>
      <c r="O31" s="535"/>
      <c r="P31" s="535"/>
      <c r="Q31" s="535"/>
      <c r="R31" s="535"/>
      <c r="S31" s="535"/>
      <c r="T31" s="535"/>
      <c r="U31" s="753"/>
      <c r="V31" s="778" t="s">
        <v>302</v>
      </c>
      <c r="W31" s="770">
        <v>30000</v>
      </c>
      <c r="X31" s="772" t="s">
        <v>259</v>
      </c>
      <c r="Y31" s="779">
        <v>2</v>
      </c>
      <c r="Z31" s="772" t="s">
        <v>259</v>
      </c>
      <c r="AA31" s="773">
        <v>12</v>
      </c>
      <c r="AB31" s="772"/>
      <c r="AC31" s="773"/>
      <c r="AD31" s="774" t="s">
        <v>260</v>
      </c>
      <c r="AE31" s="777">
        <f>SUM(W31*Y31*AA31)</f>
        <v>720000</v>
      </c>
      <c r="AF31" s="754"/>
      <c r="AG31" s="719"/>
      <c r="AH31" s="719"/>
      <c r="AI31" s="719"/>
      <c r="AJ31" s="719"/>
      <c r="AK31" s="719"/>
      <c r="AL31" s="719"/>
      <c r="AM31" s="719"/>
      <c r="AN31" s="719"/>
      <c r="AO31" s="753"/>
      <c r="AP31" s="754"/>
      <c r="AQ31" s="719"/>
      <c r="AR31" s="719"/>
      <c r="AS31" s="719"/>
      <c r="AT31" s="719"/>
      <c r="AU31" s="719"/>
      <c r="AV31" s="719"/>
      <c r="AW31" s="719"/>
      <c r="AX31" s="719"/>
      <c r="AY31" s="753"/>
      <c r="AZ31" s="754"/>
      <c r="BA31" s="719"/>
      <c r="BB31" s="719"/>
      <c r="BC31" s="719"/>
      <c r="BD31" s="719"/>
      <c r="BE31" s="719"/>
      <c r="BF31" s="719"/>
      <c r="BG31" s="719"/>
      <c r="BH31" s="719"/>
      <c r="BI31" s="757"/>
    </row>
    <row r="32" spans="1:61" s="13" customFormat="1" ht="12" hidden="1" customHeight="1">
      <c r="A32" s="505"/>
      <c r="B32" s="518"/>
      <c r="C32" s="518"/>
      <c r="D32" s="517"/>
      <c r="E32" s="517" t="s">
        <v>385</v>
      </c>
      <c r="F32" s="661" t="s">
        <v>404</v>
      </c>
      <c r="G32" s="661"/>
      <c r="H32" s="661"/>
      <c r="I32" s="732">
        <f>SUM(U32,AE32,AO32,AY32,BI32)</f>
        <v>1200000</v>
      </c>
      <c r="J32" s="743">
        <v>0.32300000000000001</v>
      </c>
      <c r="K32" s="867">
        <f>SUM(I32/I7)*100%</f>
        <v>6.2062226308491142E-3</v>
      </c>
      <c r="L32" s="752"/>
      <c r="M32" s="535"/>
      <c r="N32" s="535"/>
      <c r="O32" s="535"/>
      <c r="P32" s="535"/>
      <c r="Q32" s="535"/>
      <c r="R32" s="535"/>
      <c r="S32" s="535"/>
      <c r="T32" s="535"/>
      <c r="U32" s="753">
        <f>SUM(U33)</f>
        <v>0</v>
      </c>
      <c r="V32" s="754"/>
      <c r="W32" s="727"/>
      <c r="X32" s="760"/>
      <c r="Y32" s="755"/>
      <c r="Z32" s="719"/>
      <c r="AA32" s="644"/>
      <c r="AB32" s="719"/>
      <c r="AC32" s="761"/>
      <c r="AD32" s="756"/>
      <c r="AE32" s="753">
        <f>SUM(AE33)</f>
        <v>1200000</v>
      </c>
      <c r="AF32" s="754"/>
      <c r="AG32" s="719"/>
      <c r="AH32" s="719"/>
      <c r="AI32" s="719"/>
      <c r="AJ32" s="719"/>
      <c r="AK32" s="719"/>
      <c r="AL32" s="719"/>
      <c r="AM32" s="719"/>
      <c r="AN32" s="719"/>
      <c r="AO32" s="753"/>
      <c r="AP32" s="754"/>
      <c r="AQ32" s="719"/>
      <c r="AR32" s="719"/>
      <c r="AS32" s="719"/>
      <c r="AT32" s="719"/>
      <c r="AU32" s="719"/>
      <c r="AV32" s="719"/>
      <c r="AW32" s="719"/>
      <c r="AX32" s="719"/>
      <c r="AY32" s="753"/>
      <c r="AZ32" s="754"/>
      <c r="BA32" s="719"/>
      <c r="BB32" s="719"/>
      <c r="BC32" s="719"/>
      <c r="BD32" s="719"/>
      <c r="BE32" s="719"/>
      <c r="BF32" s="719"/>
      <c r="BG32" s="719"/>
      <c r="BH32" s="719"/>
      <c r="BI32" s="757"/>
    </row>
    <row r="33" spans="1:61" s="13" customFormat="1" ht="12" hidden="1" customHeight="1">
      <c r="A33" s="505"/>
      <c r="B33" s="518"/>
      <c r="C33" s="518"/>
      <c r="D33" s="518"/>
      <c r="E33" s="518"/>
      <c r="F33" s="661"/>
      <c r="G33" s="661"/>
      <c r="H33" s="661"/>
      <c r="I33" s="732"/>
      <c r="J33" s="743">
        <v>0.32300000000000001</v>
      </c>
      <c r="K33" s="867" t="e">
        <f t="shared" si="0"/>
        <v>#DIV/0!</v>
      </c>
      <c r="L33" s="752"/>
      <c r="M33" s="535"/>
      <c r="N33" s="535"/>
      <c r="O33" s="535"/>
      <c r="P33" s="535"/>
      <c r="Q33" s="535"/>
      <c r="R33" s="535"/>
      <c r="S33" s="535"/>
      <c r="T33" s="535"/>
      <c r="U33" s="753"/>
      <c r="V33" s="754"/>
      <c r="W33" s="727">
        <v>300000</v>
      </c>
      <c r="X33" s="760" t="s">
        <v>259</v>
      </c>
      <c r="Y33" s="755">
        <v>4</v>
      </c>
      <c r="Z33" s="719"/>
      <c r="AA33" s="644"/>
      <c r="AB33" s="719"/>
      <c r="AC33" s="761"/>
      <c r="AD33" s="756" t="s">
        <v>260</v>
      </c>
      <c r="AE33" s="753">
        <f>W33*Y33</f>
        <v>1200000</v>
      </c>
      <c r="AF33" s="754"/>
      <c r="AG33" s="719"/>
      <c r="AH33" s="719"/>
      <c r="AI33" s="719"/>
      <c r="AJ33" s="719"/>
      <c r="AK33" s="719"/>
      <c r="AL33" s="719"/>
      <c r="AM33" s="719"/>
      <c r="AN33" s="719"/>
      <c r="AO33" s="753"/>
      <c r="AP33" s="754"/>
      <c r="AQ33" s="719"/>
      <c r="AR33" s="719"/>
      <c r="AS33" s="719"/>
      <c r="AT33" s="719"/>
      <c r="AU33" s="719"/>
      <c r="AV33" s="719"/>
      <c r="AW33" s="719"/>
      <c r="AX33" s="719"/>
      <c r="AY33" s="753"/>
      <c r="AZ33" s="754"/>
      <c r="BA33" s="727"/>
      <c r="BB33" s="719"/>
      <c r="BC33" s="761"/>
      <c r="BD33" s="719"/>
      <c r="BE33" s="644"/>
      <c r="BF33" s="719"/>
      <c r="BG33" s="761"/>
      <c r="BH33" s="756"/>
      <c r="BI33" s="757"/>
    </row>
    <row r="34" spans="1:61" s="13" customFormat="1" ht="12" hidden="1" customHeight="1">
      <c r="A34" s="505"/>
      <c r="B34" s="518"/>
      <c r="C34" s="518"/>
      <c r="D34" s="517"/>
      <c r="E34" s="517" t="s">
        <v>386</v>
      </c>
      <c r="F34" s="661" t="s">
        <v>405</v>
      </c>
      <c r="G34" s="661"/>
      <c r="H34" s="661"/>
      <c r="I34" s="732">
        <f>SUM(U34,AE34,AO34,AY34,BI34)</f>
        <v>1700000</v>
      </c>
      <c r="J34" s="743">
        <v>0.32300000000000001</v>
      </c>
      <c r="K34" s="867">
        <f>SUM(I34/I7)*100%</f>
        <v>8.7921487270362451E-3</v>
      </c>
      <c r="L34" s="752"/>
      <c r="M34" s="535"/>
      <c r="N34" s="535"/>
      <c r="O34" s="535"/>
      <c r="P34" s="535"/>
      <c r="Q34" s="535"/>
      <c r="R34" s="535"/>
      <c r="S34" s="535"/>
      <c r="T34" s="535"/>
      <c r="U34" s="753">
        <f>SUM(U35)</f>
        <v>0</v>
      </c>
      <c r="V34" s="754"/>
      <c r="W34" s="719"/>
      <c r="X34" s="719"/>
      <c r="Y34" s="719"/>
      <c r="Z34" s="719"/>
      <c r="AA34" s="719"/>
      <c r="AB34" s="719"/>
      <c r="AC34" s="719"/>
      <c r="AD34" s="719"/>
      <c r="AE34" s="753">
        <f>SUM(AE35)</f>
        <v>1200000</v>
      </c>
      <c r="AF34" s="754"/>
      <c r="AG34" s="719"/>
      <c r="AH34" s="719"/>
      <c r="AI34" s="719"/>
      <c r="AJ34" s="719"/>
      <c r="AK34" s="719"/>
      <c r="AL34" s="719"/>
      <c r="AM34" s="719"/>
      <c r="AN34" s="719"/>
      <c r="AO34" s="753">
        <f>SUM(AO35)</f>
        <v>500000</v>
      </c>
      <c r="AP34" s="754"/>
      <c r="AQ34" s="719"/>
      <c r="AR34" s="719"/>
      <c r="AS34" s="719"/>
      <c r="AT34" s="719"/>
      <c r="AU34" s="719"/>
      <c r="AV34" s="719"/>
      <c r="AW34" s="719"/>
      <c r="AX34" s="719"/>
      <c r="AY34" s="753">
        <f>SUM(AY35)</f>
        <v>0</v>
      </c>
      <c r="AZ34" s="754"/>
      <c r="BA34" s="727"/>
      <c r="BB34" s="719"/>
      <c r="BC34" s="761"/>
      <c r="BD34" s="719"/>
      <c r="BE34" s="644"/>
      <c r="BF34" s="719"/>
      <c r="BG34" s="761"/>
      <c r="BH34" s="756"/>
      <c r="BI34" s="757">
        <f>SUM(BI35)</f>
        <v>0</v>
      </c>
    </row>
    <row r="35" spans="1:61" s="13" customFormat="1" ht="12" hidden="1" customHeight="1">
      <c r="A35" s="505"/>
      <c r="B35" s="518"/>
      <c r="C35" s="518"/>
      <c r="D35" s="518"/>
      <c r="E35" s="518"/>
      <c r="F35" s="661"/>
      <c r="G35" s="661"/>
      <c r="H35" s="661"/>
      <c r="I35" s="732"/>
      <c r="J35" s="743">
        <v>0.32300000000000001</v>
      </c>
      <c r="K35" s="867" t="e">
        <f t="shared" si="0"/>
        <v>#DIV/0!</v>
      </c>
      <c r="L35" s="752"/>
      <c r="M35" s="535"/>
      <c r="N35" s="535"/>
      <c r="O35" s="535"/>
      <c r="P35" s="535"/>
      <c r="Q35" s="535"/>
      <c r="R35" s="535"/>
      <c r="S35" s="535"/>
      <c r="T35" s="535"/>
      <c r="U35" s="753"/>
      <c r="V35" s="754" t="s">
        <v>261</v>
      </c>
      <c r="W35" s="727">
        <v>300000</v>
      </c>
      <c r="X35" s="760" t="s">
        <v>259</v>
      </c>
      <c r="Y35" s="720">
        <v>4</v>
      </c>
      <c r="Z35" s="719"/>
      <c r="AA35" s="644"/>
      <c r="AB35" s="719"/>
      <c r="AC35" s="761"/>
      <c r="AD35" s="756" t="s">
        <v>260</v>
      </c>
      <c r="AE35" s="753">
        <f>SUM(W35*Y35)</f>
        <v>1200000</v>
      </c>
      <c r="AF35" s="754" t="s">
        <v>170</v>
      </c>
      <c r="AG35" s="727">
        <v>500000</v>
      </c>
      <c r="AH35" s="760" t="s">
        <v>259</v>
      </c>
      <c r="AI35" s="761">
        <v>1</v>
      </c>
      <c r="AJ35" s="719"/>
      <c r="AK35" s="644"/>
      <c r="AL35" s="719"/>
      <c r="AM35" s="761"/>
      <c r="AN35" s="756" t="s">
        <v>260</v>
      </c>
      <c r="AO35" s="753">
        <f>SUM(AG35*AI35)</f>
        <v>500000</v>
      </c>
      <c r="AP35" s="754"/>
      <c r="AQ35" s="719"/>
      <c r="AR35" s="719"/>
      <c r="AS35" s="719"/>
      <c r="AT35" s="719"/>
      <c r="AU35" s="719"/>
      <c r="AV35" s="719"/>
      <c r="AW35" s="719"/>
      <c r="AX35" s="719"/>
      <c r="AY35" s="753"/>
      <c r="AZ35" s="754"/>
      <c r="BA35" s="719"/>
      <c r="BB35" s="719"/>
      <c r="BC35" s="719"/>
      <c r="BD35" s="719"/>
      <c r="BE35" s="719"/>
      <c r="BF35" s="719"/>
      <c r="BG35" s="719"/>
      <c r="BH35" s="719"/>
      <c r="BI35" s="757"/>
    </row>
    <row r="36" spans="1:61" s="13" customFormat="1" ht="12" hidden="1" customHeight="1">
      <c r="A36" s="505"/>
      <c r="B36" s="518"/>
      <c r="C36" s="518"/>
      <c r="D36" s="517"/>
      <c r="E36" s="517" t="s">
        <v>387</v>
      </c>
      <c r="F36" s="661" t="s">
        <v>406</v>
      </c>
      <c r="G36" s="661"/>
      <c r="H36" s="661"/>
      <c r="I36" s="732">
        <f>SUM(U36,AE36,AO36,AY36,BI36)</f>
        <v>840000</v>
      </c>
      <c r="J36" s="743">
        <v>0.32300000000000001</v>
      </c>
      <c r="K36" s="867">
        <f>SUM(I36/I7)*100%</f>
        <v>4.3443558415943804E-3</v>
      </c>
      <c r="L36" s="752"/>
      <c r="M36" s="535"/>
      <c r="N36" s="535"/>
      <c r="O36" s="535"/>
      <c r="P36" s="535"/>
      <c r="Q36" s="535"/>
      <c r="R36" s="535"/>
      <c r="S36" s="535"/>
      <c r="T36" s="535"/>
      <c r="U36" s="753">
        <f>SUM(U37)</f>
        <v>0</v>
      </c>
      <c r="V36" s="754"/>
      <c r="W36" s="719"/>
      <c r="X36" s="719"/>
      <c r="Y36" s="719"/>
      <c r="Z36" s="719"/>
      <c r="AA36" s="719"/>
      <c r="AB36" s="719"/>
      <c r="AC36" s="719"/>
      <c r="AD36" s="719"/>
      <c r="AE36" s="753">
        <f>SUM(AE37)</f>
        <v>0</v>
      </c>
      <c r="AF36" s="754"/>
      <c r="AG36" s="719"/>
      <c r="AH36" s="719"/>
      <c r="AI36" s="719"/>
      <c r="AJ36" s="719"/>
      <c r="AK36" s="719"/>
      <c r="AL36" s="719"/>
      <c r="AM36" s="719"/>
      <c r="AN36" s="719"/>
      <c r="AO36" s="753">
        <f>SUM(AO37)</f>
        <v>240000</v>
      </c>
      <c r="AP36" s="754"/>
      <c r="AQ36" s="719"/>
      <c r="AR36" s="719"/>
      <c r="AS36" s="719"/>
      <c r="AT36" s="719"/>
      <c r="AU36" s="719"/>
      <c r="AV36" s="719"/>
      <c r="AW36" s="719"/>
      <c r="AX36" s="719"/>
      <c r="AY36" s="753">
        <f>SUM(AY37)</f>
        <v>0</v>
      </c>
      <c r="AZ36" s="754" t="s">
        <v>277</v>
      </c>
      <c r="BA36" s="727">
        <v>300000</v>
      </c>
      <c r="BB36" s="760" t="s">
        <v>259</v>
      </c>
      <c r="BC36" s="719">
        <v>2</v>
      </c>
      <c r="BD36" s="719"/>
      <c r="BE36" s="644"/>
      <c r="BF36" s="719"/>
      <c r="BG36" s="761"/>
      <c r="BH36" s="756" t="s">
        <v>260</v>
      </c>
      <c r="BI36" s="757">
        <f>SUM(BA36*BC36)</f>
        <v>600000</v>
      </c>
    </row>
    <row r="37" spans="1:61" s="13" customFormat="1" ht="12" hidden="1" customHeight="1">
      <c r="A37" s="505"/>
      <c r="B37" s="518"/>
      <c r="C37" s="518"/>
      <c r="D37" s="518"/>
      <c r="E37" s="518"/>
      <c r="F37" s="661"/>
      <c r="G37" s="661"/>
      <c r="H37" s="661"/>
      <c r="I37" s="732"/>
      <c r="J37" s="743">
        <v>0.32300000000000001</v>
      </c>
      <c r="K37" s="867" t="e">
        <f t="shared" si="0"/>
        <v>#DIV/0!</v>
      </c>
      <c r="L37" s="752"/>
      <c r="M37" s="535"/>
      <c r="N37" s="535"/>
      <c r="O37" s="535"/>
      <c r="P37" s="535"/>
      <c r="Q37" s="535"/>
      <c r="R37" s="535"/>
      <c r="S37" s="535"/>
      <c r="T37" s="535"/>
      <c r="U37" s="753"/>
      <c r="V37" s="754"/>
      <c r="W37" s="719"/>
      <c r="X37" s="719"/>
      <c r="Y37" s="719"/>
      <c r="Z37" s="719"/>
      <c r="AA37" s="719"/>
      <c r="AB37" s="719"/>
      <c r="AC37" s="719"/>
      <c r="AD37" s="719"/>
      <c r="AE37" s="753"/>
      <c r="AF37" s="754" t="s">
        <v>285</v>
      </c>
      <c r="AG37" s="727">
        <v>20000</v>
      </c>
      <c r="AH37" s="760" t="s">
        <v>259</v>
      </c>
      <c r="AI37" s="761">
        <v>12</v>
      </c>
      <c r="AJ37" s="719"/>
      <c r="AK37" s="644"/>
      <c r="AL37" s="719"/>
      <c r="AM37" s="761"/>
      <c r="AN37" s="756" t="s">
        <v>260</v>
      </c>
      <c r="AO37" s="753">
        <f>SUM(AG37*AI37)</f>
        <v>240000</v>
      </c>
      <c r="AP37" s="754"/>
      <c r="AQ37" s="719"/>
      <c r="AR37" s="719"/>
      <c r="AS37" s="719"/>
      <c r="AT37" s="719"/>
      <c r="AU37" s="719"/>
      <c r="AV37" s="719"/>
      <c r="AW37" s="719"/>
      <c r="AX37" s="719"/>
      <c r="AY37" s="753"/>
      <c r="AZ37" s="776"/>
      <c r="BA37" s="719"/>
      <c r="BB37" s="719"/>
      <c r="BC37" s="719"/>
      <c r="BD37" s="719"/>
      <c r="BE37" s="719"/>
      <c r="BF37" s="719"/>
      <c r="BG37" s="719"/>
      <c r="BH37" s="719"/>
      <c r="BI37" s="757"/>
    </row>
    <row r="38" spans="1:61" s="13" customFormat="1" ht="12" hidden="1" customHeight="1">
      <c r="A38" s="505"/>
      <c r="B38" s="518"/>
      <c r="C38" s="518"/>
      <c r="D38" s="517"/>
      <c r="E38" s="517" t="s">
        <v>388</v>
      </c>
      <c r="F38" s="661" t="s">
        <v>407</v>
      </c>
      <c r="G38" s="661"/>
      <c r="H38" s="661"/>
      <c r="I38" s="732">
        <f>SUM(U38,AE38,AO38,AY38,BI38)</f>
        <v>5080000</v>
      </c>
      <c r="J38" s="743">
        <v>0.32300000000000001</v>
      </c>
      <c r="K38" s="867">
        <f>SUM(I38/I7)*100%</f>
        <v>2.6273009137261251E-2</v>
      </c>
      <c r="L38" s="752"/>
      <c r="M38" s="535"/>
      <c r="N38" s="535"/>
      <c r="O38" s="535"/>
      <c r="P38" s="535"/>
      <c r="Q38" s="535"/>
      <c r="R38" s="535"/>
      <c r="S38" s="535"/>
      <c r="T38" s="535"/>
      <c r="U38" s="753">
        <f>SUM(U39:U45)</f>
        <v>0</v>
      </c>
      <c r="V38" s="754"/>
      <c r="W38" s="719"/>
      <c r="X38" s="719"/>
      <c r="Y38" s="719"/>
      <c r="Z38" s="719"/>
      <c r="AA38" s="719"/>
      <c r="AB38" s="719"/>
      <c r="AC38" s="719"/>
      <c r="AD38" s="719"/>
      <c r="AE38" s="753">
        <f>SUM(AE39:AE45)</f>
        <v>0</v>
      </c>
      <c r="AF38" s="754"/>
      <c r="AG38" s="719"/>
      <c r="AH38" s="719"/>
      <c r="AI38" s="719"/>
      <c r="AJ38" s="719"/>
      <c r="AK38" s="719"/>
      <c r="AL38" s="719"/>
      <c r="AM38" s="719"/>
      <c r="AN38" s="719"/>
      <c r="AO38" s="753">
        <f>SUM(AO39:AO45)</f>
        <v>2080000</v>
      </c>
      <c r="AP38" s="754"/>
      <c r="AQ38" s="719"/>
      <c r="AR38" s="719"/>
      <c r="AS38" s="719"/>
      <c r="AT38" s="719"/>
      <c r="AU38" s="719"/>
      <c r="AV38" s="719"/>
      <c r="AW38" s="719"/>
      <c r="AX38" s="719"/>
      <c r="AY38" s="753"/>
      <c r="AZ38" s="754"/>
      <c r="BA38" s="719"/>
      <c r="BB38" s="719"/>
      <c r="BC38" s="719"/>
      <c r="BD38" s="719"/>
      <c r="BE38" s="719"/>
      <c r="BF38" s="719"/>
      <c r="BG38" s="719"/>
      <c r="BH38" s="719"/>
      <c r="BI38" s="757">
        <f>SUM(BI39:BI45)</f>
        <v>3000000</v>
      </c>
    </row>
    <row r="39" spans="1:61" s="13" customFormat="1" ht="12" hidden="1" customHeight="1">
      <c r="A39" s="505"/>
      <c r="B39" s="518"/>
      <c r="C39" s="518"/>
      <c r="D39" s="518"/>
      <c r="E39" s="518"/>
      <c r="F39" s="661"/>
      <c r="G39" s="661"/>
      <c r="H39" s="661"/>
      <c r="I39" s="732"/>
      <c r="J39" s="743">
        <v>0.32300000000000001</v>
      </c>
      <c r="K39" s="867" t="e">
        <f t="shared" si="0"/>
        <v>#DIV/0!</v>
      </c>
      <c r="L39" s="752"/>
      <c r="M39" s="535"/>
      <c r="N39" s="535"/>
      <c r="O39" s="535"/>
      <c r="P39" s="535"/>
      <c r="Q39" s="535"/>
      <c r="R39" s="535"/>
      <c r="S39" s="535"/>
      <c r="T39" s="535"/>
      <c r="U39" s="753"/>
      <c r="V39" s="754"/>
      <c r="W39" s="719"/>
      <c r="X39" s="719"/>
      <c r="Y39" s="719"/>
      <c r="Z39" s="719"/>
      <c r="AA39" s="719"/>
      <c r="AB39" s="719"/>
      <c r="AC39" s="719"/>
      <c r="AD39" s="719"/>
      <c r="AE39" s="753"/>
      <c r="AF39" s="754" t="s">
        <v>183</v>
      </c>
      <c r="AG39" s="727">
        <v>100000</v>
      </c>
      <c r="AH39" s="719" t="s">
        <v>259</v>
      </c>
      <c r="AI39" s="720">
        <v>2</v>
      </c>
      <c r="AJ39" s="719"/>
      <c r="AK39" s="720"/>
      <c r="AL39" s="719"/>
      <c r="AM39" s="720"/>
      <c r="AN39" s="756" t="s">
        <v>260</v>
      </c>
      <c r="AO39" s="753">
        <f>SUM(AG39*AI39)</f>
        <v>200000</v>
      </c>
      <c r="AP39" s="754"/>
      <c r="AQ39" s="719"/>
      <c r="AR39" s="719"/>
      <c r="AS39" s="719"/>
      <c r="AT39" s="719"/>
      <c r="AU39" s="719"/>
      <c r="AV39" s="719"/>
      <c r="AW39" s="719"/>
      <c r="AX39" s="719"/>
      <c r="AY39" s="753"/>
      <c r="AZ39" s="754" t="s">
        <v>208</v>
      </c>
      <c r="BA39" s="727">
        <v>3000000</v>
      </c>
      <c r="BB39" s="760" t="s">
        <v>259</v>
      </c>
      <c r="BC39" s="719">
        <v>1</v>
      </c>
      <c r="BD39" s="719"/>
      <c r="BE39" s="644"/>
      <c r="BF39" s="719"/>
      <c r="BG39" s="761"/>
      <c r="BH39" s="756" t="s">
        <v>260</v>
      </c>
      <c r="BI39" s="757">
        <f>SUM(BA39*BC39)</f>
        <v>3000000</v>
      </c>
    </row>
    <row r="40" spans="1:61" s="13" customFormat="1" ht="12" hidden="1" customHeight="1">
      <c r="A40" s="505"/>
      <c r="B40" s="518"/>
      <c r="C40" s="518"/>
      <c r="D40" s="518"/>
      <c r="E40" s="518"/>
      <c r="F40" s="661"/>
      <c r="G40" s="661"/>
      <c r="H40" s="661"/>
      <c r="I40" s="732"/>
      <c r="J40" s="743">
        <v>0.32300000000000001</v>
      </c>
      <c r="K40" s="867" t="e">
        <f t="shared" si="0"/>
        <v>#DIV/0!</v>
      </c>
      <c r="L40" s="752"/>
      <c r="M40" s="535"/>
      <c r="N40" s="535"/>
      <c r="O40" s="535"/>
      <c r="P40" s="535"/>
      <c r="Q40" s="535"/>
      <c r="R40" s="535"/>
      <c r="S40" s="535"/>
      <c r="T40" s="535"/>
      <c r="U40" s="753"/>
      <c r="V40" s="754"/>
      <c r="W40" s="719"/>
      <c r="X40" s="719"/>
      <c r="Y40" s="719"/>
      <c r="Z40" s="719"/>
      <c r="AA40" s="719"/>
      <c r="AB40" s="719"/>
      <c r="AC40" s="719"/>
      <c r="AD40" s="719"/>
      <c r="AE40" s="753"/>
      <c r="AF40" s="754" t="s">
        <v>187</v>
      </c>
      <c r="AG40" s="727">
        <v>6000</v>
      </c>
      <c r="AH40" s="719" t="s">
        <v>259</v>
      </c>
      <c r="AI40" s="755">
        <v>25</v>
      </c>
      <c r="AJ40" s="719" t="s">
        <v>259</v>
      </c>
      <c r="AK40" s="720">
        <v>2</v>
      </c>
      <c r="AL40" s="719"/>
      <c r="AM40" s="722"/>
      <c r="AN40" s="756" t="s">
        <v>260</v>
      </c>
      <c r="AO40" s="753">
        <f>SUM(AG40*AI40*AK40)</f>
        <v>300000</v>
      </c>
      <c r="AP40" s="754"/>
      <c r="AQ40" s="719"/>
      <c r="AR40" s="719"/>
      <c r="AS40" s="719"/>
      <c r="AT40" s="719"/>
      <c r="AU40" s="719"/>
      <c r="AV40" s="719"/>
      <c r="AW40" s="719"/>
      <c r="AX40" s="719"/>
      <c r="AY40" s="753"/>
      <c r="AZ40" s="754"/>
      <c r="BA40" s="727"/>
      <c r="BB40" s="760"/>
      <c r="BC40" s="719"/>
      <c r="BD40" s="719"/>
      <c r="BE40" s="644"/>
      <c r="BF40" s="719"/>
      <c r="BG40" s="761"/>
      <c r="BH40" s="756"/>
      <c r="BI40" s="757"/>
    </row>
    <row r="41" spans="1:61" s="13" customFormat="1" ht="12" hidden="1" customHeight="1">
      <c r="A41" s="505"/>
      <c r="B41" s="518"/>
      <c r="C41" s="518"/>
      <c r="D41" s="518"/>
      <c r="E41" s="518"/>
      <c r="F41" s="661"/>
      <c r="G41" s="661"/>
      <c r="H41" s="661"/>
      <c r="I41" s="732"/>
      <c r="J41" s="743">
        <v>0.32300000000000001</v>
      </c>
      <c r="K41" s="867" t="e">
        <f t="shared" si="0"/>
        <v>#DIV/0!</v>
      </c>
      <c r="L41" s="752"/>
      <c r="M41" s="535"/>
      <c r="N41" s="535"/>
      <c r="O41" s="535"/>
      <c r="P41" s="535"/>
      <c r="Q41" s="535"/>
      <c r="R41" s="535"/>
      <c r="S41" s="535"/>
      <c r="T41" s="535"/>
      <c r="U41" s="753"/>
      <c r="V41" s="754"/>
      <c r="W41" s="719"/>
      <c r="X41" s="719"/>
      <c r="Y41" s="719"/>
      <c r="Z41" s="719"/>
      <c r="AA41" s="719"/>
      <c r="AB41" s="719"/>
      <c r="AC41" s="719"/>
      <c r="AD41" s="719"/>
      <c r="AE41" s="753"/>
      <c r="AF41" s="754" t="s">
        <v>188</v>
      </c>
      <c r="AG41" s="727">
        <v>70000</v>
      </c>
      <c r="AH41" s="719" t="s">
        <v>259</v>
      </c>
      <c r="AI41" s="720">
        <v>2</v>
      </c>
      <c r="AJ41" s="719"/>
      <c r="AK41" s="720"/>
      <c r="AL41" s="719"/>
      <c r="AM41" s="720"/>
      <c r="AN41" s="756" t="s">
        <v>260</v>
      </c>
      <c r="AO41" s="753">
        <f>SUM(AG41*AI41)</f>
        <v>140000</v>
      </c>
      <c r="AP41" s="754"/>
      <c r="AQ41" s="719"/>
      <c r="AR41" s="719"/>
      <c r="AS41" s="719"/>
      <c r="AT41" s="719"/>
      <c r="AU41" s="719"/>
      <c r="AV41" s="719"/>
      <c r="AW41" s="719"/>
      <c r="AX41" s="719"/>
      <c r="AY41" s="753"/>
      <c r="AZ41" s="754"/>
      <c r="BA41" s="727"/>
      <c r="BB41" s="760"/>
      <c r="BC41" s="719"/>
      <c r="BD41" s="719"/>
      <c r="BE41" s="644"/>
      <c r="BF41" s="719"/>
      <c r="BG41" s="761"/>
      <c r="BH41" s="756"/>
      <c r="BI41" s="757"/>
    </row>
    <row r="42" spans="1:61" s="13" customFormat="1" ht="12" hidden="1" customHeight="1">
      <c r="A42" s="505"/>
      <c r="B42" s="518"/>
      <c r="C42" s="518"/>
      <c r="D42" s="518"/>
      <c r="E42" s="518"/>
      <c r="F42" s="661"/>
      <c r="G42" s="661"/>
      <c r="H42" s="661"/>
      <c r="I42" s="732"/>
      <c r="J42" s="743">
        <v>0.32300000000000001</v>
      </c>
      <c r="K42" s="867" t="e">
        <f t="shared" si="0"/>
        <v>#DIV/0!</v>
      </c>
      <c r="L42" s="752"/>
      <c r="M42" s="535"/>
      <c r="N42" s="535"/>
      <c r="O42" s="535"/>
      <c r="P42" s="535"/>
      <c r="Q42" s="535"/>
      <c r="R42" s="535"/>
      <c r="S42" s="535"/>
      <c r="T42" s="535"/>
      <c r="U42" s="753"/>
      <c r="V42" s="754"/>
      <c r="W42" s="719"/>
      <c r="X42" s="719"/>
      <c r="Y42" s="719"/>
      <c r="Z42" s="719"/>
      <c r="AA42" s="719"/>
      <c r="AB42" s="719"/>
      <c r="AC42" s="719"/>
      <c r="AD42" s="719"/>
      <c r="AE42" s="753"/>
      <c r="AF42" s="754" t="s">
        <v>189</v>
      </c>
      <c r="AG42" s="727">
        <v>100000</v>
      </c>
      <c r="AH42" s="719" t="s">
        <v>259</v>
      </c>
      <c r="AI42" s="720">
        <v>2</v>
      </c>
      <c r="AJ42" s="719"/>
      <c r="AK42" s="720"/>
      <c r="AL42" s="719"/>
      <c r="AM42" s="720"/>
      <c r="AN42" s="756" t="s">
        <v>260</v>
      </c>
      <c r="AO42" s="753">
        <f>SUM(AG42*AI42)</f>
        <v>200000</v>
      </c>
      <c r="AP42" s="754"/>
      <c r="AQ42" s="719"/>
      <c r="AR42" s="719"/>
      <c r="AS42" s="719"/>
      <c r="AT42" s="719"/>
      <c r="AU42" s="719"/>
      <c r="AV42" s="719"/>
      <c r="AW42" s="719"/>
      <c r="AX42" s="719"/>
      <c r="AY42" s="753"/>
      <c r="AZ42" s="754"/>
      <c r="BA42" s="727"/>
      <c r="BB42" s="760"/>
      <c r="BC42" s="719"/>
      <c r="BD42" s="719"/>
      <c r="BE42" s="644"/>
      <c r="BF42" s="719"/>
      <c r="BG42" s="761"/>
      <c r="BH42" s="756"/>
      <c r="BI42" s="757"/>
    </row>
    <row r="43" spans="1:61" s="13" customFormat="1" ht="12" hidden="1" customHeight="1">
      <c r="A43" s="505"/>
      <c r="B43" s="518"/>
      <c r="C43" s="518"/>
      <c r="D43" s="518"/>
      <c r="E43" s="518"/>
      <c r="F43" s="661"/>
      <c r="G43" s="661"/>
      <c r="H43" s="661"/>
      <c r="I43" s="732"/>
      <c r="J43" s="743">
        <v>0.32300000000000001</v>
      </c>
      <c r="K43" s="867">
        <f t="shared" si="0"/>
        <v>0</v>
      </c>
      <c r="L43" s="752"/>
      <c r="M43" s="535"/>
      <c r="N43" s="535"/>
      <c r="O43" s="535"/>
      <c r="P43" s="535"/>
      <c r="Q43" s="535"/>
      <c r="R43" s="535"/>
      <c r="S43" s="535"/>
      <c r="T43" s="535"/>
      <c r="U43" s="753"/>
      <c r="V43" s="754"/>
      <c r="W43" s="719"/>
      <c r="X43" s="719"/>
      <c r="Y43" s="719"/>
      <c r="Z43" s="719"/>
      <c r="AA43" s="719"/>
      <c r="AB43" s="719"/>
      <c r="AC43" s="719"/>
      <c r="AD43" s="719"/>
      <c r="AE43" s="753"/>
      <c r="AF43" s="754" t="s">
        <v>194</v>
      </c>
      <c r="AG43" s="727">
        <v>500000</v>
      </c>
      <c r="AH43" s="719" t="s">
        <v>259</v>
      </c>
      <c r="AI43" s="720">
        <v>1</v>
      </c>
      <c r="AJ43" s="719"/>
      <c r="AK43" s="720"/>
      <c r="AL43" s="719"/>
      <c r="AM43" s="720"/>
      <c r="AN43" s="756" t="s">
        <v>260</v>
      </c>
      <c r="AO43" s="753">
        <f>SUM(AG43*AI43)</f>
        <v>500000</v>
      </c>
      <c r="AP43" s="754"/>
      <c r="AQ43" s="719"/>
      <c r="AR43" s="719"/>
      <c r="AS43" s="719"/>
      <c r="AT43" s="719"/>
      <c r="AU43" s="719"/>
      <c r="AV43" s="719"/>
      <c r="AW43" s="719"/>
      <c r="AX43" s="719"/>
      <c r="AY43" s="753"/>
      <c r="AZ43" s="754"/>
      <c r="BA43" s="727"/>
      <c r="BB43" s="760"/>
      <c r="BC43" s="719"/>
      <c r="BD43" s="719"/>
      <c r="BE43" s="644"/>
      <c r="BF43" s="719"/>
      <c r="BG43" s="761"/>
      <c r="BH43" s="756"/>
      <c r="BI43" s="757"/>
    </row>
    <row r="44" spans="1:61" s="13" customFormat="1" ht="12" hidden="1" customHeight="1">
      <c r="A44" s="505"/>
      <c r="B44" s="518"/>
      <c r="C44" s="518"/>
      <c r="D44" s="518"/>
      <c r="E44" s="518"/>
      <c r="F44" s="661"/>
      <c r="G44" s="661"/>
      <c r="H44" s="661"/>
      <c r="I44" s="732"/>
      <c r="J44" s="743">
        <v>0.32300000000000001</v>
      </c>
      <c r="K44" s="867" t="e">
        <f t="shared" si="0"/>
        <v>#DIV/0!</v>
      </c>
      <c r="L44" s="752"/>
      <c r="M44" s="535"/>
      <c r="N44" s="535"/>
      <c r="O44" s="535"/>
      <c r="P44" s="535"/>
      <c r="Q44" s="535"/>
      <c r="R44" s="535"/>
      <c r="S44" s="535"/>
      <c r="T44" s="535"/>
      <c r="U44" s="753"/>
      <c r="V44" s="754"/>
      <c r="W44" s="719"/>
      <c r="X44" s="719"/>
      <c r="Y44" s="719"/>
      <c r="Z44" s="719"/>
      <c r="AA44" s="719"/>
      <c r="AB44" s="719"/>
      <c r="AC44" s="719"/>
      <c r="AD44" s="719"/>
      <c r="AE44" s="753"/>
      <c r="AF44" s="754" t="s">
        <v>195</v>
      </c>
      <c r="AG44" s="727">
        <v>500000</v>
      </c>
      <c r="AH44" s="719" t="s">
        <v>259</v>
      </c>
      <c r="AI44" s="720">
        <v>1</v>
      </c>
      <c r="AJ44" s="719"/>
      <c r="AK44" s="720"/>
      <c r="AL44" s="719"/>
      <c r="AM44" s="720"/>
      <c r="AN44" s="756" t="s">
        <v>260</v>
      </c>
      <c r="AO44" s="753">
        <f>SUM(AG44*AI44)</f>
        <v>500000</v>
      </c>
      <c r="AP44" s="754"/>
      <c r="AQ44" s="719"/>
      <c r="AR44" s="719"/>
      <c r="AS44" s="719"/>
      <c r="AT44" s="719"/>
      <c r="AU44" s="719"/>
      <c r="AV44" s="719"/>
      <c r="AW44" s="719"/>
      <c r="AX44" s="719"/>
      <c r="AY44" s="753"/>
      <c r="AZ44" s="754"/>
      <c r="BA44" s="727"/>
      <c r="BB44" s="760"/>
      <c r="BC44" s="719"/>
      <c r="BD44" s="719"/>
      <c r="BE44" s="644"/>
      <c r="BF44" s="719"/>
      <c r="BG44" s="761"/>
      <c r="BH44" s="756"/>
      <c r="BI44" s="757"/>
    </row>
    <row r="45" spans="1:61" s="13" customFormat="1" ht="12" hidden="1" customHeight="1">
      <c r="A45" s="505"/>
      <c r="B45" s="518"/>
      <c r="C45" s="518"/>
      <c r="D45" s="518"/>
      <c r="E45" s="518"/>
      <c r="F45" s="661"/>
      <c r="G45" s="661"/>
      <c r="H45" s="661"/>
      <c r="I45" s="732"/>
      <c r="J45" s="743">
        <v>0.32300000000000001</v>
      </c>
      <c r="K45" s="867" t="e">
        <f t="shared" si="0"/>
        <v>#DIV/0!</v>
      </c>
      <c r="L45" s="752"/>
      <c r="M45" s="535"/>
      <c r="N45" s="535"/>
      <c r="O45" s="535"/>
      <c r="P45" s="535"/>
      <c r="Q45" s="535"/>
      <c r="R45" s="535"/>
      <c r="S45" s="535"/>
      <c r="T45" s="535"/>
      <c r="U45" s="753"/>
      <c r="V45" s="754"/>
      <c r="W45" s="719"/>
      <c r="X45" s="719"/>
      <c r="Y45" s="719"/>
      <c r="Z45" s="719"/>
      <c r="AA45" s="719"/>
      <c r="AB45" s="719"/>
      <c r="AC45" s="719"/>
      <c r="AD45" s="719"/>
      <c r="AE45" s="753"/>
      <c r="AF45" s="754" t="s">
        <v>196</v>
      </c>
      <c r="AG45" s="727">
        <v>3000</v>
      </c>
      <c r="AH45" s="719" t="s">
        <v>259</v>
      </c>
      <c r="AI45" s="755">
        <v>80</v>
      </c>
      <c r="AJ45" s="719"/>
      <c r="AK45" s="720"/>
      <c r="AL45" s="719"/>
      <c r="AM45" s="720"/>
      <c r="AN45" s="756" t="s">
        <v>260</v>
      </c>
      <c r="AO45" s="753">
        <f>SUM(AG45*AI45)</f>
        <v>240000</v>
      </c>
      <c r="AP45" s="754"/>
      <c r="AQ45" s="719"/>
      <c r="AR45" s="719"/>
      <c r="AS45" s="719"/>
      <c r="AT45" s="719"/>
      <c r="AU45" s="719"/>
      <c r="AV45" s="719"/>
      <c r="AW45" s="719"/>
      <c r="AX45" s="719"/>
      <c r="AY45" s="753"/>
      <c r="AZ45" s="754"/>
      <c r="BA45" s="727"/>
      <c r="BB45" s="760"/>
      <c r="BC45" s="719"/>
      <c r="BD45" s="719"/>
      <c r="BE45" s="644"/>
      <c r="BF45" s="719"/>
      <c r="BG45" s="761"/>
      <c r="BH45" s="756"/>
      <c r="BI45" s="757"/>
    </row>
    <row r="46" spans="1:61" s="13" customFormat="1" ht="12" hidden="1" customHeight="1">
      <c r="A46" s="505"/>
      <c r="B46" s="518"/>
      <c r="C46" s="518"/>
      <c r="D46" s="517"/>
      <c r="E46" s="517" t="s">
        <v>389</v>
      </c>
      <c r="F46" s="661" t="s">
        <v>139</v>
      </c>
      <c r="G46" s="661"/>
      <c r="H46" s="661"/>
      <c r="I46" s="732">
        <f>SUM(U46,AE46,AO46,AY46,BI46)</f>
        <v>4800000</v>
      </c>
      <c r="J46" s="743">
        <v>0.32300000000000001</v>
      </c>
      <c r="K46" s="867">
        <f>SUM(I46/I7)*100%</f>
        <v>2.4824890523396457E-2</v>
      </c>
      <c r="L46" s="752"/>
      <c r="M46" s="535"/>
      <c r="N46" s="535"/>
      <c r="O46" s="535"/>
      <c r="P46" s="535"/>
      <c r="Q46" s="535"/>
      <c r="R46" s="535"/>
      <c r="S46" s="535"/>
      <c r="T46" s="535"/>
      <c r="U46" s="753">
        <f>SUM(U47:U50)</f>
        <v>0</v>
      </c>
      <c r="V46" s="754"/>
      <c r="W46" s="719"/>
      <c r="X46" s="719"/>
      <c r="Y46" s="719"/>
      <c r="Z46" s="719"/>
      <c r="AA46" s="719"/>
      <c r="AB46" s="719"/>
      <c r="AC46" s="719"/>
      <c r="AD46" s="719"/>
      <c r="AE46" s="753">
        <f>SUM(AE47:AE50)</f>
        <v>0</v>
      </c>
      <c r="AF46" s="754"/>
      <c r="AG46" s="719"/>
      <c r="AH46" s="719"/>
      <c r="AI46" s="719"/>
      <c r="AJ46" s="719"/>
      <c r="AK46" s="719"/>
      <c r="AL46" s="719"/>
      <c r="AM46" s="719"/>
      <c r="AN46" s="719"/>
      <c r="AO46" s="753">
        <f>SUM(AO47:AO50)</f>
        <v>1000000</v>
      </c>
      <c r="AP46" s="754"/>
      <c r="AQ46" s="719"/>
      <c r="AR46" s="719"/>
      <c r="AS46" s="719"/>
      <c r="AT46" s="719"/>
      <c r="AU46" s="719"/>
      <c r="AV46" s="719"/>
      <c r="AW46" s="719"/>
      <c r="AX46" s="719"/>
      <c r="AY46" s="753">
        <f>SUM(AY47:AY50)</f>
        <v>0</v>
      </c>
      <c r="AZ46" s="754"/>
      <c r="BA46" s="719"/>
      <c r="BB46" s="719"/>
      <c r="BC46" s="719"/>
      <c r="BD46" s="719"/>
      <c r="BE46" s="719"/>
      <c r="BF46" s="719"/>
      <c r="BG46" s="719"/>
      <c r="BH46" s="719"/>
      <c r="BI46" s="757">
        <f>SUM(BI47:BI50)</f>
        <v>3800000</v>
      </c>
    </row>
    <row r="47" spans="1:61" s="13" customFormat="1" ht="12" hidden="1" customHeight="1">
      <c r="A47" s="505"/>
      <c r="B47" s="518"/>
      <c r="C47" s="518"/>
      <c r="D47" s="518"/>
      <c r="E47" s="518"/>
      <c r="F47" s="661"/>
      <c r="G47" s="661"/>
      <c r="H47" s="661"/>
      <c r="I47" s="732"/>
      <c r="J47" s="743">
        <v>0.32300000000000001</v>
      </c>
      <c r="K47" s="867">
        <f t="shared" si="0"/>
        <v>0</v>
      </c>
      <c r="L47" s="752"/>
      <c r="M47" s="535"/>
      <c r="N47" s="535"/>
      <c r="O47" s="535"/>
      <c r="P47" s="535"/>
      <c r="Q47" s="535"/>
      <c r="R47" s="535"/>
      <c r="S47" s="535"/>
      <c r="T47" s="535"/>
      <c r="U47" s="753"/>
      <c r="V47" s="754"/>
      <c r="W47" s="719"/>
      <c r="X47" s="719"/>
      <c r="Y47" s="719"/>
      <c r="Z47" s="719"/>
      <c r="AA47" s="719"/>
      <c r="AB47" s="719"/>
      <c r="AC47" s="719"/>
      <c r="AD47" s="719"/>
      <c r="AE47" s="753"/>
      <c r="AF47" s="754" t="s">
        <v>193</v>
      </c>
      <c r="AG47" s="727">
        <v>2000</v>
      </c>
      <c r="AH47" s="719" t="s">
        <v>259</v>
      </c>
      <c r="AI47" s="723">
        <v>500</v>
      </c>
      <c r="AJ47" s="719"/>
      <c r="AK47" s="720"/>
      <c r="AL47" s="719"/>
      <c r="AM47" s="720"/>
      <c r="AN47" s="756" t="s">
        <v>260</v>
      </c>
      <c r="AO47" s="753">
        <f>SUM(AG47*AI47)</f>
        <v>1000000</v>
      </c>
      <c r="AP47" s="754"/>
      <c r="AQ47" s="719"/>
      <c r="AR47" s="719"/>
      <c r="AS47" s="719"/>
      <c r="AT47" s="719"/>
      <c r="AU47" s="719"/>
      <c r="AV47" s="719"/>
      <c r="AW47" s="719"/>
      <c r="AX47" s="719"/>
      <c r="AY47" s="753"/>
      <c r="AZ47" s="754" t="s">
        <v>206</v>
      </c>
      <c r="BA47" s="727">
        <v>100000</v>
      </c>
      <c r="BB47" s="719"/>
      <c r="BC47" s="761"/>
      <c r="BD47" s="719"/>
      <c r="BE47" s="644"/>
      <c r="BF47" s="719"/>
      <c r="BG47" s="761"/>
      <c r="BH47" s="756"/>
      <c r="BI47" s="757">
        <f>BA47</f>
        <v>100000</v>
      </c>
    </row>
    <row r="48" spans="1:61" s="13" customFormat="1" ht="12" hidden="1" customHeight="1">
      <c r="A48" s="505"/>
      <c r="B48" s="518"/>
      <c r="C48" s="518"/>
      <c r="D48" s="518"/>
      <c r="E48" s="518"/>
      <c r="F48" s="661"/>
      <c r="G48" s="661"/>
      <c r="H48" s="661"/>
      <c r="I48" s="732"/>
      <c r="J48" s="743">
        <v>0.32300000000000001</v>
      </c>
      <c r="K48" s="867" t="e">
        <f t="shared" si="0"/>
        <v>#DIV/0!</v>
      </c>
      <c r="L48" s="752"/>
      <c r="M48" s="535"/>
      <c r="N48" s="535"/>
      <c r="O48" s="535"/>
      <c r="P48" s="535"/>
      <c r="Q48" s="535"/>
      <c r="R48" s="535"/>
      <c r="S48" s="535"/>
      <c r="T48" s="535"/>
      <c r="U48" s="753"/>
      <c r="V48" s="754"/>
      <c r="W48" s="719"/>
      <c r="X48" s="719"/>
      <c r="Y48" s="719"/>
      <c r="Z48" s="719"/>
      <c r="AA48" s="719"/>
      <c r="AB48" s="719"/>
      <c r="AC48" s="719"/>
      <c r="AD48" s="719"/>
      <c r="AE48" s="753"/>
      <c r="AF48" s="754"/>
      <c r="AG48" s="719"/>
      <c r="AH48" s="719"/>
      <c r="AI48" s="719"/>
      <c r="AJ48" s="719"/>
      <c r="AK48" s="719"/>
      <c r="AL48" s="719"/>
      <c r="AM48" s="719"/>
      <c r="AN48" s="719"/>
      <c r="AO48" s="753"/>
      <c r="AP48" s="754"/>
      <c r="AQ48" s="719"/>
      <c r="AR48" s="719"/>
      <c r="AS48" s="719"/>
      <c r="AT48" s="719"/>
      <c r="AU48" s="719"/>
      <c r="AV48" s="719"/>
      <c r="AW48" s="719"/>
      <c r="AX48" s="719"/>
      <c r="AY48" s="753"/>
      <c r="AZ48" s="754" t="s">
        <v>307</v>
      </c>
      <c r="BA48" s="727">
        <v>50000</v>
      </c>
      <c r="BB48" s="719" t="s">
        <v>259</v>
      </c>
      <c r="BC48" s="761">
        <v>12</v>
      </c>
      <c r="BD48" s="719"/>
      <c r="BE48" s="644"/>
      <c r="BF48" s="719"/>
      <c r="BG48" s="761"/>
      <c r="BH48" s="756" t="s">
        <v>260</v>
      </c>
      <c r="BI48" s="757">
        <f>SUM(BA48*BC48)</f>
        <v>600000</v>
      </c>
    </row>
    <row r="49" spans="1:61" s="13" customFormat="1" ht="12" hidden="1" customHeight="1">
      <c r="A49" s="505"/>
      <c r="B49" s="518"/>
      <c r="C49" s="518"/>
      <c r="D49" s="518"/>
      <c r="E49" s="518"/>
      <c r="F49" s="661"/>
      <c r="G49" s="661"/>
      <c r="H49" s="661"/>
      <c r="I49" s="732"/>
      <c r="J49" s="743">
        <v>0.32300000000000001</v>
      </c>
      <c r="K49" s="867">
        <f t="shared" si="0"/>
        <v>0</v>
      </c>
      <c r="L49" s="752"/>
      <c r="M49" s="535"/>
      <c r="N49" s="535"/>
      <c r="O49" s="535"/>
      <c r="P49" s="535"/>
      <c r="Q49" s="535"/>
      <c r="R49" s="535"/>
      <c r="S49" s="535"/>
      <c r="T49" s="535"/>
      <c r="U49" s="753"/>
      <c r="V49" s="754"/>
      <c r="W49" s="719"/>
      <c r="X49" s="719"/>
      <c r="Y49" s="719"/>
      <c r="Z49" s="719"/>
      <c r="AA49" s="719"/>
      <c r="AB49" s="719"/>
      <c r="AC49" s="719"/>
      <c r="AD49" s="719"/>
      <c r="AE49" s="753"/>
      <c r="AF49" s="754"/>
      <c r="AG49" s="719"/>
      <c r="AH49" s="719"/>
      <c r="AI49" s="719"/>
      <c r="AJ49" s="719"/>
      <c r="AK49" s="719"/>
      <c r="AL49" s="719"/>
      <c r="AM49" s="719"/>
      <c r="AN49" s="719"/>
      <c r="AO49" s="753"/>
      <c r="AP49" s="754"/>
      <c r="AQ49" s="719"/>
      <c r="AR49" s="719"/>
      <c r="AS49" s="719"/>
      <c r="AT49" s="719"/>
      <c r="AU49" s="719"/>
      <c r="AV49" s="719"/>
      <c r="AW49" s="719"/>
      <c r="AX49" s="719"/>
      <c r="AY49" s="753"/>
      <c r="AZ49" s="776" t="s">
        <v>209</v>
      </c>
      <c r="BA49" s="727">
        <v>3000000</v>
      </c>
      <c r="BB49" s="760" t="s">
        <v>259</v>
      </c>
      <c r="BC49" s="719">
        <v>1</v>
      </c>
      <c r="BD49" s="719"/>
      <c r="BE49" s="644"/>
      <c r="BF49" s="719"/>
      <c r="BG49" s="761"/>
      <c r="BH49" s="756" t="s">
        <v>260</v>
      </c>
      <c r="BI49" s="757">
        <f>SUM(BA49*BC49)</f>
        <v>3000000</v>
      </c>
    </row>
    <row r="50" spans="1:61" s="13" customFormat="1" ht="12" hidden="1" customHeight="1">
      <c r="A50" s="505"/>
      <c r="B50" s="518"/>
      <c r="C50" s="518"/>
      <c r="D50" s="518"/>
      <c r="E50" s="518"/>
      <c r="F50" s="661"/>
      <c r="G50" s="661"/>
      <c r="H50" s="661"/>
      <c r="I50" s="732"/>
      <c r="J50" s="743">
        <v>0.32300000000000001</v>
      </c>
      <c r="K50" s="867" t="e">
        <f t="shared" si="0"/>
        <v>#DIV/0!</v>
      </c>
      <c r="L50" s="752"/>
      <c r="M50" s="535"/>
      <c r="N50" s="535"/>
      <c r="O50" s="535"/>
      <c r="P50" s="535"/>
      <c r="Q50" s="535"/>
      <c r="R50" s="535"/>
      <c r="S50" s="535"/>
      <c r="T50" s="535"/>
      <c r="U50" s="753"/>
      <c r="V50" s="754"/>
      <c r="W50" s="719"/>
      <c r="X50" s="719"/>
      <c r="Y50" s="719"/>
      <c r="Z50" s="719"/>
      <c r="AA50" s="719"/>
      <c r="AB50" s="719"/>
      <c r="AC50" s="719"/>
      <c r="AD50" s="719"/>
      <c r="AE50" s="753"/>
      <c r="AF50" s="754"/>
      <c r="AG50" s="719"/>
      <c r="AH50" s="719"/>
      <c r="AI50" s="719"/>
      <c r="AJ50" s="719"/>
      <c r="AK50" s="719"/>
      <c r="AL50" s="719"/>
      <c r="AM50" s="719"/>
      <c r="AN50" s="719"/>
      <c r="AO50" s="753"/>
      <c r="AP50" s="754"/>
      <c r="AQ50" s="719"/>
      <c r="AR50" s="719"/>
      <c r="AS50" s="719"/>
      <c r="AT50" s="719"/>
      <c r="AU50" s="719"/>
      <c r="AV50" s="719"/>
      <c r="AW50" s="719"/>
      <c r="AX50" s="719"/>
      <c r="AY50" s="753"/>
      <c r="AZ50" s="754" t="s">
        <v>286</v>
      </c>
      <c r="BA50" s="727">
        <v>1000</v>
      </c>
      <c r="BB50" s="719" t="s">
        <v>259</v>
      </c>
      <c r="BC50" s="723">
        <v>100</v>
      </c>
      <c r="BD50" s="719"/>
      <c r="BE50" s="644"/>
      <c r="BF50" s="719"/>
      <c r="BG50" s="761"/>
      <c r="BH50" s="756" t="s">
        <v>260</v>
      </c>
      <c r="BI50" s="757">
        <f>SUM(BA50*BC50)</f>
        <v>100000</v>
      </c>
    </row>
    <row r="51" spans="1:61" s="13" customFormat="1" ht="12" hidden="1" customHeight="1">
      <c r="A51" s="505"/>
      <c r="B51" s="518"/>
      <c r="C51" s="518"/>
      <c r="D51" s="517"/>
      <c r="E51" s="517" t="s">
        <v>390</v>
      </c>
      <c r="F51" s="661" t="s">
        <v>408</v>
      </c>
      <c r="G51" s="661"/>
      <c r="H51" s="661"/>
      <c r="I51" s="732">
        <f>SUM(U51,AE51,AO51,AY51,BI51)</f>
        <v>9000000</v>
      </c>
      <c r="J51" s="743">
        <v>0.32300000000000001</v>
      </c>
      <c r="K51" s="867">
        <f>SUM(I51/I7)*100%</f>
        <v>4.6546669731368361E-2</v>
      </c>
      <c r="L51" s="752"/>
      <c r="M51" s="535"/>
      <c r="N51" s="535"/>
      <c r="O51" s="535"/>
      <c r="P51" s="535"/>
      <c r="Q51" s="535"/>
      <c r="R51" s="535"/>
      <c r="S51" s="535"/>
      <c r="T51" s="535"/>
      <c r="U51" s="753">
        <f>SUM(U52)</f>
        <v>0</v>
      </c>
      <c r="V51" s="754"/>
      <c r="W51" s="719"/>
      <c r="X51" s="719"/>
      <c r="Y51" s="719"/>
      <c r="Z51" s="719"/>
      <c r="AA51" s="719"/>
      <c r="AB51" s="719"/>
      <c r="AC51" s="719"/>
      <c r="AD51" s="719"/>
      <c r="AE51" s="753">
        <f>SUM(AE52)</f>
        <v>4800000</v>
      </c>
      <c r="AF51" s="754"/>
      <c r="AG51" s="719"/>
      <c r="AH51" s="719"/>
      <c r="AI51" s="719"/>
      <c r="AJ51" s="719"/>
      <c r="AK51" s="719"/>
      <c r="AL51" s="719"/>
      <c r="AM51" s="719"/>
      <c r="AN51" s="719"/>
      <c r="AO51" s="753">
        <f>SUM(AO52)</f>
        <v>3600000</v>
      </c>
      <c r="AP51" s="754"/>
      <c r="AQ51" s="719"/>
      <c r="AR51" s="719"/>
      <c r="AS51" s="719"/>
      <c r="AT51" s="719"/>
      <c r="AU51" s="719"/>
      <c r="AV51" s="719"/>
      <c r="AW51" s="719"/>
      <c r="AX51" s="719"/>
      <c r="AY51" s="753">
        <f>SUM(AY52)</f>
        <v>0</v>
      </c>
      <c r="AZ51" s="754"/>
      <c r="BA51" s="719"/>
      <c r="BB51" s="719"/>
      <c r="BC51" s="719"/>
      <c r="BD51" s="719"/>
      <c r="BE51" s="719"/>
      <c r="BF51" s="719"/>
      <c r="BG51" s="719"/>
      <c r="BH51" s="719"/>
      <c r="BI51" s="757">
        <f>SUM(BI52)</f>
        <v>600000</v>
      </c>
    </row>
    <row r="52" spans="1:61" s="13" customFormat="1" ht="12" hidden="1" customHeight="1">
      <c r="A52" s="505"/>
      <c r="B52" s="518"/>
      <c r="C52" s="518"/>
      <c r="D52" s="518"/>
      <c r="E52" s="518"/>
      <c r="F52" s="661"/>
      <c r="G52" s="661"/>
      <c r="H52" s="661"/>
      <c r="I52" s="732"/>
      <c r="J52" s="743">
        <v>0.32300000000000001</v>
      </c>
      <c r="K52" s="867" t="e">
        <f t="shared" si="0"/>
        <v>#DIV/0!</v>
      </c>
      <c r="L52" s="752"/>
      <c r="M52" s="535"/>
      <c r="N52" s="535"/>
      <c r="O52" s="535"/>
      <c r="P52" s="535"/>
      <c r="Q52" s="535"/>
      <c r="R52" s="535"/>
      <c r="S52" s="535"/>
      <c r="T52" s="535"/>
      <c r="U52" s="753"/>
      <c r="V52" s="754" t="s">
        <v>162</v>
      </c>
      <c r="W52" s="727">
        <v>5000</v>
      </c>
      <c r="X52" s="719" t="s">
        <v>259</v>
      </c>
      <c r="Y52" s="755">
        <v>4</v>
      </c>
      <c r="Z52" s="719" t="s">
        <v>259</v>
      </c>
      <c r="AA52" s="719">
        <v>20</v>
      </c>
      <c r="AB52" s="719" t="s">
        <v>259</v>
      </c>
      <c r="AC52" s="761">
        <v>12</v>
      </c>
      <c r="AD52" s="756" t="s">
        <v>260</v>
      </c>
      <c r="AE52" s="753">
        <f>SUM(W52*Y52*AA52*AC52)</f>
        <v>4800000</v>
      </c>
      <c r="AF52" s="754" t="s">
        <v>162</v>
      </c>
      <c r="AG52" s="727">
        <v>5000</v>
      </c>
      <c r="AH52" s="719" t="s">
        <v>259</v>
      </c>
      <c r="AI52" s="755">
        <v>3</v>
      </c>
      <c r="AJ52" s="719" t="s">
        <v>259</v>
      </c>
      <c r="AK52" s="719">
        <v>20</v>
      </c>
      <c r="AL52" s="719" t="s">
        <v>259</v>
      </c>
      <c r="AM52" s="761">
        <v>12</v>
      </c>
      <c r="AN52" s="756" t="s">
        <v>260</v>
      </c>
      <c r="AO52" s="753">
        <f>SUM(AG52*AI52*AK52*AM52)</f>
        <v>3600000</v>
      </c>
      <c r="AP52" s="754"/>
      <c r="AQ52" s="719"/>
      <c r="AR52" s="719"/>
      <c r="AS52" s="719"/>
      <c r="AT52" s="719"/>
      <c r="AU52" s="719"/>
      <c r="AV52" s="719"/>
      <c r="AW52" s="719"/>
      <c r="AX52" s="719"/>
      <c r="AY52" s="753"/>
      <c r="AZ52" s="754" t="s">
        <v>422</v>
      </c>
      <c r="BA52" s="727">
        <v>50000</v>
      </c>
      <c r="BB52" s="760" t="s">
        <v>259</v>
      </c>
      <c r="BC52" s="761">
        <v>12</v>
      </c>
      <c r="BD52" s="719"/>
      <c r="BE52" s="644"/>
      <c r="BF52" s="719"/>
      <c r="BG52" s="761"/>
      <c r="BH52" s="756" t="s">
        <v>260</v>
      </c>
      <c r="BI52" s="757">
        <f>SUM(BA52*BC52)</f>
        <v>600000</v>
      </c>
    </row>
    <row r="53" spans="1:61" s="13" customFormat="1" ht="12" hidden="1" customHeight="1">
      <c r="A53" s="505"/>
      <c r="B53" s="518"/>
      <c r="C53" s="519"/>
      <c r="D53" s="519"/>
      <c r="E53" s="519"/>
      <c r="F53" s="662"/>
      <c r="G53" s="662"/>
      <c r="H53" s="662"/>
      <c r="I53" s="733"/>
      <c r="J53" s="743">
        <v>0.32300000000000001</v>
      </c>
      <c r="K53" s="867">
        <f t="shared" si="0"/>
        <v>0</v>
      </c>
      <c r="L53" s="780"/>
      <c r="M53" s="781"/>
      <c r="N53" s="782"/>
      <c r="O53" s="783"/>
      <c r="P53" s="782"/>
      <c r="Q53" s="784"/>
      <c r="R53" s="782"/>
      <c r="S53" s="784"/>
      <c r="T53" s="785"/>
      <c r="U53" s="786"/>
      <c r="V53" s="754"/>
      <c r="W53" s="719"/>
      <c r="X53" s="719"/>
      <c r="Y53" s="719"/>
      <c r="Z53" s="719"/>
      <c r="AA53" s="719"/>
      <c r="AB53" s="719"/>
      <c r="AC53" s="719"/>
      <c r="AD53" s="719"/>
      <c r="AE53" s="757"/>
      <c r="AF53" s="787"/>
      <c r="AG53" s="788"/>
      <c r="AH53" s="789"/>
      <c r="AI53" s="790"/>
      <c r="AJ53" s="789"/>
      <c r="AK53" s="791"/>
      <c r="AL53" s="789"/>
      <c r="AM53" s="791"/>
      <c r="AN53" s="792"/>
      <c r="AO53" s="786"/>
      <c r="AP53" s="787"/>
      <c r="AQ53" s="788"/>
      <c r="AR53" s="789"/>
      <c r="AS53" s="790"/>
      <c r="AT53" s="789"/>
      <c r="AU53" s="791"/>
      <c r="AV53" s="789"/>
      <c r="AW53" s="791"/>
      <c r="AX53" s="792"/>
      <c r="AY53" s="786"/>
      <c r="AZ53" s="787"/>
      <c r="BA53" s="788"/>
      <c r="BB53" s="789"/>
      <c r="BC53" s="790"/>
      <c r="BD53" s="789"/>
      <c r="BE53" s="791"/>
      <c r="BF53" s="789"/>
      <c r="BG53" s="791"/>
      <c r="BH53" s="792"/>
      <c r="BI53" s="793"/>
    </row>
    <row r="54" spans="1:61" s="13" customFormat="1" ht="21" customHeight="1">
      <c r="A54" s="548">
        <v>770</v>
      </c>
      <c r="B54" s="522" t="s">
        <v>243</v>
      </c>
      <c r="C54" s="664">
        <v>771</v>
      </c>
      <c r="D54" s="522" t="s">
        <v>423</v>
      </c>
      <c r="E54" s="4205" t="s">
        <v>395</v>
      </c>
      <c r="F54" s="4206"/>
      <c r="G54" s="1240"/>
      <c r="H54" s="1240"/>
      <c r="I54" s="734">
        <f>SUM(I55,I60,I63,I64,I66,I73,I77)</f>
        <v>71065400</v>
      </c>
      <c r="J54" s="743">
        <v>0.33900000000000002</v>
      </c>
      <c r="K54" s="865">
        <f>I54/I7</f>
        <v>0.36753974479195389</v>
      </c>
      <c r="L54" s="794"/>
      <c r="M54" s="597"/>
      <c r="N54" s="597"/>
      <c r="O54" s="597"/>
      <c r="P54" s="597"/>
      <c r="Q54" s="597"/>
      <c r="R54" s="597"/>
      <c r="S54" s="597"/>
      <c r="T54" s="597"/>
      <c r="U54" s="740">
        <f>SUM(U55,U60,U63,U64,U66,U73,U77,)</f>
        <v>70265400</v>
      </c>
      <c r="V54" s="795"/>
      <c r="W54" s="724"/>
      <c r="X54" s="724"/>
      <c r="Y54" s="724"/>
      <c r="Z54" s="724"/>
      <c r="AA54" s="724"/>
      <c r="AB54" s="724"/>
      <c r="AC54" s="724"/>
      <c r="AD54" s="724"/>
      <c r="AE54" s="740">
        <f>SUM(AE55,AE60,AE63,AE64,AE66,AE73,AE75,)</f>
        <v>0</v>
      </c>
      <c r="AF54" s="795"/>
      <c r="AG54" s="724"/>
      <c r="AH54" s="724"/>
      <c r="AI54" s="724"/>
      <c r="AJ54" s="724"/>
      <c r="AK54" s="724"/>
      <c r="AL54" s="724"/>
      <c r="AM54" s="724"/>
      <c r="AN54" s="724"/>
      <c r="AO54" s="740">
        <f>SUM(AO55,AO60,AO63,AO64,AO66,AO73,AO75,)</f>
        <v>800000</v>
      </c>
      <c r="AP54" s="795"/>
      <c r="AQ54" s="724"/>
      <c r="AR54" s="724"/>
      <c r="AS54" s="724"/>
      <c r="AT54" s="724"/>
      <c r="AU54" s="724"/>
      <c r="AV54" s="724"/>
      <c r="AW54" s="724"/>
      <c r="AX54" s="724"/>
      <c r="AY54" s="740">
        <f>SUM(AY55,AY60,AY63,AY64,AY66,AY73,AY75,)</f>
        <v>0</v>
      </c>
      <c r="AZ54" s="795"/>
      <c r="BA54" s="724"/>
      <c r="BB54" s="724"/>
      <c r="BC54" s="724"/>
      <c r="BD54" s="724"/>
      <c r="BE54" s="724"/>
      <c r="BF54" s="724"/>
      <c r="BG54" s="724"/>
      <c r="BH54" s="724"/>
      <c r="BI54" s="739">
        <f>SUM(BI55,BI60,BI63,BI64,BI66,BI73,BI75,)</f>
        <v>0</v>
      </c>
    </row>
    <row r="55" spans="1:61" s="13" customFormat="1" ht="12" hidden="1" customHeight="1">
      <c r="A55" s="505"/>
      <c r="B55" s="518"/>
      <c r="C55" s="518"/>
      <c r="D55" s="518"/>
      <c r="E55" s="518" t="s">
        <v>415</v>
      </c>
      <c r="F55" s="660" t="s">
        <v>409</v>
      </c>
      <c r="G55" s="660"/>
      <c r="H55" s="660"/>
      <c r="I55" s="732">
        <f>SUM(U55,AE55,AO55,AY55,BI55)</f>
        <v>57960000</v>
      </c>
      <c r="J55" s="743">
        <v>0.33900000000000002</v>
      </c>
      <c r="K55" s="866">
        <f>I55/I7</f>
        <v>0.29976055307001226</v>
      </c>
      <c r="L55" s="796"/>
      <c r="M55" s="599"/>
      <c r="N55" s="599"/>
      <c r="O55" s="599"/>
      <c r="P55" s="599"/>
      <c r="Q55" s="599"/>
      <c r="R55" s="599"/>
      <c r="S55" s="599"/>
      <c r="T55" s="599"/>
      <c r="U55" s="753">
        <f>SUM(U56:U58)</f>
        <v>57960000</v>
      </c>
      <c r="V55" s="754"/>
      <c r="W55" s="719"/>
      <c r="X55" s="719"/>
      <c r="Y55" s="719"/>
      <c r="Z55" s="719"/>
      <c r="AA55" s="719"/>
      <c r="AB55" s="719"/>
      <c r="AC55" s="719"/>
      <c r="AD55" s="719"/>
      <c r="AE55" s="753">
        <f>SUM(AE56:AE58)</f>
        <v>0</v>
      </c>
      <c r="AF55" s="754"/>
      <c r="AG55" s="719"/>
      <c r="AH55" s="719"/>
      <c r="AI55" s="719"/>
      <c r="AJ55" s="719"/>
      <c r="AK55" s="719"/>
      <c r="AL55" s="719"/>
      <c r="AM55" s="719"/>
      <c r="AN55" s="719"/>
      <c r="AO55" s="753">
        <f>SUM(AO56:AO58)</f>
        <v>0</v>
      </c>
      <c r="AP55" s="754"/>
      <c r="AQ55" s="719"/>
      <c r="AR55" s="719"/>
      <c r="AS55" s="719"/>
      <c r="AT55" s="719"/>
      <c r="AU55" s="719"/>
      <c r="AV55" s="719"/>
      <c r="AW55" s="719"/>
      <c r="AX55" s="719"/>
      <c r="AY55" s="753">
        <f>SUM(AY56:AY58)</f>
        <v>0</v>
      </c>
      <c r="AZ55" s="754"/>
      <c r="BA55" s="719"/>
      <c r="BB55" s="719"/>
      <c r="BC55" s="719"/>
      <c r="BD55" s="719"/>
      <c r="BE55" s="719"/>
      <c r="BF55" s="719"/>
      <c r="BG55" s="719"/>
      <c r="BH55" s="719"/>
      <c r="BI55" s="757">
        <f>SUM(BI56:BI58)</f>
        <v>0</v>
      </c>
    </row>
    <row r="56" spans="1:61" s="13" customFormat="1" ht="12" hidden="1" customHeight="1">
      <c r="A56" s="505"/>
      <c r="B56" s="518"/>
      <c r="C56" s="518"/>
      <c r="D56" s="518"/>
      <c r="E56" s="518"/>
      <c r="F56" s="660"/>
      <c r="G56" s="660"/>
      <c r="H56" s="660"/>
      <c r="I56" s="732" t="s">
        <v>314</v>
      </c>
      <c r="J56" s="743">
        <v>0.33900000000000002</v>
      </c>
      <c r="K56" s="868"/>
      <c r="L56" s="796" t="s">
        <v>287</v>
      </c>
      <c r="M56" s="616">
        <v>1760000</v>
      </c>
      <c r="N56" s="599" t="s">
        <v>259</v>
      </c>
      <c r="O56" s="797">
        <v>12</v>
      </c>
      <c r="P56" s="798"/>
      <c r="Q56" s="602"/>
      <c r="R56" s="648"/>
      <c r="S56" s="799"/>
      <c r="T56" s="797" t="s">
        <v>260</v>
      </c>
      <c r="U56" s="753">
        <f>SUM(M56*O56+Q56)</f>
        <v>21120000</v>
      </c>
      <c r="V56" s="754"/>
      <c r="W56" s="727"/>
      <c r="X56" s="719"/>
      <c r="Y56" s="756"/>
      <c r="Z56" s="800"/>
      <c r="AA56" s="725"/>
      <c r="AB56" s="772"/>
      <c r="AC56" s="774"/>
      <c r="AD56" s="756"/>
      <c r="AE56" s="753"/>
      <c r="AF56" s="754"/>
      <c r="AG56" s="727"/>
      <c r="AH56" s="719"/>
      <c r="AI56" s="756"/>
      <c r="AJ56" s="800"/>
      <c r="AK56" s="725"/>
      <c r="AL56" s="772"/>
      <c r="AM56" s="774"/>
      <c r="AN56" s="756"/>
      <c r="AO56" s="753"/>
      <c r="AP56" s="754"/>
      <c r="AQ56" s="727"/>
      <c r="AR56" s="719"/>
      <c r="AS56" s="756"/>
      <c r="AT56" s="800"/>
      <c r="AU56" s="725"/>
      <c r="AV56" s="772"/>
      <c r="AW56" s="774"/>
      <c r="AX56" s="756"/>
      <c r="AY56" s="753"/>
      <c r="AZ56" s="754"/>
      <c r="BA56" s="727"/>
      <c r="BB56" s="719"/>
      <c r="BC56" s="756"/>
      <c r="BD56" s="800"/>
      <c r="BE56" s="725"/>
      <c r="BF56" s="772"/>
      <c r="BG56" s="774"/>
      <c r="BH56" s="756"/>
      <c r="BI56" s="757"/>
    </row>
    <row r="57" spans="1:61" s="13" customFormat="1" ht="12" hidden="1" customHeight="1">
      <c r="A57" s="505"/>
      <c r="B57" s="518"/>
      <c r="C57" s="518"/>
      <c r="D57" s="518"/>
      <c r="E57" s="518"/>
      <c r="F57" s="660"/>
      <c r="G57" s="660"/>
      <c r="H57" s="660"/>
      <c r="I57" s="732"/>
      <c r="J57" s="743">
        <v>0.33900000000000002</v>
      </c>
      <c r="K57" s="868"/>
      <c r="L57" s="796" t="s">
        <v>288</v>
      </c>
      <c r="M57" s="616">
        <v>1640000</v>
      </c>
      <c r="N57" s="599" t="s">
        <v>259</v>
      </c>
      <c r="O57" s="797">
        <v>12</v>
      </c>
      <c r="P57" s="599"/>
      <c r="Q57" s="602"/>
      <c r="R57" s="648"/>
      <c r="S57" s="799"/>
      <c r="T57" s="797" t="s">
        <v>260</v>
      </c>
      <c r="U57" s="753">
        <f>SUM(M57*O57+Q57)</f>
        <v>19680000</v>
      </c>
      <c r="V57" s="754"/>
      <c r="W57" s="727"/>
      <c r="X57" s="719"/>
      <c r="Y57" s="756"/>
      <c r="Z57" s="719"/>
      <c r="AA57" s="725"/>
      <c r="AB57" s="772"/>
      <c r="AC57" s="774"/>
      <c r="AD57" s="756"/>
      <c r="AE57" s="753"/>
      <c r="AF57" s="754"/>
      <c r="AG57" s="727"/>
      <c r="AH57" s="719"/>
      <c r="AI57" s="756"/>
      <c r="AJ57" s="719"/>
      <c r="AK57" s="725"/>
      <c r="AL57" s="772"/>
      <c r="AM57" s="774"/>
      <c r="AN57" s="756"/>
      <c r="AO57" s="753"/>
      <c r="AP57" s="754"/>
      <c r="AQ57" s="727"/>
      <c r="AR57" s="719"/>
      <c r="AS57" s="756"/>
      <c r="AT57" s="719"/>
      <c r="AU57" s="725"/>
      <c r="AV57" s="772"/>
      <c r="AW57" s="774"/>
      <c r="AX57" s="756"/>
      <c r="AY57" s="753"/>
      <c r="AZ57" s="754"/>
      <c r="BA57" s="727"/>
      <c r="BB57" s="719"/>
      <c r="BC57" s="756"/>
      <c r="BD57" s="719"/>
      <c r="BE57" s="725"/>
      <c r="BF57" s="772"/>
      <c r="BG57" s="774"/>
      <c r="BH57" s="756"/>
      <c r="BI57" s="757"/>
    </row>
    <row r="58" spans="1:61" s="13" customFormat="1" ht="12" hidden="1" customHeight="1">
      <c r="A58" s="505"/>
      <c r="B58" s="518"/>
      <c r="C58" s="518"/>
      <c r="D58" s="518"/>
      <c r="E58" s="518"/>
      <c r="F58" s="660"/>
      <c r="G58" s="660"/>
      <c r="H58" s="660"/>
      <c r="I58" s="732"/>
      <c r="J58" s="743">
        <v>0.33900000000000002</v>
      </c>
      <c r="K58" s="868"/>
      <c r="L58" s="796" t="s">
        <v>289</v>
      </c>
      <c r="M58" s="616">
        <v>1430000</v>
      </c>
      <c r="N58" s="599" t="s">
        <v>259</v>
      </c>
      <c r="O58" s="797">
        <v>12</v>
      </c>
      <c r="P58" s="798"/>
      <c r="Q58" s="798"/>
      <c r="R58" s="798"/>
      <c r="S58" s="798"/>
      <c r="T58" s="797" t="s">
        <v>260</v>
      </c>
      <c r="U58" s="753">
        <f>SUM(M58*O58+Q58)</f>
        <v>17160000</v>
      </c>
      <c r="V58" s="754"/>
      <c r="W58" s="727"/>
      <c r="X58" s="719"/>
      <c r="Y58" s="756"/>
      <c r="Z58" s="800"/>
      <c r="AA58" s="800"/>
      <c r="AB58" s="800"/>
      <c r="AC58" s="800"/>
      <c r="AD58" s="756"/>
      <c r="AE58" s="753"/>
      <c r="AF58" s="754"/>
      <c r="AG58" s="727"/>
      <c r="AH58" s="719"/>
      <c r="AI58" s="756"/>
      <c r="AJ58" s="800"/>
      <c r="AK58" s="800"/>
      <c r="AL58" s="800"/>
      <c r="AM58" s="800"/>
      <c r="AN58" s="756"/>
      <c r="AO58" s="753"/>
      <c r="AP58" s="754"/>
      <c r="AQ58" s="727"/>
      <c r="AR58" s="719"/>
      <c r="AS58" s="756"/>
      <c r="AT58" s="800"/>
      <c r="AU58" s="800"/>
      <c r="AV58" s="800"/>
      <c r="AW58" s="800"/>
      <c r="AX58" s="756"/>
      <c r="AY58" s="753"/>
      <c r="AZ58" s="754"/>
      <c r="BA58" s="727"/>
      <c r="BB58" s="719"/>
      <c r="BC58" s="756"/>
      <c r="BD58" s="800"/>
      <c r="BE58" s="800"/>
      <c r="BF58" s="800"/>
      <c r="BG58" s="800"/>
      <c r="BH58" s="756"/>
      <c r="BI58" s="757"/>
    </row>
    <row r="59" spans="1:61" s="13" customFormat="1" ht="12" hidden="1" customHeight="1">
      <c r="A59" s="505"/>
      <c r="B59" s="518"/>
      <c r="C59" s="518"/>
      <c r="D59" s="518"/>
      <c r="E59" s="518"/>
      <c r="F59" s="660"/>
      <c r="G59" s="660"/>
      <c r="H59" s="660"/>
      <c r="I59" s="732"/>
      <c r="J59" s="743">
        <v>0.33900000000000002</v>
      </c>
      <c r="K59" s="868"/>
      <c r="L59" s="796"/>
      <c r="M59" s="616"/>
      <c r="N59" s="599"/>
      <c r="O59" s="797"/>
      <c r="P59" s="599"/>
      <c r="Q59" s="798"/>
      <c r="R59" s="798"/>
      <c r="S59" s="798"/>
      <c r="T59" s="797"/>
      <c r="U59" s="753"/>
      <c r="V59" s="754"/>
      <c r="W59" s="727"/>
      <c r="X59" s="719"/>
      <c r="Y59" s="756"/>
      <c r="Z59" s="719"/>
      <c r="AA59" s="800"/>
      <c r="AB59" s="800"/>
      <c r="AC59" s="800"/>
      <c r="AD59" s="756"/>
      <c r="AE59" s="753"/>
      <c r="AF59" s="754"/>
      <c r="AG59" s="727"/>
      <c r="AH59" s="719"/>
      <c r="AI59" s="756"/>
      <c r="AJ59" s="719"/>
      <c r="AK59" s="800"/>
      <c r="AL59" s="800"/>
      <c r="AM59" s="800"/>
      <c r="AN59" s="756"/>
      <c r="AO59" s="753"/>
      <c r="AP59" s="754"/>
      <c r="AQ59" s="727"/>
      <c r="AR59" s="719"/>
      <c r="AS59" s="756"/>
      <c r="AT59" s="719"/>
      <c r="AU59" s="800"/>
      <c r="AV59" s="800"/>
      <c r="AW59" s="800"/>
      <c r="AX59" s="756"/>
      <c r="AY59" s="753"/>
      <c r="AZ59" s="754"/>
      <c r="BA59" s="727"/>
      <c r="BB59" s="719"/>
      <c r="BC59" s="756"/>
      <c r="BD59" s="719"/>
      <c r="BE59" s="800"/>
      <c r="BF59" s="800"/>
      <c r="BG59" s="800"/>
      <c r="BH59" s="756"/>
      <c r="BI59" s="757"/>
    </row>
    <row r="60" spans="1:61" s="13" customFormat="1" ht="12" hidden="1" customHeight="1">
      <c r="A60" s="505"/>
      <c r="B60" s="518"/>
      <c r="C60" s="518"/>
      <c r="D60" s="518"/>
      <c r="E60" s="518" t="s">
        <v>424</v>
      </c>
      <c r="F60" s="660" t="s">
        <v>410</v>
      </c>
      <c r="G60" s="660"/>
      <c r="H60" s="660"/>
      <c r="I60" s="732">
        <f>SUM(U60,AE60,AO60,AY60,BI60)</f>
        <v>1600000</v>
      </c>
      <c r="J60" s="743">
        <v>0.33900000000000002</v>
      </c>
      <c r="K60" s="867">
        <f>I60/I7</f>
        <v>8.2749635077988201E-3</v>
      </c>
      <c r="L60" s="796"/>
      <c r="M60" s="599"/>
      <c r="N60" s="599"/>
      <c r="O60" s="599"/>
      <c r="P60" s="599"/>
      <c r="Q60" s="599"/>
      <c r="R60" s="599"/>
      <c r="S60" s="599"/>
      <c r="T60" s="797"/>
      <c r="U60" s="753">
        <f>SUM(U61:U62)</f>
        <v>1600000</v>
      </c>
      <c r="V60" s="754"/>
      <c r="W60" s="719"/>
      <c r="X60" s="719"/>
      <c r="Y60" s="719"/>
      <c r="Z60" s="719"/>
      <c r="AA60" s="719"/>
      <c r="AB60" s="719"/>
      <c r="AC60" s="719"/>
      <c r="AD60" s="756"/>
      <c r="AE60" s="753">
        <f>SUM(AE61:AE62)</f>
        <v>0</v>
      </c>
      <c r="AF60" s="754"/>
      <c r="AG60" s="719"/>
      <c r="AH60" s="719"/>
      <c r="AI60" s="719"/>
      <c r="AJ60" s="719"/>
      <c r="AK60" s="719"/>
      <c r="AL60" s="719"/>
      <c r="AM60" s="719"/>
      <c r="AN60" s="756"/>
      <c r="AO60" s="753">
        <f>SUM(AO61:AO62)</f>
        <v>0</v>
      </c>
      <c r="AP60" s="754"/>
      <c r="AQ60" s="719"/>
      <c r="AR60" s="719"/>
      <c r="AS60" s="719"/>
      <c r="AT60" s="719"/>
      <c r="AU60" s="719"/>
      <c r="AV60" s="719"/>
      <c r="AW60" s="719"/>
      <c r="AX60" s="756"/>
      <c r="AY60" s="753">
        <f>SUM(AY61:AY62)</f>
        <v>0</v>
      </c>
      <c r="AZ60" s="754"/>
      <c r="BA60" s="719"/>
      <c r="BB60" s="719"/>
      <c r="BC60" s="719"/>
      <c r="BD60" s="719"/>
      <c r="BE60" s="719"/>
      <c r="BF60" s="719"/>
      <c r="BG60" s="719"/>
      <c r="BH60" s="756"/>
      <c r="BI60" s="757">
        <f>SUM(BI61:BI62)</f>
        <v>0</v>
      </c>
    </row>
    <row r="61" spans="1:61" s="13" customFormat="1" ht="12" hidden="1" customHeight="1">
      <c r="A61" s="505"/>
      <c r="B61" s="518"/>
      <c r="C61" s="518"/>
      <c r="D61" s="518"/>
      <c r="E61" s="518"/>
      <c r="F61" s="660"/>
      <c r="G61" s="660"/>
      <c r="H61" s="660"/>
      <c r="I61" s="732"/>
      <c r="J61" s="743">
        <v>0.33900000000000002</v>
      </c>
      <c r="K61" s="868"/>
      <c r="L61" s="796" t="s">
        <v>15</v>
      </c>
      <c r="M61" s="616">
        <v>200000</v>
      </c>
      <c r="N61" s="599" t="s">
        <v>259</v>
      </c>
      <c r="O61" s="801">
        <v>4</v>
      </c>
      <c r="P61" s="599" t="s">
        <v>259</v>
      </c>
      <c r="Q61" s="802">
        <v>1</v>
      </c>
      <c r="R61" s="599"/>
      <c r="S61" s="803"/>
      <c r="T61" s="797" t="s">
        <v>260</v>
      </c>
      <c r="U61" s="753">
        <f>SUM(M61*O61+Q61*S61)</f>
        <v>800000</v>
      </c>
      <c r="V61" s="754"/>
      <c r="W61" s="727"/>
      <c r="X61" s="719"/>
      <c r="Y61" s="755"/>
      <c r="Z61" s="719"/>
      <c r="AA61" s="761"/>
      <c r="AB61" s="719"/>
      <c r="AC61" s="804"/>
      <c r="AD61" s="756"/>
      <c r="AE61" s="753"/>
      <c r="AF61" s="754"/>
      <c r="AG61" s="727"/>
      <c r="AH61" s="719"/>
      <c r="AI61" s="755"/>
      <c r="AJ61" s="719"/>
      <c r="AK61" s="761"/>
      <c r="AL61" s="719"/>
      <c r="AM61" s="804"/>
      <c r="AN61" s="756"/>
      <c r="AO61" s="753"/>
      <c r="AP61" s="754"/>
      <c r="AQ61" s="727"/>
      <c r="AR61" s="719"/>
      <c r="AS61" s="755"/>
      <c r="AT61" s="719"/>
      <c r="AU61" s="761"/>
      <c r="AV61" s="719"/>
      <c r="AW61" s="804"/>
      <c r="AX61" s="756"/>
      <c r="AY61" s="753"/>
      <c r="AZ61" s="754"/>
      <c r="BA61" s="727"/>
      <c r="BB61" s="719"/>
      <c r="BC61" s="755"/>
      <c r="BD61" s="719"/>
      <c r="BE61" s="761"/>
      <c r="BF61" s="719"/>
      <c r="BG61" s="804"/>
      <c r="BH61" s="756"/>
      <c r="BI61" s="757"/>
    </row>
    <row r="62" spans="1:61" s="13" customFormat="1" ht="12" hidden="1" customHeight="1">
      <c r="A62" s="505"/>
      <c r="B62" s="518"/>
      <c r="C62" s="518"/>
      <c r="D62" s="518"/>
      <c r="E62" s="518"/>
      <c r="F62" s="660"/>
      <c r="G62" s="660"/>
      <c r="H62" s="660"/>
      <c r="I62" s="732"/>
      <c r="J62" s="743">
        <v>0.33900000000000002</v>
      </c>
      <c r="K62" s="868"/>
      <c r="L62" s="796" t="s">
        <v>303</v>
      </c>
      <c r="M62" s="616">
        <v>100000</v>
      </c>
      <c r="N62" s="599" t="s">
        <v>259</v>
      </c>
      <c r="O62" s="801">
        <v>4</v>
      </c>
      <c r="P62" s="599" t="s">
        <v>21</v>
      </c>
      <c r="Q62" s="610">
        <v>100000</v>
      </c>
      <c r="R62" s="599" t="s">
        <v>259</v>
      </c>
      <c r="S62" s="801">
        <v>4</v>
      </c>
      <c r="T62" s="797" t="s">
        <v>260</v>
      </c>
      <c r="U62" s="753">
        <f>SUM(M62*O62+Q62*S62)</f>
        <v>800000</v>
      </c>
      <c r="V62" s="754"/>
      <c r="W62" s="727"/>
      <c r="X62" s="719"/>
      <c r="Y62" s="755"/>
      <c r="Z62" s="719"/>
      <c r="AA62" s="726"/>
      <c r="AB62" s="719"/>
      <c r="AC62" s="755"/>
      <c r="AD62" s="756"/>
      <c r="AE62" s="753"/>
      <c r="AF62" s="754"/>
      <c r="AG62" s="727"/>
      <c r="AH62" s="719"/>
      <c r="AI62" s="755"/>
      <c r="AJ62" s="719"/>
      <c r="AK62" s="726"/>
      <c r="AL62" s="719"/>
      <c r="AM62" s="755"/>
      <c r="AN62" s="756"/>
      <c r="AO62" s="753"/>
      <c r="AP62" s="754"/>
      <c r="AQ62" s="727"/>
      <c r="AR62" s="719"/>
      <c r="AS62" s="755"/>
      <c r="AT62" s="719"/>
      <c r="AU62" s="726"/>
      <c r="AV62" s="719"/>
      <c r="AW62" s="755"/>
      <c r="AX62" s="756"/>
      <c r="AY62" s="753"/>
      <c r="AZ62" s="754"/>
      <c r="BA62" s="727"/>
      <c r="BB62" s="719"/>
      <c r="BC62" s="755"/>
      <c r="BD62" s="719"/>
      <c r="BE62" s="726"/>
      <c r="BF62" s="719"/>
      <c r="BG62" s="755"/>
      <c r="BH62" s="756"/>
      <c r="BI62" s="757"/>
    </row>
    <row r="63" spans="1:61" s="13" customFormat="1" ht="12" hidden="1" customHeight="1">
      <c r="A63" s="505"/>
      <c r="B63" s="518"/>
      <c r="C63" s="518"/>
      <c r="D63" s="518"/>
      <c r="E63" s="518" t="s">
        <v>425</v>
      </c>
      <c r="F63" s="660" t="s">
        <v>411</v>
      </c>
      <c r="G63" s="660"/>
      <c r="H63" s="660"/>
      <c r="I63" s="732">
        <f>SUM(U63,AE63,AO63,AY63,BI63)</f>
        <v>0</v>
      </c>
      <c r="J63" s="743">
        <v>0.33900000000000002</v>
      </c>
      <c r="K63" s="869">
        <f>I63/I7</f>
        <v>0</v>
      </c>
      <c r="L63" s="796"/>
      <c r="M63" s="616"/>
      <c r="N63" s="599"/>
      <c r="O63" s="801"/>
      <c r="P63" s="599"/>
      <c r="Q63" s="610"/>
      <c r="R63" s="599"/>
      <c r="S63" s="801"/>
      <c r="T63" s="797"/>
      <c r="U63" s="753"/>
      <c r="V63" s="754"/>
      <c r="W63" s="727"/>
      <c r="X63" s="719"/>
      <c r="Y63" s="755"/>
      <c r="Z63" s="719"/>
      <c r="AA63" s="726"/>
      <c r="AB63" s="719"/>
      <c r="AC63" s="755"/>
      <c r="AD63" s="756"/>
      <c r="AE63" s="753"/>
      <c r="AF63" s="754"/>
      <c r="AG63" s="727"/>
      <c r="AH63" s="719"/>
      <c r="AI63" s="755"/>
      <c r="AJ63" s="719"/>
      <c r="AK63" s="726"/>
      <c r="AL63" s="719"/>
      <c r="AM63" s="755"/>
      <c r="AN63" s="756"/>
      <c r="AO63" s="753"/>
      <c r="AP63" s="754"/>
      <c r="AQ63" s="727"/>
      <c r="AR63" s="719"/>
      <c r="AS63" s="755"/>
      <c r="AT63" s="719"/>
      <c r="AU63" s="726"/>
      <c r="AV63" s="719"/>
      <c r="AW63" s="755"/>
      <c r="AX63" s="756"/>
      <c r="AY63" s="753"/>
      <c r="AZ63" s="754"/>
      <c r="BA63" s="727"/>
      <c r="BB63" s="719"/>
      <c r="BC63" s="755"/>
      <c r="BD63" s="719"/>
      <c r="BE63" s="726"/>
      <c r="BF63" s="719"/>
      <c r="BG63" s="755"/>
      <c r="BH63" s="756"/>
      <c r="BI63" s="757"/>
    </row>
    <row r="64" spans="1:61" s="13" customFormat="1" ht="12" hidden="1" customHeight="1">
      <c r="A64" s="505"/>
      <c r="B64" s="518"/>
      <c r="C64" s="518"/>
      <c r="D64" s="518"/>
      <c r="E64" s="518" t="s">
        <v>426</v>
      </c>
      <c r="F64" s="660" t="s">
        <v>412</v>
      </c>
      <c r="G64" s="660"/>
      <c r="H64" s="660"/>
      <c r="I64" s="732">
        <f>SUM(U64,AE64,AO64,AY64,BI64)</f>
        <v>800000</v>
      </c>
      <c r="J64" s="743">
        <v>0.33900000000000002</v>
      </c>
      <c r="K64" s="869">
        <f>I64/I7</f>
        <v>4.1374817538994101E-3</v>
      </c>
      <c r="L64" s="796"/>
      <c r="M64" s="616"/>
      <c r="N64" s="599"/>
      <c r="O64" s="801"/>
      <c r="P64" s="599"/>
      <c r="Q64" s="610"/>
      <c r="R64" s="599"/>
      <c r="S64" s="801"/>
      <c r="T64" s="797"/>
      <c r="U64" s="753">
        <f>U65</f>
        <v>0</v>
      </c>
      <c r="V64" s="754"/>
      <c r="W64" s="727"/>
      <c r="X64" s="719"/>
      <c r="Y64" s="755"/>
      <c r="Z64" s="719"/>
      <c r="AA64" s="726"/>
      <c r="AB64" s="719"/>
      <c r="AC64" s="755"/>
      <c r="AD64" s="756"/>
      <c r="AE64" s="753">
        <f>AE65</f>
        <v>0</v>
      </c>
      <c r="AF64" s="754"/>
      <c r="AG64" s="727"/>
      <c r="AH64" s="719"/>
      <c r="AI64" s="755"/>
      <c r="AJ64" s="719"/>
      <c r="AK64" s="726"/>
      <c r="AL64" s="719"/>
      <c r="AM64" s="755"/>
      <c r="AN64" s="756"/>
      <c r="AO64" s="753">
        <f>AO65</f>
        <v>800000</v>
      </c>
      <c r="AP64" s="754"/>
      <c r="AQ64" s="727"/>
      <c r="AR64" s="719"/>
      <c r="AS64" s="755"/>
      <c r="AT64" s="719"/>
      <c r="AU64" s="726"/>
      <c r="AV64" s="719"/>
      <c r="AW64" s="755"/>
      <c r="AX64" s="756"/>
      <c r="AY64" s="753">
        <f>AY65</f>
        <v>0</v>
      </c>
      <c r="AZ64" s="754"/>
      <c r="BA64" s="727"/>
      <c r="BB64" s="719"/>
      <c r="BC64" s="755"/>
      <c r="BD64" s="719"/>
      <c r="BE64" s="726"/>
      <c r="BF64" s="719"/>
      <c r="BG64" s="755"/>
      <c r="BH64" s="756"/>
      <c r="BI64" s="757">
        <f>BI65</f>
        <v>0</v>
      </c>
    </row>
    <row r="65" spans="1:61" s="13" customFormat="1" ht="12" hidden="1" customHeight="1">
      <c r="A65" s="505"/>
      <c r="B65" s="518"/>
      <c r="C65" s="518"/>
      <c r="D65" s="518"/>
      <c r="E65" s="518"/>
      <c r="F65" s="660"/>
      <c r="G65" s="660"/>
      <c r="H65" s="660"/>
      <c r="I65" s="732"/>
      <c r="J65" s="743">
        <v>0.33900000000000002</v>
      </c>
      <c r="K65" s="869"/>
      <c r="L65" s="796"/>
      <c r="M65" s="616"/>
      <c r="N65" s="599"/>
      <c r="O65" s="801"/>
      <c r="P65" s="599"/>
      <c r="Q65" s="610"/>
      <c r="R65" s="599"/>
      <c r="S65" s="801"/>
      <c r="T65" s="797"/>
      <c r="U65" s="753"/>
      <c r="V65" s="754"/>
      <c r="W65" s="727"/>
      <c r="X65" s="719"/>
      <c r="Y65" s="755"/>
      <c r="Z65" s="719"/>
      <c r="AA65" s="726"/>
      <c r="AB65" s="719"/>
      <c r="AC65" s="755"/>
      <c r="AD65" s="756"/>
      <c r="AE65" s="753"/>
      <c r="AF65" s="754" t="s">
        <v>281</v>
      </c>
      <c r="AG65" s="727">
        <v>100000</v>
      </c>
      <c r="AH65" s="719" t="s">
        <v>259</v>
      </c>
      <c r="AI65" s="755">
        <v>2</v>
      </c>
      <c r="AJ65" s="719" t="s">
        <v>259</v>
      </c>
      <c r="AK65" s="720">
        <v>2</v>
      </c>
      <c r="AL65" s="719" t="s">
        <v>259</v>
      </c>
      <c r="AM65" s="722">
        <v>2</v>
      </c>
      <c r="AN65" s="756" t="s">
        <v>260</v>
      </c>
      <c r="AO65" s="753">
        <f>SUM(AG65*AI65*AK65*AM65)</f>
        <v>800000</v>
      </c>
      <c r="AP65" s="754"/>
      <c r="AQ65" s="727"/>
      <c r="AR65" s="719"/>
      <c r="AS65" s="755"/>
      <c r="AT65" s="719"/>
      <c r="AU65" s="726"/>
      <c r="AV65" s="719"/>
      <c r="AW65" s="755"/>
      <c r="AX65" s="756"/>
      <c r="AY65" s="753"/>
      <c r="AZ65" s="754"/>
      <c r="BA65" s="727"/>
      <c r="BB65" s="719"/>
      <c r="BC65" s="755"/>
      <c r="BD65" s="719"/>
      <c r="BE65" s="726"/>
      <c r="BF65" s="719"/>
      <c r="BG65" s="755"/>
      <c r="BH65" s="756"/>
      <c r="BI65" s="757"/>
    </row>
    <row r="66" spans="1:61" s="13" customFormat="1" ht="12" hidden="1" customHeight="1">
      <c r="A66" s="505"/>
      <c r="B66" s="518"/>
      <c r="C66" s="518"/>
      <c r="D66" s="518"/>
      <c r="E66" s="518" t="s">
        <v>427</v>
      </c>
      <c r="F66" s="665" t="s">
        <v>413</v>
      </c>
      <c r="G66" s="665"/>
      <c r="H66" s="665"/>
      <c r="I66" s="732">
        <f>SUM(U66,AE66,AO66,AY66,BI66)</f>
        <v>5255400</v>
      </c>
      <c r="J66" s="743">
        <v>0.33900000000000002</v>
      </c>
      <c r="K66" s="867">
        <f>I66/I7</f>
        <v>2.7180152011803696E-2</v>
      </c>
      <c r="L66" s="805"/>
      <c r="M66" s="599"/>
      <c r="N66" s="599"/>
      <c r="O66" s="599"/>
      <c r="P66" s="599"/>
      <c r="Q66" s="599"/>
      <c r="R66" s="599"/>
      <c r="S66" s="599"/>
      <c r="T66" s="599"/>
      <c r="U66" s="753">
        <f>SUM(U67:U71)</f>
        <v>5255400</v>
      </c>
      <c r="V66" s="806"/>
      <c r="W66" s="719"/>
      <c r="X66" s="719"/>
      <c r="Y66" s="719"/>
      <c r="Z66" s="719"/>
      <c r="AA66" s="719"/>
      <c r="AB66" s="719"/>
      <c r="AC66" s="719"/>
      <c r="AD66" s="719"/>
      <c r="AE66" s="753">
        <f>SUM(AE67:AE71)</f>
        <v>0</v>
      </c>
      <c r="AF66" s="806"/>
      <c r="AG66" s="719"/>
      <c r="AH66" s="719"/>
      <c r="AI66" s="719"/>
      <c r="AJ66" s="719"/>
      <c r="AK66" s="719"/>
      <c r="AL66" s="719"/>
      <c r="AM66" s="719"/>
      <c r="AN66" s="719"/>
      <c r="AO66" s="753">
        <f>SUM(AO67:AO71)</f>
        <v>0</v>
      </c>
      <c r="AP66" s="806"/>
      <c r="AQ66" s="719"/>
      <c r="AR66" s="719"/>
      <c r="AS66" s="719"/>
      <c r="AT66" s="719"/>
      <c r="AU66" s="719"/>
      <c r="AV66" s="719"/>
      <c r="AW66" s="719"/>
      <c r="AX66" s="719"/>
      <c r="AY66" s="753">
        <f>SUM(AY67:AY71)</f>
        <v>0</v>
      </c>
      <c r="AZ66" s="806"/>
      <c r="BA66" s="719"/>
      <c r="BB66" s="719"/>
      <c r="BC66" s="719"/>
      <c r="BD66" s="719"/>
      <c r="BE66" s="719"/>
      <c r="BF66" s="719"/>
      <c r="BG66" s="719"/>
      <c r="BH66" s="719"/>
      <c r="BI66" s="757">
        <f>SUM(BI67:BI71)</f>
        <v>0</v>
      </c>
    </row>
    <row r="67" spans="1:61" s="13" customFormat="1" ht="12" hidden="1" customHeight="1">
      <c r="A67" s="505"/>
      <c r="B67" s="518"/>
      <c r="C67" s="518"/>
      <c r="D67" s="518"/>
      <c r="E67" s="518"/>
      <c r="F67" s="660"/>
      <c r="G67" s="660"/>
      <c r="H67" s="660"/>
      <c r="I67" s="732"/>
      <c r="J67" s="743">
        <v>0.33900000000000002</v>
      </c>
      <c r="K67" s="868"/>
      <c r="L67" s="805" t="s">
        <v>16</v>
      </c>
      <c r="M67" s="616">
        <v>55320000</v>
      </c>
      <c r="N67" s="599" t="s">
        <v>259</v>
      </c>
      <c r="O67" s="807" t="s">
        <v>290</v>
      </c>
      <c r="P67" s="808"/>
      <c r="Q67" s="616"/>
      <c r="R67" s="808"/>
      <c r="S67" s="808"/>
      <c r="T67" s="797" t="s">
        <v>260</v>
      </c>
      <c r="U67" s="753">
        <f>SUM(M67*O67)</f>
        <v>1477044</v>
      </c>
      <c r="V67" s="806"/>
      <c r="W67" s="727"/>
      <c r="X67" s="719"/>
      <c r="Y67" s="809"/>
      <c r="Z67" s="810"/>
      <c r="AA67" s="727"/>
      <c r="AB67" s="810"/>
      <c r="AC67" s="810"/>
      <c r="AD67" s="756"/>
      <c r="AE67" s="753"/>
      <c r="AF67" s="806"/>
      <c r="AG67" s="727"/>
      <c r="AH67" s="719"/>
      <c r="AI67" s="809"/>
      <c r="AJ67" s="810"/>
      <c r="AK67" s="727"/>
      <c r="AL67" s="810"/>
      <c r="AM67" s="810"/>
      <c r="AN67" s="756"/>
      <c r="AO67" s="753"/>
      <c r="AP67" s="806"/>
      <c r="AQ67" s="727"/>
      <c r="AR67" s="719"/>
      <c r="AS67" s="809"/>
      <c r="AT67" s="810"/>
      <c r="AU67" s="727"/>
      <c r="AV67" s="810"/>
      <c r="AW67" s="810"/>
      <c r="AX67" s="756"/>
      <c r="AY67" s="753"/>
      <c r="AZ67" s="806"/>
      <c r="BA67" s="727"/>
      <c r="BB67" s="719"/>
      <c r="BC67" s="809"/>
      <c r="BD67" s="810"/>
      <c r="BE67" s="727"/>
      <c r="BF67" s="810"/>
      <c r="BG67" s="810"/>
      <c r="BH67" s="756"/>
      <c r="BI67" s="757"/>
    </row>
    <row r="68" spans="1:61" s="13" customFormat="1" ht="12" hidden="1" customHeight="1">
      <c r="A68" s="505"/>
      <c r="B68" s="518"/>
      <c r="C68" s="518"/>
      <c r="D68" s="518"/>
      <c r="E68" s="518"/>
      <c r="F68" s="660"/>
      <c r="G68" s="660"/>
      <c r="H68" s="660"/>
      <c r="I68" s="732"/>
      <c r="J68" s="743">
        <v>0.33900000000000002</v>
      </c>
      <c r="K68" s="868"/>
      <c r="L68" s="805" t="s">
        <v>150</v>
      </c>
      <c r="M68" s="616">
        <v>55320000</v>
      </c>
      <c r="N68" s="599" t="s">
        <v>259</v>
      </c>
      <c r="O68" s="807" t="s">
        <v>291</v>
      </c>
      <c r="P68" s="808"/>
      <c r="Q68" s="616"/>
      <c r="R68" s="808"/>
      <c r="S68" s="808"/>
      <c r="T68" s="797" t="s">
        <v>260</v>
      </c>
      <c r="U68" s="753">
        <f>SUM(M68*O68)</f>
        <v>182556</v>
      </c>
      <c r="V68" s="806"/>
      <c r="W68" s="727"/>
      <c r="X68" s="719"/>
      <c r="Y68" s="809"/>
      <c r="Z68" s="810"/>
      <c r="AA68" s="727"/>
      <c r="AB68" s="810"/>
      <c r="AC68" s="810"/>
      <c r="AD68" s="756"/>
      <c r="AE68" s="753"/>
      <c r="AF68" s="806"/>
      <c r="AG68" s="727"/>
      <c r="AH68" s="719"/>
      <c r="AI68" s="809"/>
      <c r="AJ68" s="810"/>
      <c r="AK68" s="727"/>
      <c r="AL68" s="810"/>
      <c r="AM68" s="810"/>
      <c r="AN68" s="756"/>
      <c r="AO68" s="753"/>
      <c r="AP68" s="806"/>
      <c r="AQ68" s="727"/>
      <c r="AR68" s="719"/>
      <c r="AS68" s="809"/>
      <c r="AT68" s="810"/>
      <c r="AU68" s="727"/>
      <c r="AV68" s="810"/>
      <c r="AW68" s="810"/>
      <c r="AX68" s="756"/>
      <c r="AY68" s="753"/>
      <c r="AZ68" s="806"/>
      <c r="BA68" s="727"/>
      <c r="BB68" s="719"/>
      <c r="BC68" s="809"/>
      <c r="BD68" s="810"/>
      <c r="BE68" s="727"/>
      <c r="BF68" s="810"/>
      <c r="BG68" s="810"/>
      <c r="BH68" s="756"/>
      <c r="BI68" s="757"/>
    </row>
    <row r="69" spans="1:61" s="13" customFormat="1" ht="12" hidden="1" customHeight="1">
      <c r="A69" s="505"/>
      <c r="B69" s="518"/>
      <c r="C69" s="518"/>
      <c r="D69" s="518"/>
      <c r="E69" s="518"/>
      <c r="F69" s="660"/>
      <c r="G69" s="660"/>
      <c r="H69" s="660"/>
      <c r="I69" s="732"/>
      <c r="J69" s="743">
        <v>0.33900000000000002</v>
      </c>
      <c r="K69" s="868"/>
      <c r="L69" s="796" t="s">
        <v>109</v>
      </c>
      <c r="M69" s="616">
        <v>55320000</v>
      </c>
      <c r="N69" s="599" t="s">
        <v>259</v>
      </c>
      <c r="O69" s="807" t="s">
        <v>151</v>
      </c>
      <c r="P69" s="599"/>
      <c r="Q69" s="616"/>
      <c r="R69" s="599"/>
      <c r="S69" s="599"/>
      <c r="T69" s="797" t="s">
        <v>260</v>
      </c>
      <c r="U69" s="753">
        <f>SUM(M69*4.5%)</f>
        <v>2489400</v>
      </c>
      <c r="V69" s="754"/>
      <c r="W69" s="727"/>
      <c r="X69" s="719"/>
      <c r="Y69" s="809"/>
      <c r="Z69" s="719"/>
      <c r="AA69" s="727"/>
      <c r="AB69" s="719"/>
      <c r="AC69" s="719"/>
      <c r="AD69" s="756"/>
      <c r="AE69" s="753"/>
      <c r="AF69" s="754"/>
      <c r="AG69" s="727"/>
      <c r="AH69" s="719"/>
      <c r="AI69" s="809"/>
      <c r="AJ69" s="719"/>
      <c r="AK69" s="727"/>
      <c r="AL69" s="719"/>
      <c r="AM69" s="719"/>
      <c r="AN69" s="756"/>
      <c r="AO69" s="753"/>
      <c r="AP69" s="754"/>
      <c r="AQ69" s="727"/>
      <c r="AR69" s="719"/>
      <c r="AS69" s="809"/>
      <c r="AT69" s="719"/>
      <c r="AU69" s="727"/>
      <c r="AV69" s="719"/>
      <c r="AW69" s="719"/>
      <c r="AX69" s="756"/>
      <c r="AY69" s="753"/>
      <c r="AZ69" s="754"/>
      <c r="BA69" s="727"/>
      <c r="BB69" s="719"/>
      <c r="BC69" s="809"/>
      <c r="BD69" s="719"/>
      <c r="BE69" s="727"/>
      <c r="BF69" s="719"/>
      <c r="BG69" s="719"/>
      <c r="BH69" s="756"/>
      <c r="BI69" s="757"/>
    </row>
    <row r="70" spans="1:61" s="13" customFormat="1" ht="12" hidden="1" customHeight="1">
      <c r="A70" s="505"/>
      <c r="B70" s="518"/>
      <c r="C70" s="518"/>
      <c r="D70" s="518"/>
      <c r="E70" s="518"/>
      <c r="F70" s="660"/>
      <c r="G70" s="660"/>
      <c r="H70" s="660"/>
      <c r="I70" s="732"/>
      <c r="J70" s="743">
        <v>0.33900000000000002</v>
      </c>
      <c r="K70" s="868"/>
      <c r="L70" s="805" t="s">
        <v>152</v>
      </c>
      <c r="M70" s="616">
        <v>55320000</v>
      </c>
      <c r="N70" s="599" t="s">
        <v>259</v>
      </c>
      <c r="O70" s="811" t="s">
        <v>153</v>
      </c>
      <c r="P70" s="621"/>
      <c r="Q70" s="621"/>
      <c r="R70" s="621"/>
      <c r="S70" s="621"/>
      <c r="T70" s="797" t="s">
        <v>260</v>
      </c>
      <c r="U70" s="753">
        <f>SUM(M70*1.3%)</f>
        <v>719160.00000000012</v>
      </c>
      <c r="V70" s="806"/>
      <c r="W70" s="727"/>
      <c r="X70" s="719"/>
      <c r="Y70" s="812"/>
      <c r="Z70" s="728"/>
      <c r="AA70" s="728"/>
      <c r="AB70" s="728"/>
      <c r="AC70" s="728"/>
      <c r="AD70" s="756"/>
      <c r="AE70" s="753"/>
      <c r="AF70" s="806"/>
      <c r="AG70" s="727"/>
      <c r="AH70" s="719"/>
      <c r="AI70" s="812"/>
      <c r="AJ70" s="728"/>
      <c r="AK70" s="728"/>
      <c r="AL70" s="728"/>
      <c r="AM70" s="728"/>
      <c r="AN70" s="756"/>
      <c r="AO70" s="753"/>
      <c r="AP70" s="806"/>
      <c r="AQ70" s="727"/>
      <c r="AR70" s="719"/>
      <c r="AS70" s="812"/>
      <c r="AT70" s="728"/>
      <c r="AU70" s="728"/>
      <c r="AV70" s="728"/>
      <c r="AW70" s="728"/>
      <c r="AX70" s="756"/>
      <c r="AY70" s="753"/>
      <c r="AZ70" s="806"/>
      <c r="BA70" s="727"/>
      <c r="BB70" s="719"/>
      <c r="BC70" s="812"/>
      <c r="BD70" s="728"/>
      <c r="BE70" s="728"/>
      <c r="BF70" s="728"/>
      <c r="BG70" s="728"/>
      <c r="BH70" s="756"/>
      <c r="BI70" s="757"/>
    </row>
    <row r="71" spans="1:61" s="13" customFormat="1" ht="12" hidden="1" customHeight="1">
      <c r="A71" s="505"/>
      <c r="B71" s="518"/>
      <c r="C71" s="518"/>
      <c r="D71" s="518"/>
      <c r="E71" s="518"/>
      <c r="F71" s="660"/>
      <c r="G71" s="660"/>
      <c r="H71" s="660"/>
      <c r="I71" s="732"/>
      <c r="J71" s="743">
        <v>0.33900000000000002</v>
      </c>
      <c r="K71" s="867"/>
      <c r="L71" s="796" t="s">
        <v>292</v>
      </c>
      <c r="M71" s="616">
        <v>55320000</v>
      </c>
      <c r="N71" s="599" t="s">
        <v>259</v>
      </c>
      <c r="O71" s="807" t="s">
        <v>154</v>
      </c>
      <c r="P71" s="599"/>
      <c r="Q71" s="599"/>
      <c r="R71" s="599"/>
      <c r="S71" s="599"/>
      <c r="T71" s="797" t="s">
        <v>260</v>
      </c>
      <c r="U71" s="753">
        <f>SUM(M71*0.7%)</f>
        <v>387239.99999999994</v>
      </c>
      <c r="V71" s="754"/>
      <c r="W71" s="727"/>
      <c r="X71" s="719"/>
      <c r="Y71" s="809"/>
      <c r="Z71" s="719"/>
      <c r="AA71" s="719"/>
      <c r="AB71" s="719"/>
      <c r="AC71" s="719"/>
      <c r="AD71" s="756"/>
      <c r="AE71" s="753"/>
      <c r="AF71" s="754"/>
      <c r="AG71" s="727"/>
      <c r="AH71" s="719"/>
      <c r="AI71" s="809"/>
      <c r="AJ71" s="719"/>
      <c r="AK71" s="719"/>
      <c r="AL71" s="719"/>
      <c r="AM71" s="719"/>
      <c r="AN71" s="756"/>
      <c r="AO71" s="753"/>
      <c r="AP71" s="754"/>
      <c r="AQ71" s="727"/>
      <c r="AR71" s="719"/>
      <c r="AS71" s="809"/>
      <c r="AT71" s="719"/>
      <c r="AU71" s="719"/>
      <c r="AV71" s="719"/>
      <c r="AW71" s="719"/>
      <c r="AX71" s="756"/>
      <c r="AY71" s="753"/>
      <c r="AZ71" s="754"/>
      <c r="BA71" s="727"/>
      <c r="BB71" s="719"/>
      <c r="BC71" s="809"/>
      <c r="BD71" s="719"/>
      <c r="BE71" s="719"/>
      <c r="BF71" s="719"/>
      <c r="BG71" s="719"/>
      <c r="BH71" s="756"/>
      <c r="BI71" s="757"/>
    </row>
    <row r="72" spans="1:61" s="13" customFormat="1" ht="12" hidden="1" customHeight="1">
      <c r="A72" s="505"/>
      <c r="B72" s="518"/>
      <c r="C72" s="518"/>
      <c r="D72" s="518"/>
      <c r="E72" s="518"/>
      <c r="F72" s="660"/>
      <c r="G72" s="660"/>
      <c r="H72" s="660"/>
      <c r="I72" s="732"/>
      <c r="J72" s="743">
        <v>0.33900000000000002</v>
      </c>
      <c r="K72" s="868"/>
      <c r="L72" s="796"/>
      <c r="M72" s="616"/>
      <c r="N72" s="599"/>
      <c r="O72" s="807"/>
      <c r="P72" s="599"/>
      <c r="Q72" s="599"/>
      <c r="R72" s="599"/>
      <c r="S72" s="599"/>
      <c r="T72" s="797"/>
      <c r="U72" s="753"/>
      <c r="V72" s="754"/>
      <c r="W72" s="727"/>
      <c r="X72" s="719"/>
      <c r="Y72" s="809"/>
      <c r="Z72" s="719"/>
      <c r="AA72" s="719"/>
      <c r="AB72" s="719"/>
      <c r="AC72" s="719"/>
      <c r="AD72" s="756"/>
      <c r="AE72" s="753"/>
      <c r="AF72" s="754"/>
      <c r="AG72" s="727"/>
      <c r="AH72" s="719"/>
      <c r="AI72" s="809"/>
      <c r="AJ72" s="719"/>
      <c r="AK72" s="719"/>
      <c r="AL72" s="719"/>
      <c r="AM72" s="719"/>
      <c r="AN72" s="756"/>
      <c r="AO72" s="753"/>
      <c r="AP72" s="754"/>
      <c r="AQ72" s="727"/>
      <c r="AR72" s="719"/>
      <c r="AS72" s="809"/>
      <c r="AT72" s="719"/>
      <c r="AU72" s="719"/>
      <c r="AV72" s="719"/>
      <c r="AW72" s="719"/>
      <c r="AX72" s="756"/>
      <c r="AY72" s="753"/>
      <c r="AZ72" s="754"/>
      <c r="BA72" s="727"/>
      <c r="BB72" s="719"/>
      <c r="BC72" s="809"/>
      <c r="BD72" s="719"/>
      <c r="BE72" s="719"/>
      <c r="BF72" s="719"/>
      <c r="BG72" s="719"/>
      <c r="BH72" s="756"/>
      <c r="BI72" s="757"/>
    </row>
    <row r="73" spans="1:61" s="13" customFormat="1" ht="12" hidden="1" customHeight="1">
      <c r="A73" s="505"/>
      <c r="B73" s="518"/>
      <c r="C73" s="518"/>
      <c r="D73" s="518"/>
      <c r="E73" s="518" t="s">
        <v>428</v>
      </c>
      <c r="F73" s="661" t="s">
        <v>414</v>
      </c>
      <c r="G73" s="661"/>
      <c r="H73" s="661"/>
      <c r="I73" s="732">
        <f>SUM(U73,AE73,AO73,AY73,BI73)</f>
        <v>450000</v>
      </c>
      <c r="J73" s="743">
        <v>0.33900000000000002</v>
      </c>
      <c r="K73" s="867">
        <f>I73/I7</f>
        <v>2.3273334865684179E-3</v>
      </c>
      <c r="L73" s="796"/>
      <c r="M73" s="616"/>
      <c r="N73" s="599"/>
      <c r="O73" s="807"/>
      <c r="P73" s="599"/>
      <c r="Q73" s="599"/>
      <c r="R73" s="599"/>
      <c r="S73" s="599"/>
      <c r="T73" s="797"/>
      <c r="U73" s="753">
        <f>U74</f>
        <v>450000</v>
      </c>
      <c r="V73" s="754"/>
      <c r="W73" s="727"/>
      <c r="X73" s="719"/>
      <c r="Y73" s="809"/>
      <c r="Z73" s="719"/>
      <c r="AA73" s="719"/>
      <c r="AB73" s="719"/>
      <c r="AC73" s="719"/>
      <c r="AD73" s="756"/>
      <c r="AE73" s="753">
        <f>AE74</f>
        <v>0</v>
      </c>
      <c r="AF73" s="754"/>
      <c r="AG73" s="727"/>
      <c r="AH73" s="719"/>
      <c r="AI73" s="809"/>
      <c r="AJ73" s="719"/>
      <c r="AK73" s="719"/>
      <c r="AL73" s="719"/>
      <c r="AM73" s="719"/>
      <c r="AN73" s="756"/>
      <c r="AO73" s="753">
        <f>AO74</f>
        <v>0</v>
      </c>
      <c r="AP73" s="754"/>
      <c r="AQ73" s="727"/>
      <c r="AR73" s="719"/>
      <c r="AS73" s="809"/>
      <c r="AT73" s="719"/>
      <c r="AU73" s="719"/>
      <c r="AV73" s="719"/>
      <c r="AW73" s="719"/>
      <c r="AX73" s="756"/>
      <c r="AY73" s="753">
        <f>AY74</f>
        <v>0</v>
      </c>
      <c r="AZ73" s="754"/>
      <c r="BA73" s="727"/>
      <c r="BB73" s="719"/>
      <c r="BC73" s="809"/>
      <c r="BD73" s="719"/>
      <c r="BE73" s="719"/>
      <c r="BF73" s="719"/>
      <c r="BG73" s="719"/>
      <c r="BH73" s="756"/>
      <c r="BI73" s="757">
        <f>BI74</f>
        <v>0</v>
      </c>
    </row>
    <row r="74" spans="1:61" s="13" customFormat="1" ht="12" hidden="1" customHeight="1">
      <c r="A74" s="505"/>
      <c r="B74" s="518"/>
      <c r="C74" s="518"/>
      <c r="D74" s="518"/>
      <c r="E74" s="518"/>
      <c r="F74" s="660"/>
      <c r="G74" s="660"/>
      <c r="H74" s="660"/>
      <c r="I74" s="732"/>
      <c r="J74" s="743">
        <v>0.33900000000000002</v>
      </c>
      <c r="K74" s="868"/>
      <c r="L74" s="796" t="s">
        <v>155</v>
      </c>
      <c r="M74" s="616">
        <v>30000</v>
      </c>
      <c r="N74" s="599" t="s">
        <v>259</v>
      </c>
      <c r="O74" s="801">
        <v>3</v>
      </c>
      <c r="P74" s="599" t="s">
        <v>259</v>
      </c>
      <c r="Q74" s="599">
        <v>5</v>
      </c>
      <c r="R74" s="599"/>
      <c r="S74" s="802"/>
      <c r="T74" s="797" t="s">
        <v>260</v>
      </c>
      <c r="U74" s="753">
        <f>SUM(M74*O74*Q74)</f>
        <v>450000</v>
      </c>
      <c r="V74" s="754"/>
      <c r="W74" s="727"/>
      <c r="X74" s="719"/>
      <c r="Y74" s="755"/>
      <c r="Z74" s="719"/>
      <c r="AA74" s="719"/>
      <c r="AB74" s="719"/>
      <c r="AC74" s="761"/>
      <c r="AD74" s="756"/>
      <c r="AE74" s="753"/>
      <c r="AF74" s="754"/>
      <c r="AG74" s="727"/>
      <c r="AH74" s="719"/>
      <c r="AI74" s="755"/>
      <c r="AJ74" s="719"/>
      <c r="AK74" s="719"/>
      <c r="AL74" s="719"/>
      <c r="AM74" s="761"/>
      <c r="AN74" s="756"/>
      <c r="AO74" s="753"/>
      <c r="AP74" s="754"/>
      <c r="AQ74" s="727"/>
      <c r="AR74" s="719"/>
      <c r="AS74" s="755"/>
      <c r="AT74" s="719"/>
      <c r="AU74" s="719"/>
      <c r="AV74" s="719"/>
      <c r="AW74" s="761"/>
      <c r="AX74" s="756"/>
      <c r="AY74" s="753"/>
      <c r="AZ74" s="754"/>
      <c r="BA74" s="727"/>
      <c r="BB74" s="719"/>
      <c r="BC74" s="755"/>
      <c r="BD74" s="719"/>
      <c r="BE74" s="719"/>
      <c r="BF74" s="719"/>
      <c r="BG74" s="761"/>
      <c r="BH74" s="756"/>
      <c r="BI74" s="757"/>
    </row>
    <row r="75" spans="1:61" s="13" customFormat="1" ht="12" hidden="1" customHeight="1">
      <c r="A75" s="505"/>
      <c r="B75" s="518"/>
      <c r="C75" s="521"/>
      <c r="D75" s="521"/>
      <c r="E75" s="518" t="s">
        <v>429</v>
      </c>
      <c r="F75" s="660" t="s">
        <v>430</v>
      </c>
      <c r="G75" s="660"/>
      <c r="H75" s="660"/>
      <c r="I75" s="732">
        <f>SUM(U75,AE75,AO75,AY75,BI75)</f>
        <v>0</v>
      </c>
      <c r="J75" s="743">
        <v>0.33900000000000002</v>
      </c>
      <c r="K75" s="868">
        <f>I75/I7</f>
        <v>0</v>
      </c>
      <c r="L75" s="796"/>
      <c r="M75" s="616"/>
      <c r="N75" s="599"/>
      <c r="O75" s="801"/>
      <c r="P75" s="599"/>
      <c r="Q75" s="599"/>
      <c r="R75" s="599"/>
      <c r="S75" s="802"/>
      <c r="T75" s="797"/>
      <c r="U75" s="753"/>
      <c r="V75" s="754"/>
      <c r="W75" s="727"/>
      <c r="X75" s="719"/>
      <c r="Y75" s="755"/>
      <c r="Z75" s="719"/>
      <c r="AA75" s="719"/>
      <c r="AB75" s="719"/>
      <c r="AC75" s="761"/>
      <c r="AD75" s="756"/>
      <c r="AE75" s="753">
        <f>SUM(AE76:AE78)</f>
        <v>0</v>
      </c>
      <c r="AF75" s="754"/>
      <c r="AG75" s="727"/>
      <c r="AH75" s="719"/>
      <c r="AI75" s="755"/>
      <c r="AJ75" s="719"/>
      <c r="AK75" s="719"/>
      <c r="AL75" s="719"/>
      <c r="AM75" s="761"/>
      <c r="AN75" s="756"/>
      <c r="AO75" s="753">
        <f>SUM(AO76:AO78)</f>
        <v>0</v>
      </c>
      <c r="AP75" s="754"/>
      <c r="AQ75" s="727"/>
      <c r="AR75" s="719"/>
      <c r="AS75" s="755"/>
      <c r="AT75" s="719"/>
      <c r="AU75" s="719"/>
      <c r="AV75" s="719"/>
      <c r="AW75" s="761"/>
      <c r="AX75" s="756"/>
      <c r="AY75" s="753">
        <f>SUM(AY76:AY78)</f>
        <v>0</v>
      </c>
      <c r="AZ75" s="754"/>
      <c r="BA75" s="727"/>
      <c r="BB75" s="719"/>
      <c r="BC75" s="755"/>
      <c r="BD75" s="719"/>
      <c r="BE75" s="719"/>
      <c r="BF75" s="719"/>
      <c r="BG75" s="761"/>
      <c r="BH75" s="756"/>
      <c r="BI75" s="757">
        <f>SUM(BI76:BI78)</f>
        <v>0</v>
      </c>
    </row>
    <row r="76" spans="1:61" s="13" customFormat="1" ht="12" hidden="1" customHeight="1">
      <c r="A76" s="505"/>
      <c r="B76" s="518"/>
      <c r="C76" s="521"/>
      <c r="D76" s="521"/>
      <c r="E76" s="518" t="s">
        <v>416</v>
      </c>
      <c r="F76" s="660" t="s">
        <v>431</v>
      </c>
      <c r="G76" s="660"/>
      <c r="H76" s="660"/>
      <c r="I76" s="732">
        <f>SUM(U76,AE76,AO76,AY76,BI76)</f>
        <v>0</v>
      </c>
      <c r="J76" s="743">
        <v>0.33900000000000002</v>
      </c>
      <c r="K76" s="868">
        <f>I76/I7</f>
        <v>0</v>
      </c>
      <c r="L76" s="796"/>
      <c r="M76" s="616"/>
      <c r="N76" s="599"/>
      <c r="O76" s="801"/>
      <c r="P76" s="599"/>
      <c r="Q76" s="599"/>
      <c r="R76" s="599"/>
      <c r="S76" s="802"/>
      <c r="T76" s="797"/>
      <c r="U76" s="753"/>
      <c r="V76" s="754"/>
      <c r="W76" s="727"/>
      <c r="X76" s="719"/>
      <c r="Y76" s="755"/>
      <c r="Z76" s="719"/>
      <c r="AA76" s="719"/>
      <c r="AB76" s="719"/>
      <c r="AC76" s="761"/>
      <c r="AD76" s="756"/>
      <c r="AE76" s="753"/>
      <c r="AF76" s="754"/>
      <c r="AG76" s="727"/>
      <c r="AH76" s="719"/>
      <c r="AI76" s="755"/>
      <c r="AJ76" s="719"/>
      <c r="AK76" s="719"/>
      <c r="AL76" s="719"/>
      <c r="AM76" s="761"/>
      <c r="AN76" s="756"/>
      <c r="AO76" s="753"/>
      <c r="AP76" s="754"/>
      <c r="AQ76" s="727"/>
      <c r="AR76" s="719"/>
      <c r="AS76" s="755"/>
      <c r="AT76" s="719"/>
      <c r="AU76" s="719"/>
      <c r="AV76" s="719"/>
      <c r="AW76" s="761"/>
      <c r="AX76" s="756"/>
      <c r="AY76" s="753"/>
      <c r="AZ76" s="754"/>
      <c r="BA76" s="727"/>
      <c r="BB76" s="719"/>
      <c r="BC76" s="755"/>
      <c r="BD76" s="719"/>
      <c r="BE76" s="719"/>
      <c r="BF76" s="719"/>
      <c r="BG76" s="761"/>
      <c r="BH76" s="756"/>
      <c r="BI76" s="757"/>
    </row>
    <row r="77" spans="1:61" s="13" customFormat="1" ht="12" hidden="1" customHeight="1">
      <c r="A77" s="505"/>
      <c r="B77" s="518"/>
      <c r="C77" s="521"/>
      <c r="D77" s="521"/>
      <c r="E77" s="518" t="s">
        <v>417</v>
      </c>
      <c r="F77" s="660" t="s">
        <v>432</v>
      </c>
      <c r="G77" s="660"/>
      <c r="H77" s="660"/>
      <c r="I77" s="732">
        <f>SUM(U77,AE77,AO77,AY77,BI77)</f>
        <v>5000000</v>
      </c>
      <c r="J77" s="743">
        <v>0.33900000000000002</v>
      </c>
      <c r="K77" s="867">
        <f>I77/I7</f>
        <v>2.585926096187131E-2</v>
      </c>
      <c r="L77" s="796" t="s">
        <v>293</v>
      </c>
      <c r="M77" s="616"/>
      <c r="N77" s="599"/>
      <c r="O77" s="801"/>
      <c r="P77" s="599"/>
      <c r="Q77" s="599"/>
      <c r="R77" s="599"/>
      <c r="S77" s="802"/>
      <c r="T77" s="797"/>
      <c r="U77" s="753">
        <v>5000000</v>
      </c>
      <c r="V77" s="754"/>
      <c r="W77" s="727"/>
      <c r="X77" s="719"/>
      <c r="Y77" s="755"/>
      <c r="Z77" s="719"/>
      <c r="AA77" s="719"/>
      <c r="AB77" s="719"/>
      <c r="AC77" s="761"/>
      <c r="AD77" s="756"/>
      <c r="AE77" s="753"/>
      <c r="AF77" s="754"/>
      <c r="AG77" s="727"/>
      <c r="AH77" s="719"/>
      <c r="AI77" s="755"/>
      <c r="AJ77" s="719"/>
      <c r="AK77" s="719"/>
      <c r="AL77" s="719"/>
      <c r="AM77" s="761"/>
      <c r="AN77" s="756"/>
      <c r="AO77" s="753"/>
      <c r="AP77" s="754"/>
      <c r="AQ77" s="727"/>
      <c r="AR77" s="719"/>
      <c r="AS77" s="755"/>
      <c r="AT77" s="719"/>
      <c r="AU77" s="719"/>
      <c r="AV77" s="719"/>
      <c r="AW77" s="761"/>
      <c r="AX77" s="756"/>
      <c r="AY77" s="753"/>
      <c r="AZ77" s="754"/>
      <c r="BA77" s="727"/>
      <c r="BB77" s="719"/>
      <c r="BC77" s="755"/>
      <c r="BD77" s="719"/>
      <c r="BE77" s="719"/>
      <c r="BF77" s="719"/>
      <c r="BG77" s="761"/>
      <c r="BH77" s="756"/>
      <c r="BI77" s="757"/>
    </row>
    <row r="78" spans="1:61" s="13" customFormat="1" ht="12" hidden="1" customHeight="1">
      <c r="A78" s="505"/>
      <c r="B78" s="518"/>
      <c r="C78" s="521"/>
      <c r="D78" s="521"/>
      <c r="E78" s="521"/>
      <c r="F78" s="666"/>
      <c r="G78" s="666"/>
      <c r="H78" s="666"/>
      <c r="I78" s="733"/>
      <c r="J78" s="743">
        <v>0.33900000000000002</v>
      </c>
      <c r="K78" s="870"/>
      <c r="L78" s="813"/>
      <c r="M78" s="814"/>
      <c r="N78" s="815"/>
      <c r="O78" s="816"/>
      <c r="P78" s="815"/>
      <c r="Q78" s="815"/>
      <c r="R78" s="815"/>
      <c r="S78" s="817"/>
      <c r="T78" s="818"/>
      <c r="U78" s="819"/>
      <c r="V78" s="820"/>
      <c r="W78" s="821"/>
      <c r="X78" s="729"/>
      <c r="Y78" s="822"/>
      <c r="Z78" s="729"/>
      <c r="AA78" s="729"/>
      <c r="AB78" s="729"/>
      <c r="AC78" s="823"/>
      <c r="AD78" s="824"/>
      <c r="AE78" s="819"/>
      <c r="AF78" s="820"/>
      <c r="AG78" s="821"/>
      <c r="AH78" s="729"/>
      <c r="AI78" s="822"/>
      <c r="AJ78" s="729"/>
      <c r="AK78" s="729"/>
      <c r="AL78" s="729"/>
      <c r="AM78" s="823"/>
      <c r="AN78" s="824"/>
      <c r="AO78" s="819"/>
      <c r="AP78" s="820"/>
      <c r="AQ78" s="821"/>
      <c r="AR78" s="729"/>
      <c r="AS78" s="822"/>
      <c r="AT78" s="729"/>
      <c r="AU78" s="729"/>
      <c r="AV78" s="729"/>
      <c r="AW78" s="823"/>
      <c r="AX78" s="824"/>
      <c r="AY78" s="819"/>
      <c r="AZ78" s="820"/>
      <c r="BA78" s="821"/>
      <c r="BB78" s="729"/>
      <c r="BC78" s="822"/>
      <c r="BD78" s="729"/>
      <c r="BE78" s="729"/>
      <c r="BF78" s="729"/>
      <c r="BG78" s="823"/>
      <c r="BH78" s="824"/>
      <c r="BI78" s="825"/>
    </row>
    <row r="79" spans="1:61" s="13" customFormat="1" ht="21" customHeight="1">
      <c r="A79" s="505"/>
      <c r="B79" s="518"/>
      <c r="C79" s="522">
        <v>772</v>
      </c>
      <c r="D79" s="522" t="s">
        <v>433</v>
      </c>
      <c r="E79" s="4205" t="s">
        <v>395</v>
      </c>
      <c r="F79" s="4206"/>
      <c r="G79" s="1240"/>
      <c r="H79" s="1240"/>
      <c r="I79" s="734">
        <f>SUM(I80,I83,I85,I87,I91,I93,I95,I97,I100,I107,I113,I116)</f>
        <v>27082000</v>
      </c>
      <c r="J79" s="743">
        <v>0.317</v>
      </c>
      <c r="K79" s="871">
        <f>I79/I7</f>
        <v>0.14006410107387976</v>
      </c>
      <c r="L79" s="826"/>
      <c r="M79" s="638"/>
      <c r="N79" s="638"/>
      <c r="O79" s="638"/>
      <c r="P79" s="638"/>
      <c r="Q79" s="638"/>
      <c r="R79" s="638"/>
      <c r="S79" s="638"/>
      <c r="T79" s="638"/>
      <c r="U79" s="740">
        <f>SUM(U80,U83,U85,U87,U91,U93,U95,U97,U100,U107,U113,U116)</f>
        <v>21046000</v>
      </c>
      <c r="V79" s="820"/>
      <c r="W79" s="729"/>
      <c r="X79" s="729"/>
      <c r="Y79" s="729"/>
      <c r="Z79" s="729"/>
      <c r="AA79" s="729"/>
      <c r="AB79" s="729"/>
      <c r="AC79" s="729"/>
      <c r="AD79" s="729"/>
      <c r="AE79" s="740">
        <f>SUM(AE80,AE83,AE85,AE87,AE91,AE93,AE95,AE97,AE100,AE107,AE113,AE116)</f>
        <v>1200000</v>
      </c>
      <c r="AF79" s="820"/>
      <c r="AG79" s="729"/>
      <c r="AH79" s="729"/>
      <c r="AI79" s="729"/>
      <c r="AJ79" s="729"/>
      <c r="AK79" s="729"/>
      <c r="AL79" s="729"/>
      <c r="AM79" s="729"/>
      <c r="AN79" s="729"/>
      <c r="AO79" s="740">
        <f>SUM(AO80,AO83,AO85,AO87,AO91,AO93,AO95,AO97,AO100,AO107,AO113,AO116)</f>
        <v>2316000</v>
      </c>
      <c r="AP79" s="820"/>
      <c r="AQ79" s="729"/>
      <c r="AR79" s="729"/>
      <c r="AS79" s="729"/>
      <c r="AT79" s="729"/>
      <c r="AU79" s="729"/>
      <c r="AV79" s="729"/>
      <c r="AW79" s="729"/>
      <c r="AX79" s="729"/>
      <c r="AY79" s="740">
        <f>SUM(AY80,AY83,AY85,AY87,AY91,AY93,AY95,AY97,AY100,AY107,AY113,AY116)</f>
        <v>0</v>
      </c>
      <c r="AZ79" s="820"/>
      <c r="BA79" s="729"/>
      <c r="BB79" s="729"/>
      <c r="BC79" s="729"/>
      <c r="BD79" s="729"/>
      <c r="BE79" s="729"/>
      <c r="BF79" s="729"/>
      <c r="BG79" s="729"/>
      <c r="BH79" s="729"/>
      <c r="BI79" s="739">
        <f>SUM(BI80,BI83,BI85,BI87,BI91,BI93,BI95,BI97,BI100,BI107,BI113,BI116)</f>
        <v>2520000</v>
      </c>
    </row>
    <row r="80" spans="1:61" s="13" customFormat="1" ht="12" hidden="1" customHeight="1">
      <c r="A80" s="505"/>
      <c r="B80" s="518"/>
      <c r="C80" s="518"/>
      <c r="D80" s="518"/>
      <c r="E80" s="518" t="s">
        <v>434</v>
      </c>
      <c r="F80" s="668" t="s">
        <v>120</v>
      </c>
      <c r="G80" s="668"/>
      <c r="H80" s="668"/>
      <c r="I80" s="732">
        <f>SUM(U80,AE80,AO80,AY80,BI80)</f>
        <v>14000000</v>
      </c>
      <c r="J80" s="747">
        <f>I80/I79</f>
        <v>0.51694852669669888</v>
      </c>
      <c r="K80" s="872">
        <f>I80/I7</f>
        <v>7.2405930693239667E-2</v>
      </c>
      <c r="L80" s="752"/>
      <c r="M80" s="535"/>
      <c r="N80" s="535"/>
      <c r="O80" s="535"/>
      <c r="P80" s="535"/>
      <c r="Q80" s="535"/>
      <c r="R80" s="535"/>
      <c r="S80" s="535"/>
      <c r="T80" s="535"/>
      <c r="U80" s="753">
        <f>SUM(U81:U82)</f>
        <v>14000000</v>
      </c>
      <c r="V80" s="754"/>
      <c r="W80" s="719"/>
      <c r="X80" s="719"/>
      <c r="Y80" s="719"/>
      <c r="Z80" s="719"/>
      <c r="AA80" s="719"/>
      <c r="AB80" s="719"/>
      <c r="AC80" s="719"/>
      <c r="AD80" s="719"/>
      <c r="AE80" s="753">
        <f>SUM(AE81:AE82)</f>
        <v>0</v>
      </c>
      <c r="AF80" s="754"/>
      <c r="AG80" s="719"/>
      <c r="AH80" s="719"/>
      <c r="AI80" s="719"/>
      <c r="AJ80" s="719"/>
      <c r="AK80" s="719"/>
      <c r="AL80" s="719"/>
      <c r="AM80" s="719"/>
      <c r="AN80" s="719"/>
      <c r="AO80" s="753">
        <f>SUM(AO81:AO82)</f>
        <v>0</v>
      </c>
      <c r="AP80" s="754"/>
      <c r="AQ80" s="719"/>
      <c r="AR80" s="719"/>
      <c r="AS80" s="719"/>
      <c r="AT80" s="719"/>
      <c r="AU80" s="719"/>
      <c r="AV80" s="719"/>
      <c r="AW80" s="719"/>
      <c r="AX80" s="719"/>
      <c r="AY80" s="753">
        <f>SUM(AY81:AY82)</f>
        <v>0</v>
      </c>
      <c r="AZ80" s="754"/>
      <c r="BA80" s="719"/>
      <c r="BB80" s="719"/>
      <c r="BC80" s="719"/>
      <c r="BD80" s="719"/>
      <c r="BE80" s="719"/>
      <c r="BF80" s="719"/>
      <c r="BG80" s="719"/>
      <c r="BH80" s="719"/>
      <c r="BI80" s="757">
        <f>SUM(BI81:BI82)</f>
        <v>0</v>
      </c>
    </row>
    <row r="81" spans="1:61" s="13" customFormat="1" ht="12" hidden="1" customHeight="1">
      <c r="A81" s="505"/>
      <c r="B81" s="518"/>
      <c r="C81" s="518"/>
      <c r="D81" s="518"/>
      <c r="E81" s="518"/>
      <c r="F81" s="668"/>
      <c r="G81" s="668"/>
      <c r="H81" s="668"/>
      <c r="I81" s="732"/>
      <c r="J81" s="747"/>
      <c r="K81" s="873"/>
      <c r="L81" s="796" t="s">
        <v>264</v>
      </c>
      <c r="M81" s="616">
        <v>750000</v>
      </c>
      <c r="N81" s="827" t="s">
        <v>259</v>
      </c>
      <c r="O81" s="802">
        <v>12</v>
      </c>
      <c r="P81" s="599"/>
      <c r="Q81" s="616"/>
      <c r="R81" s="599"/>
      <c r="S81" s="599"/>
      <c r="T81" s="797" t="s">
        <v>260</v>
      </c>
      <c r="U81" s="753">
        <f>SUM(M81*O81+Q81)</f>
        <v>9000000</v>
      </c>
      <c r="V81" s="754"/>
      <c r="W81" s="719"/>
      <c r="X81" s="719"/>
      <c r="Y81" s="719"/>
      <c r="Z81" s="719"/>
      <c r="AA81" s="719"/>
      <c r="AB81" s="719"/>
      <c r="AC81" s="719"/>
      <c r="AD81" s="719"/>
      <c r="AE81" s="753"/>
      <c r="AF81" s="754"/>
      <c r="AG81" s="719"/>
      <c r="AH81" s="719"/>
      <c r="AI81" s="719"/>
      <c r="AJ81" s="719"/>
      <c r="AK81" s="719"/>
      <c r="AL81" s="719"/>
      <c r="AM81" s="719"/>
      <c r="AN81" s="719"/>
      <c r="AO81" s="753"/>
      <c r="AP81" s="754"/>
      <c r="AQ81" s="719"/>
      <c r="AR81" s="719"/>
      <c r="AS81" s="719"/>
      <c r="AT81" s="719"/>
      <c r="AU81" s="719"/>
      <c r="AV81" s="719"/>
      <c r="AW81" s="719"/>
      <c r="AX81" s="719"/>
      <c r="AY81" s="753"/>
      <c r="AZ81" s="754"/>
      <c r="BA81" s="719"/>
      <c r="BB81" s="719"/>
      <c r="BC81" s="719"/>
      <c r="BD81" s="719"/>
      <c r="BE81" s="719"/>
      <c r="BF81" s="719"/>
      <c r="BG81" s="719"/>
      <c r="BH81" s="719"/>
      <c r="BI81" s="757"/>
    </row>
    <row r="82" spans="1:61" s="13" customFormat="1" ht="12" hidden="1" customHeight="1">
      <c r="A82" s="505"/>
      <c r="B82" s="518"/>
      <c r="C82" s="518"/>
      <c r="D82" s="518"/>
      <c r="E82" s="518"/>
      <c r="F82" s="668"/>
      <c r="G82" s="668"/>
      <c r="H82" s="668"/>
      <c r="I82" s="732"/>
      <c r="J82" s="747"/>
      <c r="K82" s="873"/>
      <c r="L82" s="796" t="s">
        <v>121</v>
      </c>
      <c r="M82" s="616">
        <v>5000000</v>
      </c>
      <c r="N82" s="827" t="s">
        <v>259</v>
      </c>
      <c r="O82" s="802">
        <v>1</v>
      </c>
      <c r="P82" s="599"/>
      <c r="Q82" s="616"/>
      <c r="R82" s="599"/>
      <c r="S82" s="599"/>
      <c r="T82" s="797" t="s">
        <v>260</v>
      </c>
      <c r="U82" s="753">
        <f>SUM(M82*O82+Q82)</f>
        <v>5000000</v>
      </c>
      <c r="V82" s="754"/>
      <c r="W82" s="719"/>
      <c r="X82" s="719"/>
      <c r="Y82" s="719"/>
      <c r="Z82" s="719"/>
      <c r="AA82" s="719"/>
      <c r="AB82" s="719"/>
      <c r="AC82" s="719"/>
      <c r="AD82" s="719"/>
      <c r="AE82" s="753"/>
      <c r="AF82" s="754"/>
      <c r="AG82" s="719"/>
      <c r="AH82" s="719"/>
      <c r="AI82" s="719"/>
      <c r="AJ82" s="719"/>
      <c r="AK82" s="719"/>
      <c r="AL82" s="719"/>
      <c r="AM82" s="719"/>
      <c r="AN82" s="719"/>
      <c r="AO82" s="753"/>
      <c r="AP82" s="754"/>
      <c r="AQ82" s="719"/>
      <c r="AR82" s="719"/>
      <c r="AS82" s="719"/>
      <c r="AT82" s="719"/>
      <c r="AU82" s="719"/>
      <c r="AV82" s="719"/>
      <c r="AW82" s="719"/>
      <c r="AX82" s="719"/>
      <c r="AY82" s="753"/>
      <c r="AZ82" s="754"/>
      <c r="BA82" s="719"/>
      <c r="BB82" s="719"/>
      <c r="BC82" s="719"/>
      <c r="BD82" s="719"/>
      <c r="BE82" s="719"/>
      <c r="BF82" s="719"/>
      <c r="BG82" s="719"/>
      <c r="BH82" s="719"/>
      <c r="BI82" s="757"/>
    </row>
    <row r="83" spans="1:61" s="13" customFormat="1" ht="12" hidden="1" customHeight="1">
      <c r="A83" s="505"/>
      <c r="B83" s="518"/>
      <c r="C83" s="518"/>
      <c r="D83" s="518"/>
      <c r="E83" s="518" t="s">
        <v>435</v>
      </c>
      <c r="F83" s="668" t="s">
        <v>114</v>
      </c>
      <c r="G83" s="668"/>
      <c r="H83" s="668"/>
      <c r="I83" s="732">
        <f>SUM(U83,AE83,AO83,AY83,BI83)</f>
        <v>1200000</v>
      </c>
      <c r="J83" s="747">
        <f>I83/I79</f>
        <v>4.4309873716859904E-2</v>
      </c>
      <c r="K83" s="873">
        <f>I83/I7</f>
        <v>6.2062226308491142E-3</v>
      </c>
      <c r="L83" s="752"/>
      <c r="M83" s="535"/>
      <c r="N83" s="535"/>
      <c r="O83" s="535"/>
      <c r="P83" s="535"/>
      <c r="Q83" s="535"/>
      <c r="R83" s="535"/>
      <c r="S83" s="535"/>
      <c r="T83" s="535"/>
      <c r="U83" s="753">
        <f>SUM(U84)</f>
        <v>1200000</v>
      </c>
      <c r="V83" s="828"/>
      <c r="W83" s="719"/>
      <c r="X83" s="719"/>
      <c r="Y83" s="719"/>
      <c r="Z83" s="719"/>
      <c r="AA83" s="719"/>
      <c r="AB83" s="719"/>
      <c r="AC83" s="719"/>
      <c r="AD83" s="719"/>
      <c r="AE83" s="753">
        <f>SUM(AE84)</f>
        <v>0</v>
      </c>
      <c r="AF83" s="754"/>
      <c r="AG83" s="719"/>
      <c r="AH83" s="719"/>
      <c r="AI83" s="719"/>
      <c r="AJ83" s="719"/>
      <c r="AK83" s="719"/>
      <c r="AL83" s="719"/>
      <c r="AM83" s="719"/>
      <c r="AN83" s="719"/>
      <c r="AO83" s="753">
        <f>SUM(AO84)</f>
        <v>0</v>
      </c>
      <c r="AP83" s="754"/>
      <c r="AQ83" s="719"/>
      <c r="AR83" s="719"/>
      <c r="AS83" s="719"/>
      <c r="AT83" s="719"/>
      <c r="AU83" s="719"/>
      <c r="AV83" s="719"/>
      <c r="AW83" s="719"/>
      <c r="AX83" s="719"/>
      <c r="AY83" s="753">
        <f>SUM(AY84)</f>
        <v>0</v>
      </c>
      <c r="AZ83" s="754"/>
      <c r="BA83" s="719"/>
      <c r="BB83" s="719"/>
      <c r="BC83" s="719"/>
      <c r="BD83" s="719"/>
      <c r="BE83" s="719"/>
      <c r="BF83" s="719"/>
      <c r="BG83" s="719"/>
      <c r="BH83" s="719"/>
      <c r="BI83" s="757">
        <f>SUM(BI84)</f>
        <v>0</v>
      </c>
    </row>
    <row r="84" spans="1:61" s="13" customFormat="1" ht="12" hidden="1" customHeight="1">
      <c r="A84" s="505"/>
      <c r="B84" s="518"/>
      <c r="C84" s="518"/>
      <c r="D84" s="518"/>
      <c r="E84" s="518"/>
      <c r="F84" s="668"/>
      <c r="G84" s="668"/>
      <c r="H84" s="668"/>
      <c r="I84" s="732"/>
      <c r="J84" s="747"/>
      <c r="K84" s="873"/>
      <c r="L84" s="796" t="s">
        <v>250</v>
      </c>
      <c r="M84" s="616">
        <v>100000</v>
      </c>
      <c r="N84" s="599" t="s">
        <v>259</v>
      </c>
      <c r="O84" s="802">
        <v>12</v>
      </c>
      <c r="P84" s="599"/>
      <c r="Q84" s="565"/>
      <c r="R84" s="599"/>
      <c r="S84" s="802"/>
      <c r="T84" s="797" t="s">
        <v>260</v>
      </c>
      <c r="U84" s="753">
        <f>SUM(M84*O84)</f>
        <v>1200000</v>
      </c>
      <c r="V84" s="828"/>
      <c r="W84" s="719"/>
      <c r="X84" s="719"/>
      <c r="Y84" s="719"/>
      <c r="Z84" s="719"/>
      <c r="AA84" s="719"/>
      <c r="AB84" s="719"/>
      <c r="AC84" s="719"/>
      <c r="AD84" s="719"/>
      <c r="AE84" s="753"/>
      <c r="AF84" s="754"/>
      <c r="AG84" s="719"/>
      <c r="AH84" s="719"/>
      <c r="AI84" s="719"/>
      <c r="AJ84" s="719"/>
      <c r="AK84" s="719"/>
      <c r="AL84" s="719"/>
      <c r="AM84" s="719"/>
      <c r="AN84" s="719"/>
      <c r="AO84" s="753"/>
      <c r="AP84" s="754"/>
      <c r="AQ84" s="719"/>
      <c r="AR84" s="719"/>
      <c r="AS84" s="719"/>
      <c r="AT84" s="719"/>
      <c r="AU84" s="719"/>
      <c r="AV84" s="719"/>
      <c r="AW84" s="719"/>
      <c r="AX84" s="719"/>
      <c r="AY84" s="753"/>
      <c r="AZ84" s="754"/>
      <c r="BA84" s="719"/>
      <c r="BB84" s="719"/>
      <c r="BC84" s="719"/>
      <c r="BD84" s="719"/>
      <c r="BE84" s="719"/>
      <c r="BF84" s="719"/>
      <c r="BG84" s="719"/>
      <c r="BH84" s="719"/>
      <c r="BI84" s="757"/>
    </row>
    <row r="85" spans="1:61" s="13" customFormat="1" ht="12" hidden="1" customHeight="1">
      <c r="A85" s="505"/>
      <c r="B85" s="518"/>
      <c r="C85" s="518"/>
      <c r="D85" s="518"/>
      <c r="E85" s="518" t="s">
        <v>436</v>
      </c>
      <c r="F85" s="668" t="s">
        <v>20</v>
      </c>
      <c r="G85" s="668"/>
      <c r="H85" s="668"/>
      <c r="I85" s="732">
        <f>SUM(U85,AE85,AO85,AY85,BI85)</f>
        <v>408000</v>
      </c>
      <c r="J85" s="747">
        <f>I85/I79</f>
        <v>1.5065357063732368E-2</v>
      </c>
      <c r="K85" s="873">
        <f>I85/I7</f>
        <v>2.1101156944886988E-3</v>
      </c>
      <c r="L85" s="752"/>
      <c r="M85" s="535"/>
      <c r="N85" s="535"/>
      <c r="O85" s="535"/>
      <c r="P85" s="535"/>
      <c r="Q85" s="535"/>
      <c r="R85" s="535"/>
      <c r="S85" s="535"/>
      <c r="T85" s="535"/>
      <c r="U85" s="753">
        <f>SUM(U86)</f>
        <v>408000</v>
      </c>
      <c r="V85" s="828"/>
      <c r="W85" s="719"/>
      <c r="X85" s="719"/>
      <c r="Y85" s="719"/>
      <c r="Z85" s="719"/>
      <c r="AA85" s="719"/>
      <c r="AB85" s="719"/>
      <c r="AC85" s="719"/>
      <c r="AD85" s="719"/>
      <c r="AE85" s="753"/>
      <c r="AF85" s="754"/>
      <c r="AG85" s="719"/>
      <c r="AH85" s="719"/>
      <c r="AI85" s="719"/>
      <c r="AJ85" s="719"/>
      <c r="AK85" s="719"/>
      <c r="AL85" s="719"/>
      <c r="AM85" s="719"/>
      <c r="AN85" s="719"/>
      <c r="AO85" s="753"/>
      <c r="AP85" s="754"/>
      <c r="AQ85" s="719"/>
      <c r="AR85" s="719"/>
      <c r="AS85" s="719"/>
      <c r="AT85" s="719"/>
      <c r="AU85" s="719"/>
      <c r="AV85" s="719"/>
      <c r="AW85" s="719"/>
      <c r="AX85" s="719"/>
      <c r="AY85" s="753"/>
      <c r="AZ85" s="754"/>
      <c r="BA85" s="719"/>
      <c r="BB85" s="719"/>
      <c r="BC85" s="719"/>
      <c r="BD85" s="719"/>
      <c r="BE85" s="719"/>
      <c r="BF85" s="719"/>
      <c r="BG85" s="719"/>
      <c r="BH85" s="719"/>
      <c r="BI85" s="757"/>
    </row>
    <row r="86" spans="1:61" s="13" customFormat="1" ht="12" hidden="1" customHeight="1">
      <c r="A86" s="505"/>
      <c r="B86" s="518"/>
      <c r="C86" s="518"/>
      <c r="D86" s="518"/>
      <c r="E86" s="518"/>
      <c r="F86" s="668"/>
      <c r="G86" s="668"/>
      <c r="H86" s="668"/>
      <c r="I86" s="732"/>
      <c r="J86" s="747"/>
      <c r="K86" s="873"/>
      <c r="L86" s="796" t="s">
        <v>20</v>
      </c>
      <c r="M86" s="616">
        <v>34000</v>
      </c>
      <c r="N86" s="599" t="s">
        <v>259</v>
      </c>
      <c r="O86" s="802">
        <v>12</v>
      </c>
      <c r="P86" s="599"/>
      <c r="Q86" s="616"/>
      <c r="R86" s="599"/>
      <c r="S86" s="599"/>
      <c r="T86" s="797" t="s">
        <v>260</v>
      </c>
      <c r="U86" s="753">
        <f>SUM(M86*O86+Q86)</f>
        <v>408000</v>
      </c>
      <c r="V86" s="829"/>
      <c r="W86" s="719"/>
      <c r="X86" s="719"/>
      <c r="Y86" s="719"/>
      <c r="Z86" s="719"/>
      <c r="AA86" s="719"/>
      <c r="AB86" s="719"/>
      <c r="AC86" s="719"/>
      <c r="AD86" s="719"/>
      <c r="AE86" s="753"/>
      <c r="AF86" s="754"/>
      <c r="AG86" s="719"/>
      <c r="AH86" s="719"/>
      <c r="AI86" s="719"/>
      <c r="AJ86" s="719"/>
      <c r="AK86" s="719"/>
      <c r="AL86" s="719"/>
      <c r="AM86" s="719"/>
      <c r="AN86" s="719"/>
      <c r="AO86" s="753"/>
      <c r="AP86" s="754"/>
      <c r="AQ86" s="719"/>
      <c r="AR86" s="719"/>
      <c r="AS86" s="719"/>
      <c r="AT86" s="719"/>
      <c r="AU86" s="719"/>
      <c r="AV86" s="719"/>
      <c r="AW86" s="719"/>
      <c r="AX86" s="719"/>
      <c r="AY86" s="753"/>
      <c r="AZ86" s="754"/>
      <c r="BA86" s="719"/>
      <c r="BB86" s="719"/>
      <c r="BC86" s="719"/>
      <c r="BD86" s="719"/>
      <c r="BE86" s="719"/>
      <c r="BF86" s="719"/>
      <c r="BG86" s="719"/>
      <c r="BH86" s="719"/>
      <c r="BI86" s="757"/>
    </row>
    <row r="87" spans="1:61" s="13" customFormat="1" ht="12" hidden="1" customHeight="1">
      <c r="A87" s="505"/>
      <c r="B87" s="518"/>
      <c r="C87" s="518"/>
      <c r="D87" s="518"/>
      <c r="E87" s="518" t="s">
        <v>437</v>
      </c>
      <c r="F87" s="668" t="s">
        <v>115</v>
      </c>
      <c r="G87" s="668"/>
      <c r="H87" s="668"/>
      <c r="I87" s="732">
        <f>SUM(U87,AE87,AO87,AY87,BI87)</f>
        <v>2760000</v>
      </c>
      <c r="J87" s="747">
        <f>I87/I79</f>
        <v>0.10191270954877779</v>
      </c>
      <c r="K87" s="873">
        <f>I87/I7</f>
        <v>1.4274312050952963E-2</v>
      </c>
      <c r="L87" s="752"/>
      <c r="M87" s="535"/>
      <c r="N87" s="535"/>
      <c r="O87" s="535"/>
      <c r="P87" s="535"/>
      <c r="Q87" s="535"/>
      <c r="R87" s="535"/>
      <c r="S87" s="535"/>
      <c r="T87" s="535"/>
      <c r="U87" s="753">
        <f>SUM(U88:U90)</f>
        <v>1920000</v>
      </c>
      <c r="V87" s="778"/>
      <c r="W87" s="719"/>
      <c r="X87" s="719"/>
      <c r="Y87" s="719"/>
      <c r="Z87" s="719"/>
      <c r="AA87" s="719"/>
      <c r="AB87" s="719"/>
      <c r="AC87" s="719"/>
      <c r="AD87" s="719"/>
      <c r="AE87" s="753">
        <f>SUM(AE88:AE90)</f>
        <v>0</v>
      </c>
      <c r="AF87" s="754"/>
      <c r="AG87" s="727"/>
      <c r="AH87" s="719"/>
      <c r="AI87" s="761"/>
      <c r="AJ87" s="719"/>
      <c r="AK87" s="727"/>
      <c r="AL87" s="719"/>
      <c r="AM87" s="719"/>
      <c r="AN87" s="756"/>
      <c r="AO87" s="753">
        <f>SUM(AO88:AO90)</f>
        <v>360000</v>
      </c>
      <c r="AP87" s="754"/>
      <c r="AQ87" s="719"/>
      <c r="AR87" s="719"/>
      <c r="AS87" s="719"/>
      <c r="AT87" s="719"/>
      <c r="AU87" s="719"/>
      <c r="AV87" s="719"/>
      <c r="AW87" s="719"/>
      <c r="AX87" s="719"/>
      <c r="AY87" s="753">
        <f>SUM(AY88:AY90)</f>
        <v>0</v>
      </c>
      <c r="AZ87" s="754"/>
      <c r="BA87" s="719"/>
      <c r="BB87" s="719"/>
      <c r="BC87" s="719"/>
      <c r="BD87" s="719"/>
      <c r="BE87" s="719"/>
      <c r="BF87" s="719"/>
      <c r="BG87" s="719"/>
      <c r="BH87" s="719"/>
      <c r="BI87" s="757">
        <f>SUM(BI88:BI90)</f>
        <v>480000</v>
      </c>
    </row>
    <row r="88" spans="1:61" s="13" customFormat="1" ht="12" hidden="1" customHeight="1">
      <c r="A88" s="505"/>
      <c r="B88" s="518"/>
      <c r="C88" s="518"/>
      <c r="D88" s="518"/>
      <c r="E88" s="518"/>
      <c r="F88" s="668"/>
      <c r="G88" s="668"/>
      <c r="H88" s="668"/>
      <c r="I88" s="732"/>
      <c r="J88" s="747"/>
      <c r="K88" s="873"/>
      <c r="L88" s="796" t="s">
        <v>265</v>
      </c>
      <c r="M88" s="616">
        <v>10000</v>
      </c>
      <c r="N88" s="599" t="s">
        <v>259</v>
      </c>
      <c r="O88" s="802">
        <v>12</v>
      </c>
      <c r="P88" s="599"/>
      <c r="Q88" s="616"/>
      <c r="R88" s="599"/>
      <c r="S88" s="599"/>
      <c r="T88" s="797" t="s">
        <v>260</v>
      </c>
      <c r="U88" s="753">
        <f>SUM(M88*O88+Q88)</f>
        <v>120000</v>
      </c>
      <c r="V88" s="776"/>
      <c r="W88" s="719"/>
      <c r="X88" s="719"/>
      <c r="Y88" s="719"/>
      <c r="Z88" s="719"/>
      <c r="AA88" s="719"/>
      <c r="AB88" s="719"/>
      <c r="AC88" s="719"/>
      <c r="AD88" s="719"/>
      <c r="AE88" s="757"/>
      <c r="AF88" s="754" t="s">
        <v>263</v>
      </c>
      <c r="AG88" s="727">
        <v>30000</v>
      </c>
      <c r="AH88" s="719" t="s">
        <v>259</v>
      </c>
      <c r="AI88" s="761">
        <v>12</v>
      </c>
      <c r="AJ88" s="719"/>
      <c r="AK88" s="727"/>
      <c r="AL88" s="719"/>
      <c r="AM88" s="719"/>
      <c r="AN88" s="756" t="s">
        <v>260</v>
      </c>
      <c r="AO88" s="753">
        <f>SUM(AG88*AI88+AK88)</f>
        <v>360000</v>
      </c>
      <c r="AP88" s="754"/>
      <c r="AQ88" s="719"/>
      <c r="AR88" s="719"/>
      <c r="AS88" s="719"/>
      <c r="AT88" s="719"/>
      <c r="AU88" s="719"/>
      <c r="AV88" s="719"/>
      <c r="AW88" s="719"/>
      <c r="AX88" s="719"/>
      <c r="AY88" s="753"/>
      <c r="AZ88" s="754" t="s">
        <v>274</v>
      </c>
      <c r="BA88" s="727">
        <v>40000</v>
      </c>
      <c r="BB88" s="719" t="s">
        <v>259</v>
      </c>
      <c r="BC88" s="761">
        <v>12</v>
      </c>
      <c r="BD88" s="719"/>
      <c r="BE88" s="727"/>
      <c r="BF88" s="719"/>
      <c r="BG88" s="719"/>
      <c r="BH88" s="756" t="s">
        <v>260</v>
      </c>
      <c r="BI88" s="757">
        <f>SUM(BA88*BC88+BE88)</f>
        <v>480000</v>
      </c>
    </row>
    <row r="89" spans="1:61" s="13" customFormat="1" ht="12" hidden="1" customHeight="1">
      <c r="A89" s="505"/>
      <c r="B89" s="518"/>
      <c r="C89" s="518"/>
      <c r="D89" s="518"/>
      <c r="E89" s="518"/>
      <c r="F89" s="668"/>
      <c r="G89" s="668"/>
      <c r="H89" s="668"/>
      <c r="I89" s="732"/>
      <c r="J89" s="747"/>
      <c r="K89" s="873"/>
      <c r="L89" s="796" t="s">
        <v>266</v>
      </c>
      <c r="M89" s="616">
        <v>100000</v>
      </c>
      <c r="N89" s="599" t="s">
        <v>259</v>
      </c>
      <c r="O89" s="802">
        <v>12</v>
      </c>
      <c r="P89" s="599"/>
      <c r="Q89" s="616"/>
      <c r="R89" s="599"/>
      <c r="S89" s="599"/>
      <c r="T89" s="797" t="s">
        <v>260</v>
      </c>
      <c r="U89" s="753">
        <f>SUM(M89*O89+Q89)</f>
        <v>1200000</v>
      </c>
      <c r="V89" s="778"/>
      <c r="W89" s="719"/>
      <c r="X89" s="719"/>
      <c r="Y89" s="719"/>
      <c r="Z89" s="719"/>
      <c r="AA89" s="719"/>
      <c r="AB89" s="719"/>
      <c r="AC89" s="719"/>
      <c r="AD89" s="719"/>
      <c r="AE89" s="753"/>
      <c r="AF89" s="754"/>
      <c r="AG89" s="719"/>
      <c r="AH89" s="719"/>
      <c r="AI89" s="719"/>
      <c r="AJ89" s="719"/>
      <c r="AK89" s="719"/>
      <c r="AL89" s="719"/>
      <c r="AM89" s="719"/>
      <c r="AN89" s="719"/>
      <c r="AO89" s="753"/>
      <c r="AP89" s="754"/>
      <c r="AQ89" s="719"/>
      <c r="AR89" s="719"/>
      <c r="AS89" s="719"/>
      <c r="AT89" s="719"/>
      <c r="AU89" s="719"/>
      <c r="AV89" s="719"/>
      <c r="AW89" s="719"/>
      <c r="AX89" s="719"/>
      <c r="AY89" s="753"/>
      <c r="AZ89" s="754"/>
      <c r="BA89" s="719"/>
      <c r="BB89" s="719"/>
      <c r="BC89" s="719"/>
      <c r="BD89" s="719"/>
      <c r="BE89" s="719"/>
      <c r="BF89" s="719"/>
      <c r="BG89" s="719"/>
      <c r="BH89" s="719"/>
      <c r="BI89" s="757"/>
    </row>
    <row r="90" spans="1:61" s="13" customFormat="1" ht="12" hidden="1" customHeight="1">
      <c r="A90" s="505"/>
      <c r="B90" s="518"/>
      <c r="C90" s="518"/>
      <c r="D90" s="518"/>
      <c r="E90" s="518"/>
      <c r="F90" s="668"/>
      <c r="G90" s="668"/>
      <c r="H90" s="668"/>
      <c r="I90" s="732"/>
      <c r="J90" s="747"/>
      <c r="K90" s="873"/>
      <c r="L90" s="796" t="s">
        <v>267</v>
      </c>
      <c r="M90" s="616">
        <v>50000</v>
      </c>
      <c r="N90" s="599" t="s">
        <v>259</v>
      </c>
      <c r="O90" s="802">
        <v>12</v>
      </c>
      <c r="P90" s="599"/>
      <c r="Q90" s="599"/>
      <c r="R90" s="599"/>
      <c r="S90" s="599"/>
      <c r="T90" s="797" t="s">
        <v>260</v>
      </c>
      <c r="U90" s="753">
        <f>SUM(M90*O90)</f>
        <v>600000</v>
      </c>
      <c r="V90" s="778"/>
      <c r="W90" s="719"/>
      <c r="X90" s="719"/>
      <c r="Y90" s="719"/>
      <c r="Z90" s="719"/>
      <c r="AA90" s="719"/>
      <c r="AB90" s="719"/>
      <c r="AC90" s="719"/>
      <c r="AD90" s="719"/>
      <c r="AE90" s="753"/>
      <c r="AF90" s="754"/>
      <c r="AG90" s="719"/>
      <c r="AH90" s="719"/>
      <c r="AI90" s="719"/>
      <c r="AJ90" s="719"/>
      <c r="AK90" s="719"/>
      <c r="AL90" s="719"/>
      <c r="AM90" s="719"/>
      <c r="AN90" s="719"/>
      <c r="AO90" s="753"/>
      <c r="AP90" s="754"/>
      <c r="AQ90" s="719"/>
      <c r="AR90" s="719"/>
      <c r="AS90" s="719"/>
      <c r="AT90" s="719"/>
      <c r="AU90" s="719"/>
      <c r="AV90" s="719"/>
      <c r="AW90" s="719"/>
      <c r="AX90" s="719"/>
      <c r="AY90" s="753"/>
      <c r="AZ90" s="754"/>
      <c r="BA90" s="719"/>
      <c r="BB90" s="719"/>
      <c r="BC90" s="719"/>
      <c r="BD90" s="719"/>
      <c r="BE90" s="719"/>
      <c r="BF90" s="719"/>
      <c r="BG90" s="719"/>
      <c r="BH90" s="719"/>
      <c r="BI90" s="757"/>
    </row>
    <row r="91" spans="1:61" s="13" customFormat="1" ht="12" hidden="1" customHeight="1">
      <c r="A91" s="505"/>
      <c r="B91" s="518"/>
      <c r="C91" s="518"/>
      <c r="D91" s="518"/>
      <c r="E91" s="518" t="s">
        <v>438</v>
      </c>
      <c r="F91" s="668" t="s">
        <v>118</v>
      </c>
      <c r="G91" s="668"/>
      <c r="H91" s="668"/>
      <c r="I91" s="732">
        <f>SUM(U91,AE91,AO91,AY91,BI91)</f>
        <v>480000</v>
      </c>
      <c r="J91" s="747">
        <f>I91/I79</f>
        <v>1.7723949486743964E-2</v>
      </c>
      <c r="K91" s="873">
        <f>I91/I7</f>
        <v>2.4824890523396457E-3</v>
      </c>
      <c r="L91" s="752"/>
      <c r="M91" s="535"/>
      <c r="N91" s="535"/>
      <c r="O91" s="535"/>
      <c r="P91" s="535"/>
      <c r="Q91" s="535"/>
      <c r="R91" s="535"/>
      <c r="S91" s="535"/>
      <c r="T91" s="535"/>
      <c r="U91" s="753">
        <f>SUM(U92)</f>
        <v>480000</v>
      </c>
      <c r="V91" s="778"/>
      <c r="W91" s="719"/>
      <c r="X91" s="719"/>
      <c r="Y91" s="719"/>
      <c r="Z91" s="719"/>
      <c r="AA91" s="719"/>
      <c r="AB91" s="719"/>
      <c r="AC91" s="719"/>
      <c r="AD91" s="719"/>
      <c r="AE91" s="753">
        <f>SUM(AE92)</f>
        <v>0</v>
      </c>
      <c r="AF91" s="754"/>
      <c r="AG91" s="719"/>
      <c r="AH91" s="719"/>
      <c r="AI91" s="719"/>
      <c r="AJ91" s="719"/>
      <c r="AK91" s="719"/>
      <c r="AL91" s="719"/>
      <c r="AM91" s="719"/>
      <c r="AN91" s="719"/>
      <c r="AO91" s="753">
        <f>SUM(AO92)</f>
        <v>0</v>
      </c>
      <c r="AP91" s="754"/>
      <c r="AQ91" s="719"/>
      <c r="AR91" s="719"/>
      <c r="AS91" s="719"/>
      <c r="AT91" s="719"/>
      <c r="AU91" s="719"/>
      <c r="AV91" s="719"/>
      <c r="AW91" s="719"/>
      <c r="AX91" s="719"/>
      <c r="AY91" s="753">
        <f>SUM(AY92)</f>
        <v>0</v>
      </c>
      <c r="AZ91" s="754"/>
      <c r="BA91" s="719"/>
      <c r="BB91" s="719"/>
      <c r="BC91" s="719"/>
      <c r="BD91" s="719"/>
      <c r="BE91" s="719"/>
      <c r="BF91" s="719"/>
      <c r="BG91" s="719"/>
      <c r="BH91" s="719"/>
      <c r="BI91" s="757">
        <f>SUM(BI92)</f>
        <v>0</v>
      </c>
    </row>
    <row r="92" spans="1:61" s="13" customFormat="1" ht="12" hidden="1" customHeight="1">
      <c r="A92" s="505"/>
      <c r="B92" s="518"/>
      <c r="C92" s="518"/>
      <c r="D92" s="518"/>
      <c r="E92" s="518"/>
      <c r="F92" s="668"/>
      <c r="G92" s="668"/>
      <c r="H92" s="668"/>
      <c r="I92" s="732"/>
      <c r="J92" s="747"/>
      <c r="K92" s="873"/>
      <c r="L92" s="830" t="s">
        <v>272</v>
      </c>
      <c r="M92" s="616">
        <v>40000</v>
      </c>
      <c r="N92" s="599" t="s">
        <v>259</v>
      </c>
      <c r="O92" s="802">
        <v>12</v>
      </c>
      <c r="P92" s="599"/>
      <c r="Q92" s="616"/>
      <c r="R92" s="599"/>
      <c r="S92" s="599"/>
      <c r="T92" s="797" t="s">
        <v>260</v>
      </c>
      <c r="U92" s="753">
        <f>SUM(M92*O92+Q92)</f>
        <v>480000</v>
      </c>
      <c r="V92" s="778"/>
      <c r="W92" s="719"/>
      <c r="X92" s="719"/>
      <c r="Y92" s="719"/>
      <c r="Z92" s="719"/>
      <c r="AA92" s="719"/>
      <c r="AB92" s="719"/>
      <c r="AC92" s="719"/>
      <c r="AD92" s="719"/>
      <c r="AE92" s="753"/>
      <c r="AF92" s="754"/>
      <c r="AG92" s="719"/>
      <c r="AH92" s="719"/>
      <c r="AI92" s="719"/>
      <c r="AJ92" s="719"/>
      <c r="AK92" s="719"/>
      <c r="AL92" s="719"/>
      <c r="AM92" s="719"/>
      <c r="AN92" s="719"/>
      <c r="AO92" s="753"/>
      <c r="AP92" s="754"/>
      <c r="AQ92" s="719"/>
      <c r="AR92" s="719"/>
      <c r="AS92" s="719"/>
      <c r="AT92" s="719"/>
      <c r="AU92" s="719"/>
      <c r="AV92" s="719"/>
      <c r="AW92" s="719"/>
      <c r="AX92" s="719"/>
      <c r="AY92" s="753"/>
      <c r="AZ92" s="754"/>
      <c r="BA92" s="719"/>
      <c r="BB92" s="719"/>
      <c r="BC92" s="719"/>
      <c r="BD92" s="719"/>
      <c r="BE92" s="719"/>
      <c r="BF92" s="719"/>
      <c r="BG92" s="719"/>
      <c r="BH92" s="719"/>
      <c r="BI92" s="757"/>
    </row>
    <row r="93" spans="1:61" s="13" customFormat="1" ht="12" hidden="1" customHeight="1">
      <c r="A93" s="505"/>
      <c r="B93" s="518"/>
      <c r="C93" s="518"/>
      <c r="D93" s="518"/>
      <c r="E93" s="518" t="s">
        <v>439</v>
      </c>
      <c r="F93" s="668" t="s">
        <v>440</v>
      </c>
      <c r="G93" s="668"/>
      <c r="H93" s="668"/>
      <c r="I93" s="732">
        <f>SUM(U93,AE93,AO93,AY93,BI93)</f>
        <v>960000</v>
      </c>
      <c r="J93" s="747">
        <f>I93/I79</f>
        <v>3.5447898973487928E-2</v>
      </c>
      <c r="K93" s="873">
        <f>I93/I7</f>
        <v>4.9649781046792914E-3</v>
      </c>
      <c r="L93" s="752"/>
      <c r="M93" s="535"/>
      <c r="N93" s="535"/>
      <c r="O93" s="535"/>
      <c r="P93" s="535"/>
      <c r="Q93" s="535"/>
      <c r="R93" s="535"/>
      <c r="S93" s="535"/>
      <c r="T93" s="535"/>
      <c r="U93" s="753">
        <f>SUM(U94)</f>
        <v>960000</v>
      </c>
      <c r="V93" s="831"/>
      <c r="W93" s="719"/>
      <c r="X93" s="719"/>
      <c r="Y93" s="719"/>
      <c r="Z93" s="719"/>
      <c r="AA93" s="719"/>
      <c r="AB93" s="719"/>
      <c r="AC93" s="719"/>
      <c r="AD93" s="719"/>
      <c r="AE93" s="753">
        <f>SUM(AE94)</f>
        <v>0</v>
      </c>
      <c r="AF93" s="754"/>
      <c r="AG93" s="719"/>
      <c r="AH93" s="719"/>
      <c r="AI93" s="719"/>
      <c r="AJ93" s="719"/>
      <c r="AK93" s="719"/>
      <c r="AL93" s="719"/>
      <c r="AM93" s="719"/>
      <c r="AN93" s="719"/>
      <c r="AO93" s="753">
        <f>SUM(AO94)</f>
        <v>0</v>
      </c>
      <c r="AP93" s="754"/>
      <c r="AQ93" s="719"/>
      <c r="AR93" s="719"/>
      <c r="AS93" s="719"/>
      <c r="AT93" s="719"/>
      <c r="AU93" s="719"/>
      <c r="AV93" s="719"/>
      <c r="AW93" s="719"/>
      <c r="AX93" s="719"/>
      <c r="AY93" s="753">
        <f>SUM(AY94)</f>
        <v>0</v>
      </c>
      <c r="AZ93" s="754"/>
      <c r="BA93" s="719"/>
      <c r="BB93" s="719"/>
      <c r="BC93" s="719"/>
      <c r="BD93" s="719"/>
      <c r="BE93" s="719"/>
      <c r="BF93" s="719"/>
      <c r="BG93" s="719"/>
      <c r="BH93" s="719"/>
      <c r="BI93" s="757">
        <f>SUM(BI94)</f>
        <v>0</v>
      </c>
    </row>
    <row r="94" spans="1:61" s="13" customFormat="1" ht="12" hidden="1" customHeight="1">
      <c r="A94" s="505"/>
      <c r="B94" s="518"/>
      <c r="C94" s="518"/>
      <c r="D94" s="518"/>
      <c r="E94" s="518"/>
      <c r="F94" s="668"/>
      <c r="G94" s="668"/>
      <c r="H94" s="668"/>
      <c r="I94" s="732"/>
      <c r="J94" s="747"/>
      <c r="K94" s="873"/>
      <c r="L94" s="830" t="s">
        <v>271</v>
      </c>
      <c r="M94" s="616">
        <v>80000</v>
      </c>
      <c r="N94" s="599" t="s">
        <v>259</v>
      </c>
      <c r="O94" s="802">
        <v>12</v>
      </c>
      <c r="P94" s="599"/>
      <c r="Q94" s="616"/>
      <c r="R94" s="599"/>
      <c r="S94" s="599"/>
      <c r="T94" s="797" t="s">
        <v>260</v>
      </c>
      <c r="U94" s="753">
        <f>SUM(M94*O94+Q94)</f>
        <v>960000</v>
      </c>
      <c r="V94" s="778"/>
      <c r="W94" s="719"/>
      <c r="X94" s="719"/>
      <c r="Y94" s="719"/>
      <c r="Z94" s="719"/>
      <c r="AA94" s="719"/>
      <c r="AB94" s="719"/>
      <c r="AC94" s="719"/>
      <c r="AD94" s="719"/>
      <c r="AE94" s="753"/>
      <c r="AF94" s="754"/>
      <c r="AG94" s="719"/>
      <c r="AH94" s="719"/>
      <c r="AI94" s="719"/>
      <c r="AJ94" s="719"/>
      <c r="AK94" s="719"/>
      <c r="AL94" s="719"/>
      <c r="AM94" s="719"/>
      <c r="AN94" s="719"/>
      <c r="AO94" s="753"/>
      <c r="AP94" s="754"/>
      <c r="AQ94" s="719"/>
      <c r="AR94" s="719"/>
      <c r="AS94" s="719"/>
      <c r="AT94" s="719"/>
      <c r="AU94" s="719"/>
      <c r="AV94" s="719"/>
      <c r="AW94" s="719"/>
      <c r="AX94" s="719"/>
      <c r="AY94" s="753"/>
      <c r="AZ94" s="754"/>
      <c r="BA94" s="719"/>
      <c r="BB94" s="719"/>
      <c r="BC94" s="719"/>
      <c r="BD94" s="719"/>
      <c r="BE94" s="719"/>
      <c r="BF94" s="719"/>
      <c r="BG94" s="719"/>
      <c r="BH94" s="719"/>
      <c r="BI94" s="757"/>
    </row>
    <row r="95" spans="1:61" s="13" customFormat="1" ht="12" hidden="1" customHeight="1">
      <c r="A95" s="505"/>
      <c r="B95" s="518"/>
      <c r="C95" s="518"/>
      <c r="D95" s="518"/>
      <c r="E95" s="518" t="s">
        <v>441</v>
      </c>
      <c r="F95" s="668" t="s">
        <v>294</v>
      </c>
      <c r="G95" s="668"/>
      <c r="H95" s="668"/>
      <c r="I95" s="732">
        <f>SUM(U95,AE95,AO95,AY95,BI95)</f>
        <v>240000</v>
      </c>
      <c r="J95" s="747">
        <f>I95/I79</f>
        <v>8.8619747433719819E-3</v>
      </c>
      <c r="K95" s="873">
        <f>I95/I7</f>
        <v>1.2412445261698228E-3</v>
      </c>
      <c r="L95" s="752"/>
      <c r="M95" s="535"/>
      <c r="N95" s="535"/>
      <c r="O95" s="535"/>
      <c r="P95" s="535"/>
      <c r="Q95" s="535"/>
      <c r="R95" s="535"/>
      <c r="S95" s="535"/>
      <c r="T95" s="535"/>
      <c r="U95" s="753">
        <f>SUM(U96)</f>
        <v>240000</v>
      </c>
      <c r="V95" s="832"/>
      <c r="W95" s="719"/>
      <c r="X95" s="719"/>
      <c r="Y95" s="719"/>
      <c r="Z95" s="719"/>
      <c r="AA95" s="719"/>
      <c r="AB95" s="719"/>
      <c r="AC95" s="719"/>
      <c r="AD95" s="719"/>
      <c r="AE95" s="753">
        <f>SUM(AE96)</f>
        <v>0</v>
      </c>
      <c r="AF95" s="754"/>
      <c r="AG95" s="719"/>
      <c r="AH95" s="719"/>
      <c r="AI95" s="719"/>
      <c r="AJ95" s="719"/>
      <c r="AK95" s="719"/>
      <c r="AL95" s="719"/>
      <c r="AM95" s="719"/>
      <c r="AN95" s="719"/>
      <c r="AO95" s="753">
        <f>SUM(AO96)</f>
        <v>0</v>
      </c>
      <c r="AP95" s="754"/>
      <c r="AQ95" s="719"/>
      <c r="AR95" s="719"/>
      <c r="AS95" s="719"/>
      <c r="AT95" s="719"/>
      <c r="AU95" s="719"/>
      <c r="AV95" s="719"/>
      <c r="AW95" s="719"/>
      <c r="AX95" s="719"/>
      <c r="AY95" s="753">
        <f>SUM(AY96)</f>
        <v>0</v>
      </c>
      <c r="AZ95" s="754"/>
      <c r="BA95" s="719"/>
      <c r="BB95" s="719"/>
      <c r="BC95" s="719"/>
      <c r="BD95" s="719"/>
      <c r="BE95" s="719"/>
      <c r="BF95" s="719"/>
      <c r="BG95" s="719"/>
      <c r="BH95" s="719"/>
      <c r="BI95" s="757">
        <f>SUM(BI96)</f>
        <v>0</v>
      </c>
    </row>
    <row r="96" spans="1:61" s="13" customFormat="1" ht="12" hidden="1" customHeight="1">
      <c r="A96" s="505"/>
      <c r="B96" s="518"/>
      <c r="C96" s="518"/>
      <c r="D96" s="518"/>
      <c r="E96" s="518"/>
      <c r="F96" s="668"/>
      <c r="G96" s="668"/>
      <c r="H96" s="668"/>
      <c r="I96" s="732"/>
      <c r="J96" s="747"/>
      <c r="K96" s="873"/>
      <c r="L96" s="830" t="s">
        <v>294</v>
      </c>
      <c r="M96" s="616">
        <v>20000</v>
      </c>
      <c r="N96" s="599" t="s">
        <v>259</v>
      </c>
      <c r="O96" s="802">
        <v>12</v>
      </c>
      <c r="P96" s="599"/>
      <c r="Q96" s="616"/>
      <c r="R96" s="599"/>
      <c r="S96" s="599"/>
      <c r="T96" s="797" t="s">
        <v>260</v>
      </c>
      <c r="U96" s="753">
        <f>SUM(M96*O96+Q96)</f>
        <v>240000</v>
      </c>
      <c r="V96" s="778"/>
      <c r="W96" s="719"/>
      <c r="X96" s="719"/>
      <c r="Y96" s="719"/>
      <c r="Z96" s="719"/>
      <c r="AA96" s="719"/>
      <c r="AB96" s="719"/>
      <c r="AC96" s="719"/>
      <c r="AD96" s="719"/>
      <c r="AE96" s="753"/>
      <c r="AF96" s="754"/>
      <c r="AG96" s="719"/>
      <c r="AH96" s="719"/>
      <c r="AI96" s="719"/>
      <c r="AJ96" s="719"/>
      <c r="AK96" s="719"/>
      <c r="AL96" s="719"/>
      <c r="AM96" s="719"/>
      <c r="AN96" s="719"/>
      <c r="AO96" s="753"/>
      <c r="AP96" s="754"/>
      <c r="AQ96" s="719"/>
      <c r="AR96" s="719"/>
      <c r="AS96" s="719"/>
      <c r="AT96" s="719"/>
      <c r="AU96" s="719"/>
      <c r="AV96" s="719"/>
      <c r="AW96" s="719"/>
      <c r="AX96" s="719"/>
      <c r="AY96" s="753"/>
      <c r="AZ96" s="754"/>
      <c r="BA96" s="719"/>
      <c r="BB96" s="719"/>
      <c r="BC96" s="719"/>
      <c r="BD96" s="719"/>
      <c r="BE96" s="719"/>
      <c r="BF96" s="719"/>
      <c r="BG96" s="719"/>
      <c r="BH96" s="719"/>
      <c r="BI96" s="757"/>
    </row>
    <row r="97" spans="1:61" s="13" customFormat="1" ht="12" hidden="1" customHeight="1">
      <c r="A97" s="505"/>
      <c r="B97" s="518"/>
      <c r="C97" s="518"/>
      <c r="D97" s="518"/>
      <c r="E97" s="518" t="s">
        <v>442</v>
      </c>
      <c r="F97" s="668" t="s">
        <v>443</v>
      </c>
      <c r="G97" s="668"/>
      <c r="H97" s="668"/>
      <c r="I97" s="732">
        <f>SUM(U97,AE97,AO97,AY97,BI97)</f>
        <v>600000</v>
      </c>
      <c r="J97" s="747">
        <f>I97/I79</f>
        <v>2.2154936858429952E-2</v>
      </c>
      <c r="K97" s="873">
        <f>I97/I7</f>
        <v>3.1031113154245571E-3</v>
      </c>
      <c r="L97" s="752"/>
      <c r="M97" s="535"/>
      <c r="N97" s="535"/>
      <c r="O97" s="535"/>
      <c r="P97" s="535"/>
      <c r="Q97" s="535"/>
      <c r="R97" s="535"/>
      <c r="S97" s="535"/>
      <c r="T97" s="535"/>
      <c r="U97" s="753">
        <f>SUM(U98:U99)</f>
        <v>0</v>
      </c>
      <c r="V97" s="832"/>
      <c r="W97" s="719"/>
      <c r="X97" s="719"/>
      <c r="Y97" s="719"/>
      <c r="Z97" s="719"/>
      <c r="AA97" s="719"/>
      <c r="AB97" s="719"/>
      <c r="AC97" s="719"/>
      <c r="AD97" s="719"/>
      <c r="AE97" s="753">
        <f>SUM(AE98:AE99)</f>
        <v>120000</v>
      </c>
      <c r="AF97" s="754"/>
      <c r="AG97" s="727"/>
      <c r="AH97" s="719"/>
      <c r="AI97" s="761"/>
      <c r="AJ97" s="719"/>
      <c r="AK97" s="727"/>
      <c r="AL97" s="719"/>
      <c r="AM97" s="719"/>
      <c r="AN97" s="756"/>
      <c r="AO97" s="753">
        <f>SUM(AO98:AO99)</f>
        <v>480000</v>
      </c>
      <c r="AP97" s="754"/>
      <c r="AQ97" s="719"/>
      <c r="AR97" s="719"/>
      <c r="AS97" s="719"/>
      <c r="AT97" s="719"/>
      <c r="AU97" s="719"/>
      <c r="AV97" s="719"/>
      <c r="AW97" s="719"/>
      <c r="AX97" s="719"/>
      <c r="AY97" s="753">
        <f>SUM(AY98:AY99)</f>
        <v>0</v>
      </c>
      <c r="AZ97" s="754"/>
      <c r="BA97" s="719"/>
      <c r="BB97" s="719"/>
      <c r="BC97" s="719"/>
      <c r="BD97" s="719"/>
      <c r="BE97" s="719"/>
      <c r="BF97" s="719"/>
      <c r="BG97" s="719"/>
      <c r="BH97" s="719"/>
      <c r="BI97" s="757">
        <f>SUM(BI98:BI99)</f>
        <v>0</v>
      </c>
    </row>
    <row r="98" spans="1:61" s="13" customFormat="1" ht="12" hidden="1" customHeight="1">
      <c r="A98" s="505"/>
      <c r="B98" s="518"/>
      <c r="C98" s="518"/>
      <c r="D98" s="518"/>
      <c r="E98" s="518"/>
      <c r="F98" s="668"/>
      <c r="G98" s="668"/>
      <c r="H98" s="668"/>
      <c r="I98" s="732"/>
      <c r="J98" s="747"/>
      <c r="K98" s="873"/>
      <c r="L98" s="752"/>
      <c r="M98" s="535"/>
      <c r="N98" s="535"/>
      <c r="O98" s="535"/>
      <c r="P98" s="535"/>
      <c r="Q98" s="535"/>
      <c r="R98" s="535"/>
      <c r="S98" s="535"/>
      <c r="T98" s="535"/>
      <c r="U98" s="753"/>
      <c r="V98" s="754" t="s">
        <v>278</v>
      </c>
      <c r="W98" s="727">
        <v>30000</v>
      </c>
      <c r="X98" s="719" t="s">
        <v>259</v>
      </c>
      <c r="Y98" s="720">
        <v>4</v>
      </c>
      <c r="Z98" s="719"/>
      <c r="AA98" s="727"/>
      <c r="AB98" s="719"/>
      <c r="AC98" s="719"/>
      <c r="AD98" s="756" t="s">
        <v>260</v>
      </c>
      <c r="AE98" s="753">
        <f>SUM(W98*Y98+AA98)</f>
        <v>120000</v>
      </c>
      <c r="AF98" s="754" t="s">
        <v>278</v>
      </c>
      <c r="AG98" s="727">
        <v>30000</v>
      </c>
      <c r="AH98" s="719" t="s">
        <v>259</v>
      </c>
      <c r="AI98" s="720">
        <v>4</v>
      </c>
      <c r="AJ98" s="719"/>
      <c r="AK98" s="727"/>
      <c r="AL98" s="719"/>
      <c r="AM98" s="719"/>
      <c r="AN98" s="756" t="s">
        <v>260</v>
      </c>
      <c r="AO98" s="753">
        <f>SUM(AG98*AI98+AK98)</f>
        <v>120000</v>
      </c>
      <c r="AP98" s="754"/>
      <c r="AQ98" s="719"/>
      <c r="AR98" s="719"/>
      <c r="AS98" s="719"/>
      <c r="AT98" s="719"/>
      <c r="AU98" s="719"/>
      <c r="AV98" s="719"/>
      <c r="AW98" s="719"/>
      <c r="AX98" s="719"/>
      <c r="AY98" s="753"/>
      <c r="AZ98" s="754"/>
      <c r="BA98" s="719"/>
      <c r="BB98" s="719"/>
      <c r="BC98" s="719"/>
      <c r="BD98" s="719"/>
      <c r="BE98" s="719"/>
      <c r="BF98" s="719"/>
      <c r="BG98" s="719"/>
      <c r="BH98" s="719"/>
      <c r="BI98" s="757"/>
    </row>
    <row r="99" spans="1:61" s="13" customFormat="1" ht="12" hidden="1" customHeight="1">
      <c r="A99" s="505"/>
      <c r="B99" s="518"/>
      <c r="C99" s="518"/>
      <c r="D99" s="518"/>
      <c r="E99" s="518"/>
      <c r="F99" s="668"/>
      <c r="G99" s="668"/>
      <c r="H99" s="668"/>
      <c r="I99" s="732"/>
      <c r="J99" s="747"/>
      <c r="K99" s="873"/>
      <c r="L99" s="752"/>
      <c r="M99" s="535"/>
      <c r="N99" s="535"/>
      <c r="O99" s="535"/>
      <c r="P99" s="535"/>
      <c r="Q99" s="535"/>
      <c r="R99" s="535"/>
      <c r="S99" s="535"/>
      <c r="T99" s="535"/>
      <c r="U99" s="753"/>
      <c r="V99" s="754"/>
      <c r="W99" s="719"/>
      <c r="X99" s="719"/>
      <c r="Y99" s="719"/>
      <c r="Z99" s="719"/>
      <c r="AA99" s="719"/>
      <c r="AB99" s="719"/>
      <c r="AC99" s="719"/>
      <c r="AD99" s="719"/>
      <c r="AE99" s="753"/>
      <c r="AF99" s="754" t="s">
        <v>279</v>
      </c>
      <c r="AG99" s="727">
        <v>30000</v>
      </c>
      <c r="AH99" s="719" t="s">
        <v>259</v>
      </c>
      <c r="AI99" s="761">
        <v>12</v>
      </c>
      <c r="AJ99" s="719"/>
      <c r="AK99" s="727"/>
      <c r="AL99" s="719"/>
      <c r="AM99" s="719"/>
      <c r="AN99" s="756" t="s">
        <v>260</v>
      </c>
      <c r="AO99" s="753">
        <f>SUM(AG99*AI99+AK99)</f>
        <v>360000</v>
      </c>
      <c r="AP99" s="754"/>
      <c r="AQ99" s="719"/>
      <c r="AR99" s="719"/>
      <c r="AS99" s="719"/>
      <c r="AT99" s="719"/>
      <c r="AU99" s="719"/>
      <c r="AV99" s="719"/>
      <c r="AW99" s="719"/>
      <c r="AX99" s="719"/>
      <c r="AY99" s="753"/>
      <c r="AZ99" s="754"/>
      <c r="BA99" s="719"/>
      <c r="BB99" s="719"/>
      <c r="BC99" s="719"/>
      <c r="BD99" s="719"/>
      <c r="BE99" s="719"/>
      <c r="BF99" s="719"/>
      <c r="BG99" s="719"/>
      <c r="BH99" s="719"/>
      <c r="BI99" s="757"/>
    </row>
    <row r="100" spans="1:61" s="13" customFormat="1" ht="12" hidden="1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68"/>
      <c r="H100" s="668"/>
      <c r="I100" s="732">
        <f>SUM(U100,AE100,AO100,AY100,BI100)</f>
        <v>1200000</v>
      </c>
      <c r="J100" s="747">
        <f>I100/I79</f>
        <v>4.4309873716859904E-2</v>
      </c>
      <c r="K100" s="873">
        <f>I100/I7</f>
        <v>6.2062226308491142E-3</v>
      </c>
      <c r="L100" s="752"/>
      <c r="M100" s="535"/>
      <c r="N100" s="535"/>
      <c r="O100" s="535"/>
      <c r="P100" s="535"/>
      <c r="Q100" s="535"/>
      <c r="R100" s="535"/>
      <c r="S100" s="535"/>
      <c r="T100" s="535"/>
      <c r="U100" s="753">
        <f>SUM(U101)</f>
        <v>0</v>
      </c>
      <c r="V100" s="754"/>
      <c r="W100" s="719"/>
      <c r="X100" s="719"/>
      <c r="Y100" s="719"/>
      <c r="Z100" s="719"/>
      <c r="AA100" s="719"/>
      <c r="AB100" s="719"/>
      <c r="AC100" s="719"/>
      <c r="AD100" s="719"/>
      <c r="AE100" s="753">
        <f>SUM(AE101)</f>
        <v>360000</v>
      </c>
      <c r="AF100" s="754"/>
      <c r="AG100" s="719"/>
      <c r="AH100" s="719"/>
      <c r="AI100" s="719"/>
      <c r="AJ100" s="719"/>
      <c r="AK100" s="719"/>
      <c r="AL100" s="719"/>
      <c r="AM100" s="719"/>
      <c r="AN100" s="719"/>
      <c r="AO100" s="753">
        <f>SUM(AO101)</f>
        <v>600000</v>
      </c>
      <c r="AP100" s="754"/>
      <c r="AQ100" s="719"/>
      <c r="AR100" s="719"/>
      <c r="AS100" s="719"/>
      <c r="AT100" s="719"/>
      <c r="AU100" s="719"/>
      <c r="AV100" s="719"/>
      <c r="AW100" s="719"/>
      <c r="AX100" s="719"/>
      <c r="AY100" s="753">
        <f>SUM(AY101)</f>
        <v>0</v>
      </c>
      <c r="AZ100" s="754"/>
      <c r="BA100" s="719"/>
      <c r="BB100" s="719"/>
      <c r="BC100" s="719"/>
      <c r="BD100" s="719"/>
      <c r="BE100" s="719"/>
      <c r="BF100" s="719"/>
      <c r="BG100" s="719"/>
      <c r="BH100" s="719"/>
      <c r="BI100" s="757">
        <f>SUM(BI101)</f>
        <v>240000</v>
      </c>
    </row>
    <row r="101" spans="1:61" s="13" customFormat="1" ht="12" hidden="1" customHeight="1">
      <c r="A101" s="505"/>
      <c r="B101" s="518"/>
      <c r="C101" s="518"/>
      <c r="D101" s="518"/>
      <c r="E101" s="518"/>
      <c r="F101" s="668"/>
      <c r="G101" s="668"/>
      <c r="H101" s="668"/>
      <c r="I101" s="732"/>
      <c r="J101" s="747"/>
      <c r="K101" s="868"/>
      <c r="L101" s="535"/>
      <c r="M101" s="535"/>
      <c r="N101" s="535"/>
      <c r="O101" s="535"/>
      <c r="P101" s="535"/>
      <c r="Q101" s="535"/>
      <c r="R101" s="535"/>
      <c r="S101" s="535"/>
      <c r="T101" s="535"/>
      <c r="U101" s="753"/>
      <c r="V101" s="754" t="s">
        <v>304</v>
      </c>
      <c r="W101" s="727">
        <v>30000</v>
      </c>
      <c r="X101" s="719" t="s">
        <v>259</v>
      </c>
      <c r="Y101" s="761">
        <v>12</v>
      </c>
      <c r="Z101" s="719"/>
      <c r="AA101" s="644"/>
      <c r="AB101" s="719"/>
      <c r="AC101" s="761"/>
      <c r="AD101" s="756" t="s">
        <v>260</v>
      </c>
      <c r="AE101" s="753">
        <f>SUM(W101*Y101)</f>
        <v>360000</v>
      </c>
      <c r="AF101" s="754" t="s">
        <v>304</v>
      </c>
      <c r="AG101" s="727">
        <v>50000</v>
      </c>
      <c r="AH101" s="719" t="s">
        <v>259</v>
      </c>
      <c r="AI101" s="761">
        <v>12</v>
      </c>
      <c r="AJ101" s="719"/>
      <c r="AK101" s="644"/>
      <c r="AL101" s="719"/>
      <c r="AM101" s="761"/>
      <c r="AN101" s="756" t="s">
        <v>260</v>
      </c>
      <c r="AO101" s="753">
        <f>SUM(AG101*AI101)</f>
        <v>600000</v>
      </c>
      <c r="AP101" s="754"/>
      <c r="AQ101" s="727"/>
      <c r="AR101" s="719"/>
      <c r="AS101" s="761"/>
      <c r="AT101" s="719"/>
      <c r="AU101" s="644"/>
      <c r="AV101" s="719"/>
      <c r="AW101" s="761"/>
      <c r="AX101" s="756"/>
      <c r="AY101" s="753"/>
      <c r="AZ101" s="754" t="s">
        <v>304</v>
      </c>
      <c r="BA101" s="727">
        <v>20000</v>
      </c>
      <c r="BB101" s="760" t="s">
        <v>259</v>
      </c>
      <c r="BC101" s="761">
        <v>12</v>
      </c>
      <c r="BD101" s="719"/>
      <c r="BE101" s="644"/>
      <c r="BF101" s="719"/>
      <c r="BG101" s="761"/>
      <c r="BH101" s="756" t="s">
        <v>260</v>
      </c>
      <c r="BI101" s="757">
        <f>SUM(BA101*BC101)</f>
        <v>240000</v>
      </c>
    </row>
    <row r="102" spans="1:61" s="13" customFormat="1" ht="12" hidden="1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68"/>
      <c r="H102" s="668"/>
      <c r="I102" s="732">
        <f>SUM(U102,AE102,AO102,AY102,BI102)</f>
        <v>2390000</v>
      </c>
      <c r="J102" s="747">
        <f>I102/I79</f>
        <v>8.8250498486079312E-2</v>
      </c>
      <c r="K102" s="868">
        <f>I102/I7</f>
        <v>1.2360726739774487E-2</v>
      </c>
      <c r="L102" s="535"/>
      <c r="M102" s="535"/>
      <c r="N102" s="535"/>
      <c r="O102" s="535"/>
      <c r="P102" s="535"/>
      <c r="Q102" s="535"/>
      <c r="R102" s="535"/>
      <c r="S102" s="535"/>
      <c r="T102" s="535"/>
      <c r="U102" s="753">
        <f>SUM(U103:U106)</f>
        <v>2390000</v>
      </c>
      <c r="V102" s="754"/>
      <c r="W102" s="727"/>
      <c r="X102" s="719"/>
      <c r="Y102" s="761"/>
      <c r="Z102" s="719"/>
      <c r="AA102" s="644"/>
      <c r="AB102" s="719"/>
      <c r="AC102" s="761"/>
      <c r="AD102" s="756"/>
      <c r="AE102" s="753">
        <f>SUM(AE103:AE106)</f>
        <v>0</v>
      </c>
      <c r="AF102" s="754"/>
      <c r="AG102" s="727"/>
      <c r="AH102" s="719"/>
      <c r="AI102" s="761"/>
      <c r="AJ102" s="719"/>
      <c r="AK102" s="644"/>
      <c r="AL102" s="719"/>
      <c r="AM102" s="761"/>
      <c r="AN102" s="756"/>
      <c r="AO102" s="753">
        <f>SUM(AO103:AO106)</f>
        <v>0</v>
      </c>
      <c r="AP102" s="754"/>
      <c r="AQ102" s="727"/>
      <c r="AR102" s="719"/>
      <c r="AS102" s="761"/>
      <c r="AT102" s="719"/>
      <c r="AU102" s="644"/>
      <c r="AV102" s="719"/>
      <c r="AW102" s="761"/>
      <c r="AX102" s="756"/>
      <c r="AY102" s="753">
        <f>SUM(AY103:AY106)</f>
        <v>0</v>
      </c>
      <c r="AZ102" s="754"/>
      <c r="BA102" s="727"/>
      <c r="BB102" s="719"/>
      <c r="BC102" s="761"/>
      <c r="BD102" s="719"/>
      <c r="BE102" s="644"/>
      <c r="BF102" s="719"/>
      <c r="BG102" s="761"/>
      <c r="BH102" s="756"/>
      <c r="BI102" s="757">
        <f>SUM(BI103:BI106)</f>
        <v>0</v>
      </c>
    </row>
    <row r="103" spans="1:61" s="13" customFormat="1" ht="12" hidden="1" customHeight="1">
      <c r="A103" s="505"/>
      <c r="B103" s="518"/>
      <c r="C103" s="518"/>
      <c r="D103" s="518"/>
      <c r="E103" s="518"/>
      <c r="F103" s="668"/>
      <c r="G103" s="668"/>
      <c r="H103" s="668"/>
      <c r="I103" s="732"/>
      <c r="J103" s="747"/>
      <c r="K103" s="868"/>
      <c r="L103" s="833" t="s">
        <v>268</v>
      </c>
      <c r="M103" s="834">
        <v>800000</v>
      </c>
      <c r="N103" s="648"/>
      <c r="O103" s="835">
        <v>1</v>
      </c>
      <c r="P103" s="648"/>
      <c r="Q103" s="648"/>
      <c r="R103" s="648"/>
      <c r="S103" s="648"/>
      <c r="T103" s="648"/>
      <c r="U103" s="777">
        <f>SUM(M103*O103)</f>
        <v>800000</v>
      </c>
      <c r="V103" s="754"/>
      <c r="W103" s="727"/>
      <c r="X103" s="719"/>
      <c r="Y103" s="761"/>
      <c r="Z103" s="719"/>
      <c r="AA103" s="644"/>
      <c r="AB103" s="719"/>
      <c r="AC103" s="761"/>
      <c r="AD103" s="756"/>
      <c r="AE103" s="753"/>
      <c r="AF103" s="754"/>
      <c r="AG103" s="727"/>
      <c r="AH103" s="719"/>
      <c r="AI103" s="761"/>
      <c r="AJ103" s="719"/>
      <c r="AK103" s="644"/>
      <c r="AL103" s="719"/>
      <c r="AM103" s="761"/>
      <c r="AN103" s="756"/>
      <c r="AO103" s="753"/>
      <c r="AP103" s="754"/>
      <c r="AQ103" s="727"/>
      <c r="AR103" s="719"/>
      <c r="AS103" s="761"/>
      <c r="AT103" s="719"/>
      <c r="AU103" s="644"/>
      <c r="AV103" s="719"/>
      <c r="AW103" s="761"/>
      <c r="AX103" s="756"/>
      <c r="AY103" s="753"/>
      <c r="AZ103" s="754"/>
      <c r="BA103" s="727"/>
      <c r="BB103" s="719"/>
      <c r="BC103" s="761"/>
      <c r="BD103" s="719"/>
      <c r="BE103" s="644"/>
      <c r="BF103" s="719"/>
      <c r="BG103" s="761"/>
      <c r="BH103" s="756"/>
      <c r="BI103" s="757"/>
    </row>
    <row r="104" spans="1:61" s="13" customFormat="1" ht="12" hidden="1" customHeight="1">
      <c r="A104" s="505"/>
      <c r="B104" s="518"/>
      <c r="C104" s="518"/>
      <c r="D104" s="518"/>
      <c r="E104" s="518"/>
      <c r="F104" s="668"/>
      <c r="G104" s="668"/>
      <c r="H104" s="668"/>
      <c r="I104" s="732"/>
      <c r="J104" s="747"/>
      <c r="K104" s="868"/>
      <c r="L104" s="833" t="s">
        <v>269</v>
      </c>
      <c r="M104" s="834">
        <v>90000</v>
      </c>
      <c r="N104" s="648" t="s">
        <v>259</v>
      </c>
      <c r="O104" s="835">
        <v>1</v>
      </c>
      <c r="P104" s="648"/>
      <c r="Q104" s="648"/>
      <c r="R104" s="648"/>
      <c r="S104" s="648"/>
      <c r="T104" s="799" t="s">
        <v>260</v>
      </c>
      <c r="U104" s="777">
        <f>SUM(M104*O104)</f>
        <v>90000</v>
      </c>
      <c r="V104" s="754"/>
      <c r="W104" s="727"/>
      <c r="X104" s="719"/>
      <c r="Y104" s="761"/>
      <c r="Z104" s="719"/>
      <c r="AA104" s="644"/>
      <c r="AB104" s="719"/>
      <c r="AC104" s="761"/>
      <c r="AD104" s="756"/>
      <c r="AE104" s="753"/>
      <c r="AF104" s="754"/>
      <c r="AG104" s="727"/>
      <c r="AH104" s="719"/>
      <c r="AI104" s="761"/>
      <c r="AJ104" s="719"/>
      <c r="AK104" s="644"/>
      <c r="AL104" s="719"/>
      <c r="AM104" s="761"/>
      <c r="AN104" s="756"/>
      <c r="AO104" s="753"/>
      <c r="AP104" s="754"/>
      <c r="AQ104" s="727"/>
      <c r="AR104" s="719"/>
      <c r="AS104" s="761"/>
      <c r="AT104" s="719"/>
      <c r="AU104" s="644"/>
      <c r="AV104" s="719"/>
      <c r="AW104" s="761"/>
      <c r="AX104" s="756"/>
      <c r="AY104" s="753"/>
      <c r="AZ104" s="754"/>
      <c r="BA104" s="727"/>
      <c r="BB104" s="719"/>
      <c r="BC104" s="761"/>
      <c r="BD104" s="719"/>
      <c r="BE104" s="644"/>
      <c r="BF104" s="719"/>
      <c r="BG104" s="761"/>
      <c r="BH104" s="756"/>
      <c r="BI104" s="757"/>
    </row>
    <row r="105" spans="1:61" s="13" customFormat="1" ht="12" hidden="1" customHeight="1">
      <c r="A105" s="505"/>
      <c r="B105" s="518"/>
      <c r="C105" s="518"/>
      <c r="D105" s="518"/>
      <c r="E105" s="518"/>
      <c r="F105" s="668"/>
      <c r="G105" s="668"/>
      <c r="H105" s="668"/>
      <c r="I105" s="732"/>
      <c r="J105" s="747"/>
      <c r="K105" s="868"/>
      <c r="L105" s="796" t="s">
        <v>270</v>
      </c>
      <c r="M105" s="616">
        <v>100000</v>
      </c>
      <c r="N105" s="599" t="s">
        <v>259</v>
      </c>
      <c r="O105" s="802">
        <v>12</v>
      </c>
      <c r="P105" s="599"/>
      <c r="Q105" s="616"/>
      <c r="R105" s="599"/>
      <c r="S105" s="599"/>
      <c r="T105" s="797" t="s">
        <v>260</v>
      </c>
      <c r="U105" s="753">
        <f>SUM(M105*O105+Q105)</f>
        <v>1200000</v>
      </c>
      <c r="V105" s="754"/>
      <c r="W105" s="727"/>
      <c r="X105" s="719"/>
      <c r="Y105" s="761"/>
      <c r="Z105" s="719"/>
      <c r="AA105" s="644"/>
      <c r="AB105" s="719"/>
      <c r="AC105" s="761"/>
      <c r="AD105" s="756"/>
      <c r="AE105" s="753"/>
      <c r="AF105" s="754"/>
      <c r="AG105" s="727"/>
      <c r="AH105" s="719"/>
      <c r="AI105" s="761"/>
      <c r="AJ105" s="719"/>
      <c r="AK105" s="644"/>
      <c r="AL105" s="719"/>
      <c r="AM105" s="761"/>
      <c r="AN105" s="756"/>
      <c r="AO105" s="753"/>
      <c r="AP105" s="754"/>
      <c r="AQ105" s="727"/>
      <c r="AR105" s="719"/>
      <c r="AS105" s="761"/>
      <c r="AT105" s="719"/>
      <c r="AU105" s="644"/>
      <c r="AV105" s="719"/>
      <c r="AW105" s="761"/>
      <c r="AX105" s="756"/>
      <c r="AY105" s="753"/>
      <c r="AZ105" s="754"/>
      <c r="BA105" s="727"/>
      <c r="BB105" s="719"/>
      <c r="BC105" s="761"/>
      <c r="BD105" s="719"/>
      <c r="BE105" s="644"/>
      <c r="BF105" s="719"/>
      <c r="BG105" s="761"/>
      <c r="BH105" s="756"/>
      <c r="BI105" s="757"/>
    </row>
    <row r="106" spans="1:61" s="13" customFormat="1" ht="12" hidden="1" customHeight="1">
      <c r="A106" s="505"/>
      <c r="B106" s="518"/>
      <c r="C106" s="518"/>
      <c r="D106" s="518"/>
      <c r="E106" s="518"/>
      <c r="F106" s="668"/>
      <c r="G106" s="668"/>
      <c r="H106" s="668"/>
      <c r="I106" s="732"/>
      <c r="J106" s="747"/>
      <c r="K106" s="868"/>
      <c r="L106" s="796" t="s">
        <v>158</v>
      </c>
      <c r="M106" s="616">
        <v>300000</v>
      </c>
      <c r="N106" s="599"/>
      <c r="O106" s="836"/>
      <c r="P106" s="599"/>
      <c r="Q106" s="599"/>
      <c r="R106" s="599"/>
      <c r="S106" s="599"/>
      <c r="T106" s="797" t="s">
        <v>260</v>
      </c>
      <c r="U106" s="753">
        <f>M106</f>
        <v>300000</v>
      </c>
      <c r="V106" s="754"/>
      <c r="W106" s="719"/>
      <c r="X106" s="719"/>
      <c r="Y106" s="719"/>
      <c r="Z106" s="719"/>
      <c r="AA106" s="719"/>
      <c r="AB106" s="719"/>
      <c r="AC106" s="719"/>
      <c r="AD106" s="719"/>
      <c r="AE106" s="753"/>
      <c r="AF106" s="754"/>
      <c r="AG106" s="719"/>
      <c r="AH106" s="719"/>
      <c r="AI106" s="719"/>
      <c r="AJ106" s="719"/>
      <c r="AK106" s="719"/>
      <c r="AL106" s="719"/>
      <c r="AM106" s="719"/>
      <c r="AN106" s="719"/>
      <c r="AO106" s="753"/>
      <c r="AP106" s="754"/>
      <c r="AQ106" s="719"/>
      <c r="AR106" s="719"/>
      <c r="AS106" s="719"/>
      <c r="AT106" s="719"/>
      <c r="AU106" s="719"/>
      <c r="AV106" s="719"/>
      <c r="AW106" s="719"/>
      <c r="AX106" s="719"/>
      <c r="AY106" s="753"/>
      <c r="AZ106" s="754"/>
      <c r="BA106" s="719"/>
      <c r="BB106" s="719"/>
      <c r="BC106" s="719"/>
      <c r="BD106" s="719"/>
      <c r="BE106" s="719"/>
      <c r="BF106" s="719"/>
      <c r="BG106" s="719"/>
      <c r="BH106" s="719"/>
      <c r="BI106" s="757"/>
    </row>
    <row r="107" spans="1:61" s="13" customFormat="1" ht="12" hidden="1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68"/>
      <c r="H107" s="668"/>
      <c r="I107" s="732">
        <f>SUM(U107,AE107,AO107,AY107,BI107)</f>
        <v>1596000</v>
      </c>
      <c r="J107" s="747">
        <f>I107/I79</f>
        <v>5.893213204342368E-2</v>
      </c>
      <c r="K107" s="867">
        <f>I107/I7</f>
        <v>8.2542760990293226E-3</v>
      </c>
      <c r="L107" s="752"/>
      <c r="M107" s="535"/>
      <c r="N107" s="535"/>
      <c r="O107" s="535"/>
      <c r="P107" s="535"/>
      <c r="Q107" s="535"/>
      <c r="R107" s="535"/>
      <c r="S107" s="535"/>
      <c r="T107" s="535"/>
      <c r="U107" s="753">
        <f>SUM(U108:U112)</f>
        <v>0</v>
      </c>
      <c r="V107" s="754"/>
      <c r="W107" s="727">
        <v>40000</v>
      </c>
      <c r="X107" s="760" t="s">
        <v>259</v>
      </c>
      <c r="Y107" s="761">
        <v>12</v>
      </c>
      <c r="Z107" s="719"/>
      <c r="AA107" s="644"/>
      <c r="AB107" s="719"/>
      <c r="AC107" s="761"/>
      <c r="AD107" s="756" t="s">
        <v>260</v>
      </c>
      <c r="AE107" s="753">
        <f>SUM(AE108:AE112)</f>
        <v>720000</v>
      </c>
      <c r="AF107" s="754"/>
      <c r="AG107" s="719"/>
      <c r="AH107" s="719"/>
      <c r="AI107" s="719"/>
      <c r="AJ107" s="719"/>
      <c r="AK107" s="719"/>
      <c r="AL107" s="719"/>
      <c r="AM107" s="719"/>
      <c r="AN107" s="719"/>
      <c r="AO107" s="753">
        <f>SUM(AO108:AO112)</f>
        <v>876000</v>
      </c>
      <c r="AP107" s="754"/>
      <c r="AQ107" s="719"/>
      <c r="AR107" s="719"/>
      <c r="AS107" s="719"/>
      <c r="AT107" s="719"/>
      <c r="AU107" s="719"/>
      <c r="AV107" s="719"/>
      <c r="AW107" s="719"/>
      <c r="AX107" s="719"/>
      <c r="AY107" s="753">
        <f>SUM(AY108:AY112)</f>
        <v>0</v>
      </c>
      <c r="AZ107" s="754"/>
      <c r="BA107" s="719"/>
      <c r="BB107" s="719"/>
      <c r="BC107" s="719"/>
      <c r="BD107" s="719"/>
      <c r="BE107" s="719"/>
      <c r="BF107" s="719"/>
      <c r="BG107" s="719"/>
      <c r="BH107" s="719"/>
      <c r="BI107" s="757">
        <f>SUM(BI108:BI112)</f>
        <v>0</v>
      </c>
    </row>
    <row r="108" spans="1:61" s="13" customFormat="1" ht="12" hidden="1" customHeight="1">
      <c r="A108" s="505"/>
      <c r="B108" s="518"/>
      <c r="C108" s="518"/>
      <c r="D108" s="518"/>
      <c r="E108" s="518"/>
      <c r="F108" s="668"/>
      <c r="G108" s="668"/>
      <c r="H108" s="668"/>
      <c r="I108" s="732"/>
      <c r="J108" s="747"/>
      <c r="K108" s="868"/>
      <c r="L108" s="752"/>
      <c r="M108" s="618"/>
      <c r="N108" s="535"/>
      <c r="O108" s="758"/>
      <c r="P108" s="535"/>
      <c r="Q108" s="618"/>
      <c r="R108" s="535"/>
      <c r="S108" s="535"/>
      <c r="T108" s="759"/>
      <c r="U108" s="753"/>
      <c r="V108" s="754" t="s">
        <v>422</v>
      </c>
      <c r="W108" s="727">
        <v>40000</v>
      </c>
      <c r="X108" s="760" t="s">
        <v>259</v>
      </c>
      <c r="Y108" s="761">
        <v>12</v>
      </c>
      <c r="Z108" s="719"/>
      <c r="AA108" s="644"/>
      <c r="AB108" s="719"/>
      <c r="AC108" s="761"/>
      <c r="AD108" s="756" t="s">
        <v>260</v>
      </c>
      <c r="AE108" s="753">
        <f>SUM(W108*Y108)</f>
        <v>480000</v>
      </c>
      <c r="AF108" s="754" t="s">
        <v>280</v>
      </c>
      <c r="AG108" s="727">
        <v>5000</v>
      </c>
      <c r="AH108" s="719" t="s">
        <v>259</v>
      </c>
      <c r="AI108" s="755">
        <v>8</v>
      </c>
      <c r="AJ108" s="719" t="s">
        <v>259</v>
      </c>
      <c r="AK108" s="720">
        <v>4</v>
      </c>
      <c r="AL108" s="719"/>
      <c r="AM108" s="761"/>
      <c r="AN108" s="756" t="s">
        <v>260</v>
      </c>
      <c r="AO108" s="753">
        <f>SUM(AG108*AI108*AK108)</f>
        <v>160000</v>
      </c>
      <c r="AP108" s="754"/>
      <c r="AQ108" s="727"/>
      <c r="AR108" s="719"/>
      <c r="AS108" s="761"/>
      <c r="AT108" s="719"/>
      <c r="AU108" s="727"/>
      <c r="AV108" s="719"/>
      <c r="AW108" s="719"/>
      <c r="AX108" s="756"/>
      <c r="AY108" s="753"/>
      <c r="AZ108" s="754"/>
      <c r="BA108" s="727"/>
      <c r="BB108" s="719"/>
      <c r="BC108" s="761"/>
      <c r="BD108" s="719"/>
      <c r="BE108" s="727"/>
      <c r="BF108" s="719"/>
      <c r="BG108" s="719"/>
      <c r="BH108" s="756"/>
      <c r="BI108" s="757"/>
    </row>
    <row r="109" spans="1:61" s="13" customFormat="1" ht="12" hidden="1" customHeight="1">
      <c r="A109" s="505"/>
      <c r="B109" s="518"/>
      <c r="C109" s="518"/>
      <c r="D109" s="518"/>
      <c r="E109" s="518"/>
      <c r="F109" s="668"/>
      <c r="G109" s="668"/>
      <c r="H109" s="668"/>
      <c r="I109" s="732"/>
      <c r="J109" s="747"/>
      <c r="K109" s="868"/>
      <c r="L109" s="752"/>
      <c r="M109" s="618"/>
      <c r="N109" s="535"/>
      <c r="O109" s="758"/>
      <c r="P109" s="535"/>
      <c r="Q109" s="618"/>
      <c r="R109" s="535"/>
      <c r="S109" s="535"/>
      <c r="T109" s="759"/>
      <c r="U109" s="757"/>
      <c r="V109" s="754" t="s">
        <v>262</v>
      </c>
      <c r="W109" s="727">
        <v>60000</v>
      </c>
      <c r="X109" s="760" t="s">
        <v>259</v>
      </c>
      <c r="Y109" s="720">
        <v>4</v>
      </c>
      <c r="Z109" s="719"/>
      <c r="AA109" s="727"/>
      <c r="AB109" s="719"/>
      <c r="AC109" s="719"/>
      <c r="AD109" s="756" t="s">
        <v>260</v>
      </c>
      <c r="AE109" s="753">
        <f>SUM(W109*Y109+AA109)</f>
        <v>240000</v>
      </c>
      <c r="AF109" s="754" t="s">
        <v>190</v>
      </c>
      <c r="AG109" s="727">
        <v>6000</v>
      </c>
      <c r="AH109" s="719" t="s">
        <v>259</v>
      </c>
      <c r="AI109" s="755">
        <v>8</v>
      </c>
      <c r="AJ109" s="719" t="s">
        <v>259</v>
      </c>
      <c r="AK109" s="720">
        <v>2</v>
      </c>
      <c r="AL109" s="719"/>
      <c r="AM109" s="722"/>
      <c r="AN109" s="756" t="s">
        <v>260</v>
      </c>
      <c r="AO109" s="753">
        <f>SUM(AG109*AI109*AK109)</f>
        <v>96000</v>
      </c>
      <c r="AP109" s="754"/>
      <c r="AQ109" s="727"/>
      <c r="AR109" s="719"/>
      <c r="AS109" s="761"/>
      <c r="AT109" s="719"/>
      <c r="AU109" s="727"/>
      <c r="AV109" s="719"/>
      <c r="AW109" s="719"/>
      <c r="AX109" s="756"/>
      <c r="AY109" s="753"/>
      <c r="AZ109" s="754"/>
      <c r="BA109" s="727"/>
      <c r="BB109" s="719"/>
      <c r="BC109" s="761"/>
      <c r="BD109" s="719"/>
      <c r="BE109" s="727"/>
      <c r="BF109" s="719"/>
      <c r="BG109" s="719"/>
      <c r="BH109" s="756"/>
      <c r="BI109" s="757"/>
    </row>
    <row r="110" spans="1:61" s="13" customFormat="1" ht="12" hidden="1" customHeight="1">
      <c r="A110" s="505"/>
      <c r="B110" s="518"/>
      <c r="C110" s="518"/>
      <c r="D110" s="518"/>
      <c r="E110" s="518"/>
      <c r="F110" s="668"/>
      <c r="G110" s="668"/>
      <c r="H110" s="668"/>
      <c r="I110" s="732"/>
      <c r="J110" s="747"/>
      <c r="K110" s="868"/>
      <c r="L110" s="752"/>
      <c r="M110" s="618"/>
      <c r="N110" s="535"/>
      <c r="O110" s="758"/>
      <c r="P110" s="535"/>
      <c r="Q110" s="618"/>
      <c r="R110" s="535"/>
      <c r="S110" s="535"/>
      <c r="T110" s="759"/>
      <c r="U110" s="757"/>
      <c r="V110" s="754"/>
      <c r="W110" s="727"/>
      <c r="X110" s="760"/>
      <c r="Y110" s="720"/>
      <c r="Z110" s="719"/>
      <c r="AA110" s="727"/>
      <c r="AB110" s="719"/>
      <c r="AC110" s="719"/>
      <c r="AD110" s="756"/>
      <c r="AE110" s="753"/>
      <c r="AF110" s="754" t="s">
        <v>191</v>
      </c>
      <c r="AG110" s="727">
        <v>70000</v>
      </c>
      <c r="AH110" s="719" t="s">
        <v>259</v>
      </c>
      <c r="AI110" s="755">
        <v>4</v>
      </c>
      <c r="AJ110" s="719" t="s">
        <v>259</v>
      </c>
      <c r="AK110" s="720">
        <v>2</v>
      </c>
      <c r="AL110" s="719"/>
      <c r="AM110" s="722"/>
      <c r="AN110" s="756" t="s">
        <v>260</v>
      </c>
      <c r="AO110" s="753">
        <f>SUM(AG110*AI110*AK110)</f>
        <v>560000</v>
      </c>
      <c r="AP110" s="754"/>
      <c r="AQ110" s="727"/>
      <c r="AR110" s="719"/>
      <c r="AS110" s="761"/>
      <c r="AT110" s="719"/>
      <c r="AU110" s="727"/>
      <c r="AV110" s="719"/>
      <c r="AW110" s="719"/>
      <c r="AX110" s="756"/>
      <c r="AY110" s="753"/>
      <c r="AZ110" s="754"/>
      <c r="BA110" s="727"/>
      <c r="BB110" s="719"/>
      <c r="BC110" s="761"/>
      <c r="BD110" s="719"/>
      <c r="BE110" s="727"/>
      <c r="BF110" s="719"/>
      <c r="BG110" s="719"/>
      <c r="BH110" s="756"/>
      <c r="BI110" s="757"/>
    </row>
    <row r="111" spans="1:61" s="13" customFormat="1" ht="12" hidden="1" customHeight="1">
      <c r="A111" s="505"/>
      <c r="B111" s="518"/>
      <c r="C111" s="518"/>
      <c r="D111" s="518"/>
      <c r="E111" s="518"/>
      <c r="F111" s="668"/>
      <c r="G111" s="668"/>
      <c r="H111" s="668"/>
      <c r="I111" s="732"/>
      <c r="J111" s="747"/>
      <c r="K111" s="868"/>
      <c r="L111" s="752"/>
      <c r="M111" s="618"/>
      <c r="N111" s="535"/>
      <c r="O111" s="758"/>
      <c r="P111" s="535"/>
      <c r="Q111" s="618"/>
      <c r="R111" s="535"/>
      <c r="S111" s="535"/>
      <c r="T111" s="759"/>
      <c r="U111" s="757"/>
      <c r="V111" s="754"/>
      <c r="W111" s="727"/>
      <c r="X111" s="760"/>
      <c r="Y111" s="720"/>
      <c r="Z111" s="719"/>
      <c r="AA111" s="727"/>
      <c r="AB111" s="719"/>
      <c r="AC111" s="719"/>
      <c r="AD111" s="756"/>
      <c r="AE111" s="753"/>
      <c r="AF111" s="754" t="s">
        <v>192</v>
      </c>
      <c r="AG111" s="727">
        <v>30000</v>
      </c>
      <c r="AH111" s="719" t="s">
        <v>259</v>
      </c>
      <c r="AI111" s="720">
        <v>2</v>
      </c>
      <c r="AJ111" s="719"/>
      <c r="AK111" s="720"/>
      <c r="AL111" s="719"/>
      <c r="AM111" s="720"/>
      <c r="AN111" s="756" t="s">
        <v>260</v>
      </c>
      <c r="AO111" s="753">
        <f>SUM(AG111*AI111)</f>
        <v>60000</v>
      </c>
      <c r="AP111" s="754"/>
      <c r="AQ111" s="727"/>
      <c r="AR111" s="719"/>
      <c r="AS111" s="761"/>
      <c r="AT111" s="719"/>
      <c r="AU111" s="727"/>
      <c r="AV111" s="719"/>
      <c r="AW111" s="719"/>
      <c r="AX111" s="756"/>
      <c r="AY111" s="753"/>
      <c r="AZ111" s="754"/>
      <c r="BA111" s="727"/>
      <c r="BB111" s="719"/>
      <c r="BC111" s="761"/>
      <c r="BD111" s="719"/>
      <c r="BE111" s="727"/>
      <c r="BF111" s="719"/>
      <c r="BG111" s="719"/>
      <c r="BH111" s="756"/>
      <c r="BI111" s="757"/>
    </row>
    <row r="112" spans="1:61" s="13" customFormat="1" ht="12" hidden="1" customHeight="1">
      <c r="A112" s="505"/>
      <c r="B112" s="518"/>
      <c r="C112" s="518"/>
      <c r="D112" s="518"/>
      <c r="E112" s="518"/>
      <c r="F112" s="668"/>
      <c r="G112" s="668"/>
      <c r="H112" s="668"/>
      <c r="I112" s="732"/>
      <c r="J112" s="747"/>
      <c r="K112" s="868"/>
      <c r="L112" s="752"/>
      <c r="M112" s="618"/>
      <c r="N112" s="535"/>
      <c r="O112" s="758"/>
      <c r="P112" s="535"/>
      <c r="Q112" s="618"/>
      <c r="R112" s="535"/>
      <c r="S112" s="535"/>
      <c r="T112" s="759"/>
      <c r="U112" s="757"/>
      <c r="V112" s="754"/>
      <c r="W112" s="727"/>
      <c r="X112" s="760"/>
      <c r="Y112" s="720"/>
      <c r="Z112" s="719"/>
      <c r="AA112" s="727"/>
      <c r="AB112" s="719"/>
      <c r="AC112" s="719"/>
      <c r="AD112" s="756"/>
      <c r="AE112" s="753"/>
      <c r="AF112" s="754"/>
      <c r="AG112" s="727"/>
      <c r="AH112" s="719"/>
      <c r="AI112" s="755"/>
      <c r="AJ112" s="719"/>
      <c r="AK112" s="720"/>
      <c r="AL112" s="719"/>
      <c r="AM112" s="761"/>
      <c r="AN112" s="756"/>
      <c r="AO112" s="753"/>
      <c r="AP112" s="754"/>
      <c r="AQ112" s="727"/>
      <c r="AR112" s="719"/>
      <c r="AS112" s="761"/>
      <c r="AT112" s="719"/>
      <c r="AU112" s="727"/>
      <c r="AV112" s="719"/>
      <c r="AW112" s="719"/>
      <c r="AX112" s="756"/>
      <c r="AY112" s="753"/>
      <c r="AZ112" s="754"/>
      <c r="BA112" s="727"/>
      <c r="BB112" s="719"/>
      <c r="BC112" s="761"/>
      <c r="BD112" s="719"/>
      <c r="BE112" s="727"/>
      <c r="BF112" s="719"/>
      <c r="BG112" s="719"/>
      <c r="BH112" s="756"/>
      <c r="BI112" s="757"/>
    </row>
    <row r="113" spans="1:61" s="13" customFormat="1" ht="12" hidden="1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68"/>
      <c r="H113" s="668"/>
      <c r="I113" s="732">
        <f>SUM(U113,AE113,AO113,AY113,BI113)</f>
        <v>2438000</v>
      </c>
      <c r="J113" s="747">
        <f>I113/I79</f>
        <v>9.0022893434753712E-2</v>
      </c>
      <c r="K113" s="868">
        <f>I113/I7</f>
        <v>1.2608975645008451E-2</v>
      </c>
      <c r="L113" s="535"/>
      <c r="M113" s="535"/>
      <c r="N113" s="535"/>
      <c r="O113" s="535"/>
      <c r="P113" s="535"/>
      <c r="Q113" s="535"/>
      <c r="R113" s="535"/>
      <c r="S113" s="535"/>
      <c r="T113" s="535"/>
      <c r="U113" s="757">
        <f>SUM(U114:U115)</f>
        <v>638000</v>
      </c>
      <c r="V113" s="754"/>
      <c r="W113" s="727"/>
      <c r="X113" s="719"/>
      <c r="Y113" s="761"/>
      <c r="Z113" s="719"/>
      <c r="AA113" s="727"/>
      <c r="AB113" s="719"/>
      <c r="AC113" s="719"/>
      <c r="AD113" s="756"/>
      <c r="AE113" s="837">
        <f>SUM(AE114:AE115)</f>
        <v>0</v>
      </c>
      <c r="AF113" s="754"/>
      <c r="AG113" s="727"/>
      <c r="AH113" s="719"/>
      <c r="AI113" s="761"/>
      <c r="AJ113" s="719"/>
      <c r="AK113" s="727"/>
      <c r="AL113" s="719"/>
      <c r="AM113" s="719"/>
      <c r="AN113" s="756"/>
      <c r="AO113" s="838">
        <f>SUM(AO114:AO115)</f>
        <v>0</v>
      </c>
      <c r="AP113" s="754"/>
      <c r="AQ113" s="727"/>
      <c r="AR113" s="719"/>
      <c r="AS113" s="761"/>
      <c r="AT113" s="719"/>
      <c r="AU113" s="727"/>
      <c r="AV113" s="719"/>
      <c r="AW113" s="719"/>
      <c r="AX113" s="756"/>
      <c r="AY113" s="838">
        <f>SUM(AY114:AY115)</f>
        <v>0</v>
      </c>
      <c r="AZ113" s="754"/>
      <c r="BA113" s="727"/>
      <c r="BB113" s="719"/>
      <c r="BC113" s="761"/>
      <c r="BD113" s="719"/>
      <c r="BE113" s="727"/>
      <c r="BF113" s="719"/>
      <c r="BG113" s="719"/>
      <c r="BH113" s="756"/>
      <c r="BI113" s="837">
        <f>SUM(BI114:BI115)</f>
        <v>1800000</v>
      </c>
    </row>
    <row r="114" spans="1:61" s="13" customFormat="1" ht="12" hidden="1" customHeight="1">
      <c r="A114" s="505"/>
      <c r="B114" s="518"/>
      <c r="C114" s="518"/>
      <c r="D114" s="518"/>
      <c r="E114" s="518"/>
      <c r="F114" s="668"/>
      <c r="G114" s="668"/>
      <c r="H114" s="668"/>
      <c r="I114" s="732"/>
      <c r="J114" s="747"/>
      <c r="K114" s="868"/>
      <c r="L114" s="796" t="s">
        <v>485</v>
      </c>
      <c r="M114" s="616">
        <v>44000</v>
      </c>
      <c r="N114" s="599" t="s">
        <v>259</v>
      </c>
      <c r="O114" s="802">
        <v>12</v>
      </c>
      <c r="P114" s="599"/>
      <c r="Q114" s="565"/>
      <c r="R114" s="599"/>
      <c r="S114" s="802"/>
      <c r="T114" s="797" t="s">
        <v>260</v>
      </c>
      <c r="U114" s="753">
        <f>SUM(M114*O114)</f>
        <v>528000</v>
      </c>
      <c r="V114" s="754"/>
      <c r="W114" s="727"/>
      <c r="X114" s="719"/>
      <c r="Y114" s="761"/>
      <c r="Z114" s="719"/>
      <c r="AA114" s="727"/>
      <c r="AB114" s="719"/>
      <c r="AC114" s="719"/>
      <c r="AD114" s="756"/>
      <c r="AE114" s="753"/>
      <c r="AF114" s="754"/>
      <c r="AG114" s="727"/>
      <c r="AH114" s="719"/>
      <c r="AI114" s="761"/>
      <c r="AJ114" s="719"/>
      <c r="AK114" s="727"/>
      <c r="AL114" s="719"/>
      <c r="AM114" s="719"/>
      <c r="AN114" s="756"/>
      <c r="AO114" s="753"/>
      <c r="AP114" s="754"/>
      <c r="AQ114" s="727"/>
      <c r="AR114" s="719"/>
      <c r="AS114" s="761"/>
      <c r="AT114" s="719"/>
      <c r="AU114" s="727"/>
      <c r="AV114" s="719"/>
      <c r="AW114" s="719"/>
      <c r="AX114" s="756"/>
      <c r="AY114" s="753"/>
      <c r="AZ114" s="754" t="s">
        <v>138</v>
      </c>
      <c r="BA114" s="727">
        <v>30000</v>
      </c>
      <c r="BB114" s="760" t="s">
        <v>259</v>
      </c>
      <c r="BC114" s="761">
        <v>12</v>
      </c>
      <c r="BD114" s="719"/>
      <c r="BE114" s="644"/>
      <c r="BF114" s="719"/>
      <c r="BG114" s="761"/>
      <c r="BH114" s="756" t="s">
        <v>260</v>
      </c>
      <c r="BI114" s="757">
        <f>SUM(BA114*BC114)</f>
        <v>360000</v>
      </c>
    </row>
    <row r="115" spans="1:61" s="13" customFormat="1" ht="12" hidden="1" customHeight="1">
      <c r="A115" s="505"/>
      <c r="B115" s="518"/>
      <c r="C115" s="518"/>
      <c r="D115" s="518"/>
      <c r="E115" s="518"/>
      <c r="F115" s="668"/>
      <c r="G115" s="668"/>
      <c r="H115" s="668"/>
      <c r="I115" s="732"/>
      <c r="J115" s="747"/>
      <c r="K115" s="868"/>
      <c r="L115" s="796" t="s">
        <v>487</v>
      </c>
      <c r="M115" s="616">
        <v>110000</v>
      </c>
      <c r="N115" s="599" t="s">
        <v>7</v>
      </c>
      <c r="O115" s="802">
        <v>1</v>
      </c>
      <c r="P115" s="599"/>
      <c r="Q115" s="565"/>
      <c r="R115" s="599"/>
      <c r="S115" s="802"/>
      <c r="T115" s="797" t="s">
        <v>8</v>
      </c>
      <c r="U115" s="753">
        <f>SUM(M115*O115)</f>
        <v>110000</v>
      </c>
      <c r="V115" s="754"/>
      <c r="W115" s="727"/>
      <c r="X115" s="719"/>
      <c r="Y115" s="761"/>
      <c r="Z115" s="719"/>
      <c r="AA115" s="719"/>
      <c r="AB115" s="719"/>
      <c r="AC115" s="719"/>
      <c r="AD115" s="756"/>
      <c r="AE115" s="753"/>
      <c r="AF115" s="754"/>
      <c r="AG115" s="727"/>
      <c r="AH115" s="719"/>
      <c r="AI115" s="761"/>
      <c r="AJ115" s="719"/>
      <c r="AK115" s="719"/>
      <c r="AL115" s="719"/>
      <c r="AM115" s="719"/>
      <c r="AN115" s="756"/>
      <c r="AO115" s="753"/>
      <c r="AP115" s="754"/>
      <c r="AQ115" s="727"/>
      <c r="AR115" s="719"/>
      <c r="AS115" s="761"/>
      <c r="AT115" s="719"/>
      <c r="AU115" s="719"/>
      <c r="AV115" s="719"/>
      <c r="AW115" s="719"/>
      <c r="AX115" s="756"/>
      <c r="AY115" s="753"/>
      <c r="AZ115" s="754" t="s">
        <v>137</v>
      </c>
      <c r="BA115" s="727">
        <v>120000</v>
      </c>
      <c r="BB115" s="760" t="s">
        <v>259</v>
      </c>
      <c r="BC115" s="761">
        <v>12</v>
      </c>
      <c r="BD115" s="719"/>
      <c r="BE115" s="644"/>
      <c r="BF115" s="719"/>
      <c r="BG115" s="761"/>
      <c r="BH115" s="756" t="s">
        <v>260</v>
      </c>
      <c r="BI115" s="757">
        <f>SUM(BA115*BC115)</f>
        <v>1440000</v>
      </c>
    </row>
    <row r="116" spans="1:61" s="13" customFormat="1" ht="12" hidden="1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68"/>
      <c r="H116" s="668"/>
      <c r="I116" s="732">
        <f>SUM(U116,AE116,AO116,AY116,BI116)</f>
        <v>1200000</v>
      </c>
      <c r="J116" s="839">
        <f>I116/I79</f>
        <v>4.4309873716859904E-2</v>
      </c>
      <c r="K116" s="868"/>
      <c r="L116" s="752"/>
      <c r="M116" s="535"/>
      <c r="N116" s="535"/>
      <c r="O116" s="535"/>
      <c r="P116" s="535"/>
      <c r="Q116" s="535"/>
      <c r="R116" s="535"/>
      <c r="S116" s="535"/>
      <c r="T116" s="535"/>
      <c r="U116" s="838">
        <f>SUM(U117)</f>
        <v>1200000</v>
      </c>
      <c r="V116" s="754"/>
      <c r="W116" s="719"/>
      <c r="X116" s="719"/>
      <c r="Y116" s="719"/>
      <c r="Z116" s="719"/>
      <c r="AA116" s="719"/>
      <c r="AB116" s="719"/>
      <c r="AC116" s="719"/>
      <c r="AD116" s="719"/>
      <c r="AE116" s="838">
        <f>SUM(AE117)</f>
        <v>0</v>
      </c>
      <c r="AF116" s="754"/>
      <c r="AG116" s="719"/>
      <c r="AH116" s="719"/>
      <c r="AI116" s="719"/>
      <c r="AJ116" s="719"/>
      <c r="AK116" s="719"/>
      <c r="AL116" s="719"/>
      <c r="AM116" s="719"/>
      <c r="AN116" s="719"/>
      <c r="AO116" s="838">
        <f>SUM(AO117)</f>
        <v>0</v>
      </c>
      <c r="AP116" s="754"/>
      <c r="AQ116" s="719"/>
      <c r="AR116" s="719"/>
      <c r="AS116" s="719"/>
      <c r="AT116" s="719"/>
      <c r="AU116" s="719"/>
      <c r="AV116" s="719"/>
      <c r="AW116" s="719"/>
      <c r="AX116" s="719"/>
      <c r="AY116" s="838">
        <f>SUM(AY117)</f>
        <v>0</v>
      </c>
      <c r="AZ116" s="754"/>
      <c r="BA116" s="719"/>
      <c r="BB116" s="719"/>
      <c r="BC116" s="719"/>
      <c r="BD116" s="719"/>
      <c r="BE116" s="719"/>
      <c r="BF116" s="719"/>
      <c r="BG116" s="719"/>
      <c r="BH116" s="719"/>
      <c r="BI116" s="757">
        <f>SUM(BI117)</f>
        <v>0</v>
      </c>
    </row>
    <row r="117" spans="1:61" s="13" customFormat="1" ht="12" hidden="1" customHeight="1">
      <c r="A117" s="505"/>
      <c r="B117" s="518"/>
      <c r="C117" s="518"/>
      <c r="D117" s="518"/>
      <c r="E117" s="518"/>
      <c r="F117" s="668"/>
      <c r="G117" s="668"/>
      <c r="H117" s="668"/>
      <c r="I117" s="732">
        <f>U117</f>
        <v>1200000</v>
      </c>
      <c r="J117" s="839"/>
      <c r="K117" s="867" t="e">
        <f>SUM(I117/#REF!)*100%</f>
        <v>#REF!</v>
      </c>
      <c r="L117" s="796" t="s">
        <v>273</v>
      </c>
      <c r="M117" s="616">
        <v>300000</v>
      </c>
      <c r="N117" s="599" t="s">
        <v>259</v>
      </c>
      <c r="O117" s="555">
        <v>4</v>
      </c>
      <c r="P117" s="599"/>
      <c r="Q117" s="565"/>
      <c r="R117" s="599"/>
      <c r="S117" s="802"/>
      <c r="T117" s="797" t="s">
        <v>260</v>
      </c>
      <c r="U117" s="838">
        <f>SUM(M117*O117)</f>
        <v>1200000</v>
      </c>
      <c r="V117" s="754"/>
      <c r="W117" s="719"/>
      <c r="X117" s="719"/>
      <c r="Y117" s="719"/>
      <c r="Z117" s="719"/>
      <c r="AA117" s="719"/>
      <c r="AB117" s="719"/>
      <c r="AC117" s="719"/>
      <c r="AD117" s="719"/>
      <c r="AE117" s="838"/>
      <c r="AF117" s="754"/>
      <c r="AG117" s="719"/>
      <c r="AH117" s="719"/>
      <c r="AI117" s="719"/>
      <c r="AJ117" s="719"/>
      <c r="AK117" s="719"/>
      <c r="AL117" s="719"/>
      <c r="AM117" s="719"/>
      <c r="AN117" s="719"/>
      <c r="AO117" s="838"/>
      <c r="AP117" s="754"/>
      <c r="AQ117" s="719"/>
      <c r="AR117" s="719"/>
      <c r="AS117" s="719"/>
      <c r="AT117" s="719"/>
      <c r="AU117" s="719"/>
      <c r="AV117" s="719"/>
      <c r="AW117" s="719"/>
      <c r="AX117" s="719"/>
      <c r="AY117" s="838"/>
      <c r="AZ117" s="754"/>
      <c r="BA117" s="719"/>
      <c r="BB117" s="719"/>
      <c r="BC117" s="719"/>
      <c r="BD117" s="719"/>
      <c r="BE117" s="719"/>
      <c r="BF117" s="719"/>
      <c r="BG117" s="719"/>
      <c r="BH117" s="719"/>
      <c r="BI117" s="757"/>
    </row>
    <row r="118" spans="1:61" s="13" customFormat="1" ht="21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1279"/>
      <c r="H118" s="1279"/>
      <c r="I118" s="735">
        <f>U118</f>
        <v>100000</v>
      </c>
      <c r="J118" s="840">
        <v>0</v>
      </c>
      <c r="K118" s="874">
        <f>I118/I7</f>
        <v>5.1718521923742626E-4</v>
      </c>
      <c r="L118" s="748" t="s">
        <v>454</v>
      </c>
      <c r="M118" s="549"/>
      <c r="N118" s="549"/>
      <c r="O118" s="549"/>
      <c r="P118" s="549"/>
      <c r="Q118" s="549"/>
      <c r="R118" s="549"/>
      <c r="S118" s="549"/>
      <c r="T118" s="549"/>
      <c r="U118" s="841">
        <v>100000</v>
      </c>
      <c r="V118" s="750"/>
      <c r="W118" s="718"/>
      <c r="X118" s="718"/>
      <c r="Y118" s="718"/>
      <c r="Z118" s="718"/>
      <c r="AA118" s="718"/>
      <c r="AB118" s="718"/>
      <c r="AC118" s="718"/>
      <c r="AD118" s="718"/>
      <c r="AE118" s="841"/>
      <c r="AF118" s="750"/>
      <c r="AG118" s="718"/>
      <c r="AH118" s="718"/>
      <c r="AI118" s="718"/>
      <c r="AJ118" s="718"/>
      <c r="AK118" s="718"/>
      <c r="AL118" s="718"/>
      <c r="AM118" s="718"/>
      <c r="AN118" s="718"/>
      <c r="AO118" s="841"/>
      <c r="AP118" s="750"/>
      <c r="AQ118" s="718"/>
      <c r="AR118" s="718"/>
      <c r="AS118" s="718"/>
      <c r="AT118" s="718"/>
      <c r="AU118" s="718"/>
      <c r="AV118" s="718"/>
      <c r="AW118" s="718"/>
      <c r="AX118" s="718"/>
      <c r="AY118" s="841"/>
      <c r="AZ118" s="750"/>
      <c r="BA118" s="718"/>
      <c r="BB118" s="718"/>
      <c r="BC118" s="718"/>
      <c r="BD118" s="718"/>
      <c r="BE118" s="718"/>
      <c r="BF118" s="718"/>
      <c r="BG118" s="718"/>
      <c r="BH118" s="718"/>
      <c r="BI118" s="842"/>
    </row>
    <row r="119" spans="1:61" s="13" customFormat="1" ht="12" hidden="1" customHeight="1">
      <c r="A119" s="520"/>
      <c r="B119" s="518"/>
      <c r="C119" s="518"/>
      <c r="D119" s="518"/>
      <c r="E119" s="518"/>
      <c r="F119" s="518"/>
      <c r="G119" s="505"/>
      <c r="H119" s="505"/>
      <c r="I119" s="736"/>
      <c r="J119" s="843"/>
      <c r="K119" s="875"/>
      <c r="L119" s="752"/>
      <c r="M119" s="535"/>
      <c r="N119" s="535"/>
      <c r="O119" s="535"/>
      <c r="P119" s="535"/>
      <c r="Q119" s="535"/>
      <c r="R119" s="535"/>
      <c r="S119" s="535"/>
      <c r="T119" s="535"/>
      <c r="U119" s="838"/>
      <c r="V119" s="754"/>
      <c r="W119" s="719"/>
      <c r="X119" s="719"/>
      <c r="Y119" s="719"/>
      <c r="Z119" s="719"/>
      <c r="AA119" s="719"/>
      <c r="AB119" s="719"/>
      <c r="AC119" s="719"/>
      <c r="AD119" s="719"/>
      <c r="AE119" s="838"/>
      <c r="AF119" s="754"/>
      <c r="AG119" s="719"/>
      <c r="AH119" s="719"/>
      <c r="AI119" s="719"/>
      <c r="AJ119" s="719"/>
      <c r="AK119" s="719"/>
      <c r="AL119" s="719"/>
      <c r="AM119" s="719"/>
      <c r="AN119" s="719"/>
      <c r="AO119" s="838"/>
      <c r="AP119" s="754"/>
      <c r="AQ119" s="719"/>
      <c r="AR119" s="719"/>
      <c r="AS119" s="719"/>
      <c r="AT119" s="719"/>
      <c r="AU119" s="719"/>
      <c r="AV119" s="719"/>
      <c r="AW119" s="719"/>
      <c r="AX119" s="719"/>
      <c r="AY119" s="838"/>
      <c r="AZ119" s="754"/>
      <c r="BA119" s="719"/>
      <c r="BB119" s="719"/>
      <c r="BC119" s="719"/>
      <c r="BD119" s="719"/>
      <c r="BE119" s="719"/>
      <c r="BF119" s="719"/>
      <c r="BG119" s="719"/>
      <c r="BH119" s="719"/>
      <c r="BI119" s="837"/>
    </row>
    <row r="120" spans="1:61" s="13" customFormat="1" ht="21" customHeight="1" thickBot="1">
      <c r="A120" s="849"/>
      <c r="B120" s="850"/>
      <c r="C120" s="851" t="s">
        <v>463</v>
      </c>
      <c r="D120" s="851" t="s">
        <v>419</v>
      </c>
      <c r="E120" s="851" t="s">
        <v>464</v>
      </c>
      <c r="F120" s="852" t="s">
        <v>465</v>
      </c>
      <c r="G120" s="1280"/>
      <c r="H120" s="1280"/>
      <c r="I120" s="853">
        <f>SUM(U120,AE120,AO120,AY120,BI120)</f>
        <v>1006927</v>
      </c>
      <c r="J120" s="854">
        <v>0</v>
      </c>
      <c r="K120" s="876">
        <f>I120/I7</f>
        <v>5.2076776125108389E-3</v>
      </c>
      <c r="L120" s="855" t="s">
        <v>419</v>
      </c>
      <c r="M120" s="856"/>
      <c r="N120" s="856"/>
      <c r="O120" s="856"/>
      <c r="P120" s="856"/>
      <c r="Q120" s="856"/>
      <c r="R120" s="856"/>
      <c r="S120" s="856"/>
      <c r="T120" s="856"/>
      <c r="U120" s="857">
        <v>206927</v>
      </c>
      <c r="V120" s="858" t="s">
        <v>419</v>
      </c>
      <c r="W120" s="859"/>
      <c r="X120" s="859"/>
      <c r="Y120" s="859"/>
      <c r="Z120" s="859"/>
      <c r="AA120" s="859"/>
      <c r="AB120" s="859"/>
      <c r="AC120" s="859"/>
      <c r="AD120" s="859"/>
      <c r="AE120" s="857">
        <v>200000</v>
      </c>
      <c r="AF120" s="858" t="s">
        <v>419</v>
      </c>
      <c r="AG120" s="859"/>
      <c r="AH120" s="859"/>
      <c r="AI120" s="859"/>
      <c r="AJ120" s="859"/>
      <c r="AK120" s="859"/>
      <c r="AL120" s="859"/>
      <c r="AM120" s="859"/>
      <c r="AN120" s="859"/>
      <c r="AO120" s="857">
        <v>200000</v>
      </c>
      <c r="AP120" s="858" t="s">
        <v>419</v>
      </c>
      <c r="AQ120" s="859"/>
      <c r="AR120" s="859"/>
      <c r="AS120" s="859"/>
      <c r="AT120" s="859"/>
      <c r="AU120" s="859"/>
      <c r="AV120" s="859"/>
      <c r="AW120" s="859"/>
      <c r="AX120" s="859"/>
      <c r="AY120" s="857">
        <v>200000</v>
      </c>
      <c r="AZ120" s="858" t="s">
        <v>419</v>
      </c>
      <c r="BA120" s="859"/>
      <c r="BB120" s="859"/>
      <c r="BC120" s="859"/>
      <c r="BD120" s="859"/>
      <c r="BE120" s="859"/>
      <c r="BF120" s="859"/>
      <c r="BG120" s="859"/>
      <c r="BH120" s="859"/>
      <c r="BI120" s="860">
        <v>200000</v>
      </c>
    </row>
    <row r="121" spans="1:61" ht="57" customHeight="1"/>
    <row r="122" spans="1:61" ht="16.5" customHeight="1">
      <c r="A122" s="1100"/>
      <c r="B122" s="1099"/>
      <c r="C122" s="1099"/>
      <c r="F122" s="1100"/>
      <c r="G122" s="1246"/>
      <c r="H122" s="1246"/>
      <c r="I122" s="1099"/>
      <c r="J122" s="1099"/>
      <c r="K122" s="4202"/>
      <c r="L122" s="4202"/>
      <c r="M122" s="4202"/>
      <c r="N122" s="4202"/>
      <c r="O122" s="4202"/>
      <c r="P122" s="4202"/>
      <c r="Q122" s="4202"/>
      <c r="R122" s="4202"/>
      <c r="S122" s="4202"/>
      <c r="T122" s="4202"/>
      <c r="U122" s="4202"/>
      <c r="V122" s="4202"/>
      <c r="W122" s="4202"/>
      <c r="X122" s="4202"/>
      <c r="Y122" s="4202"/>
      <c r="Z122" s="4202"/>
      <c r="AA122" s="4202"/>
      <c r="AB122" s="4202"/>
      <c r="AC122" s="4202"/>
      <c r="AD122" s="4202"/>
      <c r="AE122" s="4202"/>
      <c r="AO122" s="4202"/>
      <c r="AP122" s="4202"/>
      <c r="AQ122" s="4202"/>
      <c r="AR122" s="4202"/>
      <c r="AS122" s="4202"/>
      <c r="AT122" s="4202"/>
      <c r="AU122" s="4202"/>
      <c r="AV122" s="4202"/>
      <c r="AW122" s="4202"/>
      <c r="AX122" s="4202"/>
      <c r="AY122" s="4202"/>
      <c r="AZ122" s="4202"/>
      <c r="BA122" s="4202"/>
      <c r="BB122" s="4202"/>
      <c r="BC122" s="4202"/>
      <c r="BD122" s="4202"/>
      <c r="BE122" s="4202"/>
      <c r="BF122" s="4202"/>
      <c r="BG122" s="4202"/>
      <c r="BH122" s="4202"/>
      <c r="BI122" s="4202"/>
    </row>
    <row r="123" spans="1:61">
      <c r="F123" s="131"/>
      <c r="G123" s="131"/>
      <c r="H123" s="131"/>
      <c r="I123" s="290"/>
      <c r="J123" s="432"/>
    </row>
    <row r="136" spans="1:62" ht="94.5" customHeight="1">
      <c r="D136" s="845"/>
    </row>
    <row r="137" spans="1:62" ht="13.5" customHeight="1">
      <c r="B137" s="4225" t="s">
        <v>511</v>
      </c>
      <c r="C137" s="4225"/>
      <c r="D137" s="4225"/>
      <c r="E137" s="4225"/>
      <c r="F137" s="4225"/>
      <c r="G137" s="4225"/>
      <c r="H137" s="4225"/>
      <c r="I137" s="4225"/>
      <c r="J137" s="525"/>
      <c r="K137" s="1102"/>
      <c r="L137" s="527"/>
      <c r="M137" s="526"/>
      <c r="N137" s="526"/>
      <c r="O137" s="526"/>
      <c r="P137" s="526"/>
      <c r="Q137" s="526"/>
      <c r="R137" s="526"/>
      <c r="S137" s="526"/>
      <c r="T137" s="526"/>
      <c r="U137" s="528"/>
      <c r="V137" s="529"/>
      <c r="W137" s="158"/>
      <c r="X137" s="158"/>
      <c r="Y137" s="158"/>
      <c r="Z137" s="158"/>
      <c r="AA137" s="158"/>
      <c r="AB137" s="158"/>
      <c r="AC137" s="158"/>
      <c r="AD137" s="158"/>
      <c r="AF137" s="529"/>
      <c r="AG137" s="158"/>
      <c r="AH137" s="158"/>
      <c r="AI137" s="158"/>
      <c r="AJ137" s="158"/>
      <c r="AK137" s="158"/>
      <c r="AL137" s="158"/>
      <c r="AM137" s="158"/>
      <c r="AN137" s="158"/>
      <c r="AO137" s="418"/>
      <c r="AP137" s="529"/>
      <c r="AQ137" s="158"/>
      <c r="AR137" s="158"/>
      <c r="AS137" s="158"/>
      <c r="AT137" s="158"/>
      <c r="AU137" s="158"/>
      <c r="AV137" s="158"/>
      <c r="AW137" s="158"/>
      <c r="AX137" s="158"/>
      <c r="AY137" s="418"/>
      <c r="AZ137" s="529"/>
      <c r="BA137" s="158"/>
      <c r="BB137" s="158"/>
      <c r="BC137" s="158"/>
      <c r="BD137" s="158"/>
      <c r="BE137" s="158"/>
      <c r="BF137" s="158"/>
      <c r="BG137" s="158"/>
      <c r="BH137" s="158"/>
      <c r="BI137" s="418"/>
    </row>
    <row r="138" spans="1:62" s="13" customFormat="1" ht="11.25" customHeight="1">
      <c r="A138" s="4231" t="s">
        <v>392</v>
      </c>
      <c r="B138" s="4180"/>
      <c r="C138" s="4180"/>
      <c r="D138" s="4180"/>
      <c r="E138" s="4180"/>
      <c r="F138" s="4180"/>
      <c r="G138" s="1245"/>
      <c r="H138" s="1245"/>
      <c r="I138" s="878">
        <f>SUM(I139,I185,I210,I249,I250)</f>
        <v>195744327</v>
      </c>
      <c r="J138" s="878"/>
      <c r="K138" s="1101"/>
      <c r="L138" s="879"/>
      <c r="M138" s="880"/>
      <c r="N138" s="880"/>
      <c r="O138" s="881"/>
      <c r="P138" s="880"/>
      <c r="Q138" s="882"/>
      <c r="R138" s="880"/>
      <c r="S138" s="880"/>
      <c r="T138" s="880"/>
      <c r="U138" s="878">
        <f>SUM(U139,U185,U210,U249,U250)</f>
        <v>94008327</v>
      </c>
      <c r="V138" s="879"/>
      <c r="W138" s="880"/>
      <c r="X138" s="880"/>
      <c r="Y138" s="881"/>
      <c r="Z138" s="880"/>
      <c r="AA138" s="882"/>
      <c r="AB138" s="880"/>
      <c r="AC138" s="880"/>
      <c r="AD138" s="880"/>
      <c r="AE138" s="878">
        <f>SUM(AE139,AE185,AE210,AE249,AE250)</f>
        <v>34080000</v>
      </c>
      <c r="AF138" s="879"/>
      <c r="AG138" s="880"/>
      <c r="AH138" s="880"/>
      <c r="AI138" s="881"/>
      <c r="AJ138" s="880"/>
      <c r="AK138" s="882"/>
      <c r="AL138" s="880"/>
      <c r="AM138" s="880"/>
      <c r="AN138" s="880"/>
      <c r="AO138" s="878">
        <f>SUM(AO139,AO185,AO210,AO249,AO250)</f>
        <v>50676000</v>
      </c>
      <c r="AP138" s="879"/>
      <c r="AQ138" s="880"/>
      <c r="AR138" s="880"/>
      <c r="AS138" s="881"/>
      <c r="AT138" s="880"/>
      <c r="AU138" s="882"/>
      <c r="AV138" s="880"/>
      <c r="AW138" s="880"/>
      <c r="AX138" s="880"/>
      <c r="AY138" s="878">
        <f>SUM(AY139,AY185,AY210,AY249,AY250)</f>
        <v>4100000</v>
      </c>
      <c r="AZ138" s="879"/>
      <c r="BA138" s="880"/>
      <c r="BB138" s="880"/>
      <c r="BC138" s="881"/>
      <c r="BD138" s="880"/>
      <c r="BE138" s="882"/>
      <c r="BF138" s="880"/>
      <c r="BG138" s="880"/>
      <c r="BH138" s="880"/>
      <c r="BI138" s="1052">
        <f>SUM(BI139,BI185,BI210,BI249,BI250)</f>
        <v>12880000</v>
      </c>
      <c r="BJ138" s="652">
        <f>BI138+AY138+AO138+AE138+U138</f>
        <v>195744327</v>
      </c>
    </row>
    <row r="139" spans="1:62" s="13" customFormat="1" ht="11.25" customHeight="1">
      <c r="A139" s="1076">
        <v>730</v>
      </c>
      <c r="B139" s="425" t="s">
        <v>393</v>
      </c>
      <c r="C139" s="425">
        <v>732</v>
      </c>
      <c r="D139" s="426" t="s">
        <v>394</v>
      </c>
      <c r="E139" s="4230" t="s">
        <v>10</v>
      </c>
      <c r="F139" s="4230"/>
      <c r="G139" s="1243"/>
      <c r="H139" s="1243"/>
      <c r="I139" s="1062">
        <f>SUM(I140:I184)</f>
        <v>94100000</v>
      </c>
      <c r="J139" s="1063">
        <f>I139/I139</f>
        <v>1</v>
      </c>
      <c r="K139" s="1106">
        <f>I139/I138</f>
        <v>0.48072912989197381</v>
      </c>
      <c r="L139" s="1064"/>
      <c r="M139" s="1065"/>
      <c r="N139" s="1065"/>
      <c r="O139" s="1066"/>
      <c r="P139" s="1065"/>
      <c r="Q139" s="1067"/>
      <c r="R139" s="1065"/>
      <c r="S139" s="1065"/>
      <c r="T139" s="1065"/>
      <c r="U139" s="1068">
        <f>SUM(U140,U143,U146,U148,U150,U152,U155,U157,U161,U163,U165,U167,U169,U177,U182)</f>
        <v>0</v>
      </c>
      <c r="V139" s="1064"/>
      <c r="W139" s="1065"/>
      <c r="X139" s="1065"/>
      <c r="Y139" s="1066"/>
      <c r="Z139" s="1065"/>
      <c r="AA139" s="1067"/>
      <c r="AB139" s="1065"/>
      <c r="AC139" s="1065"/>
      <c r="AD139" s="1065"/>
      <c r="AE139" s="1068">
        <f>SUM(AE140,AE143,AE146,AE148,AE150,AE152,AE155,AE157,AE161,AE163,AE165,AE167,AE169,AE177,AE182)</f>
        <v>32680000</v>
      </c>
      <c r="AF139" s="1064"/>
      <c r="AG139" s="1065"/>
      <c r="AH139" s="1065"/>
      <c r="AI139" s="1066"/>
      <c r="AJ139" s="1065"/>
      <c r="AK139" s="1067"/>
      <c r="AL139" s="1065"/>
      <c r="AM139" s="1065"/>
      <c r="AN139" s="1065"/>
      <c r="AO139" s="1068">
        <f>SUM(AO140,AO143,AO146,AO148,AO150,AO152,AO155,AO157,AO161,AO163,AO165,AO167,AO169,AO177,AO182)</f>
        <v>47360000</v>
      </c>
      <c r="AP139" s="1064"/>
      <c r="AQ139" s="1065"/>
      <c r="AR139" s="1065"/>
      <c r="AS139" s="1066"/>
      <c r="AT139" s="1065"/>
      <c r="AU139" s="1067"/>
      <c r="AV139" s="1065"/>
      <c r="AW139" s="1065"/>
      <c r="AX139" s="1065"/>
      <c r="AY139" s="1068">
        <f>SUM(AY140,AY143,AY146,AY148,AY150,AY152,AY155,AY157,AY161,AY163,AY165,AY167,AY169,AY177,AY182)</f>
        <v>3900000</v>
      </c>
      <c r="AZ139" s="1064"/>
      <c r="BA139" s="1065"/>
      <c r="BB139" s="1065"/>
      <c r="BC139" s="1066"/>
      <c r="BD139" s="1065"/>
      <c r="BE139" s="1067"/>
      <c r="BF139" s="1065"/>
      <c r="BG139" s="1065"/>
      <c r="BH139" s="1065"/>
      <c r="BI139" s="1069">
        <f>SUM(BI140,BI143,BI146,BI148,BI150,BI152,BI155,BI157,BI161,BI163,BI165,BI167,BI169,BI177,BI182)</f>
        <v>10160000</v>
      </c>
    </row>
    <row r="140" spans="1:62" s="13" customFormat="1" ht="12" customHeight="1">
      <c r="A140" s="1053"/>
      <c r="B140" s="469"/>
      <c r="C140" s="470"/>
      <c r="D140" s="470"/>
      <c r="E140" s="470" t="s">
        <v>391</v>
      </c>
      <c r="F140" s="455" t="s">
        <v>396</v>
      </c>
      <c r="G140" s="455"/>
      <c r="H140" s="455"/>
      <c r="I140" s="883">
        <f>SUM(U140,AE140,AO140,AY140,BI140)</f>
        <v>30800000</v>
      </c>
      <c r="J140" s="884">
        <f>I140/I139</f>
        <v>0.32731137088204038</v>
      </c>
      <c r="K140" s="1107">
        <f>I140/I138</f>
        <v>0.15734811052787243</v>
      </c>
      <c r="L140" s="885"/>
      <c r="M140" s="886"/>
      <c r="N140" s="886"/>
      <c r="O140" s="469"/>
      <c r="P140" s="886"/>
      <c r="Q140" s="887"/>
      <c r="R140" s="886"/>
      <c r="S140" s="886"/>
      <c r="T140" s="886"/>
      <c r="U140" s="888">
        <f>SUM(U141:U142)</f>
        <v>0</v>
      </c>
      <c r="V140" s="889"/>
      <c r="W140" s="890"/>
      <c r="X140" s="890"/>
      <c r="Y140" s="891"/>
      <c r="Z140" s="890"/>
      <c r="AA140" s="892"/>
      <c r="AB140" s="890"/>
      <c r="AC140" s="890"/>
      <c r="AD140" s="890"/>
      <c r="AE140" s="888">
        <f>SUM(AE141:AE142)</f>
        <v>0</v>
      </c>
      <c r="AF140" s="889"/>
      <c r="AG140" s="890"/>
      <c r="AH140" s="890"/>
      <c r="AI140" s="891"/>
      <c r="AJ140" s="890"/>
      <c r="AK140" s="892"/>
      <c r="AL140" s="890"/>
      <c r="AM140" s="890"/>
      <c r="AN140" s="890"/>
      <c r="AO140" s="888">
        <f>SUM(AO141:AO142)</f>
        <v>30800000</v>
      </c>
      <c r="AP140" s="889"/>
      <c r="AQ140" s="890"/>
      <c r="AR140" s="890"/>
      <c r="AS140" s="891"/>
      <c r="AT140" s="890"/>
      <c r="AU140" s="892"/>
      <c r="AV140" s="890"/>
      <c r="AW140" s="890"/>
      <c r="AX140" s="890"/>
      <c r="AY140" s="888">
        <f>SUM(AY141:AY142)</f>
        <v>0</v>
      </c>
      <c r="AZ140" s="889"/>
      <c r="BA140" s="890"/>
      <c r="BB140" s="890"/>
      <c r="BC140" s="891"/>
      <c r="BD140" s="890"/>
      <c r="BE140" s="892"/>
      <c r="BF140" s="890"/>
      <c r="BG140" s="890"/>
      <c r="BH140" s="890"/>
      <c r="BI140" s="1054">
        <f>SUM(BI141:BI142)</f>
        <v>0</v>
      </c>
    </row>
    <row r="141" spans="1:62" s="13" customFormat="1" ht="12" hidden="1" customHeight="1">
      <c r="A141" s="1053"/>
      <c r="B141" s="469"/>
      <c r="C141" s="470"/>
      <c r="D141" s="470"/>
      <c r="E141" s="470"/>
      <c r="F141" s="455"/>
      <c r="G141" s="455"/>
      <c r="H141" s="455"/>
      <c r="I141" s="883"/>
      <c r="J141" s="884"/>
      <c r="K141" s="1107"/>
      <c r="L141" s="885"/>
      <c r="M141" s="886"/>
      <c r="N141" s="886"/>
      <c r="O141" s="469"/>
      <c r="P141" s="886"/>
      <c r="Q141" s="887"/>
      <c r="R141" s="886"/>
      <c r="S141" s="886"/>
      <c r="T141" s="886"/>
      <c r="U141" s="888"/>
      <c r="V141" s="889"/>
      <c r="W141" s="890"/>
      <c r="X141" s="890"/>
      <c r="Y141" s="891"/>
      <c r="Z141" s="890"/>
      <c r="AA141" s="892"/>
      <c r="AB141" s="890"/>
      <c r="AC141" s="890"/>
      <c r="AD141" s="890"/>
      <c r="AE141" s="888"/>
      <c r="AF141" s="889" t="s">
        <v>295</v>
      </c>
      <c r="AG141" s="893">
        <v>300000</v>
      </c>
      <c r="AH141" s="890" t="s">
        <v>7</v>
      </c>
      <c r="AI141" s="894">
        <v>36</v>
      </c>
      <c r="AJ141" s="890"/>
      <c r="AK141" s="895"/>
      <c r="AL141" s="890"/>
      <c r="AM141" s="895"/>
      <c r="AN141" s="896" t="s">
        <v>8</v>
      </c>
      <c r="AO141" s="888">
        <f>SUM(AG141*AI141)</f>
        <v>10800000</v>
      </c>
      <c r="AP141" s="889"/>
      <c r="AQ141" s="890"/>
      <c r="AR141" s="890"/>
      <c r="AS141" s="891"/>
      <c r="AT141" s="890"/>
      <c r="AU141" s="892"/>
      <c r="AV141" s="890"/>
      <c r="AW141" s="890"/>
      <c r="AX141" s="890"/>
      <c r="AY141" s="888"/>
      <c r="AZ141" s="889"/>
      <c r="BA141" s="890"/>
      <c r="BB141" s="890"/>
      <c r="BC141" s="891"/>
      <c r="BD141" s="890"/>
      <c r="BE141" s="892"/>
      <c r="BF141" s="890"/>
      <c r="BG141" s="890"/>
      <c r="BH141" s="890"/>
      <c r="BI141" s="1054"/>
    </row>
    <row r="142" spans="1:62" s="13" customFormat="1" ht="12" hidden="1" customHeight="1">
      <c r="A142" s="1053"/>
      <c r="B142" s="469"/>
      <c r="C142" s="470"/>
      <c r="D142" s="470"/>
      <c r="E142" s="470"/>
      <c r="F142" s="455"/>
      <c r="G142" s="455"/>
      <c r="H142" s="455"/>
      <c r="I142" s="883"/>
      <c r="J142" s="884"/>
      <c r="K142" s="1108"/>
      <c r="L142" s="885"/>
      <c r="M142" s="897"/>
      <c r="N142" s="898"/>
      <c r="O142" s="899"/>
      <c r="P142" s="886"/>
      <c r="Q142" s="900"/>
      <c r="R142" s="886"/>
      <c r="S142" s="899"/>
      <c r="T142" s="901"/>
      <c r="U142" s="888"/>
      <c r="V142" s="889"/>
      <c r="W142" s="893"/>
      <c r="X142" s="902"/>
      <c r="Y142" s="903"/>
      <c r="Z142" s="890"/>
      <c r="AA142" s="904"/>
      <c r="AB142" s="890"/>
      <c r="AC142" s="903"/>
      <c r="AD142" s="896"/>
      <c r="AE142" s="888"/>
      <c r="AF142" s="889" t="s">
        <v>296</v>
      </c>
      <c r="AG142" s="893">
        <v>5000000</v>
      </c>
      <c r="AH142" s="890" t="s">
        <v>7</v>
      </c>
      <c r="AI142" s="894">
        <v>4</v>
      </c>
      <c r="AJ142" s="890"/>
      <c r="AK142" s="895"/>
      <c r="AL142" s="890"/>
      <c r="AM142" s="895"/>
      <c r="AN142" s="896" t="s">
        <v>8</v>
      </c>
      <c r="AO142" s="888">
        <f>SUM(AG142*AI142)</f>
        <v>20000000</v>
      </c>
      <c r="AP142" s="889"/>
      <c r="AQ142" s="893"/>
      <c r="AR142" s="902"/>
      <c r="AS142" s="903"/>
      <c r="AT142" s="890"/>
      <c r="AU142" s="904"/>
      <c r="AV142" s="890"/>
      <c r="AW142" s="903"/>
      <c r="AX142" s="896"/>
      <c r="AY142" s="888"/>
      <c r="AZ142" s="889"/>
      <c r="BA142" s="893"/>
      <c r="BB142" s="902"/>
      <c r="BC142" s="903"/>
      <c r="BD142" s="890"/>
      <c r="BE142" s="904"/>
      <c r="BF142" s="890"/>
      <c r="BG142" s="903"/>
      <c r="BH142" s="896"/>
      <c r="BI142" s="1054"/>
    </row>
    <row r="143" spans="1:62" s="13" customFormat="1" ht="12" customHeight="1">
      <c r="A143" s="1053"/>
      <c r="B143" s="469"/>
      <c r="C143" s="470"/>
      <c r="D143" s="470"/>
      <c r="E143" s="470" t="s">
        <v>377</v>
      </c>
      <c r="F143" s="455" t="s">
        <v>397</v>
      </c>
      <c r="G143" s="455"/>
      <c r="H143" s="455"/>
      <c r="I143" s="883">
        <f>SUM(U143,AE143,AO143,AY143,BI143)</f>
        <v>25200000</v>
      </c>
      <c r="J143" s="884">
        <f>I143/I139</f>
        <v>0.2678002125398512</v>
      </c>
      <c r="K143" s="1107">
        <f>I143/I138</f>
        <v>0.12873936315916834</v>
      </c>
      <c r="L143" s="885"/>
      <c r="M143" s="897"/>
      <c r="N143" s="886"/>
      <c r="O143" s="899"/>
      <c r="P143" s="886"/>
      <c r="Q143" s="900"/>
      <c r="R143" s="886"/>
      <c r="S143" s="899"/>
      <c r="T143" s="901"/>
      <c r="U143" s="888">
        <f>SUM(U144:U145)</f>
        <v>0</v>
      </c>
      <c r="V143" s="889"/>
      <c r="W143" s="890"/>
      <c r="X143" s="890"/>
      <c r="Y143" s="890"/>
      <c r="Z143" s="890"/>
      <c r="AA143" s="890"/>
      <c r="AB143" s="890"/>
      <c r="AC143" s="890"/>
      <c r="AD143" s="890"/>
      <c r="AE143" s="888">
        <f>SUM(AE144:AE145)</f>
        <v>18000000</v>
      </c>
      <c r="AF143" s="889"/>
      <c r="AG143" s="893"/>
      <c r="AH143" s="890"/>
      <c r="AI143" s="903"/>
      <c r="AJ143" s="890"/>
      <c r="AK143" s="904"/>
      <c r="AL143" s="890"/>
      <c r="AM143" s="903"/>
      <c r="AN143" s="896"/>
      <c r="AO143" s="888">
        <f>SUM(AO144:AO145)</f>
        <v>3600000</v>
      </c>
      <c r="AP143" s="889"/>
      <c r="AQ143" s="893"/>
      <c r="AR143" s="890"/>
      <c r="AS143" s="903"/>
      <c r="AT143" s="890"/>
      <c r="AU143" s="904"/>
      <c r="AV143" s="890"/>
      <c r="AW143" s="903"/>
      <c r="AX143" s="896"/>
      <c r="AY143" s="888">
        <f>SUM(AY144:AY145)</f>
        <v>3600000</v>
      </c>
      <c r="AZ143" s="889"/>
      <c r="BA143" s="893"/>
      <c r="BB143" s="890"/>
      <c r="BC143" s="903"/>
      <c r="BD143" s="890"/>
      <c r="BE143" s="904"/>
      <c r="BF143" s="890"/>
      <c r="BG143" s="903"/>
      <c r="BH143" s="896"/>
      <c r="BI143" s="1054">
        <f>SUM(BI144:BI145)</f>
        <v>0</v>
      </c>
    </row>
    <row r="144" spans="1:62" s="13" customFormat="1" ht="12" hidden="1" customHeight="1">
      <c r="A144" s="1053"/>
      <c r="B144" s="469"/>
      <c r="C144" s="470"/>
      <c r="D144" s="470"/>
      <c r="E144" s="470"/>
      <c r="F144" s="455"/>
      <c r="G144" s="455"/>
      <c r="H144" s="455"/>
      <c r="I144" s="883"/>
      <c r="J144" s="884"/>
      <c r="K144" s="1108"/>
      <c r="L144" s="885"/>
      <c r="M144" s="897"/>
      <c r="N144" s="886"/>
      <c r="O144" s="899"/>
      <c r="P144" s="886"/>
      <c r="Q144" s="900"/>
      <c r="R144" s="886"/>
      <c r="S144" s="899"/>
      <c r="T144" s="901"/>
      <c r="U144" s="888"/>
      <c r="V144" s="889" t="s">
        <v>297</v>
      </c>
      <c r="W144" s="893">
        <v>400000</v>
      </c>
      <c r="X144" s="890" t="s">
        <v>7</v>
      </c>
      <c r="Y144" s="905">
        <v>30</v>
      </c>
      <c r="Z144" s="890"/>
      <c r="AA144" s="904"/>
      <c r="AB144" s="890"/>
      <c r="AC144" s="903"/>
      <c r="AD144" s="896" t="s">
        <v>8</v>
      </c>
      <c r="AE144" s="888">
        <f>SUM(W144*Y144)</f>
        <v>12000000</v>
      </c>
      <c r="AF144" s="889" t="s">
        <v>282</v>
      </c>
      <c r="AG144" s="893">
        <v>300000</v>
      </c>
      <c r="AH144" s="890" t="s">
        <v>7</v>
      </c>
      <c r="AI144" s="894">
        <v>12</v>
      </c>
      <c r="AJ144" s="890"/>
      <c r="AK144" s="895"/>
      <c r="AL144" s="890"/>
      <c r="AM144" s="895"/>
      <c r="AN144" s="896" t="s">
        <v>8</v>
      </c>
      <c r="AO144" s="888">
        <f>SUM(AG144*AI144)</f>
        <v>3600000</v>
      </c>
      <c r="AP144" s="889" t="s">
        <v>282</v>
      </c>
      <c r="AQ144" s="893">
        <v>300000</v>
      </c>
      <c r="AR144" s="890" t="s">
        <v>7</v>
      </c>
      <c r="AS144" s="894">
        <v>12</v>
      </c>
      <c r="AT144" s="890"/>
      <c r="AU144" s="895"/>
      <c r="AV144" s="890"/>
      <c r="AW144" s="895"/>
      <c r="AX144" s="896" t="s">
        <v>8</v>
      </c>
      <c r="AY144" s="888">
        <f>SUM(AQ144*AS144)</f>
        <v>3600000</v>
      </c>
      <c r="AZ144" s="889"/>
      <c r="BA144" s="893"/>
      <c r="BB144" s="890"/>
      <c r="BC144" s="903"/>
      <c r="BD144" s="890"/>
      <c r="BE144" s="904"/>
      <c r="BF144" s="890"/>
      <c r="BG144" s="903"/>
      <c r="BH144" s="896"/>
      <c r="BI144" s="1054"/>
    </row>
    <row r="145" spans="1:61" s="13" customFormat="1" ht="12" hidden="1" customHeight="1">
      <c r="A145" s="1053"/>
      <c r="B145" s="469"/>
      <c r="C145" s="470"/>
      <c r="D145" s="470"/>
      <c r="E145" s="470"/>
      <c r="F145" s="455"/>
      <c r="G145" s="455"/>
      <c r="H145" s="455"/>
      <c r="I145" s="883"/>
      <c r="J145" s="884"/>
      <c r="K145" s="1108"/>
      <c r="L145" s="885"/>
      <c r="M145" s="897"/>
      <c r="N145" s="886"/>
      <c r="O145" s="899"/>
      <c r="P145" s="886"/>
      <c r="Q145" s="900"/>
      <c r="R145" s="886"/>
      <c r="S145" s="899"/>
      <c r="T145" s="901"/>
      <c r="U145" s="888"/>
      <c r="V145" s="889" t="s">
        <v>298</v>
      </c>
      <c r="W145" s="893">
        <v>600000</v>
      </c>
      <c r="X145" s="890" t="s">
        <v>7</v>
      </c>
      <c r="Y145" s="905">
        <v>10</v>
      </c>
      <c r="Z145" s="890"/>
      <c r="AA145" s="904"/>
      <c r="AB145" s="890"/>
      <c r="AC145" s="903"/>
      <c r="AD145" s="896" t="s">
        <v>8</v>
      </c>
      <c r="AE145" s="888">
        <f>SUM(W145*Y145)</f>
        <v>6000000</v>
      </c>
      <c r="AF145" s="889"/>
      <c r="AG145" s="893"/>
      <c r="AH145" s="890"/>
      <c r="AI145" s="903"/>
      <c r="AJ145" s="890"/>
      <c r="AK145" s="904"/>
      <c r="AL145" s="890"/>
      <c r="AM145" s="903"/>
      <c r="AN145" s="896"/>
      <c r="AO145" s="888"/>
      <c r="AP145" s="889"/>
      <c r="AQ145" s="893"/>
      <c r="AR145" s="890"/>
      <c r="AS145" s="903"/>
      <c r="AT145" s="890"/>
      <c r="AU145" s="904"/>
      <c r="AV145" s="890"/>
      <c r="AW145" s="903"/>
      <c r="AX145" s="896"/>
      <c r="AY145" s="888"/>
      <c r="AZ145" s="889"/>
      <c r="BA145" s="893"/>
      <c r="BB145" s="890"/>
      <c r="BC145" s="903"/>
      <c r="BD145" s="890"/>
      <c r="BE145" s="904"/>
      <c r="BF145" s="890"/>
      <c r="BG145" s="903"/>
      <c r="BH145" s="896"/>
      <c r="BI145" s="1054"/>
    </row>
    <row r="146" spans="1:61" s="13" customFormat="1" ht="12" customHeight="1">
      <c r="A146" s="1053"/>
      <c r="B146" s="469"/>
      <c r="C146" s="470"/>
      <c r="D146" s="470"/>
      <c r="E146" s="470" t="s">
        <v>378</v>
      </c>
      <c r="F146" s="455" t="s">
        <v>398</v>
      </c>
      <c r="G146" s="455"/>
      <c r="H146" s="455"/>
      <c r="I146" s="883">
        <f>SUM(U146,AE146,AO146,AY146,BI146)</f>
        <v>4800000</v>
      </c>
      <c r="J146" s="884">
        <f>I146/I139</f>
        <v>5.1009564293304992E-2</v>
      </c>
      <c r="K146" s="1107">
        <f>I146/I138</f>
        <v>2.4521783458889206E-2</v>
      </c>
      <c r="L146" s="906"/>
      <c r="M146" s="907"/>
      <c r="N146" s="908"/>
      <c r="O146" s="909"/>
      <c r="P146" s="472"/>
      <c r="Q146" s="910"/>
      <c r="R146" s="472"/>
      <c r="S146" s="911"/>
      <c r="T146" s="912"/>
      <c r="U146" s="888">
        <f>SUM(U147)</f>
        <v>0</v>
      </c>
      <c r="V146" s="889"/>
      <c r="W146" s="890"/>
      <c r="X146" s="890"/>
      <c r="Y146" s="890"/>
      <c r="Z146" s="890"/>
      <c r="AA146" s="890"/>
      <c r="AB146" s="890"/>
      <c r="AC146" s="890"/>
      <c r="AD146" s="890"/>
      <c r="AE146" s="888">
        <f>SUM(AE147)</f>
        <v>4800000</v>
      </c>
      <c r="AF146" s="913"/>
      <c r="AG146" s="914"/>
      <c r="AH146" s="915"/>
      <c r="AI146" s="916"/>
      <c r="AJ146" s="917"/>
      <c r="AK146" s="918"/>
      <c r="AL146" s="917"/>
      <c r="AM146" s="919"/>
      <c r="AN146" s="920"/>
      <c r="AO146" s="888">
        <f>SUM(AO147)</f>
        <v>0</v>
      </c>
      <c r="AP146" s="913"/>
      <c r="AQ146" s="914"/>
      <c r="AR146" s="915"/>
      <c r="AS146" s="916"/>
      <c r="AT146" s="917"/>
      <c r="AU146" s="918"/>
      <c r="AV146" s="917"/>
      <c r="AW146" s="919"/>
      <c r="AX146" s="920"/>
      <c r="AY146" s="888">
        <f>SUM(AY147)</f>
        <v>0</v>
      </c>
      <c r="AZ146" s="913"/>
      <c r="BA146" s="914"/>
      <c r="BB146" s="915"/>
      <c r="BC146" s="916"/>
      <c r="BD146" s="917"/>
      <c r="BE146" s="918"/>
      <c r="BF146" s="917"/>
      <c r="BG146" s="919"/>
      <c r="BH146" s="920"/>
      <c r="BI146" s="1054">
        <f>SUM(BI147)</f>
        <v>0</v>
      </c>
    </row>
    <row r="147" spans="1:61" s="13" customFormat="1" ht="12" hidden="1" customHeight="1">
      <c r="A147" s="1053"/>
      <c r="B147" s="469"/>
      <c r="C147" s="470"/>
      <c r="D147" s="470"/>
      <c r="E147" s="470"/>
      <c r="F147" s="455"/>
      <c r="G147" s="455"/>
      <c r="H147" s="455"/>
      <c r="I147" s="883"/>
      <c r="J147" s="884">
        <f>I147/I140</f>
        <v>0</v>
      </c>
      <c r="K147" s="1107"/>
      <c r="L147" s="885"/>
      <c r="M147" s="897"/>
      <c r="N147" s="886"/>
      <c r="O147" s="921"/>
      <c r="P147" s="886"/>
      <c r="Q147" s="469"/>
      <c r="R147" s="886"/>
      <c r="S147" s="899"/>
      <c r="T147" s="901"/>
      <c r="U147" s="888"/>
      <c r="V147" s="889" t="s">
        <v>305</v>
      </c>
      <c r="W147" s="893">
        <v>400000</v>
      </c>
      <c r="X147" s="890" t="s">
        <v>7</v>
      </c>
      <c r="Y147" s="905">
        <v>12</v>
      </c>
      <c r="Z147" s="890"/>
      <c r="AA147" s="904"/>
      <c r="AB147" s="890"/>
      <c r="AC147" s="903"/>
      <c r="AD147" s="896" t="s">
        <v>8</v>
      </c>
      <c r="AE147" s="888">
        <f>SUM(W147*Y147)</f>
        <v>4800000</v>
      </c>
      <c r="AF147" s="889"/>
      <c r="AG147" s="893"/>
      <c r="AH147" s="890"/>
      <c r="AI147" s="894"/>
      <c r="AJ147" s="890"/>
      <c r="AK147" s="891"/>
      <c r="AL147" s="890"/>
      <c r="AM147" s="903"/>
      <c r="AN147" s="896"/>
      <c r="AO147" s="888"/>
      <c r="AP147" s="889"/>
      <c r="AQ147" s="893"/>
      <c r="AR147" s="890"/>
      <c r="AS147" s="894"/>
      <c r="AT147" s="890"/>
      <c r="AU147" s="891"/>
      <c r="AV147" s="890"/>
      <c r="AW147" s="903"/>
      <c r="AX147" s="896"/>
      <c r="AY147" s="888"/>
      <c r="AZ147" s="889"/>
      <c r="BA147" s="893"/>
      <c r="BB147" s="890"/>
      <c r="BC147" s="894"/>
      <c r="BD147" s="890"/>
      <c r="BE147" s="891"/>
      <c r="BF147" s="890"/>
      <c r="BG147" s="903"/>
      <c r="BH147" s="896"/>
      <c r="BI147" s="1054"/>
    </row>
    <row r="148" spans="1:61" s="13" customFormat="1" ht="12" customHeight="1">
      <c r="A148" s="1053"/>
      <c r="B148" s="469"/>
      <c r="C148" s="469"/>
      <c r="D148" s="470"/>
      <c r="E148" s="470" t="s">
        <v>379</v>
      </c>
      <c r="F148" s="922" t="s">
        <v>299</v>
      </c>
      <c r="G148" s="922"/>
      <c r="H148" s="922"/>
      <c r="I148" s="883">
        <f>SUM(U148,AE148,AO148,AY148,BI148)</f>
        <v>4000000</v>
      </c>
      <c r="J148" s="884">
        <f>I148/I139</f>
        <v>4.250797024442083E-2</v>
      </c>
      <c r="K148" s="1107">
        <f>SUM(I148/I138)*100%</f>
        <v>2.0434819549074338E-2</v>
      </c>
      <c r="L148" s="885"/>
      <c r="M148" s="886"/>
      <c r="N148" s="886"/>
      <c r="O148" s="469"/>
      <c r="P148" s="886"/>
      <c r="Q148" s="887"/>
      <c r="R148" s="886"/>
      <c r="S148" s="886"/>
      <c r="T148" s="886"/>
      <c r="U148" s="888">
        <f>SUM(U149:U151)</f>
        <v>0</v>
      </c>
      <c r="V148" s="889"/>
      <c r="W148" s="890"/>
      <c r="X148" s="890"/>
      <c r="Y148" s="891"/>
      <c r="Z148" s="890"/>
      <c r="AA148" s="892"/>
      <c r="AB148" s="890"/>
      <c r="AC148" s="890"/>
      <c r="AD148" s="890"/>
      <c r="AE148" s="888">
        <f>SUM(AE149:AE149)</f>
        <v>0</v>
      </c>
      <c r="AF148" s="889"/>
      <c r="AG148" s="890"/>
      <c r="AH148" s="890"/>
      <c r="AI148" s="891"/>
      <c r="AJ148" s="890"/>
      <c r="AK148" s="892"/>
      <c r="AL148" s="890"/>
      <c r="AM148" s="890"/>
      <c r="AN148" s="890"/>
      <c r="AO148" s="888">
        <f>SUM(AO149:AO149)</f>
        <v>4000000</v>
      </c>
      <c r="AP148" s="889"/>
      <c r="AQ148" s="890"/>
      <c r="AR148" s="890"/>
      <c r="AS148" s="891"/>
      <c r="AT148" s="890"/>
      <c r="AU148" s="892"/>
      <c r="AV148" s="890"/>
      <c r="AW148" s="890"/>
      <c r="AX148" s="890"/>
      <c r="AY148" s="888">
        <f>SUM(AY149:AY149)</f>
        <v>0</v>
      </c>
      <c r="AZ148" s="889"/>
      <c r="BA148" s="890"/>
      <c r="BB148" s="890"/>
      <c r="BC148" s="891"/>
      <c r="BD148" s="890"/>
      <c r="BE148" s="892"/>
      <c r="BF148" s="890"/>
      <c r="BG148" s="890"/>
      <c r="BH148" s="890"/>
      <c r="BI148" s="1054">
        <f>SUM(BI149:BI149)</f>
        <v>0</v>
      </c>
    </row>
    <row r="149" spans="1:61" s="13" customFormat="1" ht="12" hidden="1" customHeight="1">
      <c r="A149" s="1053"/>
      <c r="B149" s="469"/>
      <c r="C149" s="469"/>
      <c r="D149" s="469"/>
      <c r="E149" s="469"/>
      <c r="F149" s="922"/>
      <c r="G149" s="922"/>
      <c r="H149" s="922"/>
      <c r="I149" s="883"/>
      <c r="J149" s="884">
        <f t="shared" ref="J149:J181" si="1">I149/I140</f>
        <v>0</v>
      </c>
      <c r="K149" s="1107"/>
      <c r="L149" s="885"/>
      <c r="M149" s="897"/>
      <c r="N149" s="898"/>
      <c r="O149" s="469"/>
      <c r="P149" s="886"/>
      <c r="Q149" s="900"/>
      <c r="R149" s="886"/>
      <c r="S149" s="899"/>
      <c r="T149" s="901"/>
      <c r="U149" s="888"/>
      <c r="V149" s="889"/>
      <c r="W149" s="893"/>
      <c r="X149" s="902"/>
      <c r="Y149" s="891"/>
      <c r="Z149" s="890"/>
      <c r="AA149" s="904"/>
      <c r="AB149" s="890"/>
      <c r="AC149" s="903"/>
      <c r="AD149" s="896"/>
      <c r="AE149" s="888"/>
      <c r="AF149" s="889" t="s">
        <v>299</v>
      </c>
      <c r="AG149" s="893">
        <v>200000</v>
      </c>
      <c r="AH149" s="890" t="s">
        <v>7</v>
      </c>
      <c r="AI149" s="894">
        <v>20</v>
      </c>
      <c r="AJ149" s="890"/>
      <c r="AK149" s="895"/>
      <c r="AL149" s="890"/>
      <c r="AM149" s="895"/>
      <c r="AN149" s="896" t="s">
        <v>8</v>
      </c>
      <c r="AO149" s="888">
        <f>SUM(AG149*AI149)</f>
        <v>4000000</v>
      </c>
      <c r="AP149" s="889"/>
      <c r="AQ149" s="893"/>
      <c r="AR149" s="902"/>
      <c r="AS149" s="891"/>
      <c r="AT149" s="890"/>
      <c r="AU149" s="904"/>
      <c r="AV149" s="890"/>
      <c r="AW149" s="903"/>
      <c r="AX149" s="896"/>
      <c r="AY149" s="888"/>
      <c r="AZ149" s="889"/>
      <c r="BA149" s="893"/>
      <c r="BB149" s="902"/>
      <c r="BC149" s="891"/>
      <c r="BD149" s="890"/>
      <c r="BE149" s="904"/>
      <c r="BF149" s="890"/>
      <c r="BG149" s="903"/>
      <c r="BH149" s="896"/>
      <c r="BI149" s="1054"/>
    </row>
    <row r="150" spans="1:61" s="13" customFormat="1" ht="12" customHeight="1">
      <c r="A150" s="1053"/>
      <c r="B150" s="469"/>
      <c r="C150" s="469"/>
      <c r="D150" s="470"/>
      <c r="E150" s="470" t="s">
        <v>380</v>
      </c>
      <c r="F150" s="922" t="s">
        <v>399</v>
      </c>
      <c r="G150" s="922"/>
      <c r="H150" s="922"/>
      <c r="I150" s="883">
        <f>SUM(U150,AE150,AO150,AY150,BI150)</f>
        <v>240000</v>
      </c>
      <c r="J150" s="884">
        <f>I150/I139</f>
        <v>2.5504782146652497E-3</v>
      </c>
      <c r="K150" s="1107">
        <f>SUM(I150/I138)*100%</f>
        <v>1.2260891729444603E-3</v>
      </c>
      <c r="L150" s="885"/>
      <c r="M150" s="886"/>
      <c r="N150" s="886"/>
      <c r="O150" s="469"/>
      <c r="P150" s="886"/>
      <c r="Q150" s="887"/>
      <c r="R150" s="886"/>
      <c r="S150" s="886"/>
      <c r="T150" s="886"/>
      <c r="U150" s="888">
        <f>SUM(U151:U153)</f>
        <v>0</v>
      </c>
      <c r="V150" s="889"/>
      <c r="W150" s="890"/>
      <c r="X150" s="890"/>
      <c r="Y150" s="891"/>
      <c r="Z150" s="890"/>
      <c r="AA150" s="892"/>
      <c r="AB150" s="890"/>
      <c r="AC150" s="890"/>
      <c r="AD150" s="890"/>
      <c r="AE150" s="888">
        <f>SUM(AE151)</f>
        <v>240000</v>
      </c>
      <c r="AF150" s="889"/>
      <c r="AG150" s="890"/>
      <c r="AH150" s="890"/>
      <c r="AI150" s="891"/>
      <c r="AJ150" s="890"/>
      <c r="AK150" s="892"/>
      <c r="AL150" s="890"/>
      <c r="AM150" s="890"/>
      <c r="AN150" s="890"/>
      <c r="AO150" s="888">
        <f>SUM(AO151)</f>
        <v>0</v>
      </c>
      <c r="AP150" s="889"/>
      <c r="AQ150" s="890"/>
      <c r="AR150" s="890"/>
      <c r="AS150" s="891"/>
      <c r="AT150" s="890"/>
      <c r="AU150" s="892"/>
      <c r="AV150" s="890"/>
      <c r="AW150" s="890"/>
      <c r="AX150" s="890"/>
      <c r="AY150" s="888">
        <f>SUM(AY151)</f>
        <v>0</v>
      </c>
      <c r="AZ150" s="889"/>
      <c r="BA150" s="890"/>
      <c r="BB150" s="890"/>
      <c r="BC150" s="891"/>
      <c r="BD150" s="890"/>
      <c r="BE150" s="892"/>
      <c r="BF150" s="890"/>
      <c r="BG150" s="890"/>
      <c r="BH150" s="890"/>
      <c r="BI150" s="1054">
        <f>SUM(BI151)</f>
        <v>0</v>
      </c>
    </row>
    <row r="151" spans="1:61" s="13" customFormat="1" ht="12" hidden="1" customHeight="1">
      <c r="A151" s="1053"/>
      <c r="B151" s="469"/>
      <c r="C151" s="469"/>
      <c r="D151" s="469"/>
      <c r="E151" s="469"/>
      <c r="F151" s="455"/>
      <c r="G151" s="455"/>
      <c r="H151" s="455"/>
      <c r="I151" s="883"/>
      <c r="J151" s="884" t="e">
        <f t="shared" si="1"/>
        <v>#DIV/0!</v>
      </c>
      <c r="K151" s="1107"/>
      <c r="L151" s="885"/>
      <c r="M151" s="897"/>
      <c r="N151" s="886"/>
      <c r="O151" s="899"/>
      <c r="P151" s="886"/>
      <c r="Q151" s="900"/>
      <c r="R151" s="886"/>
      <c r="S151" s="899"/>
      <c r="T151" s="901"/>
      <c r="U151" s="888"/>
      <c r="V151" s="889" t="s">
        <v>284</v>
      </c>
      <c r="W151" s="893">
        <v>20000</v>
      </c>
      <c r="X151" s="890" t="s">
        <v>7</v>
      </c>
      <c r="Y151" s="903">
        <v>12</v>
      </c>
      <c r="Z151" s="890"/>
      <c r="AA151" s="904"/>
      <c r="AB151" s="890"/>
      <c r="AC151" s="903"/>
      <c r="AD151" s="896" t="s">
        <v>8</v>
      </c>
      <c r="AE151" s="888">
        <f>SUM(W151*Y151)</f>
        <v>240000</v>
      </c>
      <c r="AF151" s="889"/>
      <c r="AG151" s="893"/>
      <c r="AH151" s="890"/>
      <c r="AI151" s="903"/>
      <c r="AJ151" s="890"/>
      <c r="AK151" s="904"/>
      <c r="AL151" s="890"/>
      <c r="AM151" s="903"/>
      <c r="AN151" s="896"/>
      <c r="AO151" s="888"/>
      <c r="AP151" s="889"/>
      <c r="AQ151" s="893"/>
      <c r="AR151" s="890"/>
      <c r="AS151" s="903"/>
      <c r="AT151" s="890"/>
      <c r="AU151" s="904"/>
      <c r="AV151" s="890"/>
      <c r="AW151" s="903"/>
      <c r="AX151" s="896"/>
      <c r="AY151" s="888"/>
      <c r="AZ151" s="889"/>
      <c r="BA151" s="893"/>
      <c r="BB151" s="890"/>
      <c r="BC151" s="903"/>
      <c r="BD151" s="890"/>
      <c r="BE151" s="904"/>
      <c r="BF151" s="890"/>
      <c r="BG151" s="903"/>
      <c r="BH151" s="896"/>
      <c r="BI151" s="1054"/>
    </row>
    <row r="152" spans="1:61" s="13" customFormat="1" ht="12" customHeight="1">
      <c r="A152" s="1053"/>
      <c r="B152" s="469"/>
      <c r="C152" s="469"/>
      <c r="D152" s="470"/>
      <c r="E152" s="470" t="s">
        <v>381</v>
      </c>
      <c r="F152" s="922" t="s">
        <v>400</v>
      </c>
      <c r="G152" s="922"/>
      <c r="H152" s="922"/>
      <c r="I152" s="883">
        <f>SUM(U152,AE152,AO152,AY152,BI152)</f>
        <v>1480000</v>
      </c>
      <c r="J152" s="884">
        <f>I152/I139</f>
        <v>1.5727948990435708E-2</v>
      </c>
      <c r="K152" s="1107">
        <f>SUM(I152/I138)*100%</f>
        <v>7.5608832331575055E-3</v>
      </c>
      <c r="L152" s="885"/>
      <c r="M152" s="886"/>
      <c r="N152" s="886"/>
      <c r="O152" s="469"/>
      <c r="P152" s="886"/>
      <c r="Q152" s="887"/>
      <c r="R152" s="886"/>
      <c r="S152" s="886"/>
      <c r="T152" s="886"/>
      <c r="U152" s="888">
        <f>SUM(U153:U155)</f>
        <v>0</v>
      </c>
      <c r="V152" s="889"/>
      <c r="W152" s="890"/>
      <c r="X152" s="890"/>
      <c r="Y152" s="891"/>
      <c r="Z152" s="890"/>
      <c r="AA152" s="892"/>
      <c r="AB152" s="890"/>
      <c r="AC152" s="890"/>
      <c r="AD152" s="890"/>
      <c r="AE152" s="888">
        <f>SUM(AE153:AE154)</f>
        <v>1240000</v>
      </c>
      <c r="AF152" s="889"/>
      <c r="AG152" s="890"/>
      <c r="AH152" s="890"/>
      <c r="AI152" s="891"/>
      <c r="AJ152" s="890"/>
      <c r="AK152" s="892"/>
      <c r="AL152" s="890"/>
      <c r="AM152" s="890"/>
      <c r="AN152" s="890"/>
      <c r="AO152" s="888">
        <f>SUM(AO153:AO154)</f>
        <v>240000</v>
      </c>
      <c r="AP152" s="889"/>
      <c r="AQ152" s="890"/>
      <c r="AR152" s="890"/>
      <c r="AS152" s="891"/>
      <c r="AT152" s="890"/>
      <c r="AU152" s="892"/>
      <c r="AV152" s="890"/>
      <c r="AW152" s="890"/>
      <c r="AX152" s="890"/>
      <c r="AY152" s="888">
        <f>SUM(AY153:AY154)</f>
        <v>0</v>
      </c>
      <c r="AZ152" s="889"/>
      <c r="BA152" s="890"/>
      <c r="BB152" s="890"/>
      <c r="BC152" s="891"/>
      <c r="BD152" s="890"/>
      <c r="BE152" s="892"/>
      <c r="BF152" s="890"/>
      <c r="BG152" s="890"/>
      <c r="BH152" s="890"/>
      <c r="BI152" s="1054">
        <f>SUM(BI153:BI154)</f>
        <v>0</v>
      </c>
    </row>
    <row r="153" spans="1:61" s="13" customFormat="1" ht="12" hidden="1" customHeight="1">
      <c r="A153" s="1053"/>
      <c r="B153" s="469"/>
      <c r="C153" s="469"/>
      <c r="D153" s="469"/>
      <c r="E153" s="469"/>
      <c r="F153" s="922"/>
      <c r="G153" s="922"/>
      <c r="H153" s="922"/>
      <c r="I153" s="883"/>
      <c r="J153" s="884" t="e">
        <f t="shared" si="1"/>
        <v>#DIV/0!</v>
      </c>
      <c r="K153" s="1107"/>
      <c r="L153" s="885"/>
      <c r="M153" s="897"/>
      <c r="N153" s="886"/>
      <c r="O153" s="921"/>
      <c r="P153" s="886"/>
      <c r="Q153" s="900"/>
      <c r="R153" s="886"/>
      <c r="S153" s="899"/>
      <c r="T153" s="901"/>
      <c r="U153" s="888"/>
      <c r="V153" s="889" t="s">
        <v>283</v>
      </c>
      <c r="W153" s="893">
        <v>20000</v>
      </c>
      <c r="X153" s="890" t="s">
        <v>7</v>
      </c>
      <c r="Y153" s="903">
        <v>12</v>
      </c>
      <c r="Z153" s="890"/>
      <c r="AA153" s="904"/>
      <c r="AB153" s="890"/>
      <c r="AC153" s="903"/>
      <c r="AD153" s="896" t="s">
        <v>8</v>
      </c>
      <c r="AE153" s="888">
        <f>SUM(W153*Y153)</f>
        <v>240000</v>
      </c>
      <c r="AF153" s="889" t="s">
        <v>283</v>
      </c>
      <c r="AG153" s="893">
        <v>20000</v>
      </c>
      <c r="AH153" s="890" t="s">
        <v>7</v>
      </c>
      <c r="AI153" s="903">
        <v>12</v>
      </c>
      <c r="AJ153" s="890"/>
      <c r="AK153" s="904"/>
      <c r="AL153" s="890"/>
      <c r="AM153" s="903"/>
      <c r="AN153" s="896" t="s">
        <v>8</v>
      </c>
      <c r="AO153" s="888">
        <f>SUM(AG153*AI153)</f>
        <v>240000</v>
      </c>
      <c r="AP153" s="889"/>
      <c r="AQ153" s="893"/>
      <c r="AR153" s="890"/>
      <c r="AS153" s="894"/>
      <c r="AT153" s="890"/>
      <c r="AU153" s="904"/>
      <c r="AV153" s="890"/>
      <c r="AW153" s="903"/>
      <c r="AX153" s="896"/>
      <c r="AY153" s="888"/>
      <c r="AZ153" s="889"/>
      <c r="BA153" s="893"/>
      <c r="BB153" s="890"/>
      <c r="BC153" s="894"/>
      <c r="BD153" s="890"/>
      <c r="BE153" s="904"/>
      <c r="BF153" s="890"/>
      <c r="BG153" s="903"/>
      <c r="BH153" s="896"/>
      <c r="BI153" s="1054"/>
    </row>
    <row r="154" spans="1:61" s="13" customFormat="1" ht="12" hidden="1" customHeight="1">
      <c r="A154" s="1053"/>
      <c r="B154" s="469"/>
      <c r="C154" s="469"/>
      <c r="D154" s="469"/>
      <c r="E154" s="469"/>
      <c r="F154" s="922"/>
      <c r="G154" s="922"/>
      <c r="H154" s="922"/>
      <c r="I154" s="883"/>
      <c r="J154" s="884" t="e">
        <f t="shared" si="1"/>
        <v>#DIV/0!</v>
      </c>
      <c r="K154" s="1107"/>
      <c r="L154" s="885"/>
      <c r="M154" s="897"/>
      <c r="N154" s="886"/>
      <c r="O154" s="921"/>
      <c r="P154" s="886"/>
      <c r="Q154" s="900"/>
      <c r="R154" s="886"/>
      <c r="S154" s="899"/>
      <c r="T154" s="901"/>
      <c r="U154" s="888"/>
      <c r="V154" s="913" t="s">
        <v>300</v>
      </c>
      <c r="W154" s="914">
        <v>500000</v>
      </c>
      <c r="X154" s="915" t="s">
        <v>7</v>
      </c>
      <c r="Y154" s="916">
        <v>2</v>
      </c>
      <c r="Z154" s="917"/>
      <c r="AA154" s="918"/>
      <c r="AB154" s="917"/>
      <c r="AC154" s="919"/>
      <c r="AD154" s="920" t="s">
        <v>8</v>
      </c>
      <c r="AE154" s="923">
        <f>SUM(W154*Y154)</f>
        <v>1000000</v>
      </c>
      <c r="AF154" s="889"/>
      <c r="AG154" s="893"/>
      <c r="AH154" s="890"/>
      <c r="AI154" s="894"/>
      <c r="AJ154" s="890"/>
      <c r="AK154" s="904"/>
      <c r="AL154" s="890"/>
      <c r="AM154" s="903"/>
      <c r="AN154" s="896"/>
      <c r="AO154" s="888"/>
      <c r="AP154" s="889"/>
      <c r="AQ154" s="893"/>
      <c r="AR154" s="890"/>
      <c r="AS154" s="894"/>
      <c r="AT154" s="890"/>
      <c r="AU154" s="904"/>
      <c r="AV154" s="890"/>
      <c r="AW154" s="903"/>
      <c r="AX154" s="896"/>
      <c r="AY154" s="888"/>
      <c r="AZ154" s="889"/>
      <c r="BA154" s="893"/>
      <c r="BB154" s="890"/>
      <c r="BC154" s="894"/>
      <c r="BD154" s="890"/>
      <c r="BE154" s="904"/>
      <c r="BF154" s="890"/>
      <c r="BG154" s="903"/>
      <c r="BH154" s="896"/>
      <c r="BI154" s="1054"/>
    </row>
    <row r="155" spans="1:61" s="13" customFormat="1" ht="12" customHeight="1">
      <c r="A155" s="1053"/>
      <c r="B155" s="469"/>
      <c r="C155" s="469"/>
      <c r="D155" s="470"/>
      <c r="E155" s="470" t="s">
        <v>382</v>
      </c>
      <c r="F155" s="922" t="s">
        <v>401</v>
      </c>
      <c r="G155" s="922"/>
      <c r="H155" s="922"/>
      <c r="I155" s="883">
        <f>SUM(U155,AE155,AO155,AY155,BI155)</f>
        <v>0</v>
      </c>
      <c r="J155" s="884">
        <f>I155/I139</f>
        <v>0</v>
      </c>
      <c r="K155" s="1107">
        <f>SUM(I155/I138)*100%</f>
        <v>0</v>
      </c>
      <c r="L155" s="885"/>
      <c r="M155" s="886"/>
      <c r="N155" s="886"/>
      <c r="O155" s="469"/>
      <c r="P155" s="886"/>
      <c r="Q155" s="887"/>
      <c r="R155" s="886"/>
      <c r="S155" s="886"/>
      <c r="T155" s="886"/>
      <c r="U155" s="888">
        <f>SUM(U156:U158)</f>
        <v>0</v>
      </c>
      <c r="V155" s="889"/>
      <c r="W155" s="890"/>
      <c r="X155" s="890"/>
      <c r="Y155" s="891"/>
      <c r="Z155" s="890"/>
      <c r="AA155" s="892"/>
      <c r="AB155" s="890"/>
      <c r="AC155" s="890"/>
      <c r="AD155" s="890"/>
      <c r="AE155" s="888">
        <f>SUM(AE156)</f>
        <v>0</v>
      </c>
      <c r="AF155" s="889"/>
      <c r="AG155" s="890"/>
      <c r="AH155" s="890"/>
      <c r="AI155" s="891"/>
      <c r="AJ155" s="890"/>
      <c r="AK155" s="892"/>
      <c r="AL155" s="890"/>
      <c r="AM155" s="890"/>
      <c r="AN155" s="890"/>
      <c r="AO155" s="888">
        <f>SUM(AO156)</f>
        <v>0</v>
      </c>
      <c r="AP155" s="889"/>
      <c r="AQ155" s="890"/>
      <c r="AR155" s="890"/>
      <c r="AS155" s="891"/>
      <c r="AT155" s="890"/>
      <c r="AU155" s="892"/>
      <c r="AV155" s="890"/>
      <c r="AW155" s="890"/>
      <c r="AX155" s="890"/>
      <c r="AY155" s="888">
        <f>SUM(AY156)</f>
        <v>0</v>
      </c>
      <c r="AZ155" s="889"/>
      <c r="BA155" s="890"/>
      <c r="BB155" s="890"/>
      <c r="BC155" s="891"/>
      <c r="BD155" s="890"/>
      <c r="BE155" s="892"/>
      <c r="BF155" s="890"/>
      <c r="BG155" s="890"/>
      <c r="BH155" s="890"/>
      <c r="BI155" s="1054">
        <f>SUM(BI156)</f>
        <v>0</v>
      </c>
    </row>
    <row r="156" spans="1:61" s="13" customFormat="1" ht="12" hidden="1" customHeight="1">
      <c r="A156" s="1053"/>
      <c r="B156" s="469"/>
      <c r="C156" s="469"/>
      <c r="D156" s="469"/>
      <c r="E156" s="469"/>
      <c r="F156" s="922"/>
      <c r="G156" s="922"/>
      <c r="H156" s="922"/>
      <c r="I156" s="883"/>
      <c r="J156" s="884" t="e">
        <f t="shared" si="1"/>
        <v>#DIV/0!</v>
      </c>
      <c r="K156" s="1107">
        <f t="shared" ref="K156:K184" si="2">SUM(I156/I139)*100%</f>
        <v>0</v>
      </c>
      <c r="L156" s="885"/>
      <c r="M156" s="886"/>
      <c r="N156" s="886"/>
      <c r="O156" s="469"/>
      <c r="P156" s="886"/>
      <c r="Q156" s="887"/>
      <c r="R156" s="886"/>
      <c r="S156" s="886"/>
      <c r="T156" s="886"/>
      <c r="U156" s="888"/>
      <c r="V156" s="889"/>
      <c r="W156" s="890"/>
      <c r="X156" s="890"/>
      <c r="Y156" s="891"/>
      <c r="Z156" s="890"/>
      <c r="AA156" s="892"/>
      <c r="AB156" s="890"/>
      <c r="AC156" s="890"/>
      <c r="AD156" s="890"/>
      <c r="AE156" s="888"/>
      <c r="AF156" s="889"/>
      <c r="AG156" s="890"/>
      <c r="AH156" s="890"/>
      <c r="AI156" s="891"/>
      <c r="AJ156" s="890"/>
      <c r="AK156" s="892"/>
      <c r="AL156" s="890"/>
      <c r="AM156" s="890"/>
      <c r="AN156" s="890"/>
      <c r="AO156" s="888"/>
      <c r="AP156" s="889"/>
      <c r="AQ156" s="890"/>
      <c r="AR156" s="890"/>
      <c r="AS156" s="891"/>
      <c r="AT156" s="890"/>
      <c r="AU156" s="892"/>
      <c r="AV156" s="890"/>
      <c r="AW156" s="890"/>
      <c r="AX156" s="890"/>
      <c r="AY156" s="888"/>
      <c r="AZ156" s="889"/>
      <c r="BA156" s="890"/>
      <c r="BB156" s="890"/>
      <c r="BC156" s="891"/>
      <c r="BD156" s="890"/>
      <c r="BE156" s="892"/>
      <c r="BF156" s="890"/>
      <c r="BG156" s="890"/>
      <c r="BH156" s="890"/>
      <c r="BI156" s="1054"/>
    </row>
    <row r="157" spans="1:61" s="13" customFormat="1" ht="12" customHeight="1">
      <c r="A157" s="1053"/>
      <c r="B157" s="469"/>
      <c r="C157" s="469"/>
      <c r="D157" s="470"/>
      <c r="E157" s="470" t="s">
        <v>383</v>
      </c>
      <c r="F157" s="922" t="s">
        <v>402</v>
      </c>
      <c r="G157" s="922"/>
      <c r="H157" s="922"/>
      <c r="I157" s="883">
        <f>SUM(U157,AE157,AO157,AY157,BI157)</f>
        <v>4240000</v>
      </c>
      <c r="J157" s="884">
        <f>I157/I139</f>
        <v>4.5058448459086076E-2</v>
      </c>
      <c r="K157" s="1107">
        <f>SUM(I157/I138)*100%</f>
        <v>2.1660908722018798E-2</v>
      </c>
      <c r="L157" s="885"/>
      <c r="M157" s="886"/>
      <c r="N157" s="886"/>
      <c r="O157" s="469"/>
      <c r="P157" s="886"/>
      <c r="Q157" s="887"/>
      <c r="R157" s="886"/>
      <c r="S157" s="886"/>
      <c r="T157" s="886"/>
      <c r="U157" s="888">
        <f>SUM(U158:U160)</f>
        <v>0</v>
      </c>
      <c r="V157" s="889"/>
      <c r="W157" s="893">
        <v>40000</v>
      </c>
      <c r="X157" s="902" t="s">
        <v>7</v>
      </c>
      <c r="Y157" s="903">
        <v>12</v>
      </c>
      <c r="Z157" s="890"/>
      <c r="AA157" s="904"/>
      <c r="AB157" s="890"/>
      <c r="AC157" s="903"/>
      <c r="AD157" s="896" t="s">
        <v>8</v>
      </c>
      <c r="AE157" s="888">
        <f>SUM(AE158:AE160)</f>
        <v>480000</v>
      </c>
      <c r="AF157" s="889"/>
      <c r="AG157" s="893">
        <v>20000</v>
      </c>
      <c r="AH157" s="890" t="s">
        <v>7</v>
      </c>
      <c r="AI157" s="894">
        <v>50</v>
      </c>
      <c r="AJ157" s="890" t="s">
        <v>7</v>
      </c>
      <c r="AK157" s="895"/>
      <c r="AL157" s="890"/>
      <c r="AM157" s="903"/>
      <c r="AN157" s="896" t="s">
        <v>8</v>
      </c>
      <c r="AO157" s="888">
        <f>SUM(AO158:AO160)</f>
        <v>1300000</v>
      </c>
      <c r="AP157" s="889"/>
      <c r="AQ157" s="890"/>
      <c r="AR157" s="890"/>
      <c r="AS157" s="891"/>
      <c r="AT157" s="890"/>
      <c r="AU157" s="892"/>
      <c r="AV157" s="890"/>
      <c r="AW157" s="890"/>
      <c r="AX157" s="890"/>
      <c r="AY157" s="888">
        <f>SUM(AY158:AY160)</f>
        <v>300000</v>
      </c>
      <c r="AZ157" s="889"/>
      <c r="BA157" s="890"/>
      <c r="BB157" s="890"/>
      <c r="BC157" s="891"/>
      <c r="BD157" s="890"/>
      <c r="BE157" s="892"/>
      <c r="BF157" s="890"/>
      <c r="BG157" s="890"/>
      <c r="BH157" s="890"/>
      <c r="BI157" s="1054">
        <f>SUM(BI158:BI160)</f>
        <v>2160000</v>
      </c>
    </row>
    <row r="158" spans="1:61" s="13" customFormat="1" ht="12" hidden="1" customHeight="1">
      <c r="A158" s="1053"/>
      <c r="B158" s="469"/>
      <c r="C158" s="469"/>
      <c r="D158" s="469"/>
      <c r="E158" s="469"/>
      <c r="F158" s="922"/>
      <c r="G158" s="922"/>
      <c r="H158" s="922"/>
      <c r="I158" s="883"/>
      <c r="J158" s="884" t="e">
        <f t="shared" si="1"/>
        <v>#DIV/0!</v>
      </c>
      <c r="K158" s="1107" t="e">
        <f t="shared" si="2"/>
        <v>#DIV/0!</v>
      </c>
      <c r="L158" s="885"/>
      <c r="M158" s="886"/>
      <c r="N158" s="886"/>
      <c r="O158" s="469"/>
      <c r="P158" s="886"/>
      <c r="Q158" s="887"/>
      <c r="R158" s="886"/>
      <c r="S158" s="886"/>
      <c r="T158" s="886"/>
      <c r="U158" s="888"/>
      <c r="V158" s="889" t="s">
        <v>301</v>
      </c>
      <c r="W158" s="893">
        <v>40000</v>
      </c>
      <c r="X158" s="902" t="s">
        <v>7</v>
      </c>
      <c r="Y158" s="903">
        <v>12</v>
      </c>
      <c r="Z158" s="890"/>
      <c r="AA158" s="904"/>
      <c r="AB158" s="890"/>
      <c r="AC158" s="903"/>
      <c r="AD158" s="896" t="s">
        <v>8</v>
      </c>
      <c r="AE158" s="888">
        <f>SUM(W158*Y158)</f>
        <v>480000</v>
      </c>
      <c r="AF158" s="889" t="s">
        <v>301</v>
      </c>
      <c r="AG158" s="893">
        <v>30000</v>
      </c>
      <c r="AH158" s="890" t="s">
        <v>7</v>
      </c>
      <c r="AI158" s="895">
        <v>10</v>
      </c>
      <c r="AJ158" s="890"/>
      <c r="AK158" s="895"/>
      <c r="AL158" s="890"/>
      <c r="AM158" s="895"/>
      <c r="AN158" s="896" t="s">
        <v>8</v>
      </c>
      <c r="AO158" s="888">
        <f>SUM(AG158*AI158)</f>
        <v>300000</v>
      </c>
      <c r="AP158" s="889" t="s">
        <v>301</v>
      </c>
      <c r="AQ158" s="893">
        <v>30000</v>
      </c>
      <c r="AR158" s="890" t="s">
        <v>7</v>
      </c>
      <c r="AS158" s="895">
        <v>10</v>
      </c>
      <c r="AT158" s="890"/>
      <c r="AU158" s="895"/>
      <c r="AV158" s="890"/>
      <c r="AW158" s="895"/>
      <c r="AX158" s="896" t="s">
        <v>8</v>
      </c>
      <c r="AY158" s="888">
        <f>SUM(AQ158*AS158)</f>
        <v>300000</v>
      </c>
      <c r="AZ158" s="889" t="s">
        <v>301</v>
      </c>
      <c r="BA158" s="893">
        <v>80000</v>
      </c>
      <c r="BB158" s="902" t="s">
        <v>7</v>
      </c>
      <c r="BC158" s="903">
        <v>12</v>
      </c>
      <c r="BD158" s="890"/>
      <c r="BE158" s="904"/>
      <c r="BF158" s="890"/>
      <c r="BG158" s="903"/>
      <c r="BH158" s="896" t="s">
        <v>8</v>
      </c>
      <c r="BI158" s="1054">
        <f>SUM(BA158*BC158)</f>
        <v>960000</v>
      </c>
    </row>
    <row r="159" spans="1:61" s="13" customFormat="1" ht="12" hidden="1" customHeight="1">
      <c r="A159" s="1053"/>
      <c r="B159" s="469"/>
      <c r="C159" s="469"/>
      <c r="D159" s="469"/>
      <c r="E159" s="469"/>
      <c r="F159" s="922"/>
      <c r="G159" s="922"/>
      <c r="H159" s="922"/>
      <c r="I159" s="883"/>
      <c r="J159" s="884">
        <f t="shared" si="1"/>
        <v>0</v>
      </c>
      <c r="K159" s="1107" t="e">
        <f t="shared" si="2"/>
        <v>#DIV/0!</v>
      </c>
      <c r="L159" s="885"/>
      <c r="M159" s="886"/>
      <c r="N159" s="886"/>
      <c r="O159" s="469"/>
      <c r="P159" s="886"/>
      <c r="Q159" s="887"/>
      <c r="R159" s="886"/>
      <c r="S159" s="886"/>
      <c r="T159" s="886"/>
      <c r="U159" s="888"/>
      <c r="V159" s="889"/>
      <c r="W159" s="890"/>
      <c r="X159" s="890"/>
      <c r="Y159" s="891"/>
      <c r="Z159" s="890"/>
      <c r="AA159" s="892"/>
      <c r="AB159" s="890"/>
      <c r="AC159" s="890"/>
      <c r="AD159" s="890"/>
      <c r="AE159" s="888"/>
      <c r="AF159" s="889" t="s">
        <v>178</v>
      </c>
      <c r="AG159" s="893">
        <v>20000</v>
      </c>
      <c r="AH159" s="890" t="s">
        <v>7</v>
      </c>
      <c r="AI159" s="894">
        <v>50</v>
      </c>
      <c r="AJ159" s="890" t="s">
        <v>7</v>
      </c>
      <c r="AK159" s="895"/>
      <c r="AL159" s="890"/>
      <c r="AM159" s="903"/>
      <c r="AN159" s="896" t="s">
        <v>8</v>
      </c>
      <c r="AO159" s="888">
        <f>SUM(AG159*AI159)</f>
        <v>1000000</v>
      </c>
      <c r="AP159" s="889"/>
      <c r="AQ159" s="890"/>
      <c r="AR159" s="890"/>
      <c r="AS159" s="891"/>
      <c r="AT159" s="890"/>
      <c r="AU159" s="892"/>
      <c r="AV159" s="890"/>
      <c r="AW159" s="890"/>
      <c r="AX159" s="890"/>
      <c r="AY159" s="888"/>
      <c r="AZ159" s="889" t="s">
        <v>275</v>
      </c>
      <c r="BA159" s="893">
        <v>100000</v>
      </c>
      <c r="BB159" s="902" t="s">
        <v>7</v>
      </c>
      <c r="BC159" s="924">
        <v>4</v>
      </c>
      <c r="BD159" s="890"/>
      <c r="BE159" s="904"/>
      <c r="BF159" s="890"/>
      <c r="BG159" s="903"/>
      <c r="BH159" s="896" t="s">
        <v>8</v>
      </c>
      <c r="BI159" s="1054">
        <f>SUM(BA159*BC159)</f>
        <v>400000</v>
      </c>
    </row>
    <row r="160" spans="1:61" s="13" customFormat="1" ht="12" hidden="1" customHeight="1">
      <c r="A160" s="1053"/>
      <c r="B160" s="469"/>
      <c r="C160" s="469"/>
      <c r="D160" s="469"/>
      <c r="E160" s="469"/>
      <c r="F160" s="922"/>
      <c r="G160" s="922"/>
      <c r="H160" s="922"/>
      <c r="I160" s="883"/>
      <c r="J160" s="884" t="e">
        <f t="shared" si="1"/>
        <v>#DIV/0!</v>
      </c>
      <c r="K160" s="1107">
        <f t="shared" si="2"/>
        <v>0</v>
      </c>
      <c r="L160" s="885"/>
      <c r="M160" s="886"/>
      <c r="N160" s="886"/>
      <c r="O160" s="469"/>
      <c r="P160" s="886"/>
      <c r="Q160" s="887"/>
      <c r="R160" s="886"/>
      <c r="S160" s="886"/>
      <c r="T160" s="886"/>
      <c r="U160" s="888"/>
      <c r="V160" s="889"/>
      <c r="W160" s="890"/>
      <c r="X160" s="890"/>
      <c r="Y160" s="891"/>
      <c r="Z160" s="890"/>
      <c r="AA160" s="892"/>
      <c r="AB160" s="890"/>
      <c r="AC160" s="890"/>
      <c r="AD160" s="890"/>
      <c r="AE160" s="888"/>
      <c r="AF160" s="889"/>
      <c r="AG160" s="890"/>
      <c r="AH160" s="890"/>
      <c r="AI160" s="891"/>
      <c r="AJ160" s="890"/>
      <c r="AK160" s="892"/>
      <c r="AL160" s="890"/>
      <c r="AM160" s="890"/>
      <c r="AN160" s="890"/>
      <c r="AO160" s="888"/>
      <c r="AP160" s="889"/>
      <c r="AQ160" s="890"/>
      <c r="AR160" s="890"/>
      <c r="AS160" s="891"/>
      <c r="AT160" s="890"/>
      <c r="AU160" s="892"/>
      <c r="AV160" s="890"/>
      <c r="AW160" s="890"/>
      <c r="AX160" s="890"/>
      <c r="AY160" s="888"/>
      <c r="AZ160" s="889" t="s">
        <v>276</v>
      </c>
      <c r="BA160" s="893">
        <v>200000</v>
      </c>
      <c r="BB160" s="890" t="s">
        <v>7</v>
      </c>
      <c r="BC160" s="894">
        <v>4</v>
      </c>
      <c r="BD160" s="890" t="s">
        <v>7</v>
      </c>
      <c r="BE160" s="891">
        <v>1</v>
      </c>
      <c r="BF160" s="890"/>
      <c r="BG160" s="890"/>
      <c r="BH160" s="896" t="s">
        <v>8</v>
      </c>
      <c r="BI160" s="1054">
        <f>SUM(BA160*BC160*BE160)</f>
        <v>800000</v>
      </c>
    </row>
    <row r="161" spans="1:61" s="13" customFormat="1" ht="12" customHeight="1">
      <c r="A161" s="1053"/>
      <c r="B161" s="469"/>
      <c r="C161" s="469"/>
      <c r="D161" s="470"/>
      <c r="E161" s="470" t="s">
        <v>384</v>
      </c>
      <c r="F161" s="922" t="s">
        <v>403</v>
      </c>
      <c r="G161" s="922"/>
      <c r="H161" s="922"/>
      <c r="I161" s="883">
        <f>SUM(U161,AE161,AO161,AY161,BI161)</f>
        <v>720000</v>
      </c>
      <c r="J161" s="884">
        <f>I161/I139</f>
        <v>7.6514346439957494E-3</v>
      </c>
      <c r="K161" s="1107">
        <f>SUM(I161/I138)*100%</f>
        <v>3.678267518833381E-3</v>
      </c>
      <c r="L161" s="885"/>
      <c r="M161" s="886"/>
      <c r="N161" s="886"/>
      <c r="O161" s="469"/>
      <c r="P161" s="886"/>
      <c r="Q161" s="887"/>
      <c r="R161" s="886"/>
      <c r="S161" s="886"/>
      <c r="T161" s="886"/>
      <c r="U161" s="888">
        <f>SUM(U162)</f>
        <v>0</v>
      </c>
      <c r="V161" s="889"/>
      <c r="W161" s="890"/>
      <c r="X161" s="890"/>
      <c r="Y161" s="891"/>
      <c r="Z161" s="890"/>
      <c r="AA161" s="892"/>
      <c r="AB161" s="890"/>
      <c r="AC161" s="890"/>
      <c r="AD161" s="890"/>
      <c r="AE161" s="888">
        <f>SUM(AE162)</f>
        <v>720000</v>
      </c>
      <c r="AF161" s="889"/>
      <c r="AG161" s="890"/>
      <c r="AH161" s="890"/>
      <c r="AI161" s="891"/>
      <c r="AJ161" s="890"/>
      <c r="AK161" s="892"/>
      <c r="AL161" s="890"/>
      <c r="AM161" s="890"/>
      <c r="AN161" s="890"/>
      <c r="AO161" s="888">
        <f>SUM(AO162)</f>
        <v>0</v>
      </c>
      <c r="AP161" s="889"/>
      <c r="AQ161" s="890"/>
      <c r="AR161" s="890"/>
      <c r="AS161" s="891"/>
      <c r="AT161" s="890"/>
      <c r="AU161" s="892"/>
      <c r="AV161" s="890"/>
      <c r="AW161" s="890"/>
      <c r="AX161" s="890"/>
      <c r="AY161" s="888">
        <f>SUM(AY162)</f>
        <v>0</v>
      </c>
      <c r="AZ161" s="889"/>
      <c r="BA161" s="890"/>
      <c r="BB161" s="890"/>
      <c r="BC161" s="891"/>
      <c r="BD161" s="890"/>
      <c r="BE161" s="892"/>
      <c r="BF161" s="890"/>
      <c r="BG161" s="890"/>
      <c r="BH161" s="890"/>
      <c r="BI161" s="1054">
        <f>SUM(BI162)</f>
        <v>0</v>
      </c>
    </row>
    <row r="162" spans="1:61" s="13" customFormat="1" ht="12" hidden="1" customHeight="1">
      <c r="A162" s="1053"/>
      <c r="B162" s="469"/>
      <c r="C162" s="469"/>
      <c r="D162" s="469"/>
      <c r="E162" s="469"/>
      <c r="F162" s="922"/>
      <c r="G162" s="922"/>
      <c r="H162" s="922"/>
      <c r="I162" s="883"/>
      <c r="J162" s="884" t="e">
        <f t="shared" si="1"/>
        <v>#DIV/0!</v>
      </c>
      <c r="K162" s="1107" t="e">
        <f t="shared" si="2"/>
        <v>#DIV/0!</v>
      </c>
      <c r="L162" s="885"/>
      <c r="M162" s="886"/>
      <c r="N162" s="886"/>
      <c r="O162" s="469"/>
      <c r="P162" s="886"/>
      <c r="Q162" s="887"/>
      <c r="R162" s="886"/>
      <c r="S162" s="886"/>
      <c r="T162" s="886"/>
      <c r="U162" s="888"/>
      <c r="V162" s="913" t="s">
        <v>302</v>
      </c>
      <c r="W162" s="914">
        <v>30000</v>
      </c>
      <c r="X162" s="917" t="s">
        <v>7</v>
      </c>
      <c r="Y162" s="925">
        <v>2</v>
      </c>
      <c r="Z162" s="917" t="s">
        <v>7</v>
      </c>
      <c r="AA162" s="919">
        <v>12</v>
      </c>
      <c r="AB162" s="917"/>
      <c r="AC162" s="919"/>
      <c r="AD162" s="920" t="s">
        <v>8</v>
      </c>
      <c r="AE162" s="923">
        <f>SUM(W162*Y162*AA162)</f>
        <v>720000</v>
      </c>
      <c r="AF162" s="889"/>
      <c r="AG162" s="890"/>
      <c r="AH162" s="890"/>
      <c r="AI162" s="891"/>
      <c r="AJ162" s="890"/>
      <c r="AK162" s="892"/>
      <c r="AL162" s="890"/>
      <c r="AM162" s="890"/>
      <c r="AN162" s="890"/>
      <c r="AO162" s="888"/>
      <c r="AP162" s="889"/>
      <c r="AQ162" s="890"/>
      <c r="AR162" s="890"/>
      <c r="AS162" s="891"/>
      <c r="AT162" s="890"/>
      <c r="AU162" s="892"/>
      <c r="AV162" s="890"/>
      <c r="AW162" s="890"/>
      <c r="AX162" s="890"/>
      <c r="AY162" s="888"/>
      <c r="AZ162" s="889"/>
      <c r="BA162" s="890"/>
      <c r="BB162" s="890"/>
      <c r="BC162" s="891"/>
      <c r="BD162" s="890"/>
      <c r="BE162" s="892"/>
      <c r="BF162" s="890"/>
      <c r="BG162" s="890"/>
      <c r="BH162" s="890"/>
      <c r="BI162" s="1054"/>
    </row>
    <row r="163" spans="1:61" s="13" customFormat="1" ht="12" customHeight="1">
      <c r="A163" s="1053"/>
      <c r="B163" s="469"/>
      <c r="C163" s="469"/>
      <c r="D163" s="470"/>
      <c r="E163" s="470" t="s">
        <v>385</v>
      </c>
      <c r="F163" s="922" t="s">
        <v>404</v>
      </c>
      <c r="G163" s="922"/>
      <c r="H163" s="922"/>
      <c r="I163" s="883">
        <f>SUM(U163,AE163,AO163,AY163,BI163)</f>
        <v>1200000</v>
      </c>
      <c r="J163" s="884">
        <f>I163/I139</f>
        <v>1.2752391073326248E-2</v>
      </c>
      <c r="K163" s="1107">
        <f>SUM(I163/I138)*100%</f>
        <v>6.1304458647223016E-3</v>
      </c>
      <c r="L163" s="885"/>
      <c r="M163" s="886"/>
      <c r="N163" s="886"/>
      <c r="O163" s="469"/>
      <c r="P163" s="886"/>
      <c r="Q163" s="887"/>
      <c r="R163" s="886"/>
      <c r="S163" s="886"/>
      <c r="T163" s="886"/>
      <c r="U163" s="888">
        <f>SUM(U164)</f>
        <v>0</v>
      </c>
      <c r="V163" s="889"/>
      <c r="W163" s="893"/>
      <c r="X163" s="902"/>
      <c r="Y163" s="894"/>
      <c r="Z163" s="890"/>
      <c r="AA163" s="904"/>
      <c r="AB163" s="890"/>
      <c r="AC163" s="903"/>
      <c r="AD163" s="896"/>
      <c r="AE163" s="888">
        <f>SUM(AE164)</f>
        <v>1200000</v>
      </c>
      <c r="AF163" s="889"/>
      <c r="AG163" s="890"/>
      <c r="AH163" s="890"/>
      <c r="AI163" s="891"/>
      <c r="AJ163" s="890"/>
      <c r="AK163" s="892"/>
      <c r="AL163" s="890"/>
      <c r="AM163" s="890"/>
      <c r="AN163" s="890"/>
      <c r="AO163" s="888"/>
      <c r="AP163" s="889"/>
      <c r="AQ163" s="890"/>
      <c r="AR163" s="890"/>
      <c r="AS163" s="891"/>
      <c r="AT163" s="890"/>
      <c r="AU163" s="892"/>
      <c r="AV163" s="890"/>
      <c r="AW163" s="890"/>
      <c r="AX163" s="890"/>
      <c r="AY163" s="888"/>
      <c r="AZ163" s="889"/>
      <c r="BA163" s="890"/>
      <c r="BB163" s="890"/>
      <c r="BC163" s="891"/>
      <c r="BD163" s="890"/>
      <c r="BE163" s="892"/>
      <c r="BF163" s="890"/>
      <c r="BG163" s="890"/>
      <c r="BH163" s="890"/>
      <c r="BI163" s="1054"/>
    </row>
    <row r="164" spans="1:61" s="13" customFormat="1" ht="12" hidden="1" customHeight="1">
      <c r="A164" s="1053"/>
      <c r="B164" s="469"/>
      <c r="C164" s="469"/>
      <c r="D164" s="469"/>
      <c r="E164" s="469"/>
      <c r="F164" s="922"/>
      <c r="G164" s="922"/>
      <c r="H164" s="922"/>
      <c r="I164" s="883"/>
      <c r="J164" s="884" t="e">
        <f t="shared" si="1"/>
        <v>#DIV/0!</v>
      </c>
      <c r="K164" s="1107" t="e">
        <f t="shared" si="2"/>
        <v>#DIV/0!</v>
      </c>
      <c r="L164" s="885"/>
      <c r="M164" s="886"/>
      <c r="N164" s="886"/>
      <c r="O164" s="469"/>
      <c r="P164" s="886"/>
      <c r="Q164" s="887"/>
      <c r="R164" s="886"/>
      <c r="S164" s="886"/>
      <c r="T164" s="886"/>
      <c r="U164" s="888"/>
      <c r="V164" s="889"/>
      <c r="W164" s="893">
        <v>300000</v>
      </c>
      <c r="X164" s="902" t="s">
        <v>7</v>
      </c>
      <c r="Y164" s="894">
        <v>4</v>
      </c>
      <c r="Z164" s="890"/>
      <c r="AA164" s="904"/>
      <c r="AB164" s="890"/>
      <c r="AC164" s="903"/>
      <c r="AD164" s="896" t="s">
        <v>8</v>
      </c>
      <c r="AE164" s="888">
        <f>W164*Y164</f>
        <v>1200000</v>
      </c>
      <c r="AF164" s="889"/>
      <c r="AG164" s="890"/>
      <c r="AH164" s="890"/>
      <c r="AI164" s="891"/>
      <c r="AJ164" s="890"/>
      <c r="AK164" s="892"/>
      <c r="AL164" s="890"/>
      <c r="AM164" s="890"/>
      <c r="AN164" s="890"/>
      <c r="AO164" s="888"/>
      <c r="AP164" s="889"/>
      <c r="AQ164" s="890"/>
      <c r="AR164" s="890"/>
      <c r="AS164" s="891"/>
      <c r="AT164" s="890"/>
      <c r="AU164" s="892"/>
      <c r="AV164" s="890"/>
      <c r="AW164" s="890"/>
      <c r="AX164" s="890"/>
      <c r="AY164" s="888"/>
      <c r="AZ164" s="889"/>
      <c r="BA164" s="893"/>
      <c r="BB164" s="890"/>
      <c r="BC164" s="903"/>
      <c r="BD164" s="890"/>
      <c r="BE164" s="904"/>
      <c r="BF164" s="890"/>
      <c r="BG164" s="903"/>
      <c r="BH164" s="896"/>
      <c r="BI164" s="1054"/>
    </row>
    <row r="165" spans="1:61" s="13" customFormat="1" ht="12" customHeight="1">
      <c r="A165" s="1053"/>
      <c r="B165" s="469"/>
      <c r="C165" s="469"/>
      <c r="D165" s="470"/>
      <c r="E165" s="470" t="s">
        <v>386</v>
      </c>
      <c r="F165" s="922" t="s">
        <v>405</v>
      </c>
      <c r="G165" s="922"/>
      <c r="H165" s="922"/>
      <c r="I165" s="883">
        <f>SUM(U165,AE165,AO165,AY165,BI165)</f>
        <v>1700000</v>
      </c>
      <c r="J165" s="884">
        <f>I165/I139</f>
        <v>1.8065887353878853E-2</v>
      </c>
      <c r="K165" s="1107">
        <f>SUM(I165/I138)*100%</f>
        <v>8.6847983083565942E-3</v>
      </c>
      <c r="L165" s="885"/>
      <c r="M165" s="886"/>
      <c r="N165" s="886"/>
      <c r="O165" s="469"/>
      <c r="P165" s="886"/>
      <c r="Q165" s="887"/>
      <c r="R165" s="886"/>
      <c r="S165" s="886"/>
      <c r="T165" s="886"/>
      <c r="U165" s="888">
        <f>SUM(U166)</f>
        <v>0</v>
      </c>
      <c r="V165" s="889"/>
      <c r="W165" s="890"/>
      <c r="X165" s="890"/>
      <c r="Y165" s="891"/>
      <c r="Z165" s="890"/>
      <c r="AA165" s="892"/>
      <c r="AB165" s="890"/>
      <c r="AC165" s="890"/>
      <c r="AD165" s="890"/>
      <c r="AE165" s="888">
        <f>SUM(AE166)</f>
        <v>1200000</v>
      </c>
      <c r="AF165" s="889"/>
      <c r="AG165" s="890"/>
      <c r="AH165" s="890"/>
      <c r="AI165" s="891"/>
      <c r="AJ165" s="890"/>
      <c r="AK165" s="892"/>
      <c r="AL165" s="890"/>
      <c r="AM165" s="890"/>
      <c r="AN165" s="890"/>
      <c r="AO165" s="888">
        <f>SUM(AO166)</f>
        <v>500000</v>
      </c>
      <c r="AP165" s="889"/>
      <c r="AQ165" s="890"/>
      <c r="AR165" s="890"/>
      <c r="AS165" s="891"/>
      <c r="AT165" s="890"/>
      <c r="AU165" s="892"/>
      <c r="AV165" s="890"/>
      <c r="AW165" s="890"/>
      <c r="AX165" s="890"/>
      <c r="AY165" s="888">
        <f>SUM(AY166)</f>
        <v>0</v>
      </c>
      <c r="AZ165" s="889"/>
      <c r="BA165" s="893"/>
      <c r="BB165" s="890"/>
      <c r="BC165" s="903"/>
      <c r="BD165" s="890"/>
      <c r="BE165" s="904"/>
      <c r="BF165" s="890"/>
      <c r="BG165" s="903"/>
      <c r="BH165" s="896"/>
      <c r="BI165" s="1054">
        <f>SUM(BI166)</f>
        <v>0</v>
      </c>
    </row>
    <row r="166" spans="1:61" s="13" customFormat="1" ht="12" hidden="1" customHeight="1">
      <c r="A166" s="1053"/>
      <c r="B166" s="469"/>
      <c r="C166" s="469"/>
      <c r="D166" s="469"/>
      <c r="E166" s="469"/>
      <c r="F166" s="922"/>
      <c r="G166" s="922"/>
      <c r="H166" s="922"/>
      <c r="I166" s="883"/>
      <c r="J166" s="884">
        <f t="shared" si="1"/>
        <v>0</v>
      </c>
      <c r="K166" s="1107" t="e">
        <f t="shared" si="2"/>
        <v>#DIV/0!</v>
      </c>
      <c r="L166" s="885"/>
      <c r="M166" s="886"/>
      <c r="N166" s="886"/>
      <c r="O166" s="469"/>
      <c r="P166" s="886"/>
      <c r="Q166" s="887"/>
      <c r="R166" s="886"/>
      <c r="S166" s="886"/>
      <c r="T166" s="886"/>
      <c r="U166" s="888"/>
      <c r="V166" s="889" t="s">
        <v>261</v>
      </c>
      <c r="W166" s="893">
        <v>300000</v>
      </c>
      <c r="X166" s="902" t="s">
        <v>7</v>
      </c>
      <c r="Y166" s="924">
        <v>4</v>
      </c>
      <c r="Z166" s="890"/>
      <c r="AA166" s="904"/>
      <c r="AB166" s="890"/>
      <c r="AC166" s="903"/>
      <c r="AD166" s="896" t="s">
        <v>8</v>
      </c>
      <c r="AE166" s="888">
        <f>SUM(W166*Y166)</f>
        <v>1200000</v>
      </c>
      <c r="AF166" s="889" t="s">
        <v>170</v>
      </c>
      <c r="AG166" s="893">
        <v>500000</v>
      </c>
      <c r="AH166" s="902" t="s">
        <v>7</v>
      </c>
      <c r="AI166" s="903">
        <v>1</v>
      </c>
      <c r="AJ166" s="890"/>
      <c r="AK166" s="904"/>
      <c r="AL166" s="890"/>
      <c r="AM166" s="903"/>
      <c r="AN166" s="896" t="s">
        <v>8</v>
      </c>
      <c r="AO166" s="888">
        <f>SUM(AG166*AI166)</f>
        <v>500000</v>
      </c>
      <c r="AP166" s="889"/>
      <c r="AQ166" s="890"/>
      <c r="AR166" s="890"/>
      <c r="AS166" s="891"/>
      <c r="AT166" s="890"/>
      <c r="AU166" s="892"/>
      <c r="AV166" s="890"/>
      <c r="AW166" s="890"/>
      <c r="AX166" s="890"/>
      <c r="AY166" s="888"/>
      <c r="AZ166" s="889"/>
      <c r="BA166" s="890"/>
      <c r="BB166" s="890"/>
      <c r="BC166" s="890"/>
      <c r="BD166" s="890"/>
      <c r="BE166" s="890"/>
      <c r="BF166" s="890"/>
      <c r="BG166" s="890"/>
      <c r="BH166" s="890"/>
      <c r="BI166" s="1054"/>
    </row>
    <row r="167" spans="1:61" s="13" customFormat="1" ht="12" customHeight="1">
      <c r="A167" s="1053"/>
      <c r="B167" s="469"/>
      <c r="C167" s="469"/>
      <c r="D167" s="470"/>
      <c r="E167" s="470" t="s">
        <v>387</v>
      </c>
      <c r="F167" s="922" t="s">
        <v>406</v>
      </c>
      <c r="G167" s="922"/>
      <c r="H167" s="922"/>
      <c r="I167" s="883">
        <f>SUM(U167,AE167,AO167,AY167,BI167)</f>
        <v>840000</v>
      </c>
      <c r="J167" s="884">
        <f>I167/I139</f>
        <v>8.9266737513283741E-3</v>
      </c>
      <c r="K167" s="1107">
        <f>SUM(I167/I138)*100%</f>
        <v>4.2913121053056108E-3</v>
      </c>
      <c r="L167" s="885"/>
      <c r="M167" s="886"/>
      <c r="N167" s="886"/>
      <c r="O167" s="469"/>
      <c r="P167" s="886"/>
      <c r="Q167" s="887"/>
      <c r="R167" s="886"/>
      <c r="S167" s="886"/>
      <c r="T167" s="886"/>
      <c r="U167" s="888">
        <f>SUM(U168)</f>
        <v>0</v>
      </c>
      <c r="V167" s="889"/>
      <c r="W167" s="890"/>
      <c r="X167" s="890"/>
      <c r="Y167" s="891"/>
      <c r="Z167" s="890"/>
      <c r="AA167" s="892"/>
      <c r="AB167" s="890"/>
      <c r="AC167" s="890"/>
      <c r="AD167" s="890"/>
      <c r="AE167" s="888">
        <f>SUM(AE168)</f>
        <v>0</v>
      </c>
      <c r="AF167" s="889"/>
      <c r="AG167" s="890"/>
      <c r="AH167" s="890"/>
      <c r="AI167" s="891"/>
      <c r="AJ167" s="890"/>
      <c r="AK167" s="892"/>
      <c r="AL167" s="890"/>
      <c r="AM167" s="890"/>
      <c r="AN167" s="890"/>
      <c r="AO167" s="888">
        <f>SUM(AO168)</f>
        <v>240000</v>
      </c>
      <c r="AP167" s="889"/>
      <c r="AQ167" s="890"/>
      <c r="AR167" s="890"/>
      <c r="AS167" s="891"/>
      <c r="AT167" s="890"/>
      <c r="AU167" s="892"/>
      <c r="AV167" s="890"/>
      <c r="AW167" s="890"/>
      <c r="AX167" s="890"/>
      <c r="AY167" s="888">
        <f>SUM(AY168)</f>
        <v>0</v>
      </c>
      <c r="AZ167" s="889" t="s">
        <v>277</v>
      </c>
      <c r="BA167" s="893">
        <v>300000</v>
      </c>
      <c r="BB167" s="902" t="s">
        <v>7</v>
      </c>
      <c r="BC167" s="891">
        <v>2</v>
      </c>
      <c r="BD167" s="890"/>
      <c r="BE167" s="904"/>
      <c r="BF167" s="890"/>
      <c r="BG167" s="903"/>
      <c r="BH167" s="896" t="s">
        <v>8</v>
      </c>
      <c r="BI167" s="1054">
        <f>SUM(BA167*BC167)</f>
        <v>600000</v>
      </c>
    </row>
    <row r="168" spans="1:61" s="13" customFormat="1" ht="12" hidden="1" customHeight="1">
      <c r="A168" s="1053"/>
      <c r="B168" s="469"/>
      <c r="C168" s="469"/>
      <c r="D168" s="469"/>
      <c r="E168" s="469"/>
      <c r="F168" s="922"/>
      <c r="G168" s="922"/>
      <c r="H168" s="922"/>
      <c r="I168" s="883"/>
      <c r="J168" s="884" t="e">
        <f t="shared" si="1"/>
        <v>#DIV/0!</v>
      </c>
      <c r="K168" s="1107" t="e">
        <f t="shared" si="2"/>
        <v>#DIV/0!</v>
      </c>
      <c r="L168" s="885"/>
      <c r="M168" s="886"/>
      <c r="N168" s="886"/>
      <c r="O168" s="469"/>
      <c r="P168" s="886"/>
      <c r="Q168" s="887"/>
      <c r="R168" s="886"/>
      <c r="S168" s="886"/>
      <c r="T168" s="886"/>
      <c r="U168" s="888"/>
      <c r="V168" s="889"/>
      <c r="W168" s="890"/>
      <c r="X168" s="890"/>
      <c r="Y168" s="891"/>
      <c r="Z168" s="890"/>
      <c r="AA168" s="892"/>
      <c r="AB168" s="890"/>
      <c r="AC168" s="890"/>
      <c r="AD168" s="890"/>
      <c r="AE168" s="888"/>
      <c r="AF168" s="889" t="s">
        <v>285</v>
      </c>
      <c r="AG168" s="893">
        <v>20000</v>
      </c>
      <c r="AH168" s="902" t="s">
        <v>7</v>
      </c>
      <c r="AI168" s="903">
        <v>12</v>
      </c>
      <c r="AJ168" s="890"/>
      <c r="AK168" s="904"/>
      <c r="AL168" s="890"/>
      <c r="AM168" s="903"/>
      <c r="AN168" s="896" t="s">
        <v>8</v>
      </c>
      <c r="AO168" s="888">
        <f>SUM(AG168*AI168)</f>
        <v>240000</v>
      </c>
      <c r="AP168" s="889"/>
      <c r="AQ168" s="890"/>
      <c r="AR168" s="890"/>
      <c r="AS168" s="891"/>
      <c r="AT168" s="890"/>
      <c r="AU168" s="892"/>
      <c r="AV168" s="890"/>
      <c r="AW168" s="890"/>
      <c r="AX168" s="890"/>
      <c r="AY168" s="888"/>
      <c r="AZ168" s="889"/>
      <c r="BA168" s="890"/>
      <c r="BB168" s="890"/>
      <c r="BC168" s="891"/>
      <c r="BD168" s="890"/>
      <c r="BE168" s="892"/>
      <c r="BF168" s="890"/>
      <c r="BG168" s="890"/>
      <c r="BH168" s="890"/>
      <c r="BI168" s="1054"/>
    </row>
    <row r="169" spans="1:61" s="13" customFormat="1" ht="12" customHeight="1">
      <c r="A169" s="1053"/>
      <c r="B169" s="469"/>
      <c r="C169" s="469"/>
      <c r="D169" s="470"/>
      <c r="E169" s="470" t="s">
        <v>388</v>
      </c>
      <c r="F169" s="922" t="s">
        <v>407</v>
      </c>
      <c r="G169" s="922"/>
      <c r="H169" s="922"/>
      <c r="I169" s="883">
        <f>SUM(U169,AE169,AO169,AY169,BI169)</f>
        <v>5080000</v>
      </c>
      <c r="J169" s="884">
        <f>I169/I139</f>
        <v>5.3985122210414453E-2</v>
      </c>
      <c r="K169" s="1107">
        <f>SUM(I169/I138)*100%</f>
        <v>2.5952220827324412E-2</v>
      </c>
      <c r="L169" s="885"/>
      <c r="M169" s="886"/>
      <c r="N169" s="886"/>
      <c r="O169" s="469"/>
      <c r="P169" s="886"/>
      <c r="Q169" s="887"/>
      <c r="R169" s="886"/>
      <c r="S169" s="886"/>
      <c r="T169" s="886"/>
      <c r="U169" s="888">
        <f>SUM(U170:U176)</f>
        <v>0</v>
      </c>
      <c r="V169" s="889"/>
      <c r="W169" s="890"/>
      <c r="X169" s="890"/>
      <c r="Y169" s="891"/>
      <c r="Z169" s="890"/>
      <c r="AA169" s="892"/>
      <c r="AB169" s="890"/>
      <c r="AC169" s="890"/>
      <c r="AD169" s="890"/>
      <c r="AE169" s="888">
        <f>SUM(AE170:AE176)</f>
        <v>0</v>
      </c>
      <c r="AF169" s="889"/>
      <c r="AG169" s="890"/>
      <c r="AH169" s="890"/>
      <c r="AI169" s="891"/>
      <c r="AJ169" s="890"/>
      <c r="AK169" s="892"/>
      <c r="AL169" s="890"/>
      <c r="AM169" s="890"/>
      <c r="AN169" s="890"/>
      <c r="AO169" s="888">
        <f>SUM(AO170:AO176)</f>
        <v>2080000</v>
      </c>
      <c r="AP169" s="889"/>
      <c r="AQ169" s="890"/>
      <c r="AR169" s="890"/>
      <c r="AS169" s="891"/>
      <c r="AT169" s="890"/>
      <c r="AU169" s="892"/>
      <c r="AV169" s="890"/>
      <c r="AW169" s="890"/>
      <c r="AX169" s="890"/>
      <c r="AY169" s="888"/>
      <c r="AZ169" s="889"/>
      <c r="BA169" s="890"/>
      <c r="BB169" s="890"/>
      <c r="BC169" s="891"/>
      <c r="BD169" s="890"/>
      <c r="BE169" s="892"/>
      <c r="BF169" s="890"/>
      <c r="BG169" s="890"/>
      <c r="BH169" s="890"/>
      <c r="BI169" s="1054">
        <f>SUM(BI170:BI176)</f>
        <v>3000000</v>
      </c>
    </row>
    <row r="170" spans="1:61" s="13" customFormat="1" ht="12" hidden="1" customHeight="1">
      <c r="A170" s="1053"/>
      <c r="B170" s="469"/>
      <c r="C170" s="469"/>
      <c r="D170" s="469"/>
      <c r="E170" s="469"/>
      <c r="F170" s="922"/>
      <c r="G170" s="922"/>
      <c r="H170" s="922"/>
      <c r="I170" s="883"/>
      <c r="J170" s="884">
        <f t="shared" si="1"/>
        <v>0</v>
      </c>
      <c r="K170" s="1107" t="e">
        <f t="shared" si="2"/>
        <v>#DIV/0!</v>
      </c>
      <c r="L170" s="885"/>
      <c r="M170" s="886"/>
      <c r="N170" s="886"/>
      <c r="O170" s="469"/>
      <c r="P170" s="886"/>
      <c r="Q170" s="887"/>
      <c r="R170" s="886"/>
      <c r="S170" s="886"/>
      <c r="T170" s="886"/>
      <c r="U170" s="888"/>
      <c r="V170" s="889"/>
      <c r="W170" s="890"/>
      <c r="X170" s="890"/>
      <c r="Y170" s="891"/>
      <c r="Z170" s="890"/>
      <c r="AA170" s="892"/>
      <c r="AB170" s="890"/>
      <c r="AC170" s="890"/>
      <c r="AD170" s="890"/>
      <c r="AE170" s="888"/>
      <c r="AF170" s="889" t="s">
        <v>183</v>
      </c>
      <c r="AG170" s="893">
        <v>100000</v>
      </c>
      <c r="AH170" s="890" t="s">
        <v>7</v>
      </c>
      <c r="AI170" s="924">
        <v>2</v>
      </c>
      <c r="AJ170" s="890"/>
      <c r="AK170" s="895"/>
      <c r="AL170" s="890"/>
      <c r="AM170" s="895"/>
      <c r="AN170" s="896" t="s">
        <v>8</v>
      </c>
      <c r="AO170" s="888">
        <f>SUM(AG170*AI170)</f>
        <v>200000</v>
      </c>
      <c r="AP170" s="889"/>
      <c r="AQ170" s="890"/>
      <c r="AR170" s="890"/>
      <c r="AS170" s="891"/>
      <c r="AT170" s="890"/>
      <c r="AU170" s="892"/>
      <c r="AV170" s="890"/>
      <c r="AW170" s="890"/>
      <c r="AX170" s="890"/>
      <c r="AY170" s="888"/>
      <c r="AZ170" s="889" t="s">
        <v>208</v>
      </c>
      <c r="BA170" s="893">
        <v>3000000</v>
      </c>
      <c r="BB170" s="902" t="s">
        <v>7</v>
      </c>
      <c r="BC170" s="891">
        <v>1</v>
      </c>
      <c r="BD170" s="890"/>
      <c r="BE170" s="904"/>
      <c r="BF170" s="890"/>
      <c r="BG170" s="903"/>
      <c r="BH170" s="896" t="s">
        <v>8</v>
      </c>
      <c r="BI170" s="1054">
        <f>SUM(BA170*BC170)</f>
        <v>3000000</v>
      </c>
    </row>
    <row r="171" spans="1:61" s="13" customFormat="1" ht="12" hidden="1" customHeight="1">
      <c r="A171" s="1053"/>
      <c r="B171" s="469"/>
      <c r="C171" s="469"/>
      <c r="D171" s="469"/>
      <c r="E171" s="469"/>
      <c r="F171" s="922"/>
      <c r="G171" s="922"/>
      <c r="H171" s="922"/>
      <c r="I171" s="883"/>
      <c r="J171" s="884" t="e">
        <f t="shared" si="1"/>
        <v>#DIV/0!</v>
      </c>
      <c r="K171" s="1107" t="e">
        <f t="shared" si="2"/>
        <v>#DIV/0!</v>
      </c>
      <c r="L171" s="885"/>
      <c r="M171" s="886"/>
      <c r="N171" s="886"/>
      <c r="O171" s="469"/>
      <c r="P171" s="886"/>
      <c r="Q171" s="887"/>
      <c r="R171" s="886"/>
      <c r="S171" s="886"/>
      <c r="T171" s="886"/>
      <c r="U171" s="888"/>
      <c r="V171" s="889"/>
      <c r="W171" s="890"/>
      <c r="X171" s="890"/>
      <c r="Y171" s="891"/>
      <c r="Z171" s="890"/>
      <c r="AA171" s="892"/>
      <c r="AB171" s="890"/>
      <c r="AC171" s="890"/>
      <c r="AD171" s="890"/>
      <c r="AE171" s="888"/>
      <c r="AF171" s="889" t="s">
        <v>187</v>
      </c>
      <c r="AG171" s="893">
        <v>6000</v>
      </c>
      <c r="AH171" s="890" t="s">
        <v>7</v>
      </c>
      <c r="AI171" s="894">
        <v>25</v>
      </c>
      <c r="AJ171" s="890" t="s">
        <v>7</v>
      </c>
      <c r="AK171" s="924">
        <v>2</v>
      </c>
      <c r="AL171" s="890"/>
      <c r="AM171" s="926"/>
      <c r="AN171" s="896" t="s">
        <v>8</v>
      </c>
      <c r="AO171" s="888">
        <f>SUM(AG171*AI171*AK171)</f>
        <v>300000</v>
      </c>
      <c r="AP171" s="889"/>
      <c r="AQ171" s="890"/>
      <c r="AR171" s="890"/>
      <c r="AS171" s="891"/>
      <c r="AT171" s="890"/>
      <c r="AU171" s="892"/>
      <c r="AV171" s="890"/>
      <c r="AW171" s="890"/>
      <c r="AX171" s="890"/>
      <c r="AY171" s="888"/>
      <c r="AZ171" s="889"/>
      <c r="BA171" s="893"/>
      <c r="BB171" s="902"/>
      <c r="BC171" s="891"/>
      <c r="BD171" s="890"/>
      <c r="BE171" s="904"/>
      <c r="BF171" s="890"/>
      <c r="BG171" s="903"/>
      <c r="BH171" s="896"/>
      <c r="BI171" s="1054"/>
    </row>
    <row r="172" spans="1:61" s="13" customFormat="1" ht="12" hidden="1" customHeight="1">
      <c r="A172" s="1053"/>
      <c r="B172" s="469"/>
      <c r="C172" s="469"/>
      <c r="D172" s="469"/>
      <c r="E172" s="469"/>
      <c r="F172" s="922"/>
      <c r="G172" s="922"/>
      <c r="H172" s="922"/>
      <c r="I172" s="883"/>
      <c r="J172" s="884">
        <f t="shared" si="1"/>
        <v>0</v>
      </c>
      <c r="K172" s="1107" t="e">
        <f t="shared" si="2"/>
        <v>#DIV/0!</v>
      </c>
      <c r="L172" s="885"/>
      <c r="M172" s="886"/>
      <c r="N172" s="886"/>
      <c r="O172" s="469"/>
      <c r="P172" s="886"/>
      <c r="Q172" s="887"/>
      <c r="R172" s="886"/>
      <c r="S172" s="886"/>
      <c r="T172" s="886"/>
      <c r="U172" s="888"/>
      <c r="V172" s="889"/>
      <c r="W172" s="890"/>
      <c r="X172" s="890"/>
      <c r="Y172" s="891"/>
      <c r="Z172" s="890"/>
      <c r="AA172" s="892"/>
      <c r="AB172" s="890"/>
      <c r="AC172" s="890"/>
      <c r="AD172" s="890"/>
      <c r="AE172" s="888"/>
      <c r="AF172" s="889" t="s">
        <v>188</v>
      </c>
      <c r="AG172" s="893">
        <v>70000</v>
      </c>
      <c r="AH172" s="890" t="s">
        <v>7</v>
      </c>
      <c r="AI172" s="895">
        <v>2</v>
      </c>
      <c r="AJ172" s="890"/>
      <c r="AK172" s="895"/>
      <c r="AL172" s="890"/>
      <c r="AM172" s="895"/>
      <c r="AN172" s="896" t="s">
        <v>8</v>
      </c>
      <c r="AO172" s="888">
        <f>SUM(AG172*AI172)</f>
        <v>140000</v>
      </c>
      <c r="AP172" s="889"/>
      <c r="AQ172" s="890"/>
      <c r="AR172" s="890"/>
      <c r="AS172" s="891"/>
      <c r="AT172" s="890"/>
      <c r="AU172" s="892"/>
      <c r="AV172" s="890"/>
      <c r="AW172" s="890"/>
      <c r="AX172" s="890"/>
      <c r="AY172" s="888"/>
      <c r="AZ172" s="889"/>
      <c r="BA172" s="893"/>
      <c r="BB172" s="902"/>
      <c r="BC172" s="891"/>
      <c r="BD172" s="890"/>
      <c r="BE172" s="904"/>
      <c r="BF172" s="890"/>
      <c r="BG172" s="903"/>
      <c r="BH172" s="896"/>
      <c r="BI172" s="1054"/>
    </row>
    <row r="173" spans="1:61" s="13" customFormat="1" ht="12" hidden="1" customHeight="1">
      <c r="A173" s="1053"/>
      <c r="B173" s="469"/>
      <c r="C173" s="469"/>
      <c r="D173" s="469"/>
      <c r="E173" s="469"/>
      <c r="F173" s="922"/>
      <c r="G173" s="922"/>
      <c r="H173" s="922"/>
      <c r="I173" s="883"/>
      <c r="J173" s="884" t="e">
        <f t="shared" si="1"/>
        <v>#DIV/0!</v>
      </c>
      <c r="K173" s="1107" t="e">
        <f t="shared" si="2"/>
        <v>#DIV/0!</v>
      </c>
      <c r="L173" s="885"/>
      <c r="M173" s="886"/>
      <c r="N173" s="886"/>
      <c r="O173" s="469"/>
      <c r="P173" s="886"/>
      <c r="Q173" s="887"/>
      <c r="R173" s="886"/>
      <c r="S173" s="886"/>
      <c r="T173" s="886"/>
      <c r="U173" s="888"/>
      <c r="V173" s="889"/>
      <c r="W173" s="890"/>
      <c r="X173" s="890"/>
      <c r="Y173" s="891"/>
      <c r="Z173" s="890"/>
      <c r="AA173" s="892"/>
      <c r="AB173" s="890"/>
      <c r="AC173" s="890"/>
      <c r="AD173" s="890"/>
      <c r="AE173" s="888"/>
      <c r="AF173" s="889" t="s">
        <v>189</v>
      </c>
      <c r="AG173" s="893">
        <v>100000</v>
      </c>
      <c r="AH173" s="890" t="s">
        <v>7</v>
      </c>
      <c r="AI173" s="895">
        <v>2</v>
      </c>
      <c r="AJ173" s="890"/>
      <c r="AK173" s="895"/>
      <c r="AL173" s="890"/>
      <c r="AM173" s="895"/>
      <c r="AN173" s="896" t="s">
        <v>8</v>
      </c>
      <c r="AO173" s="888">
        <f>SUM(AG173*AI173)</f>
        <v>200000</v>
      </c>
      <c r="AP173" s="889"/>
      <c r="AQ173" s="890"/>
      <c r="AR173" s="890"/>
      <c r="AS173" s="891"/>
      <c r="AT173" s="890"/>
      <c r="AU173" s="892"/>
      <c r="AV173" s="890"/>
      <c r="AW173" s="890"/>
      <c r="AX173" s="890"/>
      <c r="AY173" s="888"/>
      <c r="AZ173" s="889"/>
      <c r="BA173" s="893"/>
      <c r="BB173" s="902"/>
      <c r="BC173" s="891"/>
      <c r="BD173" s="890"/>
      <c r="BE173" s="904"/>
      <c r="BF173" s="890"/>
      <c r="BG173" s="903"/>
      <c r="BH173" s="896"/>
      <c r="BI173" s="1054"/>
    </row>
    <row r="174" spans="1:61" s="13" customFormat="1" ht="12" hidden="1" customHeight="1">
      <c r="A174" s="1053"/>
      <c r="B174" s="469"/>
      <c r="C174" s="469"/>
      <c r="D174" s="469"/>
      <c r="E174" s="469"/>
      <c r="F174" s="922"/>
      <c r="G174" s="922"/>
      <c r="H174" s="922"/>
      <c r="I174" s="883"/>
      <c r="J174" s="884">
        <f t="shared" si="1"/>
        <v>0</v>
      </c>
      <c r="K174" s="1107">
        <f t="shared" si="2"/>
        <v>0</v>
      </c>
      <c r="L174" s="885"/>
      <c r="M174" s="886"/>
      <c r="N174" s="886"/>
      <c r="O174" s="469"/>
      <c r="P174" s="886"/>
      <c r="Q174" s="887"/>
      <c r="R174" s="886"/>
      <c r="S174" s="886"/>
      <c r="T174" s="886"/>
      <c r="U174" s="888"/>
      <c r="V174" s="889"/>
      <c r="W174" s="890"/>
      <c r="X174" s="890"/>
      <c r="Y174" s="891"/>
      <c r="Z174" s="890"/>
      <c r="AA174" s="892"/>
      <c r="AB174" s="890"/>
      <c r="AC174" s="890"/>
      <c r="AD174" s="890"/>
      <c r="AE174" s="888"/>
      <c r="AF174" s="889" t="s">
        <v>194</v>
      </c>
      <c r="AG174" s="893">
        <v>500000</v>
      </c>
      <c r="AH174" s="890" t="s">
        <v>7</v>
      </c>
      <c r="AI174" s="895">
        <v>1</v>
      </c>
      <c r="AJ174" s="890"/>
      <c r="AK174" s="895"/>
      <c r="AL174" s="890"/>
      <c r="AM174" s="895"/>
      <c r="AN174" s="896" t="s">
        <v>8</v>
      </c>
      <c r="AO174" s="888">
        <f>SUM(AG174*AI174)</f>
        <v>500000</v>
      </c>
      <c r="AP174" s="889"/>
      <c r="AQ174" s="890"/>
      <c r="AR174" s="890"/>
      <c r="AS174" s="891"/>
      <c r="AT174" s="890"/>
      <c r="AU174" s="892"/>
      <c r="AV174" s="890"/>
      <c r="AW174" s="890"/>
      <c r="AX174" s="890"/>
      <c r="AY174" s="888"/>
      <c r="AZ174" s="889"/>
      <c r="BA174" s="893"/>
      <c r="BB174" s="902"/>
      <c r="BC174" s="891"/>
      <c r="BD174" s="890"/>
      <c r="BE174" s="904"/>
      <c r="BF174" s="890"/>
      <c r="BG174" s="903"/>
      <c r="BH174" s="896"/>
      <c r="BI174" s="1054"/>
    </row>
    <row r="175" spans="1:61" s="13" customFormat="1" ht="12" hidden="1" customHeight="1">
      <c r="A175" s="1053"/>
      <c r="B175" s="469"/>
      <c r="C175" s="469"/>
      <c r="D175" s="469"/>
      <c r="E175" s="469"/>
      <c r="F175" s="922"/>
      <c r="G175" s="922"/>
      <c r="H175" s="922"/>
      <c r="I175" s="883"/>
      <c r="J175" s="884" t="e">
        <f t="shared" si="1"/>
        <v>#DIV/0!</v>
      </c>
      <c r="K175" s="1107" t="e">
        <f t="shared" si="2"/>
        <v>#DIV/0!</v>
      </c>
      <c r="L175" s="885"/>
      <c r="M175" s="886"/>
      <c r="N175" s="886"/>
      <c r="O175" s="469"/>
      <c r="P175" s="886"/>
      <c r="Q175" s="887"/>
      <c r="R175" s="886"/>
      <c r="S175" s="886"/>
      <c r="T175" s="886"/>
      <c r="U175" s="888"/>
      <c r="V175" s="889"/>
      <c r="W175" s="890"/>
      <c r="X175" s="890"/>
      <c r="Y175" s="891"/>
      <c r="Z175" s="890"/>
      <c r="AA175" s="892"/>
      <c r="AB175" s="890"/>
      <c r="AC175" s="890"/>
      <c r="AD175" s="890"/>
      <c r="AE175" s="888"/>
      <c r="AF175" s="889" t="s">
        <v>195</v>
      </c>
      <c r="AG175" s="893">
        <v>500000</v>
      </c>
      <c r="AH175" s="890" t="s">
        <v>7</v>
      </c>
      <c r="AI175" s="895">
        <v>1</v>
      </c>
      <c r="AJ175" s="890"/>
      <c r="AK175" s="895"/>
      <c r="AL175" s="890"/>
      <c r="AM175" s="895"/>
      <c r="AN175" s="896" t="s">
        <v>8</v>
      </c>
      <c r="AO175" s="888">
        <f>SUM(AG175*AI175)</f>
        <v>500000</v>
      </c>
      <c r="AP175" s="889"/>
      <c r="AQ175" s="890"/>
      <c r="AR175" s="890"/>
      <c r="AS175" s="891"/>
      <c r="AT175" s="890"/>
      <c r="AU175" s="892"/>
      <c r="AV175" s="890"/>
      <c r="AW175" s="890"/>
      <c r="AX175" s="890"/>
      <c r="AY175" s="888"/>
      <c r="AZ175" s="889"/>
      <c r="BA175" s="893"/>
      <c r="BB175" s="902"/>
      <c r="BC175" s="891"/>
      <c r="BD175" s="890"/>
      <c r="BE175" s="904"/>
      <c r="BF175" s="890"/>
      <c r="BG175" s="903"/>
      <c r="BH175" s="896"/>
      <c r="BI175" s="1054"/>
    </row>
    <row r="176" spans="1:61" s="13" customFormat="1" ht="12" hidden="1" customHeight="1">
      <c r="A176" s="1053"/>
      <c r="B176" s="469"/>
      <c r="C176" s="469"/>
      <c r="D176" s="469"/>
      <c r="E176" s="469"/>
      <c r="F176" s="922"/>
      <c r="G176" s="922"/>
      <c r="H176" s="922"/>
      <c r="I176" s="883"/>
      <c r="J176" s="884">
        <f t="shared" si="1"/>
        <v>0</v>
      </c>
      <c r="K176" s="1107" t="e">
        <f t="shared" si="2"/>
        <v>#DIV/0!</v>
      </c>
      <c r="L176" s="885"/>
      <c r="M176" s="886"/>
      <c r="N176" s="886"/>
      <c r="O176" s="469"/>
      <c r="P176" s="886"/>
      <c r="Q176" s="887"/>
      <c r="R176" s="886"/>
      <c r="S176" s="886"/>
      <c r="T176" s="886"/>
      <c r="U176" s="888"/>
      <c r="V176" s="889"/>
      <c r="W176" s="890"/>
      <c r="X176" s="890"/>
      <c r="Y176" s="891"/>
      <c r="Z176" s="890"/>
      <c r="AA176" s="892"/>
      <c r="AB176" s="890"/>
      <c r="AC176" s="890"/>
      <c r="AD176" s="890"/>
      <c r="AE176" s="888"/>
      <c r="AF176" s="889" t="s">
        <v>196</v>
      </c>
      <c r="AG176" s="893">
        <v>3000</v>
      </c>
      <c r="AH176" s="890" t="s">
        <v>7</v>
      </c>
      <c r="AI176" s="894">
        <v>80</v>
      </c>
      <c r="AJ176" s="890"/>
      <c r="AK176" s="895"/>
      <c r="AL176" s="890"/>
      <c r="AM176" s="895"/>
      <c r="AN176" s="896" t="s">
        <v>8</v>
      </c>
      <c r="AO176" s="888">
        <f>SUM(AG176*AI176)</f>
        <v>240000</v>
      </c>
      <c r="AP176" s="889"/>
      <c r="AQ176" s="890"/>
      <c r="AR176" s="890"/>
      <c r="AS176" s="891"/>
      <c r="AT176" s="890"/>
      <c r="AU176" s="892"/>
      <c r="AV176" s="890"/>
      <c r="AW176" s="890"/>
      <c r="AX176" s="890"/>
      <c r="AY176" s="888"/>
      <c r="AZ176" s="889"/>
      <c r="BA176" s="893"/>
      <c r="BB176" s="902"/>
      <c r="BC176" s="891"/>
      <c r="BD176" s="890"/>
      <c r="BE176" s="904"/>
      <c r="BF176" s="890"/>
      <c r="BG176" s="903"/>
      <c r="BH176" s="896"/>
      <c r="BI176" s="1054"/>
    </row>
    <row r="177" spans="1:61" s="13" customFormat="1" ht="12" customHeight="1">
      <c r="A177" s="1053"/>
      <c r="B177" s="469"/>
      <c r="C177" s="469"/>
      <c r="D177" s="470"/>
      <c r="E177" s="470" t="s">
        <v>389</v>
      </c>
      <c r="F177" s="922" t="s">
        <v>139</v>
      </c>
      <c r="G177" s="922"/>
      <c r="H177" s="922"/>
      <c r="I177" s="883">
        <f>SUM(U177,AE177,AO177,AY177,BI177)</f>
        <v>4800000</v>
      </c>
      <c r="J177" s="884">
        <f>I177/I139</f>
        <v>5.1009564293304992E-2</v>
      </c>
      <c r="K177" s="1107">
        <f>SUM(I177/I138)*100%</f>
        <v>2.4521783458889206E-2</v>
      </c>
      <c r="L177" s="885"/>
      <c r="M177" s="886"/>
      <c r="N177" s="886"/>
      <c r="O177" s="469"/>
      <c r="P177" s="886"/>
      <c r="Q177" s="887"/>
      <c r="R177" s="886"/>
      <c r="S177" s="886"/>
      <c r="T177" s="886"/>
      <c r="U177" s="888">
        <f>SUM(U178:U181)</f>
        <v>0</v>
      </c>
      <c r="V177" s="889"/>
      <c r="W177" s="890"/>
      <c r="X177" s="890"/>
      <c r="Y177" s="891"/>
      <c r="Z177" s="890"/>
      <c r="AA177" s="892"/>
      <c r="AB177" s="890"/>
      <c r="AC177" s="890"/>
      <c r="AD177" s="890"/>
      <c r="AE177" s="888">
        <f>SUM(AE178:AE181)</f>
        <v>0</v>
      </c>
      <c r="AF177" s="889"/>
      <c r="AG177" s="890"/>
      <c r="AH177" s="890"/>
      <c r="AI177" s="891"/>
      <c r="AJ177" s="890"/>
      <c r="AK177" s="892"/>
      <c r="AL177" s="890"/>
      <c r="AM177" s="890"/>
      <c r="AN177" s="890"/>
      <c r="AO177" s="888">
        <f>SUM(AO178:AO181)</f>
        <v>1000000</v>
      </c>
      <c r="AP177" s="889"/>
      <c r="AQ177" s="890"/>
      <c r="AR177" s="890"/>
      <c r="AS177" s="891"/>
      <c r="AT177" s="890"/>
      <c r="AU177" s="892"/>
      <c r="AV177" s="890"/>
      <c r="AW177" s="890"/>
      <c r="AX177" s="890"/>
      <c r="AY177" s="888">
        <f>SUM(AY178:AY181)</f>
        <v>0</v>
      </c>
      <c r="AZ177" s="889"/>
      <c r="BA177" s="890"/>
      <c r="BB177" s="890"/>
      <c r="BC177" s="891"/>
      <c r="BD177" s="890"/>
      <c r="BE177" s="892"/>
      <c r="BF177" s="890"/>
      <c r="BG177" s="890"/>
      <c r="BH177" s="890"/>
      <c r="BI177" s="1054">
        <f>SUM(BI178:BI181)</f>
        <v>3800000</v>
      </c>
    </row>
    <row r="178" spans="1:61" s="13" customFormat="1" ht="12" hidden="1" customHeight="1">
      <c r="A178" s="1053"/>
      <c r="B178" s="469"/>
      <c r="C178" s="469"/>
      <c r="D178" s="469"/>
      <c r="E178" s="469"/>
      <c r="F178" s="922"/>
      <c r="G178" s="922"/>
      <c r="H178" s="922"/>
      <c r="I178" s="883"/>
      <c r="J178" s="884">
        <f t="shared" si="1"/>
        <v>0</v>
      </c>
      <c r="K178" s="1107">
        <f t="shared" si="2"/>
        <v>0</v>
      </c>
      <c r="L178" s="885"/>
      <c r="M178" s="886"/>
      <c r="N178" s="886"/>
      <c r="O178" s="469"/>
      <c r="P178" s="886"/>
      <c r="Q178" s="887"/>
      <c r="R178" s="886"/>
      <c r="S178" s="886"/>
      <c r="T178" s="886"/>
      <c r="U178" s="888"/>
      <c r="V178" s="889"/>
      <c r="W178" s="890"/>
      <c r="X178" s="890"/>
      <c r="Y178" s="891"/>
      <c r="Z178" s="890"/>
      <c r="AA178" s="892"/>
      <c r="AB178" s="890"/>
      <c r="AC178" s="890"/>
      <c r="AD178" s="890"/>
      <c r="AE178" s="888"/>
      <c r="AF178" s="889" t="s">
        <v>193</v>
      </c>
      <c r="AG178" s="893">
        <v>2000</v>
      </c>
      <c r="AH178" s="890" t="s">
        <v>7</v>
      </c>
      <c r="AI178" s="927">
        <v>500</v>
      </c>
      <c r="AJ178" s="890"/>
      <c r="AK178" s="895"/>
      <c r="AL178" s="890"/>
      <c r="AM178" s="895"/>
      <c r="AN178" s="896" t="s">
        <v>8</v>
      </c>
      <c r="AO178" s="888">
        <f>SUM(AG178*AI178)</f>
        <v>1000000</v>
      </c>
      <c r="AP178" s="889"/>
      <c r="AQ178" s="890"/>
      <c r="AR178" s="890"/>
      <c r="AS178" s="891"/>
      <c r="AT178" s="890"/>
      <c r="AU178" s="892"/>
      <c r="AV178" s="890"/>
      <c r="AW178" s="890"/>
      <c r="AX178" s="890"/>
      <c r="AY178" s="888"/>
      <c r="AZ178" s="889" t="s">
        <v>206</v>
      </c>
      <c r="BA178" s="893">
        <v>100000</v>
      </c>
      <c r="BB178" s="890"/>
      <c r="BC178" s="903"/>
      <c r="BD178" s="890"/>
      <c r="BE178" s="904"/>
      <c r="BF178" s="890"/>
      <c r="BG178" s="903"/>
      <c r="BH178" s="896"/>
      <c r="BI178" s="1054">
        <f>BA178</f>
        <v>100000</v>
      </c>
    </row>
    <row r="179" spans="1:61" s="13" customFormat="1" ht="12" hidden="1" customHeight="1">
      <c r="A179" s="1053"/>
      <c r="B179" s="469"/>
      <c r="C179" s="469"/>
      <c r="D179" s="469"/>
      <c r="E179" s="469"/>
      <c r="F179" s="922"/>
      <c r="G179" s="922"/>
      <c r="H179" s="922"/>
      <c r="I179" s="883"/>
      <c r="J179" s="884" t="e">
        <f t="shared" si="1"/>
        <v>#DIV/0!</v>
      </c>
      <c r="K179" s="1107" t="e">
        <f t="shared" si="2"/>
        <v>#DIV/0!</v>
      </c>
      <c r="L179" s="885"/>
      <c r="M179" s="886"/>
      <c r="N179" s="886"/>
      <c r="O179" s="469"/>
      <c r="P179" s="886"/>
      <c r="Q179" s="887"/>
      <c r="R179" s="886"/>
      <c r="S179" s="886"/>
      <c r="T179" s="886"/>
      <c r="U179" s="888"/>
      <c r="V179" s="889"/>
      <c r="W179" s="890"/>
      <c r="X179" s="890"/>
      <c r="Y179" s="891"/>
      <c r="Z179" s="890"/>
      <c r="AA179" s="892"/>
      <c r="AB179" s="890"/>
      <c r="AC179" s="890"/>
      <c r="AD179" s="890"/>
      <c r="AE179" s="888"/>
      <c r="AF179" s="889"/>
      <c r="AG179" s="890"/>
      <c r="AH179" s="890"/>
      <c r="AI179" s="891"/>
      <c r="AJ179" s="890"/>
      <c r="AK179" s="892"/>
      <c r="AL179" s="890"/>
      <c r="AM179" s="890"/>
      <c r="AN179" s="890"/>
      <c r="AO179" s="888"/>
      <c r="AP179" s="889"/>
      <c r="AQ179" s="890"/>
      <c r="AR179" s="890"/>
      <c r="AS179" s="891"/>
      <c r="AT179" s="890"/>
      <c r="AU179" s="892"/>
      <c r="AV179" s="890"/>
      <c r="AW179" s="890"/>
      <c r="AX179" s="890"/>
      <c r="AY179" s="888"/>
      <c r="AZ179" s="889" t="s">
        <v>307</v>
      </c>
      <c r="BA179" s="893">
        <v>50000</v>
      </c>
      <c r="BB179" s="890" t="s">
        <v>7</v>
      </c>
      <c r="BC179" s="903">
        <v>12</v>
      </c>
      <c r="BD179" s="890"/>
      <c r="BE179" s="904"/>
      <c r="BF179" s="890"/>
      <c r="BG179" s="903"/>
      <c r="BH179" s="896" t="s">
        <v>8</v>
      </c>
      <c r="BI179" s="1054">
        <f>SUM(BA179*BC179)</f>
        <v>600000</v>
      </c>
    </row>
    <row r="180" spans="1:61" s="13" customFormat="1" ht="12" hidden="1" customHeight="1">
      <c r="A180" s="1053"/>
      <c r="B180" s="469"/>
      <c r="C180" s="469"/>
      <c r="D180" s="469"/>
      <c r="E180" s="469"/>
      <c r="F180" s="922"/>
      <c r="G180" s="922"/>
      <c r="H180" s="922"/>
      <c r="I180" s="883"/>
      <c r="J180" s="884" t="e">
        <f t="shared" si="1"/>
        <v>#DIV/0!</v>
      </c>
      <c r="K180" s="1107">
        <f t="shared" si="2"/>
        <v>0</v>
      </c>
      <c r="L180" s="885"/>
      <c r="M180" s="886"/>
      <c r="N180" s="886"/>
      <c r="O180" s="469"/>
      <c r="P180" s="886"/>
      <c r="Q180" s="887"/>
      <c r="R180" s="886"/>
      <c r="S180" s="886"/>
      <c r="T180" s="886"/>
      <c r="U180" s="888"/>
      <c r="V180" s="889"/>
      <c r="W180" s="890"/>
      <c r="X180" s="890"/>
      <c r="Y180" s="891"/>
      <c r="Z180" s="890"/>
      <c r="AA180" s="892"/>
      <c r="AB180" s="890"/>
      <c r="AC180" s="890"/>
      <c r="AD180" s="890"/>
      <c r="AE180" s="888"/>
      <c r="AF180" s="889"/>
      <c r="AG180" s="890"/>
      <c r="AH180" s="890"/>
      <c r="AI180" s="891"/>
      <c r="AJ180" s="890"/>
      <c r="AK180" s="892"/>
      <c r="AL180" s="890"/>
      <c r="AM180" s="890"/>
      <c r="AN180" s="890"/>
      <c r="AO180" s="888"/>
      <c r="AP180" s="889"/>
      <c r="AQ180" s="890"/>
      <c r="AR180" s="890"/>
      <c r="AS180" s="891"/>
      <c r="AT180" s="890"/>
      <c r="AU180" s="892"/>
      <c r="AV180" s="890"/>
      <c r="AW180" s="890"/>
      <c r="AX180" s="890"/>
      <c r="AY180" s="888"/>
      <c r="AZ180" s="889" t="s">
        <v>209</v>
      </c>
      <c r="BA180" s="893">
        <v>3000000</v>
      </c>
      <c r="BB180" s="902" t="s">
        <v>7</v>
      </c>
      <c r="BC180" s="891">
        <v>1</v>
      </c>
      <c r="BD180" s="890"/>
      <c r="BE180" s="904"/>
      <c r="BF180" s="890"/>
      <c r="BG180" s="903"/>
      <c r="BH180" s="896" t="s">
        <v>8</v>
      </c>
      <c r="BI180" s="1054">
        <f>SUM(BA180*BC180)</f>
        <v>3000000</v>
      </c>
    </row>
    <row r="181" spans="1:61" s="13" customFormat="1" ht="12" hidden="1" customHeight="1">
      <c r="A181" s="1053"/>
      <c r="B181" s="469"/>
      <c r="C181" s="469"/>
      <c r="D181" s="469"/>
      <c r="E181" s="469"/>
      <c r="F181" s="922"/>
      <c r="G181" s="922"/>
      <c r="H181" s="922"/>
      <c r="I181" s="883"/>
      <c r="J181" s="884" t="e">
        <f t="shared" si="1"/>
        <v>#DIV/0!</v>
      </c>
      <c r="K181" s="1107" t="e">
        <f t="shared" si="2"/>
        <v>#DIV/0!</v>
      </c>
      <c r="L181" s="885"/>
      <c r="M181" s="886"/>
      <c r="N181" s="886"/>
      <c r="O181" s="469"/>
      <c r="P181" s="886"/>
      <c r="Q181" s="887"/>
      <c r="R181" s="886"/>
      <c r="S181" s="886"/>
      <c r="T181" s="886"/>
      <c r="U181" s="888"/>
      <c r="V181" s="889"/>
      <c r="W181" s="890"/>
      <c r="X181" s="890"/>
      <c r="Y181" s="891"/>
      <c r="Z181" s="890"/>
      <c r="AA181" s="892"/>
      <c r="AB181" s="890"/>
      <c r="AC181" s="890"/>
      <c r="AD181" s="890"/>
      <c r="AE181" s="888"/>
      <c r="AF181" s="889"/>
      <c r="AG181" s="890"/>
      <c r="AH181" s="890"/>
      <c r="AI181" s="891"/>
      <c r="AJ181" s="890"/>
      <c r="AK181" s="892"/>
      <c r="AL181" s="890"/>
      <c r="AM181" s="890"/>
      <c r="AN181" s="890"/>
      <c r="AO181" s="888"/>
      <c r="AP181" s="889"/>
      <c r="AQ181" s="890"/>
      <c r="AR181" s="890"/>
      <c r="AS181" s="891"/>
      <c r="AT181" s="890"/>
      <c r="AU181" s="892"/>
      <c r="AV181" s="890"/>
      <c r="AW181" s="890"/>
      <c r="AX181" s="890"/>
      <c r="AY181" s="888"/>
      <c r="AZ181" s="889" t="s">
        <v>286</v>
      </c>
      <c r="BA181" s="893">
        <v>1000</v>
      </c>
      <c r="BB181" s="890" t="s">
        <v>7</v>
      </c>
      <c r="BC181" s="928">
        <v>100</v>
      </c>
      <c r="BD181" s="890"/>
      <c r="BE181" s="904"/>
      <c r="BF181" s="890"/>
      <c r="BG181" s="903"/>
      <c r="BH181" s="896" t="s">
        <v>8</v>
      </c>
      <c r="BI181" s="1054">
        <f>SUM(BA181*BC181)</f>
        <v>100000</v>
      </c>
    </row>
    <row r="182" spans="1:61" s="13" customFormat="1" ht="12" customHeight="1">
      <c r="A182" s="1053"/>
      <c r="B182" s="469"/>
      <c r="C182" s="469"/>
      <c r="D182" s="470"/>
      <c r="E182" s="470" t="s">
        <v>390</v>
      </c>
      <c r="F182" s="922" t="s">
        <v>408</v>
      </c>
      <c r="G182" s="922"/>
      <c r="H182" s="922"/>
      <c r="I182" s="883">
        <f>SUM(U182,AE182,AO182,AY182,BI182)</f>
        <v>9000000</v>
      </c>
      <c r="J182" s="884">
        <f>I182/I139</f>
        <v>9.5642933049946866E-2</v>
      </c>
      <c r="K182" s="1107">
        <f>SUM(I182/I138)*100%</f>
        <v>4.5978343985417267E-2</v>
      </c>
      <c r="L182" s="885"/>
      <c r="M182" s="886"/>
      <c r="N182" s="886"/>
      <c r="O182" s="469"/>
      <c r="P182" s="886"/>
      <c r="Q182" s="887"/>
      <c r="R182" s="886"/>
      <c r="S182" s="886"/>
      <c r="T182" s="886"/>
      <c r="U182" s="888">
        <f>SUM(U183)</f>
        <v>0</v>
      </c>
      <c r="V182" s="889"/>
      <c r="W182" s="890"/>
      <c r="X182" s="890"/>
      <c r="Y182" s="891"/>
      <c r="Z182" s="890"/>
      <c r="AA182" s="892"/>
      <c r="AB182" s="890"/>
      <c r="AC182" s="890"/>
      <c r="AD182" s="890"/>
      <c r="AE182" s="888">
        <f>SUM(AE183)</f>
        <v>4800000</v>
      </c>
      <c r="AF182" s="889"/>
      <c r="AG182" s="890"/>
      <c r="AH182" s="890"/>
      <c r="AI182" s="891"/>
      <c r="AJ182" s="890"/>
      <c r="AK182" s="892"/>
      <c r="AL182" s="890"/>
      <c r="AM182" s="890"/>
      <c r="AN182" s="890"/>
      <c r="AO182" s="888">
        <f>SUM(AO183)</f>
        <v>3600000</v>
      </c>
      <c r="AP182" s="889"/>
      <c r="AQ182" s="890"/>
      <c r="AR182" s="890"/>
      <c r="AS182" s="891"/>
      <c r="AT182" s="890"/>
      <c r="AU182" s="892"/>
      <c r="AV182" s="890"/>
      <c r="AW182" s="890"/>
      <c r="AX182" s="890"/>
      <c r="AY182" s="888">
        <f>SUM(AY183)</f>
        <v>0</v>
      </c>
      <c r="AZ182" s="889"/>
      <c r="BA182" s="890"/>
      <c r="BB182" s="890"/>
      <c r="BC182" s="891"/>
      <c r="BD182" s="890"/>
      <c r="BE182" s="892"/>
      <c r="BF182" s="890"/>
      <c r="BG182" s="890"/>
      <c r="BH182" s="890"/>
      <c r="BI182" s="1054">
        <f>SUM(BI183)</f>
        <v>600000</v>
      </c>
    </row>
    <row r="183" spans="1:61" s="13" customFormat="1" ht="12" hidden="1" customHeight="1">
      <c r="A183" s="1053"/>
      <c r="B183" s="469"/>
      <c r="C183" s="469"/>
      <c r="D183" s="469"/>
      <c r="E183" s="469"/>
      <c r="F183" s="922"/>
      <c r="G183" s="922"/>
      <c r="H183" s="922"/>
      <c r="I183" s="883"/>
      <c r="J183" s="884"/>
      <c r="K183" s="1107" t="e">
        <f t="shared" si="2"/>
        <v>#DIV/0!</v>
      </c>
      <c r="L183" s="885"/>
      <c r="M183" s="886"/>
      <c r="N183" s="886"/>
      <c r="O183" s="469"/>
      <c r="P183" s="886"/>
      <c r="Q183" s="887"/>
      <c r="R183" s="886"/>
      <c r="S183" s="886"/>
      <c r="T183" s="886"/>
      <c r="U183" s="888"/>
      <c r="V183" s="889" t="s">
        <v>162</v>
      </c>
      <c r="W183" s="893">
        <v>5000</v>
      </c>
      <c r="X183" s="890" t="s">
        <v>7</v>
      </c>
      <c r="Y183" s="894">
        <v>4</v>
      </c>
      <c r="Z183" s="890" t="s">
        <v>7</v>
      </c>
      <c r="AA183" s="891">
        <v>20</v>
      </c>
      <c r="AB183" s="890" t="s">
        <v>7</v>
      </c>
      <c r="AC183" s="903">
        <v>12</v>
      </c>
      <c r="AD183" s="896" t="s">
        <v>8</v>
      </c>
      <c r="AE183" s="888">
        <f>SUM(W183*Y183*AA183*AC183)</f>
        <v>4800000</v>
      </c>
      <c r="AF183" s="889" t="s">
        <v>162</v>
      </c>
      <c r="AG183" s="893">
        <v>5000</v>
      </c>
      <c r="AH183" s="890" t="s">
        <v>7</v>
      </c>
      <c r="AI183" s="894">
        <v>3</v>
      </c>
      <c r="AJ183" s="890" t="s">
        <v>7</v>
      </c>
      <c r="AK183" s="891">
        <v>20</v>
      </c>
      <c r="AL183" s="890" t="s">
        <v>7</v>
      </c>
      <c r="AM183" s="903">
        <v>12</v>
      </c>
      <c r="AN183" s="896" t="s">
        <v>8</v>
      </c>
      <c r="AO183" s="888">
        <f>SUM(AG183*AI183*AK183*AM183)</f>
        <v>3600000</v>
      </c>
      <c r="AP183" s="889"/>
      <c r="AQ183" s="890"/>
      <c r="AR183" s="890"/>
      <c r="AS183" s="891"/>
      <c r="AT183" s="890"/>
      <c r="AU183" s="892"/>
      <c r="AV183" s="890"/>
      <c r="AW183" s="890"/>
      <c r="AX183" s="890"/>
      <c r="AY183" s="888"/>
      <c r="AZ183" s="889" t="s">
        <v>422</v>
      </c>
      <c r="BA183" s="893">
        <v>50000</v>
      </c>
      <c r="BB183" s="902" t="s">
        <v>7</v>
      </c>
      <c r="BC183" s="903">
        <v>12</v>
      </c>
      <c r="BD183" s="890"/>
      <c r="BE183" s="904"/>
      <c r="BF183" s="890"/>
      <c r="BG183" s="903"/>
      <c r="BH183" s="896" t="s">
        <v>8</v>
      </c>
      <c r="BI183" s="1054">
        <f>SUM(BA183*BC183)</f>
        <v>600000</v>
      </c>
    </row>
    <row r="184" spans="1:61" s="13" customFormat="1" ht="12" hidden="1" customHeight="1">
      <c r="A184" s="1053"/>
      <c r="B184" s="469"/>
      <c r="C184" s="929"/>
      <c r="D184" s="929"/>
      <c r="E184" s="929"/>
      <c r="F184" s="930"/>
      <c r="G184" s="930"/>
      <c r="H184" s="930"/>
      <c r="I184" s="931"/>
      <c r="J184" s="932"/>
      <c r="K184" s="1107">
        <f t="shared" si="2"/>
        <v>0</v>
      </c>
      <c r="L184" s="933"/>
      <c r="M184" s="934"/>
      <c r="N184" s="935"/>
      <c r="O184" s="936"/>
      <c r="P184" s="935"/>
      <c r="Q184" s="937"/>
      <c r="R184" s="935"/>
      <c r="S184" s="937"/>
      <c r="T184" s="938"/>
      <c r="U184" s="939"/>
      <c r="V184" s="889"/>
      <c r="W184" s="890"/>
      <c r="X184" s="890"/>
      <c r="Y184" s="890"/>
      <c r="Z184" s="890"/>
      <c r="AA184" s="890"/>
      <c r="AB184" s="890"/>
      <c r="AC184" s="890"/>
      <c r="AD184" s="890"/>
      <c r="AE184" s="888"/>
      <c r="AF184" s="940"/>
      <c r="AG184" s="941"/>
      <c r="AH184" s="942"/>
      <c r="AI184" s="943"/>
      <c r="AJ184" s="942"/>
      <c r="AK184" s="944"/>
      <c r="AL184" s="942"/>
      <c r="AM184" s="944"/>
      <c r="AN184" s="945"/>
      <c r="AO184" s="939"/>
      <c r="AP184" s="940"/>
      <c r="AQ184" s="941"/>
      <c r="AR184" s="942"/>
      <c r="AS184" s="943"/>
      <c r="AT184" s="942"/>
      <c r="AU184" s="944"/>
      <c r="AV184" s="942"/>
      <c r="AW184" s="944"/>
      <c r="AX184" s="945"/>
      <c r="AY184" s="939"/>
      <c r="AZ184" s="940"/>
      <c r="BA184" s="941"/>
      <c r="BB184" s="942"/>
      <c r="BC184" s="943"/>
      <c r="BD184" s="942"/>
      <c r="BE184" s="944"/>
      <c r="BF184" s="942"/>
      <c r="BG184" s="944"/>
      <c r="BH184" s="945"/>
      <c r="BI184" s="1055"/>
    </row>
    <row r="185" spans="1:61" s="13" customFormat="1" ht="10.5" customHeight="1">
      <c r="A185" s="1056">
        <v>770</v>
      </c>
      <c r="B185" s="946" t="s">
        <v>243</v>
      </c>
      <c r="C185" s="946">
        <v>771</v>
      </c>
      <c r="D185" s="946" t="s">
        <v>105</v>
      </c>
      <c r="E185" s="4183" t="s">
        <v>10</v>
      </c>
      <c r="F185" s="4183"/>
      <c r="G185" s="1244"/>
      <c r="H185" s="1244"/>
      <c r="I185" s="947">
        <f>SUM(I186,I191,I194,I195,I197,I204,I208)</f>
        <v>71065400</v>
      </c>
      <c r="J185" s="948">
        <f>I185/I185</f>
        <v>1</v>
      </c>
      <c r="K185" s="1109">
        <f>I185/I138</f>
        <v>0.36305215629569687</v>
      </c>
      <c r="L185" s="949"/>
      <c r="M185" s="950"/>
      <c r="N185" s="950"/>
      <c r="O185" s="951"/>
      <c r="P185" s="950"/>
      <c r="Q185" s="952"/>
      <c r="R185" s="950"/>
      <c r="S185" s="950"/>
      <c r="T185" s="950"/>
      <c r="U185" s="953">
        <f>SUM(U186,U191,U194,U195,U197,U204,U208,)</f>
        <v>70265400</v>
      </c>
      <c r="V185" s="954"/>
      <c r="W185" s="955"/>
      <c r="X185" s="955"/>
      <c r="Y185" s="956"/>
      <c r="Z185" s="955"/>
      <c r="AA185" s="957"/>
      <c r="AB185" s="955"/>
      <c r="AC185" s="955"/>
      <c r="AD185" s="955"/>
      <c r="AE185" s="953">
        <f>SUM(AE186,AE191,AE194,AE195,AE197,AE204,AE206,)</f>
        <v>0</v>
      </c>
      <c r="AF185" s="954"/>
      <c r="AG185" s="955"/>
      <c r="AH185" s="955"/>
      <c r="AI185" s="956"/>
      <c r="AJ185" s="955"/>
      <c r="AK185" s="957"/>
      <c r="AL185" s="955"/>
      <c r="AM185" s="955"/>
      <c r="AN185" s="955"/>
      <c r="AO185" s="953">
        <f>SUM(AO186,AO191,AO194,AO195,AO197,AO204,AO206,)</f>
        <v>800000</v>
      </c>
      <c r="AP185" s="954"/>
      <c r="AQ185" s="955"/>
      <c r="AR185" s="955"/>
      <c r="AS185" s="956"/>
      <c r="AT185" s="955"/>
      <c r="AU185" s="957"/>
      <c r="AV185" s="955"/>
      <c r="AW185" s="955"/>
      <c r="AX185" s="955"/>
      <c r="AY185" s="953">
        <f>SUM(AY186,AY191,AY194,AY195,AY197,AY204,AY206,)</f>
        <v>0</v>
      </c>
      <c r="AZ185" s="954"/>
      <c r="BA185" s="955"/>
      <c r="BB185" s="955"/>
      <c r="BC185" s="956"/>
      <c r="BD185" s="955"/>
      <c r="BE185" s="957"/>
      <c r="BF185" s="955"/>
      <c r="BG185" s="955"/>
      <c r="BH185" s="955"/>
      <c r="BI185" s="1057">
        <f>SUM(BI186,BI191,BI194,BI195,BI197,BI204,BI206,)</f>
        <v>0</v>
      </c>
    </row>
    <row r="186" spans="1:61" s="13" customFormat="1" ht="12" customHeight="1">
      <c r="A186" s="1053"/>
      <c r="B186" s="469"/>
      <c r="C186" s="469"/>
      <c r="D186" s="469"/>
      <c r="E186" s="469" t="s">
        <v>415</v>
      </c>
      <c r="F186" s="455" t="s">
        <v>4</v>
      </c>
      <c r="G186" s="455"/>
      <c r="H186" s="455"/>
      <c r="I186" s="883">
        <f>SUM(U186,AE186,AO186,AY186,BI186)</f>
        <v>57960000</v>
      </c>
      <c r="J186" s="884">
        <f>I186/I185</f>
        <v>0.81558676937018582</v>
      </c>
      <c r="K186" s="1110">
        <f>I186/I138</f>
        <v>0.29610053526608715</v>
      </c>
      <c r="L186" s="958"/>
      <c r="M186" s="959"/>
      <c r="N186" s="959"/>
      <c r="O186" s="960"/>
      <c r="P186" s="959"/>
      <c r="Q186" s="961"/>
      <c r="R186" s="959"/>
      <c r="S186" s="959"/>
      <c r="T186" s="959"/>
      <c r="U186" s="888">
        <f>SUM(U187:U189)</f>
        <v>57960000</v>
      </c>
      <c r="V186" s="889"/>
      <c r="W186" s="890"/>
      <c r="X186" s="890"/>
      <c r="Y186" s="891"/>
      <c r="Z186" s="890"/>
      <c r="AA186" s="892"/>
      <c r="AB186" s="890"/>
      <c r="AC186" s="890"/>
      <c r="AD186" s="890"/>
      <c r="AE186" s="888">
        <f>SUM(AE187:AE189)</f>
        <v>0</v>
      </c>
      <c r="AF186" s="889"/>
      <c r="AG186" s="890"/>
      <c r="AH186" s="890"/>
      <c r="AI186" s="891"/>
      <c r="AJ186" s="890"/>
      <c r="AK186" s="892"/>
      <c r="AL186" s="890"/>
      <c r="AM186" s="890"/>
      <c r="AN186" s="890"/>
      <c r="AO186" s="888">
        <f>SUM(AO187:AO189)</f>
        <v>0</v>
      </c>
      <c r="AP186" s="889"/>
      <c r="AQ186" s="890"/>
      <c r="AR186" s="890"/>
      <c r="AS186" s="891"/>
      <c r="AT186" s="890"/>
      <c r="AU186" s="892"/>
      <c r="AV186" s="890"/>
      <c r="AW186" s="890"/>
      <c r="AX186" s="890"/>
      <c r="AY186" s="888">
        <f>SUM(AY187:AY189)</f>
        <v>0</v>
      </c>
      <c r="AZ186" s="889"/>
      <c r="BA186" s="890"/>
      <c r="BB186" s="890"/>
      <c r="BC186" s="891"/>
      <c r="BD186" s="890"/>
      <c r="BE186" s="892"/>
      <c r="BF186" s="890"/>
      <c r="BG186" s="890"/>
      <c r="BH186" s="890"/>
      <c r="BI186" s="1054">
        <f>SUM(BI187:BI189)</f>
        <v>0</v>
      </c>
    </row>
    <row r="187" spans="1:61" s="13" customFormat="1" ht="12" hidden="1" customHeight="1">
      <c r="A187" s="1053"/>
      <c r="B187" s="469"/>
      <c r="C187" s="469"/>
      <c r="D187" s="469"/>
      <c r="E187" s="469"/>
      <c r="F187" s="455"/>
      <c r="G187" s="455"/>
      <c r="H187" s="455"/>
      <c r="I187" s="883" t="s">
        <v>314</v>
      </c>
      <c r="J187" s="884"/>
      <c r="K187" s="1108"/>
      <c r="L187" s="958" t="s">
        <v>45</v>
      </c>
      <c r="M187" s="962">
        <v>1760000</v>
      </c>
      <c r="N187" s="959" t="s">
        <v>7</v>
      </c>
      <c r="O187" s="963">
        <v>12</v>
      </c>
      <c r="P187" s="964"/>
      <c r="Q187" s="965"/>
      <c r="R187" s="966"/>
      <c r="S187" s="967"/>
      <c r="T187" s="968" t="s">
        <v>8</v>
      </c>
      <c r="U187" s="888">
        <f>SUM(M187*O187+Q187)</f>
        <v>21120000</v>
      </c>
      <c r="V187" s="889"/>
      <c r="W187" s="893"/>
      <c r="X187" s="890"/>
      <c r="Y187" s="969"/>
      <c r="Z187" s="970"/>
      <c r="AA187" s="971"/>
      <c r="AB187" s="917"/>
      <c r="AC187" s="920"/>
      <c r="AD187" s="896"/>
      <c r="AE187" s="888"/>
      <c r="AF187" s="889"/>
      <c r="AG187" s="893"/>
      <c r="AH187" s="890"/>
      <c r="AI187" s="969"/>
      <c r="AJ187" s="970"/>
      <c r="AK187" s="971"/>
      <c r="AL187" s="917"/>
      <c r="AM187" s="920"/>
      <c r="AN187" s="896"/>
      <c r="AO187" s="888"/>
      <c r="AP187" s="889"/>
      <c r="AQ187" s="893"/>
      <c r="AR187" s="890"/>
      <c r="AS187" s="969"/>
      <c r="AT187" s="970"/>
      <c r="AU187" s="971"/>
      <c r="AV187" s="917"/>
      <c r="AW187" s="920"/>
      <c r="AX187" s="896"/>
      <c r="AY187" s="888"/>
      <c r="AZ187" s="889"/>
      <c r="BA187" s="893"/>
      <c r="BB187" s="890"/>
      <c r="BC187" s="969"/>
      <c r="BD187" s="970"/>
      <c r="BE187" s="971"/>
      <c r="BF187" s="917"/>
      <c r="BG187" s="920"/>
      <c r="BH187" s="896"/>
      <c r="BI187" s="1054"/>
    </row>
    <row r="188" spans="1:61" s="13" customFormat="1" ht="12" hidden="1" customHeight="1">
      <c r="A188" s="1053"/>
      <c r="B188" s="469"/>
      <c r="C188" s="469"/>
      <c r="D188" s="469"/>
      <c r="E188" s="469"/>
      <c r="F188" s="455"/>
      <c r="G188" s="455"/>
      <c r="H188" s="455"/>
      <c r="I188" s="883"/>
      <c r="J188" s="884"/>
      <c r="K188" s="1108"/>
      <c r="L188" s="958" t="s">
        <v>46</v>
      </c>
      <c r="M188" s="962">
        <v>1640000</v>
      </c>
      <c r="N188" s="959" t="s">
        <v>7</v>
      </c>
      <c r="O188" s="963">
        <v>12</v>
      </c>
      <c r="P188" s="959"/>
      <c r="Q188" s="965"/>
      <c r="R188" s="966"/>
      <c r="S188" s="967"/>
      <c r="T188" s="968" t="s">
        <v>8</v>
      </c>
      <c r="U188" s="888">
        <f>SUM(M188*O188+Q188)</f>
        <v>19680000</v>
      </c>
      <c r="V188" s="889"/>
      <c r="W188" s="893"/>
      <c r="X188" s="890"/>
      <c r="Y188" s="969"/>
      <c r="Z188" s="890"/>
      <c r="AA188" s="971"/>
      <c r="AB188" s="917"/>
      <c r="AC188" s="920"/>
      <c r="AD188" s="896"/>
      <c r="AE188" s="888"/>
      <c r="AF188" s="889"/>
      <c r="AG188" s="893"/>
      <c r="AH188" s="890"/>
      <c r="AI188" s="969"/>
      <c r="AJ188" s="890"/>
      <c r="AK188" s="971"/>
      <c r="AL188" s="917"/>
      <c r="AM188" s="920"/>
      <c r="AN188" s="896"/>
      <c r="AO188" s="888"/>
      <c r="AP188" s="889"/>
      <c r="AQ188" s="893"/>
      <c r="AR188" s="890"/>
      <c r="AS188" s="969"/>
      <c r="AT188" s="890"/>
      <c r="AU188" s="971"/>
      <c r="AV188" s="917"/>
      <c r="AW188" s="920"/>
      <c r="AX188" s="896"/>
      <c r="AY188" s="888"/>
      <c r="AZ188" s="889"/>
      <c r="BA188" s="893"/>
      <c r="BB188" s="890"/>
      <c r="BC188" s="969"/>
      <c r="BD188" s="890"/>
      <c r="BE188" s="971"/>
      <c r="BF188" s="917"/>
      <c r="BG188" s="920"/>
      <c r="BH188" s="896"/>
      <c r="BI188" s="1054"/>
    </row>
    <row r="189" spans="1:61" s="13" customFormat="1" ht="12" hidden="1" customHeight="1">
      <c r="A189" s="1053"/>
      <c r="B189" s="469"/>
      <c r="C189" s="469"/>
      <c r="D189" s="469"/>
      <c r="E189" s="469"/>
      <c r="F189" s="455"/>
      <c r="G189" s="455"/>
      <c r="H189" s="455"/>
      <c r="I189" s="883"/>
      <c r="J189" s="884"/>
      <c r="K189" s="1108"/>
      <c r="L189" s="958" t="s">
        <v>289</v>
      </c>
      <c r="M189" s="962">
        <v>1430000</v>
      </c>
      <c r="N189" s="959" t="s">
        <v>7</v>
      </c>
      <c r="O189" s="963">
        <v>12</v>
      </c>
      <c r="P189" s="964"/>
      <c r="Q189" s="964"/>
      <c r="R189" s="964"/>
      <c r="S189" s="964"/>
      <c r="T189" s="968" t="s">
        <v>8</v>
      </c>
      <c r="U189" s="888">
        <f>SUM(M189*O189+Q189)</f>
        <v>17160000</v>
      </c>
      <c r="V189" s="889"/>
      <c r="W189" s="893"/>
      <c r="X189" s="890"/>
      <c r="Y189" s="969"/>
      <c r="Z189" s="970"/>
      <c r="AA189" s="970"/>
      <c r="AB189" s="970"/>
      <c r="AC189" s="970"/>
      <c r="AD189" s="896"/>
      <c r="AE189" s="888"/>
      <c r="AF189" s="889"/>
      <c r="AG189" s="893"/>
      <c r="AH189" s="890"/>
      <c r="AI189" s="969"/>
      <c r="AJ189" s="970"/>
      <c r="AK189" s="970"/>
      <c r="AL189" s="970"/>
      <c r="AM189" s="970"/>
      <c r="AN189" s="896"/>
      <c r="AO189" s="888"/>
      <c r="AP189" s="889"/>
      <c r="AQ189" s="893"/>
      <c r="AR189" s="890"/>
      <c r="AS189" s="969"/>
      <c r="AT189" s="970"/>
      <c r="AU189" s="970"/>
      <c r="AV189" s="970"/>
      <c r="AW189" s="970"/>
      <c r="AX189" s="896"/>
      <c r="AY189" s="888"/>
      <c r="AZ189" s="889"/>
      <c r="BA189" s="893"/>
      <c r="BB189" s="890"/>
      <c r="BC189" s="969"/>
      <c r="BD189" s="970"/>
      <c r="BE189" s="970"/>
      <c r="BF189" s="970"/>
      <c r="BG189" s="970"/>
      <c r="BH189" s="896"/>
      <c r="BI189" s="1054"/>
    </row>
    <row r="190" spans="1:61" s="13" customFormat="1" ht="12" hidden="1" customHeight="1">
      <c r="A190" s="1053"/>
      <c r="B190" s="469"/>
      <c r="C190" s="469"/>
      <c r="D190" s="469"/>
      <c r="E190" s="469"/>
      <c r="F190" s="455"/>
      <c r="G190" s="455"/>
      <c r="H190" s="455"/>
      <c r="I190" s="883"/>
      <c r="J190" s="884"/>
      <c r="K190" s="1108"/>
      <c r="L190" s="958"/>
      <c r="M190" s="962"/>
      <c r="N190" s="959"/>
      <c r="O190" s="963"/>
      <c r="P190" s="959"/>
      <c r="Q190" s="972"/>
      <c r="R190" s="972"/>
      <c r="S190" s="972"/>
      <c r="T190" s="968"/>
      <c r="U190" s="888"/>
      <c r="V190" s="889"/>
      <c r="W190" s="893"/>
      <c r="X190" s="890"/>
      <c r="Y190" s="969"/>
      <c r="Z190" s="890"/>
      <c r="AA190" s="973"/>
      <c r="AB190" s="973"/>
      <c r="AC190" s="973"/>
      <c r="AD190" s="896"/>
      <c r="AE190" s="888"/>
      <c r="AF190" s="889"/>
      <c r="AG190" s="893"/>
      <c r="AH190" s="890"/>
      <c r="AI190" s="969"/>
      <c r="AJ190" s="890"/>
      <c r="AK190" s="973"/>
      <c r="AL190" s="973"/>
      <c r="AM190" s="973"/>
      <c r="AN190" s="896"/>
      <c r="AO190" s="888"/>
      <c r="AP190" s="889"/>
      <c r="AQ190" s="893"/>
      <c r="AR190" s="890"/>
      <c r="AS190" s="969"/>
      <c r="AT190" s="890"/>
      <c r="AU190" s="973"/>
      <c r="AV190" s="973"/>
      <c r="AW190" s="973"/>
      <c r="AX190" s="896"/>
      <c r="AY190" s="888"/>
      <c r="AZ190" s="889"/>
      <c r="BA190" s="893"/>
      <c r="BB190" s="890"/>
      <c r="BC190" s="969"/>
      <c r="BD190" s="890"/>
      <c r="BE190" s="973"/>
      <c r="BF190" s="973"/>
      <c r="BG190" s="973"/>
      <c r="BH190" s="896"/>
      <c r="BI190" s="1054"/>
    </row>
    <row r="191" spans="1:61" s="13" customFormat="1" ht="12" customHeight="1">
      <c r="A191" s="1053"/>
      <c r="B191" s="469"/>
      <c r="C191" s="469"/>
      <c r="D191" s="469"/>
      <c r="E191" s="469" t="s">
        <v>424</v>
      </c>
      <c r="F191" s="455" t="s">
        <v>410</v>
      </c>
      <c r="G191" s="455"/>
      <c r="H191" s="455"/>
      <c r="I191" s="883">
        <f>SUM(U191,AE191,AO191,AY191,BI191)</f>
        <v>1600000</v>
      </c>
      <c r="J191" s="884">
        <f>I191/I185</f>
        <v>2.2514472584408165E-2</v>
      </c>
      <c r="K191" s="1107">
        <f>I191/I138</f>
        <v>8.1739278196297348E-3</v>
      </c>
      <c r="L191" s="958"/>
      <c r="M191" s="959"/>
      <c r="N191" s="959"/>
      <c r="O191" s="960"/>
      <c r="P191" s="959"/>
      <c r="Q191" s="961"/>
      <c r="R191" s="959"/>
      <c r="S191" s="959"/>
      <c r="T191" s="968"/>
      <c r="U191" s="888">
        <f>SUM(U192:U193)</f>
        <v>1600000</v>
      </c>
      <c r="V191" s="889"/>
      <c r="W191" s="890"/>
      <c r="X191" s="890"/>
      <c r="Y191" s="891"/>
      <c r="Z191" s="890"/>
      <c r="AA191" s="892"/>
      <c r="AB191" s="890"/>
      <c r="AC191" s="890"/>
      <c r="AD191" s="896"/>
      <c r="AE191" s="888">
        <f>SUM(AE192:AE193)</f>
        <v>0</v>
      </c>
      <c r="AF191" s="889"/>
      <c r="AG191" s="890"/>
      <c r="AH191" s="890"/>
      <c r="AI191" s="891"/>
      <c r="AJ191" s="890"/>
      <c r="AK191" s="892"/>
      <c r="AL191" s="890"/>
      <c r="AM191" s="890"/>
      <c r="AN191" s="896"/>
      <c r="AO191" s="888">
        <f>SUM(AO192:AO193)</f>
        <v>0</v>
      </c>
      <c r="AP191" s="889"/>
      <c r="AQ191" s="890"/>
      <c r="AR191" s="890"/>
      <c r="AS191" s="891"/>
      <c r="AT191" s="890"/>
      <c r="AU191" s="892"/>
      <c r="AV191" s="890"/>
      <c r="AW191" s="890"/>
      <c r="AX191" s="896"/>
      <c r="AY191" s="888">
        <f>SUM(AY192:AY193)</f>
        <v>0</v>
      </c>
      <c r="AZ191" s="889"/>
      <c r="BA191" s="890"/>
      <c r="BB191" s="890"/>
      <c r="BC191" s="891"/>
      <c r="BD191" s="890"/>
      <c r="BE191" s="892"/>
      <c r="BF191" s="890"/>
      <c r="BG191" s="890"/>
      <c r="BH191" s="896"/>
      <c r="BI191" s="1054">
        <f>SUM(BI192:BI193)</f>
        <v>0</v>
      </c>
    </row>
    <row r="192" spans="1:61" s="13" customFormat="1" ht="12" hidden="1" customHeight="1">
      <c r="A192" s="1053"/>
      <c r="B192" s="469"/>
      <c r="C192" s="469"/>
      <c r="D192" s="469"/>
      <c r="E192" s="469"/>
      <c r="F192" s="455"/>
      <c r="G192" s="455"/>
      <c r="H192" s="455"/>
      <c r="I192" s="883"/>
      <c r="J192" s="884"/>
      <c r="K192" s="1108"/>
      <c r="L192" s="958" t="s">
        <v>15</v>
      </c>
      <c r="M192" s="962">
        <v>200000</v>
      </c>
      <c r="N192" s="959" t="s">
        <v>7</v>
      </c>
      <c r="O192" s="974">
        <v>4</v>
      </c>
      <c r="P192" s="959" t="s">
        <v>7</v>
      </c>
      <c r="Q192" s="975">
        <v>1</v>
      </c>
      <c r="R192" s="959"/>
      <c r="S192" s="976"/>
      <c r="T192" s="968" t="s">
        <v>8</v>
      </c>
      <c r="U192" s="888">
        <f>SUM(M192*O192+Q192*S192)</f>
        <v>800000</v>
      </c>
      <c r="V192" s="889"/>
      <c r="W192" s="893"/>
      <c r="X192" s="890"/>
      <c r="Y192" s="894"/>
      <c r="Z192" s="890"/>
      <c r="AA192" s="903"/>
      <c r="AB192" s="890"/>
      <c r="AC192" s="977"/>
      <c r="AD192" s="896"/>
      <c r="AE192" s="888"/>
      <c r="AF192" s="889"/>
      <c r="AG192" s="893"/>
      <c r="AH192" s="890"/>
      <c r="AI192" s="894"/>
      <c r="AJ192" s="890"/>
      <c r="AK192" s="903"/>
      <c r="AL192" s="890"/>
      <c r="AM192" s="977"/>
      <c r="AN192" s="896"/>
      <c r="AO192" s="888"/>
      <c r="AP192" s="889"/>
      <c r="AQ192" s="893"/>
      <c r="AR192" s="890"/>
      <c r="AS192" s="894"/>
      <c r="AT192" s="890"/>
      <c r="AU192" s="903"/>
      <c r="AV192" s="890"/>
      <c r="AW192" s="977"/>
      <c r="AX192" s="896"/>
      <c r="AY192" s="888"/>
      <c r="AZ192" s="889"/>
      <c r="BA192" s="893"/>
      <c r="BB192" s="890"/>
      <c r="BC192" s="894"/>
      <c r="BD192" s="890"/>
      <c r="BE192" s="903"/>
      <c r="BF192" s="890"/>
      <c r="BG192" s="977"/>
      <c r="BH192" s="896"/>
      <c r="BI192" s="1054"/>
    </row>
    <row r="193" spans="1:61" s="13" customFormat="1" ht="12" hidden="1" customHeight="1">
      <c r="A193" s="1053"/>
      <c r="B193" s="469"/>
      <c r="C193" s="469"/>
      <c r="D193" s="469"/>
      <c r="E193" s="469"/>
      <c r="F193" s="455"/>
      <c r="G193" s="455"/>
      <c r="H193" s="455"/>
      <c r="I193" s="883"/>
      <c r="J193" s="884"/>
      <c r="K193" s="1108"/>
      <c r="L193" s="958" t="s">
        <v>303</v>
      </c>
      <c r="M193" s="962">
        <v>100000</v>
      </c>
      <c r="N193" s="959" t="s">
        <v>7</v>
      </c>
      <c r="O193" s="974">
        <v>4</v>
      </c>
      <c r="P193" s="959" t="s">
        <v>21</v>
      </c>
      <c r="Q193" s="978">
        <v>100000</v>
      </c>
      <c r="R193" s="959" t="s">
        <v>7</v>
      </c>
      <c r="S193" s="974">
        <v>4</v>
      </c>
      <c r="T193" s="968" t="s">
        <v>8</v>
      </c>
      <c r="U193" s="888">
        <f>SUM(M193*O193+Q193*S193)</f>
        <v>800000</v>
      </c>
      <c r="V193" s="889"/>
      <c r="W193" s="893"/>
      <c r="X193" s="890"/>
      <c r="Y193" s="894"/>
      <c r="Z193" s="890"/>
      <c r="AA193" s="979"/>
      <c r="AB193" s="890"/>
      <c r="AC193" s="894"/>
      <c r="AD193" s="896"/>
      <c r="AE193" s="888"/>
      <c r="AF193" s="889"/>
      <c r="AG193" s="893"/>
      <c r="AH193" s="890"/>
      <c r="AI193" s="894"/>
      <c r="AJ193" s="890"/>
      <c r="AK193" s="979"/>
      <c r="AL193" s="890"/>
      <c r="AM193" s="894"/>
      <c r="AN193" s="896"/>
      <c r="AO193" s="888"/>
      <c r="AP193" s="889"/>
      <c r="AQ193" s="893"/>
      <c r="AR193" s="890"/>
      <c r="AS193" s="894"/>
      <c r="AT193" s="890"/>
      <c r="AU193" s="979"/>
      <c r="AV193" s="890"/>
      <c r="AW193" s="894"/>
      <c r="AX193" s="896"/>
      <c r="AY193" s="888"/>
      <c r="AZ193" s="889"/>
      <c r="BA193" s="893"/>
      <c r="BB193" s="890"/>
      <c r="BC193" s="894"/>
      <c r="BD193" s="890"/>
      <c r="BE193" s="979"/>
      <c r="BF193" s="890"/>
      <c r="BG193" s="894"/>
      <c r="BH193" s="896"/>
      <c r="BI193" s="1054"/>
    </row>
    <row r="194" spans="1:61" s="13" customFormat="1" ht="12" hidden="1" customHeight="1">
      <c r="A194" s="1053"/>
      <c r="B194" s="469"/>
      <c r="C194" s="469"/>
      <c r="D194" s="469"/>
      <c r="E194" s="469" t="s">
        <v>425</v>
      </c>
      <c r="F194" s="455" t="s">
        <v>411</v>
      </c>
      <c r="G194" s="455"/>
      <c r="H194" s="455"/>
      <c r="I194" s="883">
        <f>SUM(U194,AE194,AO194,AY194,BI194)</f>
        <v>0</v>
      </c>
      <c r="J194" s="884">
        <f>I194/I185</f>
        <v>0</v>
      </c>
      <c r="K194" s="883">
        <f>I194/I138</f>
        <v>0</v>
      </c>
      <c r="L194" s="958"/>
      <c r="M194" s="962"/>
      <c r="N194" s="959"/>
      <c r="O194" s="974"/>
      <c r="P194" s="959"/>
      <c r="Q194" s="978"/>
      <c r="R194" s="959"/>
      <c r="S194" s="974"/>
      <c r="T194" s="968"/>
      <c r="U194" s="888"/>
      <c r="V194" s="889"/>
      <c r="W194" s="893"/>
      <c r="X194" s="890"/>
      <c r="Y194" s="894"/>
      <c r="Z194" s="890"/>
      <c r="AA194" s="979"/>
      <c r="AB194" s="890"/>
      <c r="AC194" s="894"/>
      <c r="AD194" s="896"/>
      <c r="AE194" s="888"/>
      <c r="AF194" s="889"/>
      <c r="AG194" s="893"/>
      <c r="AH194" s="890"/>
      <c r="AI194" s="894"/>
      <c r="AJ194" s="890"/>
      <c r="AK194" s="979"/>
      <c r="AL194" s="890"/>
      <c r="AM194" s="894"/>
      <c r="AN194" s="896"/>
      <c r="AO194" s="888"/>
      <c r="AP194" s="889"/>
      <c r="AQ194" s="893"/>
      <c r="AR194" s="890"/>
      <c r="AS194" s="894"/>
      <c r="AT194" s="890"/>
      <c r="AU194" s="979"/>
      <c r="AV194" s="890"/>
      <c r="AW194" s="894"/>
      <c r="AX194" s="896"/>
      <c r="AY194" s="888"/>
      <c r="AZ194" s="889"/>
      <c r="BA194" s="893"/>
      <c r="BB194" s="890"/>
      <c r="BC194" s="894"/>
      <c r="BD194" s="890"/>
      <c r="BE194" s="979"/>
      <c r="BF194" s="890"/>
      <c r="BG194" s="894"/>
      <c r="BH194" s="896"/>
      <c r="BI194" s="1054"/>
    </row>
    <row r="195" spans="1:61" s="13" customFormat="1" ht="12" customHeight="1">
      <c r="A195" s="1053"/>
      <c r="B195" s="469"/>
      <c r="C195" s="469"/>
      <c r="D195" s="469"/>
      <c r="E195" s="469" t="s">
        <v>426</v>
      </c>
      <c r="F195" s="455" t="s">
        <v>412</v>
      </c>
      <c r="G195" s="455"/>
      <c r="H195" s="455"/>
      <c r="I195" s="883">
        <f>SUM(U195,AE195,AO195,AY195,BI195)</f>
        <v>800000</v>
      </c>
      <c r="J195" s="884">
        <f>I195/I185</f>
        <v>1.1257236292204082E-2</v>
      </c>
      <c r="K195" s="883">
        <f>I195/I138</f>
        <v>4.0869639098148674E-3</v>
      </c>
      <c r="L195" s="958"/>
      <c r="M195" s="962"/>
      <c r="N195" s="959"/>
      <c r="O195" s="974"/>
      <c r="P195" s="959"/>
      <c r="Q195" s="978"/>
      <c r="R195" s="959"/>
      <c r="S195" s="974"/>
      <c r="T195" s="968"/>
      <c r="U195" s="888">
        <f>U196</f>
        <v>0</v>
      </c>
      <c r="V195" s="889"/>
      <c r="W195" s="893"/>
      <c r="X195" s="890"/>
      <c r="Y195" s="894"/>
      <c r="Z195" s="890"/>
      <c r="AA195" s="979"/>
      <c r="AB195" s="890"/>
      <c r="AC195" s="894"/>
      <c r="AD195" s="896"/>
      <c r="AE195" s="888">
        <f>AE196</f>
        <v>0</v>
      </c>
      <c r="AF195" s="889"/>
      <c r="AG195" s="893"/>
      <c r="AH195" s="890"/>
      <c r="AI195" s="894"/>
      <c r="AJ195" s="890"/>
      <c r="AK195" s="979"/>
      <c r="AL195" s="890"/>
      <c r="AM195" s="894"/>
      <c r="AN195" s="896"/>
      <c r="AO195" s="888">
        <f>AO196</f>
        <v>800000</v>
      </c>
      <c r="AP195" s="889"/>
      <c r="AQ195" s="893"/>
      <c r="AR195" s="890"/>
      <c r="AS195" s="894"/>
      <c r="AT195" s="890"/>
      <c r="AU195" s="979"/>
      <c r="AV195" s="890"/>
      <c r="AW195" s="894"/>
      <c r="AX195" s="896"/>
      <c r="AY195" s="888">
        <f>AY196</f>
        <v>0</v>
      </c>
      <c r="AZ195" s="889"/>
      <c r="BA195" s="893"/>
      <c r="BB195" s="890"/>
      <c r="BC195" s="894"/>
      <c r="BD195" s="890"/>
      <c r="BE195" s="979"/>
      <c r="BF195" s="890"/>
      <c r="BG195" s="894"/>
      <c r="BH195" s="896"/>
      <c r="BI195" s="1054">
        <f>BI196</f>
        <v>0</v>
      </c>
    </row>
    <row r="196" spans="1:61" s="13" customFormat="1" ht="12" hidden="1" customHeight="1">
      <c r="A196" s="1053"/>
      <c r="B196" s="469"/>
      <c r="C196" s="469"/>
      <c r="D196" s="469"/>
      <c r="E196" s="469"/>
      <c r="F196" s="455"/>
      <c r="G196" s="455"/>
      <c r="H196" s="455"/>
      <c r="I196" s="980"/>
      <c r="J196" s="981"/>
      <c r="K196" s="883"/>
      <c r="L196" s="958"/>
      <c r="M196" s="962"/>
      <c r="N196" s="959"/>
      <c r="O196" s="974"/>
      <c r="P196" s="959"/>
      <c r="Q196" s="978"/>
      <c r="R196" s="959"/>
      <c r="S196" s="974"/>
      <c r="T196" s="968"/>
      <c r="U196" s="888"/>
      <c r="V196" s="889"/>
      <c r="W196" s="893"/>
      <c r="X196" s="890"/>
      <c r="Y196" s="894"/>
      <c r="Z196" s="890"/>
      <c r="AA196" s="979"/>
      <c r="AB196" s="890"/>
      <c r="AC196" s="894"/>
      <c r="AD196" s="896"/>
      <c r="AE196" s="888"/>
      <c r="AF196" s="889" t="s">
        <v>281</v>
      </c>
      <c r="AG196" s="893">
        <v>100000</v>
      </c>
      <c r="AH196" s="890" t="s">
        <v>7</v>
      </c>
      <c r="AI196" s="894">
        <v>2</v>
      </c>
      <c r="AJ196" s="890" t="s">
        <v>7</v>
      </c>
      <c r="AK196" s="924">
        <v>2</v>
      </c>
      <c r="AL196" s="890" t="s">
        <v>7</v>
      </c>
      <c r="AM196" s="926">
        <v>2</v>
      </c>
      <c r="AN196" s="896" t="s">
        <v>8</v>
      </c>
      <c r="AO196" s="888">
        <f>SUM(AG196*AI196*AK196*AM196)</f>
        <v>800000</v>
      </c>
      <c r="AP196" s="889"/>
      <c r="AQ196" s="893"/>
      <c r="AR196" s="890"/>
      <c r="AS196" s="894"/>
      <c r="AT196" s="890"/>
      <c r="AU196" s="979"/>
      <c r="AV196" s="890"/>
      <c r="AW196" s="894"/>
      <c r="AX196" s="896"/>
      <c r="AY196" s="888"/>
      <c r="AZ196" s="889"/>
      <c r="BA196" s="893"/>
      <c r="BB196" s="890"/>
      <c r="BC196" s="894"/>
      <c r="BD196" s="890"/>
      <c r="BE196" s="979"/>
      <c r="BF196" s="890"/>
      <c r="BG196" s="894"/>
      <c r="BH196" s="896"/>
      <c r="BI196" s="1054"/>
    </row>
    <row r="197" spans="1:61" s="13" customFormat="1" ht="12" customHeight="1">
      <c r="A197" s="1053"/>
      <c r="B197" s="469"/>
      <c r="C197" s="469"/>
      <c r="D197" s="469"/>
      <c r="E197" s="469" t="s">
        <v>427</v>
      </c>
      <c r="F197" s="982" t="s">
        <v>413</v>
      </c>
      <c r="G197" s="982"/>
      <c r="H197" s="982"/>
      <c r="I197" s="883">
        <f>SUM(U197,AE197,AO197,AY197,BI197)</f>
        <v>5255400</v>
      </c>
      <c r="J197" s="884">
        <f>I197/I185</f>
        <v>7.3951599512561667E-2</v>
      </c>
      <c r="K197" s="1107">
        <f>I197/I138</f>
        <v>2.6848287664551322E-2</v>
      </c>
      <c r="L197" s="983"/>
      <c r="M197" s="959"/>
      <c r="N197" s="959"/>
      <c r="O197" s="960"/>
      <c r="P197" s="959"/>
      <c r="Q197" s="961"/>
      <c r="R197" s="959"/>
      <c r="S197" s="959"/>
      <c r="T197" s="959"/>
      <c r="U197" s="888">
        <f>SUM(U198:U202)</f>
        <v>5255400</v>
      </c>
      <c r="V197" s="984"/>
      <c r="W197" s="890"/>
      <c r="X197" s="890"/>
      <c r="Y197" s="891"/>
      <c r="Z197" s="890"/>
      <c r="AA197" s="892"/>
      <c r="AB197" s="890"/>
      <c r="AC197" s="890"/>
      <c r="AD197" s="890"/>
      <c r="AE197" s="888">
        <f>SUM(AE198:AE202)</f>
        <v>0</v>
      </c>
      <c r="AF197" s="984"/>
      <c r="AG197" s="890"/>
      <c r="AH197" s="890"/>
      <c r="AI197" s="891"/>
      <c r="AJ197" s="890"/>
      <c r="AK197" s="892"/>
      <c r="AL197" s="890"/>
      <c r="AM197" s="890"/>
      <c r="AN197" s="890"/>
      <c r="AO197" s="888">
        <f>SUM(AO198:AO202)</f>
        <v>0</v>
      </c>
      <c r="AP197" s="984"/>
      <c r="AQ197" s="890"/>
      <c r="AR197" s="890"/>
      <c r="AS197" s="891"/>
      <c r="AT197" s="890"/>
      <c r="AU197" s="892"/>
      <c r="AV197" s="890"/>
      <c r="AW197" s="890"/>
      <c r="AX197" s="890"/>
      <c r="AY197" s="888">
        <f>SUM(AY198:AY202)</f>
        <v>0</v>
      </c>
      <c r="AZ197" s="984"/>
      <c r="BA197" s="890"/>
      <c r="BB197" s="890"/>
      <c r="BC197" s="891"/>
      <c r="BD197" s="890"/>
      <c r="BE197" s="892"/>
      <c r="BF197" s="890"/>
      <c r="BG197" s="890"/>
      <c r="BH197" s="890"/>
      <c r="BI197" s="1054">
        <f>SUM(BI198:BI202)</f>
        <v>0</v>
      </c>
    </row>
    <row r="198" spans="1:61" s="13" customFormat="1" ht="12" hidden="1" customHeight="1">
      <c r="A198" s="1053"/>
      <c r="B198" s="469"/>
      <c r="C198" s="469"/>
      <c r="D198" s="469"/>
      <c r="E198" s="469"/>
      <c r="F198" s="455"/>
      <c r="G198" s="455"/>
      <c r="H198" s="455"/>
      <c r="I198" s="883"/>
      <c r="J198" s="884"/>
      <c r="K198" s="1108"/>
      <c r="L198" s="983" t="s">
        <v>16</v>
      </c>
      <c r="M198" s="962">
        <v>55320000</v>
      </c>
      <c r="N198" s="959" t="s">
        <v>7</v>
      </c>
      <c r="O198" s="985" t="s">
        <v>290</v>
      </c>
      <c r="P198" s="986"/>
      <c r="Q198" s="987"/>
      <c r="R198" s="986"/>
      <c r="S198" s="986"/>
      <c r="T198" s="968" t="s">
        <v>8</v>
      </c>
      <c r="U198" s="888">
        <f>SUM(M198*O198)</f>
        <v>1477044</v>
      </c>
      <c r="V198" s="984"/>
      <c r="W198" s="893"/>
      <c r="X198" s="890"/>
      <c r="Y198" s="988"/>
      <c r="Z198" s="989"/>
      <c r="AA198" s="990"/>
      <c r="AB198" s="989"/>
      <c r="AC198" s="989"/>
      <c r="AD198" s="896"/>
      <c r="AE198" s="888"/>
      <c r="AF198" s="984"/>
      <c r="AG198" s="893"/>
      <c r="AH198" s="890"/>
      <c r="AI198" s="988"/>
      <c r="AJ198" s="989"/>
      <c r="AK198" s="990"/>
      <c r="AL198" s="989"/>
      <c r="AM198" s="989"/>
      <c r="AN198" s="896"/>
      <c r="AO198" s="888"/>
      <c r="AP198" s="984"/>
      <c r="AQ198" s="893"/>
      <c r="AR198" s="890"/>
      <c r="AS198" s="988"/>
      <c r="AT198" s="989"/>
      <c r="AU198" s="990"/>
      <c r="AV198" s="989"/>
      <c r="AW198" s="989"/>
      <c r="AX198" s="896"/>
      <c r="AY198" s="888"/>
      <c r="AZ198" s="984"/>
      <c r="BA198" s="893"/>
      <c r="BB198" s="890"/>
      <c r="BC198" s="988"/>
      <c r="BD198" s="989"/>
      <c r="BE198" s="990"/>
      <c r="BF198" s="989"/>
      <c r="BG198" s="989"/>
      <c r="BH198" s="896"/>
      <c r="BI198" s="1054"/>
    </row>
    <row r="199" spans="1:61" s="13" customFormat="1" ht="12" hidden="1" customHeight="1">
      <c r="A199" s="1053"/>
      <c r="B199" s="469"/>
      <c r="C199" s="469"/>
      <c r="D199" s="469"/>
      <c r="E199" s="469"/>
      <c r="F199" s="455"/>
      <c r="G199" s="455"/>
      <c r="H199" s="455"/>
      <c r="I199" s="883"/>
      <c r="J199" s="884"/>
      <c r="K199" s="1108"/>
      <c r="L199" s="983" t="s">
        <v>150</v>
      </c>
      <c r="M199" s="962">
        <v>55320000</v>
      </c>
      <c r="N199" s="959" t="s">
        <v>7</v>
      </c>
      <c r="O199" s="985" t="s">
        <v>291</v>
      </c>
      <c r="P199" s="986"/>
      <c r="Q199" s="987"/>
      <c r="R199" s="986"/>
      <c r="S199" s="986"/>
      <c r="T199" s="968" t="s">
        <v>8</v>
      </c>
      <c r="U199" s="888">
        <f>SUM(M199*O199)</f>
        <v>182556</v>
      </c>
      <c r="V199" s="984"/>
      <c r="W199" s="893"/>
      <c r="X199" s="890"/>
      <c r="Y199" s="988"/>
      <c r="Z199" s="989"/>
      <c r="AA199" s="990"/>
      <c r="AB199" s="989"/>
      <c r="AC199" s="989"/>
      <c r="AD199" s="896"/>
      <c r="AE199" s="888"/>
      <c r="AF199" s="984"/>
      <c r="AG199" s="893"/>
      <c r="AH199" s="890"/>
      <c r="AI199" s="988"/>
      <c r="AJ199" s="989"/>
      <c r="AK199" s="990"/>
      <c r="AL199" s="989"/>
      <c r="AM199" s="989"/>
      <c r="AN199" s="896"/>
      <c r="AO199" s="888"/>
      <c r="AP199" s="984"/>
      <c r="AQ199" s="893"/>
      <c r="AR199" s="890"/>
      <c r="AS199" s="988"/>
      <c r="AT199" s="989"/>
      <c r="AU199" s="990"/>
      <c r="AV199" s="989"/>
      <c r="AW199" s="989"/>
      <c r="AX199" s="896"/>
      <c r="AY199" s="888"/>
      <c r="AZ199" s="984"/>
      <c r="BA199" s="893"/>
      <c r="BB199" s="890"/>
      <c r="BC199" s="988"/>
      <c r="BD199" s="989"/>
      <c r="BE199" s="990"/>
      <c r="BF199" s="989"/>
      <c r="BG199" s="989"/>
      <c r="BH199" s="896"/>
      <c r="BI199" s="1054"/>
    </row>
    <row r="200" spans="1:61" s="13" customFormat="1" ht="12" hidden="1" customHeight="1">
      <c r="A200" s="1053"/>
      <c r="B200" s="469"/>
      <c r="C200" s="469"/>
      <c r="D200" s="469"/>
      <c r="E200" s="469"/>
      <c r="F200" s="455"/>
      <c r="G200" s="455"/>
      <c r="H200" s="455"/>
      <c r="I200" s="883"/>
      <c r="J200" s="884"/>
      <c r="K200" s="1108"/>
      <c r="L200" s="958" t="s">
        <v>109</v>
      </c>
      <c r="M200" s="962">
        <v>55320000</v>
      </c>
      <c r="N200" s="959" t="s">
        <v>7</v>
      </c>
      <c r="O200" s="985" t="s">
        <v>151</v>
      </c>
      <c r="P200" s="959"/>
      <c r="Q200" s="987"/>
      <c r="R200" s="959"/>
      <c r="S200" s="959"/>
      <c r="T200" s="968" t="s">
        <v>8</v>
      </c>
      <c r="U200" s="888">
        <f>SUM(M200*4.5%)</f>
        <v>2489400</v>
      </c>
      <c r="V200" s="889"/>
      <c r="W200" s="893"/>
      <c r="X200" s="890"/>
      <c r="Y200" s="988"/>
      <c r="Z200" s="890"/>
      <c r="AA200" s="990"/>
      <c r="AB200" s="890"/>
      <c r="AC200" s="890"/>
      <c r="AD200" s="896"/>
      <c r="AE200" s="888"/>
      <c r="AF200" s="889"/>
      <c r="AG200" s="893"/>
      <c r="AH200" s="890"/>
      <c r="AI200" s="988"/>
      <c r="AJ200" s="890"/>
      <c r="AK200" s="990"/>
      <c r="AL200" s="890"/>
      <c r="AM200" s="890"/>
      <c r="AN200" s="896"/>
      <c r="AO200" s="888"/>
      <c r="AP200" s="889"/>
      <c r="AQ200" s="893"/>
      <c r="AR200" s="890"/>
      <c r="AS200" s="988"/>
      <c r="AT200" s="890"/>
      <c r="AU200" s="990"/>
      <c r="AV200" s="890"/>
      <c r="AW200" s="890"/>
      <c r="AX200" s="896"/>
      <c r="AY200" s="888"/>
      <c r="AZ200" s="889"/>
      <c r="BA200" s="893"/>
      <c r="BB200" s="890"/>
      <c r="BC200" s="988"/>
      <c r="BD200" s="890"/>
      <c r="BE200" s="990"/>
      <c r="BF200" s="890"/>
      <c r="BG200" s="890"/>
      <c r="BH200" s="896"/>
      <c r="BI200" s="1054"/>
    </row>
    <row r="201" spans="1:61" s="13" customFormat="1" ht="12" hidden="1" customHeight="1">
      <c r="A201" s="1053"/>
      <c r="B201" s="469"/>
      <c r="C201" s="469"/>
      <c r="D201" s="469"/>
      <c r="E201" s="469"/>
      <c r="F201" s="455"/>
      <c r="G201" s="455"/>
      <c r="H201" s="455"/>
      <c r="I201" s="883"/>
      <c r="J201" s="884"/>
      <c r="K201" s="1108"/>
      <c r="L201" s="983" t="s">
        <v>152</v>
      </c>
      <c r="M201" s="962">
        <v>55320000</v>
      </c>
      <c r="N201" s="959" t="s">
        <v>7</v>
      </c>
      <c r="O201" s="991" t="s">
        <v>153</v>
      </c>
      <c r="P201" s="992"/>
      <c r="Q201" s="993"/>
      <c r="R201" s="992"/>
      <c r="S201" s="992"/>
      <c r="T201" s="968" t="s">
        <v>8</v>
      </c>
      <c r="U201" s="888">
        <f>SUM(M201*1.3%)</f>
        <v>719160.00000000012</v>
      </c>
      <c r="V201" s="984"/>
      <c r="W201" s="893"/>
      <c r="X201" s="890"/>
      <c r="Y201" s="994"/>
      <c r="Z201" s="995"/>
      <c r="AA201" s="996"/>
      <c r="AB201" s="995"/>
      <c r="AC201" s="995"/>
      <c r="AD201" s="896"/>
      <c r="AE201" s="888"/>
      <c r="AF201" s="984"/>
      <c r="AG201" s="893"/>
      <c r="AH201" s="890"/>
      <c r="AI201" s="994"/>
      <c r="AJ201" s="995"/>
      <c r="AK201" s="996"/>
      <c r="AL201" s="995"/>
      <c r="AM201" s="995"/>
      <c r="AN201" s="896"/>
      <c r="AO201" s="888"/>
      <c r="AP201" s="984"/>
      <c r="AQ201" s="893"/>
      <c r="AR201" s="890"/>
      <c r="AS201" s="994"/>
      <c r="AT201" s="995"/>
      <c r="AU201" s="996"/>
      <c r="AV201" s="995"/>
      <c r="AW201" s="995"/>
      <c r="AX201" s="896"/>
      <c r="AY201" s="888"/>
      <c r="AZ201" s="984"/>
      <c r="BA201" s="893"/>
      <c r="BB201" s="890"/>
      <c r="BC201" s="994"/>
      <c r="BD201" s="995"/>
      <c r="BE201" s="996"/>
      <c r="BF201" s="995"/>
      <c r="BG201" s="995"/>
      <c r="BH201" s="896"/>
      <c r="BI201" s="1054"/>
    </row>
    <row r="202" spans="1:61" s="13" customFormat="1" ht="12" hidden="1" customHeight="1">
      <c r="A202" s="1053"/>
      <c r="B202" s="469"/>
      <c r="C202" s="469"/>
      <c r="D202" s="469"/>
      <c r="E202" s="469"/>
      <c r="F202" s="455"/>
      <c r="G202" s="455"/>
      <c r="H202" s="455"/>
      <c r="I202" s="883"/>
      <c r="J202" s="884"/>
      <c r="K202" s="1107"/>
      <c r="L202" s="958" t="s">
        <v>292</v>
      </c>
      <c r="M202" s="962">
        <v>55320000</v>
      </c>
      <c r="N202" s="959" t="s">
        <v>7</v>
      </c>
      <c r="O202" s="985" t="s">
        <v>154</v>
      </c>
      <c r="P202" s="959"/>
      <c r="Q202" s="961"/>
      <c r="R202" s="959"/>
      <c r="S202" s="959"/>
      <c r="T202" s="968" t="s">
        <v>8</v>
      </c>
      <c r="U202" s="888">
        <f>SUM(M202*0.7%)</f>
        <v>387239.99999999994</v>
      </c>
      <c r="V202" s="889"/>
      <c r="W202" s="893"/>
      <c r="X202" s="890"/>
      <c r="Y202" s="988"/>
      <c r="Z202" s="890"/>
      <c r="AA202" s="892"/>
      <c r="AB202" s="890"/>
      <c r="AC202" s="890"/>
      <c r="AD202" s="896"/>
      <c r="AE202" s="888"/>
      <c r="AF202" s="889"/>
      <c r="AG202" s="893"/>
      <c r="AH202" s="890"/>
      <c r="AI202" s="988"/>
      <c r="AJ202" s="890"/>
      <c r="AK202" s="892"/>
      <c r="AL202" s="890"/>
      <c r="AM202" s="890"/>
      <c r="AN202" s="896"/>
      <c r="AO202" s="888"/>
      <c r="AP202" s="889"/>
      <c r="AQ202" s="893"/>
      <c r="AR202" s="890"/>
      <c r="AS202" s="988"/>
      <c r="AT202" s="890"/>
      <c r="AU202" s="892"/>
      <c r="AV202" s="890"/>
      <c r="AW202" s="890"/>
      <c r="AX202" s="896"/>
      <c r="AY202" s="888"/>
      <c r="AZ202" s="889"/>
      <c r="BA202" s="893"/>
      <c r="BB202" s="890"/>
      <c r="BC202" s="988"/>
      <c r="BD202" s="890"/>
      <c r="BE202" s="892"/>
      <c r="BF202" s="890"/>
      <c r="BG202" s="890"/>
      <c r="BH202" s="896"/>
      <c r="BI202" s="1054"/>
    </row>
    <row r="203" spans="1:61" s="13" customFormat="1" ht="12" hidden="1" customHeight="1">
      <c r="A203" s="1053"/>
      <c r="B203" s="469"/>
      <c r="C203" s="469"/>
      <c r="D203" s="469"/>
      <c r="E203" s="469"/>
      <c r="F203" s="455"/>
      <c r="G203" s="455"/>
      <c r="H203" s="455"/>
      <c r="I203" s="883"/>
      <c r="J203" s="884"/>
      <c r="K203" s="1108"/>
      <c r="L203" s="958"/>
      <c r="M203" s="962"/>
      <c r="N203" s="959"/>
      <c r="O203" s="985"/>
      <c r="P203" s="959"/>
      <c r="Q203" s="961"/>
      <c r="R203" s="959"/>
      <c r="S203" s="959"/>
      <c r="T203" s="968"/>
      <c r="U203" s="888"/>
      <c r="V203" s="889"/>
      <c r="W203" s="893"/>
      <c r="X203" s="890"/>
      <c r="Y203" s="988"/>
      <c r="Z203" s="890"/>
      <c r="AA203" s="892"/>
      <c r="AB203" s="890"/>
      <c r="AC203" s="890"/>
      <c r="AD203" s="896"/>
      <c r="AE203" s="888"/>
      <c r="AF203" s="889"/>
      <c r="AG203" s="893"/>
      <c r="AH203" s="890"/>
      <c r="AI203" s="988"/>
      <c r="AJ203" s="890"/>
      <c r="AK203" s="892"/>
      <c r="AL203" s="890"/>
      <c r="AM203" s="890"/>
      <c r="AN203" s="896"/>
      <c r="AO203" s="888"/>
      <c r="AP203" s="889"/>
      <c r="AQ203" s="893"/>
      <c r="AR203" s="890"/>
      <c r="AS203" s="988"/>
      <c r="AT203" s="890"/>
      <c r="AU203" s="892"/>
      <c r="AV203" s="890"/>
      <c r="AW203" s="890"/>
      <c r="AX203" s="896"/>
      <c r="AY203" s="888"/>
      <c r="AZ203" s="889"/>
      <c r="BA203" s="893"/>
      <c r="BB203" s="890"/>
      <c r="BC203" s="988"/>
      <c r="BD203" s="890"/>
      <c r="BE203" s="892"/>
      <c r="BF203" s="890"/>
      <c r="BG203" s="890"/>
      <c r="BH203" s="896"/>
      <c r="BI203" s="1054"/>
    </row>
    <row r="204" spans="1:61" s="13" customFormat="1" ht="12" customHeight="1">
      <c r="A204" s="1053"/>
      <c r="B204" s="469"/>
      <c r="C204" s="469"/>
      <c r="D204" s="469"/>
      <c r="E204" s="469" t="s">
        <v>428</v>
      </c>
      <c r="F204" s="922" t="s">
        <v>13</v>
      </c>
      <c r="G204" s="922"/>
      <c r="H204" s="922"/>
      <c r="I204" s="883">
        <f>SUM(U204,AE204,AO204,AY204,BI204)</f>
        <v>450000</v>
      </c>
      <c r="J204" s="884">
        <f>I204/I185</f>
        <v>6.3321954143647965E-3</v>
      </c>
      <c r="K204" s="1107">
        <f>I204/I138</f>
        <v>2.298917199270863E-3</v>
      </c>
      <c r="L204" s="958"/>
      <c r="M204" s="962"/>
      <c r="N204" s="959"/>
      <c r="O204" s="985"/>
      <c r="P204" s="959"/>
      <c r="Q204" s="961"/>
      <c r="R204" s="959"/>
      <c r="S204" s="959"/>
      <c r="T204" s="968"/>
      <c r="U204" s="888">
        <f>U205</f>
        <v>450000</v>
      </c>
      <c r="V204" s="889"/>
      <c r="W204" s="893"/>
      <c r="X204" s="890"/>
      <c r="Y204" s="988"/>
      <c r="Z204" s="890"/>
      <c r="AA204" s="892"/>
      <c r="AB204" s="890"/>
      <c r="AC204" s="890"/>
      <c r="AD204" s="896"/>
      <c r="AE204" s="888">
        <f>AE205</f>
        <v>0</v>
      </c>
      <c r="AF204" s="889"/>
      <c r="AG204" s="893"/>
      <c r="AH204" s="890"/>
      <c r="AI204" s="988"/>
      <c r="AJ204" s="890"/>
      <c r="AK204" s="892"/>
      <c r="AL204" s="890"/>
      <c r="AM204" s="890"/>
      <c r="AN204" s="896"/>
      <c r="AO204" s="888">
        <f>AO205</f>
        <v>0</v>
      </c>
      <c r="AP204" s="889"/>
      <c r="AQ204" s="893"/>
      <c r="AR204" s="890"/>
      <c r="AS204" s="988"/>
      <c r="AT204" s="890"/>
      <c r="AU204" s="892"/>
      <c r="AV204" s="890"/>
      <c r="AW204" s="890"/>
      <c r="AX204" s="896"/>
      <c r="AY204" s="888">
        <f>AY205</f>
        <v>0</v>
      </c>
      <c r="AZ204" s="889"/>
      <c r="BA204" s="893"/>
      <c r="BB204" s="890"/>
      <c r="BC204" s="988"/>
      <c r="BD204" s="890"/>
      <c r="BE204" s="892"/>
      <c r="BF204" s="890"/>
      <c r="BG204" s="890"/>
      <c r="BH204" s="896"/>
      <c r="BI204" s="1054">
        <f>BI205</f>
        <v>0</v>
      </c>
    </row>
    <row r="205" spans="1:61" s="13" customFormat="1" ht="12" hidden="1" customHeight="1">
      <c r="A205" s="1053"/>
      <c r="B205" s="469"/>
      <c r="C205" s="469"/>
      <c r="D205" s="469"/>
      <c r="E205" s="469"/>
      <c r="F205" s="455"/>
      <c r="G205" s="455"/>
      <c r="H205" s="455"/>
      <c r="I205" s="883"/>
      <c r="J205" s="884"/>
      <c r="K205" s="1108"/>
      <c r="L205" s="958" t="s">
        <v>155</v>
      </c>
      <c r="M205" s="962">
        <v>30000</v>
      </c>
      <c r="N205" s="959" t="s">
        <v>7</v>
      </c>
      <c r="O205" s="974">
        <v>3</v>
      </c>
      <c r="P205" s="959" t="s">
        <v>7</v>
      </c>
      <c r="Q205" s="960">
        <v>5</v>
      </c>
      <c r="R205" s="959"/>
      <c r="S205" s="975"/>
      <c r="T205" s="968" t="s">
        <v>8</v>
      </c>
      <c r="U205" s="888">
        <f>SUM(M205*O205*Q205)</f>
        <v>450000</v>
      </c>
      <c r="V205" s="889"/>
      <c r="W205" s="893"/>
      <c r="X205" s="890"/>
      <c r="Y205" s="894"/>
      <c r="Z205" s="890"/>
      <c r="AA205" s="891"/>
      <c r="AB205" s="890"/>
      <c r="AC205" s="903"/>
      <c r="AD205" s="896"/>
      <c r="AE205" s="888"/>
      <c r="AF205" s="889"/>
      <c r="AG205" s="893"/>
      <c r="AH205" s="890"/>
      <c r="AI205" s="894"/>
      <c r="AJ205" s="890"/>
      <c r="AK205" s="891"/>
      <c r="AL205" s="890"/>
      <c r="AM205" s="903"/>
      <c r="AN205" s="896"/>
      <c r="AO205" s="888"/>
      <c r="AP205" s="889"/>
      <c r="AQ205" s="893"/>
      <c r="AR205" s="890"/>
      <c r="AS205" s="894"/>
      <c r="AT205" s="890"/>
      <c r="AU205" s="891"/>
      <c r="AV205" s="890"/>
      <c r="AW205" s="903"/>
      <c r="AX205" s="896"/>
      <c r="AY205" s="888"/>
      <c r="AZ205" s="889"/>
      <c r="BA205" s="893"/>
      <c r="BB205" s="890"/>
      <c r="BC205" s="894"/>
      <c r="BD205" s="890"/>
      <c r="BE205" s="891"/>
      <c r="BF205" s="890"/>
      <c r="BG205" s="903"/>
      <c r="BH205" s="896"/>
      <c r="BI205" s="1054"/>
    </row>
    <row r="206" spans="1:61" s="13" customFormat="1" ht="12" hidden="1" customHeight="1">
      <c r="A206" s="1053"/>
      <c r="B206" s="469"/>
      <c r="C206" s="469"/>
      <c r="D206" s="469"/>
      <c r="E206" s="469" t="s">
        <v>429</v>
      </c>
      <c r="F206" s="455" t="s">
        <v>430</v>
      </c>
      <c r="G206" s="455"/>
      <c r="H206" s="455"/>
      <c r="I206" s="883">
        <f>SUM(U206,AE206,AO206,AY206,BI206)</f>
        <v>0</v>
      </c>
      <c r="J206" s="884">
        <f>I206/I185</f>
        <v>0</v>
      </c>
      <c r="K206" s="1108">
        <f>I206/I138</f>
        <v>0</v>
      </c>
      <c r="L206" s="958"/>
      <c r="M206" s="962"/>
      <c r="N206" s="959"/>
      <c r="O206" s="974"/>
      <c r="P206" s="959"/>
      <c r="Q206" s="960"/>
      <c r="R206" s="959"/>
      <c r="S206" s="975"/>
      <c r="T206" s="968"/>
      <c r="U206" s="888"/>
      <c r="V206" s="889"/>
      <c r="W206" s="893"/>
      <c r="X206" s="890"/>
      <c r="Y206" s="894"/>
      <c r="Z206" s="890"/>
      <c r="AA206" s="891"/>
      <c r="AB206" s="890"/>
      <c r="AC206" s="903"/>
      <c r="AD206" s="896"/>
      <c r="AE206" s="888">
        <f>SUM(AE207:AE209)</f>
        <v>0</v>
      </c>
      <c r="AF206" s="889"/>
      <c r="AG206" s="893"/>
      <c r="AH206" s="890"/>
      <c r="AI206" s="894"/>
      <c r="AJ206" s="890"/>
      <c r="AK206" s="891"/>
      <c r="AL206" s="890"/>
      <c r="AM206" s="903"/>
      <c r="AN206" s="896"/>
      <c r="AO206" s="888">
        <f>SUM(AO207:AO209)</f>
        <v>0</v>
      </c>
      <c r="AP206" s="889"/>
      <c r="AQ206" s="893"/>
      <c r="AR206" s="890"/>
      <c r="AS206" s="894"/>
      <c r="AT206" s="890"/>
      <c r="AU206" s="891"/>
      <c r="AV206" s="890"/>
      <c r="AW206" s="903"/>
      <c r="AX206" s="896"/>
      <c r="AY206" s="888">
        <f>SUM(AY207:AY209)</f>
        <v>0</v>
      </c>
      <c r="AZ206" s="889"/>
      <c r="BA206" s="893"/>
      <c r="BB206" s="890"/>
      <c r="BC206" s="894"/>
      <c r="BD206" s="890"/>
      <c r="BE206" s="891"/>
      <c r="BF206" s="890"/>
      <c r="BG206" s="903"/>
      <c r="BH206" s="896"/>
      <c r="BI206" s="1054">
        <f>SUM(BI207:BI209)</f>
        <v>0</v>
      </c>
    </row>
    <row r="207" spans="1:61" s="13" customFormat="1" ht="12" hidden="1" customHeight="1">
      <c r="A207" s="1053"/>
      <c r="B207" s="469"/>
      <c r="C207" s="469"/>
      <c r="D207" s="469"/>
      <c r="E207" s="469" t="s">
        <v>416</v>
      </c>
      <c r="F207" s="455" t="s">
        <v>431</v>
      </c>
      <c r="G207" s="455"/>
      <c r="H207" s="455"/>
      <c r="I207" s="883">
        <f>SUM(U207,AE207,AO207,AY207,BI207)</f>
        <v>0</v>
      </c>
      <c r="J207" s="884">
        <f>I207/I185</f>
        <v>0</v>
      </c>
      <c r="K207" s="1108">
        <f>I207/I138</f>
        <v>0</v>
      </c>
      <c r="L207" s="958"/>
      <c r="M207" s="962"/>
      <c r="N207" s="959"/>
      <c r="O207" s="974"/>
      <c r="P207" s="959"/>
      <c r="Q207" s="960"/>
      <c r="R207" s="959"/>
      <c r="S207" s="975"/>
      <c r="T207" s="968"/>
      <c r="U207" s="888"/>
      <c r="V207" s="889"/>
      <c r="W207" s="893"/>
      <c r="X207" s="890"/>
      <c r="Y207" s="894"/>
      <c r="Z207" s="890"/>
      <c r="AA207" s="891"/>
      <c r="AB207" s="890"/>
      <c r="AC207" s="903"/>
      <c r="AD207" s="896"/>
      <c r="AE207" s="888"/>
      <c r="AF207" s="889"/>
      <c r="AG207" s="893"/>
      <c r="AH207" s="890"/>
      <c r="AI207" s="894"/>
      <c r="AJ207" s="890"/>
      <c r="AK207" s="891"/>
      <c r="AL207" s="890"/>
      <c r="AM207" s="903"/>
      <c r="AN207" s="896"/>
      <c r="AO207" s="888"/>
      <c r="AP207" s="889"/>
      <c r="AQ207" s="893"/>
      <c r="AR207" s="890"/>
      <c r="AS207" s="894"/>
      <c r="AT207" s="890"/>
      <c r="AU207" s="891"/>
      <c r="AV207" s="890"/>
      <c r="AW207" s="903"/>
      <c r="AX207" s="896"/>
      <c r="AY207" s="888"/>
      <c r="AZ207" s="889"/>
      <c r="BA207" s="893"/>
      <c r="BB207" s="890"/>
      <c r="BC207" s="894"/>
      <c r="BD207" s="890"/>
      <c r="BE207" s="891"/>
      <c r="BF207" s="890"/>
      <c r="BG207" s="903"/>
      <c r="BH207" s="896"/>
      <c r="BI207" s="1054"/>
    </row>
    <row r="208" spans="1:61" s="13" customFormat="1" ht="12" customHeight="1">
      <c r="A208" s="1053"/>
      <c r="B208" s="469"/>
      <c r="C208" s="469"/>
      <c r="D208" s="469"/>
      <c r="E208" s="469" t="s">
        <v>417</v>
      </c>
      <c r="F208" s="455" t="s">
        <v>432</v>
      </c>
      <c r="G208" s="455"/>
      <c r="H208" s="455"/>
      <c r="I208" s="883">
        <f>SUM(U208,AE208,AO208,AY208,BI208)</f>
        <v>5000000</v>
      </c>
      <c r="J208" s="884">
        <f>I208/I185</f>
        <v>7.0357726826275516E-2</v>
      </c>
      <c r="K208" s="1107">
        <f>I208/I138</f>
        <v>2.5543524436342925E-2</v>
      </c>
      <c r="L208" s="958" t="s">
        <v>293</v>
      </c>
      <c r="M208" s="962"/>
      <c r="N208" s="959"/>
      <c r="O208" s="974"/>
      <c r="P208" s="959"/>
      <c r="Q208" s="960"/>
      <c r="R208" s="959"/>
      <c r="S208" s="975"/>
      <c r="T208" s="968"/>
      <c r="U208" s="888">
        <v>5000000</v>
      </c>
      <c r="V208" s="889"/>
      <c r="W208" s="893"/>
      <c r="X208" s="890"/>
      <c r="Y208" s="894"/>
      <c r="Z208" s="890"/>
      <c r="AA208" s="891"/>
      <c r="AB208" s="890"/>
      <c r="AC208" s="903"/>
      <c r="AD208" s="896"/>
      <c r="AE208" s="888"/>
      <c r="AF208" s="889"/>
      <c r="AG208" s="893"/>
      <c r="AH208" s="890"/>
      <c r="AI208" s="894"/>
      <c r="AJ208" s="890"/>
      <c r="AK208" s="891"/>
      <c r="AL208" s="890"/>
      <c r="AM208" s="903"/>
      <c r="AN208" s="896"/>
      <c r="AO208" s="888"/>
      <c r="AP208" s="889"/>
      <c r="AQ208" s="893"/>
      <c r="AR208" s="890"/>
      <c r="AS208" s="894"/>
      <c r="AT208" s="890"/>
      <c r="AU208" s="891"/>
      <c r="AV208" s="890"/>
      <c r="AW208" s="903"/>
      <c r="AX208" s="896"/>
      <c r="AY208" s="888"/>
      <c r="AZ208" s="889"/>
      <c r="BA208" s="893"/>
      <c r="BB208" s="890"/>
      <c r="BC208" s="894"/>
      <c r="BD208" s="890"/>
      <c r="BE208" s="891"/>
      <c r="BF208" s="890"/>
      <c r="BG208" s="903"/>
      <c r="BH208" s="896"/>
      <c r="BI208" s="1054"/>
    </row>
    <row r="209" spans="1:63" s="13" customFormat="1" ht="12" hidden="1" customHeight="1">
      <c r="A209" s="1053"/>
      <c r="B209" s="469"/>
      <c r="C209" s="469"/>
      <c r="D209" s="469"/>
      <c r="E209" s="469"/>
      <c r="F209" s="997"/>
      <c r="G209" s="997"/>
      <c r="H209" s="997"/>
      <c r="I209" s="931"/>
      <c r="J209" s="932"/>
      <c r="K209" s="1111"/>
      <c r="L209" s="998"/>
      <c r="M209" s="999"/>
      <c r="N209" s="1000"/>
      <c r="O209" s="1001"/>
      <c r="P209" s="1000"/>
      <c r="Q209" s="1002"/>
      <c r="R209" s="1000"/>
      <c r="S209" s="1003"/>
      <c r="T209" s="1004"/>
      <c r="U209" s="1005"/>
      <c r="V209" s="1006"/>
      <c r="W209" s="1007"/>
      <c r="X209" s="1008"/>
      <c r="Y209" s="1009"/>
      <c r="Z209" s="1008"/>
      <c r="AA209" s="1010"/>
      <c r="AB209" s="1008"/>
      <c r="AC209" s="1011"/>
      <c r="AD209" s="1012"/>
      <c r="AE209" s="1005"/>
      <c r="AF209" s="1006"/>
      <c r="AG209" s="1007"/>
      <c r="AH209" s="1008"/>
      <c r="AI209" s="1009"/>
      <c r="AJ209" s="1008"/>
      <c r="AK209" s="1010"/>
      <c r="AL209" s="1008"/>
      <c r="AM209" s="1011"/>
      <c r="AN209" s="1012"/>
      <c r="AO209" s="1005"/>
      <c r="AP209" s="1006"/>
      <c r="AQ209" s="1007"/>
      <c r="AR209" s="1008"/>
      <c r="AS209" s="1009"/>
      <c r="AT209" s="1008"/>
      <c r="AU209" s="1010"/>
      <c r="AV209" s="1008"/>
      <c r="AW209" s="1011"/>
      <c r="AX209" s="1012"/>
      <c r="AY209" s="1005"/>
      <c r="AZ209" s="1006"/>
      <c r="BA209" s="1007"/>
      <c r="BB209" s="1008"/>
      <c r="BC209" s="1009"/>
      <c r="BD209" s="1008"/>
      <c r="BE209" s="1010"/>
      <c r="BF209" s="1008"/>
      <c r="BG209" s="1011"/>
      <c r="BH209" s="1012"/>
      <c r="BI209" s="1058"/>
    </row>
    <row r="210" spans="1:63" s="13" customFormat="1" ht="10.5" customHeight="1">
      <c r="A210" s="1053"/>
      <c r="B210" s="469"/>
      <c r="C210" s="946">
        <v>772</v>
      </c>
      <c r="D210" s="946" t="s">
        <v>433</v>
      </c>
      <c r="E210" s="4183" t="s">
        <v>10</v>
      </c>
      <c r="F210" s="4183"/>
      <c r="G210" s="1244"/>
      <c r="H210" s="1244"/>
      <c r="I210" s="947">
        <f>SUM(I211,I214,I216,I218,I222,I224,I226,I228,I231,I233,I238,I244,I247)</f>
        <v>29472000</v>
      </c>
      <c r="J210" s="948">
        <f>I210/I210</f>
        <v>1</v>
      </c>
      <c r="K210" s="1112">
        <f>I210/I138</f>
        <v>0.15056375043757972</v>
      </c>
      <c r="L210" s="1013"/>
      <c r="M210" s="1014"/>
      <c r="N210" s="1014"/>
      <c r="O210" s="929"/>
      <c r="P210" s="1014"/>
      <c r="Q210" s="1015"/>
      <c r="R210" s="1014"/>
      <c r="S210" s="1014"/>
      <c r="T210" s="1014"/>
      <c r="U210" s="953">
        <f>SUM(U211,U214,U216,U218,U222,U233,U224,U226,U228,U231,U238,U244,U247)</f>
        <v>23436000</v>
      </c>
      <c r="V210" s="1006"/>
      <c r="W210" s="1008"/>
      <c r="X210" s="1008"/>
      <c r="Y210" s="1010"/>
      <c r="Z210" s="1008"/>
      <c r="AA210" s="1016"/>
      <c r="AB210" s="1008"/>
      <c r="AC210" s="1008"/>
      <c r="AD210" s="1008"/>
      <c r="AE210" s="953">
        <f>SUM(AE211,AE214,AE216,AE218,AE222,AE224,AE226,AE228,AE231,AE238,AE244,AE247)</f>
        <v>1200000</v>
      </c>
      <c r="AF210" s="1006"/>
      <c r="AG210" s="1008"/>
      <c r="AH210" s="1008"/>
      <c r="AI210" s="1010"/>
      <c r="AJ210" s="1008"/>
      <c r="AK210" s="1016"/>
      <c r="AL210" s="1008"/>
      <c r="AM210" s="1008"/>
      <c r="AN210" s="1008"/>
      <c r="AO210" s="953">
        <f>SUM(AO211,AO214,AO216,AO218,AO222,AO224,AO226,AO228,AO231,AO238,AO244,AO247)</f>
        <v>2316000</v>
      </c>
      <c r="AP210" s="1006"/>
      <c r="AQ210" s="1008"/>
      <c r="AR210" s="1008"/>
      <c r="AS210" s="1010"/>
      <c r="AT210" s="1008"/>
      <c r="AU210" s="1016"/>
      <c r="AV210" s="1008"/>
      <c r="AW210" s="1008"/>
      <c r="AX210" s="1008"/>
      <c r="AY210" s="953">
        <f>SUM(AY211,AY214,AY216,AY218,AY222,AY224,AY226,AY228,AY231,AY238,AY244,AY247)</f>
        <v>0</v>
      </c>
      <c r="AZ210" s="1006"/>
      <c r="BA210" s="1008"/>
      <c r="BB210" s="1008"/>
      <c r="BC210" s="1010"/>
      <c r="BD210" s="1008"/>
      <c r="BE210" s="1016"/>
      <c r="BF210" s="1008"/>
      <c r="BG210" s="1008"/>
      <c r="BH210" s="1008"/>
      <c r="BI210" s="1057">
        <f>SUM(BI211,BI214,BI216,BI218,BI222,BI224,BI226,BI228,BI231,BI238,BI244,BI247)</f>
        <v>2520000</v>
      </c>
      <c r="BK210" s="652">
        <f>U210+AE210+AO210+AY210+BI210</f>
        <v>29472000</v>
      </c>
    </row>
    <row r="211" spans="1:63" s="13" customFormat="1" ht="12" customHeight="1">
      <c r="A211" s="1053"/>
      <c r="B211" s="469"/>
      <c r="C211" s="469"/>
      <c r="D211" s="469"/>
      <c r="E211" s="469" t="s">
        <v>434</v>
      </c>
      <c r="F211" s="886" t="s">
        <v>120</v>
      </c>
      <c r="G211" s="886"/>
      <c r="H211" s="886"/>
      <c r="I211" s="883">
        <f>SUM(U211,AE211,AO211,AY211,BI211)</f>
        <v>14000000</v>
      </c>
      <c r="J211" s="884">
        <f>I211/I210</f>
        <v>0.47502714440825189</v>
      </c>
      <c r="K211" s="1113">
        <f>I211/I138</f>
        <v>7.1521868421760185E-2</v>
      </c>
      <c r="L211" s="885"/>
      <c r="M211" s="886"/>
      <c r="N211" s="886"/>
      <c r="O211" s="469"/>
      <c r="P211" s="886"/>
      <c r="Q211" s="887"/>
      <c r="R211" s="886"/>
      <c r="S211" s="886"/>
      <c r="T211" s="886"/>
      <c r="U211" s="888">
        <f>SUM(U212:U213)</f>
        <v>14000000</v>
      </c>
      <c r="V211" s="889"/>
      <c r="W211" s="890"/>
      <c r="X211" s="890"/>
      <c r="Y211" s="891"/>
      <c r="Z211" s="890"/>
      <c r="AA211" s="892"/>
      <c r="AB211" s="890"/>
      <c r="AC211" s="890"/>
      <c r="AD211" s="890"/>
      <c r="AE211" s="888">
        <f>SUM(AE212:AE213)</f>
        <v>0</v>
      </c>
      <c r="AF211" s="889"/>
      <c r="AG211" s="890"/>
      <c r="AH211" s="890"/>
      <c r="AI211" s="891"/>
      <c r="AJ211" s="890"/>
      <c r="AK211" s="892"/>
      <c r="AL211" s="890"/>
      <c r="AM211" s="890"/>
      <c r="AN211" s="890"/>
      <c r="AO211" s="888">
        <f>SUM(AO212:AO213)</f>
        <v>0</v>
      </c>
      <c r="AP211" s="889"/>
      <c r="AQ211" s="890"/>
      <c r="AR211" s="890"/>
      <c r="AS211" s="891"/>
      <c r="AT211" s="890"/>
      <c r="AU211" s="892"/>
      <c r="AV211" s="890"/>
      <c r="AW211" s="890"/>
      <c r="AX211" s="890"/>
      <c r="AY211" s="888">
        <f>SUM(AY212:AY213)</f>
        <v>0</v>
      </c>
      <c r="AZ211" s="889"/>
      <c r="BA211" s="890"/>
      <c r="BB211" s="890"/>
      <c r="BC211" s="891"/>
      <c r="BD211" s="890"/>
      <c r="BE211" s="892"/>
      <c r="BF211" s="890"/>
      <c r="BG211" s="890"/>
      <c r="BH211" s="890"/>
      <c r="BI211" s="1054">
        <f>SUM(BI212:BI213)</f>
        <v>0</v>
      </c>
    </row>
    <row r="212" spans="1:63" s="13" customFormat="1" ht="12" hidden="1" customHeight="1">
      <c r="A212" s="1053"/>
      <c r="B212" s="469"/>
      <c r="C212" s="469"/>
      <c r="D212" s="469"/>
      <c r="E212" s="469"/>
      <c r="F212" s="886"/>
      <c r="G212" s="886"/>
      <c r="H212" s="886"/>
      <c r="I212" s="883"/>
      <c r="J212" s="884"/>
      <c r="K212" s="1114"/>
      <c r="L212" s="958" t="s">
        <v>264</v>
      </c>
      <c r="M212" s="962">
        <v>750000</v>
      </c>
      <c r="N212" s="1017" t="s">
        <v>7</v>
      </c>
      <c r="O212" s="975">
        <v>12</v>
      </c>
      <c r="P212" s="959"/>
      <c r="Q212" s="987"/>
      <c r="R212" s="959"/>
      <c r="S212" s="959"/>
      <c r="T212" s="968" t="s">
        <v>8</v>
      </c>
      <c r="U212" s="888">
        <f>SUM(M212*O212+Q212)</f>
        <v>9000000</v>
      </c>
      <c r="V212" s="889"/>
      <c r="W212" s="890"/>
      <c r="X212" s="890"/>
      <c r="Y212" s="891"/>
      <c r="Z212" s="890"/>
      <c r="AA212" s="892"/>
      <c r="AB212" s="890"/>
      <c r="AC212" s="890"/>
      <c r="AD212" s="890"/>
      <c r="AE212" s="888"/>
      <c r="AF212" s="889"/>
      <c r="AG212" s="890"/>
      <c r="AH212" s="890"/>
      <c r="AI212" s="891"/>
      <c r="AJ212" s="890"/>
      <c r="AK212" s="892"/>
      <c r="AL212" s="890"/>
      <c r="AM212" s="890"/>
      <c r="AN212" s="890"/>
      <c r="AO212" s="888"/>
      <c r="AP212" s="889"/>
      <c r="AQ212" s="890"/>
      <c r="AR212" s="890"/>
      <c r="AS212" s="891"/>
      <c r="AT212" s="890"/>
      <c r="AU212" s="892"/>
      <c r="AV212" s="890"/>
      <c r="AW212" s="890"/>
      <c r="AX212" s="890"/>
      <c r="AY212" s="888"/>
      <c r="AZ212" s="889"/>
      <c r="BA212" s="890"/>
      <c r="BB212" s="890"/>
      <c r="BC212" s="891"/>
      <c r="BD212" s="890"/>
      <c r="BE212" s="892"/>
      <c r="BF212" s="890"/>
      <c r="BG212" s="890"/>
      <c r="BH212" s="890"/>
      <c r="BI212" s="1054"/>
    </row>
    <row r="213" spans="1:63" s="13" customFormat="1" ht="12" hidden="1" customHeight="1">
      <c r="A213" s="1053"/>
      <c r="B213" s="469"/>
      <c r="C213" s="469"/>
      <c r="D213" s="469"/>
      <c r="E213" s="469"/>
      <c r="F213" s="886"/>
      <c r="G213" s="886"/>
      <c r="H213" s="886"/>
      <c r="I213" s="883"/>
      <c r="J213" s="884"/>
      <c r="K213" s="1114"/>
      <c r="L213" s="958" t="s">
        <v>121</v>
      </c>
      <c r="M213" s="962">
        <v>5000000</v>
      </c>
      <c r="N213" s="1017" t="s">
        <v>7</v>
      </c>
      <c r="O213" s="975">
        <v>1</v>
      </c>
      <c r="P213" s="959"/>
      <c r="Q213" s="987"/>
      <c r="R213" s="959"/>
      <c r="S213" s="959"/>
      <c r="T213" s="968" t="s">
        <v>8</v>
      </c>
      <c r="U213" s="888">
        <f>SUM(M213*O213+Q213)</f>
        <v>5000000</v>
      </c>
      <c r="V213" s="889"/>
      <c r="W213" s="890"/>
      <c r="X213" s="890"/>
      <c r="Y213" s="891"/>
      <c r="Z213" s="890"/>
      <c r="AA213" s="892"/>
      <c r="AB213" s="890"/>
      <c r="AC213" s="890"/>
      <c r="AD213" s="890"/>
      <c r="AE213" s="888"/>
      <c r="AF213" s="889"/>
      <c r="AG213" s="890"/>
      <c r="AH213" s="890"/>
      <c r="AI213" s="891"/>
      <c r="AJ213" s="890"/>
      <c r="AK213" s="892"/>
      <c r="AL213" s="890"/>
      <c r="AM213" s="890"/>
      <c r="AN213" s="890"/>
      <c r="AO213" s="888"/>
      <c r="AP213" s="889"/>
      <c r="AQ213" s="890"/>
      <c r="AR213" s="890"/>
      <c r="AS213" s="891"/>
      <c r="AT213" s="890"/>
      <c r="AU213" s="892"/>
      <c r="AV213" s="890"/>
      <c r="AW213" s="890"/>
      <c r="AX213" s="890"/>
      <c r="AY213" s="888"/>
      <c r="AZ213" s="889"/>
      <c r="BA213" s="890"/>
      <c r="BB213" s="890"/>
      <c r="BC213" s="891"/>
      <c r="BD213" s="890"/>
      <c r="BE213" s="892"/>
      <c r="BF213" s="890"/>
      <c r="BG213" s="890"/>
      <c r="BH213" s="890"/>
      <c r="BI213" s="1054"/>
    </row>
    <row r="214" spans="1:63" s="13" customFormat="1" ht="12" customHeight="1">
      <c r="A214" s="1053"/>
      <c r="B214" s="469"/>
      <c r="C214" s="469"/>
      <c r="D214" s="469"/>
      <c r="E214" s="469" t="s">
        <v>435</v>
      </c>
      <c r="F214" s="886" t="s">
        <v>114</v>
      </c>
      <c r="G214" s="886"/>
      <c r="H214" s="886"/>
      <c r="I214" s="883">
        <f>SUM(U214,AE214,AO214,AY214,BI214)</f>
        <v>1200000</v>
      </c>
      <c r="J214" s="884">
        <f>I214/I210</f>
        <v>4.071661237785016E-2</v>
      </c>
      <c r="K214" s="1114">
        <f>I214/I138</f>
        <v>6.1304458647223016E-3</v>
      </c>
      <c r="L214" s="885"/>
      <c r="M214" s="886"/>
      <c r="N214" s="886"/>
      <c r="O214" s="469"/>
      <c r="P214" s="886"/>
      <c r="Q214" s="887"/>
      <c r="R214" s="886"/>
      <c r="S214" s="886"/>
      <c r="T214" s="886"/>
      <c r="U214" s="888">
        <f>SUM(U215)</f>
        <v>1200000</v>
      </c>
      <c r="V214" s="1018"/>
      <c r="W214" s="890"/>
      <c r="X214" s="890"/>
      <c r="Y214" s="891"/>
      <c r="Z214" s="890"/>
      <c r="AA214" s="892"/>
      <c r="AB214" s="890"/>
      <c r="AC214" s="890"/>
      <c r="AD214" s="890"/>
      <c r="AE214" s="888">
        <f>SUM(AE215)</f>
        <v>0</v>
      </c>
      <c r="AF214" s="889"/>
      <c r="AG214" s="890"/>
      <c r="AH214" s="890"/>
      <c r="AI214" s="891"/>
      <c r="AJ214" s="890"/>
      <c r="AK214" s="892"/>
      <c r="AL214" s="890"/>
      <c r="AM214" s="890"/>
      <c r="AN214" s="890"/>
      <c r="AO214" s="888">
        <f>SUM(AO215)</f>
        <v>0</v>
      </c>
      <c r="AP214" s="889"/>
      <c r="AQ214" s="890"/>
      <c r="AR214" s="890"/>
      <c r="AS214" s="891"/>
      <c r="AT214" s="890"/>
      <c r="AU214" s="892"/>
      <c r="AV214" s="890"/>
      <c r="AW214" s="890"/>
      <c r="AX214" s="890"/>
      <c r="AY214" s="888">
        <f>SUM(AY215)</f>
        <v>0</v>
      </c>
      <c r="AZ214" s="889"/>
      <c r="BA214" s="890"/>
      <c r="BB214" s="890"/>
      <c r="BC214" s="891"/>
      <c r="BD214" s="890"/>
      <c r="BE214" s="892"/>
      <c r="BF214" s="890"/>
      <c r="BG214" s="890"/>
      <c r="BH214" s="890"/>
      <c r="BI214" s="1054">
        <f>SUM(BI215)</f>
        <v>0</v>
      </c>
    </row>
    <row r="215" spans="1:63" s="13" customFormat="1" ht="12" hidden="1" customHeight="1">
      <c r="A215" s="1053"/>
      <c r="B215" s="469"/>
      <c r="C215" s="469"/>
      <c r="D215" s="469"/>
      <c r="E215" s="469"/>
      <c r="F215" s="886"/>
      <c r="G215" s="886"/>
      <c r="H215" s="886"/>
      <c r="I215" s="883"/>
      <c r="J215" s="884"/>
      <c r="K215" s="1114"/>
      <c r="L215" s="958" t="s">
        <v>250</v>
      </c>
      <c r="M215" s="962">
        <v>100000</v>
      </c>
      <c r="N215" s="959" t="s">
        <v>7</v>
      </c>
      <c r="O215" s="975">
        <v>12</v>
      </c>
      <c r="P215" s="959"/>
      <c r="Q215" s="1019"/>
      <c r="R215" s="959"/>
      <c r="S215" s="975"/>
      <c r="T215" s="968" t="s">
        <v>8</v>
      </c>
      <c r="U215" s="888">
        <f>SUM(M215*O215)</f>
        <v>1200000</v>
      </c>
      <c r="V215" s="1018"/>
      <c r="W215" s="890"/>
      <c r="X215" s="890"/>
      <c r="Y215" s="891"/>
      <c r="Z215" s="890"/>
      <c r="AA215" s="892"/>
      <c r="AB215" s="890"/>
      <c r="AC215" s="890"/>
      <c r="AD215" s="890"/>
      <c r="AE215" s="888"/>
      <c r="AF215" s="889"/>
      <c r="AG215" s="890"/>
      <c r="AH215" s="890"/>
      <c r="AI215" s="891"/>
      <c r="AJ215" s="890"/>
      <c r="AK215" s="892"/>
      <c r="AL215" s="890"/>
      <c r="AM215" s="890"/>
      <c r="AN215" s="890"/>
      <c r="AO215" s="888"/>
      <c r="AP215" s="889"/>
      <c r="AQ215" s="890"/>
      <c r="AR215" s="890"/>
      <c r="AS215" s="891"/>
      <c r="AT215" s="890"/>
      <c r="AU215" s="892"/>
      <c r="AV215" s="890"/>
      <c r="AW215" s="890"/>
      <c r="AX215" s="890"/>
      <c r="AY215" s="888"/>
      <c r="AZ215" s="889"/>
      <c r="BA215" s="890"/>
      <c r="BB215" s="890"/>
      <c r="BC215" s="891"/>
      <c r="BD215" s="890"/>
      <c r="BE215" s="892"/>
      <c r="BF215" s="890"/>
      <c r="BG215" s="890"/>
      <c r="BH215" s="890"/>
      <c r="BI215" s="1054"/>
    </row>
    <row r="216" spans="1:63" s="13" customFormat="1" ht="12" customHeight="1">
      <c r="A216" s="1053"/>
      <c r="B216" s="469"/>
      <c r="C216" s="469"/>
      <c r="D216" s="469"/>
      <c r="E216" s="469" t="s">
        <v>436</v>
      </c>
      <c r="F216" s="886" t="s">
        <v>20</v>
      </c>
      <c r="G216" s="886"/>
      <c r="H216" s="886"/>
      <c r="I216" s="883">
        <f>SUM(U216,AE216,AO216,AY216,BI216)</f>
        <v>408000</v>
      </c>
      <c r="J216" s="884">
        <f>I216/I210</f>
        <v>1.3843648208469055E-2</v>
      </c>
      <c r="K216" s="1114">
        <f>I216/I138</f>
        <v>2.0843515940055825E-3</v>
      </c>
      <c r="L216" s="885"/>
      <c r="M216" s="886"/>
      <c r="N216" s="886"/>
      <c r="O216" s="469"/>
      <c r="P216" s="886"/>
      <c r="Q216" s="887"/>
      <c r="R216" s="886"/>
      <c r="S216" s="886"/>
      <c r="T216" s="886"/>
      <c r="U216" s="888">
        <f>SUM(U217)</f>
        <v>408000</v>
      </c>
      <c r="V216" s="1018"/>
      <c r="W216" s="890"/>
      <c r="X216" s="890"/>
      <c r="Y216" s="891"/>
      <c r="Z216" s="890"/>
      <c r="AA216" s="892"/>
      <c r="AB216" s="890"/>
      <c r="AC216" s="890"/>
      <c r="AD216" s="890"/>
      <c r="AE216" s="888"/>
      <c r="AF216" s="889"/>
      <c r="AG216" s="890"/>
      <c r="AH216" s="890"/>
      <c r="AI216" s="891"/>
      <c r="AJ216" s="890"/>
      <c r="AK216" s="892"/>
      <c r="AL216" s="890"/>
      <c r="AM216" s="890"/>
      <c r="AN216" s="890"/>
      <c r="AO216" s="888"/>
      <c r="AP216" s="889"/>
      <c r="AQ216" s="890"/>
      <c r="AR216" s="890"/>
      <c r="AS216" s="891"/>
      <c r="AT216" s="890"/>
      <c r="AU216" s="892"/>
      <c r="AV216" s="890"/>
      <c r="AW216" s="890"/>
      <c r="AX216" s="890"/>
      <c r="AY216" s="888"/>
      <c r="AZ216" s="889"/>
      <c r="BA216" s="890"/>
      <c r="BB216" s="890"/>
      <c r="BC216" s="891"/>
      <c r="BD216" s="890"/>
      <c r="BE216" s="892"/>
      <c r="BF216" s="890"/>
      <c r="BG216" s="890"/>
      <c r="BH216" s="890"/>
      <c r="BI216" s="1054"/>
    </row>
    <row r="217" spans="1:63" s="13" customFormat="1" ht="12" hidden="1" customHeight="1">
      <c r="A217" s="1053"/>
      <c r="B217" s="469"/>
      <c r="C217" s="469"/>
      <c r="D217" s="469"/>
      <c r="E217" s="469"/>
      <c r="F217" s="886"/>
      <c r="G217" s="886"/>
      <c r="H217" s="886"/>
      <c r="I217" s="883"/>
      <c r="J217" s="884"/>
      <c r="K217" s="1114"/>
      <c r="L217" s="958" t="s">
        <v>20</v>
      </c>
      <c r="M217" s="962">
        <v>34000</v>
      </c>
      <c r="N217" s="959" t="s">
        <v>7</v>
      </c>
      <c r="O217" s="975">
        <v>12</v>
      </c>
      <c r="P217" s="959"/>
      <c r="Q217" s="987"/>
      <c r="R217" s="959"/>
      <c r="S217" s="959"/>
      <c r="T217" s="968" t="s">
        <v>8</v>
      </c>
      <c r="U217" s="888">
        <f>SUM(M217*O217+Q217)</f>
        <v>408000</v>
      </c>
      <c r="V217" s="1020"/>
      <c r="W217" s="890"/>
      <c r="X217" s="890"/>
      <c r="Y217" s="891"/>
      <c r="Z217" s="890"/>
      <c r="AA217" s="892"/>
      <c r="AB217" s="890"/>
      <c r="AC217" s="890"/>
      <c r="AD217" s="890"/>
      <c r="AE217" s="888"/>
      <c r="AF217" s="889"/>
      <c r="AG217" s="890"/>
      <c r="AH217" s="890"/>
      <c r="AI217" s="891"/>
      <c r="AJ217" s="890"/>
      <c r="AK217" s="892"/>
      <c r="AL217" s="890"/>
      <c r="AM217" s="890"/>
      <c r="AN217" s="890"/>
      <c r="AO217" s="888"/>
      <c r="AP217" s="889"/>
      <c r="AQ217" s="890"/>
      <c r="AR217" s="890"/>
      <c r="AS217" s="891"/>
      <c r="AT217" s="890"/>
      <c r="AU217" s="892"/>
      <c r="AV217" s="890"/>
      <c r="AW217" s="890"/>
      <c r="AX217" s="890"/>
      <c r="AY217" s="888"/>
      <c r="AZ217" s="889"/>
      <c r="BA217" s="890"/>
      <c r="BB217" s="890"/>
      <c r="BC217" s="891"/>
      <c r="BD217" s="890"/>
      <c r="BE217" s="892"/>
      <c r="BF217" s="890"/>
      <c r="BG217" s="890"/>
      <c r="BH217" s="890"/>
      <c r="BI217" s="1054"/>
    </row>
    <row r="218" spans="1:63" s="13" customFormat="1" ht="12" customHeight="1">
      <c r="A218" s="1053"/>
      <c r="B218" s="469"/>
      <c r="C218" s="469"/>
      <c r="D218" s="469"/>
      <c r="E218" s="469" t="s">
        <v>437</v>
      </c>
      <c r="F218" s="886" t="s">
        <v>115</v>
      </c>
      <c r="G218" s="886"/>
      <c r="H218" s="886"/>
      <c r="I218" s="883">
        <f>SUM(U218,AE218,AO218,AY218,BI218)</f>
        <v>2760000</v>
      </c>
      <c r="J218" s="884">
        <f>I218/I210</f>
        <v>9.3648208469055375E-2</v>
      </c>
      <c r="K218" s="1114">
        <f>I218/I138</f>
        <v>1.4100025488861294E-2</v>
      </c>
      <c r="L218" s="885"/>
      <c r="M218" s="886"/>
      <c r="N218" s="886"/>
      <c r="O218" s="469"/>
      <c r="P218" s="886"/>
      <c r="Q218" s="887"/>
      <c r="R218" s="886"/>
      <c r="S218" s="886"/>
      <c r="T218" s="886"/>
      <c r="U218" s="888">
        <f>SUM(U219:U221)</f>
        <v>1920000</v>
      </c>
      <c r="V218" s="913"/>
      <c r="W218" s="890"/>
      <c r="X218" s="890"/>
      <c r="Y218" s="891"/>
      <c r="Z218" s="890"/>
      <c r="AA218" s="892"/>
      <c r="AB218" s="890"/>
      <c r="AC218" s="890"/>
      <c r="AD218" s="890"/>
      <c r="AE218" s="888">
        <f>SUM(AE219:AE221)</f>
        <v>0</v>
      </c>
      <c r="AF218" s="889"/>
      <c r="AG218" s="893"/>
      <c r="AH218" s="890"/>
      <c r="AI218" s="903"/>
      <c r="AJ218" s="890"/>
      <c r="AK218" s="990"/>
      <c r="AL218" s="890"/>
      <c r="AM218" s="890"/>
      <c r="AN218" s="896"/>
      <c r="AO218" s="888">
        <f>SUM(AO219:AO221)</f>
        <v>360000</v>
      </c>
      <c r="AP218" s="889"/>
      <c r="AQ218" s="890"/>
      <c r="AR218" s="890"/>
      <c r="AS218" s="891"/>
      <c r="AT218" s="890"/>
      <c r="AU218" s="892"/>
      <c r="AV218" s="890"/>
      <c r="AW218" s="890"/>
      <c r="AX218" s="890"/>
      <c r="AY218" s="888">
        <f>SUM(AY219:AY221)</f>
        <v>0</v>
      </c>
      <c r="AZ218" s="889"/>
      <c r="BA218" s="890"/>
      <c r="BB218" s="890"/>
      <c r="BC218" s="891"/>
      <c r="BD218" s="890"/>
      <c r="BE218" s="892"/>
      <c r="BF218" s="890"/>
      <c r="BG218" s="890"/>
      <c r="BH218" s="890"/>
      <c r="BI218" s="1054">
        <f>SUM(BI219:BI221)</f>
        <v>480000</v>
      </c>
    </row>
    <row r="219" spans="1:63" s="13" customFormat="1" ht="12" hidden="1" customHeight="1">
      <c r="A219" s="1053"/>
      <c r="B219" s="469"/>
      <c r="C219" s="469"/>
      <c r="D219" s="469"/>
      <c r="E219" s="469"/>
      <c r="F219" s="886"/>
      <c r="G219" s="886"/>
      <c r="H219" s="886"/>
      <c r="I219" s="883"/>
      <c r="J219" s="884"/>
      <c r="K219" s="1114"/>
      <c r="L219" s="958" t="s">
        <v>265</v>
      </c>
      <c r="M219" s="962">
        <v>10000</v>
      </c>
      <c r="N219" s="959" t="s">
        <v>7</v>
      </c>
      <c r="O219" s="975">
        <v>12</v>
      </c>
      <c r="P219" s="959"/>
      <c r="Q219" s="987"/>
      <c r="R219" s="959"/>
      <c r="S219" s="959"/>
      <c r="T219" s="968" t="s">
        <v>8</v>
      </c>
      <c r="U219" s="888">
        <f>SUM(M219*O219+Q219)</f>
        <v>120000</v>
      </c>
      <c r="V219" s="889"/>
      <c r="W219" s="890"/>
      <c r="X219" s="890"/>
      <c r="Y219" s="890"/>
      <c r="Z219" s="890"/>
      <c r="AA219" s="890"/>
      <c r="AB219" s="890"/>
      <c r="AC219" s="890"/>
      <c r="AD219" s="890"/>
      <c r="AE219" s="888"/>
      <c r="AF219" s="889" t="s">
        <v>263</v>
      </c>
      <c r="AG219" s="893">
        <v>30000</v>
      </c>
      <c r="AH219" s="890" t="s">
        <v>7</v>
      </c>
      <c r="AI219" s="903">
        <v>12</v>
      </c>
      <c r="AJ219" s="890"/>
      <c r="AK219" s="990"/>
      <c r="AL219" s="890"/>
      <c r="AM219" s="890"/>
      <c r="AN219" s="896" t="s">
        <v>8</v>
      </c>
      <c r="AO219" s="888">
        <f>SUM(AG219*AI219+AK219)</f>
        <v>360000</v>
      </c>
      <c r="AP219" s="889"/>
      <c r="AQ219" s="890"/>
      <c r="AR219" s="890"/>
      <c r="AS219" s="891"/>
      <c r="AT219" s="890"/>
      <c r="AU219" s="892"/>
      <c r="AV219" s="890"/>
      <c r="AW219" s="890"/>
      <c r="AX219" s="890"/>
      <c r="AY219" s="888"/>
      <c r="AZ219" s="889" t="s">
        <v>274</v>
      </c>
      <c r="BA219" s="893">
        <v>40000</v>
      </c>
      <c r="BB219" s="890" t="s">
        <v>7</v>
      </c>
      <c r="BC219" s="903">
        <v>12</v>
      </c>
      <c r="BD219" s="890"/>
      <c r="BE219" s="990"/>
      <c r="BF219" s="890"/>
      <c r="BG219" s="890"/>
      <c r="BH219" s="896" t="s">
        <v>8</v>
      </c>
      <c r="BI219" s="1054">
        <f>SUM(BA219*BC219+BE219)</f>
        <v>480000</v>
      </c>
    </row>
    <row r="220" spans="1:63" s="13" customFormat="1" ht="12" hidden="1" customHeight="1">
      <c r="A220" s="1053"/>
      <c r="B220" s="469"/>
      <c r="C220" s="469"/>
      <c r="D220" s="469"/>
      <c r="E220" s="469"/>
      <c r="F220" s="886"/>
      <c r="G220" s="886"/>
      <c r="H220" s="886"/>
      <c r="I220" s="883"/>
      <c r="J220" s="884"/>
      <c r="K220" s="1114"/>
      <c r="L220" s="407" t="s">
        <v>482</v>
      </c>
      <c r="M220" s="962">
        <v>100000</v>
      </c>
      <c r="N220" s="959" t="s">
        <v>7</v>
      </c>
      <c r="O220" s="975">
        <v>12</v>
      </c>
      <c r="P220" s="959"/>
      <c r="Q220" s="987"/>
      <c r="R220" s="959"/>
      <c r="S220" s="959"/>
      <c r="T220" s="968" t="s">
        <v>8</v>
      </c>
      <c r="U220" s="888">
        <f>SUM(M220*O220+Q220)</f>
        <v>1200000</v>
      </c>
      <c r="V220" s="913"/>
      <c r="W220" s="890"/>
      <c r="X220" s="890"/>
      <c r="Y220" s="891"/>
      <c r="Z220" s="890"/>
      <c r="AA220" s="892"/>
      <c r="AB220" s="890"/>
      <c r="AC220" s="890"/>
      <c r="AD220" s="890"/>
      <c r="AE220" s="888"/>
      <c r="AF220" s="889"/>
      <c r="AG220" s="890"/>
      <c r="AH220" s="890"/>
      <c r="AI220" s="891"/>
      <c r="AJ220" s="890"/>
      <c r="AK220" s="892"/>
      <c r="AL220" s="890"/>
      <c r="AM220" s="890"/>
      <c r="AN220" s="890"/>
      <c r="AO220" s="888"/>
      <c r="AP220" s="889"/>
      <c r="AQ220" s="890"/>
      <c r="AR220" s="890"/>
      <c r="AS220" s="891"/>
      <c r="AT220" s="890"/>
      <c r="AU220" s="892"/>
      <c r="AV220" s="890"/>
      <c r="AW220" s="890"/>
      <c r="AX220" s="890"/>
      <c r="AY220" s="888"/>
      <c r="AZ220" s="889"/>
      <c r="BA220" s="890"/>
      <c r="BB220" s="890"/>
      <c r="BC220" s="891"/>
      <c r="BD220" s="890"/>
      <c r="BE220" s="892"/>
      <c r="BF220" s="890"/>
      <c r="BG220" s="890"/>
      <c r="BH220" s="890"/>
      <c r="BI220" s="1054"/>
    </row>
    <row r="221" spans="1:63" s="13" customFormat="1" ht="12" hidden="1" customHeight="1">
      <c r="A221" s="1053"/>
      <c r="B221" s="469"/>
      <c r="C221" s="469"/>
      <c r="D221" s="469"/>
      <c r="E221" s="469"/>
      <c r="F221" s="886"/>
      <c r="G221" s="886"/>
      <c r="H221" s="886"/>
      <c r="I221" s="883"/>
      <c r="J221" s="884"/>
      <c r="K221" s="1114"/>
      <c r="L221" s="407" t="s">
        <v>483</v>
      </c>
      <c r="M221" s="962">
        <v>50000</v>
      </c>
      <c r="N221" s="959" t="s">
        <v>7</v>
      </c>
      <c r="O221" s="975">
        <v>12</v>
      </c>
      <c r="P221" s="959"/>
      <c r="Q221" s="961"/>
      <c r="R221" s="959"/>
      <c r="S221" s="959"/>
      <c r="T221" s="968" t="s">
        <v>8</v>
      </c>
      <c r="U221" s="888">
        <f>SUM(M221*O221)</f>
        <v>600000</v>
      </c>
      <c r="V221" s="913"/>
      <c r="W221" s="890"/>
      <c r="X221" s="890"/>
      <c r="Y221" s="891"/>
      <c r="Z221" s="890"/>
      <c r="AA221" s="892"/>
      <c r="AB221" s="890"/>
      <c r="AC221" s="890"/>
      <c r="AD221" s="890"/>
      <c r="AE221" s="888"/>
      <c r="AF221" s="889"/>
      <c r="AG221" s="890"/>
      <c r="AH221" s="890"/>
      <c r="AI221" s="891"/>
      <c r="AJ221" s="890"/>
      <c r="AK221" s="892"/>
      <c r="AL221" s="890"/>
      <c r="AM221" s="890"/>
      <c r="AN221" s="890"/>
      <c r="AO221" s="888"/>
      <c r="AP221" s="889"/>
      <c r="AQ221" s="890"/>
      <c r="AR221" s="890"/>
      <c r="AS221" s="891"/>
      <c r="AT221" s="890"/>
      <c r="AU221" s="892"/>
      <c r="AV221" s="890"/>
      <c r="AW221" s="890"/>
      <c r="AX221" s="890"/>
      <c r="AY221" s="888"/>
      <c r="AZ221" s="889"/>
      <c r="BA221" s="890"/>
      <c r="BB221" s="890"/>
      <c r="BC221" s="891"/>
      <c r="BD221" s="890"/>
      <c r="BE221" s="892"/>
      <c r="BF221" s="890"/>
      <c r="BG221" s="890"/>
      <c r="BH221" s="890"/>
      <c r="BI221" s="1054"/>
    </row>
    <row r="222" spans="1:63" s="13" customFormat="1" ht="12" customHeight="1">
      <c r="A222" s="1053"/>
      <c r="B222" s="469"/>
      <c r="C222" s="469"/>
      <c r="D222" s="469"/>
      <c r="E222" s="469" t="s">
        <v>438</v>
      </c>
      <c r="F222" s="886" t="s">
        <v>118</v>
      </c>
      <c r="G222" s="886"/>
      <c r="H222" s="886"/>
      <c r="I222" s="883">
        <f>SUM(U222,AE222,AO222,AY222,BI222)</f>
        <v>480000</v>
      </c>
      <c r="J222" s="884">
        <f>I222/I210</f>
        <v>1.6286644951140065E-2</v>
      </c>
      <c r="K222" s="1114">
        <f>I222/I138</f>
        <v>2.4521783458889205E-3</v>
      </c>
      <c r="L222" s="885"/>
      <c r="M222" s="886"/>
      <c r="N222" s="886"/>
      <c r="O222" s="469"/>
      <c r="P222" s="886"/>
      <c r="Q222" s="887"/>
      <c r="R222" s="886"/>
      <c r="S222" s="886"/>
      <c r="T222" s="886"/>
      <c r="U222" s="888">
        <f>SUM(U223)</f>
        <v>480000</v>
      </c>
      <c r="V222" s="913"/>
      <c r="W222" s="890"/>
      <c r="X222" s="890"/>
      <c r="Y222" s="891"/>
      <c r="Z222" s="890"/>
      <c r="AA222" s="892"/>
      <c r="AB222" s="890"/>
      <c r="AC222" s="890"/>
      <c r="AD222" s="890"/>
      <c r="AE222" s="888">
        <f>SUM(AE223)</f>
        <v>0</v>
      </c>
      <c r="AF222" s="889"/>
      <c r="AG222" s="890"/>
      <c r="AH222" s="890"/>
      <c r="AI222" s="891"/>
      <c r="AJ222" s="890"/>
      <c r="AK222" s="892"/>
      <c r="AL222" s="890"/>
      <c r="AM222" s="890"/>
      <c r="AN222" s="890"/>
      <c r="AO222" s="888">
        <f>SUM(AO223)</f>
        <v>0</v>
      </c>
      <c r="AP222" s="889"/>
      <c r="AQ222" s="890"/>
      <c r="AR222" s="890"/>
      <c r="AS222" s="891"/>
      <c r="AT222" s="890"/>
      <c r="AU222" s="892"/>
      <c r="AV222" s="890"/>
      <c r="AW222" s="890"/>
      <c r="AX222" s="890"/>
      <c r="AY222" s="888">
        <f>SUM(AY223)</f>
        <v>0</v>
      </c>
      <c r="AZ222" s="889"/>
      <c r="BA222" s="890"/>
      <c r="BB222" s="890"/>
      <c r="BC222" s="891"/>
      <c r="BD222" s="890"/>
      <c r="BE222" s="892"/>
      <c r="BF222" s="890"/>
      <c r="BG222" s="890"/>
      <c r="BH222" s="890"/>
      <c r="BI222" s="1054">
        <f>SUM(BI223)</f>
        <v>0</v>
      </c>
    </row>
    <row r="223" spans="1:63" s="13" customFormat="1" ht="12" hidden="1" customHeight="1">
      <c r="A223" s="1053"/>
      <c r="B223" s="469"/>
      <c r="C223" s="469"/>
      <c r="D223" s="469"/>
      <c r="E223" s="469"/>
      <c r="F223" s="886"/>
      <c r="G223" s="886"/>
      <c r="H223" s="886"/>
      <c r="I223" s="883"/>
      <c r="J223" s="884"/>
      <c r="K223" s="1114"/>
      <c r="L223" s="1021" t="s">
        <v>272</v>
      </c>
      <c r="M223" s="962">
        <v>40000</v>
      </c>
      <c r="N223" s="959" t="s">
        <v>7</v>
      </c>
      <c r="O223" s="975">
        <v>12</v>
      </c>
      <c r="P223" s="959"/>
      <c r="Q223" s="987"/>
      <c r="R223" s="959"/>
      <c r="S223" s="959"/>
      <c r="T223" s="968" t="s">
        <v>8</v>
      </c>
      <c r="U223" s="888">
        <f>SUM(M223*O223+Q223)</f>
        <v>480000</v>
      </c>
      <c r="V223" s="913"/>
      <c r="W223" s="890"/>
      <c r="X223" s="890"/>
      <c r="Y223" s="891"/>
      <c r="Z223" s="890"/>
      <c r="AA223" s="892"/>
      <c r="AB223" s="890"/>
      <c r="AC223" s="890"/>
      <c r="AD223" s="890"/>
      <c r="AE223" s="888"/>
      <c r="AF223" s="889"/>
      <c r="AG223" s="890"/>
      <c r="AH223" s="890"/>
      <c r="AI223" s="891"/>
      <c r="AJ223" s="890"/>
      <c r="AK223" s="892"/>
      <c r="AL223" s="890"/>
      <c r="AM223" s="890"/>
      <c r="AN223" s="890"/>
      <c r="AO223" s="888"/>
      <c r="AP223" s="889"/>
      <c r="AQ223" s="890"/>
      <c r="AR223" s="890"/>
      <c r="AS223" s="891"/>
      <c r="AT223" s="890"/>
      <c r="AU223" s="892"/>
      <c r="AV223" s="890"/>
      <c r="AW223" s="890"/>
      <c r="AX223" s="890"/>
      <c r="AY223" s="888"/>
      <c r="AZ223" s="889"/>
      <c r="BA223" s="890"/>
      <c r="BB223" s="890"/>
      <c r="BC223" s="891"/>
      <c r="BD223" s="890"/>
      <c r="BE223" s="892"/>
      <c r="BF223" s="890"/>
      <c r="BG223" s="890"/>
      <c r="BH223" s="890"/>
      <c r="BI223" s="1054"/>
    </row>
    <row r="224" spans="1:63" s="13" customFormat="1" ht="12" customHeight="1">
      <c r="A224" s="1053"/>
      <c r="B224" s="469"/>
      <c r="C224" s="469"/>
      <c r="D224" s="469"/>
      <c r="E224" s="469" t="s">
        <v>439</v>
      </c>
      <c r="F224" s="886" t="s">
        <v>440</v>
      </c>
      <c r="G224" s="886"/>
      <c r="H224" s="886"/>
      <c r="I224" s="883">
        <f>SUM(U224,AE224,AO224,AY224,BI224)</f>
        <v>960000</v>
      </c>
      <c r="J224" s="884">
        <f>I224/I210</f>
        <v>3.2573289902280131E-2</v>
      </c>
      <c r="K224" s="1114">
        <f>I224/I138</f>
        <v>4.9043566917778411E-3</v>
      </c>
      <c r="L224" s="885"/>
      <c r="M224" s="886"/>
      <c r="N224" s="886"/>
      <c r="O224" s="469"/>
      <c r="P224" s="886"/>
      <c r="Q224" s="887"/>
      <c r="R224" s="886"/>
      <c r="S224" s="886"/>
      <c r="T224" s="886"/>
      <c r="U224" s="888">
        <f>SUM(U225)</f>
        <v>960000</v>
      </c>
      <c r="V224" s="1022"/>
      <c r="W224" s="890"/>
      <c r="X224" s="890"/>
      <c r="Y224" s="891"/>
      <c r="Z224" s="890"/>
      <c r="AA224" s="892"/>
      <c r="AB224" s="890"/>
      <c r="AC224" s="890"/>
      <c r="AD224" s="890"/>
      <c r="AE224" s="888">
        <f>SUM(AE225)</f>
        <v>0</v>
      </c>
      <c r="AF224" s="889"/>
      <c r="AG224" s="890"/>
      <c r="AH224" s="890"/>
      <c r="AI224" s="891"/>
      <c r="AJ224" s="890"/>
      <c r="AK224" s="892"/>
      <c r="AL224" s="890"/>
      <c r="AM224" s="890"/>
      <c r="AN224" s="890"/>
      <c r="AO224" s="888">
        <f>SUM(AO225)</f>
        <v>0</v>
      </c>
      <c r="AP224" s="889"/>
      <c r="AQ224" s="890"/>
      <c r="AR224" s="890"/>
      <c r="AS224" s="891"/>
      <c r="AT224" s="890"/>
      <c r="AU224" s="892"/>
      <c r="AV224" s="890"/>
      <c r="AW224" s="890"/>
      <c r="AX224" s="890"/>
      <c r="AY224" s="888">
        <f>SUM(AY225)</f>
        <v>0</v>
      </c>
      <c r="AZ224" s="889"/>
      <c r="BA224" s="890"/>
      <c r="BB224" s="890"/>
      <c r="BC224" s="891"/>
      <c r="BD224" s="890"/>
      <c r="BE224" s="892"/>
      <c r="BF224" s="890"/>
      <c r="BG224" s="890"/>
      <c r="BH224" s="890"/>
      <c r="BI224" s="1054">
        <f>SUM(BI225)</f>
        <v>0</v>
      </c>
    </row>
    <row r="225" spans="1:61" s="13" customFormat="1" ht="12" hidden="1" customHeight="1">
      <c r="A225" s="1053"/>
      <c r="B225" s="469"/>
      <c r="C225" s="469"/>
      <c r="D225" s="469"/>
      <c r="E225" s="469"/>
      <c r="F225" s="886"/>
      <c r="G225" s="886"/>
      <c r="H225" s="886"/>
      <c r="I225" s="883"/>
      <c r="J225" s="884"/>
      <c r="K225" s="1114"/>
      <c r="L225" s="1021" t="s">
        <v>271</v>
      </c>
      <c r="M225" s="962">
        <v>80000</v>
      </c>
      <c r="N225" s="959" t="s">
        <v>7</v>
      </c>
      <c r="O225" s="975">
        <v>12</v>
      </c>
      <c r="P225" s="959"/>
      <c r="Q225" s="987"/>
      <c r="R225" s="959"/>
      <c r="S225" s="959"/>
      <c r="T225" s="968" t="s">
        <v>8</v>
      </c>
      <c r="U225" s="888">
        <f>SUM(M225*O225+Q225)</f>
        <v>960000</v>
      </c>
      <c r="V225" s="913"/>
      <c r="W225" s="890"/>
      <c r="X225" s="890"/>
      <c r="Y225" s="891"/>
      <c r="Z225" s="890"/>
      <c r="AA225" s="892"/>
      <c r="AB225" s="890"/>
      <c r="AC225" s="890"/>
      <c r="AD225" s="890"/>
      <c r="AE225" s="888"/>
      <c r="AF225" s="889"/>
      <c r="AG225" s="890"/>
      <c r="AH225" s="890"/>
      <c r="AI225" s="891"/>
      <c r="AJ225" s="890"/>
      <c r="AK225" s="892"/>
      <c r="AL225" s="890"/>
      <c r="AM225" s="890"/>
      <c r="AN225" s="890"/>
      <c r="AO225" s="888"/>
      <c r="AP225" s="889"/>
      <c r="AQ225" s="890"/>
      <c r="AR225" s="890"/>
      <c r="AS225" s="891"/>
      <c r="AT225" s="890"/>
      <c r="AU225" s="892"/>
      <c r="AV225" s="890"/>
      <c r="AW225" s="890"/>
      <c r="AX225" s="890"/>
      <c r="AY225" s="888"/>
      <c r="AZ225" s="889"/>
      <c r="BA225" s="890"/>
      <c r="BB225" s="890"/>
      <c r="BC225" s="891"/>
      <c r="BD225" s="890"/>
      <c r="BE225" s="892"/>
      <c r="BF225" s="890"/>
      <c r="BG225" s="890"/>
      <c r="BH225" s="890"/>
      <c r="BI225" s="1054"/>
    </row>
    <row r="226" spans="1:61" s="13" customFormat="1" ht="12" customHeight="1">
      <c r="A226" s="1053"/>
      <c r="B226" s="469"/>
      <c r="C226" s="469"/>
      <c r="D226" s="469"/>
      <c r="E226" s="469" t="s">
        <v>441</v>
      </c>
      <c r="F226" s="886" t="s">
        <v>294</v>
      </c>
      <c r="G226" s="886"/>
      <c r="H226" s="886"/>
      <c r="I226" s="883">
        <f>SUM(U226,AE226,AO226,AY226,BI226)</f>
        <v>240000</v>
      </c>
      <c r="J226" s="884">
        <f>I226/I210</f>
        <v>8.1433224755700327E-3</v>
      </c>
      <c r="K226" s="1114">
        <f>I226/I138</f>
        <v>1.2260891729444603E-3</v>
      </c>
      <c r="L226" s="885"/>
      <c r="M226" s="886"/>
      <c r="N226" s="886"/>
      <c r="O226" s="469"/>
      <c r="P226" s="886"/>
      <c r="Q226" s="887"/>
      <c r="R226" s="886"/>
      <c r="S226" s="886"/>
      <c r="T226" s="886"/>
      <c r="U226" s="888">
        <f>SUM(U227)</f>
        <v>240000</v>
      </c>
      <c r="V226" s="1022"/>
      <c r="W226" s="890"/>
      <c r="X226" s="890"/>
      <c r="Y226" s="891"/>
      <c r="Z226" s="890"/>
      <c r="AA226" s="892"/>
      <c r="AB226" s="890"/>
      <c r="AC226" s="890"/>
      <c r="AD226" s="890"/>
      <c r="AE226" s="888">
        <f>SUM(AE227)</f>
        <v>0</v>
      </c>
      <c r="AF226" s="889"/>
      <c r="AG226" s="890"/>
      <c r="AH226" s="890"/>
      <c r="AI226" s="891"/>
      <c r="AJ226" s="890"/>
      <c r="AK226" s="892"/>
      <c r="AL226" s="890"/>
      <c r="AM226" s="890"/>
      <c r="AN226" s="890"/>
      <c r="AO226" s="888">
        <f>SUM(AO227)</f>
        <v>0</v>
      </c>
      <c r="AP226" s="889"/>
      <c r="AQ226" s="890"/>
      <c r="AR226" s="890"/>
      <c r="AS226" s="891"/>
      <c r="AT226" s="890"/>
      <c r="AU226" s="892"/>
      <c r="AV226" s="890"/>
      <c r="AW226" s="890"/>
      <c r="AX226" s="890"/>
      <c r="AY226" s="888">
        <f>SUM(AY227)</f>
        <v>0</v>
      </c>
      <c r="AZ226" s="889"/>
      <c r="BA226" s="890"/>
      <c r="BB226" s="890"/>
      <c r="BC226" s="891"/>
      <c r="BD226" s="890"/>
      <c r="BE226" s="892"/>
      <c r="BF226" s="890"/>
      <c r="BG226" s="890"/>
      <c r="BH226" s="890"/>
      <c r="BI226" s="1054">
        <f>SUM(BI227)</f>
        <v>0</v>
      </c>
    </row>
    <row r="227" spans="1:61" s="13" customFormat="1" ht="12" hidden="1" customHeight="1">
      <c r="A227" s="1053"/>
      <c r="B227" s="469"/>
      <c r="C227" s="469"/>
      <c r="D227" s="469"/>
      <c r="E227" s="469"/>
      <c r="F227" s="886"/>
      <c r="G227" s="886"/>
      <c r="H227" s="886"/>
      <c r="I227" s="883"/>
      <c r="J227" s="884"/>
      <c r="K227" s="1114"/>
      <c r="L227" s="1021" t="s">
        <v>294</v>
      </c>
      <c r="M227" s="962">
        <v>20000</v>
      </c>
      <c r="N227" s="959" t="s">
        <v>7</v>
      </c>
      <c r="O227" s="975">
        <v>12</v>
      </c>
      <c r="P227" s="959"/>
      <c r="Q227" s="987"/>
      <c r="R227" s="959"/>
      <c r="S227" s="959"/>
      <c r="T227" s="968" t="s">
        <v>8</v>
      </c>
      <c r="U227" s="888">
        <f>SUM(M227*O227+Q227)</f>
        <v>240000</v>
      </c>
      <c r="V227" s="913"/>
      <c r="W227" s="890"/>
      <c r="X227" s="890"/>
      <c r="Y227" s="891"/>
      <c r="Z227" s="890"/>
      <c r="AA227" s="892"/>
      <c r="AB227" s="890"/>
      <c r="AC227" s="890"/>
      <c r="AD227" s="890"/>
      <c r="AE227" s="888"/>
      <c r="AF227" s="889"/>
      <c r="AG227" s="890"/>
      <c r="AH227" s="890"/>
      <c r="AI227" s="891"/>
      <c r="AJ227" s="890"/>
      <c r="AK227" s="892"/>
      <c r="AL227" s="890"/>
      <c r="AM227" s="890"/>
      <c r="AN227" s="890"/>
      <c r="AO227" s="888"/>
      <c r="AP227" s="889"/>
      <c r="AQ227" s="890"/>
      <c r="AR227" s="890"/>
      <c r="AS227" s="891"/>
      <c r="AT227" s="890"/>
      <c r="AU227" s="892"/>
      <c r="AV227" s="890"/>
      <c r="AW227" s="890"/>
      <c r="AX227" s="890"/>
      <c r="AY227" s="888"/>
      <c r="AZ227" s="889"/>
      <c r="BA227" s="890"/>
      <c r="BB227" s="890"/>
      <c r="BC227" s="891"/>
      <c r="BD227" s="890"/>
      <c r="BE227" s="892"/>
      <c r="BF227" s="890"/>
      <c r="BG227" s="890"/>
      <c r="BH227" s="890"/>
      <c r="BI227" s="1054"/>
    </row>
    <row r="228" spans="1:61" s="13" customFormat="1" ht="12" customHeight="1">
      <c r="A228" s="1053"/>
      <c r="B228" s="469"/>
      <c r="C228" s="469"/>
      <c r="D228" s="469"/>
      <c r="E228" s="469" t="s">
        <v>442</v>
      </c>
      <c r="F228" s="886" t="s">
        <v>443</v>
      </c>
      <c r="G228" s="886"/>
      <c r="H228" s="886"/>
      <c r="I228" s="883">
        <f>SUM(U228,AE228,AO228,AY228,BI228)</f>
        <v>600000</v>
      </c>
      <c r="J228" s="884">
        <f>I228/I210</f>
        <v>2.035830618892508E-2</v>
      </c>
      <c r="K228" s="1114">
        <f>I228/I138</f>
        <v>3.0652229323611508E-3</v>
      </c>
      <c r="L228" s="885"/>
      <c r="M228" s="886"/>
      <c r="N228" s="886"/>
      <c r="O228" s="469"/>
      <c r="P228" s="886"/>
      <c r="Q228" s="887"/>
      <c r="R228" s="886"/>
      <c r="S228" s="886"/>
      <c r="T228" s="886"/>
      <c r="U228" s="888">
        <f>SUM(U229:U230)</f>
        <v>0</v>
      </c>
      <c r="V228" s="1022"/>
      <c r="W228" s="890"/>
      <c r="X228" s="890"/>
      <c r="Y228" s="891"/>
      <c r="Z228" s="890"/>
      <c r="AA228" s="892"/>
      <c r="AB228" s="890"/>
      <c r="AC228" s="890"/>
      <c r="AD228" s="890"/>
      <c r="AE228" s="888">
        <f>SUM(AE229:AE230)</f>
        <v>120000</v>
      </c>
      <c r="AF228" s="889"/>
      <c r="AG228" s="893"/>
      <c r="AH228" s="890"/>
      <c r="AI228" s="903"/>
      <c r="AJ228" s="890"/>
      <c r="AK228" s="990"/>
      <c r="AL228" s="890"/>
      <c r="AM228" s="890"/>
      <c r="AN228" s="896"/>
      <c r="AO228" s="888">
        <f>SUM(AO229:AO230)</f>
        <v>480000</v>
      </c>
      <c r="AP228" s="889"/>
      <c r="AQ228" s="890"/>
      <c r="AR228" s="890"/>
      <c r="AS228" s="891"/>
      <c r="AT228" s="890"/>
      <c r="AU228" s="892"/>
      <c r="AV228" s="890"/>
      <c r="AW228" s="890"/>
      <c r="AX228" s="890"/>
      <c r="AY228" s="888">
        <f>SUM(AY229:AY230)</f>
        <v>0</v>
      </c>
      <c r="AZ228" s="889"/>
      <c r="BA228" s="890"/>
      <c r="BB228" s="890"/>
      <c r="BC228" s="891"/>
      <c r="BD228" s="890"/>
      <c r="BE228" s="892"/>
      <c r="BF228" s="890"/>
      <c r="BG228" s="890"/>
      <c r="BH228" s="890"/>
      <c r="BI228" s="1054">
        <f>SUM(BI229:BI230)</f>
        <v>0</v>
      </c>
    </row>
    <row r="229" spans="1:61" s="13" customFormat="1" ht="12" hidden="1" customHeight="1">
      <c r="A229" s="1053"/>
      <c r="B229" s="469"/>
      <c r="C229" s="469"/>
      <c r="D229" s="469"/>
      <c r="E229" s="469"/>
      <c r="F229" s="886"/>
      <c r="G229" s="886"/>
      <c r="H229" s="886"/>
      <c r="I229" s="883"/>
      <c r="J229" s="884"/>
      <c r="K229" s="1114"/>
      <c r="L229" s="885"/>
      <c r="M229" s="886"/>
      <c r="N229" s="886"/>
      <c r="O229" s="469"/>
      <c r="P229" s="886"/>
      <c r="Q229" s="887"/>
      <c r="R229" s="886"/>
      <c r="S229" s="886"/>
      <c r="T229" s="886"/>
      <c r="U229" s="888"/>
      <c r="V229" s="889" t="s">
        <v>278</v>
      </c>
      <c r="W229" s="893">
        <v>30000</v>
      </c>
      <c r="X229" s="890" t="s">
        <v>7</v>
      </c>
      <c r="Y229" s="924">
        <v>4</v>
      </c>
      <c r="Z229" s="890"/>
      <c r="AA229" s="990"/>
      <c r="AB229" s="890"/>
      <c r="AC229" s="890"/>
      <c r="AD229" s="896" t="s">
        <v>8</v>
      </c>
      <c r="AE229" s="888">
        <f>SUM(W229*Y229+AA229)</f>
        <v>120000</v>
      </c>
      <c r="AF229" s="889" t="s">
        <v>278</v>
      </c>
      <c r="AG229" s="893">
        <v>30000</v>
      </c>
      <c r="AH229" s="890" t="s">
        <v>7</v>
      </c>
      <c r="AI229" s="924">
        <v>4</v>
      </c>
      <c r="AJ229" s="890"/>
      <c r="AK229" s="990"/>
      <c r="AL229" s="890"/>
      <c r="AM229" s="890"/>
      <c r="AN229" s="896" t="s">
        <v>8</v>
      </c>
      <c r="AO229" s="888">
        <f>SUM(AG229*AI229+AK229)</f>
        <v>120000</v>
      </c>
      <c r="AP229" s="889"/>
      <c r="AQ229" s="890"/>
      <c r="AR229" s="890"/>
      <c r="AS229" s="891"/>
      <c r="AT229" s="890"/>
      <c r="AU229" s="892"/>
      <c r="AV229" s="890"/>
      <c r="AW229" s="890"/>
      <c r="AX229" s="890"/>
      <c r="AY229" s="888"/>
      <c r="AZ229" s="889"/>
      <c r="BA229" s="890"/>
      <c r="BB229" s="890"/>
      <c r="BC229" s="891"/>
      <c r="BD229" s="890"/>
      <c r="BE229" s="892"/>
      <c r="BF229" s="890"/>
      <c r="BG229" s="890"/>
      <c r="BH229" s="890"/>
      <c r="BI229" s="1054"/>
    </row>
    <row r="230" spans="1:61" s="13" customFormat="1" ht="12" hidden="1" customHeight="1">
      <c r="A230" s="1053"/>
      <c r="B230" s="469"/>
      <c r="C230" s="469"/>
      <c r="D230" s="469"/>
      <c r="E230" s="469"/>
      <c r="F230" s="886"/>
      <c r="G230" s="886"/>
      <c r="H230" s="886"/>
      <c r="I230" s="883"/>
      <c r="J230" s="884"/>
      <c r="K230" s="1114"/>
      <c r="L230" s="885"/>
      <c r="M230" s="886"/>
      <c r="N230" s="886"/>
      <c r="O230" s="469"/>
      <c r="P230" s="886"/>
      <c r="Q230" s="887"/>
      <c r="R230" s="886"/>
      <c r="S230" s="886"/>
      <c r="T230" s="886"/>
      <c r="U230" s="888"/>
      <c r="V230" s="889"/>
      <c r="W230" s="890"/>
      <c r="X230" s="890"/>
      <c r="Y230" s="891"/>
      <c r="Z230" s="890"/>
      <c r="AA230" s="892"/>
      <c r="AB230" s="890"/>
      <c r="AC230" s="890"/>
      <c r="AD230" s="890"/>
      <c r="AE230" s="888"/>
      <c r="AF230" s="889" t="s">
        <v>279</v>
      </c>
      <c r="AG230" s="893">
        <v>30000</v>
      </c>
      <c r="AH230" s="890" t="s">
        <v>7</v>
      </c>
      <c r="AI230" s="903">
        <v>12</v>
      </c>
      <c r="AJ230" s="890"/>
      <c r="AK230" s="990"/>
      <c r="AL230" s="890"/>
      <c r="AM230" s="890"/>
      <c r="AN230" s="896" t="s">
        <v>8</v>
      </c>
      <c r="AO230" s="888">
        <f>SUM(AG230*AI230+AK230)</f>
        <v>360000</v>
      </c>
      <c r="AP230" s="889"/>
      <c r="AQ230" s="890"/>
      <c r="AR230" s="890"/>
      <c r="AS230" s="891"/>
      <c r="AT230" s="890"/>
      <c r="AU230" s="892"/>
      <c r="AV230" s="890"/>
      <c r="AW230" s="890"/>
      <c r="AX230" s="890"/>
      <c r="AY230" s="888"/>
      <c r="AZ230" s="889"/>
      <c r="BA230" s="890"/>
      <c r="BB230" s="890"/>
      <c r="BC230" s="891"/>
      <c r="BD230" s="890"/>
      <c r="BE230" s="892"/>
      <c r="BF230" s="890"/>
      <c r="BG230" s="890"/>
      <c r="BH230" s="890"/>
      <c r="BI230" s="1054"/>
    </row>
    <row r="231" spans="1:61" s="13" customFormat="1" ht="12" customHeight="1">
      <c r="A231" s="1053"/>
      <c r="B231" s="469"/>
      <c r="C231" s="469"/>
      <c r="D231" s="469"/>
      <c r="E231" s="469" t="s">
        <v>444</v>
      </c>
      <c r="F231" s="886" t="s">
        <v>445</v>
      </c>
      <c r="G231" s="886"/>
      <c r="H231" s="886"/>
      <c r="I231" s="883">
        <f>SUM(U231,AE231,AO231,AY231,BI231)</f>
        <v>1200000</v>
      </c>
      <c r="J231" s="884">
        <f>I231/I210</f>
        <v>4.071661237785016E-2</v>
      </c>
      <c r="K231" s="1114">
        <f>I231/I138</f>
        <v>6.1304458647223016E-3</v>
      </c>
      <c r="L231" s="885"/>
      <c r="M231" s="886"/>
      <c r="N231" s="886"/>
      <c r="O231" s="469"/>
      <c r="P231" s="886"/>
      <c r="Q231" s="887"/>
      <c r="R231" s="886"/>
      <c r="S231" s="886"/>
      <c r="T231" s="886"/>
      <c r="U231" s="888">
        <f>SUM(U232)</f>
        <v>0</v>
      </c>
      <c r="V231" s="889"/>
      <c r="W231" s="890"/>
      <c r="X231" s="890"/>
      <c r="Y231" s="891"/>
      <c r="Z231" s="890"/>
      <c r="AA231" s="892"/>
      <c r="AB231" s="890"/>
      <c r="AC231" s="890"/>
      <c r="AD231" s="890"/>
      <c r="AE231" s="888">
        <f>SUM(AE232)</f>
        <v>360000</v>
      </c>
      <c r="AF231" s="889"/>
      <c r="AG231" s="890"/>
      <c r="AH231" s="890"/>
      <c r="AI231" s="891"/>
      <c r="AJ231" s="890"/>
      <c r="AK231" s="892"/>
      <c r="AL231" s="890"/>
      <c r="AM231" s="890"/>
      <c r="AN231" s="890"/>
      <c r="AO231" s="888">
        <f>SUM(AO232)</f>
        <v>600000</v>
      </c>
      <c r="AP231" s="889"/>
      <c r="AQ231" s="890"/>
      <c r="AR231" s="890"/>
      <c r="AS231" s="891"/>
      <c r="AT231" s="890"/>
      <c r="AU231" s="892"/>
      <c r="AV231" s="890"/>
      <c r="AW231" s="890"/>
      <c r="AX231" s="890"/>
      <c r="AY231" s="888">
        <f>SUM(AY232)</f>
        <v>0</v>
      </c>
      <c r="AZ231" s="889"/>
      <c r="BA231" s="890"/>
      <c r="BB231" s="890"/>
      <c r="BC231" s="891"/>
      <c r="BD231" s="890"/>
      <c r="BE231" s="892"/>
      <c r="BF231" s="890"/>
      <c r="BG231" s="890"/>
      <c r="BH231" s="890"/>
      <c r="BI231" s="1054">
        <f>SUM(BI232)</f>
        <v>240000</v>
      </c>
    </row>
    <row r="232" spans="1:61" s="13" customFormat="1" ht="12" hidden="1" customHeight="1">
      <c r="A232" s="1053"/>
      <c r="B232" s="469"/>
      <c r="C232" s="469"/>
      <c r="D232" s="469"/>
      <c r="E232" s="469"/>
      <c r="F232" s="886"/>
      <c r="G232" s="886"/>
      <c r="H232" s="886"/>
      <c r="I232" s="883"/>
      <c r="J232" s="884"/>
      <c r="K232" s="1108"/>
      <c r="L232" s="886"/>
      <c r="M232" s="886"/>
      <c r="N232" s="886"/>
      <c r="O232" s="886"/>
      <c r="P232" s="886"/>
      <c r="Q232" s="886"/>
      <c r="R232" s="886"/>
      <c r="S232" s="886"/>
      <c r="T232" s="886"/>
      <c r="U232" s="888"/>
      <c r="V232" s="889" t="s">
        <v>304</v>
      </c>
      <c r="W232" s="893">
        <v>30000</v>
      </c>
      <c r="X232" s="890" t="s">
        <v>7</v>
      </c>
      <c r="Y232" s="903">
        <v>12</v>
      </c>
      <c r="Z232" s="890"/>
      <c r="AA232" s="904"/>
      <c r="AB232" s="890"/>
      <c r="AC232" s="903"/>
      <c r="AD232" s="896" t="s">
        <v>8</v>
      </c>
      <c r="AE232" s="888">
        <f>SUM(W232*Y232)</f>
        <v>360000</v>
      </c>
      <c r="AF232" s="889" t="s">
        <v>304</v>
      </c>
      <c r="AG232" s="893">
        <v>50000</v>
      </c>
      <c r="AH232" s="890" t="s">
        <v>7</v>
      </c>
      <c r="AI232" s="903">
        <v>12</v>
      </c>
      <c r="AJ232" s="890"/>
      <c r="AK232" s="904"/>
      <c r="AL232" s="890"/>
      <c r="AM232" s="903"/>
      <c r="AN232" s="896" t="s">
        <v>8</v>
      </c>
      <c r="AO232" s="888">
        <f>SUM(AG232*AI232)</f>
        <v>600000</v>
      </c>
      <c r="AP232" s="889"/>
      <c r="AQ232" s="893"/>
      <c r="AR232" s="890"/>
      <c r="AS232" s="903"/>
      <c r="AT232" s="890"/>
      <c r="AU232" s="904"/>
      <c r="AV232" s="890"/>
      <c r="AW232" s="903"/>
      <c r="AX232" s="896"/>
      <c r="AY232" s="888"/>
      <c r="AZ232" s="889" t="s">
        <v>304</v>
      </c>
      <c r="BA232" s="893">
        <v>20000</v>
      </c>
      <c r="BB232" s="902" t="s">
        <v>7</v>
      </c>
      <c r="BC232" s="903">
        <v>12</v>
      </c>
      <c r="BD232" s="890"/>
      <c r="BE232" s="904"/>
      <c r="BF232" s="890"/>
      <c r="BG232" s="903"/>
      <c r="BH232" s="896" t="s">
        <v>8</v>
      </c>
      <c r="BI232" s="1054">
        <f>SUM(BA232*BC232)</f>
        <v>240000</v>
      </c>
    </row>
    <row r="233" spans="1:61" s="13" customFormat="1" ht="12" customHeight="1">
      <c r="A233" s="1053"/>
      <c r="B233" s="469"/>
      <c r="C233" s="469"/>
      <c r="D233" s="469"/>
      <c r="E233" s="469" t="s">
        <v>446</v>
      </c>
      <c r="F233" s="886" t="s">
        <v>117</v>
      </c>
      <c r="G233" s="886"/>
      <c r="H233" s="886"/>
      <c r="I233" s="883">
        <f>SUM(U233,AE233,AO233,AY233,BI233)</f>
        <v>2390000</v>
      </c>
      <c r="J233" s="884">
        <f>I233/I210</f>
        <v>8.1093919652551569E-2</v>
      </c>
      <c r="K233" s="1108">
        <f>I233/I138</f>
        <v>1.2209804680571918E-2</v>
      </c>
      <c r="L233" s="886"/>
      <c r="M233" s="886"/>
      <c r="N233" s="886"/>
      <c r="O233" s="886"/>
      <c r="P233" s="886"/>
      <c r="Q233" s="886"/>
      <c r="R233" s="886"/>
      <c r="S233" s="886"/>
      <c r="T233" s="886"/>
      <c r="U233" s="888">
        <f>SUM(U234:U237)</f>
        <v>2390000</v>
      </c>
      <c r="V233" s="889"/>
      <c r="W233" s="893"/>
      <c r="X233" s="890"/>
      <c r="Y233" s="903"/>
      <c r="Z233" s="890"/>
      <c r="AA233" s="904"/>
      <c r="AB233" s="890"/>
      <c r="AC233" s="903"/>
      <c r="AD233" s="896"/>
      <c r="AE233" s="888">
        <f>SUM(AE234:AE237)</f>
        <v>0</v>
      </c>
      <c r="AF233" s="889"/>
      <c r="AG233" s="893"/>
      <c r="AH233" s="890"/>
      <c r="AI233" s="903"/>
      <c r="AJ233" s="890"/>
      <c r="AK233" s="904"/>
      <c r="AL233" s="890"/>
      <c r="AM233" s="903"/>
      <c r="AN233" s="896"/>
      <c r="AO233" s="888">
        <f>SUM(AO234:AO237)</f>
        <v>0</v>
      </c>
      <c r="AP233" s="889"/>
      <c r="AQ233" s="893"/>
      <c r="AR233" s="890"/>
      <c r="AS233" s="903"/>
      <c r="AT233" s="890"/>
      <c r="AU233" s="904"/>
      <c r="AV233" s="890"/>
      <c r="AW233" s="903"/>
      <c r="AX233" s="896"/>
      <c r="AY233" s="888">
        <f>SUM(AY234:AY237)</f>
        <v>0</v>
      </c>
      <c r="AZ233" s="889"/>
      <c r="BA233" s="893"/>
      <c r="BB233" s="890"/>
      <c r="BC233" s="903"/>
      <c r="BD233" s="890"/>
      <c r="BE233" s="904"/>
      <c r="BF233" s="890"/>
      <c r="BG233" s="903"/>
      <c r="BH233" s="896"/>
      <c r="BI233" s="1054">
        <f>SUM(BI234:BI237)</f>
        <v>0</v>
      </c>
    </row>
    <row r="234" spans="1:61" s="13" customFormat="1" ht="12" hidden="1" customHeight="1">
      <c r="A234" s="1053"/>
      <c r="B234" s="469"/>
      <c r="C234" s="469"/>
      <c r="D234" s="469"/>
      <c r="E234" s="469"/>
      <c r="F234" s="886"/>
      <c r="G234" s="886"/>
      <c r="H234" s="886"/>
      <c r="I234" s="883"/>
      <c r="J234" s="884"/>
      <c r="K234" s="1108"/>
      <c r="L234" s="1023" t="s">
        <v>268</v>
      </c>
      <c r="M234" s="1024">
        <v>800000</v>
      </c>
      <c r="N234" s="966"/>
      <c r="O234" s="1025">
        <v>1</v>
      </c>
      <c r="P234" s="966"/>
      <c r="Q234" s="1026"/>
      <c r="R234" s="966"/>
      <c r="S234" s="966"/>
      <c r="T234" s="966"/>
      <c r="U234" s="923">
        <f>SUM(M234*O234)</f>
        <v>800000</v>
      </c>
      <c r="V234" s="889"/>
      <c r="W234" s="893"/>
      <c r="X234" s="890"/>
      <c r="Y234" s="903"/>
      <c r="Z234" s="890"/>
      <c r="AA234" s="904"/>
      <c r="AB234" s="890"/>
      <c r="AC234" s="903"/>
      <c r="AD234" s="896"/>
      <c r="AE234" s="888"/>
      <c r="AF234" s="889"/>
      <c r="AG234" s="893"/>
      <c r="AH234" s="890"/>
      <c r="AI234" s="903"/>
      <c r="AJ234" s="890"/>
      <c r="AK234" s="904"/>
      <c r="AL234" s="890"/>
      <c r="AM234" s="903"/>
      <c r="AN234" s="896"/>
      <c r="AO234" s="888"/>
      <c r="AP234" s="889"/>
      <c r="AQ234" s="893"/>
      <c r="AR234" s="890"/>
      <c r="AS234" s="903"/>
      <c r="AT234" s="890"/>
      <c r="AU234" s="904"/>
      <c r="AV234" s="890"/>
      <c r="AW234" s="903"/>
      <c r="AX234" s="896"/>
      <c r="AY234" s="888"/>
      <c r="AZ234" s="889"/>
      <c r="BA234" s="893"/>
      <c r="BB234" s="890"/>
      <c r="BC234" s="903"/>
      <c r="BD234" s="890"/>
      <c r="BE234" s="904"/>
      <c r="BF234" s="890"/>
      <c r="BG234" s="903"/>
      <c r="BH234" s="896"/>
      <c r="BI234" s="1054"/>
    </row>
    <row r="235" spans="1:61" s="13" customFormat="1" ht="12" hidden="1" customHeight="1">
      <c r="A235" s="1053"/>
      <c r="B235" s="469"/>
      <c r="C235" s="469"/>
      <c r="D235" s="469"/>
      <c r="E235" s="469"/>
      <c r="F235" s="886"/>
      <c r="G235" s="886"/>
      <c r="H235" s="886"/>
      <c r="I235" s="883"/>
      <c r="J235" s="884"/>
      <c r="K235" s="1108"/>
      <c r="L235" s="1023" t="s">
        <v>269</v>
      </c>
      <c r="M235" s="1024">
        <v>90000</v>
      </c>
      <c r="N235" s="966" t="s">
        <v>7</v>
      </c>
      <c r="O235" s="1025">
        <v>1</v>
      </c>
      <c r="P235" s="966"/>
      <c r="Q235" s="1026"/>
      <c r="R235" s="966"/>
      <c r="S235" s="966"/>
      <c r="T235" s="967" t="s">
        <v>8</v>
      </c>
      <c r="U235" s="923">
        <f>SUM(M235*O235)</f>
        <v>90000</v>
      </c>
      <c r="V235" s="889"/>
      <c r="W235" s="893"/>
      <c r="X235" s="890"/>
      <c r="Y235" s="903"/>
      <c r="Z235" s="890"/>
      <c r="AA235" s="904"/>
      <c r="AB235" s="890"/>
      <c r="AC235" s="903"/>
      <c r="AD235" s="896"/>
      <c r="AE235" s="888"/>
      <c r="AF235" s="889"/>
      <c r="AG235" s="893"/>
      <c r="AH235" s="890"/>
      <c r="AI235" s="903"/>
      <c r="AJ235" s="890"/>
      <c r="AK235" s="904"/>
      <c r="AL235" s="890"/>
      <c r="AM235" s="903"/>
      <c r="AN235" s="896"/>
      <c r="AO235" s="888"/>
      <c r="AP235" s="889"/>
      <c r="AQ235" s="893"/>
      <c r="AR235" s="890"/>
      <c r="AS235" s="903"/>
      <c r="AT235" s="890"/>
      <c r="AU235" s="904"/>
      <c r="AV235" s="890"/>
      <c r="AW235" s="903"/>
      <c r="AX235" s="896"/>
      <c r="AY235" s="888"/>
      <c r="AZ235" s="889"/>
      <c r="BA235" s="893"/>
      <c r="BB235" s="890"/>
      <c r="BC235" s="903"/>
      <c r="BD235" s="890"/>
      <c r="BE235" s="904"/>
      <c r="BF235" s="890"/>
      <c r="BG235" s="903"/>
      <c r="BH235" s="896"/>
      <c r="BI235" s="1054"/>
    </row>
    <row r="236" spans="1:61" s="13" customFormat="1" ht="12" hidden="1" customHeight="1">
      <c r="A236" s="1053"/>
      <c r="B236" s="469"/>
      <c r="C236" s="469"/>
      <c r="D236" s="469"/>
      <c r="E236" s="469"/>
      <c r="F236" s="886"/>
      <c r="G236" s="886"/>
      <c r="H236" s="886"/>
      <c r="I236" s="883"/>
      <c r="J236" s="884"/>
      <c r="K236" s="1108"/>
      <c r="L236" s="958" t="s">
        <v>51</v>
      </c>
      <c r="M236" s="962">
        <v>100000</v>
      </c>
      <c r="N236" s="959" t="s">
        <v>7</v>
      </c>
      <c r="O236" s="975">
        <v>12</v>
      </c>
      <c r="P236" s="959"/>
      <c r="Q236" s="987"/>
      <c r="R236" s="959"/>
      <c r="S236" s="959"/>
      <c r="T236" s="968" t="s">
        <v>8</v>
      </c>
      <c r="U236" s="888">
        <f>SUM(M236*O236+Q236)</f>
        <v>1200000</v>
      </c>
      <c r="V236" s="889"/>
      <c r="W236" s="893"/>
      <c r="X236" s="890"/>
      <c r="Y236" s="903"/>
      <c r="Z236" s="890"/>
      <c r="AA236" s="904"/>
      <c r="AB236" s="890"/>
      <c r="AC236" s="903"/>
      <c r="AD236" s="896"/>
      <c r="AE236" s="888"/>
      <c r="AF236" s="889"/>
      <c r="AG236" s="893"/>
      <c r="AH236" s="890"/>
      <c r="AI236" s="903"/>
      <c r="AJ236" s="890"/>
      <c r="AK236" s="904"/>
      <c r="AL236" s="890"/>
      <c r="AM236" s="903"/>
      <c r="AN236" s="896"/>
      <c r="AO236" s="888"/>
      <c r="AP236" s="889"/>
      <c r="AQ236" s="893"/>
      <c r="AR236" s="890"/>
      <c r="AS236" s="903"/>
      <c r="AT236" s="890"/>
      <c r="AU236" s="904"/>
      <c r="AV236" s="890"/>
      <c r="AW236" s="903"/>
      <c r="AX236" s="896"/>
      <c r="AY236" s="888"/>
      <c r="AZ236" s="889"/>
      <c r="BA236" s="893"/>
      <c r="BB236" s="890"/>
      <c r="BC236" s="903"/>
      <c r="BD236" s="890"/>
      <c r="BE236" s="904"/>
      <c r="BF236" s="890"/>
      <c r="BG236" s="903"/>
      <c r="BH236" s="896"/>
      <c r="BI236" s="1054"/>
    </row>
    <row r="237" spans="1:61" s="13" customFormat="1" ht="12" hidden="1" customHeight="1">
      <c r="A237" s="1053"/>
      <c r="B237" s="469"/>
      <c r="C237" s="469"/>
      <c r="D237" s="469"/>
      <c r="E237" s="469"/>
      <c r="F237" s="886"/>
      <c r="G237" s="886"/>
      <c r="H237" s="886"/>
      <c r="I237" s="883"/>
      <c r="J237" s="884"/>
      <c r="K237" s="1108"/>
      <c r="L237" s="958" t="s">
        <v>158</v>
      </c>
      <c r="M237" s="962">
        <v>300000</v>
      </c>
      <c r="N237" s="959"/>
      <c r="O237" s="1027"/>
      <c r="P237" s="959"/>
      <c r="Q237" s="961"/>
      <c r="R237" s="959"/>
      <c r="S237" s="959"/>
      <c r="T237" s="968" t="s">
        <v>8</v>
      </c>
      <c r="U237" s="888">
        <f>M237</f>
        <v>300000</v>
      </c>
      <c r="V237" s="889"/>
      <c r="W237" s="890"/>
      <c r="X237" s="890"/>
      <c r="Y237" s="891"/>
      <c r="Z237" s="890"/>
      <c r="AA237" s="892"/>
      <c r="AB237" s="890"/>
      <c r="AC237" s="890"/>
      <c r="AD237" s="890"/>
      <c r="AE237" s="888"/>
      <c r="AF237" s="889"/>
      <c r="AG237" s="890"/>
      <c r="AH237" s="890"/>
      <c r="AI237" s="891"/>
      <c r="AJ237" s="890"/>
      <c r="AK237" s="892"/>
      <c r="AL237" s="890"/>
      <c r="AM237" s="890"/>
      <c r="AN237" s="890"/>
      <c r="AO237" s="888"/>
      <c r="AP237" s="889"/>
      <c r="AQ237" s="890"/>
      <c r="AR237" s="890"/>
      <c r="AS237" s="891"/>
      <c r="AT237" s="890"/>
      <c r="AU237" s="892"/>
      <c r="AV237" s="890"/>
      <c r="AW237" s="890"/>
      <c r="AX237" s="890"/>
      <c r="AY237" s="888"/>
      <c r="AZ237" s="889"/>
      <c r="BA237" s="890"/>
      <c r="BB237" s="890"/>
      <c r="BC237" s="891"/>
      <c r="BD237" s="890"/>
      <c r="BE237" s="892"/>
      <c r="BF237" s="890"/>
      <c r="BG237" s="890"/>
      <c r="BH237" s="890"/>
      <c r="BI237" s="1054"/>
    </row>
    <row r="238" spans="1:61" s="13" customFormat="1" ht="12" customHeight="1">
      <c r="A238" s="1053"/>
      <c r="B238" s="469"/>
      <c r="C238" s="469"/>
      <c r="D238" s="469"/>
      <c r="E238" s="469" t="s">
        <v>447</v>
      </c>
      <c r="F238" s="886" t="s">
        <v>418</v>
      </c>
      <c r="G238" s="886"/>
      <c r="H238" s="886"/>
      <c r="I238" s="883">
        <f>SUM(U238,AE238,AO238,AY238,BI238)</f>
        <v>1596000</v>
      </c>
      <c r="J238" s="884">
        <f>I238/I210</f>
        <v>5.415309446254072E-2</v>
      </c>
      <c r="K238" s="1107">
        <f>I238/I138</f>
        <v>8.1534930000806607E-3</v>
      </c>
      <c r="L238" s="885"/>
      <c r="M238" s="886"/>
      <c r="N238" s="886"/>
      <c r="O238" s="469"/>
      <c r="P238" s="886"/>
      <c r="Q238" s="887"/>
      <c r="R238" s="886"/>
      <c r="S238" s="886"/>
      <c r="T238" s="886"/>
      <c r="U238" s="888">
        <f>SUM(U239:U243)</f>
        <v>0</v>
      </c>
      <c r="V238" s="889"/>
      <c r="W238" s="893">
        <v>40000</v>
      </c>
      <c r="X238" s="902" t="s">
        <v>7</v>
      </c>
      <c r="Y238" s="903">
        <v>12</v>
      </c>
      <c r="Z238" s="890"/>
      <c r="AA238" s="904"/>
      <c r="AB238" s="890"/>
      <c r="AC238" s="903"/>
      <c r="AD238" s="896" t="s">
        <v>8</v>
      </c>
      <c r="AE238" s="888">
        <f>SUM(AE239:AE243)</f>
        <v>720000</v>
      </c>
      <c r="AF238" s="889"/>
      <c r="AG238" s="890"/>
      <c r="AH238" s="890"/>
      <c r="AI238" s="891"/>
      <c r="AJ238" s="890"/>
      <c r="AK238" s="892"/>
      <c r="AL238" s="890"/>
      <c r="AM238" s="890"/>
      <c r="AN238" s="890"/>
      <c r="AO238" s="888">
        <f>SUM(AO239:AO243)</f>
        <v>876000</v>
      </c>
      <c r="AP238" s="889"/>
      <c r="AQ238" s="890"/>
      <c r="AR238" s="890"/>
      <c r="AS238" s="891"/>
      <c r="AT238" s="890"/>
      <c r="AU238" s="892"/>
      <c r="AV238" s="890"/>
      <c r="AW238" s="890"/>
      <c r="AX238" s="890"/>
      <c r="AY238" s="888">
        <f>SUM(AY239:AY243)</f>
        <v>0</v>
      </c>
      <c r="AZ238" s="889"/>
      <c r="BA238" s="890"/>
      <c r="BB238" s="890"/>
      <c r="BC238" s="891"/>
      <c r="BD238" s="890"/>
      <c r="BE238" s="892"/>
      <c r="BF238" s="890"/>
      <c r="BG238" s="890"/>
      <c r="BH238" s="890"/>
      <c r="BI238" s="1054">
        <f>SUM(BI239:BI243)</f>
        <v>0</v>
      </c>
    </row>
    <row r="239" spans="1:61" s="13" customFormat="1" ht="12" hidden="1" customHeight="1">
      <c r="A239" s="1053"/>
      <c r="B239" s="469"/>
      <c r="C239" s="469"/>
      <c r="D239" s="469"/>
      <c r="E239" s="469"/>
      <c r="F239" s="886"/>
      <c r="G239" s="886"/>
      <c r="H239" s="886"/>
      <c r="I239" s="883"/>
      <c r="J239" s="884"/>
      <c r="K239" s="1108"/>
      <c r="L239" s="885"/>
      <c r="M239" s="897"/>
      <c r="N239" s="886"/>
      <c r="O239" s="899"/>
      <c r="P239" s="886"/>
      <c r="Q239" s="1028"/>
      <c r="R239" s="886"/>
      <c r="S239" s="886"/>
      <c r="T239" s="901"/>
      <c r="U239" s="888"/>
      <c r="V239" s="889" t="s">
        <v>422</v>
      </c>
      <c r="W239" s="893">
        <v>40000</v>
      </c>
      <c r="X239" s="902" t="s">
        <v>7</v>
      </c>
      <c r="Y239" s="903">
        <v>12</v>
      </c>
      <c r="Z239" s="890"/>
      <c r="AA239" s="904"/>
      <c r="AB239" s="890"/>
      <c r="AC239" s="903"/>
      <c r="AD239" s="896" t="s">
        <v>8</v>
      </c>
      <c r="AE239" s="888">
        <f>SUM(W239*Y239)</f>
        <v>480000</v>
      </c>
      <c r="AF239" s="889" t="s">
        <v>280</v>
      </c>
      <c r="AG239" s="893">
        <v>5000</v>
      </c>
      <c r="AH239" s="890" t="s">
        <v>7</v>
      </c>
      <c r="AI239" s="894">
        <v>8</v>
      </c>
      <c r="AJ239" s="890" t="s">
        <v>7</v>
      </c>
      <c r="AK239" s="924">
        <v>4</v>
      </c>
      <c r="AL239" s="891"/>
      <c r="AM239" s="903"/>
      <c r="AN239" s="896" t="s">
        <v>8</v>
      </c>
      <c r="AO239" s="888">
        <f>SUM(AG239*AI239*AK239)</f>
        <v>160000</v>
      </c>
      <c r="AP239" s="889"/>
      <c r="AQ239" s="893"/>
      <c r="AR239" s="890"/>
      <c r="AS239" s="903"/>
      <c r="AT239" s="890"/>
      <c r="AU239" s="990"/>
      <c r="AV239" s="890"/>
      <c r="AW239" s="890"/>
      <c r="AX239" s="896"/>
      <c r="AY239" s="888"/>
      <c r="AZ239" s="889"/>
      <c r="BA239" s="893"/>
      <c r="BB239" s="890"/>
      <c r="BC239" s="903"/>
      <c r="BD239" s="890"/>
      <c r="BE239" s="990"/>
      <c r="BF239" s="890"/>
      <c r="BG239" s="890"/>
      <c r="BH239" s="896"/>
      <c r="BI239" s="1054"/>
    </row>
    <row r="240" spans="1:61" s="13" customFormat="1" ht="12" hidden="1" customHeight="1">
      <c r="A240" s="1053"/>
      <c r="B240" s="469"/>
      <c r="C240" s="469"/>
      <c r="D240" s="469"/>
      <c r="E240" s="469"/>
      <c r="F240" s="886"/>
      <c r="G240" s="886"/>
      <c r="H240" s="886"/>
      <c r="I240" s="883"/>
      <c r="J240" s="884"/>
      <c r="K240" s="1108"/>
      <c r="L240" s="885"/>
      <c r="M240" s="897"/>
      <c r="N240" s="886"/>
      <c r="O240" s="899"/>
      <c r="P240" s="886"/>
      <c r="Q240" s="1028"/>
      <c r="R240" s="886"/>
      <c r="S240" s="886"/>
      <c r="T240" s="901"/>
      <c r="U240" s="888"/>
      <c r="V240" s="889" t="s">
        <v>262</v>
      </c>
      <c r="W240" s="893">
        <v>60000</v>
      </c>
      <c r="X240" s="902" t="s">
        <v>7</v>
      </c>
      <c r="Y240" s="924">
        <v>4</v>
      </c>
      <c r="Z240" s="890"/>
      <c r="AA240" s="990"/>
      <c r="AB240" s="890"/>
      <c r="AC240" s="890"/>
      <c r="AD240" s="896" t="s">
        <v>8</v>
      </c>
      <c r="AE240" s="888">
        <f>SUM(W240*Y240+AA240)</f>
        <v>240000</v>
      </c>
      <c r="AF240" s="889" t="s">
        <v>190</v>
      </c>
      <c r="AG240" s="893">
        <v>6000</v>
      </c>
      <c r="AH240" s="890" t="s">
        <v>7</v>
      </c>
      <c r="AI240" s="894">
        <v>8</v>
      </c>
      <c r="AJ240" s="890" t="s">
        <v>7</v>
      </c>
      <c r="AK240" s="924">
        <v>2</v>
      </c>
      <c r="AL240" s="890"/>
      <c r="AM240" s="926"/>
      <c r="AN240" s="896" t="s">
        <v>8</v>
      </c>
      <c r="AO240" s="888">
        <f>SUM(AG240*AI240*AK240)</f>
        <v>96000</v>
      </c>
      <c r="AP240" s="889"/>
      <c r="AQ240" s="893"/>
      <c r="AR240" s="890"/>
      <c r="AS240" s="903"/>
      <c r="AT240" s="890"/>
      <c r="AU240" s="990"/>
      <c r="AV240" s="890"/>
      <c r="AW240" s="890"/>
      <c r="AX240" s="896"/>
      <c r="AY240" s="888"/>
      <c r="AZ240" s="889"/>
      <c r="BA240" s="893"/>
      <c r="BB240" s="890"/>
      <c r="BC240" s="903"/>
      <c r="BD240" s="890"/>
      <c r="BE240" s="990"/>
      <c r="BF240" s="890"/>
      <c r="BG240" s="890"/>
      <c r="BH240" s="896"/>
      <c r="BI240" s="1054"/>
    </row>
    <row r="241" spans="1:66" s="13" customFormat="1" ht="12" hidden="1" customHeight="1">
      <c r="A241" s="1053"/>
      <c r="B241" s="469"/>
      <c r="C241" s="469"/>
      <c r="D241" s="469"/>
      <c r="E241" s="469"/>
      <c r="F241" s="886"/>
      <c r="G241" s="886"/>
      <c r="H241" s="886"/>
      <c r="I241" s="883"/>
      <c r="J241" s="884"/>
      <c r="K241" s="1108"/>
      <c r="L241" s="885"/>
      <c r="M241" s="897"/>
      <c r="N241" s="886"/>
      <c r="O241" s="899"/>
      <c r="P241" s="886"/>
      <c r="Q241" s="1028"/>
      <c r="R241" s="886"/>
      <c r="S241" s="886"/>
      <c r="T241" s="901"/>
      <c r="U241" s="888"/>
      <c r="V241" s="889"/>
      <c r="W241" s="893"/>
      <c r="X241" s="902"/>
      <c r="Y241" s="924"/>
      <c r="Z241" s="890"/>
      <c r="AA241" s="990"/>
      <c r="AB241" s="890"/>
      <c r="AC241" s="890"/>
      <c r="AD241" s="896"/>
      <c r="AE241" s="888"/>
      <c r="AF241" s="889" t="s">
        <v>191</v>
      </c>
      <c r="AG241" s="893">
        <v>70000</v>
      </c>
      <c r="AH241" s="890" t="s">
        <v>7</v>
      </c>
      <c r="AI241" s="894">
        <v>4</v>
      </c>
      <c r="AJ241" s="890" t="s">
        <v>7</v>
      </c>
      <c r="AK241" s="924">
        <v>2</v>
      </c>
      <c r="AL241" s="890"/>
      <c r="AM241" s="926"/>
      <c r="AN241" s="896" t="s">
        <v>8</v>
      </c>
      <c r="AO241" s="888">
        <f>SUM(AG241*AI241*AK241)</f>
        <v>560000</v>
      </c>
      <c r="AP241" s="889"/>
      <c r="AQ241" s="893"/>
      <c r="AR241" s="890"/>
      <c r="AS241" s="903"/>
      <c r="AT241" s="890"/>
      <c r="AU241" s="990"/>
      <c r="AV241" s="890"/>
      <c r="AW241" s="890"/>
      <c r="AX241" s="896"/>
      <c r="AY241" s="888"/>
      <c r="AZ241" s="889"/>
      <c r="BA241" s="893"/>
      <c r="BB241" s="890"/>
      <c r="BC241" s="903"/>
      <c r="BD241" s="890"/>
      <c r="BE241" s="990"/>
      <c r="BF241" s="890"/>
      <c r="BG241" s="890"/>
      <c r="BH241" s="896"/>
      <c r="BI241" s="1054"/>
    </row>
    <row r="242" spans="1:66" s="13" customFormat="1" ht="12" hidden="1" customHeight="1">
      <c r="A242" s="1053"/>
      <c r="B242" s="469"/>
      <c r="C242" s="469"/>
      <c r="D242" s="469"/>
      <c r="E242" s="469"/>
      <c r="F242" s="886"/>
      <c r="G242" s="886"/>
      <c r="H242" s="886"/>
      <c r="I242" s="883"/>
      <c r="J242" s="884"/>
      <c r="K242" s="1108"/>
      <c r="L242" s="885"/>
      <c r="M242" s="897"/>
      <c r="N242" s="886"/>
      <c r="O242" s="899"/>
      <c r="P242" s="886"/>
      <c r="Q242" s="1028"/>
      <c r="R242" s="886"/>
      <c r="S242" s="886"/>
      <c r="T242" s="901"/>
      <c r="U242" s="888"/>
      <c r="V242" s="889"/>
      <c r="W242" s="893"/>
      <c r="X242" s="902"/>
      <c r="Y242" s="924"/>
      <c r="Z242" s="890"/>
      <c r="AA242" s="990"/>
      <c r="AB242" s="890"/>
      <c r="AC242" s="890"/>
      <c r="AD242" s="896"/>
      <c r="AE242" s="888"/>
      <c r="AF242" s="889" t="s">
        <v>192</v>
      </c>
      <c r="AG242" s="893">
        <v>30000</v>
      </c>
      <c r="AH242" s="890" t="s">
        <v>7</v>
      </c>
      <c r="AI242" s="895">
        <v>2</v>
      </c>
      <c r="AJ242" s="890"/>
      <c r="AK242" s="895"/>
      <c r="AL242" s="890"/>
      <c r="AM242" s="895"/>
      <c r="AN242" s="896" t="s">
        <v>8</v>
      </c>
      <c r="AO242" s="888">
        <f>SUM(AG242*AI242)</f>
        <v>60000</v>
      </c>
      <c r="AP242" s="889"/>
      <c r="AQ242" s="893"/>
      <c r="AR242" s="890"/>
      <c r="AS242" s="903"/>
      <c r="AT242" s="890"/>
      <c r="AU242" s="990"/>
      <c r="AV242" s="890"/>
      <c r="AW242" s="890"/>
      <c r="AX242" s="896"/>
      <c r="AY242" s="888"/>
      <c r="AZ242" s="889"/>
      <c r="BA242" s="893"/>
      <c r="BB242" s="890"/>
      <c r="BC242" s="903"/>
      <c r="BD242" s="890"/>
      <c r="BE242" s="990"/>
      <c r="BF242" s="890"/>
      <c r="BG242" s="890"/>
      <c r="BH242" s="896"/>
      <c r="BI242" s="1054"/>
    </row>
    <row r="243" spans="1:66" s="13" customFormat="1" ht="12" hidden="1" customHeight="1">
      <c r="A243" s="1053"/>
      <c r="B243" s="469"/>
      <c r="C243" s="469"/>
      <c r="D243" s="469"/>
      <c r="E243" s="469"/>
      <c r="F243" s="886"/>
      <c r="G243" s="886"/>
      <c r="H243" s="886"/>
      <c r="I243" s="883"/>
      <c r="J243" s="884"/>
      <c r="K243" s="1108"/>
      <c r="L243" s="885"/>
      <c r="M243" s="897"/>
      <c r="N243" s="886"/>
      <c r="O243" s="899"/>
      <c r="P243" s="886"/>
      <c r="Q243" s="1028"/>
      <c r="R243" s="886"/>
      <c r="S243" s="886"/>
      <c r="T243" s="901"/>
      <c r="U243" s="888"/>
      <c r="V243" s="889"/>
      <c r="W243" s="893"/>
      <c r="X243" s="902"/>
      <c r="Y243" s="924"/>
      <c r="Z243" s="890"/>
      <c r="AA243" s="990"/>
      <c r="AB243" s="890"/>
      <c r="AC243" s="890"/>
      <c r="AD243" s="896"/>
      <c r="AE243" s="888"/>
      <c r="AF243" s="889"/>
      <c r="AG243" s="893"/>
      <c r="AH243" s="890"/>
      <c r="AI243" s="894"/>
      <c r="AJ243" s="890"/>
      <c r="AK243" s="924"/>
      <c r="AL243" s="891"/>
      <c r="AM243" s="903"/>
      <c r="AN243" s="896"/>
      <c r="AO243" s="888"/>
      <c r="AP243" s="889"/>
      <c r="AQ243" s="893"/>
      <c r="AR243" s="890"/>
      <c r="AS243" s="903"/>
      <c r="AT243" s="890"/>
      <c r="AU243" s="990"/>
      <c r="AV243" s="890"/>
      <c r="AW243" s="890"/>
      <c r="AX243" s="896"/>
      <c r="AY243" s="888"/>
      <c r="AZ243" s="889"/>
      <c r="BA243" s="893"/>
      <c r="BB243" s="890"/>
      <c r="BC243" s="903"/>
      <c r="BD243" s="890"/>
      <c r="BE243" s="990"/>
      <c r="BF243" s="890"/>
      <c r="BG243" s="890"/>
      <c r="BH243" s="896"/>
      <c r="BI243" s="1054"/>
    </row>
    <row r="244" spans="1:66" s="13" customFormat="1" ht="12" customHeight="1">
      <c r="A244" s="1053"/>
      <c r="B244" s="469"/>
      <c r="C244" s="469"/>
      <c r="D244" s="469"/>
      <c r="E244" s="469" t="s">
        <v>448</v>
      </c>
      <c r="F244" s="886" t="s">
        <v>449</v>
      </c>
      <c r="G244" s="886"/>
      <c r="H244" s="886"/>
      <c r="I244" s="883">
        <f>SUM(U244,AE244,AO244,AY244,BI244)</f>
        <v>2438000</v>
      </c>
      <c r="J244" s="884">
        <f>I244/I210</f>
        <v>8.2722584147665576E-2</v>
      </c>
      <c r="K244" s="1108">
        <f>I244/I138</f>
        <v>1.2455022515160809E-2</v>
      </c>
      <c r="L244" s="886"/>
      <c r="M244" s="886"/>
      <c r="N244" s="886"/>
      <c r="O244" s="886"/>
      <c r="P244" s="886"/>
      <c r="Q244" s="886"/>
      <c r="R244" s="886"/>
      <c r="S244" s="886"/>
      <c r="T244" s="886"/>
      <c r="U244" s="888">
        <f>SUM(U245:U246)</f>
        <v>638000</v>
      </c>
      <c r="V244" s="889"/>
      <c r="W244" s="893"/>
      <c r="X244" s="890"/>
      <c r="Y244" s="903"/>
      <c r="Z244" s="890"/>
      <c r="AA244" s="990"/>
      <c r="AB244" s="890"/>
      <c r="AC244" s="890"/>
      <c r="AD244" s="896"/>
      <c r="AE244" s="888">
        <f>SUM(AE245:AE246)</f>
        <v>0</v>
      </c>
      <c r="AF244" s="889"/>
      <c r="AG244" s="893"/>
      <c r="AH244" s="890"/>
      <c r="AI244" s="903"/>
      <c r="AJ244" s="890"/>
      <c r="AK244" s="990"/>
      <c r="AL244" s="890"/>
      <c r="AM244" s="890"/>
      <c r="AN244" s="896"/>
      <c r="AO244" s="888">
        <f>SUM(AO245:AO246)</f>
        <v>0</v>
      </c>
      <c r="AP244" s="889"/>
      <c r="AQ244" s="893"/>
      <c r="AR244" s="890"/>
      <c r="AS244" s="903"/>
      <c r="AT244" s="890"/>
      <c r="AU244" s="990"/>
      <c r="AV244" s="890"/>
      <c r="AW244" s="890"/>
      <c r="AX244" s="896"/>
      <c r="AY244" s="888">
        <f>SUM(AY245:AY246)</f>
        <v>0</v>
      </c>
      <c r="AZ244" s="889"/>
      <c r="BA244" s="893"/>
      <c r="BB244" s="890"/>
      <c r="BC244" s="903"/>
      <c r="BD244" s="890"/>
      <c r="BE244" s="990"/>
      <c r="BF244" s="890"/>
      <c r="BG244" s="890"/>
      <c r="BH244" s="896"/>
      <c r="BI244" s="1054">
        <f>SUM(BI245:BI246)</f>
        <v>1800000</v>
      </c>
    </row>
    <row r="245" spans="1:66" s="13" customFormat="1" ht="12" hidden="1" customHeight="1">
      <c r="A245" s="1053"/>
      <c r="B245" s="469"/>
      <c r="C245" s="469"/>
      <c r="D245" s="469"/>
      <c r="E245" s="469"/>
      <c r="F245" s="886"/>
      <c r="G245" s="886"/>
      <c r="H245" s="886"/>
      <c r="I245" s="883"/>
      <c r="J245" s="884"/>
      <c r="K245" s="1108"/>
      <c r="L245" s="958" t="s">
        <v>485</v>
      </c>
      <c r="M245" s="962">
        <v>44000</v>
      </c>
      <c r="N245" s="959" t="s">
        <v>7</v>
      </c>
      <c r="O245" s="975">
        <v>12</v>
      </c>
      <c r="P245" s="959"/>
      <c r="Q245" s="1019"/>
      <c r="R245" s="959"/>
      <c r="S245" s="975"/>
      <c r="T245" s="968" t="s">
        <v>8</v>
      </c>
      <c r="U245" s="888">
        <f>SUM(M245*O245)</f>
        <v>528000</v>
      </c>
      <c r="V245" s="889"/>
      <c r="W245" s="893"/>
      <c r="X245" s="890"/>
      <c r="Y245" s="903"/>
      <c r="Z245" s="890"/>
      <c r="AA245" s="990"/>
      <c r="AB245" s="890"/>
      <c r="AC245" s="890"/>
      <c r="AD245" s="896"/>
      <c r="AE245" s="888"/>
      <c r="AF245" s="889"/>
      <c r="AG245" s="893"/>
      <c r="AH245" s="890"/>
      <c r="AI245" s="903"/>
      <c r="AJ245" s="890"/>
      <c r="AK245" s="990"/>
      <c r="AL245" s="890"/>
      <c r="AM245" s="890"/>
      <c r="AN245" s="896"/>
      <c r="AO245" s="888"/>
      <c r="AP245" s="889"/>
      <c r="AQ245" s="893"/>
      <c r="AR245" s="890"/>
      <c r="AS245" s="903"/>
      <c r="AT245" s="890"/>
      <c r="AU245" s="990"/>
      <c r="AV245" s="890"/>
      <c r="AW245" s="890"/>
      <c r="AX245" s="896"/>
      <c r="AY245" s="888"/>
      <c r="AZ245" s="889" t="s">
        <v>138</v>
      </c>
      <c r="BA245" s="893">
        <v>30000</v>
      </c>
      <c r="BB245" s="902" t="s">
        <v>7</v>
      </c>
      <c r="BC245" s="903">
        <v>12</v>
      </c>
      <c r="BD245" s="890"/>
      <c r="BE245" s="904"/>
      <c r="BF245" s="890"/>
      <c r="BG245" s="903"/>
      <c r="BH245" s="896" t="s">
        <v>8</v>
      </c>
      <c r="BI245" s="1054">
        <f>SUM(BA245*BC245)</f>
        <v>360000</v>
      </c>
    </row>
    <row r="246" spans="1:66" s="13" customFormat="1" ht="12" hidden="1" customHeight="1">
      <c r="A246" s="1053"/>
      <c r="B246" s="469"/>
      <c r="C246" s="469"/>
      <c r="D246" s="469"/>
      <c r="E246" s="469"/>
      <c r="F246" s="886"/>
      <c r="G246" s="886"/>
      <c r="H246" s="886"/>
      <c r="I246" s="883"/>
      <c r="J246" s="884"/>
      <c r="K246" s="1108"/>
      <c r="L246" s="958" t="s">
        <v>486</v>
      </c>
      <c r="M246" s="962">
        <v>110000</v>
      </c>
      <c r="N246" s="959" t="s">
        <v>7</v>
      </c>
      <c r="O246" s="975">
        <v>1</v>
      </c>
      <c r="P246" s="959"/>
      <c r="Q246" s="1019"/>
      <c r="R246" s="959"/>
      <c r="S246" s="975"/>
      <c r="T246" s="968" t="s">
        <v>8</v>
      </c>
      <c r="U246" s="888">
        <f>SUM(M246*O246)</f>
        <v>110000</v>
      </c>
      <c r="V246" s="889"/>
      <c r="W246" s="893"/>
      <c r="X246" s="890"/>
      <c r="Y246" s="903"/>
      <c r="Z246" s="890"/>
      <c r="AA246" s="892"/>
      <c r="AB246" s="890"/>
      <c r="AC246" s="890"/>
      <c r="AD246" s="896"/>
      <c r="AE246" s="888"/>
      <c r="AF246" s="889"/>
      <c r="AG246" s="893"/>
      <c r="AH246" s="890"/>
      <c r="AI246" s="903"/>
      <c r="AJ246" s="890"/>
      <c r="AK246" s="892"/>
      <c r="AL246" s="890"/>
      <c r="AM246" s="890"/>
      <c r="AN246" s="896"/>
      <c r="AO246" s="888"/>
      <c r="AP246" s="889"/>
      <c r="AQ246" s="893"/>
      <c r="AR246" s="890"/>
      <c r="AS246" s="903"/>
      <c r="AT246" s="890"/>
      <c r="AU246" s="892"/>
      <c r="AV246" s="890"/>
      <c r="AW246" s="890"/>
      <c r="AX246" s="896"/>
      <c r="AY246" s="888"/>
      <c r="AZ246" s="889" t="s">
        <v>137</v>
      </c>
      <c r="BA246" s="893">
        <v>120000</v>
      </c>
      <c r="BB246" s="902" t="s">
        <v>7</v>
      </c>
      <c r="BC246" s="903">
        <v>12</v>
      </c>
      <c r="BD246" s="890"/>
      <c r="BE246" s="904"/>
      <c r="BF246" s="890"/>
      <c r="BG246" s="903"/>
      <c r="BH246" s="896" t="s">
        <v>8</v>
      </c>
      <c r="BI246" s="1054">
        <f>SUM(BA246*BC246)</f>
        <v>1440000</v>
      </c>
    </row>
    <row r="247" spans="1:66" s="13" customFormat="1" ht="12" customHeight="1">
      <c r="A247" s="1053"/>
      <c r="B247" s="469"/>
      <c r="C247" s="469"/>
      <c r="D247" s="469"/>
      <c r="E247" s="469" t="s">
        <v>450</v>
      </c>
      <c r="F247" s="886" t="s">
        <v>451</v>
      </c>
      <c r="G247" s="886"/>
      <c r="H247" s="886"/>
      <c r="I247" s="883">
        <f>SUM(U247,AE247,AO247,AY247,BI247)</f>
        <v>1200000</v>
      </c>
      <c r="J247" s="884">
        <f>I247/I210</f>
        <v>4.071661237785016E-2</v>
      </c>
      <c r="K247" s="1108"/>
      <c r="L247" s="885"/>
      <c r="M247" s="886"/>
      <c r="N247" s="886"/>
      <c r="O247" s="469"/>
      <c r="P247" s="886"/>
      <c r="Q247" s="887"/>
      <c r="R247" s="886"/>
      <c r="S247" s="886"/>
      <c r="T247" s="886"/>
      <c r="U247" s="888">
        <f>SUM(U248)</f>
        <v>1200000</v>
      </c>
      <c r="V247" s="889"/>
      <c r="W247" s="890"/>
      <c r="X247" s="890"/>
      <c r="Y247" s="891"/>
      <c r="Z247" s="890"/>
      <c r="AA247" s="892"/>
      <c r="AB247" s="890"/>
      <c r="AC247" s="890"/>
      <c r="AD247" s="890"/>
      <c r="AE247" s="888">
        <f>SUM(AE248)</f>
        <v>0</v>
      </c>
      <c r="AF247" s="889"/>
      <c r="AG247" s="890"/>
      <c r="AH247" s="890"/>
      <c r="AI247" s="891"/>
      <c r="AJ247" s="890"/>
      <c r="AK247" s="892"/>
      <c r="AL247" s="890"/>
      <c r="AM247" s="890"/>
      <c r="AN247" s="890"/>
      <c r="AO247" s="888">
        <f>SUM(AO248)</f>
        <v>0</v>
      </c>
      <c r="AP247" s="889"/>
      <c r="AQ247" s="890"/>
      <c r="AR247" s="890"/>
      <c r="AS247" s="891"/>
      <c r="AT247" s="890"/>
      <c r="AU247" s="892"/>
      <c r="AV247" s="890"/>
      <c r="AW247" s="890"/>
      <c r="AX247" s="890"/>
      <c r="AY247" s="888">
        <f>SUM(AY248)</f>
        <v>0</v>
      </c>
      <c r="AZ247" s="889"/>
      <c r="BA247" s="890"/>
      <c r="BB247" s="890"/>
      <c r="BC247" s="891"/>
      <c r="BD247" s="890"/>
      <c r="BE247" s="892"/>
      <c r="BF247" s="890"/>
      <c r="BG247" s="890"/>
      <c r="BH247" s="890"/>
      <c r="BI247" s="1054">
        <f>SUM(BI248)</f>
        <v>0</v>
      </c>
    </row>
    <row r="248" spans="1:66" s="13" customFormat="1" ht="12" hidden="1" customHeight="1">
      <c r="A248" s="1053"/>
      <c r="B248" s="469"/>
      <c r="C248" s="469"/>
      <c r="D248" s="469"/>
      <c r="E248" s="469"/>
      <c r="F248" s="886"/>
      <c r="G248" s="886"/>
      <c r="H248" s="886"/>
      <c r="I248" s="883">
        <f>U248</f>
        <v>1200000</v>
      </c>
      <c r="J248" s="884"/>
      <c r="K248" s="1107" t="e">
        <f>SUM(I248/#REF!)*100%</f>
        <v>#REF!</v>
      </c>
      <c r="L248" s="958" t="s">
        <v>273</v>
      </c>
      <c r="M248" s="962">
        <v>300000</v>
      </c>
      <c r="N248" s="959" t="s">
        <v>7</v>
      </c>
      <c r="O248" s="1029">
        <v>4</v>
      </c>
      <c r="P248" s="959"/>
      <c r="Q248" s="1019"/>
      <c r="R248" s="959"/>
      <c r="S248" s="975"/>
      <c r="T248" s="968" t="s">
        <v>8</v>
      </c>
      <c r="U248" s="888">
        <f>SUM(M248*O248)</f>
        <v>1200000</v>
      </c>
      <c r="V248" s="889"/>
      <c r="W248" s="890"/>
      <c r="X248" s="890"/>
      <c r="Y248" s="891"/>
      <c r="Z248" s="890"/>
      <c r="AA248" s="892"/>
      <c r="AB248" s="890"/>
      <c r="AC248" s="890"/>
      <c r="AD248" s="890"/>
      <c r="AE248" s="888"/>
      <c r="AF248" s="889"/>
      <c r="AG248" s="890"/>
      <c r="AH248" s="890"/>
      <c r="AI248" s="891"/>
      <c r="AJ248" s="890"/>
      <c r="AK248" s="892"/>
      <c r="AL248" s="890"/>
      <c r="AM248" s="890"/>
      <c r="AN248" s="890"/>
      <c r="AO248" s="888"/>
      <c r="AP248" s="889"/>
      <c r="AQ248" s="890"/>
      <c r="AR248" s="890"/>
      <c r="AS248" s="891"/>
      <c r="AT248" s="890"/>
      <c r="AU248" s="892"/>
      <c r="AV248" s="890"/>
      <c r="AW248" s="890"/>
      <c r="AX248" s="890"/>
      <c r="AY248" s="888"/>
      <c r="AZ248" s="889"/>
      <c r="BA248" s="890"/>
      <c r="BB248" s="890"/>
      <c r="BC248" s="891"/>
      <c r="BD248" s="890"/>
      <c r="BE248" s="892"/>
      <c r="BF248" s="890"/>
      <c r="BG248" s="890"/>
      <c r="BH248" s="890"/>
      <c r="BI248" s="1054"/>
    </row>
    <row r="249" spans="1:66" s="13" customFormat="1" ht="10.5" customHeight="1">
      <c r="A249" s="1056">
        <v>900</v>
      </c>
      <c r="B249" s="946" t="s">
        <v>452</v>
      </c>
      <c r="C249" s="946">
        <v>910</v>
      </c>
      <c r="D249" s="946" t="s">
        <v>452</v>
      </c>
      <c r="E249" s="946" t="s">
        <v>453</v>
      </c>
      <c r="F249" s="1030" t="s">
        <v>454</v>
      </c>
      <c r="G249" s="1030"/>
      <c r="H249" s="1030"/>
      <c r="I249" s="1031">
        <f>U249</f>
        <v>100000</v>
      </c>
      <c r="J249" s="1032">
        <f>I249/I249</f>
        <v>1</v>
      </c>
      <c r="K249" s="1115">
        <f>I249/I138</f>
        <v>5.1087048872685843E-4</v>
      </c>
      <c r="L249" s="1033" t="s">
        <v>454</v>
      </c>
      <c r="M249" s="1034"/>
      <c r="N249" s="1034"/>
      <c r="O249" s="946"/>
      <c r="P249" s="1034"/>
      <c r="Q249" s="1035"/>
      <c r="R249" s="1034"/>
      <c r="S249" s="1034"/>
      <c r="T249" s="1034"/>
      <c r="U249" s="1036">
        <v>100000</v>
      </c>
      <c r="V249" s="1037"/>
      <c r="W249" s="1038"/>
      <c r="X249" s="1038"/>
      <c r="Y249" s="1039"/>
      <c r="Z249" s="1038"/>
      <c r="AA249" s="1040"/>
      <c r="AB249" s="1038"/>
      <c r="AC249" s="1038"/>
      <c r="AD249" s="1038"/>
      <c r="AE249" s="1036"/>
      <c r="AF249" s="1037"/>
      <c r="AG249" s="1038"/>
      <c r="AH249" s="1038"/>
      <c r="AI249" s="1039"/>
      <c r="AJ249" s="1038"/>
      <c r="AK249" s="1040"/>
      <c r="AL249" s="1038"/>
      <c r="AM249" s="1038"/>
      <c r="AN249" s="1038"/>
      <c r="AO249" s="1036"/>
      <c r="AP249" s="1037"/>
      <c r="AQ249" s="1038"/>
      <c r="AR249" s="1038"/>
      <c r="AS249" s="1039"/>
      <c r="AT249" s="1038"/>
      <c r="AU249" s="1040"/>
      <c r="AV249" s="1038"/>
      <c r="AW249" s="1038"/>
      <c r="AX249" s="1038"/>
      <c r="AY249" s="1036"/>
      <c r="AZ249" s="1037"/>
      <c r="BA249" s="1038"/>
      <c r="BB249" s="1038"/>
      <c r="BC249" s="1039"/>
      <c r="BD249" s="1038"/>
      <c r="BE249" s="1040"/>
      <c r="BF249" s="1038"/>
      <c r="BG249" s="1038"/>
      <c r="BH249" s="1038"/>
      <c r="BI249" s="1059"/>
    </row>
    <row r="250" spans="1:66" s="13" customFormat="1" ht="10.5" customHeight="1">
      <c r="A250" s="1060"/>
      <c r="B250" s="473"/>
      <c r="C250" s="473" t="s">
        <v>420</v>
      </c>
      <c r="D250" s="473" t="s">
        <v>146</v>
      </c>
      <c r="E250" s="473" t="s">
        <v>421</v>
      </c>
      <c r="F250" s="1041" t="s">
        <v>146</v>
      </c>
      <c r="G250" s="1041"/>
      <c r="H250" s="1041"/>
      <c r="I250" s="1042">
        <f>SUM(U250,AE250,AO250,AY250,BI250)</f>
        <v>1006927</v>
      </c>
      <c r="J250" s="1043">
        <f>I250/I250</f>
        <v>1</v>
      </c>
      <c r="K250" s="1116">
        <f>I250/I138</f>
        <v>5.1440928860226939E-3</v>
      </c>
      <c r="L250" s="1044" t="s">
        <v>146</v>
      </c>
      <c r="M250" s="1045"/>
      <c r="N250" s="1045"/>
      <c r="O250" s="473"/>
      <c r="P250" s="1045"/>
      <c r="Q250" s="1046"/>
      <c r="R250" s="1045"/>
      <c r="S250" s="1045"/>
      <c r="T250" s="1045"/>
      <c r="U250" s="1047">
        <v>206927</v>
      </c>
      <c r="V250" s="1048" t="s">
        <v>146</v>
      </c>
      <c r="W250" s="1049"/>
      <c r="X250" s="1049"/>
      <c r="Y250" s="1050"/>
      <c r="Z250" s="1049"/>
      <c r="AA250" s="1051"/>
      <c r="AB250" s="1049"/>
      <c r="AC250" s="1049"/>
      <c r="AD250" s="1049"/>
      <c r="AE250" s="1047">
        <v>200000</v>
      </c>
      <c r="AF250" s="1048" t="s">
        <v>146</v>
      </c>
      <c r="AG250" s="1049"/>
      <c r="AH250" s="1049"/>
      <c r="AI250" s="1050"/>
      <c r="AJ250" s="1049"/>
      <c r="AK250" s="1051"/>
      <c r="AL250" s="1049"/>
      <c r="AM250" s="1049"/>
      <c r="AN250" s="1049"/>
      <c r="AO250" s="1047">
        <v>200000</v>
      </c>
      <c r="AP250" s="1048" t="s">
        <v>146</v>
      </c>
      <c r="AQ250" s="1049"/>
      <c r="AR250" s="1049"/>
      <c r="AS250" s="1050"/>
      <c r="AT250" s="1049"/>
      <c r="AU250" s="1051"/>
      <c r="AV250" s="1049"/>
      <c r="AW250" s="1049"/>
      <c r="AX250" s="1049"/>
      <c r="AY250" s="1047">
        <v>200000</v>
      </c>
      <c r="AZ250" s="1048" t="s">
        <v>146</v>
      </c>
      <c r="BA250" s="1049"/>
      <c r="BB250" s="1049"/>
      <c r="BC250" s="1050"/>
      <c r="BD250" s="1049"/>
      <c r="BE250" s="1051"/>
      <c r="BF250" s="1049"/>
      <c r="BG250" s="1049"/>
      <c r="BH250" s="1049"/>
      <c r="BI250" s="1061">
        <v>200000</v>
      </c>
    </row>
    <row r="251" spans="1:66">
      <c r="D251" s="845"/>
    </row>
    <row r="252" spans="1:66">
      <c r="D252" s="845"/>
      <c r="BN252" s="883">
        <f>SUM(BZ252,CJ252,CT252,DD252,DN252)</f>
        <v>0</v>
      </c>
    </row>
    <row r="253" spans="1:66">
      <c r="D253" s="845"/>
      <c r="I253" s="883">
        <f>SUM(U253,AE253,AO253,AY253,BI253)</f>
        <v>0</v>
      </c>
      <c r="BN253" s="883"/>
    </row>
    <row r="254" spans="1:66">
      <c r="D254" s="845"/>
      <c r="I254" s="883"/>
      <c r="BM254" s="1342"/>
      <c r="BN254" s="883"/>
    </row>
    <row r="255" spans="1:66">
      <c r="D255" s="845"/>
      <c r="I255" s="883"/>
      <c r="BN255" s="883">
        <f>SUM(BZ255,CJ255,CT255,DD255,DN255)</f>
        <v>0</v>
      </c>
    </row>
    <row r="256" spans="1:66">
      <c r="D256" s="845"/>
      <c r="I256" s="883">
        <f>SUM(U256,AE256,AO256,AY256,BI256)</f>
        <v>0</v>
      </c>
      <c r="BN256" s="883"/>
    </row>
    <row r="257" spans="2:66">
      <c r="D257" s="845"/>
      <c r="I257" s="883"/>
      <c r="BN257" s="883">
        <f>SUM(BZ257,CJ257,CT257,DD257,DN257)</f>
        <v>0</v>
      </c>
    </row>
    <row r="258" spans="2:66">
      <c r="D258" s="845"/>
      <c r="I258" s="883">
        <f>SUM(U258,AE258,AO258,AY258,BI258)</f>
        <v>0</v>
      </c>
      <c r="BN258" s="883"/>
    </row>
    <row r="259" spans="2:66">
      <c r="D259" s="845"/>
      <c r="I259" s="883"/>
      <c r="BN259" s="883">
        <f>SUM(BZ259,CJ259,CT259,DD259,DN259)</f>
        <v>0</v>
      </c>
    </row>
    <row r="260" spans="2:66">
      <c r="B260" s="1134"/>
      <c r="C260" s="1134"/>
      <c r="D260" s="845"/>
      <c r="F260" s="1134"/>
      <c r="I260" s="883">
        <f>SUM(U260,AE260,AO260,AY260,BI260)</f>
        <v>0</v>
      </c>
      <c r="BN260" s="883"/>
    </row>
    <row r="261" spans="2:66">
      <c r="B261" s="1134"/>
      <c r="C261" s="1134"/>
      <c r="D261" s="845"/>
      <c r="F261" s="1134"/>
      <c r="I261" s="883"/>
      <c r="BN261" s="883"/>
    </row>
    <row r="262" spans="2:66">
      <c r="B262" s="1134"/>
      <c r="C262" s="1134"/>
      <c r="D262" s="845"/>
      <c r="F262" s="1134"/>
      <c r="I262" s="883"/>
      <c r="BN262" s="883"/>
    </row>
    <row r="263" spans="2:66">
      <c r="B263" s="1134"/>
      <c r="C263" s="1134"/>
      <c r="D263" s="845"/>
      <c r="F263" s="1134"/>
      <c r="I263" s="883"/>
      <c r="BN263" s="883">
        <f>SUM(BZ263,CJ263,CT263,DD263,DN263)</f>
        <v>0</v>
      </c>
    </row>
    <row r="264" spans="2:66">
      <c r="B264" s="1134"/>
      <c r="C264" s="1134"/>
      <c r="D264" s="845"/>
      <c r="F264" s="1134"/>
      <c r="I264" s="883">
        <f>SUM(U264,AE264,AO264,AY264,BI264)</f>
        <v>0</v>
      </c>
      <c r="BN264" s="883"/>
    </row>
    <row r="265" spans="2:66">
      <c r="B265" s="1134"/>
      <c r="C265" s="1134"/>
      <c r="D265" s="845"/>
      <c r="F265" s="1134"/>
      <c r="I265" s="883"/>
      <c r="BN265" s="883">
        <f>SUM(BZ265,CJ265,CT265,DD265,DN265)</f>
        <v>0</v>
      </c>
    </row>
    <row r="266" spans="2:66">
      <c r="B266" s="1134"/>
      <c r="C266" s="1134"/>
      <c r="D266" s="845"/>
      <c r="F266" s="1134"/>
      <c r="I266" s="883">
        <f>SUM(U266,AE266,AO266,AY266,BI266)</f>
        <v>0</v>
      </c>
      <c r="BN266" s="883"/>
    </row>
    <row r="267" spans="2:66">
      <c r="B267" s="1134"/>
      <c r="C267" s="1134"/>
      <c r="D267" s="845"/>
      <c r="F267" s="1134"/>
      <c r="I267" s="883"/>
      <c r="BN267" s="883">
        <f>SUM(BZ267,CJ267,CT267,DD267,DN267)</f>
        <v>0</v>
      </c>
    </row>
    <row r="268" spans="2:66">
      <c r="B268" s="1134"/>
      <c r="C268" s="1134"/>
      <c r="D268" s="845"/>
      <c r="F268" s="1134"/>
      <c r="I268" s="883">
        <f>SUM(U268,AE268,AO268,AY268,BI268)</f>
        <v>0</v>
      </c>
      <c r="BN268" s="883"/>
    </row>
    <row r="269" spans="2:66">
      <c r="B269" s="1134"/>
      <c r="C269" s="1134"/>
      <c r="D269" s="845"/>
      <c r="F269" s="1134"/>
      <c r="I269" s="883"/>
      <c r="BN269" s="883">
        <f>SUM(BZ269,CJ269,CT269,DD269,DN269)</f>
        <v>0</v>
      </c>
    </row>
    <row r="270" spans="2:66">
      <c r="D270" s="845"/>
      <c r="I270" s="883">
        <f>SUM(U270,AE270,AO270,AY270,BI270)</f>
        <v>0</v>
      </c>
      <c r="BN270" s="883"/>
    </row>
    <row r="271" spans="2:66">
      <c r="D271" s="845"/>
      <c r="I271" s="883"/>
      <c r="BN271" s="883"/>
    </row>
    <row r="272" spans="2:66">
      <c r="D272" s="845"/>
      <c r="I272" s="883"/>
      <c r="BN272" s="883">
        <f>SUM(BZ272,CJ272,CT272,DD272,DN272)</f>
        <v>0</v>
      </c>
    </row>
    <row r="273" spans="2:66">
      <c r="D273" s="845"/>
      <c r="I273" s="883">
        <f>SUM(U273,AE273,AO273,AY273,BI273)</f>
        <v>0</v>
      </c>
      <c r="BN273" s="883"/>
    </row>
    <row r="274" spans="2:66">
      <c r="D274" s="845"/>
      <c r="I274" s="883"/>
      <c r="BN274" s="883">
        <f>SUM(BZ274,CJ274,CT274,DD274,DN274)</f>
        <v>0</v>
      </c>
    </row>
    <row r="275" spans="2:66">
      <c r="D275" s="845"/>
      <c r="I275" s="883">
        <f>SUM(U275,AE275,AO275,AY275,BI275)</f>
        <v>0</v>
      </c>
      <c r="BN275" s="883"/>
    </row>
    <row r="276" spans="2:66">
      <c r="D276" s="845"/>
      <c r="I276" s="883"/>
      <c r="BN276" s="883"/>
    </row>
    <row r="277" spans="2:66">
      <c r="D277" s="845"/>
      <c r="I277" s="883"/>
      <c r="BN277" s="883"/>
    </row>
    <row r="278" spans="2:66">
      <c r="D278" s="845"/>
      <c r="I278" s="883"/>
      <c r="BN278" s="883"/>
    </row>
    <row r="279" spans="2:66">
      <c r="D279" s="845"/>
      <c r="I279" s="883"/>
      <c r="BN279" s="883">
        <f>SUM(BZ279,CJ279,CT279,DD279,DN279)</f>
        <v>0</v>
      </c>
    </row>
    <row r="280" spans="2:66">
      <c r="D280" s="845"/>
      <c r="I280" s="883">
        <f>SUM(U280,AE280,AO280,AY280,BI280)</f>
        <v>0</v>
      </c>
      <c r="BN280" s="883"/>
    </row>
    <row r="281" spans="2:66">
      <c r="D281" s="845"/>
      <c r="I281" s="883"/>
      <c r="BN281" s="883"/>
    </row>
    <row r="282" spans="2:66">
      <c r="D282" s="845"/>
      <c r="I282" s="883"/>
      <c r="BN282" s="883"/>
    </row>
    <row r="283" spans="2:66">
      <c r="D283" s="845"/>
      <c r="I283" s="883"/>
      <c r="BN283" s="883"/>
    </row>
    <row r="284" spans="2:66">
      <c r="D284" s="845"/>
      <c r="I284" s="883"/>
      <c r="BN284" s="883"/>
    </row>
    <row r="285" spans="2:66">
      <c r="I285" s="883"/>
      <c r="BN285" s="883">
        <f>SUM(BZ285,CJ285,CT285,DD285,DN285)</f>
        <v>0</v>
      </c>
    </row>
    <row r="286" spans="2:66">
      <c r="I286" s="883">
        <f>SUM(U286,AE286,AO286,AY286,BI286)</f>
        <v>0</v>
      </c>
      <c r="BN286" s="883"/>
    </row>
    <row r="287" spans="2:66">
      <c r="I287" s="883"/>
      <c r="BN287" s="883"/>
    </row>
    <row r="288" spans="2:66">
      <c r="B288" s="4224" t="s">
        <v>477</v>
      </c>
      <c r="C288" s="4224"/>
      <c r="D288" s="98"/>
      <c r="E288" s="92" t="s">
        <v>255</v>
      </c>
      <c r="F288" s="845">
        <f>I288/I7</f>
        <v>0</v>
      </c>
      <c r="G288" s="845"/>
      <c r="H288" s="845"/>
      <c r="I288" s="883"/>
      <c r="J288" s="846">
        <v>91900327</v>
      </c>
      <c r="K288" s="846">
        <v>91900327</v>
      </c>
      <c r="U288" s="848">
        <v>47.6</v>
      </c>
      <c r="BN288" s="883">
        <f>SUM(BZ288,CJ288,CT288,DD288,DN288)</f>
        <v>0</v>
      </c>
    </row>
    <row r="289" spans="2:21">
      <c r="B289" s="92" t="s">
        <v>480</v>
      </c>
      <c r="C289" s="844">
        <v>0.48599999999999999</v>
      </c>
      <c r="E289" s="92" t="s">
        <v>256</v>
      </c>
      <c r="F289" s="845">
        <f>I289/I7</f>
        <v>9.1024598585787016E-8</v>
      </c>
      <c r="G289" s="845"/>
      <c r="H289" s="845"/>
      <c r="I289" s="883">
        <f>SUM(U289,AE289,AO289,AY289,BI289)</f>
        <v>17.600000000000001</v>
      </c>
      <c r="J289" s="846">
        <v>34080000</v>
      </c>
      <c r="K289" s="846">
        <v>34080000</v>
      </c>
      <c r="U289" s="848">
        <v>17.600000000000001</v>
      </c>
    </row>
    <row r="290" spans="2:21">
      <c r="B290" s="92" t="s">
        <v>478</v>
      </c>
      <c r="C290" s="844">
        <v>0.36699999999999999</v>
      </c>
      <c r="E290" s="92" t="s">
        <v>257</v>
      </c>
      <c r="F290" s="845">
        <f>I290/I7</f>
        <v>0.26208878170075811</v>
      </c>
      <c r="G290" s="845"/>
      <c r="H290" s="845"/>
      <c r="I290" s="846">
        <v>50676000</v>
      </c>
      <c r="J290" s="846">
        <v>50676000</v>
      </c>
      <c r="K290" s="846">
        <v>50676000</v>
      </c>
      <c r="U290" s="848">
        <v>26.2</v>
      </c>
    </row>
    <row r="291" spans="2:21">
      <c r="B291" s="92" t="s">
        <v>479</v>
      </c>
      <c r="C291" s="844">
        <v>0.14000000000000001</v>
      </c>
      <c r="E291" s="92" t="s">
        <v>258</v>
      </c>
      <c r="F291" s="845">
        <f>I291/I7</f>
        <v>2.1204593988734474E-2</v>
      </c>
      <c r="G291" s="845"/>
      <c r="H291" s="845"/>
      <c r="I291" s="846">
        <v>4100000</v>
      </c>
      <c r="J291" s="846">
        <v>4100000</v>
      </c>
      <c r="K291" s="846">
        <v>4100000</v>
      </c>
      <c r="U291" s="848">
        <v>2.1</v>
      </c>
    </row>
    <row r="292" spans="2:21">
      <c r="E292" s="92" t="s">
        <v>481</v>
      </c>
      <c r="F292" s="845">
        <f>I292/I7</f>
        <v>6.4544715360830798E-2</v>
      </c>
      <c r="G292" s="845"/>
      <c r="H292" s="845"/>
      <c r="I292" s="846">
        <v>12480000</v>
      </c>
      <c r="J292" s="846">
        <v>12480000</v>
      </c>
      <c r="K292" s="846">
        <v>12480000</v>
      </c>
      <c r="U292" s="848">
        <v>6.5</v>
      </c>
    </row>
    <row r="293" spans="2:21">
      <c r="I293" s="847"/>
    </row>
    <row r="294" spans="2:21">
      <c r="B294" s="4224" t="s">
        <v>477</v>
      </c>
      <c r="C294" s="4224"/>
    </row>
    <row r="295" spans="2:21">
      <c r="B295" s="1099" t="s">
        <v>480</v>
      </c>
      <c r="C295" s="844">
        <v>0.48599999999999999</v>
      </c>
      <c r="E295" s="1135" t="s">
        <v>506</v>
      </c>
      <c r="F295" s="844">
        <v>0.32300000000000001</v>
      </c>
      <c r="G295" s="844"/>
      <c r="H295" s="844"/>
      <c r="I295" s="1137">
        <v>32.299999999999997</v>
      </c>
    </row>
    <row r="296" spans="2:21">
      <c r="B296" s="1099" t="s">
        <v>478</v>
      </c>
      <c r="C296" s="844">
        <v>0.36699999999999999</v>
      </c>
      <c r="E296" s="1136" t="s">
        <v>507</v>
      </c>
      <c r="F296" s="844">
        <v>0.35899999999999999</v>
      </c>
      <c r="G296" s="844"/>
      <c r="H296" s="844"/>
      <c r="I296" s="1137">
        <v>35.9</v>
      </c>
    </row>
    <row r="297" spans="2:21">
      <c r="B297" s="1099" t="s">
        <v>479</v>
      </c>
      <c r="C297" s="844">
        <v>0.14000000000000001</v>
      </c>
      <c r="E297" s="1136" t="s">
        <v>508</v>
      </c>
      <c r="F297" s="844">
        <v>0.317</v>
      </c>
      <c r="G297" s="844"/>
      <c r="H297" s="844"/>
      <c r="I297" s="1137">
        <v>31.7</v>
      </c>
    </row>
  </sheetData>
  <mergeCells count="27">
    <mergeCell ref="B294:C294"/>
    <mergeCell ref="B1:I1"/>
    <mergeCell ref="B2:I2"/>
    <mergeCell ref="A5:F5"/>
    <mergeCell ref="I5:I6"/>
    <mergeCell ref="B288:C288"/>
    <mergeCell ref="B137:I137"/>
    <mergeCell ref="E139:F139"/>
    <mergeCell ref="E185:F185"/>
    <mergeCell ref="E210:F210"/>
    <mergeCell ref="A138:F138"/>
    <mergeCell ref="V5:AE6"/>
    <mergeCell ref="AF5:AO6"/>
    <mergeCell ref="AP5:AY6"/>
    <mergeCell ref="K122:AE122"/>
    <mergeCell ref="A7:F7"/>
    <mergeCell ref="E8:F8"/>
    <mergeCell ref="E54:F54"/>
    <mergeCell ref="E79:F79"/>
    <mergeCell ref="AO122:BI122"/>
    <mergeCell ref="AZ5:BI6"/>
    <mergeCell ref="A6:B6"/>
    <mergeCell ref="C6:D6"/>
    <mergeCell ref="E6:F6"/>
    <mergeCell ref="L5:U6"/>
    <mergeCell ref="J5:K5"/>
    <mergeCell ref="H5:H6"/>
  </mergeCells>
  <phoneticPr fontId="5" type="noConversion"/>
  <pageMargins left="0.35433070866141736" right="0.23622047244094491" top="0" bottom="0" header="0.15748031496062992" footer="0.15748031496062992"/>
  <pageSetup paperSize="9" scale="95" orientation="landscape" r:id="rId1"/>
  <headerFooter alignWithMargins="0">
    <oddFooter xml:space="preserve">&amp;C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BH123"/>
  <sheetViews>
    <sheetView zoomScaleNormal="100" workbookViewId="0">
      <pane xSplit="6" ySplit="6" topLeftCell="G89" activePane="bottomRight" state="frozen"/>
      <selection activeCell="B136" sqref="B136"/>
      <selection pane="topRight" activeCell="B136" sqref="B136"/>
      <selection pane="bottomLeft" activeCell="B136" sqref="B136"/>
      <selection pane="bottomRight" activeCell="G71" sqref="G71:G123"/>
    </sheetView>
  </sheetViews>
  <sheetFormatPr defaultRowHeight="16.5"/>
  <cols>
    <col min="1" max="1" width="5.33203125" style="514" customWidth="1"/>
    <col min="2" max="2" width="9" style="92" customWidth="1"/>
    <col min="3" max="3" width="6" style="92" customWidth="1"/>
    <col min="4" max="4" width="8.6640625" style="505" customWidth="1"/>
    <col min="5" max="5" width="9" style="505" customWidth="1"/>
    <col min="6" max="6" width="14.5546875" style="92" customWidth="1"/>
    <col min="7" max="7" width="10" style="20" customWidth="1"/>
    <col min="8" max="8" width="9" style="652" customWidth="1"/>
    <col min="9" max="9" width="9" style="13" customWidth="1"/>
    <col min="10" max="10" width="12.6640625" style="402" customWidth="1"/>
    <col min="11" max="11" width="10.109375" style="13" customWidth="1"/>
    <col min="12" max="12" width="2.109375" style="13" customWidth="1"/>
    <col min="13" max="13" width="4.5546875" style="653" customWidth="1"/>
    <col min="14" max="14" width="1.88671875" style="13" customWidth="1"/>
    <col min="15" max="15" width="7.77734375" style="654" customWidth="1"/>
    <col min="16" max="16" width="1.88671875" style="13" customWidth="1"/>
    <col min="17" max="17" width="4" style="13" customWidth="1"/>
    <col min="18" max="18" width="1.88671875" style="13" customWidth="1"/>
    <col min="19" max="19" width="9.5546875" style="415" customWidth="1"/>
    <col min="20" max="20" width="12.5546875" style="402" customWidth="1"/>
    <col min="21" max="21" width="10.109375" style="13" customWidth="1"/>
    <col min="22" max="22" width="2.109375" style="13" customWidth="1"/>
    <col min="23" max="23" width="4.5546875" style="653" customWidth="1"/>
    <col min="24" max="24" width="1.88671875" style="13" customWidth="1"/>
    <col min="25" max="25" width="7.77734375" style="654" customWidth="1"/>
    <col min="26" max="26" width="1.88671875" style="13" customWidth="1"/>
    <col min="27" max="27" width="4" style="13" customWidth="1"/>
    <col min="28" max="28" width="1.88671875" style="13" customWidth="1"/>
    <col min="29" max="29" width="9.5546875" style="418" customWidth="1"/>
    <col min="30" max="30" width="12.5546875" style="402" customWidth="1"/>
    <col min="31" max="31" width="10.109375" style="13" customWidth="1"/>
    <col min="32" max="32" width="2.109375" style="13" customWidth="1"/>
    <col min="33" max="33" width="4.5546875" style="653" customWidth="1"/>
    <col min="34" max="34" width="1.88671875" style="13" customWidth="1"/>
    <col min="35" max="35" width="7.77734375" style="654" customWidth="1"/>
    <col min="36" max="36" width="1.88671875" style="13" customWidth="1"/>
    <col min="37" max="37" width="4" style="13" customWidth="1"/>
    <col min="38" max="38" width="1.88671875" style="13" customWidth="1"/>
    <col min="39" max="39" width="9.5546875" style="415" customWidth="1"/>
    <col min="40" max="40" width="12.5546875" style="402" customWidth="1"/>
    <col min="41" max="41" width="10.109375" style="13" customWidth="1"/>
    <col min="42" max="42" width="2.109375" style="13" customWidth="1"/>
    <col min="43" max="43" width="4.5546875" style="653" customWidth="1"/>
    <col min="44" max="44" width="1.88671875" style="13" customWidth="1"/>
    <col min="45" max="45" width="7.77734375" style="654" customWidth="1"/>
    <col min="46" max="46" width="1.88671875" style="13" customWidth="1"/>
    <col min="47" max="47" width="4" style="13" customWidth="1"/>
    <col min="48" max="48" width="1.88671875" style="13" customWidth="1"/>
    <col min="49" max="49" width="9.5546875" style="415" customWidth="1"/>
    <col min="50" max="50" width="12.5546875" style="402" customWidth="1"/>
    <col min="51" max="51" width="10.109375" style="13" customWidth="1"/>
    <col min="52" max="52" width="2.109375" style="13" customWidth="1"/>
    <col min="53" max="53" width="4.5546875" style="653" customWidth="1"/>
    <col min="54" max="54" width="1.88671875" style="13" customWidth="1"/>
    <col min="55" max="55" width="7.77734375" style="654" customWidth="1"/>
    <col min="56" max="56" width="1.88671875" style="13" customWidth="1"/>
    <col min="57" max="57" width="4" style="13" customWidth="1"/>
    <col min="58" max="58" width="1.88671875" style="13" customWidth="1"/>
    <col min="59" max="59" width="9.5546875" style="415" customWidth="1"/>
    <col min="60" max="60" width="9.88671875" style="4" hidden="1" customWidth="1"/>
    <col min="61" max="16384" width="8.88671875" style="4"/>
  </cols>
  <sheetData>
    <row r="1" spans="1:60" ht="16.5" customHeight="1">
      <c r="B1" s="4225" t="s">
        <v>511</v>
      </c>
      <c r="C1" s="4225"/>
      <c r="D1" s="4225"/>
      <c r="E1" s="4225"/>
      <c r="F1" s="4225"/>
      <c r="G1" s="4225"/>
      <c r="H1" s="525"/>
      <c r="I1" s="1102"/>
      <c r="J1" s="527"/>
      <c r="K1" s="526"/>
      <c r="L1" s="526"/>
      <c r="M1" s="526"/>
      <c r="N1" s="526"/>
      <c r="O1" s="526"/>
      <c r="P1" s="526"/>
      <c r="Q1" s="526"/>
      <c r="R1" s="526"/>
      <c r="S1" s="528"/>
      <c r="T1" s="529"/>
      <c r="U1" s="158"/>
      <c r="V1" s="158"/>
      <c r="W1" s="158"/>
      <c r="X1" s="158"/>
      <c r="Y1" s="158"/>
      <c r="Z1" s="158"/>
      <c r="AA1" s="158"/>
      <c r="AB1" s="158"/>
      <c r="AD1" s="529"/>
      <c r="AE1" s="158"/>
      <c r="AF1" s="158"/>
      <c r="AG1" s="158"/>
      <c r="AH1" s="158"/>
      <c r="AI1" s="158"/>
      <c r="AJ1" s="158"/>
      <c r="AK1" s="158"/>
      <c r="AL1" s="158"/>
      <c r="AM1" s="418"/>
      <c r="AN1" s="529"/>
      <c r="AO1" s="158"/>
      <c r="AP1" s="158"/>
      <c r="AQ1" s="158"/>
      <c r="AR1" s="158"/>
      <c r="AS1" s="158"/>
      <c r="AT1" s="158"/>
      <c r="AU1" s="158"/>
      <c r="AV1" s="158"/>
      <c r="AW1" s="418"/>
      <c r="AX1" s="529"/>
      <c r="AY1" s="158"/>
      <c r="AZ1" s="158"/>
      <c r="BA1" s="158"/>
      <c r="BB1" s="158"/>
      <c r="BC1" s="158"/>
      <c r="BD1" s="158"/>
      <c r="BE1" s="158"/>
      <c r="BF1" s="158"/>
      <c r="BG1" s="418"/>
    </row>
    <row r="2" spans="1:60" ht="3.75" customHeight="1">
      <c r="B2" s="511"/>
      <c r="C2" s="512"/>
      <c r="D2" s="515"/>
      <c r="E2" s="515"/>
      <c r="F2" s="289"/>
      <c r="G2" s="289"/>
      <c r="H2" s="530"/>
      <c r="I2" s="1103"/>
      <c r="J2" s="531"/>
      <c r="K2" s="530"/>
      <c r="L2" s="530"/>
      <c r="M2" s="530"/>
      <c r="N2" s="530"/>
      <c r="O2" s="530"/>
      <c r="P2" s="530"/>
      <c r="Q2" s="530"/>
      <c r="R2" s="530"/>
      <c r="S2" s="532"/>
      <c r="T2" s="531"/>
      <c r="U2" s="530"/>
      <c r="V2" s="530"/>
      <c r="W2" s="530"/>
      <c r="X2" s="530"/>
      <c r="Y2" s="530"/>
      <c r="Z2" s="530"/>
      <c r="AA2" s="530"/>
      <c r="AB2" s="530"/>
      <c r="AC2" s="532"/>
      <c r="AD2" s="531"/>
      <c r="AE2" s="530"/>
      <c r="AF2" s="530"/>
      <c r="AG2" s="530"/>
      <c r="AH2" s="530"/>
      <c r="AI2" s="530"/>
      <c r="AJ2" s="530"/>
      <c r="AK2" s="530"/>
      <c r="AL2" s="530"/>
      <c r="AM2" s="532"/>
      <c r="AN2" s="531"/>
      <c r="AO2" s="530"/>
      <c r="AP2" s="530"/>
      <c r="AQ2" s="530"/>
      <c r="AR2" s="530"/>
      <c r="AS2" s="530"/>
      <c r="AT2" s="530"/>
      <c r="AU2" s="530"/>
      <c r="AV2" s="530"/>
      <c r="AW2" s="532"/>
      <c r="AX2" s="531"/>
      <c r="AY2" s="530"/>
      <c r="AZ2" s="530"/>
      <c r="BA2" s="530"/>
      <c r="BB2" s="530"/>
      <c r="BC2" s="530"/>
      <c r="BD2" s="530"/>
      <c r="BE2" s="530"/>
      <c r="BF2" s="530"/>
      <c r="BG2" s="532"/>
    </row>
    <row r="3" spans="1:60" ht="11.25" customHeight="1">
      <c r="C3" s="513"/>
      <c r="D3" s="516"/>
      <c r="E3" s="516"/>
      <c r="F3" s="130"/>
      <c r="G3" s="131"/>
      <c r="H3" s="533"/>
      <c r="I3" s="1104"/>
      <c r="J3" s="385"/>
      <c r="K3" s="158"/>
      <c r="L3" s="158"/>
      <c r="M3" s="505"/>
      <c r="N3" s="158"/>
      <c r="O3" s="535"/>
      <c r="P3" s="158"/>
      <c r="Q3" s="158"/>
      <c r="R3" s="158"/>
      <c r="S3" s="536"/>
      <c r="T3" s="385"/>
      <c r="U3" s="158"/>
      <c r="V3" s="158"/>
      <c r="W3" s="505"/>
      <c r="X3" s="158"/>
      <c r="Y3" s="535"/>
      <c r="Z3" s="158"/>
      <c r="AA3" s="158"/>
      <c r="AB3" s="158"/>
      <c r="AC3" s="536"/>
      <c r="AD3" s="385"/>
      <c r="AE3" s="158"/>
      <c r="AF3" s="158"/>
      <c r="AG3" s="505"/>
      <c r="AH3" s="158"/>
      <c r="AI3" s="535"/>
      <c r="AJ3" s="158"/>
      <c r="AK3" s="158"/>
      <c r="AL3" s="158"/>
      <c r="AM3" s="536"/>
      <c r="AN3" s="385"/>
      <c r="AO3" s="158"/>
      <c r="AP3" s="158"/>
      <c r="AQ3" s="505"/>
      <c r="AR3" s="158"/>
      <c r="AS3" s="535"/>
      <c r="AT3" s="158"/>
      <c r="AU3" s="158"/>
      <c r="AV3" s="158"/>
      <c r="AW3" s="536"/>
      <c r="AX3" s="385"/>
      <c r="AY3" s="158"/>
      <c r="AZ3" s="158"/>
      <c r="BA3" s="505"/>
      <c r="BB3" s="158"/>
      <c r="BC3" s="535"/>
      <c r="BD3" s="158"/>
      <c r="BE3" s="158"/>
      <c r="BF3" s="158"/>
      <c r="BG3" s="536" t="s">
        <v>306</v>
      </c>
    </row>
    <row r="4" spans="1:60" s="13" customFormat="1" ht="12" customHeight="1">
      <c r="A4" s="4235" t="s">
        <v>309</v>
      </c>
      <c r="B4" s="4232"/>
      <c r="C4" s="4232"/>
      <c r="D4" s="4232"/>
      <c r="E4" s="4232"/>
      <c r="F4" s="4232"/>
      <c r="G4" s="4233" t="s">
        <v>462</v>
      </c>
      <c r="H4" s="4232" t="s">
        <v>455</v>
      </c>
      <c r="I4" s="4232"/>
      <c r="J4" s="4170" t="s">
        <v>255</v>
      </c>
      <c r="K4" s="4170"/>
      <c r="L4" s="4170"/>
      <c r="M4" s="4170"/>
      <c r="N4" s="4170"/>
      <c r="O4" s="4170"/>
      <c r="P4" s="4170"/>
      <c r="Q4" s="4170"/>
      <c r="R4" s="4170"/>
      <c r="S4" s="4170"/>
      <c r="T4" s="4171" t="s">
        <v>456</v>
      </c>
      <c r="U4" s="4172"/>
      <c r="V4" s="4172"/>
      <c r="W4" s="4172"/>
      <c r="X4" s="4172"/>
      <c r="Y4" s="4172"/>
      <c r="Z4" s="4172"/>
      <c r="AA4" s="4172"/>
      <c r="AB4" s="4172"/>
      <c r="AC4" s="4172"/>
      <c r="AD4" s="4173" t="s">
        <v>457</v>
      </c>
      <c r="AE4" s="4174"/>
      <c r="AF4" s="4174"/>
      <c r="AG4" s="4174"/>
      <c r="AH4" s="4174"/>
      <c r="AI4" s="4174"/>
      <c r="AJ4" s="4174"/>
      <c r="AK4" s="4174"/>
      <c r="AL4" s="4174"/>
      <c r="AM4" s="4174"/>
      <c r="AN4" s="4175" t="s">
        <v>458</v>
      </c>
      <c r="AO4" s="4176"/>
      <c r="AP4" s="4176"/>
      <c r="AQ4" s="4176"/>
      <c r="AR4" s="4176"/>
      <c r="AS4" s="4176"/>
      <c r="AT4" s="4176"/>
      <c r="AU4" s="4176"/>
      <c r="AV4" s="4176"/>
      <c r="AW4" s="4176"/>
      <c r="AX4" s="4177" t="s">
        <v>459</v>
      </c>
      <c r="AY4" s="4178"/>
      <c r="AZ4" s="4178"/>
      <c r="BA4" s="4178"/>
      <c r="BB4" s="4178"/>
      <c r="BC4" s="4178"/>
      <c r="BD4" s="4178"/>
      <c r="BE4" s="4178"/>
      <c r="BF4" s="4178"/>
      <c r="BG4" s="4234"/>
    </row>
    <row r="5" spans="1:60" s="13" customFormat="1" ht="12" customHeight="1">
      <c r="A5" s="4235" t="s">
        <v>308</v>
      </c>
      <c r="B5" s="4232"/>
      <c r="C5" s="4232" t="s">
        <v>311</v>
      </c>
      <c r="D5" s="4232"/>
      <c r="E5" s="4232" t="s">
        <v>0</v>
      </c>
      <c r="F5" s="4232"/>
      <c r="G5" s="4233"/>
      <c r="H5" s="877" t="s">
        <v>460</v>
      </c>
      <c r="I5" s="1105" t="s">
        <v>461</v>
      </c>
      <c r="J5" s="4170"/>
      <c r="K5" s="4170"/>
      <c r="L5" s="4170"/>
      <c r="M5" s="4170"/>
      <c r="N5" s="4170"/>
      <c r="O5" s="4170"/>
      <c r="P5" s="4170"/>
      <c r="Q5" s="4170"/>
      <c r="R5" s="4170"/>
      <c r="S5" s="4170"/>
      <c r="T5" s="4172"/>
      <c r="U5" s="4172"/>
      <c r="V5" s="4172"/>
      <c r="W5" s="4172"/>
      <c r="X5" s="4172"/>
      <c r="Y5" s="4172"/>
      <c r="Z5" s="4172"/>
      <c r="AA5" s="4172"/>
      <c r="AB5" s="4172"/>
      <c r="AC5" s="4172"/>
      <c r="AD5" s="4174"/>
      <c r="AE5" s="4174"/>
      <c r="AF5" s="4174"/>
      <c r="AG5" s="4174"/>
      <c r="AH5" s="4174"/>
      <c r="AI5" s="4174"/>
      <c r="AJ5" s="4174"/>
      <c r="AK5" s="4174"/>
      <c r="AL5" s="4174"/>
      <c r="AM5" s="4174"/>
      <c r="AN5" s="4176"/>
      <c r="AO5" s="4176"/>
      <c r="AP5" s="4176"/>
      <c r="AQ5" s="4176"/>
      <c r="AR5" s="4176"/>
      <c r="AS5" s="4176"/>
      <c r="AT5" s="4176"/>
      <c r="AU5" s="4176"/>
      <c r="AV5" s="4176"/>
      <c r="AW5" s="4176"/>
      <c r="AX5" s="4178"/>
      <c r="AY5" s="4178"/>
      <c r="AZ5" s="4178"/>
      <c r="BA5" s="4178"/>
      <c r="BB5" s="4178"/>
      <c r="BC5" s="4178"/>
      <c r="BD5" s="4178"/>
      <c r="BE5" s="4178"/>
      <c r="BF5" s="4178"/>
      <c r="BG5" s="4234"/>
    </row>
    <row r="6" spans="1:60" s="13" customFormat="1" ht="15.75" customHeight="1">
      <c r="A6" s="4231" t="s">
        <v>392</v>
      </c>
      <c r="B6" s="4180"/>
      <c r="C6" s="4180"/>
      <c r="D6" s="4180"/>
      <c r="E6" s="4180"/>
      <c r="F6" s="4180"/>
      <c r="G6" s="878">
        <f>SUM(G7,G53,G80,G119,G120)</f>
        <v>193354327</v>
      </c>
      <c r="H6" s="878"/>
      <c r="I6" s="1101"/>
      <c r="J6" s="879"/>
      <c r="K6" s="880"/>
      <c r="L6" s="880"/>
      <c r="M6" s="881"/>
      <c r="N6" s="880"/>
      <c r="O6" s="882"/>
      <c r="P6" s="880"/>
      <c r="Q6" s="880"/>
      <c r="R6" s="880"/>
      <c r="S6" s="878">
        <f>SUM(S7,S53,S80,S119,S120)</f>
        <v>91618327</v>
      </c>
      <c r="T6" s="879"/>
      <c r="U6" s="880"/>
      <c r="V6" s="880"/>
      <c r="W6" s="881"/>
      <c r="X6" s="880"/>
      <c r="Y6" s="882"/>
      <c r="Z6" s="880"/>
      <c r="AA6" s="880"/>
      <c r="AB6" s="880"/>
      <c r="AC6" s="878">
        <f>SUM(AC7,AC53,AC80,AC119,AC120)</f>
        <v>34080000</v>
      </c>
      <c r="AD6" s="879"/>
      <c r="AE6" s="880"/>
      <c r="AF6" s="880"/>
      <c r="AG6" s="881"/>
      <c r="AH6" s="880"/>
      <c r="AI6" s="882"/>
      <c r="AJ6" s="880"/>
      <c r="AK6" s="880"/>
      <c r="AL6" s="880"/>
      <c r="AM6" s="878">
        <f>SUM(AM7,AM53,AM80,AM119,AM120)</f>
        <v>50676000</v>
      </c>
      <c r="AN6" s="879"/>
      <c r="AO6" s="880"/>
      <c r="AP6" s="880"/>
      <c r="AQ6" s="881"/>
      <c r="AR6" s="880"/>
      <c r="AS6" s="882"/>
      <c r="AT6" s="880"/>
      <c r="AU6" s="880"/>
      <c r="AV6" s="880"/>
      <c r="AW6" s="878">
        <f>SUM(AW7,AW53,AW80,AW119,AW120)</f>
        <v>4100000</v>
      </c>
      <c r="AX6" s="879"/>
      <c r="AY6" s="880"/>
      <c r="AZ6" s="880"/>
      <c r="BA6" s="881"/>
      <c r="BB6" s="880"/>
      <c r="BC6" s="882"/>
      <c r="BD6" s="880"/>
      <c r="BE6" s="880"/>
      <c r="BF6" s="880"/>
      <c r="BG6" s="1052">
        <f>SUM(BG7,BG53,BG80,BG119,BG120)</f>
        <v>12880000</v>
      </c>
      <c r="BH6" s="652">
        <f>BG6+AW6+AM6+AC6+S6</f>
        <v>193354327</v>
      </c>
    </row>
    <row r="7" spans="1:60" s="13" customFormat="1" ht="13.5" customHeight="1">
      <c r="A7" s="864">
        <v>730</v>
      </c>
      <c r="B7" s="425" t="s">
        <v>393</v>
      </c>
      <c r="C7" s="425">
        <v>732</v>
      </c>
      <c r="D7" s="426" t="s">
        <v>394</v>
      </c>
      <c r="E7" s="4230" t="s">
        <v>395</v>
      </c>
      <c r="F7" s="4230"/>
      <c r="G7" s="1062">
        <f>SUM(G8:G52)</f>
        <v>94100000</v>
      </c>
      <c r="H7" s="1063">
        <f>G7/G7</f>
        <v>1</v>
      </c>
      <c r="I7" s="1106">
        <f>G7/G6</f>
        <v>0.4866712913024181</v>
      </c>
      <c r="J7" s="1064"/>
      <c r="K7" s="1065"/>
      <c r="L7" s="1065"/>
      <c r="M7" s="1066"/>
      <c r="N7" s="1065"/>
      <c r="O7" s="1067"/>
      <c r="P7" s="1065"/>
      <c r="Q7" s="1065"/>
      <c r="R7" s="1065"/>
      <c r="S7" s="1068">
        <f>SUM(S8,S11,S14,S16,S18,S20,S23,S25,S29,S31,S33,S35,S37,S45,S50)</f>
        <v>0</v>
      </c>
      <c r="T7" s="1064"/>
      <c r="U7" s="1065"/>
      <c r="V7" s="1065"/>
      <c r="W7" s="1066"/>
      <c r="X7" s="1065"/>
      <c r="Y7" s="1067"/>
      <c r="Z7" s="1065"/>
      <c r="AA7" s="1065"/>
      <c r="AB7" s="1065"/>
      <c r="AC7" s="1068">
        <f>SUM(AC8,AC11,AC14,AC16,AC18,AC20,AC23,AC25,AC29,AC31,AC33,AC35,AC37,AC45,AC50)</f>
        <v>32680000</v>
      </c>
      <c r="AD7" s="1064"/>
      <c r="AE7" s="1065"/>
      <c r="AF7" s="1065"/>
      <c r="AG7" s="1066"/>
      <c r="AH7" s="1065"/>
      <c r="AI7" s="1067"/>
      <c r="AJ7" s="1065"/>
      <c r="AK7" s="1065"/>
      <c r="AL7" s="1065"/>
      <c r="AM7" s="1068">
        <f>SUM(AM8,AM11,AM14,AM16,AM18,AM20,AM23,AM25,AM29,AM31,AM33,AM35,AM37,AM45,AM50)</f>
        <v>47360000</v>
      </c>
      <c r="AN7" s="1064"/>
      <c r="AO7" s="1065"/>
      <c r="AP7" s="1065"/>
      <c r="AQ7" s="1066"/>
      <c r="AR7" s="1065"/>
      <c r="AS7" s="1067"/>
      <c r="AT7" s="1065"/>
      <c r="AU7" s="1065"/>
      <c r="AV7" s="1065"/>
      <c r="AW7" s="1068">
        <f>SUM(AW8,AW11,AW14,AW16,AW18,AW20,AW23,AW25,AW29,AW31,AW33,AW35,AW37,AW45,AW50)</f>
        <v>3900000</v>
      </c>
      <c r="AX7" s="1064"/>
      <c r="AY7" s="1065"/>
      <c r="AZ7" s="1065"/>
      <c r="BA7" s="1066"/>
      <c r="BB7" s="1065"/>
      <c r="BC7" s="1067"/>
      <c r="BD7" s="1065"/>
      <c r="BE7" s="1065"/>
      <c r="BF7" s="1065"/>
      <c r="BG7" s="1069">
        <f>SUM(BG8,BG11,BG14,BG16,BG18,BG20,BG23,BG25,BG29,BG31,BG33,BG35,BG37,BG45,BG50)</f>
        <v>10160000</v>
      </c>
    </row>
    <row r="8" spans="1:60" s="13" customFormat="1" ht="12" customHeight="1">
      <c r="A8" s="1053"/>
      <c r="B8" s="469"/>
      <c r="C8" s="470"/>
      <c r="D8" s="470"/>
      <c r="E8" s="470" t="s">
        <v>391</v>
      </c>
      <c r="F8" s="455" t="s">
        <v>564</v>
      </c>
      <c r="G8" s="883">
        <f>SUM(S8,AC8,AM8,AW8,BG8)</f>
        <v>30800000</v>
      </c>
      <c r="H8" s="884">
        <f>G8/G7</f>
        <v>0.32731137088204038</v>
      </c>
      <c r="I8" s="1107">
        <f>G8/G6</f>
        <v>0.15929304752512727</v>
      </c>
      <c r="J8" s="885"/>
      <c r="K8" s="886"/>
      <c r="L8" s="886"/>
      <c r="M8" s="469"/>
      <c r="N8" s="886"/>
      <c r="O8" s="887"/>
      <c r="P8" s="886"/>
      <c r="Q8" s="886"/>
      <c r="R8" s="886"/>
      <c r="S8" s="888">
        <f>SUM(S9:S10)</f>
        <v>0</v>
      </c>
      <c r="T8" s="889"/>
      <c r="U8" s="890"/>
      <c r="V8" s="890"/>
      <c r="W8" s="891"/>
      <c r="X8" s="890"/>
      <c r="Y8" s="892"/>
      <c r="Z8" s="890"/>
      <c r="AA8" s="890"/>
      <c r="AB8" s="890"/>
      <c r="AC8" s="888">
        <f>SUM(AC9:AC10)</f>
        <v>0</v>
      </c>
      <c r="AD8" s="889"/>
      <c r="AE8" s="890"/>
      <c r="AF8" s="890"/>
      <c r="AG8" s="891"/>
      <c r="AH8" s="890"/>
      <c r="AI8" s="892"/>
      <c r="AJ8" s="890"/>
      <c r="AK8" s="890"/>
      <c r="AL8" s="890"/>
      <c r="AM8" s="888">
        <f>SUM(AM9:AM10)</f>
        <v>30800000</v>
      </c>
      <c r="AN8" s="889"/>
      <c r="AO8" s="890"/>
      <c r="AP8" s="890"/>
      <c r="AQ8" s="891"/>
      <c r="AR8" s="890"/>
      <c r="AS8" s="892"/>
      <c r="AT8" s="890"/>
      <c r="AU8" s="890"/>
      <c r="AV8" s="890"/>
      <c r="AW8" s="888">
        <f>SUM(AW9:AW10)</f>
        <v>0</v>
      </c>
      <c r="AX8" s="889"/>
      <c r="AY8" s="890"/>
      <c r="AZ8" s="890"/>
      <c r="BA8" s="891"/>
      <c r="BB8" s="890"/>
      <c r="BC8" s="892"/>
      <c r="BD8" s="890"/>
      <c r="BE8" s="890"/>
      <c r="BF8" s="890"/>
      <c r="BG8" s="1054">
        <f>SUM(BG9:BG10)</f>
        <v>0</v>
      </c>
    </row>
    <row r="9" spans="1:60" s="13" customFormat="1" ht="12" customHeight="1">
      <c r="A9" s="1053"/>
      <c r="B9" s="469"/>
      <c r="C9" s="470"/>
      <c r="D9" s="470"/>
      <c r="E9" s="470"/>
      <c r="F9" s="455"/>
      <c r="G9" s="883"/>
      <c r="H9" s="884"/>
      <c r="I9" s="1107"/>
      <c r="J9" s="885"/>
      <c r="K9" s="886"/>
      <c r="L9" s="886"/>
      <c r="M9" s="469"/>
      <c r="N9" s="886"/>
      <c r="O9" s="887"/>
      <c r="P9" s="886"/>
      <c r="Q9" s="886"/>
      <c r="R9" s="886"/>
      <c r="S9" s="888"/>
      <c r="T9" s="889"/>
      <c r="U9" s="890"/>
      <c r="V9" s="890"/>
      <c r="W9" s="891"/>
      <c r="X9" s="890"/>
      <c r="Y9" s="892"/>
      <c r="Z9" s="890"/>
      <c r="AA9" s="890"/>
      <c r="AB9" s="890"/>
      <c r="AC9" s="888"/>
      <c r="AD9" s="889" t="s">
        <v>295</v>
      </c>
      <c r="AE9" s="893">
        <v>300000</v>
      </c>
      <c r="AF9" s="890" t="s">
        <v>259</v>
      </c>
      <c r="AG9" s="894">
        <v>36</v>
      </c>
      <c r="AH9" s="890"/>
      <c r="AI9" s="895"/>
      <c r="AJ9" s="890"/>
      <c r="AK9" s="895"/>
      <c r="AL9" s="896" t="s">
        <v>260</v>
      </c>
      <c r="AM9" s="888">
        <f>SUM(AE9*AG9)</f>
        <v>10800000</v>
      </c>
      <c r="AN9" s="889"/>
      <c r="AO9" s="890"/>
      <c r="AP9" s="890"/>
      <c r="AQ9" s="891"/>
      <c r="AR9" s="890"/>
      <c r="AS9" s="892"/>
      <c r="AT9" s="890"/>
      <c r="AU9" s="890"/>
      <c r="AV9" s="890"/>
      <c r="AW9" s="888"/>
      <c r="AX9" s="889"/>
      <c r="AY9" s="890"/>
      <c r="AZ9" s="890"/>
      <c r="BA9" s="891"/>
      <c r="BB9" s="890"/>
      <c r="BC9" s="892"/>
      <c r="BD9" s="890"/>
      <c r="BE9" s="890"/>
      <c r="BF9" s="890"/>
      <c r="BG9" s="1054"/>
    </row>
    <row r="10" spans="1:60" s="13" customFormat="1" ht="12" customHeight="1">
      <c r="A10" s="1053"/>
      <c r="B10" s="469"/>
      <c r="C10" s="470"/>
      <c r="D10" s="470"/>
      <c r="E10" s="470"/>
      <c r="F10" s="455"/>
      <c r="G10" s="883"/>
      <c r="H10" s="884"/>
      <c r="I10" s="1108"/>
      <c r="J10" s="885"/>
      <c r="K10" s="897"/>
      <c r="L10" s="898"/>
      <c r="M10" s="899"/>
      <c r="N10" s="886"/>
      <c r="O10" s="900"/>
      <c r="P10" s="886"/>
      <c r="Q10" s="899"/>
      <c r="R10" s="901"/>
      <c r="S10" s="888"/>
      <c r="T10" s="889"/>
      <c r="U10" s="893"/>
      <c r="V10" s="902"/>
      <c r="W10" s="903"/>
      <c r="X10" s="890"/>
      <c r="Y10" s="904"/>
      <c r="Z10" s="890"/>
      <c r="AA10" s="903"/>
      <c r="AB10" s="896"/>
      <c r="AC10" s="888"/>
      <c r="AD10" s="889" t="s">
        <v>296</v>
      </c>
      <c r="AE10" s="893">
        <v>5000000</v>
      </c>
      <c r="AF10" s="890" t="s">
        <v>259</v>
      </c>
      <c r="AG10" s="894">
        <v>4</v>
      </c>
      <c r="AH10" s="890"/>
      <c r="AI10" s="895"/>
      <c r="AJ10" s="890"/>
      <c r="AK10" s="895"/>
      <c r="AL10" s="896" t="s">
        <v>260</v>
      </c>
      <c r="AM10" s="888">
        <f>SUM(AE10*AG10)</f>
        <v>20000000</v>
      </c>
      <c r="AN10" s="889"/>
      <c r="AO10" s="893"/>
      <c r="AP10" s="902"/>
      <c r="AQ10" s="903"/>
      <c r="AR10" s="890"/>
      <c r="AS10" s="904"/>
      <c r="AT10" s="890"/>
      <c r="AU10" s="903"/>
      <c r="AV10" s="896"/>
      <c r="AW10" s="888"/>
      <c r="AX10" s="889"/>
      <c r="AY10" s="893"/>
      <c r="AZ10" s="902"/>
      <c r="BA10" s="903"/>
      <c r="BB10" s="890"/>
      <c r="BC10" s="904"/>
      <c r="BD10" s="890"/>
      <c r="BE10" s="903"/>
      <c r="BF10" s="896"/>
      <c r="BG10" s="1054"/>
    </row>
    <row r="11" spans="1:60" s="13" customFormat="1" ht="12" customHeight="1">
      <c r="A11" s="1053"/>
      <c r="B11" s="469"/>
      <c r="C11" s="470"/>
      <c r="D11" s="470"/>
      <c r="E11" s="470" t="s">
        <v>377</v>
      </c>
      <c r="F11" s="455" t="s">
        <v>397</v>
      </c>
      <c r="G11" s="883">
        <f>SUM(S11,AC11,AM11,AW11,BG11)</f>
        <v>25200000</v>
      </c>
      <c r="H11" s="884">
        <f>G11/G7</f>
        <v>0.2678002125398512</v>
      </c>
      <c r="I11" s="1107">
        <f>G11/G6</f>
        <v>0.1303306752478314</v>
      </c>
      <c r="J11" s="885"/>
      <c r="K11" s="897"/>
      <c r="L11" s="886"/>
      <c r="M11" s="899"/>
      <c r="N11" s="886"/>
      <c r="O11" s="900"/>
      <c r="P11" s="886"/>
      <c r="Q11" s="899"/>
      <c r="R11" s="901"/>
      <c r="S11" s="888">
        <f>SUM(S12:S13)</f>
        <v>0</v>
      </c>
      <c r="T11" s="889"/>
      <c r="U11" s="890"/>
      <c r="V11" s="890"/>
      <c r="W11" s="890"/>
      <c r="X11" s="890"/>
      <c r="Y11" s="890"/>
      <c r="Z11" s="890"/>
      <c r="AA11" s="890"/>
      <c r="AB11" s="890"/>
      <c r="AC11" s="888">
        <f>SUM(AC12:AC13)</f>
        <v>18000000</v>
      </c>
      <c r="AD11" s="889"/>
      <c r="AE11" s="893"/>
      <c r="AF11" s="890"/>
      <c r="AG11" s="903"/>
      <c r="AH11" s="890"/>
      <c r="AI11" s="904"/>
      <c r="AJ11" s="890"/>
      <c r="AK11" s="903"/>
      <c r="AL11" s="896"/>
      <c r="AM11" s="888">
        <f>SUM(AM12:AM13)</f>
        <v>3600000</v>
      </c>
      <c r="AN11" s="889"/>
      <c r="AO11" s="893"/>
      <c r="AP11" s="890"/>
      <c r="AQ11" s="903"/>
      <c r="AR11" s="890"/>
      <c r="AS11" s="904"/>
      <c r="AT11" s="890"/>
      <c r="AU11" s="903"/>
      <c r="AV11" s="896"/>
      <c r="AW11" s="888">
        <f>SUM(AW12:AW13)</f>
        <v>3600000</v>
      </c>
      <c r="AX11" s="889"/>
      <c r="AY11" s="893"/>
      <c r="AZ11" s="890"/>
      <c r="BA11" s="903"/>
      <c r="BB11" s="890"/>
      <c r="BC11" s="904"/>
      <c r="BD11" s="890"/>
      <c r="BE11" s="903"/>
      <c r="BF11" s="896"/>
      <c r="BG11" s="1054">
        <f>SUM(BG12:BG13)</f>
        <v>0</v>
      </c>
    </row>
    <row r="12" spans="1:60" s="13" customFormat="1" ht="12" customHeight="1">
      <c r="A12" s="1053"/>
      <c r="B12" s="469"/>
      <c r="C12" s="470"/>
      <c r="D12" s="470"/>
      <c r="E12" s="470"/>
      <c r="F12" s="455"/>
      <c r="G12" s="883"/>
      <c r="H12" s="884"/>
      <c r="I12" s="1108"/>
      <c r="J12" s="885"/>
      <c r="K12" s="897"/>
      <c r="L12" s="886"/>
      <c r="M12" s="899"/>
      <c r="N12" s="886"/>
      <c r="O12" s="900"/>
      <c r="P12" s="886"/>
      <c r="Q12" s="899"/>
      <c r="R12" s="901"/>
      <c r="S12" s="888"/>
      <c r="T12" s="889" t="s">
        <v>297</v>
      </c>
      <c r="U12" s="893">
        <v>400000</v>
      </c>
      <c r="V12" s="890" t="s">
        <v>259</v>
      </c>
      <c r="W12" s="905">
        <v>30</v>
      </c>
      <c r="X12" s="890"/>
      <c r="Y12" s="904"/>
      <c r="Z12" s="890"/>
      <c r="AA12" s="903"/>
      <c r="AB12" s="896" t="s">
        <v>260</v>
      </c>
      <c r="AC12" s="888">
        <f>SUM(U12*W12)</f>
        <v>12000000</v>
      </c>
      <c r="AD12" s="889" t="s">
        <v>282</v>
      </c>
      <c r="AE12" s="893">
        <v>300000</v>
      </c>
      <c r="AF12" s="890" t="s">
        <v>259</v>
      </c>
      <c r="AG12" s="894">
        <v>12</v>
      </c>
      <c r="AH12" s="890"/>
      <c r="AI12" s="895"/>
      <c r="AJ12" s="890"/>
      <c r="AK12" s="895"/>
      <c r="AL12" s="896" t="s">
        <v>260</v>
      </c>
      <c r="AM12" s="888">
        <f>SUM(AE12*AG12)</f>
        <v>3600000</v>
      </c>
      <c r="AN12" s="889" t="s">
        <v>282</v>
      </c>
      <c r="AO12" s="893">
        <v>300000</v>
      </c>
      <c r="AP12" s="890" t="s">
        <v>259</v>
      </c>
      <c r="AQ12" s="894">
        <v>12</v>
      </c>
      <c r="AR12" s="890"/>
      <c r="AS12" s="895"/>
      <c r="AT12" s="890"/>
      <c r="AU12" s="895"/>
      <c r="AV12" s="896" t="s">
        <v>260</v>
      </c>
      <c r="AW12" s="888">
        <f>SUM(AO12*AQ12)</f>
        <v>3600000</v>
      </c>
      <c r="AX12" s="889"/>
      <c r="AY12" s="893"/>
      <c r="AZ12" s="890"/>
      <c r="BA12" s="903"/>
      <c r="BB12" s="890"/>
      <c r="BC12" s="904"/>
      <c r="BD12" s="890"/>
      <c r="BE12" s="903"/>
      <c r="BF12" s="896"/>
      <c r="BG12" s="1054"/>
    </row>
    <row r="13" spans="1:60" s="13" customFormat="1" ht="12" customHeight="1">
      <c r="A13" s="1053"/>
      <c r="B13" s="469"/>
      <c r="C13" s="470"/>
      <c r="D13" s="470"/>
      <c r="E13" s="470"/>
      <c r="F13" s="455"/>
      <c r="G13" s="883"/>
      <c r="H13" s="884"/>
      <c r="I13" s="1108"/>
      <c r="J13" s="885"/>
      <c r="K13" s="897"/>
      <c r="L13" s="886"/>
      <c r="M13" s="899"/>
      <c r="N13" s="886"/>
      <c r="O13" s="900"/>
      <c r="P13" s="886"/>
      <c r="Q13" s="899"/>
      <c r="R13" s="901"/>
      <c r="S13" s="888"/>
      <c r="T13" s="889" t="s">
        <v>298</v>
      </c>
      <c r="U13" s="893">
        <v>600000</v>
      </c>
      <c r="V13" s="890" t="s">
        <v>259</v>
      </c>
      <c r="W13" s="905">
        <v>10</v>
      </c>
      <c r="X13" s="890"/>
      <c r="Y13" s="904"/>
      <c r="Z13" s="890"/>
      <c r="AA13" s="903"/>
      <c r="AB13" s="896" t="s">
        <v>260</v>
      </c>
      <c r="AC13" s="888">
        <f>SUM(U13*W13)</f>
        <v>6000000</v>
      </c>
      <c r="AD13" s="889"/>
      <c r="AE13" s="893"/>
      <c r="AF13" s="890"/>
      <c r="AG13" s="903"/>
      <c r="AH13" s="890"/>
      <c r="AI13" s="904"/>
      <c r="AJ13" s="890"/>
      <c r="AK13" s="903"/>
      <c r="AL13" s="896"/>
      <c r="AM13" s="888"/>
      <c r="AN13" s="889"/>
      <c r="AO13" s="893"/>
      <c r="AP13" s="890"/>
      <c r="AQ13" s="903"/>
      <c r="AR13" s="890"/>
      <c r="AS13" s="904"/>
      <c r="AT13" s="890"/>
      <c r="AU13" s="903"/>
      <c r="AV13" s="896"/>
      <c r="AW13" s="888"/>
      <c r="AX13" s="889"/>
      <c r="AY13" s="893"/>
      <c r="AZ13" s="890"/>
      <c r="BA13" s="903"/>
      <c r="BB13" s="890"/>
      <c r="BC13" s="904"/>
      <c r="BD13" s="890"/>
      <c r="BE13" s="903"/>
      <c r="BF13" s="896"/>
      <c r="BG13" s="1054"/>
    </row>
    <row r="14" spans="1:60" s="13" customFormat="1" ht="12" customHeight="1">
      <c r="A14" s="1053"/>
      <c r="B14" s="469"/>
      <c r="C14" s="470"/>
      <c r="D14" s="470"/>
      <c r="E14" s="470" t="s">
        <v>378</v>
      </c>
      <c r="F14" s="455" t="s">
        <v>398</v>
      </c>
      <c r="G14" s="883">
        <f>SUM(S14,AC14,AM14,AW14,BG14)</f>
        <v>4800000</v>
      </c>
      <c r="H14" s="884">
        <f>G14/G7</f>
        <v>5.1009564293304992E-2</v>
      </c>
      <c r="I14" s="1107">
        <f>G14/G6</f>
        <v>2.4824890523396457E-2</v>
      </c>
      <c r="J14" s="906"/>
      <c r="K14" s="907"/>
      <c r="L14" s="908"/>
      <c r="M14" s="909"/>
      <c r="N14" s="472"/>
      <c r="O14" s="910"/>
      <c r="P14" s="472"/>
      <c r="Q14" s="911"/>
      <c r="R14" s="912"/>
      <c r="S14" s="888">
        <f>SUM(S15)</f>
        <v>0</v>
      </c>
      <c r="T14" s="889"/>
      <c r="U14" s="890"/>
      <c r="V14" s="890"/>
      <c r="W14" s="890"/>
      <c r="X14" s="890"/>
      <c r="Y14" s="890"/>
      <c r="Z14" s="890"/>
      <c r="AA14" s="890"/>
      <c r="AB14" s="890"/>
      <c r="AC14" s="888">
        <f>SUM(AC15)</f>
        <v>4800000</v>
      </c>
      <c r="AD14" s="913"/>
      <c r="AE14" s="914"/>
      <c r="AF14" s="915"/>
      <c r="AG14" s="916"/>
      <c r="AH14" s="917"/>
      <c r="AI14" s="918"/>
      <c r="AJ14" s="917"/>
      <c r="AK14" s="919"/>
      <c r="AL14" s="920"/>
      <c r="AM14" s="888">
        <f>SUM(AM15)</f>
        <v>0</v>
      </c>
      <c r="AN14" s="913"/>
      <c r="AO14" s="914"/>
      <c r="AP14" s="915"/>
      <c r="AQ14" s="916"/>
      <c r="AR14" s="917"/>
      <c r="AS14" s="918"/>
      <c r="AT14" s="917"/>
      <c r="AU14" s="919"/>
      <c r="AV14" s="920"/>
      <c r="AW14" s="888">
        <f>SUM(AW15)</f>
        <v>0</v>
      </c>
      <c r="AX14" s="913"/>
      <c r="AY14" s="914"/>
      <c r="AZ14" s="915"/>
      <c r="BA14" s="916"/>
      <c r="BB14" s="917"/>
      <c r="BC14" s="918"/>
      <c r="BD14" s="917"/>
      <c r="BE14" s="919"/>
      <c r="BF14" s="920"/>
      <c r="BG14" s="1054">
        <f>SUM(BG15)</f>
        <v>0</v>
      </c>
    </row>
    <row r="15" spans="1:60" s="13" customFormat="1" ht="12" customHeight="1">
      <c r="A15" s="1053"/>
      <c r="B15" s="469"/>
      <c r="C15" s="470"/>
      <c r="D15" s="470"/>
      <c r="E15" s="470"/>
      <c r="F15" s="455"/>
      <c r="G15" s="883"/>
      <c r="H15" s="884">
        <f>G15/G8</f>
        <v>0</v>
      </c>
      <c r="I15" s="1107"/>
      <c r="J15" s="885"/>
      <c r="K15" s="897"/>
      <c r="L15" s="886"/>
      <c r="M15" s="921"/>
      <c r="N15" s="886"/>
      <c r="O15" s="469"/>
      <c r="P15" s="886"/>
      <c r="Q15" s="899"/>
      <c r="R15" s="901"/>
      <c r="S15" s="888"/>
      <c r="T15" s="889" t="s">
        <v>305</v>
      </c>
      <c r="U15" s="893">
        <v>400000</v>
      </c>
      <c r="V15" s="890" t="s">
        <v>259</v>
      </c>
      <c r="W15" s="905">
        <v>12</v>
      </c>
      <c r="X15" s="890"/>
      <c r="Y15" s="904"/>
      <c r="Z15" s="890"/>
      <c r="AA15" s="903"/>
      <c r="AB15" s="896" t="s">
        <v>260</v>
      </c>
      <c r="AC15" s="888">
        <f>SUM(U15*W15)</f>
        <v>4800000</v>
      </c>
      <c r="AD15" s="889"/>
      <c r="AE15" s="893"/>
      <c r="AF15" s="890"/>
      <c r="AG15" s="894"/>
      <c r="AH15" s="890"/>
      <c r="AI15" s="891"/>
      <c r="AJ15" s="890"/>
      <c r="AK15" s="903"/>
      <c r="AL15" s="896"/>
      <c r="AM15" s="888"/>
      <c r="AN15" s="889"/>
      <c r="AO15" s="893"/>
      <c r="AP15" s="890"/>
      <c r="AQ15" s="894"/>
      <c r="AR15" s="890"/>
      <c r="AS15" s="891"/>
      <c r="AT15" s="890"/>
      <c r="AU15" s="903"/>
      <c r="AV15" s="896"/>
      <c r="AW15" s="888"/>
      <c r="AX15" s="889"/>
      <c r="AY15" s="893"/>
      <c r="AZ15" s="890"/>
      <c r="BA15" s="894"/>
      <c r="BB15" s="890"/>
      <c r="BC15" s="891"/>
      <c r="BD15" s="890"/>
      <c r="BE15" s="903"/>
      <c r="BF15" s="896"/>
      <c r="BG15" s="1054"/>
    </row>
    <row r="16" spans="1:60" s="13" customFormat="1" ht="12" customHeight="1">
      <c r="A16" s="1053"/>
      <c r="B16" s="469"/>
      <c r="C16" s="469"/>
      <c r="D16" s="470"/>
      <c r="E16" s="470" t="s">
        <v>379</v>
      </c>
      <c r="F16" s="922" t="s">
        <v>299</v>
      </c>
      <c r="G16" s="883">
        <f>SUM(S16,AC16,AM16,AW16,BG16)</f>
        <v>4000000</v>
      </c>
      <c r="H16" s="884">
        <f>G16/G7</f>
        <v>4.250797024442083E-2</v>
      </c>
      <c r="I16" s="1107">
        <f>SUM(G16/G6)*100%</f>
        <v>2.068740876949705E-2</v>
      </c>
      <c r="J16" s="885"/>
      <c r="K16" s="886"/>
      <c r="L16" s="886"/>
      <c r="M16" s="469"/>
      <c r="N16" s="886"/>
      <c r="O16" s="887"/>
      <c r="P16" s="886"/>
      <c r="Q16" s="886"/>
      <c r="R16" s="886"/>
      <c r="S16" s="888">
        <f>SUM(S17:S19)</f>
        <v>0</v>
      </c>
      <c r="T16" s="889"/>
      <c r="U16" s="890"/>
      <c r="V16" s="890"/>
      <c r="W16" s="891"/>
      <c r="X16" s="890"/>
      <c r="Y16" s="892"/>
      <c r="Z16" s="890"/>
      <c r="AA16" s="890"/>
      <c r="AB16" s="890"/>
      <c r="AC16" s="888">
        <f>SUM(AC17:AC17)</f>
        <v>0</v>
      </c>
      <c r="AD16" s="889"/>
      <c r="AE16" s="890"/>
      <c r="AF16" s="890"/>
      <c r="AG16" s="891"/>
      <c r="AH16" s="890"/>
      <c r="AI16" s="892"/>
      <c r="AJ16" s="890"/>
      <c r="AK16" s="890"/>
      <c r="AL16" s="890"/>
      <c r="AM16" s="888">
        <f>SUM(AM17:AM17)</f>
        <v>4000000</v>
      </c>
      <c r="AN16" s="889"/>
      <c r="AO16" s="890"/>
      <c r="AP16" s="890"/>
      <c r="AQ16" s="891"/>
      <c r="AR16" s="890"/>
      <c r="AS16" s="892"/>
      <c r="AT16" s="890"/>
      <c r="AU16" s="890"/>
      <c r="AV16" s="890"/>
      <c r="AW16" s="888">
        <f>SUM(AW17:AW17)</f>
        <v>0</v>
      </c>
      <c r="AX16" s="889"/>
      <c r="AY16" s="890"/>
      <c r="AZ16" s="890"/>
      <c r="BA16" s="891"/>
      <c r="BB16" s="890"/>
      <c r="BC16" s="892"/>
      <c r="BD16" s="890"/>
      <c r="BE16" s="890"/>
      <c r="BF16" s="890"/>
      <c r="BG16" s="1054">
        <f>SUM(BG17:BG17)</f>
        <v>0</v>
      </c>
    </row>
    <row r="17" spans="1:59" s="13" customFormat="1" ht="12" customHeight="1">
      <c r="A17" s="1053"/>
      <c r="B17" s="469"/>
      <c r="C17" s="469"/>
      <c r="D17" s="469"/>
      <c r="E17" s="469"/>
      <c r="F17" s="922"/>
      <c r="G17" s="883"/>
      <c r="H17" s="884">
        <f t="shared" ref="H17:H49" si="0">G17/G8</f>
        <v>0</v>
      </c>
      <c r="I17" s="1107"/>
      <c r="J17" s="885"/>
      <c r="K17" s="897"/>
      <c r="L17" s="898"/>
      <c r="M17" s="469"/>
      <c r="N17" s="886"/>
      <c r="O17" s="900"/>
      <c r="P17" s="886"/>
      <c r="Q17" s="899"/>
      <c r="R17" s="901"/>
      <c r="S17" s="888"/>
      <c r="T17" s="889"/>
      <c r="U17" s="893"/>
      <c r="V17" s="902"/>
      <c r="W17" s="891"/>
      <c r="X17" s="890"/>
      <c r="Y17" s="904"/>
      <c r="Z17" s="890"/>
      <c r="AA17" s="903"/>
      <c r="AB17" s="896"/>
      <c r="AC17" s="888"/>
      <c r="AD17" s="889" t="s">
        <v>299</v>
      </c>
      <c r="AE17" s="893">
        <v>200000</v>
      </c>
      <c r="AF17" s="890" t="s">
        <v>259</v>
      </c>
      <c r="AG17" s="894">
        <v>20</v>
      </c>
      <c r="AH17" s="890"/>
      <c r="AI17" s="895"/>
      <c r="AJ17" s="890"/>
      <c r="AK17" s="895"/>
      <c r="AL17" s="896" t="s">
        <v>260</v>
      </c>
      <c r="AM17" s="888">
        <f>SUM(AE17*AG17)</f>
        <v>4000000</v>
      </c>
      <c r="AN17" s="889"/>
      <c r="AO17" s="893"/>
      <c r="AP17" s="902"/>
      <c r="AQ17" s="891"/>
      <c r="AR17" s="890"/>
      <c r="AS17" s="904"/>
      <c r="AT17" s="890"/>
      <c r="AU17" s="903"/>
      <c r="AV17" s="896"/>
      <c r="AW17" s="888"/>
      <c r="AX17" s="889"/>
      <c r="AY17" s="893"/>
      <c r="AZ17" s="902"/>
      <c r="BA17" s="891"/>
      <c r="BB17" s="890"/>
      <c r="BC17" s="904"/>
      <c r="BD17" s="890"/>
      <c r="BE17" s="903"/>
      <c r="BF17" s="896"/>
      <c r="BG17" s="1054"/>
    </row>
    <row r="18" spans="1:59" s="13" customFormat="1" ht="12" customHeight="1">
      <c r="A18" s="1053"/>
      <c r="B18" s="469"/>
      <c r="C18" s="469"/>
      <c r="D18" s="470"/>
      <c r="E18" s="470" t="s">
        <v>380</v>
      </c>
      <c r="F18" s="922" t="s">
        <v>399</v>
      </c>
      <c r="G18" s="883">
        <f>SUM(S18,AC18,AM18,AW18,BG18)</f>
        <v>240000</v>
      </c>
      <c r="H18" s="884">
        <f>G18/G7</f>
        <v>2.5504782146652497E-3</v>
      </c>
      <c r="I18" s="1107">
        <f>SUM(G18/G6)*100%</f>
        <v>1.2412445261698228E-3</v>
      </c>
      <c r="J18" s="885"/>
      <c r="K18" s="886"/>
      <c r="L18" s="886"/>
      <c r="M18" s="469"/>
      <c r="N18" s="886"/>
      <c r="O18" s="887"/>
      <c r="P18" s="886"/>
      <c r="Q18" s="886"/>
      <c r="R18" s="886"/>
      <c r="S18" s="888">
        <f>SUM(S19:S21)</f>
        <v>0</v>
      </c>
      <c r="T18" s="889"/>
      <c r="U18" s="890"/>
      <c r="V18" s="890"/>
      <c r="W18" s="891"/>
      <c r="X18" s="890"/>
      <c r="Y18" s="892"/>
      <c r="Z18" s="890"/>
      <c r="AA18" s="890"/>
      <c r="AB18" s="890"/>
      <c r="AC18" s="888">
        <f>SUM(AC19)</f>
        <v>240000</v>
      </c>
      <c r="AD18" s="889"/>
      <c r="AE18" s="890"/>
      <c r="AF18" s="890"/>
      <c r="AG18" s="891"/>
      <c r="AH18" s="890"/>
      <c r="AI18" s="892"/>
      <c r="AJ18" s="890"/>
      <c r="AK18" s="890"/>
      <c r="AL18" s="890"/>
      <c r="AM18" s="888">
        <f>SUM(AM19)</f>
        <v>0</v>
      </c>
      <c r="AN18" s="889"/>
      <c r="AO18" s="890"/>
      <c r="AP18" s="890"/>
      <c r="AQ18" s="891"/>
      <c r="AR18" s="890"/>
      <c r="AS18" s="892"/>
      <c r="AT18" s="890"/>
      <c r="AU18" s="890"/>
      <c r="AV18" s="890"/>
      <c r="AW18" s="888">
        <f>SUM(AW19)</f>
        <v>0</v>
      </c>
      <c r="AX18" s="889"/>
      <c r="AY18" s="890"/>
      <c r="AZ18" s="890"/>
      <c r="BA18" s="891"/>
      <c r="BB18" s="890"/>
      <c r="BC18" s="892"/>
      <c r="BD18" s="890"/>
      <c r="BE18" s="890"/>
      <c r="BF18" s="890"/>
      <c r="BG18" s="1054">
        <f>SUM(BG19)</f>
        <v>0</v>
      </c>
    </row>
    <row r="19" spans="1:59" s="13" customFormat="1" ht="12" customHeight="1">
      <c r="A19" s="1053"/>
      <c r="B19" s="469"/>
      <c r="C19" s="469"/>
      <c r="D19" s="469"/>
      <c r="E19" s="469"/>
      <c r="F19" s="455"/>
      <c r="G19" s="883"/>
      <c r="H19" s="884" t="e">
        <f t="shared" si="0"/>
        <v>#DIV/0!</v>
      </c>
      <c r="I19" s="1107"/>
      <c r="J19" s="885"/>
      <c r="K19" s="897"/>
      <c r="L19" s="886"/>
      <c r="M19" s="899"/>
      <c r="N19" s="886"/>
      <c r="O19" s="900"/>
      <c r="P19" s="886"/>
      <c r="Q19" s="899"/>
      <c r="R19" s="901"/>
      <c r="S19" s="888"/>
      <c r="T19" s="889" t="s">
        <v>284</v>
      </c>
      <c r="U19" s="893">
        <v>20000</v>
      </c>
      <c r="V19" s="890" t="s">
        <v>259</v>
      </c>
      <c r="W19" s="903">
        <v>12</v>
      </c>
      <c r="X19" s="890"/>
      <c r="Y19" s="904"/>
      <c r="Z19" s="890"/>
      <c r="AA19" s="903"/>
      <c r="AB19" s="896" t="s">
        <v>260</v>
      </c>
      <c r="AC19" s="888">
        <f>SUM(U19*W19)</f>
        <v>240000</v>
      </c>
      <c r="AD19" s="889"/>
      <c r="AE19" s="893"/>
      <c r="AF19" s="890"/>
      <c r="AG19" s="903"/>
      <c r="AH19" s="890"/>
      <c r="AI19" s="904"/>
      <c r="AJ19" s="890"/>
      <c r="AK19" s="903"/>
      <c r="AL19" s="896"/>
      <c r="AM19" s="888"/>
      <c r="AN19" s="889"/>
      <c r="AO19" s="893"/>
      <c r="AP19" s="890"/>
      <c r="AQ19" s="903"/>
      <c r="AR19" s="890"/>
      <c r="AS19" s="904"/>
      <c r="AT19" s="890"/>
      <c r="AU19" s="903"/>
      <c r="AV19" s="896"/>
      <c r="AW19" s="888"/>
      <c r="AX19" s="889"/>
      <c r="AY19" s="893"/>
      <c r="AZ19" s="890"/>
      <c r="BA19" s="903"/>
      <c r="BB19" s="890"/>
      <c r="BC19" s="904"/>
      <c r="BD19" s="890"/>
      <c r="BE19" s="903"/>
      <c r="BF19" s="896"/>
      <c r="BG19" s="1054"/>
    </row>
    <row r="20" spans="1:59" s="13" customFormat="1" ht="12" customHeight="1">
      <c r="A20" s="1053"/>
      <c r="B20" s="469"/>
      <c r="C20" s="469"/>
      <c r="D20" s="470"/>
      <c r="E20" s="470" t="s">
        <v>381</v>
      </c>
      <c r="F20" s="922" t="s">
        <v>400</v>
      </c>
      <c r="G20" s="883">
        <f>SUM(S20,AC20,AM20,AW20,BG20)</f>
        <v>1480000</v>
      </c>
      <c r="H20" s="884">
        <f>G20/G7</f>
        <v>1.5727948990435708E-2</v>
      </c>
      <c r="I20" s="1107">
        <f>SUM(G20/G6)*100%</f>
        <v>7.6543412447139083E-3</v>
      </c>
      <c r="J20" s="885"/>
      <c r="K20" s="886"/>
      <c r="L20" s="886"/>
      <c r="M20" s="469"/>
      <c r="N20" s="886"/>
      <c r="O20" s="887"/>
      <c r="P20" s="886"/>
      <c r="Q20" s="886"/>
      <c r="R20" s="886"/>
      <c r="S20" s="888">
        <f>SUM(S21:S23)</f>
        <v>0</v>
      </c>
      <c r="T20" s="889"/>
      <c r="U20" s="890"/>
      <c r="V20" s="890"/>
      <c r="W20" s="891"/>
      <c r="X20" s="890"/>
      <c r="Y20" s="892"/>
      <c r="Z20" s="890"/>
      <c r="AA20" s="890"/>
      <c r="AB20" s="890"/>
      <c r="AC20" s="888">
        <f>SUM(AC21:AC22)</f>
        <v>1240000</v>
      </c>
      <c r="AD20" s="889"/>
      <c r="AE20" s="890"/>
      <c r="AF20" s="890"/>
      <c r="AG20" s="891"/>
      <c r="AH20" s="890"/>
      <c r="AI20" s="892"/>
      <c r="AJ20" s="890"/>
      <c r="AK20" s="890"/>
      <c r="AL20" s="890"/>
      <c r="AM20" s="888">
        <f>SUM(AM21:AM22)</f>
        <v>240000</v>
      </c>
      <c r="AN20" s="889"/>
      <c r="AO20" s="890"/>
      <c r="AP20" s="890"/>
      <c r="AQ20" s="891"/>
      <c r="AR20" s="890"/>
      <c r="AS20" s="892"/>
      <c r="AT20" s="890"/>
      <c r="AU20" s="890"/>
      <c r="AV20" s="890"/>
      <c r="AW20" s="888">
        <f>SUM(AW21:AW22)</f>
        <v>0</v>
      </c>
      <c r="AX20" s="889"/>
      <c r="AY20" s="890"/>
      <c r="AZ20" s="890"/>
      <c r="BA20" s="891"/>
      <c r="BB20" s="890"/>
      <c r="BC20" s="892"/>
      <c r="BD20" s="890"/>
      <c r="BE20" s="890"/>
      <c r="BF20" s="890"/>
      <c r="BG20" s="1054">
        <f>SUM(BG21:BG22)</f>
        <v>0</v>
      </c>
    </row>
    <row r="21" spans="1:59" s="13" customFormat="1" ht="12" customHeight="1">
      <c r="A21" s="1053"/>
      <c r="B21" s="469"/>
      <c r="C21" s="469"/>
      <c r="D21" s="469"/>
      <c r="E21" s="469"/>
      <c r="F21" s="922"/>
      <c r="G21" s="883"/>
      <c r="H21" s="884" t="e">
        <f t="shared" si="0"/>
        <v>#DIV/0!</v>
      </c>
      <c r="I21" s="1107"/>
      <c r="J21" s="885"/>
      <c r="K21" s="897"/>
      <c r="L21" s="886"/>
      <c r="M21" s="921"/>
      <c r="N21" s="886"/>
      <c r="O21" s="900"/>
      <c r="P21" s="886"/>
      <c r="Q21" s="899"/>
      <c r="R21" s="901"/>
      <c r="S21" s="888"/>
      <c r="T21" s="889" t="s">
        <v>283</v>
      </c>
      <c r="U21" s="893">
        <v>20000</v>
      </c>
      <c r="V21" s="890" t="s">
        <v>259</v>
      </c>
      <c r="W21" s="903">
        <v>12</v>
      </c>
      <c r="X21" s="890"/>
      <c r="Y21" s="904"/>
      <c r="Z21" s="890"/>
      <c r="AA21" s="903"/>
      <c r="AB21" s="896" t="s">
        <v>260</v>
      </c>
      <c r="AC21" s="888">
        <f>SUM(U21*W21)</f>
        <v>240000</v>
      </c>
      <c r="AD21" s="889" t="s">
        <v>283</v>
      </c>
      <c r="AE21" s="893">
        <v>20000</v>
      </c>
      <c r="AF21" s="890" t="s">
        <v>259</v>
      </c>
      <c r="AG21" s="903">
        <v>12</v>
      </c>
      <c r="AH21" s="890"/>
      <c r="AI21" s="904"/>
      <c r="AJ21" s="890"/>
      <c r="AK21" s="903"/>
      <c r="AL21" s="896" t="s">
        <v>260</v>
      </c>
      <c r="AM21" s="888">
        <f>SUM(AE21*AG21)</f>
        <v>240000</v>
      </c>
      <c r="AN21" s="889"/>
      <c r="AO21" s="893"/>
      <c r="AP21" s="890"/>
      <c r="AQ21" s="894"/>
      <c r="AR21" s="890"/>
      <c r="AS21" s="904"/>
      <c r="AT21" s="890"/>
      <c r="AU21" s="903"/>
      <c r="AV21" s="896"/>
      <c r="AW21" s="888"/>
      <c r="AX21" s="889"/>
      <c r="AY21" s="893"/>
      <c r="AZ21" s="890"/>
      <c r="BA21" s="894"/>
      <c r="BB21" s="890"/>
      <c r="BC21" s="904"/>
      <c r="BD21" s="890"/>
      <c r="BE21" s="903"/>
      <c r="BF21" s="896"/>
      <c r="BG21" s="1054"/>
    </row>
    <row r="22" spans="1:59" s="13" customFormat="1" ht="12" customHeight="1">
      <c r="A22" s="1053"/>
      <c r="B22" s="469"/>
      <c r="C22" s="469"/>
      <c r="D22" s="469"/>
      <c r="E22" s="469"/>
      <c r="F22" s="922"/>
      <c r="G22" s="883"/>
      <c r="H22" s="884" t="e">
        <f t="shared" si="0"/>
        <v>#DIV/0!</v>
      </c>
      <c r="I22" s="1107"/>
      <c r="J22" s="885"/>
      <c r="K22" s="897"/>
      <c r="L22" s="886"/>
      <c r="M22" s="921"/>
      <c r="N22" s="886"/>
      <c r="O22" s="900"/>
      <c r="P22" s="886"/>
      <c r="Q22" s="899"/>
      <c r="R22" s="901"/>
      <c r="S22" s="888"/>
      <c r="T22" s="913" t="s">
        <v>300</v>
      </c>
      <c r="U22" s="914">
        <v>500000</v>
      </c>
      <c r="V22" s="915" t="s">
        <v>259</v>
      </c>
      <c r="W22" s="916">
        <v>2</v>
      </c>
      <c r="X22" s="917"/>
      <c r="Y22" s="918"/>
      <c r="Z22" s="917"/>
      <c r="AA22" s="919"/>
      <c r="AB22" s="920" t="s">
        <v>260</v>
      </c>
      <c r="AC22" s="923">
        <f>SUM(U22*W22)</f>
        <v>1000000</v>
      </c>
      <c r="AD22" s="889"/>
      <c r="AE22" s="893"/>
      <c r="AF22" s="890"/>
      <c r="AG22" s="894"/>
      <c r="AH22" s="890"/>
      <c r="AI22" s="904"/>
      <c r="AJ22" s="890"/>
      <c r="AK22" s="903"/>
      <c r="AL22" s="896"/>
      <c r="AM22" s="888"/>
      <c r="AN22" s="889"/>
      <c r="AO22" s="893"/>
      <c r="AP22" s="890"/>
      <c r="AQ22" s="894"/>
      <c r="AR22" s="890"/>
      <c r="AS22" s="904"/>
      <c r="AT22" s="890"/>
      <c r="AU22" s="903"/>
      <c r="AV22" s="896"/>
      <c r="AW22" s="888"/>
      <c r="AX22" s="889"/>
      <c r="AY22" s="893"/>
      <c r="AZ22" s="890"/>
      <c r="BA22" s="894"/>
      <c r="BB22" s="890"/>
      <c r="BC22" s="904"/>
      <c r="BD22" s="890"/>
      <c r="BE22" s="903"/>
      <c r="BF22" s="896"/>
      <c r="BG22" s="1054"/>
    </row>
    <row r="23" spans="1:59" s="13" customFormat="1" ht="12" customHeight="1">
      <c r="A23" s="1053"/>
      <c r="B23" s="469"/>
      <c r="C23" s="469"/>
      <c r="D23" s="470"/>
      <c r="E23" s="470" t="s">
        <v>382</v>
      </c>
      <c r="F23" s="922" t="s">
        <v>401</v>
      </c>
      <c r="G23" s="883">
        <f>SUM(S23,AC23,AM23,AW23,BG23)</f>
        <v>0</v>
      </c>
      <c r="H23" s="884">
        <f>G23/G7</f>
        <v>0</v>
      </c>
      <c r="I23" s="1107">
        <f>SUM(G23/G6)*100%</f>
        <v>0</v>
      </c>
      <c r="J23" s="885"/>
      <c r="K23" s="886"/>
      <c r="L23" s="886"/>
      <c r="M23" s="469"/>
      <c r="N23" s="886"/>
      <c r="O23" s="887"/>
      <c r="P23" s="886"/>
      <c r="Q23" s="886"/>
      <c r="R23" s="886"/>
      <c r="S23" s="888">
        <f>SUM(S24:S26)</f>
        <v>0</v>
      </c>
      <c r="T23" s="889"/>
      <c r="U23" s="890"/>
      <c r="V23" s="890"/>
      <c r="W23" s="891"/>
      <c r="X23" s="890"/>
      <c r="Y23" s="892"/>
      <c r="Z23" s="890"/>
      <c r="AA23" s="890"/>
      <c r="AB23" s="890"/>
      <c r="AC23" s="888">
        <f>SUM(AC24)</f>
        <v>0</v>
      </c>
      <c r="AD23" s="889"/>
      <c r="AE23" s="890"/>
      <c r="AF23" s="890"/>
      <c r="AG23" s="891"/>
      <c r="AH23" s="890"/>
      <c r="AI23" s="892"/>
      <c r="AJ23" s="890"/>
      <c r="AK23" s="890"/>
      <c r="AL23" s="890"/>
      <c r="AM23" s="888">
        <f>SUM(AM24)</f>
        <v>0</v>
      </c>
      <c r="AN23" s="889"/>
      <c r="AO23" s="890"/>
      <c r="AP23" s="890"/>
      <c r="AQ23" s="891"/>
      <c r="AR23" s="890"/>
      <c r="AS23" s="892"/>
      <c r="AT23" s="890"/>
      <c r="AU23" s="890"/>
      <c r="AV23" s="890"/>
      <c r="AW23" s="888">
        <f>SUM(AW24)</f>
        <v>0</v>
      </c>
      <c r="AX23" s="889"/>
      <c r="AY23" s="890"/>
      <c r="AZ23" s="890"/>
      <c r="BA23" s="891"/>
      <c r="BB23" s="890"/>
      <c r="BC23" s="892"/>
      <c r="BD23" s="890"/>
      <c r="BE23" s="890"/>
      <c r="BF23" s="890"/>
      <c r="BG23" s="1054">
        <f>SUM(BG24)</f>
        <v>0</v>
      </c>
    </row>
    <row r="24" spans="1:59" s="13" customFormat="1" ht="12" customHeight="1">
      <c r="A24" s="1053"/>
      <c r="B24" s="469"/>
      <c r="C24" s="469"/>
      <c r="D24" s="469"/>
      <c r="E24" s="469"/>
      <c r="F24" s="922"/>
      <c r="G24" s="883"/>
      <c r="H24" s="884" t="e">
        <f t="shared" si="0"/>
        <v>#DIV/0!</v>
      </c>
      <c r="I24" s="1107">
        <f t="shared" ref="I24:I52" si="1">SUM(G24/G7)*100%</f>
        <v>0</v>
      </c>
      <c r="J24" s="885"/>
      <c r="K24" s="886"/>
      <c r="L24" s="886"/>
      <c r="M24" s="469"/>
      <c r="N24" s="886"/>
      <c r="O24" s="887"/>
      <c r="P24" s="886"/>
      <c r="Q24" s="886"/>
      <c r="R24" s="886"/>
      <c r="S24" s="888"/>
      <c r="T24" s="889"/>
      <c r="U24" s="890"/>
      <c r="V24" s="890"/>
      <c r="W24" s="891"/>
      <c r="X24" s="890"/>
      <c r="Y24" s="892"/>
      <c r="Z24" s="890"/>
      <c r="AA24" s="890"/>
      <c r="AB24" s="890"/>
      <c r="AC24" s="888"/>
      <c r="AD24" s="889"/>
      <c r="AE24" s="890"/>
      <c r="AF24" s="890"/>
      <c r="AG24" s="891"/>
      <c r="AH24" s="890"/>
      <c r="AI24" s="892"/>
      <c r="AJ24" s="890"/>
      <c r="AK24" s="890"/>
      <c r="AL24" s="890"/>
      <c r="AM24" s="888"/>
      <c r="AN24" s="889"/>
      <c r="AO24" s="890"/>
      <c r="AP24" s="890"/>
      <c r="AQ24" s="891"/>
      <c r="AR24" s="890"/>
      <c r="AS24" s="892"/>
      <c r="AT24" s="890"/>
      <c r="AU24" s="890"/>
      <c r="AV24" s="890"/>
      <c r="AW24" s="888"/>
      <c r="AX24" s="889"/>
      <c r="AY24" s="890"/>
      <c r="AZ24" s="890"/>
      <c r="BA24" s="891"/>
      <c r="BB24" s="890"/>
      <c r="BC24" s="892"/>
      <c r="BD24" s="890"/>
      <c r="BE24" s="890"/>
      <c r="BF24" s="890"/>
      <c r="BG24" s="1054"/>
    </row>
    <row r="25" spans="1:59" s="13" customFormat="1" ht="12" customHeight="1">
      <c r="A25" s="1053"/>
      <c r="B25" s="469"/>
      <c r="C25" s="469"/>
      <c r="D25" s="470"/>
      <c r="E25" s="470" t="s">
        <v>383</v>
      </c>
      <c r="F25" s="922" t="s">
        <v>402</v>
      </c>
      <c r="G25" s="883">
        <f>SUM(S25,AC25,AM25,AW25,BG25)</f>
        <v>4240000</v>
      </c>
      <c r="H25" s="884">
        <f>G25/G7</f>
        <v>4.5058448459086076E-2</v>
      </c>
      <c r="I25" s="1107">
        <f>SUM(G25/G6)*100%</f>
        <v>2.1928653295666872E-2</v>
      </c>
      <c r="J25" s="885"/>
      <c r="K25" s="886"/>
      <c r="L25" s="886"/>
      <c r="M25" s="469"/>
      <c r="N25" s="886"/>
      <c r="O25" s="887"/>
      <c r="P25" s="886"/>
      <c r="Q25" s="886"/>
      <c r="R25" s="886"/>
      <c r="S25" s="888">
        <f>SUM(S26:S28)</f>
        <v>0</v>
      </c>
      <c r="T25" s="889"/>
      <c r="U25" s="893">
        <v>40000</v>
      </c>
      <c r="V25" s="902" t="s">
        <v>259</v>
      </c>
      <c r="W25" s="903">
        <v>12</v>
      </c>
      <c r="X25" s="890"/>
      <c r="Y25" s="904"/>
      <c r="Z25" s="890"/>
      <c r="AA25" s="903"/>
      <c r="AB25" s="896" t="s">
        <v>260</v>
      </c>
      <c r="AC25" s="888">
        <f>SUM(AC26:AC28)</f>
        <v>480000</v>
      </c>
      <c r="AD25" s="889"/>
      <c r="AE25" s="893">
        <v>20000</v>
      </c>
      <c r="AF25" s="890" t="s">
        <v>259</v>
      </c>
      <c r="AG25" s="894">
        <v>50</v>
      </c>
      <c r="AH25" s="890" t="s">
        <v>259</v>
      </c>
      <c r="AI25" s="895"/>
      <c r="AJ25" s="890"/>
      <c r="AK25" s="903"/>
      <c r="AL25" s="896" t="s">
        <v>260</v>
      </c>
      <c r="AM25" s="888">
        <f>SUM(AM26:AM28)</f>
        <v>1300000</v>
      </c>
      <c r="AN25" s="889"/>
      <c r="AO25" s="890"/>
      <c r="AP25" s="890"/>
      <c r="AQ25" s="891"/>
      <c r="AR25" s="890"/>
      <c r="AS25" s="892"/>
      <c r="AT25" s="890"/>
      <c r="AU25" s="890"/>
      <c r="AV25" s="890"/>
      <c r="AW25" s="888">
        <f>SUM(AW26:AW28)</f>
        <v>300000</v>
      </c>
      <c r="AX25" s="889"/>
      <c r="AY25" s="890"/>
      <c r="AZ25" s="890"/>
      <c r="BA25" s="891"/>
      <c r="BB25" s="890"/>
      <c r="BC25" s="892"/>
      <c r="BD25" s="890"/>
      <c r="BE25" s="890"/>
      <c r="BF25" s="890"/>
      <c r="BG25" s="1054">
        <f>SUM(BG26:BG28)</f>
        <v>2160000</v>
      </c>
    </row>
    <row r="26" spans="1:59" s="13" customFormat="1" ht="12" customHeight="1">
      <c r="A26" s="1053"/>
      <c r="B26" s="469"/>
      <c r="C26" s="469"/>
      <c r="D26" s="469"/>
      <c r="E26" s="469"/>
      <c r="F26" s="922"/>
      <c r="G26" s="883"/>
      <c r="H26" s="884" t="e">
        <f t="shared" si="0"/>
        <v>#DIV/0!</v>
      </c>
      <c r="I26" s="1107" t="e">
        <f t="shared" si="1"/>
        <v>#DIV/0!</v>
      </c>
      <c r="J26" s="885"/>
      <c r="K26" s="886"/>
      <c r="L26" s="886"/>
      <c r="M26" s="469"/>
      <c r="N26" s="886"/>
      <c r="O26" s="887"/>
      <c r="P26" s="886"/>
      <c r="Q26" s="886"/>
      <c r="R26" s="886"/>
      <c r="S26" s="888"/>
      <c r="T26" s="889" t="s">
        <v>301</v>
      </c>
      <c r="U26" s="893">
        <v>40000</v>
      </c>
      <c r="V26" s="902" t="s">
        <v>259</v>
      </c>
      <c r="W26" s="903">
        <v>12</v>
      </c>
      <c r="X26" s="890"/>
      <c r="Y26" s="904"/>
      <c r="Z26" s="890"/>
      <c r="AA26" s="903"/>
      <c r="AB26" s="896" t="s">
        <v>260</v>
      </c>
      <c r="AC26" s="888">
        <f>SUM(U26*W26)</f>
        <v>480000</v>
      </c>
      <c r="AD26" s="889" t="s">
        <v>301</v>
      </c>
      <c r="AE26" s="893">
        <v>30000</v>
      </c>
      <c r="AF26" s="890" t="s">
        <v>259</v>
      </c>
      <c r="AG26" s="895">
        <v>10</v>
      </c>
      <c r="AH26" s="890"/>
      <c r="AI26" s="895"/>
      <c r="AJ26" s="890"/>
      <c r="AK26" s="895"/>
      <c r="AL26" s="896" t="s">
        <v>260</v>
      </c>
      <c r="AM26" s="888">
        <f>SUM(AE26*AG26)</f>
        <v>300000</v>
      </c>
      <c r="AN26" s="889" t="s">
        <v>301</v>
      </c>
      <c r="AO26" s="893">
        <v>30000</v>
      </c>
      <c r="AP26" s="890" t="s">
        <v>259</v>
      </c>
      <c r="AQ26" s="895">
        <v>10</v>
      </c>
      <c r="AR26" s="890"/>
      <c r="AS26" s="895"/>
      <c r="AT26" s="890"/>
      <c r="AU26" s="895"/>
      <c r="AV26" s="896" t="s">
        <v>260</v>
      </c>
      <c r="AW26" s="888">
        <f>SUM(AO26*AQ26)</f>
        <v>300000</v>
      </c>
      <c r="AX26" s="889" t="s">
        <v>301</v>
      </c>
      <c r="AY26" s="893">
        <v>80000</v>
      </c>
      <c r="AZ26" s="902" t="s">
        <v>259</v>
      </c>
      <c r="BA26" s="903">
        <v>12</v>
      </c>
      <c r="BB26" s="890"/>
      <c r="BC26" s="904"/>
      <c r="BD26" s="890"/>
      <c r="BE26" s="903"/>
      <c r="BF26" s="896" t="s">
        <v>260</v>
      </c>
      <c r="BG26" s="1054">
        <f>SUM(AY26*BA26)</f>
        <v>960000</v>
      </c>
    </row>
    <row r="27" spans="1:59" s="13" customFormat="1" ht="12" customHeight="1">
      <c r="A27" s="1053"/>
      <c r="B27" s="469"/>
      <c r="C27" s="469"/>
      <c r="D27" s="469"/>
      <c r="E27" s="469"/>
      <c r="F27" s="922"/>
      <c r="G27" s="883"/>
      <c r="H27" s="884">
        <f t="shared" si="0"/>
        <v>0</v>
      </c>
      <c r="I27" s="1107" t="e">
        <f t="shared" si="1"/>
        <v>#DIV/0!</v>
      </c>
      <c r="J27" s="885"/>
      <c r="K27" s="886"/>
      <c r="L27" s="886"/>
      <c r="M27" s="469"/>
      <c r="N27" s="886"/>
      <c r="O27" s="887"/>
      <c r="P27" s="886"/>
      <c r="Q27" s="886"/>
      <c r="R27" s="886"/>
      <c r="S27" s="888"/>
      <c r="T27" s="889"/>
      <c r="U27" s="890"/>
      <c r="V27" s="890"/>
      <c r="W27" s="891"/>
      <c r="X27" s="890"/>
      <c r="Y27" s="892"/>
      <c r="Z27" s="890"/>
      <c r="AA27" s="890"/>
      <c r="AB27" s="890"/>
      <c r="AC27" s="888"/>
      <c r="AD27" s="889" t="s">
        <v>178</v>
      </c>
      <c r="AE27" s="893">
        <v>20000</v>
      </c>
      <c r="AF27" s="890" t="s">
        <v>259</v>
      </c>
      <c r="AG27" s="894">
        <v>50</v>
      </c>
      <c r="AH27" s="890" t="s">
        <v>259</v>
      </c>
      <c r="AI27" s="895"/>
      <c r="AJ27" s="890"/>
      <c r="AK27" s="903"/>
      <c r="AL27" s="896" t="s">
        <v>260</v>
      </c>
      <c r="AM27" s="888">
        <f>SUM(AE27*AG27)</f>
        <v>1000000</v>
      </c>
      <c r="AN27" s="889"/>
      <c r="AO27" s="890"/>
      <c r="AP27" s="890"/>
      <c r="AQ27" s="891"/>
      <c r="AR27" s="890"/>
      <c r="AS27" s="892"/>
      <c r="AT27" s="890"/>
      <c r="AU27" s="890"/>
      <c r="AV27" s="890"/>
      <c r="AW27" s="888"/>
      <c r="AX27" s="889" t="s">
        <v>275</v>
      </c>
      <c r="AY27" s="893">
        <v>100000</v>
      </c>
      <c r="AZ27" s="902" t="s">
        <v>259</v>
      </c>
      <c r="BA27" s="924">
        <v>4</v>
      </c>
      <c r="BB27" s="890"/>
      <c r="BC27" s="904"/>
      <c r="BD27" s="890"/>
      <c r="BE27" s="903"/>
      <c r="BF27" s="896" t="s">
        <v>260</v>
      </c>
      <c r="BG27" s="1054">
        <f>SUM(AY27*BA27)</f>
        <v>400000</v>
      </c>
    </row>
    <row r="28" spans="1:59" s="13" customFormat="1" ht="12" customHeight="1">
      <c r="A28" s="1053"/>
      <c r="B28" s="469"/>
      <c r="C28" s="469"/>
      <c r="D28" s="469"/>
      <c r="E28" s="469"/>
      <c r="F28" s="922"/>
      <c r="G28" s="883"/>
      <c r="H28" s="884" t="e">
        <f t="shared" si="0"/>
        <v>#DIV/0!</v>
      </c>
      <c r="I28" s="1107">
        <f t="shared" si="1"/>
        <v>0</v>
      </c>
      <c r="J28" s="885"/>
      <c r="K28" s="886"/>
      <c r="L28" s="886"/>
      <c r="M28" s="469"/>
      <c r="N28" s="886"/>
      <c r="O28" s="887"/>
      <c r="P28" s="886"/>
      <c r="Q28" s="886"/>
      <c r="R28" s="886"/>
      <c r="S28" s="888"/>
      <c r="T28" s="889"/>
      <c r="U28" s="890"/>
      <c r="V28" s="890"/>
      <c r="W28" s="891"/>
      <c r="X28" s="890"/>
      <c r="Y28" s="892"/>
      <c r="Z28" s="890"/>
      <c r="AA28" s="890"/>
      <c r="AB28" s="890"/>
      <c r="AC28" s="888"/>
      <c r="AD28" s="889"/>
      <c r="AE28" s="890"/>
      <c r="AF28" s="890"/>
      <c r="AG28" s="891"/>
      <c r="AH28" s="890"/>
      <c r="AI28" s="892"/>
      <c r="AJ28" s="890"/>
      <c r="AK28" s="890"/>
      <c r="AL28" s="890"/>
      <c r="AM28" s="888"/>
      <c r="AN28" s="889"/>
      <c r="AO28" s="890"/>
      <c r="AP28" s="890"/>
      <c r="AQ28" s="891"/>
      <c r="AR28" s="890"/>
      <c r="AS28" s="892"/>
      <c r="AT28" s="890"/>
      <c r="AU28" s="890"/>
      <c r="AV28" s="890"/>
      <c r="AW28" s="888"/>
      <c r="AX28" s="889" t="s">
        <v>276</v>
      </c>
      <c r="AY28" s="893">
        <v>200000</v>
      </c>
      <c r="AZ28" s="890" t="s">
        <v>259</v>
      </c>
      <c r="BA28" s="894">
        <v>4</v>
      </c>
      <c r="BB28" s="890" t="s">
        <v>259</v>
      </c>
      <c r="BC28" s="891">
        <v>1</v>
      </c>
      <c r="BD28" s="890"/>
      <c r="BE28" s="890"/>
      <c r="BF28" s="896" t="s">
        <v>260</v>
      </c>
      <c r="BG28" s="1054">
        <f>SUM(AY28*BA28*BC28)</f>
        <v>800000</v>
      </c>
    </row>
    <row r="29" spans="1:59" s="13" customFormat="1" ht="12" customHeight="1">
      <c r="A29" s="1053"/>
      <c r="B29" s="469"/>
      <c r="C29" s="469"/>
      <c r="D29" s="470"/>
      <c r="E29" s="470" t="s">
        <v>384</v>
      </c>
      <c r="F29" s="922" t="s">
        <v>403</v>
      </c>
      <c r="G29" s="883">
        <f>SUM(S29,AC29,AM29,AW29,BG29)</f>
        <v>720000</v>
      </c>
      <c r="H29" s="884">
        <f>G29/G7</f>
        <v>7.6514346439957494E-3</v>
      </c>
      <c r="I29" s="1107">
        <f>SUM(G29/G6)*100%</f>
        <v>3.723733578509469E-3</v>
      </c>
      <c r="J29" s="885"/>
      <c r="K29" s="886"/>
      <c r="L29" s="886"/>
      <c r="M29" s="469"/>
      <c r="N29" s="886"/>
      <c r="O29" s="887"/>
      <c r="P29" s="886"/>
      <c r="Q29" s="886"/>
      <c r="R29" s="886"/>
      <c r="S29" s="888">
        <f>SUM(S30)</f>
        <v>0</v>
      </c>
      <c r="T29" s="889"/>
      <c r="U29" s="890"/>
      <c r="V29" s="890"/>
      <c r="W29" s="891"/>
      <c r="X29" s="890"/>
      <c r="Y29" s="892"/>
      <c r="Z29" s="890"/>
      <c r="AA29" s="890"/>
      <c r="AB29" s="890"/>
      <c r="AC29" s="888">
        <f>SUM(AC30)</f>
        <v>720000</v>
      </c>
      <c r="AD29" s="889"/>
      <c r="AE29" s="890"/>
      <c r="AF29" s="890"/>
      <c r="AG29" s="891"/>
      <c r="AH29" s="890"/>
      <c r="AI29" s="892"/>
      <c r="AJ29" s="890"/>
      <c r="AK29" s="890"/>
      <c r="AL29" s="890"/>
      <c r="AM29" s="888">
        <f>SUM(AM30)</f>
        <v>0</v>
      </c>
      <c r="AN29" s="889"/>
      <c r="AO29" s="890"/>
      <c r="AP29" s="890"/>
      <c r="AQ29" s="891"/>
      <c r="AR29" s="890"/>
      <c r="AS29" s="892"/>
      <c r="AT29" s="890"/>
      <c r="AU29" s="890"/>
      <c r="AV29" s="890"/>
      <c r="AW29" s="888">
        <f>SUM(AW30)</f>
        <v>0</v>
      </c>
      <c r="AX29" s="889"/>
      <c r="AY29" s="890"/>
      <c r="AZ29" s="890"/>
      <c r="BA29" s="891"/>
      <c r="BB29" s="890"/>
      <c r="BC29" s="892"/>
      <c r="BD29" s="890"/>
      <c r="BE29" s="890"/>
      <c r="BF29" s="890"/>
      <c r="BG29" s="1054">
        <f>SUM(BG30)</f>
        <v>0</v>
      </c>
    </row>
    <row r="30" spans="1:59" s="13" customFormat="1" ht="12" customHeight="1">
      <c r="A30" s="1053"/>
      <c r="B30" s="469"/>
      <c r="C30" s="469"/>
      <c r="D30" s="469"/>
      <c r="E30" s="469"/>
      <c r="F30" s="922"/>
      <c r="G30" s="883"/>
      <c r="H30" s="884" t="e">
        <f t="shared" si="0"/>
        <v>#DIV/0!</v>
      </c>
      <c r="I30" s="1107" t="e">
        <f t="shared" si="1"/>
        <v>#DIV/0!</v>
      </c>
      <c r="J30" s="885"/>
      <c r="K30" s="886"/>
      <c r="L30" s="886"/>
      <c r="M30" s="469"/>
      <c r="N30" s="886"/>
      <c r="O30" s="887"/>
      <c r="P30" s="886"/>
      <c r="Q30" s="886"/>
      <c r="R30" s="886"/>
      <c r="S30" s="888"/>
      <c r="T30" s="913" t="s">
        <v>302</v>
      </c>
      <c r="U30" s="914">
        <v>30000</v>
      </c>
      <c r="V30" s="917" t="s">
        <v>259</v>
      </c>
      <c r="W30" s="925">
        <v>2</v>
      </c>
      <c r="X30" s="917" t="s">
        <v>259</v>
      </c>
      <c r="Y30" s="919">
        <v>12</v>
      </c>
      <c r="Z30" s="917"/>
      <c r="AA30" s="919"/>
      <c r="AB30" s="920" t="s">
        <v>260</v>
      </c>
      <c r="AC30" s="923">
        <f>SUM(U30*W30*Y30)</f>
        <v>720000</v>
      </c>
      <c r="AD30" s="889"/>
      <c r="AE30" s="890"/>
      <c r="AF30" s="890"/>
      <c r="AG30" s="891"/>
      <c r="AH30" s="890"/>
      <c r="AI30" s="892"/>
      <c r="AJ30" s="890"/>
      <c r="AK30" s="890"/>
      <c r="AL30" s="890"/>
      <c r="AM30" s="888"/>
      <c r="AN30" s="889"/>
      <c r="AO30" s="890"/>
      <c r="AP30" s="890"/>
      <c r="AQ30" s="891"/>
      <c r="AR30" s="890"/>
      <c r="AS30" s="892"/>
      <c r="AT30" s="890"/>
      <c r="AU30" s="890"/>
      <c r="AV30" s="890"/>
      <c r="AW30" s="888"/>
      <c r="AX30" s="889"/>
      <c r="AY30" s="890"/>
      <c r="AZ30" s="890"/>
      <c r="BA30" s="891"/>
      <c r="BB30" s="890"/>
      <c r="BC30" s="892"/>
      <c r="BD30" s="890"/>
      <c r="BE30" s="890"/>
      <c r="BF30" s="890"/>
      <c r="BG30" s="1054"/>
    </row>
    <row r="31" spans="1:59" s="13" customFormat="1" ht="12" customHeight="1">
      <c r="A31" s="1053"/>
      <c r="B31" s="469"/>
      <c r="C31" s="469"/>
      <c r="D31" s="470"/>
      <c r="E31" s="470" t="s">
        <v>385</v>
      </c>
      <c r="F31" s="922" t="s">
        <v>404</v>
      </c>
      <c r="G31" s="883">
        <f>SUM(S31,AC31,AM31,AW31,BG31)</f>
        <v>1200000</v>
      </c>
      <c r="H31" s="884">
        <f>G31/G7</f>
        <v>1.2752391073326248E-2</v>
      </c>
      <c r="I31" s="1107">
        <f>SUM(G31/G6)*100%</f>
        <v>6.2062226308491142E-3</v>
      </c>
      <c r="J31" s="885"/>
      <c r="K31" s="886"/>
      <c r="L31" s="886"/>
      <c r="M31" s="469"/>
      <c r="N31" s="886"/>
      <c r="O31" s="887"/>
      <c r="P31" s="886"/>
      <c r="Q31" s="886"/>
      <c r="R31" s="886"/>
      <c r="S31" s="888">
        <f>SUM(S32)</f>
        <v>0</v>
      </c>
      <c r="T31" s="889"/>
      <c r="U31" s="893"/>
      <c r="V31" s="902"/>
      <c r="W31" s="894"/>
      <c r="X31" s="890"/>
      <c r="Y31" s="904"/>
      <c r="Z31" s="890"/>
      <c r="AA31" s="903"/>
      <c r="AB31" s="896"/>
      <c r="AC31" s="888">
        <f>SUM(AC32)</f>
        <v>1200000</v>
      </c>
      <c r="AD31" s="889"/>
      <c r="AE31" s="890"/>
      <c r="AF31" s="890"/>
      <c r="AG31" s="891"/>
      <c r="AH31" s="890"/>
      <c r="AI31" s="892"/>
      <c r="AJ31" s="890"/>
      <c r="AK31" s="890"/>
      <c r="AL31" s="890"/>
      <c r="AM31" s="888"/>
      <c r="AN31" s="889"/>
      <c r="AO31" s="890"/>
      <c r="AP31" s="890"/>
      <c r="AQ31" s="891"/>
      <c r="AR31" s="890"/>
      <c r="AS31" s="892"/>
      <c r="AT31" s="890"/>
      <c r="AU31" s="890"/>
      <c r="AV31" s="890"/>
      <c r="AW31" s="888"/>
      <c r="AX31" s="889"/>
      <c r="AY31" s="890"/>
      <c r="AZ31" s="890"/>
      <c r="BA31" s="891"/>
      <c r="BB31" s="890"/>
      <c r="BC31" s="892"/>
      <c r="BD31" s="890"/>
      <c r="BE31" s="890"/>
      <c r="BF31" s="890"/>
      <c r="BG31" s="1054"/>
    </row>
    <row r="32" spans="1:59" s="13" customFormat="1" ht="12" customHeight="1">
      <c r="A32" s="1053"/>
      <c r="B32" s="469"/>
      <c r="C32" s="469"/>
      <c r="D32" s="469"/>
      <c r="E32" s="469"/>
      <c r="F32" s="922"/>
      <c r="G32" s="883"/>
      <c r="H32" s="884" t="e">
        <f t="shared" si="0"/>
        <v>#DIV/0!</v>
      </c>
      <c r="I32" s="1107" t="e">
        <f t="shared" si="1"/>
        <v>#DIV/0!</v>
      </c>
      <c r="J32" s="885"/>
      <c r="K32" s="886"/>
      <c r="L32" s="886"/>
      <c r="M32" s="469"/>
      <c r="N32" s="886"/>
      <c r="O32" s="887"/>
      <c r="P32" s="886"/>
      <c r="Q32" s="886"/>
      <c r="R32" s="886"/>
      <c r="S32" s="888"/>
      <c r="T32" s="889"/>
      <c r="U32" s="893">
        <v>300000</v>
      </c>
      <c r="V32" s="902" t="s">
        <v>259</v>
      </c>
      <c r="W32" s="894">
        <v>4</v>
      </c>
      <c r="X32" s="890"/>
      <c r="Y32" s="904"/>
      <c r="Z32" s="890"/>
      <c r="AA32" s="903"/>
      <c r="AB32" s="896" t="s">
        <v>260</v>
      </c>
      <c r="AC32" s="888">
        <f>U32*W32</f>
        <v>1200000</v>
      </c>
      <c r="AD32" s="889"/>
      <c r="AE32" s="890"/>
      <c r="AF32" s="890"/>
      <c r="AG32" s="891"/>
      <c r="AH32" s="890"/>
      <c r="AI32" s="892"/>
      <c r="AJ32" s="890"/>
      <c r="AK32" s="890"/>
      <c r="AL32" s="890"/>
      <c r="AM32" s="888"/>
      <c r="AN32" s="889"/>
      <c r="AO32" s="890"/>
      <c r="AP32" s="890"/>
      <c r="AQ32" s="891"/>
      <c r="AR32" s="890"/>
      <c r="AS32" s="892"/>
      <c r="AT32" s="890"/>
      <c r="AU32" s="890"/>
      <c r="AV32" s="890"/>
      <c r="AW32" s="888"/>
      <c r="AX32" s="889"/>
      <c r="AY32" s="893"/>
      <c r="AZ32" s="890"/>
      <c r="BA32" s="903"/>
      <c r="BB32" s="890"/>
      <c r="BC32" s="904"/>
      <c r="BD32" s="890"/>
      <c r="BE32" s="903"/>
      <c r="BF32" s="896"/>
      <c r="BG32" s="1054"/>
    </row>
    <row r="33" spans="1:59" s="13" customFormat="1" ht="12" customHeight="1">
      <c r="A33" s="1053"/>
      <c r="B33" s="469"/>
      <c r="C33" s="469"/>
      <c r="D33" s="470"/>
      <c r="E33" s="470" t="s">
        <v>386</v>
      </c>
      <c r="F33" s="922" t="s">
        <v>405</v>
      </c>
      <c r="G33" s="883">
        <f>SUM(S33,AC33,AM33,AW33,BG33)</f>
        <v>1700000</v>
      </c>
      <c r="H33" s="884">
        <f>G33/G7</f>
        <v>1.8065887353878853E-2</v>
      </c>
      <c r="I33" s="1107">
        <f>SUM(G33/G6)*100%</f>
        <v>8.7921487270362451E-3</v>
      </c>
      <c r="J33" s="885"/>
      <c r="K33" s="886"/>
      <c r="L33" s="886"/>
      <c r="M33" s="469"/>
      <c r="N33" s="886"/>
      <c r="O33" s="887"/>
      <c r="P33" s="886"/>
      <c r="Q33" s="886"/>
      <c r="R33" s="886"/>
      <c r="S33" s="888">
        <f>SUM(S34)</f>
        <v>0</v>
      </c>
      <c r="T33" s="889"/>
      <c r="U33" s="890"/>
      <c r="V33" s="890"/>
      <c r="W33" s="891"/>
      <c r="X33" s="890"/>
      <c r="Y33" s="892"/>
      <c r="Z33" s="890"/>
      <c r="AA33" s="890"/>
      <c r="AB33" s="890"/>
      <c r="AC33" s="888">
        <f>SUM(AC34)</f>
        <v>1200000</v>
      </c>
      <c r="AD33" s="889"/>
      <c r="AE33" s="890"/>
      <c r="AF33" s="890"/>
      <c r="AG33" s="891"/>
      <c r="AH33" s="890"/>
      <c r="AI33" s="892"/>
      <c r="AJ33" s="890"/>
      <c r="AK33" s="890"/>
      <c r="AL33" s="890"/>
      <c r="AM33" s="888">
        <f>SUM(AM34)</f>
        <v>500000</v>
      </c>
      <c r="AN33" s="889"/>
      <c r="AO33" s="890"/>
      <c r="AP33" s="890"/>
      <c r="AQ33" s="891"/>
      <c r="AR33" s="890"/>
      <c r="AS33" s="892"/>
      <c r="AT33" s="890"/>
      <c r="AU33" s="890"/>
      <c r="AV33" s="890"/>
      <c r="AW33" s="888">
        <f>SUM(AW34)</f>
        <v>0</v>
      </c>
      <c r="AX33" s="889"/>
      <c r="AY33" s="893"/>
      <c r="AZ33" s="890"/>
      <c r="BA33" s="903"/>
      <c r="BB33" s="890"/>
      <c r="BC33" s="904"/>
      <c r="BD33" s="890"/>
      <c r="BE33" s="903"/>
      <c r="BF33" s="896"/>
      <c r="BG33" s="1054">
        <f>SUM(BG34)</f>
        <v>0</v>
      </c>
    </row>
    <row r="34" spans="1:59" s="13" customFormat="1" ht="12" customHeight="1">
      <c r="A34" s="1053"/>
      <c r="B34" s="469"/>
      <c r="C34" s="469"/>
      <c r="D34" s="469"/>
      <c r="E34" s="469"/>
      <c r="F34" s="922"/>
      <c r="G34" s="883"/>
      <c r="H34" s="884">
        <f t="shared" si="0"/>
        <v>0</v>
      </c>
      <c r="I34" s="1107" t="e">
        <f t="shared" si="1"/>
        <v>#DIV/0!</v>
      </c>
      <c r="J34" s="885"/>
      <c r="K34" s="886"/>
      <c r="L34" s="886"/>
      <c r="M34" s="469"/>
      <c r="N34" s="886"/>
      <c r="O34" s="887"/>
      <c r="P34" s="886"/>
      <c r="Q34" s="886"/>
      <c r="R34" s="886"/>
      <c r="S34" s="888"/>
      <c r="T34" s="889" t="s">
        <v>261</v>
      </c>
      <c r="U34" s="893">
        <v>300000</v>
      </c>
      <c r="V34" s="902" t="s">
        <v>259</v>
      </c>
      <c r="W34" s="924">
        <v>4</v>
      </c>
      <c r="X34" s="890"/>
      <c r="Y34" s="904"/>
      <c r="Z34" s="890"/>
      <c r="AA34" s="903"/>
      <c r="AB34" s="896" t="s">
        <v>260</v>
      </c>
      <c r="AC34" s="888">
        <f>SUM(U34*W34)</f>
        <v>1200000</v>
      </c>
      <c r="AD34" s="889" t="s">
        <v>170</v>
      </c>
      <c r="AE34" s="893">
        <v>500000</v>
      </c>
      <c r="AF34" s="902" t="s">
        <v>259</v>
      </c>
      <c r="AG34" s="903">
        <v>1</v>
      </c>
      <c r="AH34" s="890"/>
      <c r="AI34" s="904"/>
      <c r="AJ34" s="890"/>
      <c r="AK34" s="903"/>
      <c r="AL34" s="896" t="s">
        <v>260</v>
      </c>
      <c r="AM34" s="888">
        <f>SUM(AE34*AG34)</f>
        <v>500000</v>
      </c>
      <c r="AN34" s="889"/>
      <c r="AO34" s="890"/>
      <c r="AP34" s="890"/>
      <c r="AQ34" s="891"/>
      <c r="AR34" s="890"/>
      <c r="AS34" s="892"/>
      <c r="AT34" s="890"/>
      <c r="AU34" s="890"/>
      <c r="AV34" s="890"/>
      <c r="AW34" s="888"/>
      <c r="AX34" s="889"/>
      <c r="AY34" s="890"/>
      <c r="AZ34" s="890"/>
      <c r="BA34" s="890"/>
      <c r="BB34" s="890"/>
      <c r="BC34" s="890"/>
      <c r="BD34" s="890"/>
      <c r="BE34" s="890"/>
      <c r="BF34" s="890"/>
      <c r="BG34" s="1054"/>
    </row>
    <row r="35" spans="1:59" s="13" customFormat="1" ht="12" customHeight="1">
      <c r="A35" s="1053"/>
      <c r="B35" s="469"/>
      <c r="C35" s="469"/>
      <c r="D35" s="470"/>
      <c r="E35" s="470" t="s">
        <v>387</v>
      </c>
      <c r="F35" s="922" t="s">
        <v>406</v>
      </c>
      <c r="G35" s="883">
        <f>SUM(S35,AC35,AM35,AW35,BG35)</f>
        <v>840000</v>
      </c>
      <c r="H35" s="884">
        <f>G35/G7</f>
        <v>8.9266737513283741E-3</v>
      </c>
      <c r="I35" s="1107">
        <f>SUM(G35/G6)*100%</f>
        <v>4.3443558415943804E-3</v>
      </c>
      <c r="J35" s="885"/>
      <c r="K35" s="886"/>
      <c r="L35" s="886"/>
      <c r="M35" s="469"/>
      <c r="N35" s="886"/>
      <c r="O35" s="887"/>
      <c r="P35" s="886"/>
      <c r="Q35" s="886"/>
      <c r="R35" s="886"/>
      <c r="S35" s="888">
        <f>SUM(S36)</f>
        <v>0</v>
      </c>
      <c r="T35" s="889"/>
      <c r="U35" s="890"/>
      <c r="V35" s="890"/>
      <c r="W35" s="891"/>
      <c r="X35" s="890"/>
      <c r="Y35" s="892"/>
      <c r="Z35" s="890"/>
      <c r="AA35" s="890"/>
      <c r="AB35" s="890"/>
      <c r="AC35" s="888">
        <f>SUM(AC36)</f>
        <v>0</v>
      </c>
      <c r="AD35" s="889"/>
      <c r="AE35" s="890"/>
      <c r="AF35" s="890"/>
      <c r="AG35" s="891"/>
      <c r="AH35" s="890"/>
      <c r="AI35" s="892"/>
      <c r="AJ35" s="890"/>
      <c r="AK35" s="890"/>
      <c r="AL35" s="890"/>
      <c r="AM35" s="888">
        <f>SUM(AM36)</f>
        <v>240000</v>
      </c>
      <c r="AN35" s="889"/>
      <c r="AO35" s="890"/>
      <c r="AP35" s="890"/>
      <c r="AQ35" s="891"/>
      <c r="AR35" s="890"/>
      <c r="AS35" s="892"/>
      <c r="AT35" s="890"/>
      <c r="AU35" s="890"/>
      <c r="AV35" s="890"/>
      <c r="AW35" s="888">
        <f>SUM(AW36)</f>
        <v>0</v>
      </c>
      <c r="AX35" s="889" t="s">
        <v>277</v>
      </c>
      <c r="AY35" s="893">
        <v>300000</v>
      </c>
      <c r="AZ35" s="902" t="s">
        <v>259</v>
      </c>
      <c r="BA35" s="891">
        <v>2</v>
      </c>
      <c r="BB35" s="890"/>
      <c r="BC35" s="904"/>
      <c r="BD35" s="890"/>
      <c r="BE35" s="903"/>
      <c r="BF35" s="896" t="s">
        <v>260</v>
      </c>
      <c r="BG35" s="1054">
        <f>SUM(AY35*BA35)</f>
        <v>600000</v>
      </c>
    </row>
    <row r="36" spans="1:59" s="13" customFormat="1" ht="12" customHeight="1">
      <c r="A36" s="1053"/>
      <c r="B36" s="469"/>
      <c r="C36" s="469"/>
      <c r="D36" s="469"/>
      <c r="E36" s="469"/>
      <c r="F36" s="922"/>
      <c r="G36" s="883"/>
      <c r="H36" s="884" t="e">
        <f t="shared" si="0"/>
        <v>#DIV/0!</v>
      </c>
      <c r="I36" s="1107" t="e">
        <f t="shared" si="1"/>
        <v>#DIV/0!</v>
      </c>
      <c r="J36" s="885"/>
      <c r="K36" s="886"/>
      <c r="L36" s="886"/>
      <c r="M36" s="469"/>
      <c r="N36" s="886"/>
      <c r="O36" s="887"/>
      <c r="P36" s="886"/>
      <c r="Q36" s="886"/>
      <c r="R36" s="886"/>
      <c r="S36" s="888"/>
      <c r="T36" s="889"/>
      <c r="U36" s="890"/>
      <c r="V36" s="890"/>
      <c r="W36" s="891"/>
      <c r="X36" s="890"/>
      <c r="Y36" s="892"/>
      <c r="Z36" s="890"/>
      <c r="AA36" s="890"/>
      <c r="AB36" s="890"/>
      <c r="AC36" s="888"/>
      <c r="AD36" s="889" t="s">
        <v>285</v>
      </c>
      <c r="AE36" s="893">
        <v>20000</v>
      </c>
      <c r="AF36" s="902" t="s">
        <v>259</v>
      </c>
      <c r="AG36" s="903">
        <v>12</v>
      </c>
      <c r="AH36" s="890"/>
      <c r="AI36" s="904"/>
      <c r="AJ36" s="890"/>
      <c r="AK36" s="903"/>
      <c r="AL36" s="896" t="s">
        <v>260</v>
      </c>
      <c r="AM36" s="888">
        <f>SUM(AE36*AG36)</f>
        <v>240000</v>
      </c>
      <c r="AN36" s="889"/>
      <c r="AO36" s="890"/>
      <c r="AP36" s="890"/>
      <c r="AQ36" s="891"/>
      <c r="AR36" s="890"/>
      <c r="AS36" s="892"/>
      <c r="AT36" s="890"/>
      <c r="AU36" s="890"/>
      <c r="AV36" s="890"/>
      <c r="AW36" s="888"/>
      <c r="AX36" s="889"/>
      <c r="AY36" s="890"/>
      <c r="AZ36" s="890"/>
      <c r="BA36" s="891"/>
      <c r="BB36" s="890"/>
      <c r="BC36" s="892"/>
      <c r="BD36" s="890"/>
      <c r="BE36" s="890"/>
      <c r="BF36" s="890"/>
      <c r="BG36" s="1054"/>
    </row>
    <row r="37" spans="1:59" s="13" customFormat="1" ht="12" customHeight="1">
      <c r="A37" s="1053"/>
      <c r="B37" s="469"/>
      <c r="C37" s="469"/>
      <c r="D37" s="470"/>
      <c r="E37" s="470" t="s">
        <v>388</v>
      </c>
      <c r="F37" s="922" t="s">
        <v>407</v>
      </c>
      <c r="G37" s="883">
        <f>SUM(S37,AC37,AM37,AW37,BG37)</f>
        <v>5080000</v>
      </c>
      <c r="H37" s="884">
        <f>G37/G7</f>
        <v>5.3985122210414453E-2</v>
      </c>
      <c r="I37" s="1107">
        <f>SUM(G37/G6)*100%</f>
        <v>2.6273009137261251E-2</v>
      </c>
      <c r="J37" s="885"/>
      <c r="K37" s="886"/>
      <c r="L37" s="886"/>
      <c r="M37" s="469"/>
      <c r="N37" s="886"/>
      <c r="O37" s="887"/>
      <c r="P37" s="886"/>
      <c r="Q37" s="886"/>
      <c r="R37" s="886"/>
      <c r="S37" s="888">
        <f>SUM(S38:S44)</f>
        <v>0</v>
      </c>
      <c r="T37" s="889"/>
      <c r="U37" s="890"/>
      <c r="V37" s="890"/>
      <c r="W37" s="891"/>
      <c r="X37" s="890"/>
      <c r="Y37" s="892"/>
      <c r="Z37" s="890"/>
      <c r="AA37" s="890"/>
      <c r="AB37" s="890"/>
      <c r="AC37" s="888">
        <f>SUM(AC38:AC44)</f>
        <v>0</v>
      </c>
      <c r="AD37" s="889"/>
      <c r="AE37" s="890"/>
      <c r="AF37" s="890"/>
      <c r="AG37" s="891"/>
      <c r="AH37" s="890"/>
      <c r="AI37" s="892"/>
      <c r="AJ37" s="890"/>
      <c r="AK37" s="890"/>
      <c r="AL37" s="890"/>
      <c r="AM37" s="888">
        <f>SUM(AM38:AM44)</f>
        <v>2080000</v>
      </c>
      <c r="AN37" s="889"/>
      <c r="AO37" s="890"/>
      <c r="AP37" s="890"/>
      <c r="AQ37" s="891"/>
      <c r="AR37" s="890"/>
      <c r="AS37" s="892"/>
      <c r="AT37" s="890"/>
      <c r="AU37" s="890"/>
      <c r="AV37" s="890"/>
      <c r="AW37" s="888"/>
      <c r="AX37" s="889"/>
      <c r="AY37" s="890"/>
      <c r="AZ37" s="890"/>
      <c r="BA37" s="891"/>
      <c r="BB37" s="890"/>
      <c r="BC37" s="892"/>
      <c r="BD37" s="890"/>
      <c r="BE37" s="890"/>
      <c r="BF37" s="890"/>
      <c r="BG37" s="1054">
        <f>SUM(BG38:BG44)</f>
        <v>3000000</v>
      </c>
    </row>
    <row r="38" spans="1:59" s="13" customFormat="1" ht="12" customHeight="1">
      <c r="A38" s="1053"/>
      <c r="B38" s="469"/>
      <c r="C38" s="469"/>
      <c r="D38" s="469"/>
      <c r="E38" s="469"/>
      <c r="F38" s="922"/>
      <c r="G38" s="883"/>
      <c r="H38" s="884">
        <f t="shared" si="0"/>
        <v>0</v>
      </c>
      <c r="I38" s="1107" t="e">
        <f t="shared" si="1"/>
        <v>#DIV/0!</v>
      </c>
      <c r="J38" s="885"/>
      <c r="K38" s="886"/>
      <c r="L38" s="886"/>
      <c r="M38" s="469"/>
      <c r="N38" s="886"/>
      <c r="O38" s="887"/>
      <c r="P38" s="886"/>
      <c r="Q38" s="886"/>
      <c r="R38" s="886"/>
      <c r="S38" s="888"/>
      <c r="T38" s="889"/>
      <c r="U38" s="890"/>
      <c r="V38" s="890"/>
      <c r="W38" s="891"/>
      <c r="X38" s="890"/>
      <c r="Y38" s="892"/>
      <c r="Z38" s="890"/>
      <c r="AA38" s="890"/>
      <c r="AB38" s="890"/>
      <c r="AC38" s="888"/>
      <c r="AD38" s="889" t="s">
        <v>183</v>
      </c>
      <c r="AE38" s="893">
        <v>100000</v>
      </c>
      <c r="AF38" s="890" t="s">
        <v>259</v>
      </c>
      <c r="AG38" s="924">
        <v>2</v>
      </c>
      <c r="AH38" s="890"/>
      <c r="AI38" s="895"/>
      <c r="AJ38" s="890"/>
      <c r="AK38" s="895"/>
      <c r="AL38" s="896" t="s">
        <v>260</v>
      </c>
      <c r="AM38" s="888">
        <f>SUM(AE38*AG38)</f>
        <v>200000</v>
      </c>
      <c r="AN38" s="889"/>
      <c r="AO38" s="890"/>
      <c r="AP38" s="890"/>
      <c r="AQ38" s="891"/>
      <c r="AR38" s="890"/>
      <c r="AS38" s="892"/>
      <c r="AT38" s="890"/>
      <c r="AU38" s="890"/>
      <c r="AV38" s="890"/>
      <c r="AW38" s="888"/>
      <c r="AX38" s="889" t="s">
        <v>208</v>
      </c>
      <c r="AY38" s="893">
        <v>3000000</v>
      </c>
      <c r="AZ38" s="902" t="s">
        <v>259</v>
      </c>
      <c r="BA38" s="891">
        <v>1</v>
      </c>
      <c r="BB38" s="890"/>
      <c r="BC38" s="904"/>
      <c r="BD38" s="890"/>
      <c r="BE38" s="903"/>
      <c r="BF38" s="896" t="s">
        <v>260</v>
      </c>
      <c r="BG38" s="1054">
        <f>SUM(AY38*BA38)</f>
        <v>3000000</v>
      </c>
    </row>
    <row r="39" spans="1:59" s="13" customFormat="1" ht="12" customHeight="1">
      <c r="A39" s="1053"/>
      <c r="B39" s="469"/>
      <c r="C39" s="469"/>
      <c r="D39" s="469"/>
      <c r="E39" s="469"/>
      <c r="F39" s="922"/>
      <c r="G39" s="883"/>
      <c r="H39" s="884" t="e">
        <f t="shared" si="0"/>
        <v>#DIV/0!</v>
      </c>
      <c r="I39" s="1107" t="e">
        <f t="shared" si="1"/>
        <v>#DIV/0!</v>
      </c>
      <c r="J39" s="885"/>
      <c r="K39" s="886"/>
      <c r="L39" s="886"/>
      <c r="M39" s="469"/>
      <c r="N39" s="886"/>
      <c r="O39" s="887"/>
      <c r="P39" s="886"/>
      <c r="Q39" s="886"/>
      <c r="R39" s="886"/>
      <c r="S39" s="888"/>
      <c r="T39" s="889"/>
      <c r="U39" s="890"/>
      <c r="V39" s="890"/>
      <c r="W39" s="891"/>
      <c r="X39" s="890"/>
      <c r="Y39" s="892"/>
      <c r="Z39" s="890"/>
      <c r="AA39" s="890"/>
      <c r="AB39" s="890"/>
      <c r="AC39" s="888"/>
      <c r="AD39" s="889" t="s">
        <v>187</v>
      </c>
      <c r="AE39" s="893">
        <v>6000</v>
      </c>
      <c r="AF39" s="890" t="s">
        <v>259</v>
      </c>
      <c r="AG39" s="894">
        <v>25</v>
      </c>
      <c r="AH39" s="890" t="s">
        <v>259</v>
      </c>
      <c r="AI39" s="924">
        <v>2</v>
      </c>
      <c r="AJ39" s="890"/>
      <c r="AK39" s="926"/>
      <c r="AL39" s="896" t="s">
        <v>260</v>
      </c>
      <c r="AM39" s="888">
        <f>SUM(AE39*AG39*AI39)</f>
        <v>300000</v>
      </c>
      <c r="AN39" s="889"/>
      <c r="AO39" s="890"/>
      <c r="AP39" s="890"/>
      <c r="AQ39" s="891"/>
      <c r="AR39" s="890"/>
      <c r="AS39" s="892"/>
      <c r="AT39" s="890"/>
      <c r="AU39" s="890"/>
      <c r="AV39" s="890"/>
      <c r="AW39" s="888"/>
      <c r="AX39" s="889"/>
      <c r="AY39" s="893"/>
      <c r="AZ39" s="902"/>
      <c r="BA39" s="891"/>
      <c r="BB39" s="890"/>
      <c r="BC39" s="904"/>
      <c r="BD39" s="890"/>
      <c r="BE39" s="903"/>
      <c r="BF39" s="896"/>
      <c r="BG39" s="1054"/>
    </row>
    <row r="40" spans="1:59" s="13" customFormat="1" ht="12" customHeight="1">
      <c r="A40" s="1053"/>
      <c r="B40" s="469"/>
      <c r="C40" s="469"/>
      <c r="D40" s="469"/>
      <c r="E40" s="469"/>
      <c r="F40" s="922"/>
      <c r="G40" s="883"/>
      <c r="H40" s="884">
        <f t="shared" si="0"/>
        <v>0</v>
      </c>
      <c r="I40" s="1107" t="e">
        <f t="shared" si="1"/>
        <v>#DIV/0!</v>
      </c>
      <c r="J40" s="885"/>
      <c r="K40" s="886"/>
      <c r="L40" s="886"/>
      <c r="M40" s="469"/>
      <c r="N40" s="886"/>
      <c r="O40" s="887"/>
      <c r="P40" s="886"/>
      <c r="Q40" s="886"/>
      <c r="R40" s="886"/>
      <c r="S40" s="888"/>
      <c r="T40" s="889"/>
      <c r="U40" s="890"/>
      <c r="V40" s="890"/>
      <c r="W40" s="891"/>
      <c r="X40" s="890"/>
      <c r="Y40" s="892"/>
      <c r="Z40" s="890"/>
      <c r="AA40" s="890"/>
      <c r="AB40" s="890"/>
      <c r="AC40" s="888"/>
      <c r="AD40" s="889" t="s">
        <v>188</v>
      </c>
      <c r="AE40" s="893">
        <v>70000</v>
      </c>
      <c r="AF40" s="890" t="s">
        <v>259</v>
      </c>
      <c r="AG40" s="895">
        <v>2</v>
      </c>
      <c r="AH40" s="890"/>
      <c r="AI40" s="895"/>
      <c r="AJ40" s="890"/>
      <c r="AK40" s="895"/>
      <c r="AL40" s="896" t="s">
        <v>260</v>
      </c>
      <c r="AM40" s="888">
        <f>SUM(AE40*AG40)</f>
        <v>140000</v>
      </c>
      <c r="AN40" s="889"/>
      <c r="AO40" s="890"/>
      <c r="AP40" s="890"/>
      <c r="AQ40" s="891"/>
      <c r="AR40" s="890"/>
      <c r="AS40" s="892"/>
      <c r="AT40" s="890"/>
      <c r="AU40" s="890"/>
      <c r="AV40" s="890"/>
      <c r="AW40" s="888"/>
      <c r="AX40" s="889"/>
      <c r="AY40" s="893"/>
      <c r="AZ40" s="902"/>
      <c r="BA40" s="891"/>
      <c r="BB40" s="890"/>
      <c r="BC40" s="904"/>
      <c r="BD40" s="890"/>
      <c r="BE40" s="903"/>
      <c r="BF40" s="896"/>
      <c r="BG40" s="1054"/>
    </row>
    <row r="41" spans="1:59" s="13" customFormat="1" ht="12" customHeight="1">
      <c r="A41" s="1053"/>
      <c r="B41" s="469"/>
      <c r="C41" s="469"/>
      <c r="D41" s="469"/>
      <c r="E41" s="469"/>
      <c r="F41" s="922"/>
      <c r="G41" s="883"/>
      <c r="H41" s="884" t="e">
        <f t="shared" si="0"/>
        <v>#DIV/0!</v>
      </c>
      <c r="I41" s="1107" t="e">
        <f t="shared" si="1"/>
        <v>#DIV/0!</v>
      </c>
      <c r="J41" s="885"/>
      <c r="K41" s="886"/>
      <c r="L41" s="886"/>
      <c r="M41" s="469"/>
      <c r="N41" s="886"/>
      <c r="O41" s="887"/>
      <c r="P41" s="886"/>
      <c r="Q41" s="886"/>
      <c r="R41" s="886"/>
      <c r="S41" s="888"/>
      <c r="T41" s="889"/>
      <c r="U41" s="890"/>
      <c r="V41" s="890"/>
      <c r="W41" s="891"/>
      <c r="X41" s="890"/>
      <c r="Y41" s="892"/>
      <c r="Z41" s="890"/>
      <c r="AA41" s="890"/>
      <c r="AB41" s="890"/>
      <c r="AC41" s="888"/>
      <c r="AD41" s="889" t="s">
        <v>189</v>
      </c>
      <c r="AE41" s="893">
        <v>100000</v>
      </c>
      <c r="AF41" s="890" t="s">
        <v>259</v>
      </c>
      <c r="AG41" s="895">
        <v>2</v>
      </c>
      <c r="AH41" s="890"/>
      <c r="AI41" s="895"/>
      <c r="AJ41" s="890"/>
      <c r="AK41" s="895"/>
      <c r="AL41" s="896" t="s">
        <v>260</v>
      </c>
      <c r="AM41" s="888">
        <f>SUM(AE41*AG41)</f>
        <v>200000</v>
      </c>
      <c r="AN41" s="889"/>
      <c r="AO41" s="890"/>
      <c r="AP41" s="890"/>
      <c r="AQ41" s="891"/>
      <c r="AR41" s="890"/>
      <c r="AS41" s="892"/>
      <c r="AT41" s="890"/>
      <c r="AU41" s="890"/>
      <c r="AV41" s="890"/>
      <c r="AW41" s="888"/>
      <c r="AX41" s="889"/>
      <c r="AY41" s="893"/>
      <c r="AZ41" s="902"/>
      <c r="BA41" s="891"/>
      <c r="BB41" s="890"/>
      <c r="BC41" s="904"/>
      <c r="BD41" s="890"/>
      <c r="BE41" s="903"/>
      <c r="BF41" s="896"/>
      <c r="BG41" s="1054"/>
    </row>
    <row r="42" spans="1:59" s="13" customFormat="1" ht="12" customHeight="1">
      <c r="A42" s="1053"/>
      <c r="B42" s="469"/>
      <c r="C42" s="469"/>
      <c r="D42" s="469"/>
      <c r="E42" s="469"/>
      <c r="F42" s="922"/>
      <c r="G42" s="883"/>
      <c r="H42" s="884">
        <f t="shared" si="0"/>
        <v>0</v>
      </c>
      <c r="I42" s="1107">
        <f t="shared" si="1"/>
        <v>0</v>
      </c>
      <c r="J42" s="885"/>
      <c r="K42" s="886"/>
      <c r="L42" s="886"/>
      <c r="M42" s="469"/>
      <c r="N42" s="886"/>
      <c r="O42" s="887"/>
      <c r="P42" s="886"/>
      <c r="Q42" s="886"/>
      <c r="R42" s="886"/>
      <c r="S42" s="888"/>
      <c r="T42" s="889"/>
      <c r="U42" s="890"/>
      <c r="V42" s="890"/>
      <c r="W42" s="891"/>
      <c r="X42" s="890"/>
      <c r="Y42" s="892"/>
      <c r="Z42" s="890"/>
      <c r="AA42" s="890"/>
      <c r="AB42" s="890"/>
      <c r="AC42" s="888"/>
      <c r="AD42" s="889" t="s">
        <v>194</v>
      </c>
      <c r="AE42" s="893">
        <v>500000</v>
      </c>
      <c r="AF42" s="890" t="s">
        <v>259</v>
      </c>
      <c r="AG42" s="895">
        <v>1</v>
      </c>
      <c r="AH42" s="890"/>
      <c r="AI42" s="895"/>
      <c r="AJ42" s="890"/>
      <c r="AK42" s="895"/>
      <c r="AL42" s="896" t="s">
        <v>260</v>
      </c>
      <c r="AM42" s="888">
        <f>SUM(AE42*AG42)</f>
        <v>500000</v>
      </c>
      <c r="AN42" s="889"/>
      <c r="AO42" s="890"/>
      <c r="AP42" s="890"/>
      <c r="AQ42" s="891"/>
      <c r="AR42" s="890"/>
      <c r="AS42" s="892"/>
      <c r="AT42" s="890"/>
      <c r="AU42" s="890"/>
      <c r="AV42" s="890"/>
      <c r="AW42" s="888"/>
      <c r="AX42" s="889"/>
      <c r="AY42" s="893"/>
      <c r="AZ42" s="902"/>
      <c r="BA42" s="891"/>
      <c r="BB42" s="890"/>
      <c r="BC42" s="904"/>
      <c r="BD42" s="890"/>
      <c r="BE42" s="903"/>
      <c r="BF42" s="896"/>
      <c r="BG42" s="1054"/>
    </row>
    <row r="43" spans="1:59" s="13" customFormat="1" ht="12" customHeight="1">
      <c r="A43" s="1053"/>
      <c r="B43" s="469"/>
      <c r="C43" s="469"/>
      <c r="D43" s="469"/>
      <c r="E43" s="469"/>
      <c r="F43" s="922"/>
      <c r="G43" s="883"/>
      <c r="H43" s="884" t="e">
        <f t="shared" si="0"/>
        <v>#DIV/0!</v>
      </c>
      <c r="I43" s="1107" t="e">
        <f t="shared" si="1"/>
        <v>#DIV/0!</v>
      </c>
      <c r="J43" s="885"/>
      <c r="K43" s="886"/>
      <c r="L43" s="886"/>
      <c r="M43" s="469"/>
      <c r="N43" s="886"/>
      <c r="O43" s="887"/>
      <c r="P43" s="886"/>
      <c r="Q43" s="886"/>
      <c r="R43" s="886"/>
      <c r="S43" s="888"/>
      <c r="T43" s="889"/>
      <c r="U43" s="890"/>
      <c r="V43" s="890"/>
      <c r="W43" s="891"/>
      <c r="X43" s="890"/>
      <c r="Y43" s="892"/>
      <c r="Z43" s="890"/>
      <c r="AA43" s="890"/>
      <c r="AB43" s="890"/>
      <c r="AC43" s="888"/>
      <c r="AD43" s="889" t="s">
        <v>195</v>
      </c>
      <c r="AE43" s="893">
        <v>500000</v>
      </c>
      <c r="AF43" s="890" t="s">
        <v>259</v>
      </c>
      <c r="AG43" s="895">
        <v>1</v>
      </c>
      <c r="AH43" s="890"/>
      <c r="AI43" s="895"/>
      <c r="AJ43" s="890"/>
      <c r="AK43" s="895"/>
      <c r="AL43" s="896" t="s">
        <v>260</v>
      </c>
      <c r="AM43" s="888">
        <f>SUM(AE43*AG43)</f>
        <v>500000</v>
      </c>
      <c r="AN43" s="889"/>
      <c r="AO43" s="890"/>
      <c r="AP43" s="890"/>
      <c r="AQ43" s="891"/>
      <c r="AR43" s="890"/>
      <c r="AS43" s="892"/>
      <c r="AT43" s="890"/>
      <c r="AU43" s="890"/>
      <c r="AV43" s="890"/>
      <c r="AW43" s="888"/>
      <c r="AX43" s="889"/>
      <c r="AY43" s="893"/>
      <c r="AZ43" s="902"/>
      <c r="BA43" s="891"/>
      <c r="BB43" s="890"/>
      <c r="BC43" s="904"/>
      <c r="BD43" s="890"/>
      <c r="BE43" s="903"/>
      <c r="BF43" s="896"/>
      <c r="BG43" s="1054"/>
    </row>
    <row r="44" spans="1:59" s="13" customFormat="1" ht="12" customHeight="1">
      <c r="A44" s="1053"/>
      <c r="B44" s="469"/>
      <c r="C44" s="469"/>
      <c r="D44" s="469"/>
      <c r="E44" s="469"/>
      <c r="F44" s="922"/>
      <c r="G44" s="883"/>
      <c r="H44" s="884">
        <f t="shared" si="0"/>
        <v>0</v>
      </c>
      <c r="I44" s="1107" t="e">
        <f t="shared" si="1"/>
        <v>#DIV/0!</v>
      </c>
      <c r="J44" s="885"/>
      <c r="K44" s="886"/>
      <c r="L44" s="886"/>
      <c r="M44" s="469"/>
      <c r="N44" s="886"/>
      <c r="O44" s="887"/>
      <c r="P44" s="886"/>
      <c r="Q44" s="886"/>
      <c r="R44" s="886"/>
      <c r="S44" s="888"/>
      <c r="T44" s="889"/>
      <c r="U44" s="890"/>
      <c r="V44" s="890"/>
      <c r="W44" s="891"/>
      <c r="X44" s="890"/>
      <c r="Y44" s="892"/>
      <c r="Z44" s="890"/>
      <c r="AA44" s="890"/>
      <c r="AB44" s="890"/>
      <c r="AC44" s="888"/>
      <c r="AD44" s="889" t="s">
        <v>196</v>
      </c>
      <c r="AE44" s="893">
        <v>3000</v>
      </c>
      <c r="AF44" s="890" t="s">
        <v>259</v>
      </c>
      <c r="AG44" s="894">
        <v>80</v>
      </c>
      <c r="AH44" s="890"/>
      <c r="AI44" s="895"/>
      <c r="AJ44" s="890"/>
      <c r="AK44" s="895"/>
      <c r="AL44" s="896" t="s">
        <v>260</v>
      </c>
      <c r="AM44" s="888">
        <f>SUM(AE44*AG44)</f>
        <v>240000</v>
      </c>
      <c r="AN44" s="889"/>
      <c r="AO44" s="890"/>
      <c r="AP44" s="890"/>
      <c r="AQ44" s="891"/>
      <c r="AR44" s="890"/>
      <c r="AS44" s="892"/>
      <c r="AT44" s="890"/>
      <c r="AU44" s="890"/>
      <c r="AV44" s="890"/>
      <c r="AW44" s="888"/>
      <c r="AX44" s="889"/>
      <c r="AY44" s="893"/>
      <c r="AZ44" s="902"/>
      <c r="BA44" s="891"/>
      <c r="BB44" s="890"/>
      <c r="BC44" s="904"/>
      <c r="BD44" s="890"/>
      <c r="BE44" s="903"/>
      <c r="BF44" s="896"/>
      <c r="BG44" s="1054"/>
    </row>
    <row r="45" spans="1:59" s="13" customFormat="1" ht="12" customHeight="1">
      <c r="A45" s="1053"/>
      <c r="B45" s="469"/>
      <c r="C45" s="469"/>
      <c r="D45" s="470"/>
      <c r="E45" s="470" t="s">
        <v>389</v>
      </c>
      <c r="F45" s="922" t="s">
        <v>139</v>
      </c>
      <c r="G45" s="883">
        <f>SUM(S45,AC45,AM45,AW45,BG45)</f>
        <v>4800000</v>
      </c>
      <c r="H45" s="884">
        <f>G45/G7</f>
        <v>5.1009564293304992E-2</v>
      </c>
      <c r="I45" s="1107">
        <f>SUM(G45/G6)*100%</f>
        <v>2.4824890523396457E-2</v>
      </c>
      <c r="J45" s="885"/>
      <c r="K45" s="886"/>
      <c r="L45" s="886"/>
      <c r="M45" s="469"/>
      <c r="N45" s="886"/>
      <c r="O45" s="887"/>
      <c r="P45" s="886"/>
      <c r="Q45" s="886"/>
      <c r="R45" s="886"/>
      <c r="S45" s="888">
        <f>SUM(S46:S49)</f>
        <v>0</v>
      </c>
      <c r="T45" s="889"/>
      <c r="U45" s="890"/>
      <c r="V45" s="890"/>
      <c r="W45" s="891"/>
      <c r="X45" s="890"/>
      <c r="Y45" s="892"/>
      <c r="Z45" s="890"/>
      <c r="AA45" s="890"/>
      <c r="AB45" s="890"/>
      <c r="AC45" s="888">
        <f>SUM(AC46:AC49)</f>
        <v>0</v>
      </c>
      <c r="AD45" s="889"/>
      <c r="AE45" s="890"/>
      <c r="AF45" s="890"/>
      <c r="AG45" s="891"/>
      <c r="AH45" s="890"/>
      <c r="AI45" s="892"/>
      <c r="AJ45" s="890"/>
      <c r="AK45" s="890"/>
      <c r="AL45" s="890"/>
      <c r="AM45" s="888">
        <f>SUM(AM46:AM49)</f>
        <v>1000000</v>
      </c>
      <c r="AN45" s="889"/>
      <c r="AO45" s="890"/>
      <c r="AP45" s="890"/>
      <c r="AQ45" s="891"/>
      <c r="AR45" s="890"/>
      <c r="AS45" s="892"/>
      <c r="AT45" s="890"/>
      <c r="AU45" s="890"/>
      <c r="AV45" s="890"/>
      <c r="AW45" s="888">
        <f>SUM(AW46:AW49)</f>
        <v>0</v>
      </c>
      <c r="AX45" s="889"/>
      <c r="AY45" s="890"/>
      <c r="AZ45" s="890"/>
      <c r="BA45" s="891"/>
      <c r="BB45" s="890"/>
      <c r="BC45" s="892"/>
      <c r="BD45" s="890"/>
      <c r="BE45" s="890"/>
      <c r="BF45" s="890"/>
      <c r="BG45" s="1054">
        <f>SUM(BG46:BG49)</f>
        <v>3800000</v>
      </c>
    </row>
    <row r="46" spans="1:59" s="13" customFormat="1" ht="12" customHeight="1">
      <c r="A46" s="1053"/>
      <c r="B46" s="469"/>
      <c r="C46" s="469"/>
      <c r="D46" s="469"/>
      <c r="E46" s="469"/>
      <c r="F46" s="922"/>
      <c r="G46" s="883"/>
      <c r="H46" s="884">
        <f t="shared" si="0"/>
        <v>0</v>
      </c>
      <c r="I46" s="1107">
        <f t="shared" si="1"/>
        <v>0</v>
      </c>
      <c r="J46" s="885"/>
      <c r="K46" s="886"/>
      <c r="L46" s="886"/>
      <c r="M46" s="469"/>
      <c r="N46" s="886"/>
      <c r="O46" s="887"/>
      <c r="P46" s="886"/>
      <c r="Q46" s="886"/>
      <c r="R46" s="886"/>
      <c r="S46" s="888"/>
      <c r="T46" s="889"/>
      <c r="U46" s="890"/>
      <c r="V46" s="890"/>
      <c r="W46" s="891"/>
      <c r="X46" s="890"/>
      <c r="Y46" s="892"/>
      <c r="Z46" s="890"/>
      <c r="AA46" s="890"/>
      <c r="AB46" s="890"/>
      <c r="AC46" s="888"/>
      <c r="AD46" s="889" t="s">
        <v>193</v>
      </c>
      <c r="AE46" s="893">
        <v>2000</v>
      </c>
      <c r="AF46" s="890" t="s">
        <v>259</v>
      </c>
      <c r="AG46" s="927">
        <v>500</v>
      </c>
      <c r="AH46" s="890"/>
      <c r="AI46" s="895"/>
      <c r="AJ46" s="890"/>
      <c r="AK46" s="895"/>
      <c r="AL46" s="896" t="s">
        <v>260</v>
      </c>
      <c r="AM46" s="888">
        <f>SUM(AE46*AG46)</f>
        <v>1000000</v>
      </c>
      <c r="AN46" s="889"/>
      <c r="AO46" s="890"/>
      <c r="AP46" s="890"/>
      <c r="AQ46" s="891"/>
      <c r="AR46" s="890"/>
      <c r="AS46" s="892"/>
      <c r="AT46" s="890"/>
      <c r="AU46" s="890"/>
      <c r="AV46" s="890"/>
      <c r="AW46" s="888"/>
      <c r="AX46" s="889" t="s">
        <v>206</v>
      </c>
      <c r="AY46" s="893">
        <v>100000</v>
      </c>
      <c r="AZ46" s="890"/>
      <c r="BA46" s="903"/>
      <c r="BB46" s="890"/>
      <c r="BC46" s="904"/>
      <c r="BD46" s="890"/>
      <c r="BE46" s="903"/>
      <c r="BF46" s="896"/>
      <c r="BG46" s="1054">
        <f>AY46</f>
        <v>100000</v>
      </c>
    </row>
    <row r="47" spans="1:59" s="13" customFormat="1" ht="12" customHeight="1">
      <c r="A47" s="1053"/>
      <c r="B47" s="469"/>
      <c r="C47" s="469"/>
      <c r="D47" s="469"/>
      <c r="E47" s="469"/>
      <c r="F47" s="922"/>
      <c r="G47" s="883"/>
      <c r="H47" s="884" t="e">
        <f t="shared" si="0"/>
        <v>#DIV/0!</v>
      </c>
      <c r="I47" s="1107" t="e">
        <f t="shared" si="1"/>
        <v>#DIV/0!</v>
      </c>
      <c r="J47" s="885"/>
      <c r="K47" s="886"/>
      <c r="L47" s="886"/>
      <c r="M47" s="469"/>
      <c r="N47" s="886"/>
      <c r="O47" s="887"/>
      <c r="P47" s="886"/>
      <c r="Q47" s="886"/>
      <c r="R47" s="886"/>
      <c r="S47" s="888"/>
      <c r="T47" s="889"/>
      <c r="U47" s="890"/>
      <c r="V47" s="890"/>
      <c r="W47" s="891"/>
      <c r="X47" s="890"/>
      <c r="Y47" s="892"/>
      <c r="Z47" s="890"/>
      <c r="AA47" s="890"/>
      <c r="AB47" s="890"/>
      <c r="AC47" s="888"/>
      <c r="AD47" s="889"/>
      <c r="AE47" s="890"/>
      <c r="AF47" s="890"/>
      <c r="AG47" s="891"/>
      <c r="AH47" s="890"/>
      <c r="AI47" s="892"/>
      <c r="AJ47" s="890"/>
      <c r="AK47" s="890"/>
      <c r="AL47" s="890"/>
      <c r="AM47" s="888"/>
      <c r="AN47" s="889"/>
      <c r="AO47" s="890"/>
      <c r="AP47" s="890"/>
      <c r="AQ47" s="891"/>
      <c r="AR47" s="890"/>
      <c r="AS47" s="892"/>
      <c r="AT47" s="890"/>
      <c r="AU47" s="890"/>
      <c r="AV47" s="890"/>
      <c r="AW47" s="888"/>
      <c r="AX47" s="889" t="s">
        <v>307</v>
      </c>
      <c r="AY47" s="893">
        <v>50000</v>
      </c>
      <c r="AZ47" s="890" t="s">
        <v>259</v>
      </c>
      <c r="BA47" s="903">
        <v>12</v>
      </c>
      <c r="BB47" s="890"/>
      <c r="BC47" s="904"/>
      <c r="BD47" s="890"/>
      <c r="BE47" s="903"/>
      <c r="BF47" s="896" t="s">
        <v>260</v>
      </c>
      <c r="BG47" s="1054">
        <f>SUM(AY47*BA47)</f>
        <v>600000</v>
      </c>
    </row>
    <row r="48" spans="1:59" s="13" customFormat="1" ht="12" customHeight="1">
      <c r="A48" s="1053"/>
      <c r="B48" s="469"/>
      <c r="C48" s="469"/>
      <c r="D48" s="469"/>
      <c r="E48" s="469"/>
      <c r="F48" s="922"/>
      <c r="G48" s="883"/>
      <c r="H48" s="884" t="e">
        <f t="shared" si="0"/>
        <v>#DIV/0!</v>
      </c>
      <c r="I48" s="1107">
        <f t="shared" si="1"/>
        <v>0</v>
      </c>
      <c r="J48" s="885"/>
      <c r="K48" s="886"/>
      <c r="L48" s="886"/>
      <c r="M48" s="469"/>
      <c r="N48" s="886"/>
      <c r="O48" s="887"/>
      <c r="P48" s="886"/>
      <c r="Q48" s="886"/>
      <c r="R48" s="886"/>
      <c r="S48" s="888"/>
      <c r="T48" s="889"/>
      <c r="U48" s="890"/>
      <c r="V48" s="890"/>
      <c r="W48" s="891"/>
      <c r="X48" s="890"/>
      <c r="Y48" s="892"/>
      <c r="Z48" s="890"/>
      <c r="AA48" s="890"/>
      <c r="AB48" s="890"/>
      <c r="AC48" s="888"/>
      <c r="AD48" s="889"/>
      <c r="AE48" s="890"/>
      <c r="AF48" s="890"/>
      <c r="AG48" s="891"/>
      <c r="AH48" s="890"/>
      <c r="AI48" s="892"/>
      <c r="AJ48" s="890"/>
      <c r="AK48" s="890"/>
      <c r="AL48" s="890"/>
      <c r="AM48" s="888"/>
      <c r="AN48" s="889"/>
      <c r="AO48" s="890"/>
      <c r="AP48" s="890"/>
      <c r="AQ48" s="891"/>
      <c r="AR48" s="890"/>
      <c r="AS48" s="892"/>
      <c r="AT48" s="890"/>
      <c r="AU48" s="890"/>
      <c r="AV48" s="890"/>
      <c r="AW48" s="888"/>
      <c r="AX48" s="889" t="s">
        <v>209</v>
      </c>
      <c r="AY48" s="893">
        <v>3000000</v>
      </c>
      <c r="AZ48" s="902" t="s">
        <v>259</v>
      </c>
      <c r="BA48" s="891">
        <v>1</v>
      </c>
      <c r="BB48" s="890"/>
      <c r="BC48" s="904"/>
      <c r="BD48" s="890"/>
      <c r="BE48" s="903"/>
      <c r="BF48" s="896" t="s">
        <v>260</v>
      </c>
      <c r="BG48" s="1054">
        <f>SUM(AY48*BA48)</f>
        <v>3000000</v>
      </c>
    </row>
    <row r="49" spans="1:59" s="13" customFormat="1" ht="12" customHeight="1">
      <c r="A49" s="1053"/>
      <c r="B49" s="469"/>
      <c r="C49" s="469"/>
      <c r="D49" s="469"/>
      <c r="E49" s="469"/>
      <c r="F49" s="922"/>
      <c r="G49" s="883"/>
      <c r="H49" s="884" t="e">
        <f t="shared" si="0"/>
        <v>#DIV/0!</v>
      </c>
      <c r="I49" s="1107" t="e">
        <f t="shared" si="1"/>
        <v>#DIV/0!</v>
      </c>
      <c r="J49" s="885"/>
      <c r="K49" s="886"/>
      <c r="L49" s="886"/>
      <c r="M49" s="469"/>
      <c r="N49" s="886"/>
      <c r="O49" s="887"/>
      <c r="P49" s="886"/>
      <c r="Q49" s="886"/>
      <c r="R49" s="886"/>
      <c r="S49" s="888"/>
      <c r="T49" s="889"/>
      <c r="U49" s="890"/>
      <c r="V49" s="890"/>
      <c r="W49" s="891"/>
      <c r="X49" s="890"/>
      <c r="Y49" s="892"/>
      <c r="Z49" s="890"/>
      <c r="AA49" s="890"/>
      <c r="AB49" s="890"/>
      <c r="AC49" s="888"/>
      <c r="AD49" s="889"/>
      <c r="AE49" s="890"/>
      <c r="AF49" s="890"/>
      <c r="AG49" s="891"/>
      <c r="AH49" s="890"/>
      <c r="AI49" s="892"/>
      <c r="AJ49" s="890"/>
      <c r="AK49" s="890"/>
      <c r="AL49" s="890"/>
      <c r="AM49" s="888"/>
      <c r="AN49" s="889"/>
      <c r="AO49" s="890"/>
      <c r="AP49" s="890"/>
      <c r="AQ49" s="891"/>
      <c r="AR49" s="890"/>
      <c r="AS49" s="892"/>
      <c r="AT49" s="890"/>
      <c r="AU49" s="890"/>
      <c r="AV49" s="890"/>
      <c r="AW49" s="888"/>
      <c r="AX49" s="889" t="s">
        <v>286</v>
      </c>
      <c r="AY49" s="893">
        <v>1000</v>
      </c>
      <c r="AZ49" s="890" t="s">
        <v>259</v>
      </c>
      <c r="BA49" s="928">
        <v>100</v>
      </c>
      <c r="BB49" s="890"/>
      <c r="BC49" s="904"/>
      <c r="BD49" s="890"/>
      <c r="BE49" s="903"/>
      <c r="BF49" s="896" t="s">
        <v>260</v>
      </c>
      <c r="BG49" s="1054">
        <f>SUM(AY49*BA49)</f>
        <v>100000</v>
      </c>
    </row>
    <row r="50" spans="1:59" s="13" customFormat="1" ht="12" customHeight="1">
      <c r="A50" s="1053"/>
      <c r="B50" s="469"/>
      <c r="C50" s="469"/>
      <c r="D50" s="470"/>
      <c r="E50" s="470" t="s">
        <v>390</v>
      </c>
      <c r="F50" s="922" t="s">
        <v>408</v>
      </c>
      <c r="G50" s="883">
        <f>SUM(S50,AC50,AM50,AW50,BG50)</f>
        <v>9000000</v>
      </c>
      <c r="H50" s="884">
        <f>G50/G7</f>
        <v>9.5642933049946866E-2</v>
      </c>
      <c r="I50" s="1107">
        <f>SUM(G50/G6)*100%</f>
        <v>4.6546669731368361E-2</v>
      </c>
      <c r="J50" s="885"/>
      <c r="K50" s="886"/>
      <c r="L50" s="886"/>
      <c r="M50" s="469"/>
      <c r="N50" s="886"/>
      <c r="O50" s="887"/>
      <c r="P50" s="886"/>
      <c r="Q50" s="886"/>
      <c r="R50" s="886"/>
      <c r="S50" s="888">
        <f>SUM(S51)</f>
        <v>0</v>
      </c>
      <c r="T50" s="889"/>
      <c r="U50" s="890"/>
      <c r="V50" s="890"/>
      <c r="W50" s="891"/>
      <c r="X50" s="890"/>
      <c r="Y50" s="892"/>
      <c r="Z50" s="890"/>
      <c r="AA50" s="890"/>
      <c r="AB50" s="890"/>
      <c r="AC50" s="888">
        <f>SUM(AC51)</f>
        <v>4800000</v>
      </c>
      <c r="AD50" s="889"/>
      <c r="AE50" s="890"/>
      <c r="AF50" s="890"/>
      <c r="AG50" s="891"/>
      <c r="AH50" s="890"/>
      <c r="AI50" s="892"/>
      <c r="AJ50" s="890"/>
      <c r="AK50" s="890"/>
      <c r="AL50" s="890"/>
      <c r="AM50" s="888">
        <f>SUM(AM51)</f>
        <v>3600000</v>
      </c>
      <c r="AN50" s="889"/>
      <c r="AO50" s="890"/>
      <c r="AP50" s="890"/>
      <c r="AQ50" s="891"/>
      <c r="AR50" s="890"/>
      <c r="AS50" s="892"/>
      <c r="AT50" s="890"/>
      <c r="AU50" s="890"/>
      <c r="AV50" s="890"/>
      <c r="AW50" s="888">
        <f>SUM(AW51)</f>
        <v>0</v>
      </c>
      <c r="AX50" s="889"/>
      <c r="AY50" s="890"/>
      <c r="AZ50" s="890"/>
      <c r="BA50" s="891"/>
      <c r="BB50" s="890"/>
      <c r="BC50" s="892"/>
      <c r="BD50" s="890"/>
      <c r="BE50" s="890"/>
      <c r="BF50" s="890"/>
      <c r="BG50" s="1054">
        <f>SUM(BG51)</f>
        <v>600000</v>
      </c>
    </row>
    <row r="51" spans="1:59" s="13" customFormat="1" ht="12" customHeight="1">
      <c r="A51" s="1053"/>
      <c r="B51" s="469"/>
      <c r="C51" s="469"/>
      <c r="D51" s="469"/>
      <c r="E51" s="469"/>
      <c r="F51" s="922"/>
      <c r="G51" s="883"/>
      <c r="H51" s="884"/>
      <c r="I51" s="1107" t="e">
        <f t="shared" si="1"/>
        <v>#DIV/0!</v>
      </c>
      <c r="J51" s="885"/>
      <c r="K51" s="886"/>
      <c r="L51" s="886"/>
      <c r="M51" s="469"/>
      <c r="N51" s="886"/>
      <c r="O51" s="887"/>
      <c r="P51" s="886"/>
      <c r="Q51" s="886"/>
      <c r="R51" s="886"/>
      <c r="S51" s="888"/>
      <c r="T51" s="889" t="s">
        <v>162</v>
      </c>
      <c r="U51" s="893">
        <v>5000</v>
      </c>
      <c r="V51" s="890" t="s">
        <v>259</v>
      </c>
      <c r="W51" s="894">
        <v>4</v>
      </c>
      <c r="X51" s="890" t="s">
        <v>259</v>
      </c>
      <c r="Y51" s="891">
        <v>20</v>
      </c>
      <c r="Z51" s="890" t="s">
        <v>259</v>
      </c>
      <c r="AA51" s="903">
        <v>12</v>
      </c>
      <c r="AB51" s="896" t="s">
        <v>260</v>
      </c>
      <c r="AC51" s="888">
        <f>SUM(U51*W51*Y51*AA51)</f>
        <v>4800000</v>
      </c>
      <c r="AD51" s="889" t="s">
        <v>162</v>
      </c>
      <c r="AE51" s="893">
        <v>5000</v>
      </c>
      <c r="AF51" s="890" t="s">
        <v>259</v>
      </c>
      <c r="AG51" s="894">
        <v>3</v>
      </c>
      <c r="AH51" s="890" t="s">
        <v>259</v>
      </c>
      <c r="AI51" s="891">
        <v>20</v>
      </c>
      <c r="AJ51" s="890" t="s">
        <v>259</v>
      </c>
      <c r="AK51" s="903">
        <v>12</v>
      </c>
      <c r="AL51" s="896" t="s">
        <v>260</v>
      </c>
      <c r="AM51" s="888">
        <f>SUM(AE51*AG51*AI51*AK51)</f>
        <v>3600000</v>
      </c>
      <c r="AN51" s="889"/>
      <c r="AO51" s="890"/>
      <c r="AP51" s="890"/>
      <c r="AQ51" s="891"/>
      <c r="AR51" s="890"/>
      <c r="AS51" s="892"/>
      <c r="AT51" s="890"/>
      <c r="AU51" s="890"/>
      <c r="AV51" s="890"/>
      <c r="AW51" s="888"/>
      <c r="AX51" s="889" t="s">
        <v>422</v>
      </c>
      <c r="AY51" s="893">
        <v>50000</v>
      </c>
      <c r="AZ51" s="902" t="s">
        <v>259</v>
      </c>
      <c r="BA51" s="903">
        <v>12</v>
      </c>
      <c r="BB51" s="890"/>
      <c r="BC51" s="904"/>
      <c r="BD51" s="890"/>
      <c r="BE51" s="903"/>
      <c r="BF51" s="896" t="s">
        <v>260</v>
      </c>
      <c r="BG51" s="1054">
        <f>SUM(AY51*BA51)</f>
        <v>600000</v>
      </c>
    </row>
    <row r="52" spans="1:59" s="13" customFormat="1" ht="12" customHeight="1">
      <c r="A52" s="1053"/>
      <c r="B52" s="469"/>
      <c r="C52" s="929"/>
      <c r="D52" s="929"/>
      <c r="E52" s="929"/>
      <c r="F52" s="930"/>
      <c r="G52" s="931"/>
      <c r="H52" s="932"/>
      <c r="I52" s="1107">
        <f t="shared" si="1"/>
        <v>0</v>
      </c>
      <c r="J52" s="933"/>
      <c r="K52" s="934"/>
      <c r="L52" s="935"/>
      <c r="M52" s="936"/>
      <c r="N52" s="935"/>
      <c r="O52" s="937"/>
      <c r="P52" s="935"/>
      <c r="Q52" s="937"/>
      <c r="R52" s="938"/>
      <c r="S52" s="939"/>
      <c r="T52" s="889"/>
      <c r="U52" s="890"/>
      <c r="V52" s="890"/>
      <c r="W52" s="890"/>
      <c r="X52" s="890"/>
      <c r="Y52" s="890"/>
      <c r="Z52" s="890"/>
      <c r="AA52" s="890"/>
      <c r="AB52" s="890"/>
      <c r="AC52" s="888"/>
      <c r="AD52" s="940"/>
      <c r="AE52" s="941"/>
      <c r="AF52" s="942"/>
      <c r="AG52" s="943"/>
      <c r="AH52" s="942"/>
      <c r="AI52" s="944"/>
      <c r="AJ52" s="942"/>
      <c r="AK52" s="944"/>
      <c r="AL52" s="945"/>
      <c r="AM52" s="939"/>
      <c r="AN52" s="940"/>
      <c r="AO52" s="941"/>
      <c r="AP52" s="942"/>
      <c r="AQ52" s="943"/>
      <c r="AR52" s="942"/>
      <c r="AS52" s="944"/>
      <c r="AT52" s="942"/>
      <c r="AU52" s="944"/>
      <c r="AV52" s="945"/>
      <c r="AW52" s="939"/>
      <c r="AX52" s="940"/>
      <c r="AY52" s="941"/>
      <c r="AZ52" s="942"/>
      <c r="BA52" s="943"/>
      <c r="BB52" s="942"/>
      <c r="BC52" s="944"/>
      <c r="BD52" s="942"/>
      <c r="BE52" s="944"/>
      <c r="BF52" s="945"/>
      <c r="BG52" s="1055"/>
    </row>
    <row r="53" spans="1:59" s="13" customFormat="1" ht="13.5" customHeight="1">
      <c r="A53" s="1056">
        <v>770</v>
      </c>
      <c r="B53" s="946" t="s">
        <v>243</v>
      </c>
      <c r="C53" s="946">
        <v>771</v>
      </c>
      <c r="D53" s="946" t="s">
        <v>423</v>
      </c>
      <c r="E53" s="4183" t="s">
        <v>395</v>
      </c>
      <c r="F53" s="4183"/>
      <c r="G53" s="947">
        <f>SUM(G54,G61,G64,G65,G67,G74,G78)</f>
        <v>71065400</v>
      </c>
      <c r="H53" s="948">
        <f>G53/G53</f>
        <v>1</v>
      </c>
      <c r="I53" s="1109">
        <f>G53/G6</f>
        <v>0.36753974479195389</v>
      </c>
      <c r="J53" s="949"/>
      <c r="K53" s="950"/>
      <c r="L53" s="950"/>
      <c r="M53" s="951"/>
      <c r="N53" s="950"/>
      <c r="O53" s="952"/>
      <c r="P53" s="950"/>
      <c r="Q53" s="950"/>
      <c r="R53" s="950"/>
      <c r="S53" s="953">
        <f>SUM(S54,S61,S64,S65,S67,S74,S78,)</f>
        <v>70265400</v>
      </c>
      <c r="T53" s="954"/>
      <c r="U53" s="955"/>
      <c r="V53" s="955"/>
      <c r="W53" s="956"/>
      <c r="X53" s="955"/>
      <c r="Y53" s="957"/>
      <c r="Z53" s="955"/>
      <c r="AA53" s="955"/>
      <c r="AB53" s="955"/>
      <c r="AC53" s="953">
        <f>SUM(AC54,AC61,AC64,AC65,AC67,AC74,AC76,)</f>
        <v>0</v>
      </c>
      <c r="AD53" s="954"/>
      <c r="AE53" s="955"/>
      <c r="AF53" s="955"/>
      <c r="AG53" s="956"/>
      <c r="AH53" s="955"/>
      <c r="AI53" s="957"/>
      <c r="AJ53" s="955"/>
      <c r="AK53" s="955"/>
      <c r="AL53" s="955"/>
      <c r="AM53" s="953">
        <f>SUM(AM54,AM61,AM64,AM65,AM67,AM74,AM76,)</f>
        <v>800000</v>
      </c>
      <c r="AN53" s="954"/>
      <c r="AO53" s="955"/>
      <c r="AP53" s="955"/>
      <c r="AQ53" s="956"/>
      <c r="AR53" s="955"/>
      <c r="AS53" s="957"/>
      <c r="AT53" s="955"/>
      <c r="AU53" s="955"/>
      <c r="AV53" s="955"/>
      <c r="AW53" s="953">
        <f>SUM(AW54,AW61,AW64,AW65,AW67,AW74,AW76,)</f>
        <v>0</v>
      </c>
      <c r="AX53" s="954"/>
      <c r="AY53" s="955"/>
      <c r="AZ53" s="955"/>
      <c r="BA53" s="956"/>
      <c r="BB53" s="955"/>
      <c r="BC53" s="957"/>
      <c r="BD53" s="955"/>
      <c r="BE53" s="955"/>
      <c r="BF53" s="955"/>
      <c r="BG53" s="1057">
        <f>SUM(BG54,BG61,BG64,BG65,BG67,BG74,BG76,)</f>
        <v>0</v>
      </c>
    </row>
    <row r="54" spans="1:59" s="13" customFormat="1" ht="12" customHeight="1">
      <c r="A54" s="1053"/>
      <c r="B54" s="469"/>
      <c r="C54" s="469"/>
      <c r="D54" s="469"/>
      <c r="E54" s="469" t="s">
        <v>415</v>
      </c>
      <c r="F54" s="455" t="s">
        <v>409</v>
      </c>
      <c r="G54" s="883">
        <f>SUM(S54,AC54,AM54,AW54,BG54)</f>
        <v>57960000</v>
      </c>
      <c r="H54" s="884">
        <f>G54/G53</f>
        <v>0.81558676937018582</v>
      </c>
      <c r="I54" s="1110">
        <f>G54/G6</f>
        <v>0.29976055307001226</v>
      </c>
      <c r="J54" s="958"/>
      <c r="K54" s="959"/>
      <c r="L54" s="959"/>
      <c r="M54" s="960"/>
      <c r="N54" s="959"/>
      <c r="O54" s="961"/>
      <c r="P54" s="959"/>
      <c r="Q54" s="959"/>
      <c r="R54" s="959"/>
      <c r="S54" s="888">
        <f>SUM(S56:S59)</f>
        <v>57960000</v>
      </c>
      <c r="T54" s="889"/>
      <c r="U54" s="890"/>
      <c r="V54" s="890"/>
      <c r="W54" s="891"/>
      <c r="X54" s="890"/>
      <c r="Y54" s="892"/>
      <c r="Z54" s="890"/>
      <c r="AA54" s="890"/>
      <c r="AB54" s="890"/>
      <c r="AC54" s="888">
        <f>SUM(AC56:AC59)</f>
        <v>0</v>
      </c>
      <c r="AD54" s="889"/>
      <c r="AE54" s="890"/>
      <c r="AF54" s="890"/>
      <c r="AG54" s="891"/>
      <c r="AH54" s="890"/>
      <c r="AI54" s="892"/>
      <c r="AJ54" s="890"/>
      <c r="AK54" s="890"/>
      <c r="AL54" s="890"/>
      <c r="AM54" s="888">
        <f>SUM(AM56:AM59)</f>
        <v>0</v>
      </c>
      <c r="AN54" s="889"/>
      <c r="AO54" s="890"/>
      <c r="AP54" s="890"/>
      <c r="AQ54" s="891"/>
      <c r="AR54" s="890"/>
      <c r="AS54" s="892"/>
      <c r="AT54" s="890"/>
      <c r="AU54" s="890"/>
      <c r="AV54" s="890"/>
      <c r="AW54" s="888">
        <f>SUM(AW56:AW59)</f>
        <v>0</v>
      </c>
      <c r="AX54" s="889"/>
      <c r="AY54" s="890"/>
      <c r="AZ54" s="890"/>
      <c r="BA54" s="891"/>
      <c r="BB54" s="890"/>
      <c r="BC54" s="892"/>
      <c r="BD54" s="890"/>
      <c r="BE54" s="890"/>
      <c r="BF54" s="890"/>
      <c r="BG54" s="1054">
        <f>SUM(BG56:BG59)</f>
        <v>0</v>
      </c>
    </row>
    <row r="55" spans="1:59" s="13" customFormat="1" ht="12" customHeight="1">
      <c r="A55" s="1053"/>
      <c r="B55" s="469"/>
      <c r="C55" s="469"/>
      <c r="D55" s="469"/>
      <c r="E55" s="469"/>
      <c r="F55" s="455"/>
      <c r="G55" s="883"/>
      <c r="H55" s="884"/>
      <c r="I55" s="1107"/>
      <c r="J55" s="958" t="s">
        <v>607</v>
      </c>
      <c r="K55" s="959"/>
      <c r="L55" s="959"/>
      <c r="M55" s="960"/>
      <c r="N55" s="959"/>
      <c r="O55" s="961"/>
      <c r="P55" s="959"/>
      <c r="Q55" s="959"/>
      <c r="R55" s="959"/>
      <c r="S55" s="888"/>
      <c r="T55" s="889"/>
      <c r="U55" s="890"/>
      <c r="V55" s="890"/>
      <c r="W55" s="891"/>
      <c r="X55" s="890"/>
      <c r="Y55" s="892"/>
      <c r="Z55" s="890"/>
      <c r="AA55" s="890"/>
      <c r="AB55" s="890"/>
      <c r="AC55" s="888"/>
      <c r="AD55" s="889"/>
      <c r="AE55" s="890"/>
      <c r="AF55" s="890"/>
      <c r="AG55" s="891"/>
      <c r="AH55" s="890"/>
      <c r="AI55" s="892"/>
      <c r="AJ55" s="890"/>
      <c r="AK55" s="890"/>
      <c r="AL55" s="890"/>
      <c r="AM55" s="888"/>
      <c r="AN55" s="889"/>
      <c r="AO55" s="890"/>
      <c r="AP55" s="890"/>
      <c r="AQ55" s="891"/>
      <c r="AR55" s="890"/>
      <c r="AS55" s="892"/>
      <c r="AT55" s="890"/>
      <c r="AU55" s="890"/>
      <c r="AV55" s="890"/>
      <c r="AW55" s="888"/>
      <c r="AX55" s="889"/>
      <c r="AY55" s="890"/>
      <c r="AZ55" s="890"/>
      <c r="BA55" s="891"/>
      <c r="BB55" s="890"/>
      <c r="BC55" s="892"/>
      <c r="BD55" s="890"/>
      <c r="BE55" s="890"/>
      <c r="BF55" s="890"/>
      <c r="BG55" s="1054"/>
    </row>
    <row r="56" spans="1:59" s="13" customFormat="1" ht="12" customHeight="1">
      <c r="A56" s="1053"/>
      <c r="B56" s="469"/>
      <c r="C56" s="469"/>
      <c r="D56" s="469"/>
      <c r="E56" s="469"/>
      <c r="F56" s="455"/>
      <c r="G56" s="883" t="s">
        <v>314</v>
      </c>
      <c r="H56" s="884"/>
      <c r="I56" s="1108"/>
      <c r="J56" s="958" t="s">
        <v>608</v>
      </c>
      <c r="K56" s="962">
        <v>1760000</v>
      </c>
      <c r="L56" s="959" t="s">
        <v>259</v>
      </c>
      <c r="M56" s="963">
        <v>12</v>
      </c>
      <c r="N56" s="964"/>
      <c r="O56" s="965"/>
      <c r="P56" s="966"/>
      <c r="Q56" s="967"/>
      <c r="R56" s="968" t="s">
        <v>260</v>
      </c>
      <c r="S56" s="888">
        <f>SUM(K56*M56+O56)</f>
        <v>21120000</v>
      </c>
      <c r="T56" s="889"/>
      <c r="U56" s="893"/>
      <c r="V56" s="890"/>
      <c r="W56" s="969"/>
      <c r="X56" s="970"/>
      <c r="Y56" s="971"/>
      <c r="Z56" s="917"/>
      <c r="AA56" s="920"/>
      <c r="AB56" s="896"/>
      <c r="AC56" s="888"/>
      <c r="AD56" s="889"/>
      <c r="AE56" s="893"/>
      <c r="AF56" s="890"/>
      <c r="AG56" s="969"/>
      <c r="AH56" s="970"/>
      <c r="AI56" s="971"/>
      <c r="AJ56" s="917"/>
      <c r="AK56" s="920"/>
      <c r="AL56" s="896"/>
      <c r="AM56" s="888"/>
      <c r="AN56" s="889"/>
      <c r="AO56" s="893"/>
      <c r="AP56" s="890"/>
      <c r="AQ56" s="969"/>
      <c r="AR56" s="970"/>
      <c r="AS56" s="971"/>
      <c r="AT56" s="917"/>
      <c r="AU56" s="920"/>
      <c r="AV56" s="896"/>
      <c r="AW56" s="888"/>
      <c r="AX56" s="889"/>
      <c r="AY56" s="893"/>
      <c r="AZ56" s="890"/>
      <c r="BA56" s="969"/>
      <c r="BB56" s="970"/>
      <c r="BC56" s="971"/>
      <c r="BD56" s="917"/>
      <c r="BE56" s="920"/>
      <c r="BF56" s="896"/>
      <c r="BG56" s="1054"/>
    </row>
    <row r="57" spans="1:59" s="13" customFormat="1" ht="12" customHeight="1">
      <c r="A57" s="1053"/>
      <c r="B57" s="469"/>
      <c r="C57" s="469"/>
      <c r="D57" s="469"/>
      <c r="E57" s="469"/>
      <c r="F57" s="455"/>
      <c r="G57" s="883"/>
      <c r="H57" s="884"/>
      <c r="I57" s="1108"/>
      <c r="J57" s="958" t="s">
        <v>609</v>
      </c>
      <c r="K57" s="962"/>
      <c r="L57" s="959"/>
      <c r="M57" s="963"/>
      <c r="N57" s="964"/>
      <c r="O57" s="965"/>
      <c r="P57" s="966"/>
      <c r="Q57" s="967"/>
      <c r="R57" s="968"/>
      <c r="S57" s="888"/>
      <c r="T57" s="889"/>
      <c r="U57" s="893"/>
      <c r="V57" s="890"/>
      <c r="W57" s="969"/>
      <c r="X57" s="970"/>
      <c r="Y57" s="971"/>
      <c r="Z57" s="917"/>
      <c r="AA57" s="920"/>
      <c r="AB57" s="896"/>
      <c r="AC57" s="888"/>
      <c r="AD57" s="889"/>
      <c r="AE57" s="893"/>
      <c r="AF57" s="890"/>
      <c r="AG57" s="969"/>
      <c r="AH57" s="970"/>
      <c r="AI57" s="971"/>
      <c r="AJ57" s="917"/>
      <c r="AK57" s="920"/>
      <c r="AL57" s="896"/>
      <c r="AM57" s="888"/>
      <c r="AN57" s="889"/>
      <c r="AO57" s="893"/>
      <c r="AP57" s="890"/>
      <c r="AQ57" s="969"/>
      <c r="AR57" s="970"/>
      <c r="AS57" s="971"/>
      <c r="AT57" s="917"/>
      <c r="AU57" s="920"/>
      <c r="AV57" s="896"/>
      <c r="AW57" s="888"/>
      <c r="AX57" s="889"/>
      <c r="AY57" s="893"/>
      <c r="AZ57" s="890"/>
      <c r="BA57" s="969"/>
      <c r="BB57" s="970"/>
      <c r="BC57" s="971"/>
      <c r="BD57" s="917"/>
      <c r="BE57" s="920"/>
      <c r="BF57" s="896"/>
      <c r="BG57" s="1054"/>
    </row>
    <row r="58" spans="1:59" s="13" customFormat="1" ht="12" customHeight="1">
      <c r="A58" s="1053"/>
      <c r="B58" s="469"/>
      <c r="C58" s="469"/>
      <c r="D58" s="469"/>
      <c r="E58" s="469"/>
      <c r="F58" s="455"/>
      <c r="G58" s="883"/>
      <c r="H58" s="884"/>
      <c r="I58" s="1108"/>
      <c r="J58" s="958" t="s">
        <v>610</v>
      </c>
      <c r="K58" s="962">
        <v>1640000</v>
      </c>
      <c r="L58" s="959" t="s">
        <v>259</v>
      </c>
      <c r="M58" s="963">
        <v>12</v>
      </c>
      <c r="N58" s="959"/>
      <c r="O58" s="965"/>
      <c r="P58" s="966"/>
      <c r="Q58" s="967"/>
      <c r="R58" s="968" t="s">
        <v>260</v>
      </c>
      <c r="S58" s="888">
        <f>SUM(K58*M58+O58)</f>
        <v>19680000</v>
      </c>
      <c r="T58" s="889"/>
      <c r="U58" s="893"/>
      <c r="V58" s="890"/>
      <c r="W58" s="969"/>
      <c r="X58" s="890"/>
      <c r="Y58" s="971"/>
      <c r="Z58" s="917"/>
      <c r="AA58" s="920"/>
      <c r="AB58" s="896"/>
      <c r="AC58" s="888"/>
      <c r="AD58" s="889"/>
      <c r="AE58" s="893"/>
      <c r="AF58" s="890"/>
      <c r="AG58" s="969"/>
      <c r="AH58" s="890"/>
      <c r="AI58" s="971"/>
      <c r="AJ58" s="917"/>
      <c r="AK58" s="920"/>
      <c r="AL58" s="896"/>
      <c r="AM58" s="888"/>
      <c r="AN58" s="889"/>
      <c r="AO58" s="893"/>
      <c r="AP58" s="890"/>
      <c r="AQ58" s="969"/>
      <c r="AR58" s="890"/>
      <c r="AS58" s="971"/>
      <c r="AT58" s="917"/>
      <c r="AU58" s="920"/>
      <c r="AV58" s="896"/>
      <c r="AW58" s="888"/>
      <c r="AX58" s="889"/>
      <c r="AY58" s="893"/>
      <c r="AZ58" s="890"/>
      <c r="BA58" s="969"/>
      <c r="BB58" s="890"/>
      <c r="BC58" s="971"/>
      <c r="BD58" s="917"/>
      <c r="BE58" s="920"/>
      <c r="BF58" s="896"/>
      <c r="BG58" s="1054"/>
    </row>
    <row r="59" spans="1:59" s="13" customFormat="1" ht="12" customHeight="1">
      <c r="A59" s="1053"/>
      <c r="B59" s="469"/>
      <c r="C59" s="469"/>
      <c r="D59" s="469"/>
      <c r="E59" s="469"/>
      <c r="F59" s="455"/>
      <c r="G59" s="883"/>
      <c r="H59" s="884"/>
      <c r="I59" s="1108"/>
      <c r="J59" s="958" t="s">
        <v>611</v>
      </c>
      <c r="K59" s="962">
        <v>1430000</v>
      </c>
      <c r="L59" s="959" t="s">
        <v>259</v>
      </c>
      <c r="M59" s="963">
        <v>12</v>
      </c>
      <c r="N59" s="964"/>
      <c r="O59" s="964"/>
      <c r="P59" s="964"/>
      <c r="Q59" s="964"/>
      <c r="R59" s="968" t="s">
        <v>260</v>
      </c>
      <c r="S59" s="888">
        <f>SUM(K59*M59+O59)</f>
        <v>17160000</v>
      </c>
      <c r="T59" s="889"/>
      <c r="U59" s="893"/>
      <c r="V59" s="890"/>
      <c r="W59" s="969"/>
      <c r="X59" s="970"/>
      <c r="Y59" s="970"/>
      <c r="Z59" s="970"/>
      <c r="AA59" s="970"/>
      <c r="AB59" s="896"/>
      <c r="AC59" s="888"/>
      <c r="AD59" s="889"/>
      <c r="AE59" s="893"/>
      <c r="AF59" s="890"/>
      <c r="AG59" s="969"/>
      <c r="AH59" s="970"/>
      <c r="AI59" s="970"/>
      <c r="AJ59" s="970"/>
      <c r="AK59" s="970"/>
      <c r="AL59" s="896"/>
      <c r="AM59" s="888"/>
      <c r="AN59" s="889"/>
      <c r="AO59" s="893"/>
      <c r="AP59" s="890"/>
      <c r="AQ59" s="969"/>
      <c r="AR59" s="970"/>
      <c r="AS59" s="970"/>
      <c r="AT59" s="970"/>
      <c r="AU59" s="970"/>
      <c r="AV59" s="896"/>
      <c r="AW59" s="888"/>
      <c r="AX59" s="889"/>
      <c r="AY59" s="893"/>
      <c r="AZ59" s="890"/>
      <c r="BA59" s="969"/>
      <c r="BB59" s="970"/>
      <c r="BC59" s="970"/>
      <c r="BD59" s="970"/>
      <c r="BE59" s="970"/>
      <c r="BF59" s="896"/>
      <c r="BG59" s="1054"/>
    </row>
    <row r="60" spans="1:59" s="13" customFormat="1" ht="12" customHeight="1">
      <c r="A60" s="1053"/>
      <c r="B60" s="469"/>
      <c r="C60" s="469"/>
      <c r="D60" s="469"/>
      <c r="E60" s="469"/>
      <c r="F60" s="455"/>
      <c r="G60" s="883"/>
      <c r="H60" s="884"/>
      <c r="I60" s="1108"/>
      <c r="J60" s="958"/>
      <c r="K60" s="962"/>
      <c r="L60" s="959"/>
      <c r="M60" s="963"/>
      <c r="N60" s="959"/>
      <c r="O60" s="972"/>
      <c r="P60" s="972"/>
      <c r="Q60" s="972"/>
      <c r="R60" s="968"/>
      <c r="S60" s="888"/>
      <c r="T60" s="889"/>
      <c r="U60" s="893"/>
      <c r="V60" s="890"/>
      <c r="W60" s="969"/>
      <c r="X60" s="890"/>
      <c r="Y60" s="973"/>
      <c r="Z60" s="973"/>
      <c r="AA60" s="973"/>
      <c r="AB60" s="896"/>
      <c r="AC60" s="888"/>
      <c r="AD60" s="889"/>
      <c r="AE60" s="893"/>
      <c r="AF60" s="890"/>
      <c r="AG60" s="969"/>
      <c r="AH60" s="890"/>
      <c r="AI60" s="973"/>
      <c r="AJ60" s="973"/>
      <c r="AK60" s="973"/>
      <c r="AL60" s="896"/>
      <c r="AM60" s="888"/>
      <c r="AN60" s="889"/>
      <c r="AO60" s="893"/>
      <c r="AP60" s="890"/>
      <c r="AQ60" s="969"/>
      <c r="AR60" s="890"/>
      <c r="AS60" s="973"/>
      <c r="AT60" s="973"/>
      <c r="AU60" s="973"/>
      <c r="AV60" s="896"/>
      <c r="AW60" s="888"/>
      <c r="AX60" s="889"/>
      <c r="AY60" s="893"/>
      <c r="AZ60" s="890"/>
      <c r="BA60" s="969"/>
      <c r="BB60" s="890"/>
      <c r="BC60" s="973"/>
      <c r="BD60" s="973"/>
      <c r="BE60" s="973"/>
      <c r="BF60" s="896"/>
      <c r="BG60" s="1054"/>
    </row>
    <row r="61" spans="1:59" s="13" customFormat="1" ht="12" customHeight="1">
      <c r="A61" s="1053"/>
      <c r="B61" s="469"/>
      <c r="C61" s="469"/>
      <c r="D61" s="469"/>
      <c r="E61" s="469" t="s">
        <v>424</v>
      </c>
      <c r="F61" s="455" t="s">
        <v>410</v>
      </c>
      <c r="G61" s="883">
        <f>SUM(S61,AC61,AM61,AW61,BG61)</f>
        <v>1600000</v>
      </c>
      <c r="H61" s="884">
        <f>G61/G53</f>
        <v>2.2514472584408165E-2</v>
      </c>
      <c r="I61" s="1107">
        <f>G61/G6</f>
        <v>8.2749635077988201E-3</v>
      </c>
      <c r="J61" s="958"/>
      <c r="K61" s="959"/>
      <c r="L61" s="959"/>
      <c r="M61" s="960"/>
      <c r="N61" s="959"/>
      <c r="O61" s="961"/>
      <c r="P61" s="959"/>
      <c r="Q61" s="959"/>
      <c r="R61" s="968"/>
      <c r="S61" s="888">
        <f>SUM(S62:S63)</f>
        <v>1600000</v>
      </c>
      <c r="T61" s="889"/>
      <c r="U61" s="890"/>
      <c r="V61" s="890"/>
      <c r="W61" s="891"/>
      <c r="X61" s="890"/>
      <c r="Y61" s="892"/>
      <c r="Z61" s="890"/>
      <c r="AA61" s="890"/>
      <c r="AB61" s="896"/>
      <c r="AC61" s="888">
        <f>SUM(AC62:AC63)</f>
        <v>0</v>
      </c>
      <c r="AD61" s="889"/>
      <c r="AE61" s="890"/>
      <c r="AF61" s="890"/>
      <c r="AG61" s="891"/>
      <c r="AH61" s="890"/>
      <c r="AI61" s="892"/>
      <c r="AJ61" s="890"/>
      <c r="AK61" s="890"/>
      <c r="AL61" s="896"/>
      <c r="AM61" s="888">
        <f>SUM(AM62:AM63)</f>
        <v>0</v>
      </c>
      <c r="AN61" s="889"/>
      <c r="AO61" s="890"/>
      <c r="AP61" s="890"/>
      <c r="AQ61" s="891"/>
      <c r="AR61" s="890"/>
      <c r="AS61" s="892"/>
      <c r="AT61" s="890"/>
      <c r="AU61" s="890"/>
      <c r="AV61" s="896"/>
      <c r="AW61" s="888">
        <f>SUM(AW62:AW63)</f>
        <v>0</v>
      </c>
      <c r="AX61" s="889"/>
      <c r="AY61" s="890"/>
      <c r="AZ61" s="890"/>
      <c r="BA61" s="891"/>
      <c r="BB61" s="890"/>
      <c r="BC61" s="892"/>
      <c r="BD61" s="890"/>
      <c r="BE61" s="890"/>
      <c r="BF61" s="896"/>
      <c r="BG61" s="1054">
        <f>SUM(BG62:BG63)</f>
        <v>0</v>
      </c>
    </row>
    <row r="62" spans="1:59" s="13" customFormat="1" ht="12" customHeight="1">
      <c r="A62" s="1053"/>
      <c r="B62" s="469"/>
      <c r="C62" s="469"/>
      <c r="D62" s="469"/>
      <c r="E62" s="469"/>
      <c r="F62" s="455"/>
      <c r="G62" s="883"/>
      <c r="H62" s="884"/>
      <c r="I62" s="1108"/>
      <c r="J62" s="958" t="s">
        <v>15</v>
      </c>
      <c r="K62" s="962">
        <v>200000</v>
      </c>
      <c r="L62" s="959" t="s">
        <v>259</v>
      </c>
      <c r="M62" s="974">
        <v>4</v>
      </c>
      <c r="N62" s="959" t="s">
        <v>259</v>
      </c>
      <c r="O62" s="975">
        <v>1</v>
      </c>
      <c r="P62" s="959"/>
      <c r="Q62" s="976"/>
      <c r="R62" s="968" t="s">
        <v>260</v>
      </c>
      <c r="S62" s="888">
        <f>SUM(K62*M62+O62*Q62)</f>
        <v>800000</v>
      </c>
      <c r="T62" s="889"/>
      <c r="U62" s="893"/>
      <c r="V62" s="890"/>
      <c r="W62" s="894"/>
      <c r="X62" s="890"/>
      <c r="Y62" s="903"/>
      <c r="Z62" s="890"/>
      <c r="AA62" s="977"/>
      <c r="AB62" s="896"/>
      <c r="AC62" s="888"/>
      <c r="AD62" s="889"/>
      <c r="AE62" s="893"/>
      <c r="AF62" s="890"/>
      <c r="AG62" s="894"/>
      <c r="AH62" s="890"/>
      <c r="AI62" s="903"/>
      <c r="AJ62" s="890"/>
      <c r="AK62" s="977"/>
      <c r="AL62" s="896"/>
      <c r="AM62" s="888"/>
      <c r="AN62" s="889"/>
      <c r="AO62" s="893"/>
      <c r="AP62" s="890"/>
      <c r="AQ62" s="894"/>
      <c r="AR62" s="890"/>
      <c r="AS62" s="903"/>
      <c r="AT62" s="890"/>
      <c r="AU62" s="977"/>
      <c r="AV62" s="896"/>
      <c r="AW62" s="888"/>
      <c r="AX62" s="889"/>
      <c r="AY62" s="893"/>
      <c r="AZ62" s="890"/>
      <c r="BA62" s="894"/>
      <c r="BB62" s="890"/>
      <c r="BC62" s="903"/>
      <c r="BD62" s="890"/>
      <c r="BE62" s="977"/>
      <c r="BF62" s="896"/>
      <c r="BG62" s="1054"/>
    </row>
    <row r="63" spans="1:59" s="13" customFormat="1" ht="12" customHeight="1">
      <c r="A63" s="1053"/>
      <c r="B63" s="469"/>
      <c r="C63" s="469"/>
      <c r="D63" s="469"/>
      <c r="E63" s="469"/>
      <c r="F63" s="455"/>
      <c r="G63" s="883"/>
      <c r="H63" s="884"/>
      <c r="I63" s="1108"/>
      <c r="J63" s="958" t="s">
        <v>303</v>
      </c>
      <c r="K63" s="962">
        <v>100000</v>
      </c>
      <c r="L63" s="959" t="s">
        <v>259</v>
      </c>
      <c r="M63" s="974">
        <v>4</v>
      </c>
      <c r="N63" s="959" t="s">
        <v>21</v>
      </c>
      <c r="O63" s="978">
        <v>100000</v>
      </c>
      <c r="P63" s="959" t="s">
        <v>259</v>
      </c>
      <c r="Q63" s="974">
        <v>4</v>
      </c>
      <c r="R63" s="968" t="s">
        <v>260</v>
      </c>
      <c r="S63" s="888">
        <f>SUM(K63*M63+O63*Q63)</f>
        <v>800000</v>
      </c>
      <c r="T63" s="889"/>
      <c r="U63" s="893"/>
      <c r="V63" s="890"/>
      <c r="W63" s="894"/>
      <c r="X63" s="890"/>
      <c r="Y63" s="979"/>
      <c r="Z63" s="890"/>
      <c r="AA63" s="894"/>
      <c r="AB63" s="896"/>
      <c r="AC63" s="888"/>
      <c r="AD63" s="889"/>
      <c r="AE63" s="893"/>
      <c r="AF63" s="890"/>
      <c r="AG63" s="894"/>
      <c r="AH63" s="890"/>
      <c r="AI63" s="979"/>
      <c r="AJ63" s="890"/>
      <c r="AK63" s="894"/>
      <c r="AL63" s="896"/>
      <c r="AM63" s="888"/>
      <c r="AN63" s="889"/>
      <c r="AO63" s="893"/>
      <c r="AP63" s="890"/>
      <c r="AQ63" s="894"/>
      <c r="AR63" s="890"/>
      <c r="AS63" s="979"/>
      <c r="AT63" s="890"/>
      <c r="AU63" s="894"/>
      <c r="AV63" s="896"/>
      <c r="AW63" s="888"/>
      <c r="AX63" s="889"/>
      <c r="AY63" s="893"/>
      <c r="AZ63" s="890"/>
      <c r="BA63" s="894"/>
      <c r="BB63" s="890"/>
      <c r="BC63" s="979"/>
      <c r="BD63" s="890"/>
      <c r="BE63" s="894"/>
      <c r="BF63" s="896"/>
      <c r="BG63" s="1054"/>
    </row>
    <row r="64" spans="1:59" s="13" customFormat="1" ht="12" customHeight="1">
      <c r="A64" s="1053"/>
      <c r="B64" s="469"/>
      <c r="C64" s="469"/>
      <c r="D64" s="469"/>
      <c r="E64" s="469" t="s">
        <v>425</v>
      </c>
      <c r="F64" s="455" t="s">
        <v>411</v>
      </c>
      <c r="G64" s="883">
        <f>SUM(S64,AC64,AM64,AW64,BG64)</f>
        <v>0</v>
      </c>
      <c r="H64" s="884">
        <f>G64/G53</f>
        <v>0</v>
      </c>
      <c r="I64" s="883">
        <f>G64/G6</f>
        <v>0</v>
      </c>
      <c r="J64" s="958"/>
      <c r="K64" s="962"/>
      <c r="L64" s="959"/>
      <c r="M64" s="974"/>
      <c r="N64" s="959"/>
      <c r="O64" s="978"/>
      <c r="P64" s="959"/>
      <c r="Q64" s="974"/>
      <c r="R64" s="968"/>
      <c r="S64" s="888"/>
      <c r="T64" s="889"/>
      <c r="U64" s="893"/>
      <c r="V64" s="890"/>
      <c r="W64" s="894"/>
      <c r="X64" s="890"/>
      <c r="Y64" s="979"/>
      <c r="Z64" s="890"/>
      <c r="AA64" s="894"/>
      <c r="AB64" s="896"/>
      <c r="AC64" s="888"/>
      <c r="AD64" s="889"/>
      <c r="AE64" s="893"/>
      <c r="AF64" s="890"/>
      <c r="AG64" s="894"/>
      <c r="AH64" s="890"/>
      <c r="AI64" s="979"/>
      <c r="AJ64" s="890"/>
      <c r="AK64" s="894"/>
      <c r="AL64" s="896"/>
      <c r="AM64" s="888"/>
      <c r="AN64" s="889"/>
      <c r="AO64" s="893"/>
      <c r="AP64" s="890"/>
      <c r="AQ64" s="894"/>
      <c r="AR64" s="890"/>
      <c r="AS64" s="979"/>
      <c r="AT64" s="890"/>
      <c r="AU64" s="894"/>
      <c r="AV64" s="896"/>
      <c r="AW64" s="888"/>
      <c r="AX64" s="889"/>
      <c r="AY64" s="893"/>
      <c r="AZ64" s="890"/>
      <c r="BA64" s="894"/>
      <c r="BB64" s="890"/>
      <c r="BC64" s="979"/>
      <c r="BD64" s="890"/>
      <c r="BE64" s="894"/>
      <c r="BF64" s="896"/>
      <c r="BG64" s="1054"/>
    </row>
    <row r="65" spans="1:59" s="13" customFormat="1" ht="12" customHeight="1">
      <c r="A65" s="1053"/>
      <c r="B65" s="469"/>
      <c r="C65" s="469"/>
      <c r="D65" s="469"/>
      <c r="E65" s="469" t="s">
        <v>426</v>
      </c>
      <c r="F65" s="455" t="s">
        <v>412</v>
      </c>
      <c r="G65" s="883">
        <f>SUM(S65,AC65,AM65,AW65,BG65)</f>
        <v>800000</v>
      </c>
      <c r="H65" s="884">
        <f>G65/G53</f>
        <v>1.1257236292204082E-2</v>
      </c>
      <c r="I65" s="883">
        <f>G65/G6</f>
        <v>4.1374817538994101E-3</v>
      </c>
      <c r="J65" s="958"/>
      <c r="K65" s="962"/>
      <c r="L65" s="959"/>
      <c r="M65" s="974"/>
      <c r="N65" s="959"/>
      <c r="O65" s="978"/>
      <c r="P65" s="959"/>
      <c r="Q65" s="974"/>
      <c r="R65" s="968"/>
      <c r="S65" s="888">
        <f>S66</f>
        <v>0</v>
      </c>
      <c r="T65" s="889"/>
      <c r="U65" s="893"/>
      <c r="V65" s="890"/>
      <c r="W65" s="894"/>
      <c r="X65" s="890"/>
      <c r="Y65" s="979"/>
      <c r="Z65" s="890"/>
      <c r="AA65" s="894"/>
      <c r="AB65" s="896"/>
      <c r="AC65" s="888">
        <f>AC66</f>
        <v>0</v>
      </c>
      <c r="AD65" s="889"/>
      <c r="AE65" s="893"/>
      <c r="AF65" s="890"/>
      <c r="AG65" s="894"/>
      <c r="AH65" s="890"/>
      <c r="AI65" s="979"/>
      <c r="AJ65" s="890"/>
      <c r="AK65" s="894"/>
      <c r="AL65" s="896"/>
      <c r="AM65" s="888">
        <f>AM66</f>
        <v>800000</v>
      </c>
      <c r="AN65" s="889"/>
      <c r="AO65" s="893"/>
      <c r="AP65" s="890"/>
      <c r="AQ65" s="894"/>
      <c r="AR65" s="890"/>
      <c r="AS65" s="979"/>
      <c r="AT65" s="890"/>
      <c r="AU65" s="894"/>
      <c r="AV65" s="896"/>
      <c r="AW65" s="888">
        <f>AW66</f>
        <v>0</v>
      </c>
      <c r="AX65" s="889"/>
      <c r="AY65" s="893"/>
      <c r="AZ65" s="890"/>
      <c r="BA65" s="894"/>
      <c r="BB65" s="890"/>
      <c r="BC65" s="979"/>
      <c r="BD65" s="890"/>
      <c r="BE65" s="894"/>
      <c r="BF65" s="896"/>
      <c r="BG65" s="1054">
        <f>BG66</f>
        <v>0</v>
      </c>
    </row>
    <row r="66" spans="1:59" s="13" customFormat="1" ht="12" customHeight="1">
      <c r="A66" s="1053"/>
      <c r="B66" s="469"/>
      <c r="C66" s="469"/>
      <c r="D66" s="469"/>
      <c r="E66" s="469"/>
      <c r="F66" s="455"/>
      <c r="G66" s="980"/>
      <c r="H66" s="981"/>
      <c r="I66" s="883"/>
      <c r="J66" s="958"/>
      <c r="K66" s="962"/>
      <c r="L66" s="959"/>
      <c r="M66" s="974"/>
      <c r="N66" s="959"/>
      <c r="O66" s="978"/>
      <c r="P66" s="959"/>
      <c r="Q66" s="974"/>
      <c r="R66" s="968"/>
      <c r="S66" s="888"/>
      <c r="T66" s="889"/>
      <c r="U66" s="893"/>
      <c r="V66" s="890"/>
      <c r="W66" s="894"/>
      <c r="X66" s="890"/>
      <c r="Y66" s="979"/>
      <c r="Z66" s="890"/>
      <c r="AA66" s="894"/>
      <c r="AB66" s="896"/>
      <c r="AC66" s="888"/>
      <c r="AD66" s="889" t="s">
        <v>281</v>
      </c>
      <c r="AE66" s="893">
        <v>100000</v>
      </c>
      <c r="AF66" s="890" t="s">
        <v>259</v>
      </c>
      <c r="AG66" s="894">
        <v>2</v>
      </c>
      <c r="AH66" s="890" t="s">
        <v>259</v>
      </c>
      <c r="AI66" s="924">
        <v>2</v>
      </c>
      <c r="AJ66" s="890" t="s">
        <v>259</v>
      </c>
      <c r="AK66" s="926">
        <v>2</v>
      </c>
      <c r="AL66" s="896" t="s">
        <v>260</v>
      </c>
      <c r="AM66" s="888">
        <f>SUM(AE66*AG66*AI66*AK66)</f>
        <v>800000</v>
      </c>
      <c r="AN66" s="889"/>
      <c r="AO66" s="893"/>
      <c r="AP66" s="890"/>
      <c r="AQ66" s="894"/>
      <c r="AR66" s="890"/>
      <c r="AS66" s="979"/>
      <c r="AT66" s="890"/>
      <c r="AU66" s="894"/>
      <c r="AV66" s="896"/>
      <c r="AW66" s="888"/>
      <c r="AX66" s="889"/>
      <c r="AY66" s="893"/>
      <c r="AZ66" s="890"/>
      <c r="BA66" s="894"/>
      <c r="BB66" s="890"/>
      <c r="BC66" s="979"/>
      <c r="BD66" s="890"/>
      <c r="BE66" s="894"/>
      <c r="BF66" s="896"/>
      <c r="BG66" s="1054"/>
    </row>
    <row r="67" spans="1:59" s="13" customFormat="1" ht="12" customHeight="1">
      <c r="A67" s="1053"/>
      <c r="B67" s="469"/>
      <c r="C67" s="469"/>
      <c r="D67" s="469"/>
      <c r="E67" s="469" t="s">
        <v>427</v>
      </c>
      <c r="F67" s="982" t="s">
        <v>413</v>
      </c>
      <c r="G67" s="883">
        <f>SUM(S67,AC67,AM67,AW67,BG67)</f>
        <v>5255400</v>
      </c>
      <c r="H67" s="884">
        <f>G67/G53</f>
        <v>7.3951599512561667E-2</v>
      </c>
      <c r="I67" s="1107">
        <f>G67/G6</f>
        <v>2.7180152011803696E-2</v>
      </c>
      <c r="J67" s="983"/>
      <c r="K67" s="959"/>
      <c r="L67" s="959"/>
      <c r="M67" s="960"/>
      <c r="N67" s="959"/>
      <c r="O67" s="961"/>
      <c r="P67" s="959"/>
      <c r="Q67" s="959"/>
      <c r="R67" s="959"/>
      <c r="S67" s="888">
        <f>SUM(S68:S72)</f>
        <v>5255400</v>
      </c>
      <c r="T67" s="984"/>
      <c r="U67" s="890"/>
      <c r="V67" s="890"/>
      <c r="W67" s="891"/>
      <c r="X67" s="890"/>
      <c r="Y67" s="892"/>
      <c r="Z67" s="890"/>
      <c r="AA67" s="890"/>
      <c r="AB67" s="890"/>
      <c r="AC67" s="888">
        <f>SUM(AC68:AC72)</f>
        <v>0</v>
      </c>
      <c r="AD67" s="984"/>
      <c r="AE67" s="890"/>
      <c r="AF67" s="890"/>
      <c r="AG67" s="891"/>
      <c r="AH67" s="890"/>
      <c r="AI67" s="892"/>
      <c r="AJ67" s="890"/>
      <c r="AK67" s="890"/>
      <c r="AL67" s="890"/>
      <c r="AM67" s="888">
        <f>SUM(AM68:AM72)</f>
        <v>0</v>
      </c>
      <c r="AN67" s="984"/>
      <c r="AO67" s="890"/>
      <c r="AP67" s="890"/>
      <c r="AQ67" s="891"/>
      <c r="AR67" s="890"/>
      <c r="AS67" s="892"/>
      <c r="AT67" s="890"/>
      <c r="AU67" s="890"/>
      <c r="AV67" s="890"/>
      <c r="AW67" s="888">
        <f>SUM(AW68:AW72)</f>
        <v>0</v>
      </c>
      <c r="AX67" s="984"/>
      <c r="AY67" s="890"/>
      <c r="AZ67" s="890"/>
      <c r="BA67" s="891"/>
      <c r="BB67" s="890"/>
      <c r="BC67" s="892"/>
      <c r="BD67" s="890"/>
      <c r="BE67" s="890"/>
      <c r="BF67" s="890"/>
      <c r="BG67" s="1054">
        <f>SUM(BG68:BG72)</f>
        <v>0</v>
      </c>
    </row>
    <row r="68" spans="1:59" s="13" customFormat="1" ht="12" customHeight="1">
      <c r="A68" s="1053"/>
      <c r="B68" s="469"/>
      <c r="C68" s="469"/>
      <c r="D68" s="469"/>
      <c r="E68" s="469"/>
      <c r="F68" s="455"/>
      <c r="G68" s="883"/>
      <c r="H68" s="884"/>
      <c r="I68" s="1108"/>
      <c r="J68" s="983" t="s">
        <v>16</v>
      </c>
      <c r="K68" s="962">
        <v>55320000</v>
      </c>
      <c r="L68" s="959" t="s">
        <v>259</v>
      </c>
      <c r="M68" s="985" t="s">
        <v>290</v>
      </c>
      <c r="N68" s="986"/>
      <c r="O68" s="987"/>
      <c r="P68" s="986"/>
      <c r="Q68" s="986"/>
      <c r="R68" s="968" t="s">
        <v>260</v>
      </c>
      <c r="S68" s="888">
        <f>SUM(K68*M68)</f>
        <v>1477044</v>
      </c>
      <c r="T68" s="984"/>
      <c r="U68" s="893"/>
      <c r="V68" s="890"/>
      <c r="W68" s="988"/>
      <c r="X68" s="989"/>
      <c r="Y68" s="990"/>
      <c r="Z68" s="989"/>
      <c r="AA68" s="989"/>
      <c r="AB68" s="896"/>
      <c r="AC68" s="888"/>
      <c r="AD68" s="984"/>
      <c r="AE68" s="893"/>
      <c r="AF68" s="890"/>
      <c r="AG68" s="988"/>
      <c r="AH68" s="989"/>
      <c r="AI68" s="990"/>
      <c r="AJ68" s="989"/>
      <c r="AK68" s="989"/>
      <c r="AL68" s="896"/>
      <c r="AM68" s="888"/>
      <c r="AN68" s="984"/>
      <c r="AO68" s="893"/>
      <c r="AP68" s="890"/>
      <c r="AQ68" s="988"/>
      <c r="AR68" s="989"/>
      <c r="AS68" s="990"/>
      <c r="AT68" s="989"/>
      <c r="AU68" s="989"/>
      <c r="AV68" s="896"/>
      <c r="AW68" s="888"/>
      <c r="AX68" s="984"/>
      <c r="AY68" s="893"/>
      <c r="AZ68" s="890"/>
      <c r="BA68" s="988"/>
      <c r="BB68" s="989"/>
      <c r="BC68" s="990"/>
      <c r="BD68" s="989"/>
      <c r="BE68" s="989"/>
      <c r="BF68" s="896"/>
      <c r="BG68" s="1054"/>
    </row>
    <row r="69" spans="1:59" s="13" customFormat="1" ht="12" customHeight="1">
      <c r="A69" s="1053"/>
      <c r="B69" s="469"/>
      <c r="C69" s="469"/>
      <c r="D69" s="469"/>
      <c r="E69" s="469"/>
      <c r="F69" s="455"/>
      <c r="G69" s="883"/>
      <c r="H69" s="884"/>
      <c r="I69" s="1108"/>
      <c r="J69" s="983" t="s">
        <v>150</v>
      </c>
      <c r="K69" s="962">
        <v>55320000</v>
      </c>
      <c r="L69" s="959" t="s">
        <v>259</v>
      </c>
      <c r="M69" s="985" t="s">
        <v>291</v>
      </c>
      <c r="N69" s="986"/>
      <c r="O69" s="987"/>
      <c r="P69" s="986"/>
      <c r="Q69" s="986"/>
      <c r="R69" s="968" t="s">
        <v>260</v>
      </c>
      <c r="S69" s="888">
        <f>SUM(K69*M69)</f>
        <v>182556</v>
      </c>
      <c r="T69" s="984"/>
      <c r="U69" s="893"/>
      <c r="V69" s="890"/>
      <c r="W69" s="988"/>
      <c r="X69" s="989"/>
      <c r="Y69" s="990"/>
      <c r="Z69" s="989"/>
      <c r="AA69" s="989"/>
      <c r="AB69" s="896"/>
      <c r="AC69" s="888"/>
      <c r="AD69" s="984"/>
      <c r="AE69" s="893"/>
      <c r="AF69" s="890"/>
      <c r="AG69" s="988"/>
      <c r="AH69" s="989"/>
      <c r="AI69" s="990"/>
      <c r="AJ69" s="989"/>
      <c r="AK69" s="989"/>
      <c r="AL69" s="896"/>
      <c r="AM69" s="888"/>
      <c r="AN69" s="984"/>
      <c r="AO69" s="893"/>
      <c r="AP69" s="890"/>
      <c r="AQ69" s="988"/>
      <c r="AR69" s="989"/>
      <c r="AS69" s="990"/>
      <c r="AT69" s="989"/>
      <c r="AU69" s="989"/>
      <c r="AV69" s="896"/>
      <c r="AW69" s="888"/>
      <c r="AX69" s="984"/>
      <c r="AY69" s="893"/>
      <c r="AZ69" s="890"/>
      <c r="BA69" s="988"/>
      <c r="BB69" s="989"/>
      <c r="BC69" s="990"/>
      <c r="BD69" s="989"/>
      <c r="BE69" s="989"/>
      <c r="BF69" s="896"/>
      <c r="BG69" s="1054"/>
    </row>
    <row r="70" spans="1:59" s="13" customFormat="1" ht="12" customHeight="1">
      <c r="A70" s="1053"/>
      <c r="B70" s="469"/>
      <c r="C70" s="469"/>
      <c r="D70" s="469"/>
      <c r="E70" s="469"/>
      <c r="F70" s="455"/>
      <c r="G70" s="883"/>
      <c r="H70" s="884"/>
      <c r="I70" s="1108"/>
      <c r="J70" s="958" t="s">
        <v>109</v>
      </c>
      <c r="K70" s="962">
        <v>55320000</v>
      </c>
      <c r="L70" s="959" t="s">
        <v>259</v>
      </c>
      <c r="M70" s="985" t="s">
        <v>151</v>
      </c>
      <c r="N70" s="959"/>
      <c r="O70" s="987"/>
      <c r="P70" s="959"/>
      <c r="Q70" s="959"/>
      <c r="R70" s="968" t="s">
        <v>260</v>
      </c>
      <c r="S70" s="888">
        <f>SUM(K70*4.5%)</f>
        <v>2489400</v>
      </c>
      <c r="T70" s="889"/>
      <c r="U70" s="893"/>
      <c r="V70" s="890"/>
      <c r="W70" s="988"/>
      <c r="X70" s="890"/>
      <c r="Y70" s="990"/>
      <c r="Z70" s="890"/>
      <c r="AA70" s="890"/>
      <c r="AB70" s="896"/>
      <c r="AC70" s="888"/>
      <c r="AD70" s="889"/>
      <c r="AE70" s="893"/>
      <c r="AF70" s="890"/>
      <c r="AG70" s="988"/>
      <c r="AH70" s="890"/>
      <c r="AI70" s="990"/>
      <c r="AJ70" s="890"/>
      <c r="AK70" s="890"/>
      <c r="AL70" s="896"/>
      <c r="AM70" s="888"/>
      <c r="AN70" s="889"/>
      <c r="AO70" s="893"/>
      <c r="AP70" s="890"/>
      <c r="AQ70" s="988"/>
      <c r="AR70" s="890"/>
      <c r="AS70" s="990"/>
      <c r="AT70" s="890"/>
      <c r="AU70" s="890"/>
      <c r="AV70" s="896"/>
      <c r="AW70" s="888"/>
      <c r="AX70" s="889"/>
      <c r="AY70" s="893"/>
      <c r="AZ70" s="890"/>
      <c r="BA70" s="988"/>
      <c r="BB70" s="890"/>
      <c r="BC70" s="990"/>
      <c r="BD70" s="890"/>
      <c r="BE70" s="890"/>
      <c r="BF70" s="896"/>
      <c r="BG70" s="1054"/>
    </row>
    <row r="71" spans="1:59" s="13" customFormat="1" ht="12" customHeight="1">
      <c r="A71" s="1053"/>
      <c r="B71" s="469"/>
      <c r="C71" s="469"/>
      <c r="D71" s="469"/>
      <c r="E71" s="469"/>
      <c r="F71" s="455"/>
      <c r="G71" s="883"/>
      <c r="H71" s="884"/>
      <c r="I71" s="1108"/>
      <c r="J71" s="983" t="s">
        <v>152</v>
      </c>
      <c r="K71" s="962">
        <v>55320000</v>
      </c>
      <c r="L71" s="959" t="s">
        <v>259</v>
      </c>
      <c r="M71" s="991" t="s">
        <v>153</v>
      </c>
      <c r="N71" s="992"/>
      <c r="O71" s="993"/>
      <c r="P71" s="992"/>
      <c r="Q71" s="992"/>
      <c r="R71" s="968" t="s">
        <v>260</v>
      </c>
      <c r="S71" s="888">
        <f>SUM(K71*1.3%)</f>
        <v>719160.00000000012</v>
      </c>
      <c r="T71" s="984"/>
      <c r="U71" s="893"/>
      <c r="V71" s="890"/>
      <c r="W71" s="994"/>
      <c r="X71" s="995"/>
      <c r="Y71" s="996"/>
      <c r="Z71" s="995"/>
      <c r="AA71" s="995"/>
      <c r="AB71" s="896"/>
      <c r="AC71" s="888"/>
      <c r="AD71" s="984"/>
      <c r="AE71" s="893"/>
      <c r="AF71" s="890"/>
      <c r="AG71" s="994"/>
      <c r="AH71" s="995"/>
      <c r="AI71" s="996"/>
      <c r="AJ71" s="995"/>
      <c r="AK71" s="995"/>
      <c r="AL71" s="896"/>
      <c r="AM71" s="888"/>
      <c r="AN71" s="984"/>
      <c r="AO71" s="893"/>
      <c r="AP71" s="890"/>
      <c r="AQ71" s="994"/>
      <c r="AR71" s="995"/>
      <c r="AS71" s="996"/>
      <c r="AT71" s="995"/>
      <c r="AU71" s="995"/>
      <c r="AV71" s="896"/>
      <c r="AW71" s="888"/>
      <c r="AX71" s="984"/>
      <c r="AY71" s="893"/>
      <c r="AZ71" s="890"/>
      <c r="BA71" s="994"/>
      <c r="BB71" s="995"/>
      <c r="BC71" s="996"/>
      <c r="BD71" s="995"/>
      <c r="BE71" s="995"/>
      <c r="BF71" s="896"/>
      <c r="BG71" s="1054"/>
    </row>
    <row r="72" spans="1:59" s="13" customFormat="1" ht="12" customHeight="1">
      <c r="A72" s="1053"/>
      <c r="B72" s="469"/>
      <c r="C72" s="469"/>
      <c r="D72" s="469"/>
      <c r="E72" s="469"/>
      <c r="F72" s="455"/>
      <c r="G72" s="883"/>
      <c r="H72" s="884"/>
      <c r="I72" s="1107"/>
      <c r="J72" s="958" t="s">
        <v>292</v>
      </c>
      <c r="K72" s="962">
        <v>55320000</v>
      </c>
      <c r="L72" s="959" t="s">
        <v>259</v>
      </c>
      <c r="M72" s="985" t="s">
        <v>154</v>
      </c>
      <c r="N72" s="959"/>
      <c r="O72" s="961"/>
      <c r="P72" s="959"/>
      <c r="Q72" s="959"/>
      <c r="R72" s="968" t="s">
        <v>260</v>
      </c>
      <c r="S72" s="888">
        <f>SUM(K72*0.7%)</f>
        <v>387239.99999999994</v>
      </c>
      <c r="T72" s="889"/>
      <c r="U72" s="893"/>
      <c r="V72" s="890"/>
      <c r="W72" s="988"/>
      <c r="X72" s="890"/>
      <c r="Y72" s="892"/>
      <c r="Z72" s="890"/>
      <c r="AA72" s="890"/>
      <c r="AB72" s="896"/>
      <c r="AC72" s="888"/>
      <c r="AD72" s="889"/>
      <c r="AE72" s="893"/>
      <c r="AF72" s="890"/>
      <c r="AG72" s="988"/>
      <c r="AH72" s="890"/>
      <c r="AI72" s="892"/>
      <c r="AJ72" s="890"/>
      <c r="AK72" s="890"/>
      <c r="AL72" s="896"/>
      <c r="AM72" s="888"/>
      <c r="AN72" s="889"/>
      <c r="AO72" s="893"/>
      <c r="AP72" s="890"/>
      <c r="AQ72" s="988"/>
      <c r="AR72" s="890"/>
      <c r="AS72" s="892"/>
      <c r="AT72" s="890"/>
      <c r="AU72" s="890"/>
      <c r="AV72" s="896"/>
      <c r="AW72" s="888"/>
      <c r="AX72" s="889"/>
      <c r="AY72" s="893"/>
      <c r="AZ72" s="890"/>
      <c r="BA72" s="988"/>
      <c r="BB72" s="890"/>
      <c r="BC72" s="892"/>
      <c r="BD72" s="890"/>
      <c r="BE72" s="890"/>
      <c r="BF72" s="896"/>
      <c r="BG72" s="1054"/>
    </row>
    <row r="73" spans="1:59" s="13" customFormat="1" ht="12" customHeight="1">
      <c r="A73" s="1053"/>
      <c r="B73" s="469"/>
      <c r="C73" s="469"/>
      <c r="D73" s="469"/>
      <c r="E73" s="469"/>
      <c r="F73" s="455"/>
      <c r="G73" s="883"/>
      <c r="H73" s="884"/>
      <c r="I73" s="1108"/>
      <c r="J73" s="958"/>
      <c r="K73" s="962"/>
      <c r="L73" s="959"/>
      <c r="M73" s="985"/>
      <c r="N73" s="959"/>
      <c r="O73" s="961"/>
      <c r="P73" s="959"/>
      <c r="Q73" s="959"/>
      <c r="R73" s="968"/>
      <c r="S73" s="888"/>
      <c r="T73" s="889"/>
      <c r="U73" s="893"/>
      <c r="V73" s="890"/>
      <c r="W73" s="988"/>
      <c r="X73" s="890"/>
      <c r="Y73" s="892"/>
      <c r="Z73" s="890"/>
      <c r="AA73" s="890"/>
      <c r="AB73" s="896"/>
      <c r="AC73" s="888"/>
      <c r="AD73" s="889"/>
      <c r="AE73" s="893"/>
      <c r="AF73" s="890"/>
      <c r="AG73" s="988"/>
      <c r="AH73" s="890"/>
      <c r="AI73" s="892"/>
      <c r="AJ73" s="890"/>
      <c r="AK73" s="890"/>
      <c r="AL73" s="896"/>
      <c r="AM73" s="888"/>
      <c r="AN73" s="889"/>
      <c r="AO73" s="893"/>
      <c r="AP73" s="890"/>
      <c r="AQ73" s="988"/>
      <c r="AR73" s="890"/>
      <c r="AS73" s="892"/>
      <c r="AT73" s="890"/>
      <c r="AU73" s="890"/>
      <c r="AV73" s="896"/>
      <c r="AW73" s="888"/>
      <c r="AX73" s="889"/>
      <c r="AY73" s="893"/>
      <c r="AZ73" s="890"/>
      <c r="BA73" s="988"/>
      <c r="BB73" s="890"/>
      <c r="BC73" s="892"/>
      <c r="BD73" s="890"/>
      <c r="BE73" s="890"/>
      <c r="BF73" s="896"/>
      <c r="BG73" s="1054"/>
    </row>
    <row r="74" spans="1:59" s="13" customFormat="1" ht="12" customHeight="1">
      <c r="A74" s="1053"/>
      <c r="B74" s="469"/>
      <c r="C74" s="469"/>
      <c r="D74" s="469"/>
      <c r="E74" s="469" t="s">
        <v>428</v>
      </c>
      <c r="F74" s="922" t="s">
        <v>414</v>
      </c>
      <c r="G74" s="883">
        <f>SUM(S74,AC74,AM74,AW74,BG74)</f>
        <v>450000</v>
      </c>
      <c r="H74" s="884">
        <f>G74/G53</f>
        <v>6.3321954143647965E-3</v>
      </c>
      <c r="I74" s="1107">
        <f>G74/G6</f>
        <v>2.3273334865684179E-3</v>
      </c>
      <c r="J74" s="958"/>
      <c r="K74" s="962"/>
      <c r="L74" s="959"/>
      <c r="M74" s="985"/>
      <c r="N74" s="959"/>
      <c r="O74" s="961"/>
      <c r="P74" s="959"/>
      <c r="Q74" s="959"/>
      <c r="R74" s="968"/>
      <c r="S74" s="888">
        <f>S75</f>
        <v>450000</v>
      </c>
      <c r="T74" s="889"/>
      <c r="U74" s="893"/>
      <c r="V74" s="890"/>
      <c r="W74" s="988"/>
      <c r="X74" s="890"/>
      <c r="Y74" s="892"/>
      <c r="Z74" s="890"/>
      <c r="AA74" s="890"/>
      <c r="AB74" s="896"/>
      <c r="AC74" s="888">
        <f>AC75</f>
        <v>0</v>
      </c>
      <c r="AD74" s="889"/>
      <c r="AE74" s="893"/>
      <c r="AF74" s="890"/>
      <c r="AG74" s="988"/>
      <c r="AH74" s="890"/>
      <c r="AI74" s="892"/>
      <c r="AJ74" s="890"/>
      <c r="AK74" s="890"/>
      <c r="AL74" s="896"/>
      <c r="AM74" s="888">
        <f>AM75</f>
        <v>0</v>
      </c>
      <c r="AN74" s="889"/>
      <c r="AO74" s="893"/>
      <c r="AP74" s="890"/>
      <c r="AQ74" s="988"/>
      <c r="AR74" s="890"/>
      <c r="AS74" s="892"/>
      <c r="AT74" s="890"/>
      <c r="AU74" s="890"/>
      <c r="AV74" s="896"/>
      <c r="AW74" s="888">
        <f>AW75</f>
        <v>0</v>
      </c>
      <c r="AX74" s="889"/>
      <c r="AY74" s="893"/>
      <c r="AZ74" s="890"/>
      <c r="BA74" s="988"/>
      <c r="BB74" s="890"/>
      <c r="BC74" s="892"/>
      <c r="BD74" s="890"/>
      <c r="BE74" s="890"/>
      <c r="BF74" s="896"/>
      <c r="BG74" s="1054">
        <f>BG75</f>
        <v>0</v>
      </c>
    </row>
    <row r="75" spans="1:59" s="13" customFormat="1" ht="12" customHeight="1">
      <c r="A75" s="1053"/>
      <c r="B75" s="469"/>
      <c r="C75" s="469"/>
      <c r="D75" s="469"/>
      <c r="E75" s="469"/>
      <c r="F75" s="455"/>
      <c r="G75" s="883"/>
      <c r="H75" s="884"/>
      <c r="I75" s="1108"/>
      <c r="J75" s="958" t="s">
        <v>155</v>
      </c>
      <c r="K75" s="962">
        <v>30000</v>
      </c>
      <c r="L75" s="959" t="s">
        <v>259</v>
      </c>
      <c r="M75" s="974">
        <v>3</v>
      </c>
      <c r="N75" s="959" t="s">
        <v>259</v>
      </c>
      <c r="O75" s="960">
        <v>5</v>
      </c>
      <c r="P75" s="959"/>
      <c r="Q75" s="975"/>
      <c r="R75" s="968" t="s">
        <v>260</v>
      </c>
      <c r="S75" s="888">
        <f>SUM(K75*M75*O75)</f>
        <v>450000</v>
      </c>
      <c r="T75" s="889"/>
      <c r="U75" s="893"/>
      <c r="V75" s="890"/>
      <c r="W75" s="894"/>
      <c r="X75" s="890"/>
      <c r="Y75" s="891"/>
      <c r="Z75" s="890"/>
      <c r="AA75" s="903"/>
      <c r="AB75" s="896"/>
      <c r="AC75" s="888"/>
      <c r="AD75" s="889"/>
      <c r="AE75" s="893"/>
      <c r="AF75" s="890"/>
      <c r="AG75" s="894"/>
      <c r="AH75" s="890"/>
      <c r="AI75" s="891"/>
      <c r="AJ75" s="890"/>
      <c r="AK75" s="903"/>
      <c r="AL75" s="896"/>
      <c r="AM75" s="888"/>
      <c r="AN75" s="889"/>
      <c r="AO75" s="893"/>
      <c r="AP75" s="890"/>
      <c r="AQ75" s="894"/>
      <c r="AR75" s="890"/>
      <c r="AS75" s="891"/>
      <c r="AT75" s="890"/>
      <c r="AU75" s="903"/>
      <c r="AV75" s="896"/>
      <c r="AW75" s="888"/>
      <c r="AX75" s="889"/>
      <c r="AY75" s="893"/>
      <c r="AZ75" s="890"/>
      <c r="BA75" s="894"/>
      <c r="BB75" s="890"/>
      <c r="BC75" s="891"/>
      <c r="BD75" s="890"/>
      <c r="BE75" s="903"/>
      <c r="BF75" s="896"/>
      <c r="BG75" s="1054"/>
    </row>
    <row r="76" spans="1:59" s="13" customFormat="1" ht="12" customHeight="1">
      <c r="A76" s="1053"/>
      <c r="B76" s="469"/>
      <c r="C76" s="469"/>
      <c r="D76" s="469"/>
      <c r="E76" s="469" t="s">
        <v>429</v>
      </c>
      <c r="F76" s="455" t="s">
        <v>430</v>
      </c>
      <c r="G76" s="883">
        <f>SUM(S76,AC76,AM76,AW76,BG76)</f>
        <v>0</v>
      </c>
      <c r="H76" s="884">
        <f>G76/G53</f>
        <v>0</v>
      </c>
      <c r="I76" s="1108">
        <f>G76/G6</f>
        <v>0</v>
      </c>
      <c r="J76" s="958"/>
      <c r="K76" s="962"/>
      <c r="L76" s="959"/>
      <c r="M76" s="974"/>
      <c r="N76" s="959"/>
      <c r="O76" s="960"/>
      <c r="P76" s="959"/>
      <c r="Q76" s="975"/>
      <c r="R76" s="968"/>
      <c r="S76" s="888"/>
      <c r="T76" s="889"/>
      <c r="U76" s="893"/>
      <c r="V76" s="890"/>
      <c r="W76" s="894"/>
      <c r="X76" s="890"/>
      <c r="Y76" s="891"/>
      <c r="Z76" s="890"/>
      <c r="AA76" s="903"/>
      <c r="AB76" s="896"/>
      <c r="AC76" s="888">
        <f>SUM(AC77:AC79)</f>
        <v>0</v>
      </c>
      <c r="AD76" s="889"/>
      <c r="AE76" s="893"/>
      <c r="AF76" s="890"/>
      <c r="AG76" s="894"/>
      <c r="AH76" s="890"/>
      <c r="AI76" s="891"/>
      <c r="AJ76" s="890"/>
      <c r="AK76" s="903"/>
      <c r="AL76" s="896"/>
      <c r="AM76" s="888">
        <f>SUM(AM77:AM79)</f>
        <v>0</v>
      </c>
      <c r="AN76" s="889"/>
      <c r="AO76" s="893"/>
      <c r="AP76" s="890"/>
      <c r="AQ76" s="894"/>
      <c r="AR76" s="890"/>
      <c r="AS76" s="891"/>
      <c r="AT76" s="890"/>
      <c r="AU76" s="903"/>
      <c r="AV76" s="896"/>
      <c r="AW76" s="888">
        <f>SUM(AW77:AW79)</f>
        <v>0</v>
      </c>
      <c r="AX76" s="889"/>
      <c r="AY76" s="893"/>
      <c r="AZ76" s="890"/>
      <c r="BA76" s="894"/>
      <c r="BB76" s="890"/>
      <c r="BC76" s="891"/>
      <c r="BD76" s="890"/>
      <c r="BE76" s="903"/>
      <c r="BF76" s="896"/>
      <c r="BG76" s="1054">
        <f>SUM(BG77:BG79)</f>
        <v>0</v>
      </c>
    </row>
    <row r="77" spans="1:59" s="13" customFormat="1" ht="12" customHeight="1">
      <c r="A77" s="1053"/>
      <c r="B77" s="469"/>
      <c r="C77" s="469"/>
      <c r="D77" s="469"/>
      <c r="E77" s="469" t="s">
        <v>416</v>
      </c>
      <c r="F77" s="455" t="s">
        <v>431</v>
      </c>
      <c r="G77" s="883">
        <f>SUM(S77,AC77,AM77,AW77,BG77)</f>
        <v>0</v>
      </c>
      <c r="H77" s="884">
        <f>G77/G53</f>
        <v>0</v>
      </c>
      <c r="I77" s="1108">
        <f>G77/G6</f>
        <v>0</v>
      </c>
      <c r="J77" s="958"/>
      <c r="K77" s="962"/>
      <c r="L77" s="959"/>
      <c r="M77" s="974"/>
      <c r="N77" s="959"/>
      <c r="O77" s="960"/>
      <c r="P77" s="959"/>
      <c r="Q77" s="975"/>
      <c r="R77" s="968"/>
      <c r="S77" s="888"/>
      <c r="T77" s="889"/>
      <c r="U77" s="893"/>
      <c r="V77" s="890"/>
      <c r="W77" s="894"/>
      <c r="X77" s="890"/>
      <c r="Y77" s="891"/>
      <c r="Z77" s="890"/>
      <c r="AA77" s="903"/>
      <c r="AB77" s="896"/>
      <c r="AC77" s="888"/>
      <c r="AD77" s="889"/>
      <c r="AE77" s="893"/>
      <c r="AF77" s="890"/>
      <c r="AG77" s="894"/>
      <c r="AH77" s="890"/>
      <c r="AI77" s="891"/>
      <c r="AJ77" s="890"/>
      <c r="AK77" s="903"/>
      <c r="AL77" s="896"/>
      <c r="AM77" s="888"/>
      <c r="AN77" s="889"/>
      <c r="AO77" s="893"/>
      <c r="AP77" s="890"/>
      <c r="AQ77" s="894"/>
      <c r="AR77" s="890"/>
      <c r="AS77" s="891"/>
      <c r="AT77" s="890"/>
      <c r="AU77" s="903"/>
      <c r="AV77" s="896"/>
      <c r="AW77" s="888"/>
      <c r="AX77" s="889"/>
      <c r="AY77" s="893"/>
      <c r="AZ77" s="890"/>
      <c r="BA77" s="894"/>
      <c r="BB77" s="890"/>
      <c r="BC77" s="891"/>
      <c r="BD77" s="890"/>
      <c r="BE77" s="903"/>
      <c r="BF77" s="896"/>
      <c r="BG77" s="1054"/>
    </row>
    <row r="78" spans="1:59" s="13" customFormat="1" ht="12" customHeight="1">
      <c r="A78" s="1053"/>
      <c r="B78" s="469"/>
      <c r="C78" s="469"/>
      <c r="D78" s="469"/>
      <c r="E78" s="469" t="s">
        <v>417</v>
      </c>
      <c r="F78" s="455" t="s">
        <v>432</v>
      </c>
      <c r="G78" s="883">
        <f>SUM(S78,AC78,AM78,AW78,BG78)</f>
        <v>5000000</v>
      </c>
      <c r="H78" s="884">
        <f>G78/G53</f>
        <v>7.0357726826275516E-2</v>
      </c>
      <c r="I78" s="1107">
        <f>G78/G6</f>
        <v>2.585926096187131E-2</v>
      </c>
      <c r="J78" s="958" t="s">
        <v>293</v>
      </c>
      <c r="K78" s="962"/>
      <c r="L78" s="959"/>
      <c r="M78" s="974"/>
      <c r="N78" s="959"/>
      <c r="O78" s="960"/>
      <c r="P78" s="959"/>
      <c r="Q78" s="975"/>
      <c r="R78" s="968"/>
      <c r="S78" s="888">
        <v>5000000</v>
      </c>
      <c r="T78" s="889"/>
      <c r="U78" s="893"/>
      <c r="V78" s="890"/>
      <c r="W78" s="894"/>
      <c r="X78" s="890"/>
      <c r="Y78" s="891"/>
      <c r="Z78" s="890"/>
      <c r="AA78" s="903"/>
      <c r="AB78" s="896"/>
      <c r="AC78" s="888"/>
      <c r="AD78" s="889"/>
      <c r="AE78" s="893"/>
      <c r="AF78" s="890"/>
      <c r="AG78" s="894"/>
      <c r="AH78" s="890"/>
      <c r="AI78" s="891"/>
      <c r="AJ78" s="890"/>
      <c r="AK78" s="903"/>
      <c r="AL78" s="896"/>
      <c r="AM78" s="888"/>
      <c r="AN78" s="889"/>
      <c r="AO78" s="893"/>
      <c r="AP78" s="890"/>
      <c r="AQ78" s="894"/>
      <c r="AR78" s="890"/>
      <c r="AS78" s="891"/>
      <c r="AT78" s="890"/>
      <c r="AU78" s="903"/>
      <c r="AV78" s="896"/>
      <c r="AW78" s="888"/>
      <c r="AX78" s="889"/>
      <c r="AY78" s="893"/>
      <c r="AZ78" s="890"/>
      <c r="BA78" s="894"/>
      <c r="BB78" s="890"/>
      <c r="BC78" s="891"/>
      <c r="BD78" s="890"/>
      <c r="BE78" s="903"/>
      <c r="BF78" s="896"/>
      <c r="BG78" s="1054"/>
    </row>
    <row r="79" spans="1:59" s="13" customFormat="1" ht="12" customHeight="1">
      <c r="A79" s="1053"/>
      <c r="B79" s="469"/>
      <c r="C79" s="469"/>
      <c r="D79" s="469"/>
      <c r="E79" s="469"/>
      <c r="F79" s="997"/>
      <c r="G79" s="931"/>
      <c r="H79" s="932"/>
      <c r="I79" s="1111"/>
      <c r="J79" s="998"/>
      <c r="K79" s="999"/>
      <c r="L79" s="1000"/>
      <c r="M79" s="1001"/>
      <c r="N79" s="1000"/>
      <c r="O79" s="1002"/>
      <c r="P79" s="1000"/>
      <c r="Q79" s="1003"/>
      <c r="R79" s="1004"/>
      <c r="S79" s="1005"/>
      <c r="T79" s="1006"/>
      <c r="U79" s="1007"/>
      <c r="V79" s="1008"/>
      <c r="W79" s="1009"/>
      <c r="X79" s="1008"/>
      <c r="Y79" s="1010"/>
      <c r="Z79" s="1008"/>
      <c r="AA79" s="1011"/>
      <c r="AB79" s="1012"/>
      <c r="AC79" s="1005"/>
      <c r="AD79" s="1006"/>
      <c r="AE79" s="1007"/>
      <c r="AF79" s="1008"/>
      <c r="AG79" s="1009"/>
      <c r="AH79" s="1008"/>
      <c r="AI79" s="1010"/>
      <c r="AJ79" s="1008"/>
      <c r="AK79" s="1011"/>
      <c r="AL79" s="1012"/>
      <c r="AM79" s="1005"/>
      <c r="AN79" s="1006"/>
      <c r="AO79" s="1007"/>
      <c r="AP79" s="1008"/>
      <c r="AQ79" s="1009"/>
      <c r="AR79" s="1008"/>
      <c r="AS79" s="1010"/>
      <c r="AT79" s="1008"/>
      <c r="AU79" s="1011"/>
      <c r="AV79" s="1012"/>
      <c r="AW79" s="1005"/>
      <c r="AX79" s="1006"/>
      <c r="AY79" s="1007"/>
      <c r="AZ79" s="1008"/>
      <c r="BA79" s="1009"/>
      <c r="BB79" s="1008"/>
      <c r="BC79" s="1010"/>
      <c r="BD79" s="1008"/>
      <c r="BE79" s="1011"/>
      <c r="BF79" s="1012"/>
      <c r="BG79" s="1058"/>
    </row>
    <row r="80" spans="1:59" s="13" customFormat="1" ht="13.5" customHeight="1">
      <c r="A80" s="1053"/>
      <c r="B80" s="469"/>
      <c r="C80" s="946">
        <v>772</v>
      </c>
      <c r="D80" s="946" t="s">
        <v>433</v>
      </c>
      <c r="E80" s="4183" t="s">
        <v>395</v>
      </c>
      <c r="F80" s="4183"/>
      <c r="G80" s="947">
        <f>SUM(G81,G84,G86,G88,G92,G94,G96,G98,G101,G108,G114,G117)</f>
        <v>27082000</v>
      </c>
      <c r="H80" s="948">
        <f>G80/G80</f>
        <v>1</v>
      </c>
      <c r="I80" s="1112">
        <f>G80/G6</f>
        <v>0.14006410107387976</v>
      </c>
      <c r="J80" s="1013"/>
      <c r="K80" s="1014"/>
      <c r="L80" s="1014"/>
      <c r="M80" s="929"/>
      <c r="N80" s="1014"/>
      <c r="O80" s="1015"/>
      <c r="P80" s="1014"/>
      <c r="Q80" s="1014"/>
      <c r="R80" s="1014"/>
      <c r="S80" s="953">
        <f>SUM(S81,S84,S86,S88,S92,S94,S96,S98,S101,S108,S114,S117)</f>
        <v>21046000</v>
      </c>
      <c r="T80" s="1006"/>
      <c r="U80" s="1008"/>
      <c r="V80" s="1008"/>
      <c r="W80" s="1010"/>
      <c r="X80" s="1008"/>
      <c r="Y80" s="1016"/>
      <c r="Z80" s="1008"/>
      <c r="AA80" s="1008"/>
      <c r="AB80" s="1008"/>
      <c r="AC80" s="953">
        <f>SUM(AC81,AC84,AC86,AC88,AC92,AC94,AC96,AC98,AC101,AC108,AC114,AC117)</f>
        <v>1200000</v>
      </c>
      <c r="AD80" s="1006"/>
      <c r="AE80" s="1008"/>
      <c r="AF80" s="1008"/>
      <c r="AG80" s="1010"/>
      <c r="AH80" s="1008"/>
      <c r="AI80" s="1016"/>
      <c r="AJ80" s="1008"/>
      <c r="AK80" s="1008"/>
      <c r="AL80" s="1008"/>
      <c r="AM80" s="953">
        <f>SUM(AM81,AM84,AM86,AM88,AM92,AM94,AM96,AM98,AM101,AM108,AM114,AM117)</f>
        <v>2316000</v>
      </c>
      <c r="AN80" s="1006"/>
      <c r="AO80" s="1008"/>
      <c r="AP80" s="1008"/>
      <c r="AQ80" s="1010"/>
      <c r="AR80" s="1008"/>
      <c r="AS80" s="1016"/>
      <c r="AT80" s="1008"/>
      <c r="AU80" s="1008"/>
      <c r="AV80" s="1008"/>
      <c r="AW80" s="953">
        <f>SUM(AW81,AW84,AW86,AW88,AW92,AW94,AW96,AW98,AW101,AW108,AW114,AW117)</f>
        <v>0</v>
      </c>
      <c r="AX80" s="1006"/>
      <c r="AY80" s="1008"/>
      <c r="AZ80" s="1008"/>
      <c r="BA80" s="1010"/>
      <c r="BB80" s="1008"/>
      <c r="BC80" s="1016"/>
      <c r="BD80" s="1008"/>
      <c r="BE80" s="1008"/>
      <c r="BF80" s="1008"/>
      <c r="BG80" s="1057">
        <f>SUM(BG81,BG84,BG86,BG88,BG92,BG94,BG96,BG98,BG101,BG108,BG114,BG117)</f>
        <v>2520000</v>
      </c>
    </row>
    <row r="81" spans="1:59" s="13" customFormat="1" ht="12" customHeight="1">
      <c r="A81" s="1053"/>
      <c r="B81" s="469"/>
      <c r="C81" s="469"/>
      <c r="D81" s="469"/>
      <c r="E81" s="469" t="s">
        <v>434</v>
      </c>
      <c r="F81" s="886" t="s">
        <v>120</v>
      </c>
      <c r="G81" s="883">
        <f>SUM(S81,AC81,AM81,AW81,BG81)</f>
        <v>14000000</v>
      </c>
      <c r="H81" s="884">
        <f>G81/G80</f>
        <v>0.51694852669669888</v>
      </c>
      <c r="I81" s="1113">
        <f>G81/G6</f>
        <v>7.2405930693239667E-2</v>
      </c>
      <c r="J81" s="885"/>
      <c r="K81" s="886"/>
      <c r="L81" s="886"/>
      <c r="M81" s="469"/>
      <c r="N81" s="886"/>
      <c r="O81" s="887"/>
      <c r="P81" s="886"/>
      <c r="Q81" s="886"/>
      <c r="R81" s="886"/>
      <c r="S81" s="888">
        <f>SUM(S82:S83)</f>
        <v>14000000</v>
      </c>
      <c r="T81" s="889"/>
      <c r="U81" s="890"/>
      <c r="V81" s="890"/>
      <c r="W81" s="891"/>
      <c r="X81" s="890"/>
      <c r="Y81" s="892"/>
      <c r="Z81" s="890"/>
      <c r="AA81" s="890"/>
      <c r="AB81" s="890"/>
      <c r="AC81" s="888">
        <f>SUM(AC82:AC83)</f>
        <v>0</v>
      </c>
      <c r="AD81" s="889"/>
      <c r="AE81" s="890"/>
      <c r="AF81" s="890"/>
      <c r="AG81" s="891"/>
      <c r="AH81" s="890"/>
      <c r="AI81" s="892"/>
      <c r="AJ81" s="890"/>
      <c r="AK81" s="890"/>
      <c r="AL81" s="890"/>
      <c r="AM81" s="888">
        <f>SUM(AM82:AM83)</f>
        <v>0</v>
      </c>
      <c r="AN81" s="889"/>
      <c r="AO81" s="890"/>
      <c r="AP81" s="890"/>
      <c r="AQ81" s="891"/>
      <c r="AR81" s="890"/>
      <c r="AS81" s="892"/>
      <c r="AT81" s="890"/>
      <c r="AU81" s="890"/>
      <c r="AV81" s="890"/>
      <c r="AW81" s="888">
        <f>SUM(AW82:AW83)</f>
        <v>0</v>
      </c>
      <c r="AX81" s="889"/>
      <c r="AY81" s="890"/>
      <c r="AZ81" s="890"/>
      <c r="BA81" s="891"/>
      <c r="BB81" s="890"/>
      <c r="BC81" s="892"/>
      <c r="BD81" s="890"/>
      <c r="BE81" s="890"/>
      <c r="BF81" s="890"/>
      <c r="BG81" s="1054">
        <f>SUM(BG82:BG83)</f>
        <v>0</v>
      </c>
    </row>
    <row r="82" spans="1:59" s="13" customFormat="1" ht="12" customHeight="1">
      <c r="A82" s="1053"/>
      <c r="B82" s="469"/>
      <c r="C82" s="469"/>
      <c r="D82" s="469"/>
      <c r="E82" s="469"/>
      <c r="F82" s="886"/>
      <c r="G82" s="883"/>
      <c r="H82" s="884"/>
      <c r="I82" s="1114"/>
      <c r="J82" s="958" t="s">
        <v>264</v>
      </c>
      <c r="K82" s="962">
        <v>750000</v>
      </c>
      <c r="L82" s="1017" t="s">
        <v>259</v>
      </c>
      <c r="M82" s="975">
        <v>12</v>
      </c>
      <c r="N82" s="959"/>
      <c r="O82" s="987"/>
      <c r="P82" s="959"/>
      <c r="Q82" s="959"/>
      <c r="R82" s="968" t="s">
        <v>260</v>
      </c>
      <c r="S82" s="888">
        <f>SUM(K82*M82+O82)</f>
        <v>9000000</v>
      </c>
      <c r="T82" s="889"/>
      <c r="U82" s="890"/>
      <c r="V82" s="890"/>
      <c r="W82" s="891"/>
      <c r="X82" s="890"/>
      <c r="Y82" s="892"/>
      <c r="Z82" s="890"/>
      <c r="AA82" s="890"/>
      <c r="AB82" s="890"/>
      <c r="AC82" s="888"/>
      <c r="AD82" s="889"/>
      <c r="AE82" s="890"/>
      <c r="AF82" s="890"/>
      <c r="AG82" s="891"/>
      <c r="AH82" s="890"/>
      <c r="AI82" s="892"/>
      <c r="AJ82" s="890"/>
      <c r="AK82" s="890"/>
      <c r="AL82" s="890"/>
      <c r="AM82" s="888"/>
      <c r="AN82" s="889"/>
      <c r="AO82" s="890"/>
      <c r="AP82" s="890"/>
      <c r="AQ82" s="891"/>
      <c r="AR82" s="890"/>
      <c r="AS82" s="892"/>
      <c r="AT82" s="890"/>
      <c r="AU82" s="890"/>
      <c r="AV82" s="890"/>
      <c r="AW82" s="888"/>
      <c r="AX82" s="889"/>
      <c r="AY82" s="890"/>
      <c r="AZ82" s="890"/>
      <c r="BA82" s="891"/>
      <c r="BB82" s="890"/>
      <c r="BC82" s="892"/>
      <c r="BD82" s="890"/>
      <c r="BE82" s="890"/>
      <c r="BF82" s="890"/>
      <c r="BG82" s="1054"/>
    </row>
    <row r="83" spans="1:59" s="13" customFormat="1" ht="12" customHeight="1">
      <c r="A83" s="1053"/>
      <c r="B83" s="469"/>
      <c r="C83" s="469"/>
      <c r="D83" s="469"/>
      <c r="E83" s="469"/>
      <c r="F83" s="886"/>
      <c r="G83" s="883"/>
      <c r="H83" s="884"/>
      <c r="I83" s="1114"/>
      <c r="J83" s="958" t="s">
        <v>121</v>
      </c>
      <c r="K83" s="962">
        <v>5000000</v>
      </c>
      <c r="L83" s="1017" t="s">
        <v>259</v>
      </c>
      <c r="M83" s="975">
        <v>1</v>
      </c>
      <c r="N83" s="959"/>
      <c r="O83" s="987"/>
      <c r="P83" s="959"/>
      <c r="Q83" s="959"/>
      <c r="R83" s="968" t="s">
        <v>260</v>
      </c>
      <c r="S83" s="888">
        <f>SUM(K83*M83+O83)</f>
        <v>5000000</v>
      </c>
      <c r="T83" s="889"/>
      <c r="U83" s="890"/>
      <c r="V83" s="890"/>
      <c r="W83" s="891"/>
      <c r="X83" s="890"/>
      <c r="Y83" s="892"/>
      <c r="Z83" s="890"/>
      <c r="AA83" s="890"/>
      <c r="AB83" s="890"/>
      <c r="AC83" s="888"/>
      <c r="AD83" s="889"/>
      <c r="AE83" s="890"/>
      <c r="AF83" s="890"/>
      <c r="AG83" s="891"/>
      <c r="AH83" s="890"/>
      <c r="AI83" s="892"/>
      <c r="AJ83" s="890"/>
      <c r="AK83" s="890"/>
      <c r="AL83" s="890"/>
      <c r="AM83" s="888"/>
      <c r="AN83" s="889"/>
      <c r="AO83" s="890"/>
      <c r="AP83" s="890"/>
      <c r="AQ83" s="891"/>
      <c r="AR83" s="890"/>
      <c r="AS83" s="892"/>
      <c r="AT83" s="890"/>
      <c r="AU83" s="890"/>
      <c r="AV83" s="890"/>
      <c r="AW83" s="888"/>
      <c r="AX83" s="889"/>
      <c r="AY83" s="890"/>
      <c r="AZ83" s="890"/>
      <c r="BA83" s="891"/>
      <c r="BB83" s="890"/>
      <c r="BC83" s="892"/>
      <c r="BD83" s="890"/>
      <c r="BE83" s="890"/>
      <c r="BF83" s="890"/>
      <c r="BG83" s="1054"/>
    </row>
    <row r="84" spans="1:59" s="13" customFormat="1" ht="12" customHeight="1">
      <c r="A84" s="1053"/>
      <c r="B84" s="469"/>
      <c r="C84" s="469"/>
      <c r="D84" s="469"/>
      <c r="E84" s="469" t="s">
        <v>435</v>
      </c>
      <c r="F84" s="886" t="s">
        <v>114</v>
      </c>
      <c r="G84" s="883">
        <f>SUM(S84,AC84,AM84,AW84,BG84)</f>
        <v>1200000</v>
      </c>
      <c r="H84" s="884">
        <f>G84/G80</f>
        <v>4.4309873716859904E-2</v>
      </c>
      <c r="I84" s="1114">
        <f>G84/G6</f>
        <v>6.2062226308491142E-3</v>
      </c>
      <c r="J84" s="885"/>
      <c r="K84" s="886"/>
      <c r="L84" s="886"/>
      <c r="M84" s="469"/>
      <c r="N84" s="886"/>
      <c r="O84" s="887"/>
      <c r="P84" s="886"/>
      <c r="Q84" s="886"/>
      <c r="R84" s="886"/>
      <c r="S84" s="888">
        <f>SUM(S85)</f>
        <v>1200000</v>
      </c>
      <c r="T84" s="1018"/>
      <c r="U84" s="890"/>
      <c r="V84" s="890"/>
      <c r="W84" s="891"/>
      <c r="X84" s="890"/>
      <c r="Y84" s="892"/>
      <c r="Z84" s="890"/>
      <c r="AA84" s="890"/>
      <c r="AB84" s="890"/>
      <c r="AC84" s="888">
        <f>SUM(AC85)</f>
        <v>0</v>
      </c>
      <c r="AD84" s="889"/>
      <c r="AE84" s="890"/>
      <c r="AF84" s="890"/>
      <c r="AG84" s="891"/>
      <c r="AH84" s="890"/>
      <c r="AI84" s="892"/>
      <c r="AJ84" s="890"/>
      <c r="AK84" s="890"/>
      <c r="AL84" s="890"/>
      <c r="AM84" s="888">
        <f>SUM(AM85)</f>
        <v>0</v>
      </c>
      <c r="AN84" s="889"/>
      <c r="AO84" s="890"/>
      <c r="AP84" s="890"/>
      <c r="AQ84" s="891"/>
      <c r="AR84" s="890"/>
      <c r="AS84" s="892"/>
      <c r="AT84" s="890"/>
      <c r="AU84" s="890"/>
      <c r="AV84" s="890"/>
      <c r="AW84" s="888">
        <f>SUM(AW85)</f>
        <v>0</v>
      </c>
      <c r="AX84" s="889"/>
      <c r="AY84" s="890"/>
      <c r="AZ84" s="890"/>
      <c r="BA84" s="891"/>
      <c r="BB84" s="890"/>
      <c r="BC84" s="892"/>
      <c r="BD84" s="890"/>
      <c r="BE84" s="890"/>
      <c r="BF84" s="890"/>
      <c r="BG84" s="1054">
        <f>SUM(BG85)</f>
        <v>0</v>
      </c>
    </row>
    <row r="85" spans="1:59" s="13" customFormat="1" ht="12" customHeight="1">
      <c r="A85" s="1053"/>
      <c r="B85" s="469"/>
      <c r="C85" s="469"/>
      <c r="D85" s="469"/>
      <c r="E85" s="469"/>
      <c r="F85" s="886"/>
      <c r="G85" s="883"/>
      <c r="H85" s="884"/>
      <c r="I85" s="1114"/>
      <c r="J85" s="958" t="s">
        <v>250</v>
      </c>
      <c r="K85" s="962">
        <v>100000</v>
      </c>
      <c r="L85" s="959" t="s">
        <v>259</v>
      </c>
      <c r="M85" s="975">
        <v>12</v>
      </c>
      <c r="N85" s="959"/>
      <c r="O85" s="1019"/>
      <c r="P85" s="959"/>
      <c r="Q85" s="975"/>
      <c r="R85" s="968" t="s">
        <v>260</v>
      </c>
      <c r="S85" s="888">
        <f>SUM(K85*M85)</f>
        <v>1200000</v>
      </c>
      <c r="T85" s="1018"/>
      <c r="U85" s="890"/>
      <c r="V85" s="890"/>
      <c r="W85" s="891"/>
      <c r="X85" s="890"/>
      <c r="Y85" s="892"/>
      <c r="Z85" s="890"/>
      <c r="AA85" s="890"/>
      <c r="AB85" s="890"/>
      <c r="AC85" s="888"/>
      <c r="AD85" s="889"/>
      <c r="AE85" s="890"/>
      <c r="AF85" s="890"/>
      <c r="AG85" s="891"/>
      <c r="AH85" s="890"/>
      <c r="AI85" s="892"/>
      <c r="AJ85" s="890"/>
      <c r="AK85" s="890"/>
      <c r="AL85" s="890"/>
      <c r="AM85" s="888"/>
      <c r="AN85" s="889"/>
      <c r="AO85" s="890"/>
      <c r="AP85" s="890"/>
      <c r="AQ85" s="891"/>
      <c r="AR85" s="890"/>
      <c r="AS85" s="892"/>
      <c r="AT85" s="890"/>
      <c r="AU85" s="890"/>
      <c r="AV85" s="890"/>
      <c r="AW85" s="888"/>
      <c r="AX85" s="889"/>
      <c r="AY85" s="890"/>
      <c r="AZ85" s="890"/>
      <c r="BA85" s="891"/>
      <c r="BB85" s="890"/>
      <c r="BC85" s="892"/>
      <c r="BD85" s="890"/>
      <c r="BE85" s="890"/>
      <c r="BF85" s="890"/>
      <c r="BG85" s="1054"/>
    </row>
    <row r="86" spans="1:59" s="13" customFormat="1" ht="12" customHeight="1">
      <c r="A86" s="1053"/>
      <c r="B86" s="469"/>
      <c r="C86" s="469"/>
      <c r="D86" s="469"/>
      <c r="E86" s="469" t="s">
        <v>436</v>
      </c>
      <c r="F86" s="886" t="s">
        <v>20</v>
      </c>
      <c r="G86" s="883">
        <f>SUM(S86,AC86,AM86,AW86,BG86)</f>
        <v>408000</v>
      </c>
      <c r="H86" s="884">
        <f>G86/G80</f>
        <v>1.5065357063732368E-2</v>
      </c>
      <c r="I86" s="1114">
        <f>G86/G6</f>
        <v>2.1101156944886988E-3</v>
      </c>
      <c r="J86" s="885"/>
      <c r="K86" s="886"/>
      <c r="L86" s="886"/>
      <c r="M86" s="469"/>
      <c r="N86" s="886"/>
      <c r="O86" s="887"/>
      <c r="P86" s="886"/>
      <c r="Q86" s="886"/>
      <c r="R86" s="886"/>
      <c r="S86" s="888">
        <f>SUM(S87)</f>
        <v>408000</v>
      </c>
      <c r="T86" s="1018"/>
      <c r="U86" s="890"/>
      <c r="V86" s="890"/>
      <c r="W86" s="891"/>
      <c r="X86" s="890"/>
      <c r="Y86" s="892"/>
      <c r="Z86" s="890"/>
      <c r="AA86" s="890"/>
      <c r="AB86" s="890"/>
      <c r="AC86" s="888"/>
      <c r="AD86" s="889"/>
      <c r="AE86" s="890"/>
      <c r="AF86" s="890"/>
      <c r="AG86" s="891"/>
      <c r="AH86" s="890"/>
      <c r="AI86" s="892"/>
      <c r="AJ86" s="890"/>
      <c r="AK86" s="890"/>
      <c r="AL86" s="890"/>
      <c r="AM86" s="888"/>
      <c r="AN86" s="889"/>
      <c r="AO86" s="890"/>
      <c r="AP86" s="890"/>
      <c r="AQ86" s="891"/>
      <c r="AR86" s="890"/>
      <c r="AS86" s="892"/>
      <c r="AT86" s="890"/>
      <c r="AU86" s="890"/>
      <c r="AV86" s="890"/>
      <c r="AW86" s="888"/>
      <c r="AX86" s="889"/>
      <c r="AY86" s="890"/>
      <c r="AZ86" s="890"/>
      <c r="BA86" s="891"/>
      <c r="BB86" s="890"/>
      <c r="BC86" s="892"/>
      <c r="BD86" s="890"/>
      <c r="BE86" s="890"/>
      <c r="BF86" s="890"/>
      <c r="BG86" s="1054"/>
    </row>
    <row r="87" spans="1:59" s="13" customFormat="1" ht="12" customHeight="1">
      <c r="A87" s="1053"/>
      <c r="B87" s="469"/>
      <c r="C87" s="469"/>
      <c r="D87" s="469"/>
      <c r="E87" s="469"/>
      <c r="F87" s="886"/>
      <c r="G87" s="883"/>
      <c r="H87" s="884"/>
      <c r="I87" s="1114"/>
      <c r="J87" s="958" t="s">
        <v>20</v>
      </c>
      <c r="K87" s="962">
        <v>34000</v>
      </c>
      <c r="L87" s="959" t="s">
        <v>259</v>
      </c>
      <c r="M87" s="975">
        <v>12</v>
      </c>
      <c r="N87" s="959"/>
      <c r="O87" s="987"/>
      <c r="P87" s="959"/>
      <c r="Q87" s="959"/>
      <c r="R87" s="968" t="s">
        <v>260</v>
      </c>
      <c r="S87" s="888">
        <f>SUM(K87*M87+O87)</f>
        <v>408000</v>
      </c>
      <c r="T87" s="1020"/>
      <c r="U87" s="890"/>
      <c r="V87" s="890"/>
      <c r="W87" s="891"/>
      <c r="X87" s="890"/>
      <c r="Y87" s="892"/>
      <c r="Z87" s="890"/>
      <c r="AA87" s="890"/>
      <c r="AB87" s="890"/>
      <c r="AC87" s="888"/>
      <c r="AD87" s="889"/>
      <c r="AE87" s="890"/>
      <c r="AF87" s="890"/>
      <c r="AG87" s="891"/>
      <c r="AH87" s="890"/>
      <c r="AI87" s="892"/>
      <c r="AJ87" s="890"/>
      <c r="AK87" s="890"/>
      <c r="AL87" s="890"/>
      <c r="AM87" s="888"/>
      <c r="AN87" s="889"/>
      <c r="AO87" s="890"/>
      <c r="AP87" s="890"/>
      <c r="AQ87" s="891"/>
      <c r="AR87" s="890"/>
      <c r="AS87" s="892"/>
      <c r="AT87" s="890"/>
      <c r="AU87" s="890"/>
      <c r="AV87" s="890"/>
      <c r="AW87" s="888"/>
      <c r="AX87" s="889"/>
      <c r="AY87" s="890"/>
      <c r="AZ87" s="890"/>
      <c r="BA87" s="891"/>
      <c r="BB87" s="890"/>
      <c r="BC87" s="892"/>
      <c r="BD87" s="890"/>
      <c r="BE87" s="890"/>
      <c r="BF87" s="890"/>
      <c r="BG87" s="1054"/>
    </row>
    <row r="88" spans="1:59" s="13" customFormat="1" ht="12" customHeight="1">
      <c r="A88" s="1053"/>
      <c r="B88" s="469"/>
      <c r="C88" s="469"/>
      <c r="D88" s="469"/>
      <c r="E88" s="469" t="s">
        <v>437</v>
      </c>
      <c r="F88" s="886" t="s">
        <v>115</v>
      </c>
      <c r="G88" s="883">
        <f>SUM(S88,AC88,AM88,AW88,BG88)</f>
        <v>2760000</v>
      </c>
      <c r="H88" s="884">
        <f>G88/G80</f>
        <v>0.10191270954877779</v>
      </c>
      <c r="I88" s="1114">
        <f>G88/G6</f>
        <v>1.4274312050952963E-2</v>
      </c>
      <c r="J88" s="885"/>
      <c r="K88" s="886"/>
      <c r="L88" s="886"/>
      <c r="M88" s="469"/>
      <c r="N88" s="886"/>
      <c r="O88" s="887"/>
      <c r="P88" s="886"/>
      <c r="Q88" s="886"/>
      <c r="R88" s="886"/>
      <c r="S88" s="888">
        <f>SUM(S89:S91)</f>
        <v>1920000</v>
      </c>
      <c r="T88" s="913"/>
      <c r="U88" s="890"/>
      <c r="V88" s="890"/>
      <c r="W88" s="891"/>
      <c r="X88" s="890"/>
      <c r="Y88" s="892"/>
      <c r="Z88" s="890"/>
      <c r="AA88" s="890"/>
      <c r="AB88" s="890"/>
      <c r="AC88" s="888">
        <f>SUM(AC89:AC91)</f>
        <v>0</v>
      </c>
      <c r="AD88" s="889"/>
      <c r="AE88" s="893"/>
      <c r="AF88" s="890"/>
      <c r="AG88" s="903"/>
      <c r="AH88" s="890"/>
      <c r="AI88" s="990"/>
      <c r="AJ88" s="890"/>
      <c r="AK88" s="890"/>
      <c r="AL88" s="896"/>
      <c r="AM88" s="888">
        <f>SUM(AM89:AM91)</f>
        <v>360000</v>
      </c>
      <c r="AN88" s="889"/>
      <c r="AO88" s="890"/>
      <c r="AP88" s="890"/>
      <c r="AQ88" s="891"/>
      <c r="AR88" s="890"/>
      <c r="AS88" s="892"/>
      <c r="AT88" s="890"/>
      <c r="AU88" s="890"/>
      <c r="AV88" s="890"/>
      <c r="AW88" s="888">
        <f>SUM(AW89:AW91)</f>
        <v>0</v>
      </c>
      <c r="AX88" s="889"/>
      <c r="AY88" s="890"/>
      <c r="AZ88" s="890"/>
      <c r="BA88" s="891"/>
      <c r="BB88" s="890"/>
      <c r="BC88" s="892"/>
      <c r="BD88" s="890"/>
      <c r="BE88" s="890"/>
      <c r="BF88" s="890"/>
      <c r="BG88" s="1054">
        <f>SUM(BG89:BG91)</f>
        <v>480000</v>
      </c>
    </row>
    <row r="89" spans="1:59" s="13" customFormat="1" ht="12" customHeight="1">
      <c r="A89" s="1053"/>
      <c r="B89" s="469"/>
      <c r="C89" s="469"/>
      <c r="D89" s="469"/>
      <c r="E89" s="469"/>
      <c r="F89" s="886"/>
      <c r="G89" s="883"/>
      <c r="H89" s="884"/>
      <c r="I89" s="1114"/>
      <c r="J89" s="958" t="s">
        <v>265</v>
      </c>
      <c r="K89" s="962">
        <v>10000</v>
      </c>
      <c r="L89" s="959" t="s">
        <v>259</v>
      </c>
      <c r="M89" s="975">
        <v>12</v>
      </c>
      <c r="N89" s="959"/>
      <c r="O89" s="987"/>
      <c r="P89" s="959"/>
      <c r="Q89" s="959"/>
      <c r="R89" s="968" t="s">
        <v>260</v>
      </c>
      <c r="S89" s="888">
        <f>SUM(K89*M89+O89)</f>
        <v>120000</v>
      </c>
      <c r="T89" s="889"/>
      <c r="U89" s="890"/>
      <c r="V89" s="890"/>
      <c r="W89" s="890"/>
      <c r="X89" s="890"/>
      <c r="Y89" s="890"/>
      <c r="Z89" s="890"/>
      <c r="AA89" s="890"/>
      <c r="AB89" s="890"/>
      <c r="AC89" s="888"/>
      <c r="AD89" s="889" t="s">
        <v>263</v>
      </c>
      <c r="AE89" s="893">
        <v>30000</v>
      </c>
      <c r="AF89" s="890" t="s">
        <v>259</v>
      </c>
      <c r="AG89" s="903">
        <v>12</v>
      </c>
      <c r="AH89" s="890"/>
      <c r="AI89" s="990"/>
      <c r="AJ89" s="890"/>
      <c r="AK89" s="890"/>
      <c r="AL89" s="896" t="s">
        <v>260</v>
      </c>
      <c r="AM89" s="888">
        <f>SUM(AE89*AG89+AI89)</f>
        <v>360000</v>
      </c>
      <c r="AN89" s="889"/>
      <c r="AO89" s="890"/>
      <c r="AP89" s="890"/>
      <c r="AQ89" s="891"/>
      <c r="AR89" s="890"/>
      <c r="AS89" s="892"/>
      <c r="AT89" s="890"/>
      <c r="AU89" s="890"/>
      <c r="AV89" s="890"/>
      <c r="AW89" s="888"/>
      <c r="AX89" s="889" t="s">
        <v>274</v>
      </c>
      <c r="AY89" s="893">
        <v>40000</v>
      </c>
      <c r="AZ89" s="890" t="s">
        <v>259</v>
      </c>
      <c r="BA89" s="903">
        <v>12</v>
      </c>
      <c r="BB89" s="890"/>
      <c r="BC89" s="990"/>
      <c r="BD89" s="890"/>
      <c r="BE89" s="890"/>
      <c r="BF89" s="896" t="s">
        <v>260</v>
      </c>
      <c r="BG89" s="1054">
        <f>SUM(AY89*BA89+BC89)</f>
        <v>480000</v>
      </c>
    </row>
    <row r="90" spans="1:59" s="13" customFormat="1" ht="12" customHeight="1">
      <c r="A90" s="1053"/>
      <c r="B90" s="469"/>
      <c r="C90" s="469"/>
      <c r="D90" s="469"/>
      <c r="E90" s="469"/>
      <c r="F90" s="886"/>
      <c r="G90" s="883"/>
      <c r="H90" s="884"/>
      <c r="I90" s="1114"/>
      <c r="J90" s="407" t="s">
        <v>482</v>
      </c>
      <c r="K90" s="962">
        <v>100000</v>
      </c>
      <c r="L90" s="959" t="s">
        <v>259</v>
      </c>
      <c r="M90" s="975">
        <v>12</v>
      </c>
      <c r="N90" s="959"/>
      <c r="O90" s="987"/>
      <c r="P90" s="959"/>
      <c r="Q90" s="959"/>
      <c r="R90" s="968" t="s">
        <v>260</v>
      </c>
      <c r="S90" s="888">
        <f>SUM(K90*M90+O90)</f>
        <v>1200000</v>
      </c>
      <c r="T90" s="913"/>
      <c r="U90" s="890"/>
      <c r="V90" s="890"/>
      <c r="W90" s="891"/>
      <c r="X90" s="890"/>
      <c r="Y90" s="892"/>
      <c r="Z90" s="890"/>
      <c r="AA90" s="890"/>
      <c r="AB90" s="890"/>
      <c r="AC90" s="888"/>
      <c r="AD90" s="889"/>
      <c r="AE90" s="890"/>
      <c r="AF90" s="890"/>
      <c r="AG90" s="891"/>
      <c r="AH90" s="890"/>
      <c r="AI90" s="892"/>
      <c r="AJ90" s="890"/>
      <c r="AK90" s="890"/>
      <c r="AL90" s="890"/>
      <c r="AM90" s="888"/>
      <c r="AN90" s="889"/>
      <c r="AO90" s="890"/>
      <c r="AP90" s="890"/>
      <c r="AQ90" s="891"/>
      <c r="AR90" s="890"/>
      <c r="AS90" s="892"/>
      <c r="AT90" s="890"/>
      <c r="AU90" s="890"/>
      <c r="AV90" s="890"/>
      <c r="AW90" s="888"/>
      <c r="AX90" s="889"/>
      <c r="AY90" s="890"/>
      <c r="AZ90" s="890"/>
      <c r="BA90" s="891"/>
      <c r="BB90" s="890"/>
      <c r="BC90" s="892"/>
      <c r="BD90" s="890"/>
      <c r="BE90" s="890"/>
      <c r="BF90" s="890"/>
      <c r="BG90" s="1054"/>
    </row>
    <row r="91" spans="1:59" s="13" customFormat="1" ht="12" customHeight="1">
      <c r="A91" s="1053"/>
      <c r="B91" s="469"/>
      <c r="C91" s="469"/>
      <c r="D91" s="469"/>
      <c r="E91" s="469"/>
      <c r="F91" s="886"/>
      <c r="G91" s="883"/>
      <c r="H91" s="884"/>
      <c r="I91" s="1114"/>
      <c r="J91" s="407" t="s">
        <v>483</v>
      </c>
      <c r="K91" s="962">
        <v>50000</v>
      </c>
      <c r="L91" s="959" t="s">
        <v>259</v>
      </c>
      <c r="M91" s="975">
        <v>12</v>
      </c>
      <c r="N91" s="959"/>
      <c r="O91" s="961"/>
      <c r="P91" s="959"/>
      <c r="Q91" s="959"/>
      <c r="R91" s="968" t="s">
        <v>260</v>
      </c>
      <c r="S91" s="888">
        <f>SUM(K91*M91)</f>
        <v>600000</v>
      </c>
      <c r="T91" s="913"/>
      <c r="U91" s="890"/>
      <c r="V91" s="890"/>
      <c r="W91" s="891"/>
      <c r="X91" s="890"/>
      <c r="Y91" s="892"/>
      <c r="Z91" s="890"/>
      <c r="AA91" s="890"/>
      <c r="AB91" s="890"/>
      <c r="AC91" s="888"/>
      <c r="AD91" s="889"/>
      <c r="AE91" s="890"/>
      <c r="AF91" s="890"/>
      <c r="AG91" s="891"/>
      <c r="AH91" s="890"/>
      <c r="AI91" s="892"/>
      <c r="AJ91" s="890"/>
      <c r="AK91" s="890"/>
      <c r="AL91" s="890"/>
      <c r="AM91" s="888"/>
      <c r="AN91" s="889"/>
      <c r="AO91" s="890"/>
      <c r="AP91" s="890"/>
      <c r="AQ91" s="891"/>
      <c r="AR91" s="890"/>
      <c r="AS91" s="892"/>
      <c r="AT91" s="890"/>
      <c r="AU91" s="890"/>
      <c r="AV91" s="890"/>
      <c r="AW91" s="888"/>
      <c r="AX91" s="889"/>
      <c r="AY91" s="890"/>
      <c r="AZ91" s="890"/>
      <c r="BA91" s="891"/>
      <c r="BB91" s="890"/>
      <c r="BC91" s="892"/>
      <c r="BD91" s="890"/>
      <c r="BE91" s="890"/>
      <c r="BF91" s="890"/>
      <c r="BG91" s="1054"/>
    </row>
    <row r="92" spans="1:59" s="13" customFormat="1" ht="12" customHeight="1">
      <c r="A92" s="1053"/>
      <c r="B92" s="469"/>
      <c r="C92" s="469"/>
      <c r="D92" s="469"/>
      <c r="E92" s="469" t="s">
        <v>438</v>
      </c>
      <c r="F92" s="886" t="s">
        <v>118</v>
      </c>
      <c r="G92" s="883">
        <f>SUM(S92,AC92,AM92,AW92,BG92)</f>
        <v>480000</v>
      </c>
      <c r="H92" s="884">
        <f>G92/G80</f>
        <v>1.7723949486743964E-2</v>
      </c>
      <c r="I92" s="1114">
        <f>G92/G6</f>
        <v>2.4824890523396457E-3</v>
      </c>
      <c r="J92" s="885"/>
      <c r="K92" s="886"/>
      <c r="L92" s="886"/>
      <c r="M92" s="469"/>
      <c r="N92" s="886"/>
      <c r="O92" s="887"/>
      <c r="P92" s="886"/>
      <c r="Q92" s="886"/>
      <c r="R92" s="886"/>
      <c r="S92" s="888">
        <f>SUM(S93)</f>
        <v>480000</v>
      </c>
      <c r="T92" s="913"/>
      <c r="U92" s="890"/>
      <c r="V92" s="890"/>
      <c r="W92" s="891"/>
      <c r="X92" s="890"/>
      <c r="Y92" s="892"/>
      <c r="Z92" s="890"/>
      <c r="AA92" s="890"/>
      <c r="AB92" s="890"/>
      <c r="AC92" s="888">
        <f>SUM(AC93)</f>
        <v>0</v>
      </c>
      <c r="AD92" s="889"/>
      <c r="AE92" s="890"/>
      <c r="AF92" s="890"/>
      <c r="AG92" s="891"/>
      <c r="AH92" s="890"/>
      <c r="AI92" s="892"/>
      <c r="AJ92" s="890"/>
      <c r="AK92" s="890"/>
      <c r="AL92" s="890"/>
      <c r="AM92" s="888">
        <f>SUM(AM93)</f>
        <v>0</v>
      </c>
      <c r="AN92" s="889"/>
      <c r="AO92" s="890"/>
      <c r="AP92" s="890"/>
      <c r="AQ92" s="891"/>
      <c r="AR92" s="890"/>
      <c r="AS92" s="892"/>
      <c r="AT92" s="890"/>
      <c r="AU92" s="890"/>
      <c r="AV92" s="890"/>
      <c r="AW92" s="888">
        <f>SUM(AW93)</f>
        <v>0</v>
      </c>
      <c r="AX92" s="889"/>
      <c r="AY92" s="890"/>
      <c r="AZ92" s="890"/>
      <c r="BA92" s="891"/>
      <c r="BB92" s="890"/>
      <c r="BC92" s="892"/>
      <c r="BD92" s="890"/>
      <c r="BE92" s="890"/>
      <c r="BF92" s="890"/>
      <c r="BG92" s="1054">
        <f>SUM(BG93)</f>
        <v>0</v>
      </c>
    </row>
    <row r="93" spans="1:59" s="13" customFormat="1" ht="12" customHeight="1">
      <c r="A93" s="1053"/>
      <c r="B93" s="469"/>
      <c r="C93" s="469"/>
      <c r="D93" s="469"/>
      <c r="E93" s="469"/>
      <c r="F93" s="886"/>
      <c r="G93" s="883"/>
      <c r="H93" s="884"/>
      <c r="I93" s="1114"/>
      <c r="J93" s="1021" t="s">
        <v>272</v>
      </c>
      <c r="K93" s="962">
        <v>40000</v>
      </c>
      <c r="L93" s="959" t="s">
        <v>259</v>
      </c>
      <c r="M93" s="975">
        <v>12</v>
      </c>
      <c r="N93" s="959"/>
      <c r="O93" s="987"/>
      <c r="P93" s="959"/>
      <c r="Q93" s="959"/>
      <c r="R93" s="968" t="s">
        <v>260</v>
      </c>
      <c r="S93" s="888">
        <f>SUM(K93*M93+O93)</f>
        <v>480000</v>
      </c>
      <c r="T93" s="913"/>
      <c r="U93" s="890"/>
      <c r="V93" s="890"/>
      <c r="W93" s="891"/>
      <c r="X93" s="890"/>
      <c r="Y93" s="892"/>
      <c r="Z93" s="890"/>
      <c r="AA93" s="890"/>
      <c r="AB93" s="890"/>
      <c r="AC93" s="888"/>
      <c r="AD93" s="889"/>
      <c r="AE93" s="890"/>
      <c r="AF93" s="890"/>
      <c r="AG93" s="891"/>
      <c r="AH93" s="890"/>
      <c r="AI93" s="892"/>
      <c r="AJ93" s="890"/>
      <c r="AK93" s="890"/>
      <c r="AL93" s="890"/>
      <c r="AM93" s="888"/>
      <c r="AN93" s="889"/>
      <c r="AO93" s="890"/>
      <c r="AP93" s="890"/>
      <c r="AQ93" s="891"/>
      <c r="AR93" s="890"/>
      <c r="AS93" s="892"/>
      <c r="AT93" s="890"/>
      <c r="AU93" s="890"/>
      <c r="AV93" s="890"/>
      <c r="AW93" s="888"/>
      <c r="AX93" s="889"/>
      <c r="AY93" s="890"/>
      <c r="AZ93" s="890"/>
      <c r="BA93" s="891"/>
      <c r="BB93" s="890"/>
      <c r="BC93" s="892"/>
      <c r="BD93" s="890"/>
      <c r="BE93" s="890"/>
      <c r="BF93" s="890"/>
      <c r="BG93" s="1054"/>
    </row>
    <row r="94" spans="1:59" s="13" customFormat="1" ht="12" customHeight="1">
      <c r="A94" s="1053"/>
      <c r="B94" s="469"/>
      <c r="C94" s="469"/>
      <c r="D94" s="469"/>
      <c r="E94" s="469" t="s">
        <v>439</v>
      </c>
      <c r="F94" s="886" t="s">
        <v>440</v>
      </c>
      <c r="G94" s="883">
        <f>SUM(S94,AC94,AM94,AW94,BG94)</f>
        <v>960000</v>
      </c>
      <c r="H94" s="884">
        <f>G94/G80</f>
        <v>3.5447898973487928E-2</v>
      </c>
      <c r="I94" s="1114">
        <f>G94/G6</f>
        <v>4.9649781046792914E-3</v>
      </c>
      <c r="J94" s="885"/>
      <c r="K94" s="886"/>
      <c r="L94" s="886"/>
      <c r="M94" s="469"/>
      <c r="N94" s="886"/>
      <c r="O94" s="887"/>
      <c r="P94" s="886"/>
      <c r="Q94" s="886"/>
      <c r="R94" s="886"/>
      <c r="S94" s="888">
        <f>SUM(S95)</f>
        <v>960000</v>
      </c>
      <c r="T94" s="1022"/>
      <c r="U94" s="890"/>
      <c r="V94" s="890"/>
      <c r="W94" s="891"/>
      <c r="X94" s="890"/>
      <c r="Y94" s="892"/>
      <c r="Z94" s="890"/>
      <c r="AA94" s="890"/>
      <c r="AB94" s="890"/>
      <c r="AC94" s="888">
        <f>SUM(AC95)</f>
        <v>0</v>
      </c>
      <c r="AD94" s="889"/>
      <c r="AE94" s="890"/>
      <c r="AF94" s="890"/>
      <c r="AG94" s="891"/>
      <c r="AH94" s="890"/>
      <c r="AI94" s="892"/>
      <c r="AJ94" s="890"/>
      <c r="AK94" s="890"/>
      <c r="AL94" s="890"/>
      <c r="AM94" s="888">
        <f>SUM(AM95)</f>
        <v>0</v>
      </c>
      <c r="AN94" s="889"/>
      <c r="AO94" s="890"/>
      <c r="AP94" s="890"/>
      <c r="AQ94" s="891"/>
      <c r="AR94" s="890"/>
      <c r="AS94" s="892"/>
      <c r="AT94" s="890"/>
      <c r="AU94" s="890"/>
      <c r="AV94" s="890"/>
      <c r="AW94" s="888">
        <f>SUM(AW95)</f>
        <v>0</v>
      </c>
      <c r="AX94" s="889"/>
      <c r="AY94" s="890"/>
      <c r="AZ94" s="890"/>
      <c r="BA94" s="891"/>
      <c r="BB94" s="890"/>
      <c r="BC94" s="892"/>
      <c r="BD94" s="890"/>
      <c r="BE94" s="890"/>
      <c r="BF94" s="890"/>
      <c r="BG94" s="1054">
        <f>SUM(BG95)</f>
        <v>0</v>
      </c>
    </row>
    <row r="95" spans="1:59" s="13" customFormat="1" ht="12" customHeight="1">
      <c r="A95" s="1053"/>
      <c r="B95" s="469"/>
      <c r="C95" s="469"/>
      <c r="D95" s="469"/>
      <c r="E95" s="469"/>
      <c r="F95" s="886"/>
      <c r="G95" s="883"/>
      <c r="H95" s="884"/>
      <c r="I95" s="1114"/>
      <c r="J95" s="1021" t="s">
        <v>271</v>
      </c>
      <c r="K95" s="962">
        <v>80000</v>
      </c>
      <c r="L95" s="959" t="s">
        <v>259</v>
      </c>
      <c r="M95" s="975">
        <v>12</v>
      </c>
      <c r="N95" s="959"/>
      <c r="O95" s="987"/>
      <c r="P95" s="959"/>
      <c r="Q95" s="959"/>
      <c r="R95" s="968" t="s">
        <v>260</v>
      </c>
      <c r="S95" s="888">
        <f>SUM(K95*M95+O95)</f>
        <v>960000</v>
      </c>
      <c r="T95" s="913"/>
      <c r="U95" s="890"/>
      <c r="V95" s="890"/>
      <c r="W95" s="891"/>
      <c r="X95" s="890"/>
      <c r="Y95" s="892"/>
      <c r="Z95" s="890"/>
      <c r="AA95" s="890"/>
      <c r="AB95" s="890"/>
      <c r="AC95" s="888"/>
      <c r="AD95" s="889"/>
      <c r="AE95" s="890"/>
      <c r="AF95" s="890"/>
      <c r="AG95" s="891"/>
      <c r="AH95" s="890"/>
      <c r="AI95" s="892"/>
      <c r="AJ95" s="890"/>
      <c r="AK95" s="890"/>
      <c r="AL95" s="890"/>
      <c r="AM95" s="888"/>
      <c r="AN95" s="889"/>
      <c r="AO95" s="890"/>
      <c r="AP95" s="890"/>
      <c r="AQ95" s="891"/>
      <c r="AR95" s="890"/>
      <c r="AS95" s="892"/>
      <c r="AT95" s="890"/>
      <c r="AU95" s="890"/>
      <c r="AV95" s="890"/>
      <c r="AW95" s="888"/>
      <c r="AX95" s="889"/>
      <c r="AY95" s="890"/>
      <c r="AZ95" s="890"/>
      <c r="BA95" s="891"/>
      <c r="BB95" s="890"/>
      <c r="BC95" s="892"/>
      <c r="BD95" s="890"/>
      <c r="BE95" s="890"/>
      <c r="BF95" s="890"/>
      <c r="BG95" s="1054"/>
    </row>
    <row r="96" spans="1:59" s="13" customFormat="1" ht="12" customHeight="1">
      <c r="A96" s="1053"/>
      <c r="B96" s="469"/>
      <c r="C96" s="469"/>
      <c r="D96" s="469"/>
      <c r="E96" s="469" t="s">
        <v>441</v>
      </c>
      <c r="F96" s="886" t="s">
        <v>294</v>
      </c>
      <c r="G96" s="883">
        <f>SUM(S96,AC96,AM96,AW96,BG96)</f>
        <v>240000</v>
      </c>
      <c r="H96" s="884">
        <f>G96/G80</f>
        <v>8.8619747433719819E-3</v>
      </c>
      <c r="I96" s="1114">
        <f>G96/G6</f>
        <v>1.2412445261698228E-3</v>
      </c>
      <c r="J96" s="885"/>
      <c r="K96" s="886"/>
      <c r="L96" s="886"/>
      <c r="M96" s="469"/>
      <c r="N96" s="886"/>
      <c r="O96" s="887"/>
      <c r="P96" s="886"/>
      <c r="Q96" s="886"/>
      <c r="R96" s="886"/>
      <c r="S96" s="888">
        <f>SUM(S97)</f>
        <v>240000</v>
      </c>
      <c r="T96" s="1022"/>
      <c r="U96" s="890"/>
      <c r="V96" s="890"/>
      <c r="W96" s="891"/>
      <c r="X96" s="890"/>
      <c r="Y96" s="892"/>
      <c r="Z96" s="890"/>
      <c r="AA96" s="890"/>
      <c r="AB96" s="890"/>
      <c r="AC96" s="888">
        <f>SUM(AC97)</f>
        <v>0</v>
      </c>
      <c r="AD96" s="889"/>
      <c r="AE96" s="890"/>
      <c r="AF96" s="890"/>
      <c r="AG96" s="891"/>
      <c r="AH96" s="890"/>
      <c r="AI96" s="892"/>
      <c r="AJ96" s="890"/>
      <c r="AK96" s="890"/>
      <c r="AL96" s="890"/>
      <c r="AM96" s="888">
        <f>SUM(AM97)</f>
        <v>0</v>
      </c>
      <c r="AN96" s="889"/>
      <c r="AO96" s="890"/>
      <c r="AP96" s="890"/>
      <c r="AQ96" s="891"/>
      <c r="AR96" s="890"/>
      <c r="AS96" s="892"/>
      <c r="AT96" s="890"/>
      <c r="AU96" s="890"/>
      <c r="AV96" s="890"/>
      <c r="AW96" s="888">
        <f>SUM(AW97)</f>
        <v>0</v>
      </c>
      <c r="AX96" s="889"/>
      <c r="AY96" s="890"/>
      <c r="AZ96" s="890"/>
      <c r="BA96" s="891"/>
      <c r="BB96" s="890"/>
      <c r="BC96" s="892"/>
      <c r="BD96" s="890"/>
      <c r="BE96" s="890"/>
      <c r="BF96" s="890"/>
      <c r="BG96" s="1054">
        <f>SUM(BG97)</f>
        <v>0</v>
      </c>
    </row>
    <row r="97" spans="1:59" s="13" customFormat="1" ht="12" customHeight="1">
      <c r="A97" s="1053"/>
      <c r="B97" s="469"/>
      <c r="C97" s="469"/>
      <c r="D97" s="469"/>
      <c r="E97" s="469"/>
      <c r="F97" s="886"/>
      <c r="G97" s="883"/>
      <c r="H97" s="884"/>
      <c r="I97" s="1114"/>
      <c r="J97" s="1021" t="s">
        <v>294</v>
      </c>
      <c r="K97" s="962">
        <v>20000</v>
      </c>
      <c r="L97" s="959" t="s">
        <v>259</v>
      </c>
      <c r="M97" s="975">
        <v>12</v>
      </c>
      <c r="N97" s="959"/>
      <c r="O97" s="987"/>
      <c r="P97" s="959"/>
      <c r="Q97" s="959"/>
      <c r="R97" s="968" t="s">
        <v>260</v>
      </c>
      <c r="S97" s="888">
        <f>SUM(K97*M97+O97)</f>
        <v>240000</v>
      </c>
      <c r="T97" s="913"/>
      <c r="U97" s="890"/>
      <c r="V97" s="890"/>
      <c r="W97" s="891"/>
      <c r="X97" s="890"/>
      <c r="Y97" s="892"/>
      <c r="Z97" s="890"/>
      <c r="AA97" s="890"/>
      <c r="AB97" s="890"/>
      <c r="AC97" s="888"/>
      <c r="AD97" s="889"/>
      <c r="AE97" s="890"/>
      <c r="AF97" s="890"/>
      <c r="AG97" s="891"/>
      <c r="AH97" s="890"/>
      <c r="AI97" s="892"/>
      <c r="AJ97" s="890"/>
      <c r="AK97" s="890"/>
      <c r="AL97" s="890"/>
      <c r="AM97" s="888"/>
      <c r="AN97" s="889"/>
      <c r="AO97" s="890"/>
      <c r="AP97" s="890"/>
      <c r="AQ97" s="891"/>
      <c r="AR97" s="890"/>
      <c r="AS97" s="892"/>
      <c r="AT97" s="890"/>
      <c r="AU97" s="890"/>
      <c r="AV97" s="890"/>
      <c r="AW97" s="888"/>
      <c r="AX97" s="889"/>
      <c r="AY97" s="890"/>
      <c r="AZ97" s="890"/>
      <c r="BA97" s="891"/>
      <c r="BB97" s="890"/>
      <c r="BC97" s="892"/>
      <c r="BD97" s="890"/>
      <c r="BE97" s="890"/>
      <c r="BF97" s="890"/>
      <c r="BG97" s="1054"/>
    </row>
    <row r="98" spans="1:59" s="13" customFormat="1" ht="12" customHeight="1">
      <c r="A98" s="1053"/>
      <c r="B98" s="469"/>
      <c r="C98" s="469"/>
      <c r="D98" s="469"/>
      <c r="E98" s="469" t="s">
        <v>442</v>
      </c>
      <c r="F98" s="886" t="s">
        <v>443</v>
      </c>
      <c r="G98" s="883">
        <f>SUM(S98,AC98,AM98,AW98,BG98)</f>
        <v>600000</v>
      </c>
      <c r="H98" s="884">
        <f>G98/G80</f>
        <v>2.2154936858429952E-2</v>
      </c>
      <c r="I98" s="1114">
        <f>G98/G6</f>
        <v>3.1031113154245571E-3</v>
      </c>
      <c r="J98" s="885"/>
      <c r="K98" s="886"/>
      <c r="L98" s="886"/>
      <c r="M98" s="469"/>
      <c r="N98" s="886"/>
      <c r="O98" s="887"/>
      <c r="P98" s="886"/>
      <c r="Q98" s="886"/>
      <c r="R98" s="886"/>
      <c r="S98" s="888">
        <f>SUM(S99:S100)</f>
        <v>0</v>
      </c>
      <c r="T98" s="1022"/>
      <c r="U98" s="890"/>
      <c r="V98" s="890"/>
      <c r="W98" s="891"/>
      <c r="X98" s="890"/>
      <c r="Y98" s="892"/>
      <c r="Z98" s="890"/>
      <c r="AA98" s="890"/>
      <c r="AB98" s="890"/>
      <c r="AC98" s="888">
        <f>SUM(AC99:AC100)</f>
        <v>120000</v>
      </c>
      <c r="AD98" s="889"/>
      <c r="AE98" s="893"/>
      <c r="AF98" s="890"/>
      <c r="AG98" s="903"/>
      <c r="AH98" s="890"/>
      <c r="AI98" s="990"/>
      <c r="AJ98" s="890"/>
      <c r="AK98" s="890"/>
      <c r="AL98" s="896"/>
      <c r="AM98" s="888">
        <f>SUM(AM99:AM100)</f>
        <v>480000</v>
      </c>
      <c r="AN98" s="889"/>
      <c r="AO98" s="890"/>
      <c r="AP98" s="890"/>
      <c r="AQ98" s="891"/>
      <c r="AR98" s="890"/>
      <c r="AS98" s="892"/>
      <c r="AT98" s="890"/>
      <c r="AU98" s="890"/>
      <c r="AV98" s="890"/>
      <c r="AW98" s="888">
        <f>SUM(AW99:AW100)</f>
        <v>0</v>
      </c>
      <c r="AX98" s="889"/>
      <c r="AY98" s="890"/>
      <c r="AZ98" s="890"/>
      <c r="BA98" s="891"/>
      <c r="BB98" s="890"/>
      <c r="BC98" s="892"/>
      <c r="BD98" s="890"/>
      <c r="BE98" s="890"/>
      <c r="BF98" s="890"/>
      <c r="BG98" s="1054">
        <f>SUM(BG99:BG100)</f>
        <v>0</v>
      </c>
    </row>
    <row r="99" spans="1:59" s="13" customFormat="1" ht="12" customHeight="1">
      <c r="A99" s="1053"/>
      <c r="B99" s="469"/>
      <c r="C99" s="469"/>
      <c r="D99" s="469"/>
      <c r="E99" s="469"/>
      <c r="F99" s="886"/>
      <c r="G99" s="883"/>
      <c r="H99" s="884"/>
      <c r="I99" s="1114"/>
      <c r="J99" s="885"/>
      <c r="K99" s="886"/>
      <c r="L99" s="886"/>
      <c r="M99" s="469"/>
      <c r="N99" s="886"/>
      <c r="O99" s="887"/>
      <c r="P99" s="886"/>
      <c r="Q99" s="886"/>
      <c r="R99" s="886"/>
      <c r="S99" s="888"/>
      <c r="T99" s="889" t="s">
        <v>278</v>
      </c>
      <c r="U99" s="893">
        <v>30000</v>
      </c>
      <c r="V99" s="890" t="s">
        <v>259</v>
      </c>
      <c r="W99" s="924">
        <v>4</v>
      </c>
      <c r="X99" s="890"/>
      <c r="Y99" s="990"/>
      <c r="Z99" s="890"/>
      <c r="AA99" s="890"/>
      <c r="AB99" s="896" t="s">
        <v>260</v>
      </c>
      <c r="AC99" s="888">
        <f>SUM(U99*W99+Y99)</f>
        <v>120000</v>
      </c>
      <c r="AD99" s="889" t="s">
        <v>278</v>
      </c>
      <c r="AE99" s="893">
        <v>30000</v>
      </c>
      <c r="AF99" s="890" t="s">
        <v>259</v>
      </c>
      <c r="AG99" s="924">
        <v>4</v>
      </c>
      <c r="AH99" s="890"/>
      <c r="AI99" s="990"/>
      <c r="AJ99" s="890"/>
      <c r="AK99" s="890"/>
      <c r="AL99" s="896" t="s">
        <v>260</v>
      </c>
      <c r="AM99" s="888">
        <f>SUM(AE99*AG99+AI99)</f>
        <v>120000</v>
      </c>
      <c r="AN99" s="889"/>
      <c r="AO99" s="890"/>
      <c r="AP99" s="890"/>
      <c r="AQ99" s="891"/>
      <c r="AR99" s="890"/>
      <c r="AS99" s="892"/>
      <c r="AT99" s="890"/>
      <c r="AU99" s="890"/>
      <c r="AV99" s="890"/>
      <c r="AW99" s="888"/>
      <c r="AX99" s="889"/>
      <c r="AY99" s="890"/>
      <c r="AZ99" s="890"/>
      <c r="BA99" s="891"/>
      <c r="BB99" s="890"/>
      <c r="BC99" s="892"/>
      <c r="BD99" s="890"/>
      <c r="BE99" s="890"/>
      <c r="BF99" s="890"/>
      <c r="BG99" s="1054"/>
    </row>
    <row r="100" spans="1:59" s="13" customFormat="1" ht="12" customHeight="1">
      <c r="A100" s="1053"/>
      <c r="B100" s="469"/>
      <c r="C100" s="469"/>
      <c r="D100" s="469"/>
      <c r="E100" s="469"/>
      <c r="F100" s="886"/>
      <c r="G100" s="883"/>
      <c r="H100" s="884"/>
      <c r="I100" s="1114"/>
      <c r="J100" s="885"/>
      <c r="K100" s="886"/>
      <c r="L100" s="886"/>
      <c r="M100" s="469"/>
      <c r="N100" s="886"/>
      <c r="O100" s="887"/>
      <c r="P100" s="886"/>
      <c r="Q100" s="886"/>
      <c r="R100" s="886"/>
      <c r="S100" s="888"/>
      <c r="T100" s="889"/>
      <c r="U100" s="890"/>
      <c r="V100" s="890"/>
      <c r="W100" s="891"/>
      <c r="X100" s="890"/>
      <c r="Y100" s="892"/>
      <c r="Z100" s="890"/>
      <c r="AA100" s="890"/>
      <c r="AB100" s="890"/>
      <c r="AC100" s="888"/>
      <c r="AD100" s="889" t="s">
        <v>279</v>
      </c>
      <c r="AE100" s="893">
        <v>30000</v>
      </c>
      <c r="AF100" s="890" t="s">
        <v>259</v>
      </c>
      <c r="AG100" s="903">
        <v>12</v>
      </c>
      <c r="AH100" s="890"/>
      <c r="AI100" s="990"/>
      <c r="AJ100" s="890"/>
      <c r="AK100" s="890"/>
      <c r="AL100" s="896" t="s">
        <v>260</v>
      </c>
      <c r="AM100" s="888">
        <f>SUM(AE100*AG100+AI100)</f>
        <v>360000</v>
      </c>
      <c r="AN100" s="889"/>
      <c r="AO100" s="890"/>
      <c r="AP100" s="890"/>
      <c r="AQ100" s="891"/>
      <c r="AR100" s="890"/>
      <c r="AS100" s="892"/>
      <c r="AT100" s="890"/>
      <c r="AU100" s="890"/>
      <c r="AV100" s="890"/>
      <c r="AW100" s="888"/>
      <c r="AX100" s="889"/>
      <c r="AY100" s="890"/>
      <c r="AZ100" s="890"/>
      <c r="BA100" s="891"/>
      <c r="BB100" s="890"/>
      <c r="BC100" s="892"/>
      <c r="BD100" s="890"/>
      <c r="BE100" s="890"/>
      <c r="BF100" s="890"/>
      <c r="BG100" s="1054"/>
    </row>
    <row r="101" spans="1:59" s="13" customFormat="1" ht="12" customHeight="1">
      <c r="A101" s="1053"/>
      <c r="B101" s="469"/>
      <c r="C101" s="469"/>
      <c r="D101" s="469"/>
      <c r="E101" s="469" t="s">
        <v>444</v>
      </c>
      <c r="F101" s="886" t="s">
        <v>445</v>
      </c>
      <c r="G101" s="883">
        <f>SUM(S101,AC101,AM101,AW101,BG101)</f>
        <v>1200000</v>
      </c>
      <c r="H101" s="884">
        <f>G101/G80</f>
        <v>4.4309873716859904E-2</v>
      </c>
      <c r="I101" s="1114">
        <f>G101/G6</f>
        <v>6.2062226308491142E-3</v>
      </c>
      <c r="J101" s="885"/>
      <c r="K101" s="886"/>
      <c r="L101" s="886"/>
      <c r="M101" s="469"/>
      <c r="N101" s="886"/>
      <c r="O101" s="887"/>
      <c r="P101" s="886"/>
      <c r="Q101" s="886"/>
      <c r="R101" s="886"/>
      <c r="S101" s="888">
        <f>SUM(S102)</f>
        <v>0</v>
      </c>
      <c r="T101" s="889"/>
      <c r="U101" s="890"/>
      <c r="V101" s="890"/>
      <c r="W101" s="891"/>
      <c r="X101" s="890"/>
      <c r="Y101" s="892"/>
      <c r="Z101" s="890"/>
      <c r="AA101" s="890"/>
      <c r="AB101" s="890"/>
      <c r="AC101" s="888">
        <f>SUM(AC102)</f>
        <v>360000</v>
      </c>
      <c r="AD101" s="889"/>
      <c r="AE101" s="890"/>
      <c r="AF101" s="890"/>
      <c r="AG101" s="891"/>
      <c r="AH101" s="890"/>
      <c r="AI101" s="892"/>
      <c r="AJ101" s="890"/>
      <c r="AK101" s="890"/>
      <c r="AL101" s="890"/>
      <c r="AM101" s="888">
        <f>SUM(AM102)</f>
        <v>600000</v>
      </c>
      <c r="AN101" s="889"/>
      <c r="AO101" s="890"/>
      <c r="AP101" s="890"/>
      <c r="AQ101" s="891"/>
      <c r="AR101" s="890"/>
      <c r="AS101" s="892"/>
      <c r="AT101" s="890"/>
      <c r="AU101" s="890"/>
      <c r="AV101" s="890"/>
      <c r="AW101" s="888">
        <f>SUM(AW102)</f>
        <v>0</v>
      </c>
      <c r="AX101" s="889"/>
      <c r="AY101" s="890"/>
      <c r="AZ101" s="890"/>
      <c r="BA101" s="891"/>
      <c r="BB101" s="890"/>
      <c r="BC101" s="892"/>
      <c r="BD101" s="890"/>
      <c r="BE101" s="890"/>
      <c r="BF101" s="890"/>
      <c r="BG101" s="1054">
        <f>SUM(BG102)</f>
        <v>240000</v>
      </c>
    </row>
    <row r="102" spans="1:59" s="13" customFormat="1" ht="12" customHeight="1">
      <c r="A102" s="1053"/>
      <c r="B102" s="469"/>
      <c r="C102" s="469"/>
      <c r="D102" s="469"/>
      <c r="E102" s="469"/>
      <c r="F102" s="886"/>
      <c r="G102" s="883"/>
      <c r="H102" s="884"/>
      <c r="I102" s="1108"/>
      <c r="J102" s="886"/>
      <c r="K102" s="886"/>
      <c r="L102" s="886"/>
      <c r="M102" s="886"/>
      <c r="N102" s="886"/>
      <c r="O102" s="886"/>
      <c r="P102" s="886"/>
      <c r="Q102" s="886"/>
      <c r="R102" s="886"/>
      <c r="S102" s="888"/>
      <c r="T102" s="889" t="s">
        <v>304</v>
      </c>
      <c r="U102" s="893">
        <v>30000</v>
      </c>
      <c r="V102" s="890" t="s">
        <v>259</v>
      </c>
      <c r="W102" s="903">
        <v>12</v>
      </c>
      <c r="X102" s="890"/>
      <c r="Y102" s="904"/>
      <c r="Z102" s="890"/>
      <c r="AA102" s="903"/>
      <c r="AB102" s="896" t="s">
        <v>260</v>
      </c>
      <c r="AC102" s="888">
        <f>SUM(U102*W102)</f>
        <v>360000</v>
      </c>
      <c r="AD102" s="889" t="s">
        <v>304</v>
      </c>
      <c r="AE102" s="893">
        <v>50000</v>
      </c>
      <c r="AF102" s="890" t="s">
        <v>259</v>
      </c>
      <c r="AG102" s="903">
        <v>12</v>
      </c>
      <c r="AH102" s="890"/>
      <c r="AI102" s="904"/>
      <c r="AJ102" s="890"/>
      <c r="AK102" s="903"/>
      <c r="AL102" s="896" t="s">
        <v>260</v>
      </c>
      <c r="AM102" s="888">
        <f>SUM(AE102*AG102)</f>
        <v>600000</v>
      </c>
      <c r="AN102" s="889"/>
      <c r="AO102" s="893"/>
      <c r="AP102" s="890"/>
      <c r="AQ102" s="903"/>
      <c r="AR102" s="890"/>
      <c r="AS102" s="904"/>
      <c r="AT102" s="890"/>
      <c r="AU102" s="903"/>
      <c r="AV102" s="896"/>
      <c r="AW102" s="888"/>
      <c r="AX102" s="889" t="s">
        <v>304</v>
      </c>
      <c r="AY102" s="893">
        <v>20000</v>
      </c>
      <c r="AZ102" s="902" t="s">
        <v>259</v>
      </c>
      <c r="BA102" s="903">
        <v>12</v>
      </c>
      <c r="BB102" s="890"/>
      <c r="BC102" s="904"/>
      <c r="BD102" s="890"/>
      <c r="BE102" s="903"/>
      <c r="BF102" s="896" t="s">
        <v>260</v>
      </c>
      <c r="BG102" s="1054">
        <f>SUM(AY102*BA102)</f>
        <v>240000</v>
      </c>
    </row>
    <row r="103" spans="1:59" s="13" customFormat="1" ht="12" customHeight="1">
      <c r="A103" s="1053"/>
      <c r="B103" s="469"/>
      <c r="C103" s="469"/>
      <c r="D103" s="469"/>
      <c r="E103" s="469" t="s">
        <v>446</v>
      </c>
      <c r="F103" s="886" t="s">
        <v>117</v>
      </c>
      <c r="G103" s="883">
        <f>SUM(S103,AC103,AM103,AW103,BG103)</f>
        <v>2390000</v>
      </c>
      <c r="H103" s="884">
        <f>G103/G80</f>
        <v>8.8250498486079312E-2</v>
      </c>
      <c r="I103" s="1108">
        <f>G103/G6</f>
        <v>1.2360726739774487E-2</v>
      </c>
      <c r="J103" s="886"/>
      <c r="K103" s="886"/>
      <c r="L103" s="886"/>
      <c r="M103" s="886"/>
      <c r="N103" s="886"/>
      <c r="O103" s="886"/>
      <c r="P103" s="886"/>
      <c r="Q103" s="886"/>
      <c r="R103" s="886"/>
      <c r="S103" s="888">
        <f>SUM(S104:S107)</f>
        <v>2390000</v>
      </c>
      <c r="T103" s="889"/>
      <c r="U103" s="893"/>
      <c r="V103" s="890"/>
      <c r="W103" s="903"/>
      <c r="X103" s="890"/>
      <c r="Y103" s="904"/>
      <c r="Z103" s="890"/>
      <c r="AA103" s="903"/>
      <c r="AB103" s="896"/>
      <c r="AC103" s="888">
        <f>SUM(AC104:AC107)</f>
        <v>0</v>
      </c>
      <c r="AD103" s="889"/>
      <c r="AE103" s="893"/>
      <c r="AF103" s="890"/>
      <c r="AG103" s="903"/>
      <c r="AH103" s="890"/>
      <c r="AI103" s="904"/>
      <c r="AJ103" s="890"/>
      <c r="AK103" s="903"/>
      <c r="AL103" s="896"/>
      <c r="AM103" s="888">
        <f>SUM(AM104:AM107)</f>
        <v>0</v>
      </c>
      <c r="AN103" s="889"/>
      <c r="AO103" s="893"/>
      <c r="AP103" s="890"/>
      <c r="AQ103" s="903"/>
      <c r="AR103" s="890"/>
      <c r="AS103" s="904"/>
      <c r="AT103" s="890"/>
      <c r="AU103" s="903"/>
      <c r="AV103" s="896"/>
      <c r="AW103" s="888">
        <f>SUM(AW104:AW107)</f>
        <v>0</v>
      </c>
      <c r="AX103" s="889"/>
      <c r="AY103" s="893"/>
      <c r="AZ103" s="890"/>
      <c r="BA103" s="903"/>
      <c r="BB103" s="890"/>
      <c r="BC103" s="904"/>
      <c r="BD103" s="890"/>
      <c r="BE103" s="903"/>
      <c r="BF103" s="896"/>
      <c r="BG103" s="1054">
        <f>SUM(BG104:BG107)</f>
        <v>0</v>
      </c>
    </row>
    <row r="104" spans="1:59" s="13" customFormat="1" ht="12" customHeight="1">
      <c r="A104" s="1053"/>
      <c r="B104" s="469"/>
      <c r="C104" s="469"/>
      <c r="D104" s="469"/>
      <c r="E104" s="469"/>
      <c r="F104" s="886"/>
      <c r="G104" s="883"/>
      <c r="H104" s="884"/>
      <c r="I104" s="1108"/>
      <c r="J104" s="1023" t="s">
        <v>268</v>
      </c>
      <c r="K104" s="1024">
        <v>800000</v>
      </c>
      <c r="L104" s="966"/>
      <c r="M104" s="1025">
        <v>1</v>
      </c>
      <c r="N104" s="966"/>
      <c r="O104" s="1026"/>
      <c r="P104" s="966"/>
      <c r="Q104" s="966"/>
      <c r="R104" s="966"/>
      <c r="S104" s="923">
        <f>SUM(K104*M104)</f>
        <v>800000</v>
      </c>
      <c r="T104" s="889"/>
      <c r="U104" s="893"/>
      <c r="V104" s="890"/>
      <c r="W104" s="903"/>
      <c r="X104" s="890"/>
      <c r="Y104" s="904"/>
      <c r="Z104" s="890"/>
      <c r="AA104" s="903"/>
      <c r="AB104" s="896"/>
      <c r="AC104" s="888"/>
      <c r="AD104" s="889"/>
      <c r="AE104" s="893"/>
      <c r="AF104" s="890"/>
      <c r="AG104" s="903"/>
      <c r="AH104" s="890"/>
      <c r="AI104" s="904"/>
      <c r="AJ104" s="890"/>
      <c r="AK104" s="903"/>
      <c r="AL104" s="896"/>
      <c r="AM104" s="888"/>
      <c r="AN104" s="889"/>
      <c r="AO104" s="893"/>
      <c r="AP104" s="890"/>
      <c r="AQ104" s="903"/>
      <c r="AR104" s="890"/>
      <c r="AS104" s="904"/>
      <c r="AT104" s="890"/>
      <c r="AU104" s="903"/>
      <c r="AV104" s="896"/>
      <c r="AW104" s="888"/>
      <c r="AX104" s="889"/>
      <c r="AY104" s="893"/>
      <c r="AZ104" s="890"/>
      <c r="BA104" s="903"/>
      <c r="BB104" s="890"/>
      <c r="BC104" s="904"/>
      <c r="BD104" s="890"/>
      <c r="BE104" s="903"/>
      <c r="BF104" s="896"/>
      <c r="BG104" s="1054"/>
    </row>
    <row r="105" spans="1:59" s="13" customFormat="1" ht="12" customHeight="1">
      <c r="A105" s="1053"/>
      <c r="B105" s="469"/>
      <c r="C105" s="469"/>
      <c r="D105" s="469"/>
      <c r="E105" s="469"/>
      <c r="F105" s="886"/>
      <c r="G105" s="883"/>
      <c r="H105" s="884"/>
      <c r="I105" s="1108"/>
      <c r="J105" s="1023" t="s">
        <v>269</v>
      </c>
      <c r="K105" s="1024">
        <v>90000</v>
      </c>
      <c r="L105" s="966" t="s">
        <v>259</v>
      </c>
      <c r="M105" s="1025">
        <v>1</v>
      </c>
      <c r="N105" s="966"/>
      <c r="O105" s="1026"/>
      <c r="P105" s="966"/>
      <c r="Q105" s="966"/>
      <c r="R105" s="967" t="s">
        <v>260</v>
      </c>
      <c r="S105" s="923">
        <f>SUM(K105*M105)</f>
        <v>90000</v>
      </c>
      <c r="T105" s="889"/>
      <c r="U105" s="893"/>
      <c r="V105" s="890"/>
      <c r="W105" s="903"/>
      <c r="X105" s="890"/>
      <c r="Y105" s="904"/>
      <c r="Z105" s="890"/>
      <c r="AA105" s="903"/>
      <c r="AB105" s="896"/>
      <c r="AC105" s="888"/>
      <c r="AD105" s="889"/>
      <c r="AE105" s="893"/>
      <c r="AF105" s="890"/>
      <c r="AG105" s="903"/>
      <c r="AH105" s="890"/>
      <c r="AI105" s="904"/>
      <c r="AJ105" s="890"/>
      <c r="AK105" s="903"/>
      <c r="AL105" s="896"/>
      <c r="AM105" s="888"/>
      <c r="AN105" s="889"/>
      <c r="AO105" s="893"/>
      <c r="AP105" s="890"/>
      <c r="AQ105" s="903"/>
      <c r="AR105" s="890"/>
      <c r="AS105" s="904"/>
      <c r="AT105" s="890"/>
      <c r="AU105" s="903"/>
      <c r="AV105" s="896"/>
      <c r="AW105" s="888"/>
      <c r="AX105" s="889"/>
      <c r="AY105" s="893"/>
      <c r="AZ105" s="890"/>
      <c r="BA105" s="903"/>
      <c r="BB105" s="890"/>
      <c r="BC105" s="904"/>
      <c r="BD105" s="890"/>
      <c r="BE105" s="903"/>
      <c r="BF105" s="896"/>
      <c r="BG105" s="1054"/>
    </row>
    <row r="106" spans="1:59" s="13" customFormat="1" ht="12" customHeight="1">
      <c r="A106" s="1053"/>
      <c r="B106" s="469"/>
      <c r="C106" s="469"/>
      <c r="D106" s="469"/>
      <c r="E106" s="469"/>
      <c r="F106" s="886"/>
      <c r="G106" s="883"/>
      <c r="H106" s="884"/>
      <c r="I106" s="1108"/>
      <c r="J106" s="958" t="s">
        <v>270</v>
      </c>
      <c r="K106" s="962">
        <v>100000</v>
      </c>
      <c r="L106" s="959" t="s">
        <v>259</v>
      </c>
      <c r="M106" s="975">
        <v>12</v>
      </c>
      <c r="N106" s="959"/>
      <c r="O106" s="987"/>
      <c r="P106" s="959"/>
      <c r="Q106" s="959"/>
      <c r="R106" s="968" t="s">
        <v>260</v>
      </c>
      <c r="S106" s="888">
        <f>SUM(K106*M106+O106)</f>
        <v>1200000</v>
      </c>
      <c r="T106" s="889"/>
      <c r="U106" s="893"/>
      <c r="V106" s="890"/>
      <c r="W106" s="903"/>
      <c r="X106" s="890"/>
      <c r="Y106" s="904"/>
      <c r="Z106" s="890"/>
      <c r="AA106" s="903"/>
      <c r="AB106" s="896"/>
      <c r="AC106" s="888"/>
      <c r="AD106" s="889"/>
      <c r="AE106" s="893"/>
      <c r="AF106" s="890"/>
      <c r="AG106" s="903"/>
      <c r="AH106" s="890"/>
      <c r="AI106" s="904"/>
      <c r="AJ106" s="890"/>
      <c r="AK106" s="903"/>
      <c r="AL106" s="896"/>
      <c r="AM106" s="888"/>
      <c r="AN106" s="889"/>
      <c r="AO106" s="893"/>
      <c r="AP106" s="890"/>
      <c r="AQ106" s="903"/>
      <c r="AR106" s="890"/>
      <c r="AS106" s="904"/>
      <c r="AT106" s="890"/>
      <c r="AU106" s="903"/>
      <c r="AV106" s="896"/>
      <c r="AW106" s="888"/>
      <c r="AX106" s="889"/>
      <c r="AY106" s="893"/>
      <c r="AZ106" s="890"/>
      <c r="BA106" s="903"/>
      <c r="BB106" s="890"/>
      <c r="BC106" s="904"/>
      <c r="BD106" s="890"/>
      <c r="BE106" s="903"/>
      <c r="BF106" s="896"/>
      <c r="BG106" s="1054"/>
    </row>
    <row r="107" spans="1:59" s="13" customFormat="1" ht="12" customHeight="1">
      <c r="A107" s="1053"/>
      <c r="B107" s="469"/>
      <c r="C107" s="469"/>
      <c r="D107" s="469"/>
      <c r="E107" s="469"/>
      <c r="F107" s="886"/>
      <c r="G107" s="883"/>
      <c r="H107" s="884"/>
      <c r="I107" s="1108"/>
      <c r="J107" s="958" t="s">
        <v>158</v>
      </c>
      <c r="K107" s="962">
        <v>300000</v>
      </c>
      <c r="L107" s="959"/>
      <c r="M107" s="1027"/>
      <c r="N107" s="959"/>
      <c r="O107" s="961"/>
      <c r="P107" s="959"/>
      <c r="Q107" s="959"/>
      <c r="R107" s="968" t="s">
        <v>260</v>
      </c>
      <c r="S107" s="888">
        <f>K107</f>
        <v>300000</v>
      </c>
      <c r="T107" s="889"/>
      <c r="U107" s="890"/>
      <c r="V107" s="890"/>
      <c r="W107" s="891"/>
      <c r="X107" s="890"/>
      <c r="Y107" s="892"/>
      <c r="Z107" s="890"/>
      <c r="AA107" s="890"/>
      <c r="AB107" s="890"/>
      <c r="AC107" s="888"/>
      <c r="AD107" s="889"/>
      <c r="AE107" s="890"/>
      <c r="AF107" s="890"/>
      <c r="AG107" s="891"/>
      <c r="AH107" s="890"/>
      <c r="AI107" s="892"/>
      <c r="AJ107" s="890"/>
      <c r="AK107" s="890"/>
      <c r="AL107" s="890"/>
      <c r="AM107" s="888"/>
      <c r="AN107" s="889"/>
      <c r="AO107" s="890"/>
      <c r="AP107" s="890"/>
      <c r="AQ107" s="891"/>
      <c r="AR107" s="890"/>
      <c r="AS107" s="892"/>
      <c r="AT107" s="890"/>
      <c r="AU107" s="890"/>
      <c r="AV107" s="890"/>
      <c r="AW107" s="888"/>
      <c r="AX107" s="889"/>
      <c r="AY107" s="890"/>
      <c r="AZ107" s="890"/>
      <c r="BA107" s="891"/>
      <c r="BB107" s="890"/>
      <c r="BC107" s="892"/>
      <c r="BD107" s="890"/>
      <c r="BE107" s="890"/>
      <c r="BF107" s="890"/>
      <c r="BG107" s="1054"/>
    </row>
    <row r="108" spans="1:59" s="13" customFormat="1" ht="12" customHeight="1">
      <c r="A108" s="1053"/>
      <c r="B108" s="469"/>
      <c r="C108" s="469"/>
      <c r="D108" s="469"/>
      <c r="E108" s="469" t="s">
        <v>447</v>
      </c>
      <c r="F108" s="886" t="s">
        <v>418</v>
      </c>
      <c r="G108" s="883">
        <f>SUM(S108,AC108,AM108,AW108,BG108)</f>
        <v>1596000</v>
      </c>
      <c r="H108" s="884">
        <f>G108/G80</f>
        <v>5.893213204342368E-2</v>
      </c>
      <c r="I108" s="1107">
        <f>G108/G6</f>
        <v>8.2542760990293226E-3</v>
      </c>
      <c r="J108" s="885"/>
      <c r="K108" s="886"/>
      <c r="L108" s="886"/>
      <c r="M108" s="469"/>
      <c r="N108" s="886"/>
      <c r="O108" s="887"/>
      <c r="P108" s="886"/>
      <c r="Q108" s="886"/>
      <c r="R108" s="886"/>
      <c r="S108" s="888">
        <f>SUM(S109:S113)</f>
        <v>0</v>
      </c>
      <c r="T108" s="889"/>
      <c r="U108" s="893">
        <v>40000</v>
      </c>
      <c r="V108" s="902" t="s">
        <v>259</v>
      </c>
      <c r="W108" s="903">
        <v>12</v>
      </c>
      <c r="X108" s="890"/>
      <c r="Y108" s="904"/>
      <c r="Z108" s="890"/>
      <c r="AA108" s="903"/>
      <c r="AB108" s="896" t="s">
        <v>260</v>
      </c>
      <c r="AC108" s="888">
        <f>SUM(AC109:AC113)</f>
        <v>720000</v>
      </c>
      <c r="AD108" s="889"/>
      <c r="AE108" s="890"/>
      <c r="AF108" s="890"/>
      <c r="AG108" s="891"/>
      <c r="AH108" s="890"/>
      <c r="AI108" s="892"/>
      <c r="AJ108" s="890"/>
      <c r="AK108" s="890"/>
      <c r="AL108" s="890"/>
      <c r="AM108" s="888">
        <f>SUM(AM109:AM113)</f>
        <v>876000</v>
      </c>
      <c r="AN108" s="889"/>
      <c r="AO108" s="890"/>
      <c r="AP108" s="890"/>
      <c r="AQ108" s="891"/>
      <c r="AR108" s="890"/>
      <c r="AS108" s="892"/>
      <c r="AT108" s="890"/>
      <c r="AU108" s="890"/>
      <c r="AV108" s="890"/>
      <c r="AW108" s="888">
        <f>SUM(AW109:AW113)</f>
        <v>0</v>
      </c>
      <c r="AX108" s="889"/>
      <c r="AY108" s="890"/>
      <c r="AZ108" s="890"/>
      <c r="BA108" s="891"/>
      <c r="BB108" s="890"/>
      <c r="BC108" s="892"/>
      <c r="BD108" s="890"/>
      <c r="BE108" s="890"/>
      <c r="BF108" s="890"/>
      <c r="BG108" s="1054">
        <f>SUM(BG109:BG113)</f>
        <v>0</v>
      </c>
    </row>
    <row r="109" spans="1:59" s="13" customFormat="1" ht="12" customHeight="1">
      <c r="A109" s="1053"/>
      <c r="B109" s="469"/>
      <c r="C109" s="469"/>
      <c r="D109" s="469"/>
      <c r="E109" s="469"/>
      <c r="F109" s="886"/>
      <c r="G109" s="883"/>
      <c r="H109" s="884"/>
      <c r="I109" s="1108"/>
      <c r="J109" s="885"/>
      <c r="K109" s="897"/>
      <c r="L109" s="886"/>
      <c r="M109" s="899"/>
      <c r="N109" s="886"/>
      <c r="O109" s="1028"/>
      <c r="P109" s="886"/>
      <c r="Q109" s="886"/>
      <c r="R109" s="901"/>
      <c r="S109" s="888"/>
      <c r="T109" s="889" t="s">
        <v>422</v>
      </c>
      <c r="U109" s="893">
        <v>40000</v>
      </c>
      <c r="V109" s="902" t="s">
        <v>259</v>
      </c>
      <c r="W109" s="903">
        <v>12</v>
      </c>
      <c r="X109" s="890"/>
      <c r="Y109" s="904"/>
      <c r="Z109" s="890"/>
      <c r="AA109" s="903"/>
      <c r="AB109" s="896" t="s">
        <v>260</v>
      </c>
      <c r="AC109" s="888">
        <f>SUM(U109*W109)</f>
        <v>480000</v>
      </c>
      <c r="AD109" s="889" t="s">
        <v>280</v>
      </c>
      <c r="AE109" s="893">
        <v>5000</v>
      </c>
      <c r="AF109" s="890" t="s">
        <v>259</v>
      </c>
      <c r="AG109" s="894">
        <v>8</v>
      </c>
      <c r="AH109" s="890" t="s">
        <v>259</v>
      </c>
      <c r="AI109" s="924">
        <v>4</v>
      </c>
      <c r="AJ109" s="891"/>
      <c r="AK109" s="903"/>
      <c r="AL109" s="896" t="s">
        <v>260</v>
      </c>
      <c r="AM109" s="888">
        <f>SUM(AE109*AG109*AI109)</f>
        <v>160000</v>
      </c>
      <c r="AN109" s="889"/>
      <c r="AO109" s="893"/>
      <c r="AP109" s="890"/>
      <c r="AQ109" s="903"/>
      <c r="AR109" s="890"/>
      <c r="AS109" s="990"/>
      <c r="AT109" s="890"/>
      <c r="AU109" s="890"/>
      <c r="AV109" s="896"/>
      <c r="AW109" s="888"/>
      <c r="AX109" s="889"/>
      <c r="AY109" s="893"/>
      <c r="AZ109" s="890"/>
      <c r="BA109" s="903"/>
      <c r="BB109" s="890"/>
      <c r="BC109" s="990"/>
      <c r="BD109" s="890"/>
      <c r="BE109" s="890"/>
      <c r="BF109" s="896"/>
      <c r="BG109" s="1054"/>
    </row>
    <row r="110" spans="1:59" s="13" customFormat="1" ht="12" customHeight="1">
      <c r="A110" s="1053"/>
      <c r="B110" s="469"/>
      <c r="C110" s="469"/>
      <c r="D110" s="469"/>
      <c r="E110" s="469"/>
      <c r="F110" s="886"/>
      <c r="G110" s="883"/>
      <c r="H110" s="884"/>
      <c r="I110" s="1108"/>
      <c r="J110" s="885"/>
      <c r="K110" s="897"/>
      <c r="L110" s="886"/>
      <c r="M110" s="899"/>
      <c r="N110" s="886"/>
      <c r="O110" s="1028"/>
      <c r="P110" s="886"/>
      <c r="Q110" s="886"/>
      <c r="R110" s="901"/>
      <c r="S110" s="888"/>
      <c r="T110" s="889" t="s">
        <v>262</v>
      </c>
      <c r="U110" s="893">
        <v>60000</v>
      </c>
      <c r="V110" s="902" t="s">
        <v>259</v>
      </c>
      <c r="W110" s="924">
        <v>4</v>
      </c>
      <c r="X110" s="890"/>
      <c r="Y110" s="990"/>
      <c r="Z110" s="890"/>
      <c r="AA110" s="890"/>
      <c r="AB110" s="896" t="s">
        <v>260</v>
      </c>
      <c r="AC110" s="888">
        <f>SUM(U110*W110+Y110)</f>
        <v>240000</v>
      </c>
      <c r="AD110" s="889" t="s">
        <v>190</v>
      </c>
      <c r="AE110" s="893">
        <v>6000</v>
      </c>
      <c r="AF110" s="890" t="s">
        <v>259</v>
      </c>
      <c r="AG110" s="894">
        <v>8</v>
      </c>
      <c r="AH110" s="890" t="s">
        <v>259</v>
      </c>
      <c r="AI110" s="924">
        <v>2</v>
      </c>
      <c r="AJ110" s="890"/>
      <c r="AK110" s="926"/>
      <c r="AL110" s="896" t="s">
        <v>260</v>
      </c>
      <c r="AM110" s="888">
        <f>SUM(AE110*AG110*AI110)</f>
        <v>96000</v>
      </c>
      <c r="AN110" s="889"/>
      <c r="AO110" s="893"/>
      <c r="AP110" s="890"/>
      <c r="AQ110" s="903"/>
      <c r="AR110" s="890"/>
      <c r="AS110" s="990"/>
      <c r="AT110" s="890"/>
      <c r="AU110" s="890"/>
      <c r="AV110" s="896"/>
      <c r="AW110" s="888"/>
      <c r="AX110" s="889"/>
      <c r="AY110" s="893"/>
      <c r="AZ110" s="890"/>
      <c r="BA110" s="903"/>
      <c r="BB110" s="890"/>
      <c r="BC110" s="990"/>
      <c r="BD110" s="890"/>
      <c r="BE110" s="890"/>
      <c r="BF110" s="896"/>
      <c r="BG110" s="1054"/>
    </row>
    <row r="111" spans="1:59" s="13" customFormat="1" ht="12" customHeight="1">
      <c r="A111" s="1053"/>
      <c r="B111" s="469"/>
      <c r="C111" s="469"/>
      <c r="D111" s="469"/>
      <c r="E111" s="469"/>
      <c r="F111" s="886"/>
      <c r="G111" s="883"/>
      <c r="H111" s="884"/>
      <c r="I111" s="1108"/>
      <c r="J111" s="885"/>
      <c r="K111" s="897"/>
      <c r="L111" s="886"/>
      <c r="M111" s="899"/>
      <c r="N111" s="886"/>
      <c r="O111" s="1028"/>
      <c r="P111" s="886"/>
      <c r="Q111" s="886"/>
      <c r="R111" s="901"/>
      <c r="S111" s="888"/>
      <c r="T111" s="889"/>
      <c r="U111" s="893"/>
      <c r="V111" s="902"/>
      <c r="W111" s="924"/>
      <c r="X111" s="890"/>
      <c r="Y111" s="990"/>
      <c r="Z111" s="890"/>
      <c r="AA111" s="890"/>
      <c r="AB111" s="896"/>
      <c r="AC111" s="888"/>
      <c r="AD111" s="889" t="s">
        <v>191</v>
      </c>
      <c r="AE111" s="893">
        <v>70000</v>
      </c>
      <c r="AF111" s="890" t="s">
        <v>259</v>
      </c>
      <c r="AG111" s="894">
        <v>4</v>
      </c>
      <c r="AH111" s="890" t="s">
        <v>259</v>
      </c>
      <c r="AI111" s="924">
        <v>2</v>
      </c>
      <c r="AJ111" s="890"/>
      <c r="AK111" s="926"/>
      <c r="AL111" s="896" t="s">
        <v>260</v>
      </c>
      <c r="AM111" s="888">
        <f>SUM(AE111*AG111*AI111)</f>
        <v>560000</v>
      </c>
      <c r="AN111" s="889"/>
      <c r="AO111" s="893"/>
      <c r="AP111" s="890"/>
      <c r="AQ111" s="903"/>
      <c r="AR111" s="890"/>
      <c r="AS111" s="990"/>
      <c r="AT111" s="890"/>
      <c r="AU111" s="890"/>
      <c r="AV111" s="896"/>
      <c r="AW111" s="888"/>
      <c r="AX111" s="889"/>
      <c r="AY111" s="893"/>
      <c r="AZ111" s="890"/>
      <c r="BA111" s="903"/>
      <c r="BB111" s="890"/>
      <c r="BC111" s="990"/>
      <c r="BD111" s="890"/>
      <c r="BE111" s="890"/>
      <c r="BF111" s="896"/>
      <c r="BG111" s="1054"/>
    </row>
    <row r="112" spans="1:59" s="13" customFormat="1" ht="12" customHeight="1">
      <c r="A112" s="1053"/>
      <c r="B112" s="469"/>
      <c r="C112" s="469"/>
      <c r="D112" s="469"/>
      <c r="E112" s="469"/>
      <c r="F112" s="886"/>
      <c r="G112" s="883"/>
      <c r="H112" s="884"/>
      <c r="I112" s="1108"/>
      <c r="J112" s="885"/>
      <c r="K112" s="897"/>
      <c r="L112" s="886"/>
      <c r="M112" s="899"/>
      <c r="N112" s="886"/>
      <c r="O112" s="1028"/>
      <c r="P112" s="886"/>
      <c r="Q112" s="886"/>
      <c r="R112" s="901"/>
      <c r="S112" s="888"/>
      <c r="T112" s="889"/>
      <c r="U112" s="893"/>
      <c r="V112" s="902"/>
      <c r="W112" s="924"/>
      <c r="X112" s="890"/>
      <c r="Y112" s="990"/>
      <c r="Z112" s="890"/>
      <c r="AA112" s="890"/>
      <c r="AB112" s="896"/>
      <c r="AC112" s="888"/>
      <c r="AD112" s="889" t="s">
        <v>192</v>
      </c>
      <c r="AE112" s="893">
        <v>30000</v>
      </c>
      <c r="AF112" s="890" t="s">
        <v>259</v>
      </c>
      <c r="AG112" s="895">
        <v>2</v>
      </c>
      <c r="AH112" s="890"/>
      <c r="AI112" s="895"/>
      <c r="AJ112" s="890"/>
      <c r="AK112" s="895"/>
      <c r="AL112" s="896" t="s">
        <v>260</v>
      </c>
      <c r="AM112" s="888">
        <f>SUM(AE112*AG112)</f>
        <v>60000</v>
      </c>
      <c r="AN112" s="889"/>
      <c r="AO112" s="893"/>
      <c r="AP112" s="890"/>
      <c r="AQ112" s="903"/>
      <c r="AR112" s="890"/>
      <c r="AS112" s="990"/>
      <c r="AT112" s="890"/>
      <c r="AU112" s="890"/>
      <c r="AV112" s="896"/>
      <c r="AW112" s="888"/>
      <c r="AX112" s="889"/>
      <c r="AY112" s="893"/>
      <c r="AZ112" s="890"/>
      <c r="BA112" s="903"/>
      <c r="BB112" s="890"/>
      <c r="BC112" s="990"/>
      <c r="BD112" s="890"/>
      <c r="BE112" s="890"/>
      <c r="BF112" s="896"/>
      <c r="BG112" s="1054"/>
    </row>
    <row r="113" spans="1:59" s="13" customFormat="1" ht="12" customHeight="1">
      <c r="A113" s="1053"/>
      <c r="B113" s="469"/>
      <c r="C113" s="469"/>
      <c r="D113" s="469"/>
      <c r="E113" s="469"/>
      <c r="F113" s="886"/>
      <c r="G113" s="883"/>
      <c r="H113" s="884"/>
      <c r="I113" s="1108"/>
      <c r="J113" s="885"/>
      <c r="K113" s="897"/>
      <c r="L113" s="886"/>
      <c r="M113" s="899"/>
      <c r="N113" s="886"/>
      <c r="O113" s="1028"/>
      <c r="P113" s="886"/>
      <c r="Q113" s="886"/>
      <c r="R113" s="901"/>
      <c r="S113" s="888"/>
      <c r="T113" s="889"/>
      <c r="U113" s="893"/>
      <c r="V113" s="902"/>
      <c r="W113" s="924"/>
      <c r="X113" s="890"/>
      <c r="Y113" s="990"/>
      <c r="Z113" s="890"/>
      <c r="AA113" s="890"/>
      <c r="AB113" s="896"/>
      <c r="AC113" s="888"/>
      <c r="AD113" s="889"/>
      <c r="AE113" s="893"/>
      <c r="AF113" s="890"/>
      <c r="AG113" s="894"/>
      <c r="AH113" s="890"/>
      <c r="AI113" s="924"/>
      <c r="AJ113" s="891"/>
      <c r="AK113" s="903"/>
      <c r="AL113" s="896"/>
      <c r="AM113" s="888"/>
      <c r="AN113" s="889"/>
      <c r="AO113" s="893"/>
      <c r="AP113" s="890"/>
      <c r="AQ113" s="903"/>
      <c r="AR113" s="890"/>
      <c r="AS113" s="990"/>
      <c r="AT113" s="890"/>
      <c r="AU113" s="890"/>
      <c r="AV113" s="896"/>
      <c r="AW113" s="888"/>
      <c r="AX113" s="889"/>
      <c r="AY113" s="893"/>
      <c r="AZ113" s="890"/>
      <c r="BA113" s="903"/>
      <c r="BB113" s="890"/>
      <c r="BC113" s="990"/>
      <c r="BD113" s="890"/>
      <c r="BE113" s="890"/>
      <c r="BF113" s="896"/>
      <c r="BG113" s="1054"/>
    </row>
    <row r="114" spans="1:59" s="13" customFormat="1" ht="12" customHeight="1">
      <c r="A114" s="1053"/>
      <c r="B114" s="469"/>
      <c r="C114" s="469"/>
      <c r="D114" s="469"/>
      <c r="E114" s="469" t="s">
        <v>448</v>
      </c>
      <c r="F114" s="886" t="s">
        <v>449</v>
      </c>
      <c r="G114" s="883">
        <f>SUM(S114,AC114,AM114,AW114,BG114)</f>
        <v>2438000</v>
      </c>
      <c r="H114" s="884">
        <f>G114/G80</f>
        <v>9.0022893434753712E-2</v>
      </c>
      <c r="I114" s="1108">
        <f>G114/G6</f>
        <v>1.2608975645008451E-2</v>
      </c>
      <c r="J114" s="886"/>
      <c r="K114" s="886"/>
      <c r="L114" s="886"/>
      <c r="M114" s="886"/>
      <c r="N114" s="886"/>
      <c r="O114" s="886"/>
      <c r="P114" s="886"/>
      <c r="Q114" s="886"/>
      <c r="R114" s="886"/>
      <c r="S114" s="888">
        <f>SUM(S115:S116)</f>
        <v>638000</v>
      </c>
      <c r="T114" s="889"/>
      <c r="U114" s="893"/>
      <c r="V114" s="890"/>
      <c r="W114" s="903"/>
      <c r="X114" s="890"/>
      <c r="Y114" s="990"/>
      <c r="Z114" s="890"/>
      <c r="AA114" s="890"/>
      <c r="AB114" s="896"/>
      <c r="AC114" s="888">
        <f>SUM(AC115:AC116)</f>
        <v>0</v>
      </c>
      <c r="AD114" s="889"/>
      <c r="AE114" s="893"/>
      <c r="AF114" s="890"/>
      <c r="AG114" s="903"/>
      <c r="AH114" s="890"/>
      <c r="AI114" s="990"/>
      <c r="AJ114" s="890"/>
      <c r="AK114" s="890"/>
      <c r="AL114" s="896"/>
      <c r="AM114" s="888">
        <f>SUM(AM115:AM116)</f>
        <v>0</v>
      </c>
      <c r="AN114" s="889"/>
      <c r="AO114" s="893"/>
      <c r="AP114" s="890"/>
      <c r="AQ114" s="903"/>
      <c r="AR114" s="890"/>
      <c r="AS114" s="990"/>
      <c r="AT114" s="890"/>
      <c r="AU114" s="890"/>
      <c r="AV114" s="896"/>
      <c r="AW114" s="888">
        <f>SUM(AW115:AW116)</f>
        <v>0</v>
      </c>
      <c r="AX114" s="889"/>
      <c r="AY114" s="893"/>
      <c r="AZ114" s="890"/>
      <c r="BA114" s="903"/>
      <c r="BB114" s="890"/>
      <c r="BC114" s="990"/>
      <c r="BD114" s="890"/>
      <c r="BE114" s="890"/>
      <c r="BF114" s="896"/>
      <c r="BG114" s="1054">
        <f>SUM(BG115:BG116)</f>
        <v>1800000</v>
      </c>
    </row>
    <row r="115" spans="1:59" s="13" customFormat="1" ht="12" customHeight="1">
      <c r="A115" s="1053"/>
      <c r="B115" s="469"/>
      <c r="C115" s="469"/>
      <c r="D115" s="469"/>
      <c r="E115" s="469"/>
      <c r="F115" s="886"/>
      <c r="G115" s="883"/>
      <c r="H115" s="884"/>
      <c r="I115" s="1108"/>
      <c r="J115" s="958" t="s">
        <v>485</v>
      </c>
      <c r="K115" s="962">
        <v>44000</v>
      </c>
      <c r="L115" s="959" t="s">
        <v>259</v>
      </c>
      <c r="M115" s="975">
        <v>12</v>
      </c>
      <c r="N115" s="959"/>
      <c r="O115" s="1019"/>
      <c r="P115" s="959"/>
      <c r="Q115" s="975"/>
      <c r="R115" s="968" t="s">
        <v>260</v>
      </c>
      <c r="S115" s="888">
        <f>SUM(K115*M115)</f>
        <v>528000</v>
      </c>
      <c r="T115" s="889"/>
      <c r="U115" s="893"/>
      <c r="V115" s="890"/>
      <c r="W115" s="903"/>
      <c r="X115" s="890"/>
      <c r="Y115" s="990"/>
      <c r="Z115" s="890"/>
      <c r="AA115" s="890"/>
      <c r="AB115" s="896"/>
      <c r="AC115" s="888"/>
      <c r="AD115" s="889"/>
      <c r="AE115" s="893"/>
      <c r="AF115" s="890"/>
      <c r="AG115" s="903"/>
      <c r="AH115" s="890"/>
      <c r="AI115" s="990"/>
      <c r="AJ115" s="890"/>
      <c r="AK115" s="890"/>
      <c r="AL115" s="896"/>
      <c r="AM115" s="888"/>
      <c r="AN115" s="889"/>
      <c r="AO115" s="893"/>
      <c r="AP115" s="890"/>
      <c r="AQ115" s="903"/>
      <c r="AR115" s="890"/>
      <c r="AS115" s="990"/>
      <c r="AT115" s="890"/>
      <c r="AU115" s="890"/>
      <c r="AV115" s="896"/>
      <c r="AW115" s="888"/>
      <c r="AX115" s="889" t="s">
        <v>138</v>
      </c>
      <c r="AY115" s="893">
        <v>30000</v>
      </c>
      <c r="AZ115" s="902" t="s">
        <v>259</v>
      </c>
      <c r="BA115" s="903">
        <v>12</v>
      </c>
      <c r="BB115" s="890"/>
      <c r="BC115" s="904"/>
      <c r="BD115" s="890"/>
      <c r="BE115" s="903"/>
      <c r="BF115" s="896" t="s">
        <v>260</v>
      </c>
      <c r="BG115" s="1054">
        <f>SUM(AY115*BA115)</f>
        <v>360000</v>
      </c>
    </row>
    <row r="116" spans="1:59" s="13" customFormat="1" ht="12" customHeight="1">
      <c r="A116" s="1053"/>
      <c r="B116" s="469"/>
      <c r="C116" s="469"/>
      <c r="D116" s="469"/>
      <c r="E116" s="469"/>
      <c r="F116" s="886"/>
      <c r="G116" s="883"/>
      <c r="H116" s="884"/>
      <c r="I116" s="1108"/>
      <c r="J116" s="958" t="s">
        <v>512</v>
      </c>
      <c r="K116" s="962">
        <v>110000</v>
      </c>
      <c r="L116" s="959" t="s">
        <v>7</v>
      </c>
      <c r="M116" s="975">
        <v>1</v>
      </c>
      <c r="N116" s="959"/>
      <c r="O116" s="1019"/>
      <c r="P116" s="959"/>
      <c r="Q116" s="975"/>
      <c r="R116" s="968" t="s">
        <v>8</v>
      </c>
      <c r="S116" s="888">
        <f>SUM(K116*M116)</f>
        <v>110000</v>
      </c>
      <c r="T116" s="889"/>
      <c r="U116" s="893"/>
      <c r="V116" s="890"/>
      <c r="W116" s="903"/>
      <c r="X116" s="890"/>
      <c r="Y116" s="892"/>
      <c r="Z116" s="890"/>
      <c r="AA116" s="890"/>
      <c r="AB116" s="896"/>
      <c r="AC116" s="888"/>
      <c r="AD116" s="889"/>
      <c r="AE116" s="893"/>
      <c r="AF116" s="890"/>
      <c r="AG116" s="903"/>
      <c r="AH116" s="890"/>
      <c r="AI116" s="892"/>
      <c r="AJ116" s="890"/>
      <c r="AK116" s="890"/>
      <c r="AL116" s="896"/>
      <c r="AM116" s="888"/>
      <c r="AN116" s="889"/>
      <c r="AO116" s="893"/>
      <c r="AP116" s="890"/>
      <c r="AQ116" s="903"/>
      <c r="AR116" s="890"/>
      <c r="AS116" s="892"/>
      <c r="AT116" s="890"/>
      <c r="AU116" s="890"/>
      <c r="AV116" s="896"/>
      <c r="AW116" s="888"/>
      <c r="AX116" s="889" t="s">
        <v>137</v>
      </c>
      <c r="AY116" s="893">
        <v>120000</v>
      </c>
      <c r="AZ116" s="902" t="s">
        <v>259</v>
      </c>
      <c r="BA116" s="903">
        <v>12</v>
      </c>
      <c r="BB116" s="890"/>
      <c r="BC116" s="904"/>
      <c r="BD116" s="890"/>
      <c r="BE116" s="903"/>
      <c r="BF116" s="896" t="s">
        <v>260</v>
      </c>
      <c r="BG116" s="1054">
        <f>SUM(AY116*BA116)</f>
        <v>1440000</v>
      </c>
    </row>
    <row r="117" spans="1:59" s="13" customFormat="1" ht="12" customHeight="1">
      <c r="A117" s="1053"/>
      <c r="B117" s="469"/>
      <c r="C117" s="469"/>
      <c r="D117" s="469"/>
      <c r="E117" s="469" t="s">
        <v>450</v>
      </c>
      <c r="F117" s="886" t="s">
        <v>451</v>
      </c>
      <c r="G117" s="883">
        <f>SUM(S117,AC117,AM117,AW117,BG117)</f>
        <v>1200000</v>
      </c>
      <c r="H117" s="884">
        <f>G117/G80</f>
        <v>4.4309873716859904E-2</v>
      </c>
      <c r="I117" s="1108"/>
      <c r="J117" s="885"/>
      <c r="K117" s="886"/>
      <c r="L117" s="886"/>
      <c r="M117" s="469"/>
      <c r="N117" s="886"/>
      <c r="O117" s="887"/>
      <c r="P117" s="886"/>
      <c r="Q117" s="886"/>
      <c r="R117" s="886"/>
      <c r="S117" s="888">
        <f>SUM(S118)</f>
        <v>1200000</v>
      </c>
      <c r="T117" s="889"/>
      <c r="U117" s="890"/>
      <c r="V117" s="890"/>
      <c r="W117" s="891"/>
      <c r="X117" s="890"/>
      <c r="Y117" s="892"/>
      <c r="Z117" s="890"/>
      <c r="AA117" s="890"/>
      <c r="AB117" s="890"/>
      <c r="AC117" s="888">
        <f>SUM(AC118)</f>
        <v>0</v>
      </c>
      <c r="AD117" s="889"/>
      <c r="AE117" s="890"/>
      <c r="AF117" s="890"/>
      <c r="AG117" s="891"/>
      <c r="AH117" s="890"/>
      <c r="AI117" s="892"/>
      <c r="AJ117" s="890"/>
      <c r="AK117" s="890"/>
      <c r="AL117" s="890"/>
      <c r="AM117" s="888">
        <f>SUM(AM118)</f>
        <v>0</v>
      </c>
      <c r="AN117" s="889"/>
      <c r="AO117" s="890"/>
      <c r="AP117" s="890"/>
      <c r="AQ117" s="891"/>
      <c r="AR117" s="890"/>
      <c r="AS117" s="892"/>
      <c r="AT117" s="890"/>
      <c r="AU117" s="890"/>
      <c r="AV117" s="890"/>
      <c r="AW117" s="888">
        <f>SUM(AW118)</f>
        <v>0</v>
      </c>
      <c r="AX117" s="889"/>
      <c r="AY117" s="890"/>
      <c r="AZ117" s="890"/>
      <c r="BA117" s="891"/>
      <c r="BB117" s="890"/>
      <c r="BC117" s="892"/>
      <c r="BD117" s="890"/>
      <c r="BE117" s="890"/>
      <c r="BF117" s="890"/>
      <c r="BG117" s="1054">
        <f>SUM(BG118)</f>
        <v>0</v>
      </c>
    </row>
    <row r="118" spans="1:59" s="13" customFormat="1" ht="12" customHeight="1">
      <c r="A118" s="1053"/>
      <c r="B118" s="469"/>
      <c r="C118" s="469"/>
      <c r="D118" s="469"/>
      <c r="E118" s="469"/>
      <c r="F118" s="886"/>
      <c r="G118" s="883">
        <f>S118</f>
        <v>1200000</v>
      </c>
      <c r="H118" s="884"/>
      <c r="I118" s="1107" t="e">
        <f>SUM(G118/#REF!)*100%</f>
        <v>#REF!</v>
      </c>
      <c r="J118" s="958" t="s">
        <v>273</v>
      </c>
      <c r="K118" s="962">
        <v>300000</v>
      </c>
      <c r="L118" s="959" t="s">
        <v>259</v>
      </c>
      <c r="M118" s="1029">
        <v>4</v>
      </c>
      <c r="N118" s="959"/>
      <c r="O118" s="1019"/>
      <c r="P118" s="959"/>
      <c r="Q118" s="975"/>
      <c r="R118" s="968" t="s">
        <v>260</v>
      </c>
      <c r="S118" s="888">
        <f>SUM(K118*M118)</f>
        <v>1200000</v>
      </c>
      <c r="T118" s="889"/>
      <c r="U118" s="890"/>
      <c r="V118" s="890"/>
      <c r="W118" s="891"/>
      <c r="X118" s="890"/>
      <c r="Y118" s="892"/>
      <c r="Z118" s="890"/>
      <c r="AA118" s="890"/>
      <c r="AB118" s="890"/>
      <c r="AC118" s="888"/>
      <c r="AD118" s="889"/>
      <c r="AE118" s="890"/>
      <c r="AF118" s="890"/>
      <c r="AG118" s="891"/>
      <c r="AH118" s="890"/>
      <c r="AI118" s="892"/>
      <c r="AJ118" s="890"/>
      <c r="AK118" s="890"/>
      <c r="AL118" s="890"/>
      <c r="AM118" s="888"/>
      <c r="AN118" s="889"/>
      <c r="AO118" s="890"/>
      <c r="AP118" s="890"/>
      <c r="AQ118" s="891"/>
      <c r="AR118" s="890"/>
      <c r="AS118" s="892"/>
      <c r="AT118" s="890"/>
      <c r="AU118" s="890"/>
      <c r="AV118" s="890"/>
      <c r="AW118" s="888"/>
      <c r="AX118" s="889"/>
      <c r="AY118" s="890"/>
      <c r="AZ118" s="890"/>
      <c r="BA118" s="891"/>
      <c r="BB118" s="890"/>
      <c r="BC118" s="892"/>
      <c r="BD118" s="890"/>
      <c r="BE118" s="890"/>
      <c r="BF118" s="890"/>
      <c r="BG118" s="1054"/>
    </row>
    <row r="119" spans="1:59" s="13" customFormat="1" ht="12.75" customHeight="1">
      <c r="A119" s="1056">
        <v>900</v>
      </c>
      <c r="B119" s="946" t="s">
        <v>452</v>
      </c>
      <c r="C119" s="946">
        <v>910</v>
      </c>
      <c r="D119" s="946" t="s">
        <v>452</v>
      </c>
      <c r="E119" s="946" t="s">
        <v>453</v>
      </c>
      <c r="F119" s="1030" t="s">
        <v>454</v>
      </c>
      <c r="G119" s="1031">
        <f>S119</f>
        <v>100000</v>
      </c>
      <c r="H119" s="1032">
        <f>G119/G119</f>
        <v>1</v>
      </c>
      <c r="I119" s="1115">
        <f>G119/G6</f>
        <v>5.1718521923742626E-4</v>
      </c>
      <c r="J119" s="1033" t="s">
        <v>454</v>
      </c>
      <c r="K119" s="1034"/>
      <c r="L119" s="1034"/>
      <c r="M119" s="946"/>
      <c r="N119" s="1034"/>
      <c r="O119" s="1035"/>
      <c r="P119" s="1034"/>
      <c r="Q119" s="1034"/>
      <c r="R119" s="1034"/>
      <c r="S119" s="1036">
        <v>100000</v>
      </c>
      <c r="T119" s="1037"/>
      <c r="U119" s="1038"/>
      <c r="V119" s="1038"/>
      <c r="W119" s="1039"/>
      <c r="X119" s="1038"/>
      <c r="Y119" s="1040"/>
      <c r="Z119" s="1038"/>
      <c r="AA119" s="1038"/>
      <c r="AB119" s="1038"/>
      <c r="AC119" s="1036"/>
      <c r="AD119" s="1037"/>
      <c r="AE119" s="1038"/>
      <c r="AF119" s="1038"/>
      <c r="AG119" s="1039"/>
      <c r="AH119" s="1038"/>
      <c r="AI119" s="1040"/>
      <c r="AJ119" s="1038"/>
      <c r="AK119" s="1038"/>
      <c r="AL119" s="1038"/>
      <c r="AM119" s="1036"/>
      <c r="AN119" s="1037"/>
      <c r="AO119" s="1038"/>
      <c r="AP119" s="1038"/>
      <c r="AQ119" s="1039"/>
      <c r="AR119" s="1038"/>
      <c r="AS119" s="1040"/>
      <c r="AT119" s="1038"/>
      <c r="AU119" s="1038"/>
      <c r="AV119" s="1038"/>
      <c r="AW119" s="1036"/>
      <c r="AX119" s="1037"/>
      <c r="AY119" s="1038"/>
      <c r="AZ119" s="1038"/>
      <c r="BA119" s="1039"/>
      <c r="BB119" s="1038"/>
      <c r="BC119" s="1040"/>
      <c r="BD119" s="1038"/>
      <c r="BE119" s="1038"/>
      <c r="BF119" s="1038"/>
      <c r="BG119" s="1059"/>
    </row>
    <row r="120" spans="1:59" s="13" customFormat="1" ht="12.75" customHeight="1">
      <c r="A120" s="1060"/>
      <c r="B120" s="473"/>
      <c r="C120" s="473" t="s">
        <v>463</v>
      </c>
      <c r="D120" s="473" t="s">
        <v>419</v>
      </c>
      <c r="E120" s="473" t="s">
        <v>464</v>
      </c>
      <c r="F120" s="1041" t="s">
        <v>465</v>
      </c>
      <c r="G120" s="1042">
        <f>SUM(S120,AC120,AM120,AW120,BG120)</f>
        <v>1006927</v>
      </c>
      <c r="H120" s="1043">
        <f>G120/G120</f>
        <v>1</v>
      </c>
      <c r="I120" s="1116">
        <f>G120/G6</f>
        <v>5.2076776125108389E-3</v>
      </c>
      <c r="J120" s="1044" t="s">
        <v>466</v>
      </c>
      <c r="K120" s="1045"/>
      <c r="L120" s="1045"/>
      <c r="M120" s="473"/>
      <c r="N120" s="1045"/>
      <c r="O120" s="1046"/>
      <c r="P120" s="1045"/>
      <c r="Q120" s="1045"/>
      <c r="R120" s="1045"/>
      <c r="S120" s="1047">
        <v>206927</v>
      </c>
      <c r="T120" s="1048" t="s">
        <v>419</v>
      </c>
      <c r="U120" s="1049"/>
      <c r="V120" s="1049"/>
      <c r="W120" s="1050"/>
      <c r="X120" s="1049"/>
      <c r="Y120" s="1051"/>
      <c r="Z120" s="1049"/>
      <c r="AA120" s="1049"/>
      <c r="AB120" s="1049"/>
      <c r="AC120" s="1047">
        <v>200000</v>
      </c>
      <c r="AD120" s="1048" t="s">
        <v>419</v>
      </c>
      <c r="AE120" s="1049"/>
      <c r="AF120" s="1049"/>
      <c r="AG120" s="1050"/>
      <c r="AH120" s="1049"/>
      <c r="AI120" s="1051"/>
      <c r="AJ120" s="1049"/>
      <c r="AK120" s="1049"/>
      <c r="AL120" s="1049"/>
      <c r="AM120" s="1047">
        <v>200000</v>
      </c>
      <c r="AN120" s="1048" t="s">
        <v>419</v>
      </c>
      <c r="AO120" s="1049"/>
      <c r="AP120" s="1049"/>
      <c r="AQ120" s="1050"/>
      <c r="AR120" s="1049"/>
      <c r="AS120" s="1051"/>
      <c r="AT120" s="1049"/>
      <c r="AU120" s="1049"/>
      <c r="AV120" s="1049"/>
      <c r="AW120" s="1047">
        <v>200000</v>
      </c>
      <c r="AX120" s="1048" t="s">
        <v>419</v>
      </c>
      <c r="AY120" s="1049"/>
      <c r="AZ120" s="1049"/>
      <c r="BA120" s="1050"/>
      <c r="BB120" s="1049"/>
      <c r="BC120" s="1051"/>
      <c r="BD120" s="1049"/>
      <c r="BE120" s="1049"/>
      <c r="BF120" s="1049"/>
      <c r="BG120" s="1061">
        <v>200000</v>
      </c>
    </row>
    <row r="123" spans="1:59">
      <c r="F123" s="131"/>
      <c r="G123" s="290"/>
      <c r="H123" s="432"/>
    </row>
  </sheetData>
  <mergeCells count="16">
    <mergeCell ref="B1:G1"/>
    <mergeCell ref="A4:F4"/>
    <mergeCell ref="H4:I4"/>
    <mergeCell ref="J4:S5"/>
    <mergeCell ref="AD4:AM5"/>
    <mergeCell ref="AN4:AW5"/>
    <mergeCell ref="AX4:BG5"/>
    <mergeCell ref="A5:B5"/>
    <mergeCell ref="C5:D5"/>
    <mergeCell ref="T4:AC5"/>
    <mergeCell ref="E7:F7"/>
    <mergeCell ref="E53:F53"/>
    <mergeCell ref="E80:F80"/>
    <mergeCell ref="E5:F5"/>
    <mergeCell ref="G4:G5"/>
    <mergeCell ref="A6:F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95" orientation="landscape" r:id="rId1"/>
  <headerFooter alignWithMargins="0">
    <oddFooter xml:space="preserve">&amp;C
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0"/>
  </sheetPr>
  <dimension ref="A1:AG49"/>
  <sheetViews>
    <sheetView workbookViewId="0">
      <selection activeCell="B136" sqref="B136"/>
    </sheetView>
  </sheetViews>
  <sheetFormatPr defaultRowHeight="13.5"/>
  <cols>
    <col min="1" max="1" width="9.21875" customWidth="1"/>
    <col min="2" max="2" width="10.6640625" style="32" customWidth="1"/>
    <col min="3" max="3" width="17.44140625" customWidth="1"/>
    <col min="4" max="6" width="11.6640625" customWidth="1"/>
    <col min="7" max="7" width="8.88671875" customWidth="1"/>
    <col min="8" max="8" width="11.109375" style="85" customWidth="1"/>
    <col min="9" max="9" width="8.88671875" style="85"/>
    <col min="10" max="10" width="11.77734375" style="85" bestFit="1" customWidth="1"/>
    <col min="11" max="11" width="9.6640625" style="85" bestFit="1" customWidth="1"/>
    <col min="12" max="33" width="8.88671875" style="85"/>
  </cols>
  <sheetData>
    <row r="1" spans="1:33" ht="11.25" customHeight="1">
      <c r="A1" s="4252" t="s">
        <v>78</v>
      </c>
      <c r="B1" s="4252" t="s">
        <v>79</v>
      </c>
      <c r="C1" s="4252" t="s">
        <v>80</v>
      </c>
      <c r="D1" s="4253" t="s">
        <v>247</v>
      </c>
      <c r="E1" s="4253"/>
      <c r="F1" s="4253" t="s">
        <v>85</v>
      </c>
      <c r="G1" s="4253"/>
      <c r="I1" s="4239" t="s">
        <v>248</v>
      </c>
      <c r="J1" s="4240"/>
      <c r="K1" s="4241"/>
      <c r="L1" s="365"/>
      <c r="M1" s="365"/>
    </row>
    <row r="2" spans="1:33" s="83" customFormat="1" ht="11.25" customHeight="1">
      <c r="A2" s="4252"/>
      <c r="B2" s="4252"/>
      <c r="C2" s="4252"/>
      <c r="D2" s="106" t="s">
        <v>224</v>
      </c>
      <c r="E2" s="106" t="s">
        <v>225</v>
      </c>
      <c r="F2" s="106" t="s">
        <v>226</v>
      </c>
      <c r="G2" s="107" t="s">
        <v>227</v>
      </c>
      <c r="H2" s="128"/>
      <c r="I2" s="4242"/>
      <c r="J2" s="4243"/>
      <c r="K2" s="4244"/>
      <c r="L2" s="365"/>
      <c r="M2" s="365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</row>
    <row r="3" spans="1:33" s="34" customFormat="1" ht="15.75" customHeight="1" thickBot="1">
      <c r="A3" s="337" t="s">
        <v>86</v>
      </c>
      <c r="B3" s="336" t="s">
        <v>87</v>
      </c>
      <c r="C3" s="108" t="s">
        <v>88</v>
      </c>
      <c r="D3" s="109">
        <f>'11''세입예결산'!I8</f>
        <v>54000000</v>
      </c>
      <c r="E3" s="109">
        <v>39600000</v>
      </c>
      <c r="F3" s="110">
        <f>D3-E3</f>
        <v>14400000</v>
      </c>
      <c r="G3" s="111">
        <f>SUM(D3/E3)*100%</f>
        <v>1.3636363636363635</v>
      </c>
      <c r="H3" s="105"/>
      <c r="I3" s="4245"/>
      <c r="J3" s="4246"/>
      <c r="K3" s="4247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3" s="34" customFormat="1" ht="15.75" customHeight="1">
      <c r="A4" s="340" t="e">
        <f>SUM(D3:D4)</f>
        <v>#REF!</v>
      </c>
      <c r="B4" s="343" t="e">
        <f>A4/D14*100</f>
        <v>#REF!</v>
      </c>
      <c r="C4" s="112" t="s">
        <v>89</v>
      </c>
      <c r="D4" s="113" t="e">
        <f>'11''세입예결산'!I9+'11''세입예결산'!#REF!</f>
        <v>#REF!</v>
      </c>
      <c r="E4" s="113">
        <v>15600000</v>
      </c>
      <c r="F4" s="114" t="e">
        <f t="shared" ref="F4:F13" si="0">D4-E4</f>
        <v>#REF!</v>
      </c>
      <c r="G4" s="115" t="e">
        <f t="shared" ref="G4:G12" si="1">SUM(D4/E4)*100%</f>
        <v>#REF!</v>
      </c>
      <c r="H4" s="105"/>
      <c r="I4" s="363"/>
      <c r="J4" s="351"/>
      <c r="K4" s="364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1:33" s="34" customFormat="1" ht="15.75" customHeight="1">
      <c r="A5" s="333" t="s">
        <v>90</v>
      </c>
      <c r="B5" s="330" t="s">
        <v>91</v>
      </c>
      <c r="C5" s="112" t="s">
        <v>92</v>
      </c>
      <c r="D5" s="113">
        <f>'11''세입예결산'!I13</f>
        <v>1500000</v>
      </c>
      <c r="E5" s="113">
        <v>30000000</v>
      </c>
      <c r="F5" s="114">
        <f t="shared" si="0"/>
        <v>-28500000</v>
      </c>
      <c r="G5" s="115">
        <f t="shared" si="1"/>
        <v>0.05</v>
      </c>
      <c r="H5" s="105"/>
      <c r="I5" s="363"/>
      <c r="J5" s="351"/>
      <c r="K5" s="36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1:33" s="34" customFormat="1" ht="15.75" customHeight="1" thickBot="1">
      <c r="A6" s="341" t="e">
        <f>SUM(D5:D10)</f>
        <v>#REF!</v>
      </c>
      <c r="B6" s="344" t="e">
        <f>A6/D14*100</f>
        <v>#REF!</v>
      </c>
      <c r="C6" s="112" t="s">
        <v>93</v>
      </c>
      <c r="D6" s="113">
        <f>'11''세입예결산'!I14</f>
        <v>17000000</v>
      </c>
      <c r="E6" s="113">
        <v>2400000</v>
      </c>
      <c r="F6" s="114">
        <f t="shared" si="0"/>
        <v>14600000</v>
      </c>
      <c r="G6" s="115">
        <f t="shared" si="1"/>
        <v>7.083333333333333</v>
      </c>
      <c r="H6" s="105"/>
      <c r="I6" s="363"/>
      <c r="J6" s="351"/>
      <c r="K6" s="364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s="34" customFormat="1" ht="15.75" customHeight="1" thickBot="1">
      <c r="A7" s="334"/>
      <c r="B7" s="331"/>
      <c r="C7" s="112" t="s">
        <v>94</v>
      </c>
      <c r="D7" s="113">
        <f>'11''세입예결산'!I17</f>
        <v>30000000</v>
      </c>
      <c r="E7" s="113">
        <v>800000</v>
      </c>
      <c r="F7" s="114">
        <f t="shared" si="0"/>
        <v>29200000</v>
      </c>
      <c r="G7" s="115">
        <f t="shared" si="1"/>
        <v>37.5</v>
      </c>
      <c r="H7" s="105"/>
      <c r="I7" s="4236" t="s">
        <v>236</v>
      </c>
      <c r="J7" s="4237"/>
      <c r="K7" s="4238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1:33" s="34" customFormat="1" ht="15.75" customHeight="1" thickBot="1">
      <c r="A8" s="334"/>
      <c r="B8" s="331"/>
      <c r="C8" s="112" t="s">
        <v>95</v>
      </c>
      <c r="D8" s="113">
        <f>'11''세입예결산'!I20</f>
        <v>3600000</v>
      </c>
      <c r="E8" s="113">
        <v>200000</v>
      </c>
      <c r="F8" s="114">
        <f t="shared" si="0"/>
        <v>3400000</v>
      </c>
      <c r="G8" s="115">
        <f t="shared" si="1"/>
        <v>18</v>
      </c>
      <c r="H8" s="105"/>
      <c r="I8" s="345"/>
      <c r="J8" s="346"/>
      <c r="K8" s="346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34" customFormat="1" ht="15.75" customHeight="1">
      <c r="A9" s="334"/>
      <c r="B9" s="331"/>
      <c r="C9" s="112" t="s">
        <v>96</v>
      </c>
      <c r="D9" s="113">
        <f>'11''세입예결산'!I21</f>
        <v>83616000</v>
      </c>
      <c r="E9" s="113">
        <v>3600000</v>
      </c>
      <c r="F9" s="114">
        <f t="shared" si="0"/>
        <v>80016000</v>
      </c>
      <c r="G9" s="115">
        <f t="shared" si="1"/>
        <v>23.226666666666667</v>
      </c>
      <c r="H9" s="105"/>
      <c r="I9" s="347" t="s">
        <v>237</v>
      </c>
      <c r="J9" s="348" t="e">
        <f>A4</f>
        <v>#REF!</v>
      </c>
      <c r="K9" s="349" t="e">
        <f>B4</f>
        <v>#REF!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34" customFormat="1" ht="15.75" customHeight="1">
      <c r="A10" s="335"/>
      <c r="B10" s="332"/>
      <c r="C10" s="112" t="s">
        <v>97</v>
      </c>
      <c r="D10" s="113" t="e">
        <f>'11''세입예결산'!#REF!</f>
        <v>#REF!</v>
      </c>
      <c r="E10" s="113">
        <v>0</v>
      </c>
      <c r="F10" s="114" t="e">
        <f t="shared" si="0"/>
        <v>#REF!</v>
      </c>
      <c r="G10" s="115" t="s">
        <v>83</v>
      </c>
      <c r="H10" s="105"/>
      <c r="I10" s="350" t="s">
        <v>238</v>
      </c>
      <c r="J10" s="351" t="e">
        <f>A6</f>
        <v>#REF!</v>
      </c>
      <c r="K10" s="352" t="e">
        <f>B6</f>
        <v>#REF!</v>
      </c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34" customFormat="1" ht="15.75" customHeight="1">
      <c r="A11" s="126" t="s">
        <v>98</v>
      </c>
      <c r="B11" s="338" t="s">
        <v>99</v>
      </c>
      <c r="C11" s="112" t="s">
        <v>100</v>
      </c>
      <c r="D11" s="113">
        <f>'11''세입예결산'!I26</f>
        <v>6000</v>
      </c>
      <c r="E11" s="113">
        <v>2000</v>
      </c>
      <c r="F11" s="114">
        <f t="shared" si="0"/>
        <v>4000</v>
      </c>
      <c r="G11" s="115">
        <f t="shared" si="1"/>
        <v>3</v>
      </c>
      <c r="H11" s="105"/>
      <c r="I11" s="350" t="s">
        <v>239</v>
      </c>
      <c r="J11" s="351">
        <f>A12</f>
        <v>56000</v>
      </c>
      <c r="K11" s="352" t="e">
        <f>B12</f>
        <v>#REF!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34" customFormat="1" ht="15.75" customHeight="1" thickBot="1">
      <c r="A12" s="342">
        <f>SUM(D11:D12)</f>
        <v>56000</v>
      </c>
      <c r="B12" s="343" t="e">
        <f>A12/D14*100</f>
        <v>#REF!</v>
      </c>
      <c r="C12" s="112" t="s">
        <v>101</v>
      </c>
      <c r="D12" s="113">
        <f>'11''세입예결산'!I27</f>
        <v>50000</v>
      </c>
      <c r="E12" s="113">
        <v>2000000</v>
      </c>
      <c r="F12" s="114">
        <f t="shared" si="0"/>
        <v>-1950000</v>
      </c>
      <c r="G12" s="115">
        <f t="shared" si="1"/>
        <v>2.5000000000000001E-2</v>
      </c>
      <c r="H12" s="105"/>
      <c r="I12" s="353" t="s">
        <v>240</v>
      </c>
      <c r="J12" s="354">
        <f>D13</f>
        <v>8628000</v>
      </c>
      <c r="K12" s="355" t="e">
        <f>J12/D14*100</f>
        <v>#REF!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34" customFormat="1" ht="15.75" customHeight="1">
      <c r="A13" s="116" t="s">
        <v>102</v>
      </c>
      <c r="B13" s="339" t="s">
        <v>11</v>
      </c>
      <c r="C13" s="117" t="s">
        <v>103</v>
      </c>
      <c r="D13" s="118">
        <f>'11''세입예결산'!I29</f>
        <v>8628000</v>
      </c>
      <c r="E13" s="118">
        <v>5000000</v>
      </c>
      <c r="F13" s="119">
        <f t="shared" si="0"/>
        <v>3628000</v>
      </c>
      <c r="G13" s="120">
        <f>SUM(D13/E13)*100%</f>
        <v>1.7256</v>
      </c>
      <c r="H13" s="105"/>
      <c r="I13" s="35"/>
      <c r="J13" s="379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ht="15.75" customHeight="1" thickBot="1">
      <c r="A14" s="4248" t="s">
        <v>44</v>
      </c>
      <c r="B14" s="4249"/>
      <c r="C14" s="4249"/>
      <c r="D14" s="121" t="e">
        <f>SUM(D3:D13)</f>
        <v>#REF!</v>
      </c>
      <c r="E14" s="121">
        <f>SUM(E3:E13)</f>
        <v>99202000</v>
      </c>
      <c r="F14" s="122" t="e">
        <f>SUM(F3:F13)</f>
        <v>#REF!</v>
      </c>
      <c r="G14" s="310" t="e">
        <f>SUM(D14/E14)*100%</f>
        <v>#REF!</v>
      </c>
      <c r="H14" s="36"/>
    </row>
    <row r="15" spans="1:33" ht="11.25" customHeight="1" thickBot="1">
      <c r="A15" s="4252" t="s">
        <v>78</v>
      </c>
      <c r="B15" s="4252" t="s">
        <v>79</v>
      </c>
      <c r="C15" s="4252" t="s">
        <v>80</v>
      </c>
      <c r="D15" s="4253" t="s">
        <v>222</v>
      </c>
      <c r="E15" s="4253"/>
      <c r="F15" s="4253" t="s">
        <v>223</v>
      </c>
      <c r="G15" s="4253"/>
      <c r="H15" s="36"/>
      <c r="I15" s="4236" t="s">
        <v>241</v>
      </c>
      <c r="J15" s="4237"/>
      <c r="K15" s="4238"/>
    </row>
    <row r="16" spans="1:33" s="84" customFormat="1" ht="11.25" customHeight="1" thickBot="1">
      <c r="A16" s="4252"/>
      <c r="B16" s="4252"/>
      <c r="C16" s="4252"/>
      <c r="D16" s="106" t="s">
        <v>224</v>
      </c>
      <c r="E16" s="106" t="s">
        <v>225</v>
      </c>
      <c r="F16" s="106" t="s">
        <v>226</v>
      </c>
      <c r="G16" s="107" t="s">
        <v>227</v>
      </c>
      <c r="H16" s="80"/>
      <c r="I16" s="356"/>
      <c r="J16" s="356"/>
      <c r="K16" s="356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</row>
    <row r="17" spans="1:11" ht="15" customHeight="1">
      <c r="A17" s="265" t="s">
        <v>104</v>
      </c>
      <c r="B17" s="266" t="s">
        <v>105</v>
      </c>
      <c r="C17" s="123" t="s">
        <v>106</v>
      </c>
      <c r="D17" s="113">
        <f>'2013세출예산(산출기초)'!G74</f>
        <v>49440000</v>
      </c>
      <c r="E17" s="113">
        <v>38640000</v>
      </c>
      <c r="F17" s="124">
        <f>D17-E17</f>
        <v>10800000</v>
      </c>
      <c r="G17" s="111">
        <f>SUM(D17/E17)*100%</f>
        <v>1.2795031055900621</v>
      </c>
      <c r="H17" s="86"/>
      <c r="I17" s="347" t="s">
        <v>242</v>
      </c>
      <c r="J17" s="357" t="e">
        <f>A18</f>
        <v>#REF!</v>
      </c>
      <c r="K17" s="358" t="e">
        <f>A19</f>
        <v>#REF!</v>
      </c>
    </row>
    <row r="18" spans="1:11" ht="14.25">
      <c r="A18" s="312" t="e">
        <f>B18</f>
        <v>#REF!</v>
      </c>
      <c r="B18" s="315" t="e">
        <f>SUM(D17:D22)</f>
        <v>#REF!</v>
      </c>
      <c r="C18" s="123" t="s">
        <v>107</v>
      </c>
      <c r="D18" s="113">
        <f>'2013세출예산(산출기초)'!G79</f>
        <v>1000000</v>
      </c>
      <c r="E18" s="113">
        <v>1000000</v>
      </c>
      <c r="F18" s="124">
        <f t="shared" ref="F18:F47" si="2">D18-E18</f>
        <v>0</v>
      </c>
      <c r="G18" s="115">
        <f>SUM(D18/E18)*100%</f>
        <v>1</v>
      </c>
      <c r="H18" s="86"/>
      <c r="I18" s="350" t="s">
        <v>243</v>
      </c>
      <c r="J18" s="359" t="e">
        <f>A24</f>
        <v>#REF!</v>
      </c>
      <c r="K18" s="360" t="e">
        <f>A25</f>
        <v>#REF!</v>
      </c>
    </row>
    <row r="19" spans="1:11" ht="14.25">
      <c r="A19" s="313" t="e">
        <f>A18/D48*100</f>
        <v>#REF!</v>
      </c>
      <c r="B19" s="316"/>
      <c r="C19" s="123" t="s">
        <v>108</v>
      </c>
      <c r="D19" s="113">
        <f>'2013세출예산(산출기초)'!G84</f>
        <v>3008686.2</v>
      </c>
      <c r="E19" s="113">
        <v>1025507</v>
      </c>
      <c r="F19" s="124">
        <f t="shared" si="2"/>
        <v>1983179.2000000002</v>
      </c>
      <c r="G19" s="115">
        <f>SUM(D19/E19)*100%</f>
        <v>2.9338524261657892</v>
      </c>
      <c r="H19" s="86"/>
      <c r="I19" s="350" t="s">
        <v>244</v>
      </c>
      <c r="J19" s="359" t="e">
        <f>A32</f>
        <v>#REF!</v>
      </c>
      <c r="K19" s="360" t="e">
        <f>A33</f>
        <v>#REF!</v>
      </c>
    </row>
    <row r="20" spans="1:11" ht="14.25">
      <c r="A20" s="314"/>
      <c r="B20" s="316"/>
      <c r="C20" s="123" t="s">
        <v>109</v>
      </c>
      <c r="D20" s="113" t="e">
        <f>'2013세출예산(산출기초)'!#REF!</f>
        <v>#REF!</v>
      </c>
      <c r="E20" s="113">
        <v>1738800</v>
      </c>
      <c r="F20" s="124" t="e">
        <f t="shared" si="2"/>
        <v>#REF!</v>
      </c>
      <c r="G20" s="115" t="e">
        <f>SUM(D20/E20)*100%</f>
        <v>#REF!</v>
      </c>
      <c r="H20" s="86"/>
      <c r="I20" s="350" t="s">
        <v>245</v>
      </c>
      <c r="J20" s="359" t="e">
        <f>D46</f>
        <v>#REF!</v>
      </c>
      <c r="K20" s="360" t="e">
        <f>J20/D48*100</f>
        <v>#REF!</v>
      </c>
    </row>
    <row r="21" spans="1:11" ht="15" thickBot="1">
      <c r="A21" s="314"/>
      <c r="B21" s="316"/>
      <c r="C21" s="123" t="s">
        <v>110</v>
      </c>
      <c r="D21" s="113" t="e">
        <f>'2013세출예산(산출기초)'!#REF!</f>
        <v>#REF!</v>
      </c>
      <c r="E21" s="113">
        <v>772800</v>
      </c>
      <c r="F21" s="124" t="e">
        <f t="shared" si="2"/>
        <v>#REF!</v>
      </c>
      <c r="G21" s="115" t="e">
        <f>SUM(D21/E21)*100%</f>
        <v>#REF!</v>
      </c>
      <c r="H21" s="86"/>
      <c r="I21" s="353" t="s">
        <v>246</v>
      </c>
      <c r="J21" s="361" t="e">
        <f>D47</f>
        <v>#REF!</v>
      </c>
      <c r="K21" s="362" t="e">
        <f>J21/D48*100</f>
        <v>#REF!</v>
      </c>
    </row>
    <row r="22" spans="1:11">
      <c r="A22" s="314"/>
      <c r="B22" s="316"/>
      <c r="C22" s="267" t="s">
        <v>111</v>
      </c>
      <c r="D22" s="268">
        <f>'2013세출예산(산출기초)'!G91</f>
        <v>800000</v>
      </c>
      <c r="E22" s="268">
        <v>300000</v>
      </c>
      <c r="F22" s="269">
        <f t="shared" si="2"/>
        <v>500000</v>
      </c>
      <c r="G22" s="270">
        <f t="shared" ref="G22:G46" si="3">SUM(D22/E22)*100%</f>
        <v>2.6666666666666665</v>
      </c>
      <c r="H22" s="86"/>
      <c r="J22" s="311"/>
    </row>
    <row r="23" spans="1:11">
      <c r="A23" s="317" t="s">
        <v>112</v>
      </c>
      <c r="B23" s="323" t="s">
        <v>113</v>
      </c>
      <c r="C23" s="277" t="s">
        <v>114</v>
      </c>
      <c r="D23" s="109">
        <f>'2013세출예산(산출기초)'!G124</f>
        <v>300000</v>
      </c>
      <c r="E23" s="109">
        <v>1320000</v>
      </c>
      <c r="F23" s="278">
        <f t="shared" si="2"/>
        <v>-1020000</v>
      </c>
      <c r="G23" s="111">
        <f t="shared" si="3"/>
        <v>0.22727272727272727</v>
      </c>
      <c r="H23" s="86"/>
    </row>
    <row r="24" spans="1:11">
      <c r="A24" s="318" t="e">
        <f>B24+B29</f>
        <v>#REF!</v>
      </c>
      <c r="B24" s="324" t="e">
        <f>SUM(D23:D27)</f>
        <v>#REF!</v>
      </c>
      <c r="C24" s="123" t="s">
        <v>115</v>
      </c>
      <c r="D24" s="113">
        <f>'2013세출예산(산출기초)'!G132</f>
        <v>0</v>
      </c>
      <c r="E24" s="113">
        <v>1920000</v>
      </c>
      <c r="F24" s="124">
        <f t="shared" si="2"/>
        <v>-1920000</v>
      </c>
      <c r="G24" s="115">
        <f t="shared" si="3"/>
        <v>0</v>
      </c>
      <c r="H24" s="86"/>
    </row>
    <row r="25" spans="1:11">
      <c r="A25" s="319" t="e">
        <f>A24/D48*100</f>
        <v>#REF!</v>
      </c>
      <c r="B25" s="325"/>
      <c r="C25" s="123" t="s">
        <v>116</v>
      </c>
      <c r="D25" s="113">
        <f>'2013세출예산(산출기초)'!G140</f>
        <v>0</v>
      </c>
      <c r="E25" s="113">
        <v>372000</v>
      </c>
      <c r="F25" s="124">
        <f t="shared" si="2"/>
        <v>-372000</v>
      </c>
      <c r="G25" s="115">
        <f t="shared" si="3"/>
        <v>0</v>
      </c>
      <c r="H25" s="86"/>
    </row>
    <row r="26" spans="1:11">
      <c r="A26" s="320"/>
      <c r="B26" s="325"/>
      <c r="C26" s="123" t="s">
        <v>117</v>
      </c>
      <c r="D26" s="113" t="e">
        <f>'2013세출예산(산출기초)'!#REF!</f>
        <v>#REF!</v>
      </c>
      <c r="E26" s="113">
        <v>2121000</v>
      </c>
      <c r="F26" s="124" t="e">
        <f t="shared" si="2"/>
        <v>#REF!</v>
      </c>
      <c r="G26" s="115" t="e">
        <f t="shared" si="3"/>
        <v>#REF!</v>
      </c>
      <c r="H26" s="86"/>
    </row>
    <row r="27" spans="1:11">
      <c r="A27" s="321"/>
      <c r="B27" s="326"/>
      <c r="C27" s="123" t="s">
        <v>118</v>
      </c>
      <c r="D27" s="113" t="e">
        <f>'2013세출예산(산출기초)'!#REF!</f>
        <v>#REF!</v>
      </c>
      <c r="E27" s="113">
        <v>1620000</v>
      </c>
      <c r="F27" s="124" t="e">
        <f t="shared" si="2"/>
        <v>#REF!</v>
      </c>
      <c r="G27" s="115" t="e">
        <f t="shared" si="3"/>
        <v>#REF!</v>
      </c>
      <c r="H27" s="86"/>
    </row>
    <row r="28" spans="1:11">
      <c r="A28" s="321"/>
      <c r="B28" s="316" t="s">
        <v>119</v>
      </c>
      <c r="C28" s="123" t="s">
        <v>120</v>
      </c>
      <c r="D28" s="113" t="e">
        <f>'2013세출예산(산출기초)'!#REF!</f>
        <v>#REF!</v>
      </c>
      <c r="E28" s="113">
        <v>14400000</v>
      </c>
      <c r="F28" s="124" t="e">
        <f t="shared" si="2"/>
        <v>#REF!</v>
      </c>
      <c r="G28" s="115" t="e">
        <f t="shared" si="3"/>
        <v>#REF!</v>
      </c>
      <c r="H28" s="86"/>
    </row>
    <row r="29" spans="1:11">
      <c r="A29" s="321"/>
      <c r="B29" s="315" t="e">
        <f>SUM(D28:D30)</f>
        <v>#REF!</v>
      </c>
      <c r="C29" s="123" t="s">
        <v>121</v>
      </c>
      <c r="D29" s="113" t="e">
        <f>'2013세출예산(산출기초)'!#REF!</f>
        <v>#REF!</v>
      </c>
      <c r="E29" s="113">
        <v>0</v>
      </c>
      <c r="F29" s="124" t="e">
        <f t="shared" si="2"/>
        <v>#REF!</v>
      </c>
      <c r="G29" s="115" t="s">
        <v>83</v>
      </c>
      <c r="H29" s="86"/>
    </row>
    <row r="30" spans="1:11">
      <c r="A30" s="322"/>
      <c r="B30" s="327"/>
      <c r="C30" s="279" t="s">
        <v>122</v>
      </c>
      <c r="D30" s="280" t="e">
        <f>'2013세출예산(산출기초)'!#REF!</f>
        <v>#REF!</v>
      </c>
      <c r="E30" s="280">
        <v>0</v>
      </c>
      <c r="F30" s="281" t="e">
        <f t="shared" si="2"/>
        <v>#REF!</v>
      </c>
      <c r="G30" s="120">
        <v>0</v>
      </c>
      <c r="H30" s="86"/>
    </row>
    <row r="31" spans="1:11">
      <c r="A31" s="317" t="s">
        <v>123</v>
      </c>
      <c r="B31" s="323" t="s">
        <v>124</v>
      </c>
      <c r="C31" s="277" t="s">
        <v>125</v>
      </c>
      <c r="D31" s="109">
        <f>'2013세출예산(산출기초)'!G9</f>
        <v>18000000</v>
      </c>
      <c r="E31" s="109">
        <v>5920000</v>
      </c>
      <c r="F31" s="278">
        <f t="shared" si="2"/>
        <v>12080000</v>
      </c>
      <c r="G31" s="111">
        <f t="shared" si="3"/>
        <v>3.0405405405405403</v>
      </c>
      <c r="H31" s="86"/>
    </row>
    <row r="32" spans="1:11">
      <c r="A32" s="328" t="e">
        <f>B33+B38+B42+B45</f>
        <v>#REF!</v>
      </c>
      <c r="B32" s="316" t="s">
        <v>126</v>
      </c>
      <c r="C32" s="127" t="s">
        <v>127</v>
      </c>
      <c r="D32" s="113">
        <f>'2013세출예산(산출기초)'!G20</f>
        <v>10000000</v>
      </c>
      <c r="E32" s="113">
        <v>1200000</v>
      </c>
      <c r="F32" s="124">
        <f t="shared" si="2"/>
        <v>8800000</v>
      </c>
      <c r="G32" s="115">
        <f t="shared" si="3"/>
        <v>8.3333333333333339</v>
      </c>
      <c r="H32" s="86"/>
    </row>
    <row r="33" spans="1:11">
      <c r="A33" s="313" t="e">
        <f>A32/D48*100</f>
        <v>#REF!</v>
      </c>
      <c r="B33" s="315">
        <f>SUM(D31:D35)</f>
        <v>28650000</v>
      </c>
      <c r="C33" s="127" t="s">
        <v>128</v>
      </c>
      <c r="D33" s="113">
        <f>'2013세출예산(산출기초)'!G24</f>
        <v>500000</v>
      </c>
      <c r="E33" s="113">
        <v>2400000</v>
      </c>
      <c r="F33" s="124">
        <f t="shared" si="2"/>
        <v>-1900000</v>
      </c>
      <c r="G33" s="115">
        <f t="shared" si="3"/>
        <v>0.20833333333333334</v>
      </c>
      <c r="H33" s="86"/>
    </row>
    <row r="34" spans="1:11">
      <c r="A34" s="329"/>
      <c r="B34" s="316"/>
      <c r="C34" s="127" t="s">
        <v>129</v>
      </c>
      <c r="D34" s="113">
        <f>'2013세출예산(산출기초)'!G27</f>
        <v>150000</v>
      </c>
      <c r="E34" s="113">
        <v>400000</v>
      </c>
      <c r="F34" s="124">
        <f t="shared" si="2"/>
        <v>-250000</v>
      </c>
      <c r="G34" s="115">
        <f t="shared" si="3"/>
        <v>0.375</v>
      </c>
      <c r="H34" s="86"/>
    </row>
    <row r="35" spans="1:11">
      <c r="A35" s="329"/>
      <c r="B35" s="272"/>
      <c r="C35" s="127" t="s">
        <v>130</v>
      </c>
      <c r="D35" s="113">
        <f>'2013세출예산(산출기초)'!G31</f>
        <v>0</v>
      </c>
      <c r="E35" s="113">
        <v>1800000</v>
      </c>
      <c r="F35" s="124">
        <f t="shared" si="2"/>
        <v>-1800000</v>
      </c>
      <c r="G35" s="115">
        <f t="shared" si="3"/>
        <v>0</v>
      </c>
      <c r="H35" s="86"/>
    </row>
    <row r="36" spans="1:11">
      <c r="A36" s="314"/>
      <c r="B36" s="266" t="s">
        <v>131</v>
      </c>
      <c r="C36" s="123" t="s">
        <v>132</v>
      </c>
      <c r="D36" s="113" t="e">
        <f>'2013세출예산(산출기초)'!#REF!</f>
        <v>#REF!</v>
      </c>
      <c r="E36" s="113">
        <v>2664000</v>
      </c>
      <c r="F36" s="124" t="e">
        <f t="shared" si="2"/>
        <v>#REF!</v>
      </c>
      <c r="G36" s="115" t="e">
        <f t="shared" si="3"/>
        <v>#REF!</v>
      </c>
      <c r="H36" s="86"/>
    </row>
    <row r="37" spans="1:11">
      <c r="A37" s="329"/>
      <c r="B37" s="316" t="s">
        <v>132</v>
      </c>
      <c r="C37" s="127" t="s">
        <v>254</v>
      </c>
      <c r="D37" s="113" t="e">
        <f>'2013세출예산(산출기초)'!#REF!</f>
        <v>#REF!</v>
      </c>
      <c r="E37" s="113">
        <v>2400000</v>
      </c>
      <c r="F37" s="124" t="e">
        <f t="shared" si="2"/>
        <v>#REF!</v>
      </c>
      <c r="G37" s="115" t="e">
        <f t="shared" si="3"/>
        <v>#REF!</v>
      </c>
      <c r="H37" s="86"/>
    </row>
    <row r="38" spans="1:11">
      <c r="A38" s="329"/>
      <c r="B38" s="315" t="e">
        <f>SUM(D36:D40)</f>
        <v>#REF!</v>
      </c>
      <c r="C38" s="127" t="s">
        <v>133</v>
      </c>
      <c r="D38" s="113" t="e">
        <f>'2013세출예산(산출기초)'!#REF!</f>
        <v>#REF!</v>
      </c>
      <c r="E38" s="113">
        <v>2400000</v>
      </c>
      <c r="F38" s="124" t="e">
        <f t="shared" si="2"/>
        <v>#REF!</v>
      </c>
      <c r="G38" s="115" t="e">
        <f t="shared" si="3"/>
        <v>#REF!</v>
      </c>
      <c r="H38" s="86"/>
    </row>
    <row r="39" spans="1:11">
      <c r="A39" s="329"/>
      <c r="B39" s="316"/>
      <c r="C39" s="127" t="s">
        <v>134</v>
      </c>
      <c r="D39" s="113" t="e">
        <f>'2013세출예산(산출기초)'!#REF!</f>
        <v>#REF!</v>
      </c>
      <c r="E39" s="113">
        <v>0</v>
      </c>
      <c r="F39" s="124" t="e">
        <f t="shared" si="2"/>
        <v>#REF!</v>
      </c>
      <c r="G39" s="115" t="s">
        <v>83</v>
      </c>
      <c r="H39" s="86"/>
    </row>
    <row r="40" spans="1:11">
      <c r="A40" s="329"/>
      <c r="B40" s="272"/>
      <c r="C40" s="127" t="s">
        <v>135</v>
      </c>
      <c r="D40" s="113" t="e">
        <f>'2013세출예산(산출기초)'!#REF!</f>
        <v>#REF!</v>
      </c>
      <c r="E40" s="113">
        <v>200000</v>
      </c>
      <c r="F40" s="124" t="e">
        <f t="shared" si="2"/>
        <v>#REF!</v>
      </c>
      <c r="G40" s="115" t="e">
        <f t="shared" si="3"/>
        <v>#REF!</v>
      </c>
      <c r="H40" s="86"/>
    </row>
    <row r="41" spans="1:11">
      <c r="A41" s="314"/>
      <c r="B41" s="266" t="s">
        <v>136</v>
      </c>
      <c r="C41" s="123" t="s">
        <v>137</v>
      </c>
      <c r="D41" s="113" t="e">
        <f>'2013세출예산(산출기초)'!#REF!</f>
        <v>#REF!</v>
      </c>
      <c r="E41" s="113">
        <v>720000</v>
      </c>
      <c r="F41" s="124" t="e">
        <f t="shared" si="2"/>
        <v>#REF!</v>
      </c>
      <c r="G41" s="115" t="e">
        <f t="shared" si="3"/>
        <v>#REF!</v>
      </c>
      <c r="H41" s="86"/>
    </row>
    <row r="42" spans="1:11">
      <c r="A42" s="329"/>
      <c r="B42" s="315" t="e">
        <f>SUM(D41:D43)</f>
        <v>#REF!</v>
      </c>
      <c r="C42" s="127" t="s">
        <v>138</v>
      </c>
      <c r="D42" s="113" t="e">
        <f>'2013세출예산(산출기초)'!#REF!</f>
        <v>#REF!</v>
      </c>
      <c r="E42" s="113">
        <v>480000</v>
      </c>
      <c r="F42" s="124" t="e">
        <f t="shared" si="2"/>
        <v>#REF!</v>
      </c>
      <c r="G42" s="115" t="e">
        <f t="shared" si="3"/>
        <v>#REF!</v>
      </c>
      <c r="H42" s="86"/>
    </row>
    <row r="43" spans="1:11">
      <c r="A43" s="329"/>
      <c r="B43" s="272"/>
      <c r="C43" s="127" t="s">
        <v>139</v>
      </c>
      <c r="D43" s="113" t="e">
        <f>'2013세출예산(산출기초)'!#REF!</f>
        <v>#REF!</v>
      </c>
      <c r="E43" s="113">
        <v>5720000</v>
      </c>
      <c r="F43" s="124" t="e">
        <f t="shared" si="2"/>
        <v>#REF!</v>
      </c>
      <c r="G43" s="115" t="e">
        <f t="shared" si="3"/>
        <v>#REF!</v>
      </c>
      <c r="H43" s="86"/>
    </row>
    <row r="44" spans="1:11">
      <c r="A44" s="314"/>
      <c r="B44" s="266" t="s">
        <v>140</v>
      </c>
      <c r="C44" s="123" t="s">
        <v>141</v>
      </c>
      <c r="D44" s="113" t="e">
        <f>'2013세출예산(산출기초)'!#REF!</f>
        <v>#REF!</v>
      </c>
      <c r="E44" s="113">
        <v>80000</v>
      </c>
      <c r="F44" s="124" t="e">
        <f t="shared" si="2"/>
        <v>#REF!</v>
      </c>
      <c r="G44" s="115" t="e">
        <f t="shared" si="3"/>
        <v>#REF!</v>
      </c>
      <c r="H44" s="86"/>
    </row>
    <row r="45" spans="1:11">
      <c r="A45" s="329"/>
      <c r="B45" s="315" t="e">
        <f>SUM(D44:D45)</f>
        <v>#REF!</v>
      </c>
      <c r="C45" s="117" t="s">
        <v>142</v>
      </c>
      <c r="D45" s="268" t="e">
        <f>'2013세출예산(산출기초)'!#REF!</f>
        <v>#REF!</v>
      </c>
      <c r="E45" s="268">
        <v>360000</v>
      </c>
      <c r="F45" s="269" t="e">
        <f t="shared" si="2"/>
        <v>#REF!</v>
      </c>
      <c r="G45" s="270" t="e">
        <f t="shared" si="3"/>
        <v>#REF!</v>
      </c>
      <c r="H45" s="86"/>
    </row>
    <row r="46" spans="1:11">
      <c r="A46" s="282" t="s">
        <v>143</v>
      </c>
      <c r="B46" s="283" t="s">
        <v>144</v>
      </c>
      <c r="C46" s="284" t="s">
        <v>144</v>
      </c>
      <c r="D46" s="285" t="e">
        <f>'2013세출예산(산출기초)'!#REF!</f>
        <v>#REF!</v>
      </c>
      <c r="E46" s="285">
        <v>3000000</v>
      </c>
      <c r="F46" s="286" t="e">
        <f t="shared" si="2"/>
        <v>#REF!</v>
      </c>
      <c r="G46" s="287" t="e">
        <f t="shared" si="3"/>
        <v>#REF!</v>
      </c>
      <c r="H46" s="86"/>
    </row>
    <row r="47" spans="1:11">
      <c r="A47" s="271" t="s">
        <v>145</v>
      </c>
      <c r="B47" s="272" t="s">
        <v>146</v>
      </c>
      <c r="C47" s="276" t="s">
        <v>146</v>
      </c>
      <c r="D47" s="273" t="e">
        <f>'2013세출예산(산출기초)'!#REF!</f>
        <v>#REF!</v>
      </c>
      <c r="E47" s="273">
        <v>4227893</v>
      </c>
      <c r="F47" s="274" t="e">
        <f t="shared" si="2"/>
        <v>#REF!</v>
      </c>
      <c r="G47" s="275" t="e">
        <f>SUM(D47/E47)*100%</f>
        <v>#REF!</v>
      </c>
      <c r="H47" s="86"/>
    </row>
    <row r="48" spans="1:11" ht="17.25" customHeight="1">
      <c r="A48" s="4250" t="s">
        <v>147</v>
      </c>
      <c r="B48" s="4251"/>
      <c r="C48" s="4251"/>
      <c r="D48" s="125" t="e">
        <f>SUM(D17:D47)</f>
        <v>#REF!</v>
      </c>
      <c r="E48" s="125">
        <f>SUM(E17:E47)</f>
        <v>99202000</v>
      </c>
      <c r="F48" s="125" t="e">
        <f>SUM(F17:F47)</f>
        <v>#REF!</v>
      </c>
      <c r="G48" s="310" t="e">
        <f>SUM(D48/E48)*100%</f>
        <v>#REF!</v>
      </c>
      <c r="H48" s="86"/>
      <c r="I48" s="311"/>
      <c r="J48" s="311"/>
      <c r="K48" s="311"/>
    </row>
    <row r="49" spans="1:8" ht="14.25">
      <c r="A49" s="28"/>
      <c r="B49" s="33"/>
      <c r="C49" s="30"/>
      <c r="D49" s="29"/>
      <c r="E49" s="29"/>
      <c r="F49" s="29"/>
      <c r="G49" s="29"/>
      <c r="H49" s="29"/>
    </row>
  </sheetData>
  <mergeCells count="15">
    <mergeCell ref="I15:K15"/>
    <mergeCell ref="I7:K7"/>
    <mergeCell ref="I1:K3"/>
    <mergeCell ref="A14:C14"/>
    <mergeCell ref="A48:C48"/>
    <mergeCell ref="C1:C2"/>
    <mergeCell ref="B1:B2"/>
    <mergeCell ref="A1:A2"/>
    <mergeCell ref="D1:E1"/>
    <mergeCell ref="F1:G1"/>
    <mergeCell ref="C15:C16"/>
    <mergeCell ref="B15:B16"/>
    <mergeCell ref="A15:A16"/>
    <mergeCell ref="D15:E15"/>
    <mergeCell ref="F15:G15"/>
  </mergeCells>
  <phoneticPr fontId="5" type="noConversion"/>
  <pageMargins left="0.82677165354330717" right="0.82677165354330717" top="0.43307086614173229" bottom="3.937007874015748E-2" header="0.51181102362204722" footer="0.51181102362204722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P145"/>
  <sheetViews>
    <sheetView workbookViewId="0">
      <pane xSplit="3" ySplit="7" topLeftCell="D88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RowHeight="13.5"/>
  <cols>
    <col min="1" max="1" width="6" style="26" customWidth="1"/>
    <col min="2" max="2" width="7.21875" style="12" customWidth="1"/>
    <col min="3" max="3" width="10.109375" style="24" customWidth="1"/>
    <col min="4" max="4" width="10.77734375" style="20" customWidth="1"/>
    <col min="5" max="5" width="10.77734375" style="26" customWidth="1"/>
    <col min="6" max="6" width="10" style="26" customWidth="1"/>
    <col min="7" max="7" width="6.6640625" style="24" customWidth="1"/>
    <col min="8" max="8" width="17.5546875" style="26" customWidth="1"/>
    <col min="9" max="9" width="10.109375" style="26" customWidth="1"/>
    <col min="10" max="10" width="2.109375" style="26" customWidth="1"/>
    <col min="11" max="11" width="4.5546875" style="24" customWidth="1"/>
    <col min="12" max="12" width="1.88671875" style="26" customWidth="1"/>
    <col min="13" max="13" width="7.77734375" style="25" customWidth="1"/>
    <col min="14" max="14" width="1.88671875" style="26" customWidth="1"/>
    <col min="15" max="15" width="4" style="26" customWidth="1"/>
    <col min="16" max="16" width="1.88671875" style="26" customWidth="1"/>
    <col min="17" max="17" width="12.33203125" style="10" customWidth="1"/>
    <col min="18" max="18" width="12.77734375" style="76" customWidth="1"/>
    <col min="19" max="19" width="11.5546875" style="4" bestFit="1" customWidth="1"/>
    <col min="20" max="20" width="10.21875" style="4" customWidth="1"/>
    <col min="21" max="21" width="2.109375" style="4" customWidth="1"/>
    <col min="22" max="22" width="5.6640625" style="4" customWidth="1"/>
    <col min="23" max="23" width="1.6640625" style="4" customWidth="1"/>
    <col min="24" max="24" width="9.33203125" style="4" bestFit="1" customWidth="1"/>
    <col min="25" max="16384" width="8.88671875" style="4"/>
  </cols>
  <sheetData>
    <row r="1" spans="1:25" ht="24.75" customHeight="1">
      <c r="A1" s="4261" t="s">
        <v>228</v>
      </c>
      <c r="B1" s="4261"/>
      <c r="C1" s="4261"/>
      <c r="D1" s="4261"/>
      <c r="E1" s="4261"/>
      <c r="F1" s="4261"/>
      <c r="G1" s="4261"/>
      <c r="H1" s="4261"/>
      <c r="I1" s="4261"/>
      <c r="J1" s="4261"/>
      <c r="K1" s="4261"/>
      <c r="L1" s="4261"/>
      <c r="M1" s="4261"/>
      <c r="N1" s="4261"/>
      <c r="O1" s="4261"/>
      <c r="P1" s="4261"/>
      <c r="Q1" s="4261"/>
      <c r="R1" s="72"/>
    </row>
    <row r="2" spans="1:25" ht="15.75" customHeight="1">
      <c r="A2" s="4262" t="s">
        <v>229</v>
      </c>
      <c r="B2" s="4263"/>
      <c r="C2" s="4263"/>
      <c r="D2" s="4263"/>
      <c r="E2" s="4263"/>
      <c r="F2" s="4263"/>
      <c r="G2" s="4263"/>
      <c r="H2" s="4263"/>
      <c r="I2" s="4263"/>
      <c r="J2" s="4263"/>
      <c r="K2" s="4263"/>
      <c r="L2" s="4263"/>
      <c r="M2" s="4263"/>
      <c r="N2" s="4263"/>
      <c r="O2" s="4263"/>
      <c r="P2" s="4263"/>
      <c r="Q2" s="4263"/>
      <c r="R2" s="73"/>
    </row>
    <row r="3" spans="1:25" ht="13.5" customHeight="1">
      <c r="A3" s="288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73"/>
    </row>
    <row r="4" spans="1:25" ht="15.75" customHeight="1">
      <c r="A4" s="98"/>
      <c r="B4" s="129"/>
      <c r="C4" s="130"/>
      <c r="D4" s="131"/>
      <c r="E4" s="130"/>
      <c r="F4" s="130"/>
      <c r="G4" s="130"/>
      <c r="H4" s="98"/>
      <c r="I4" s="98"/>
      <c r="J4" s="98"/>
      <c r="K4" s="92"/>
      <c r="L4" s="98"/>
      <c r="M4" s="132"/>
      <c r="N4" s="98"/>
      <c r="O4" s="98"/>
      <c r="P4" s="98"/>
      <c r="Q4" s="89" t="s">
        <v>82</v>
      </c>
      <c r="R4" s="74"/>
    </row>
    <row r="5" spans="1:25" s="6" customFormat="1" ht="18" customHeight="1">
      <c r="A5" s="4264" t="s">
        <v>5</v>
      </c>
      <c r="B5" s="4264"/>
      <c r="C5" s="4264"/>
      <c r="D5" s="133" t="s">
        <v>47</v>
      </c>
      <c r="E5" s="368" t="s">
        <v>35</v>
      </c>
      <c r="F5" s="4264" t="s">
        <v>38</v>
      </c>
      <c r="G5" s="4264"/>
      <c r="H5" s="4265" t="s">
        <v>9</v>
      </c>
      <c r="I5" s="4266"/>
      <c r="J5" s="4266"/>
      <c r="K5" s="4266"/>
      <c r="L5" s="4266"/>
      <c r="M5" s="4266"/>
      <c r="N5" s="4266"/>
      <c r="O5" s="4266"/>
      <c r="P5" s="4266"/>
      <c r="Q5" s="4267"/>
      <c r="R5" s="75"/>
    </row>
    <row r="6" spans="1:25" s="6" customFormat="1" ht="18" customHeight="1">
      <c r="A6" s="134" t="s">
        <v>41</v>
      </c>
      <c r="B6" s="134" t="s">
        <v>42</v>
      </c>
      <c r="C6" s="134" t="s">
        <v>0</v>
      </c>
      <c r="D6" s="135" t="s">
        <v>39</v>
      </c>
      <c r="E6" s="136" t="s">
        <v>1</v>
      </c>
      <c r="F6" s="134" t="s">
        <v>2</v>
      </c>
      <c r="G6" s="134" t="s">
        <v>40</v>
      </c>
      <c r="H6" s="4268"/>
      <c r="I6" s="4269"/>
      <c r="J6" s="4269"/>
      <c r="K6" s="4269"/>
      <c r="L6" s="4269"/>
      <c r="M6" s="4269"/>
      <c r="N6" s="4269"/>
      <c r="O6" s="4269"/>
      <c r="P6" s="4269"/>
      <c r="Q6" s="4270"/>
      <c r="R6" s="75"/>
    </row>
    <row r="7" spans="1:25" s="6" customFormat="1" ht="27" customHeight="1">
      <c r="A7" s="4259" t="s">
        <v>30</v>
      </c>
      <c r="B7" s="4260"/>
      <c r="C7" s="4260"/>
      <c r="D7" s="137">
        <f>SUM(D8,D32,D61,D134,D137)</f>
        <v>166923400</v>
      </c>
      <c r="E7" s="137">
        <f>SUM(E8+E32+E61+E134+E138)</f>
        <v>99202000</v>
      </c>
      <c r="F7" s="138">
        <f>SUM(D7-E7)</f>
        <v>67721400</v>
      </c>
      <c r="G7" s="139">
        <f>SUM(D7/E7)*100%</f>
        <v>1.6826616398862926</v>
      </c>
      <c r="H7" s="140"/>
      <c r="I7" s="140"/>
      <c r="J7" s="140"/>
      <c r="K7" s="141"/>
      <c r="L7" s="140"/>
      <c r="M7" s="142"/>
      <c r="N7" s="140"/>
      <c r="O7" s="140"/>
      <c r="P7" s="140"/>
      <c r="Q7" s="100">
        <f>SUM(Q9,Q32,Q61,Q134,Q138)</f>
        <v>166923400</v>
      </c>
      <c r="R7" s="76"/>
    </row>
    <row r="8" spans="1:25" s="13" customFormat="1" ht="21" customHeight="1">
      <c r="A8" s="143" t="s">
        <v>6</v>
      </c>
      <c r="B8" s="4255" t="s">
        <v>3</v>
      </c>
      <c r="C8" s="4255"/>
      <c r="D8" s="144">
        <f>D9</f>
        <v>65265400</v>
      </c>
      <c r="E8" s="145">
        <f>SUM(E9)</f>
        <v>43477107</v>
      </c>
      <c r="F8" s="138">
        <f>SUM(D8-E8)</f>
        <v>21788293</v>
      </c>
      <c r="G8" s="139">
        <f>SUM(D8/E8)*100%</f>
        <v>1.5011440388616473</v>
      </c>
      <c r="H8" s="146"/>
      <c r="I8" s="140"/>
      <c r="J8" s="140"/>
      <c r="K8" s="141"/>
      <c r="L8" s="140"/>
      <c r="M8" s="142"/>
      <c r="N8" s="140"/>
      <c r="O8" s="140"/>
      <c r="P8" s="140"/>
      <c r="Q8" s="100"/>
      <c r="R8" s="76"/>
      <c r="T8" s="14" t="e">
        <f>SUM(T10+#REF!+T33+#REF!+T62)</f>
        <v>#REF!</v>
      </c>
    </row>
    <row r="9" spans="1:25" s="13" customFormat="1" ht="21" customHeight="1">
      <c r="A9" s="143"/>
      <c r="B9" s="147" t="s">
        <v>6</v>
      </c>
      <c r="C9" s="367" t="s">
        <v>10</v>
      </c>
      <c r="D9" s="144">
        <f>SUM(D10:D31)</f>
        <v>65265400</v>
      </c>
      <c r="E9" s="148">
        <f>SUM(E10:E30)</f>
        <v>43477107</v>
      </c>
      <c r="F9" s="138">
        <f>SUM(D9-E9)</f>
        <v>21788293</v>
      </c>
      <c r="G9" s="139">
        <f>SUM(D9/E9)*100%</f>
        <v>1.5011440388616473</v>
      </c>
      <c r="H9" s="149"/>
      <c r="I9" s="150"/>
      <c r="J9" s="150"/>
      <c r="K9" s="151"/>
      <c r="L9" s="150"/>
      <c r="M9" s="152"/>
      <c r="N9" s="150"/>
      <c r="O9" s="150"/>
      <c r="P9" s="150"/>
      <c r="Q9" s="153">
        <f>Q10+Q15+Q19+Q23+Q26+Q30</f>
        <v>65265400</v>
      </c>
      <c r="R9" s="77"/>
    </row>
    <row r="10" spans="1:25" s="13" customFormat="1" ht="20.100000000000001" customHeight="1">
      <c r="A10" s="143"/>
      <c r="B10" s="147"/>
      <c r="C10" s="147" t="s">
        <v>4</v>
      </c>
      <c r="D10" s="154">
        <f>Q10</f>
        <v>57960000</v>
      </c>
      <c r="E10" s="155">
        <v>38640000</v>
      </c>
      <c r="F10" s="156">
        <f>SUM(D10-E10)</f>
        <v>19320000</v>
      </c>
      <c r="G10" s="157">
        <f>SUM(D10/E10)*100%</f>
        <v>1.5</v>
      </c>
      <c r="H10" s="158"/>
      <c r="I10" s="98"/>
      <c r="J10" s="98"/>
      <c r="K10" s="92"/>
      <c r="L10" s="98"/>
      <c r="M10" s="132"/>
      <c r="N10" s="98"/>
      <c r="O10" s="98"/>
      <c r="P10" s="98"/>
      <c r="Q10" s="95">
        <f>SUM(Q11:Q13)</f>
        <v>57960000</v>
      </c>
      <c r="R10" s="76"/>
      <c r="S10" s="15">
        <f>X10+X11+X12</f>
        <v>55320000</v>
      </c>
      <c r="T10" s="11">
        <v>1670000</v>
      </c>
      <c r="U10" s="26" t="s">
        <v>7</v>
      </c>
      <c r="V10" s="22">
        <v>12</v>
      </c>
      <c r="W10" s="23" t="s">
        <v>8</v>
      </c>
      <c r="X10" s="21">
        <f>T10*V10</f>
        <v>20040000</v>
      </c>
    </row>
    <row r="11" spans="1:25" s="13" customFormat="1" ht="18" customHeight="1">
      <c r="A11" s="143"/>
      <c r="B11" s="147"/>
      <c r="C11" s="147"/>
      <c r="D11" s="154" t="s">
        <v>81</v>
      </c>
      <c r="E11" s="155" t="s">
        <v>81</v>
      </c>
      <c r="F11" s="156"/>
      <c r="G11" s="159"/>
      <c r="H11" s="158" t="s">
        <v>45</v>
      </c>
      <c r="I11" s="91">
        <v>1760000</v>
      </c>
      <c r="J11" s="98" t="s">
        <v>7</v>
      </c>
      <c r="K11" s="94">
        <v>12</v>
      </c>
      <c r="L11" s="160"/>
      <c r="M11" s="161"/>
      <c r="N11" s="162"/>
      <c r="O11" s="163"/>
      <c r="P11" s="93" t="s">
        <v>8</v>
      </c>
      <c r="Q11" s="95">
        <f>SUM(I11*K11+M11)</f>
        <v>21120000</v>
      </c>
      <c r="R11" s="76"/>
      <c r="S11" s="38"/>
      <c r="T11" s="11">
        <v>1550000</v>
      </c>
      <c r="U11" s="26" t="s">
        <v>7</v>
      </c>
      <c r="V11" s="22">
        <v>12</v>
      </c>
      <c r="W11" s="23" t="s">
        <v>8</v>
      </c>
      <c r="X11" s="21">
        <f>T11*V11</f>
        <v>18600000</v>
      </c>
    </row>
    <row r="12" spans="1:25" s="13" customFormat="1" ht="18" customHeight="1" thickBot="1">
      <c r="A12" s="143"/>
      <c r="B12" s="147"/>
      <c r="C12" s="147"/>
      <c r="D12" s="154"/>
      <c r="E12" s="155"/>
      <c r="F12" s="164"/>
      <c r="G12" s="159"/>
      <c r="H12" s="158" t="s">
        <v>46</v>
      </c>
      <c r="I12" s="91">
        <v>1640000</v>
      </c>
      <c r="J12" s="98" t="s">
        <v>7</v>
      </c>
      <c r="K12" s="94">
        <v>12</v>
      </c>
      <c r="L12" s="98"/>
      <c r="M12" s="161"/>
      <c r="N12" s="162"/>
      <c r="O12" s="163"/>
      <c r="P12" s="93" t="s">
        <v>8</v>
      </c>
      <c r="Q12" s="95">
        <f>SUM(I12*K12+M12)</f>
        <v>19680000</v>
      </c>
      <c r="R12" s="76"/>
      <c r="S12" s="15"/>
      <c r="T12" s="11">
        <v>1390000</v>
      </c>
      <c r="U12" s="26" t="s">
        <v>7</v>
      </c>
      <c r="V12" s="22">
        <v>12</v>
      </c>
      <c r="W12" s="23" t="s">
        <v>8</v>
      </c>
      <c r="X12" s="21">
        <f>T12*V12</f>
        <v>16680000</v>
      </c>
    </row>
    <row r="13" spans="1:25" s="13" customFormat="1" ht="14.25" customHeight="1">
      <c r="A13" s="143"/>
      <c r="B13" s="147"/>
      <c r="C13" s="147"/>
      <c r="D13" s="154"/>
      <c r="E13" s="155"/>
      <c r="F13" s="164"/>
      <c r="G13" s="159"/>
      <c r="H13" s="158" t="s">
        <v>70</v>
      </c>
      <c r="I13" s="91">
        <v>1430000</v>
      </c>
      <c r="J13" s="98" t="s">
        <v>7</v>
      </c>
      <c r="K13" s="94">
        <v>12</v>
      </c>
      <c r="L13" s="160"/>
      <c r="M13" s="160"/>
      <c r="N13" s="160"/>
      <c r="O13" s="160"/>
      <c r="P13" s="93" t="s">
        <v>8</v>
      </c>
      <c r="Q13" s="95">
        <f>SUM(I13*K13+M13)</f>
        <v>17160000</v>
      </c>
      <c r="R13" s="76"/>
      <c r="S13" s="66">
        <v>67773992</v>
      </c>
      <c r="T13" s="67">
        <f>S13/S17*100</f>
        <v>40.187537912636238</v>
      </c>
      <c r="X13" s="15">
        <f>SUM(X10:X12)</f>
        <v>55320000</v>
      </c>
      <c r="Y13" s="13">
        <f>X13*0.0267</f>
        <v>1477044</v>
      </c>
    </row>
    <row r="14" spans="1:25" s="13" customFormat="1" ht="14.25" customHeight="1">
      <c r="A14" s="143"/>
      <c r="B14" s="147"/>
      <c r="C14" s="147"/>
      <c r="D14" s="154"/>
      <c r="E14" s="155"/>
      <c r="F14" s="164"/>
      <c r="G14" s="159"/>
      <c r="H14" s="158"/>
      <c r="I14" s="91"/>
      <c r="J14" s="98"/>
      <c r="K14" s="94"/>
      <c r="L14" s="98"/>
      <c r="M14" s="165"/>
      <c r="N14" s="165"/>
      <c r="O14" s="165"/>
      <c r="P14" s="93"/>
      <c r="Q14" s="95"/>
      <c r="R14" s="76"/>
      <c r="S14" s="68">
        <v>21582000</v>
      </c>
      <c r="T14" s="69">
        <f>S14/S17*100</f>
        <v>12.797349213700077</v>
      </c>
    </row>
    <row r="15" spans="1:25" s="13" customFormat="1" ht="20.100000000000001" customHeight="1">
      <c r="A15" s="143"/>
      <c r="B15" s="147"/>
      <c r="C15" s="147" t="s">
        <v>12</v>
      </c>
      <c r="D15" s="154">
        <f>Q15</f>
        <v>1600000</v>
      </c>
      <c r="E15" s="155">
        <v>1000000</v>
      </c>
      <c r="F15" s="166">
        <f>SUM(D15-E15)</f>
        <v>600000</v>
      </c>
      <c r="G15" s="97">
        <f>SUM(D15/E15)*100%</f>
        <v>1.6</v>
      </c>
      <c r="H15" s="158"/>
      <c r="I15" s="98"/>
      <c r="J15" s="98"/>
      <c r="K15" s="92"/>
      <c r="L15" s="98"/>
      <c r="M15" s="132"/>
      <c r="N15" s="98"/>
      <c r="O15" s="98"/>
      <c r="P15" s="93"/>
      <c r="Q15" s="95">
        <f>SUM(Q16:Q17)</f>
        <v>1600000</v>
      </c>
      <c r="R15" s="76"/>
      <c r="S15" s="68">
        <v>68636000</v>
      </c>
      <c r="T15" s="69">
        <f>S15/S17*100</f>
        <v>40.698677630966479</v>
      </c>
    </row>
    <row r="16" spans="1:25" s="13" customFormat="1" ht="20.100000000000001" customHeight="1" thickBot="1">
      <c r="A16" s="143"/>
      <c r="B16" s="147"/>
      <c r="C16" s="147"/>
      <c r="D16" s="154"/>
      <c r="E16" s="155"/>
      <c r="F16" s="167"/>
      <c r="G16" s="159"/>
      <c r="H16" s="158" t="s">
        <v>15</v>
      </c>
      <c r="I16" s="91">
        <v>200000</v>
      </c>
      <c r="J16" s="98" t="s">
        <v>7</v>
      </c>
      <c r="K16" s="168">
        <v>4</v>
      </c>
      <c r="L16" s="98" t="s">
        <v>7</v>
      </c>
      <c r="M16" s="169">
        <v>1</v>
      </c>
      <c r="N16" s="98"/>
      <c r="O16" s="170"/>
      <c r="P16" s="93" t="s">
        <v>8</v>
      </c>
      <c r="Q16" s="95">
        <f>SUM(I16*K16+M16*O16)</f>
        <v>800000</v>
      </c>
      <c r="R16" s="76"/>
      <c r="S16" s="70">
        <v>10652308</v>
      </c>
      <c r="T16" s="71">
        <f>S16/S17*100</f>
        <v>6.316435242697203</v>
      </c>
    </row>
    <row r="17" spans="1:22" s="13" customFormat="1" ht="20.100000000000001" customHeight="1">
      <c r="A17" s="143"/>
      <c r="B17" s="147"/>
      <c r="C17" s="147"/>
      <c r="D17" s="154"/>
      <c r="E17" s="155"/>
      <c r="F17" s="164"/>
      <c r="G17" s="159"/>
      <c r="H17" s="158" t="s">
        <v>149</v>
      </c>
      <c r="I17" s="91">
        <v>100000</v>
      </c>
      <c r="J17" s="98" t="s">
        <v>7</v>
      </c>
      <c r="K17" s="168">
        <v>4</v>
      </c>
      <c r="L17" s="98" t="s">
        <v>21</v>
      </c>
      <c r="M17" s="171">
        <v>100000</v>
      </c>
      <c r="N17" s="98" t="s">
        <v>7</v>
      </c>
      <c r="O17" s="168">
        <v>4</v>
      </c>
      <c r="P17" s="93" t="s">
        <v>8</v>
      </c>
      <c r="Q17" s="95">
        <f>SUM(I17*K17+M17*O17)</f>
        <v>800000</v>
      </c>
      <c r="R17" s="76"/>
      <c r="S17" s="15">
        <f>SUM(S13:S16)</f>
        <v>168644300</v>
      </c>
    </row>
    <row r="18" spans="1:22" s="13" customFormat="1" ht="11.25" customHeight="1">
      <c r="A18" s="143"/>
      <c r="B18" s="147"/>
      <c r="C18" s="147"/>
      <c r="D18" s="154"/>
      <c r="E18" s="155"/>
      <c r="F18" s="156"/>
      <c r="G18" s="159"/>
      <c r="H18" s="158"/>
      <c r="I18" s="91"/>
      <c r="J18" s="98"/>
      <c r="K18" s="169"/>
      <c r="L18" s="98"/>
      <c r="M18" s="132"/>
      <c r="N18" s="98"/>
      <c r="O18" s="98"/>
      <c r="P18" s="93" t="s">
        <v>8</v>
      </c>
      <c r="Q18" s="95"/>
      <c r="R18" s="76"/>
    </row>
    <row r="19" spans="1:22" s="13" customFormat="1" ht="20.100000000000001" customHeight="1">
      <c r="A19" s="143"/>
      <c r="B19" s="147"/>
      <c r="C19" s="378" t="s">
        <v>253</v>
      </c>
      <c r="D19" s="154">
        <f>Q19</f>
        <v>1659600</v>
      </c>
      <c r="E19" s="155">
        <v>1025507</v>
      </c>
      <c r="F19" s="156">
        <f>SUM(D19-E19)</f>
        <v>634093</v>
      </c>
      <c r="G19" s="97">
        <f>SUM(D19/E19)*100%</f>
        <v>1.6183214741586356</v>
      </c>
      <c r="H19" s="172"/>
      <c r="I19" s="98"/>
      <c r="J19" s="98"/>
      <c r="K19" s="92"/>
      <c r="L19" s="98"/>
      <c r="M19" s="132"/>
      <c r="N19" s="98"/>
      <c r="O19" s="98"/>
      <c r="P19" s="98"/>
      <c r="Q19" s="95">
        <f>SUM(Q20:Q21)</f>
        <v>1659600</v>
      </c>
      <c r="R19" s="76"/>
    </row>
    <row r="20" spans="1:22" s="13" customFormat="1" ht="20.100000000000001" customHeight="1">
      <c r="A20" s="143"/>
      <c r="B20" s="147"/>
      <c r="C20" s="147"/>
      <c r="D20" s="154"/>
      <c r="E20" s="155"/>
      <c r="F20" s="156"/>
      <c r="G20" s="159"/>
      <c r="H20" s="172" t="s">
        <v>16</v>
      </c>
      <c r="I20" s="91">
        <f>S10</f>
        <v>55320000</v>
      </c>
      <c r="J20" s="98" t="s">
        <v>7</v>
      </c>
      <c r="K20" s="173" t="s">
        <v>71</v>
      </c>
      <c r="L20" s="174"/>
      <c r="M20" s="175"/>
      <c r="N20" s="174"/>
      <c r="O20" s="174"/>
      <c r="P20" s="93" t="s">
        <v>8</v>
      </c>
      <c r="Q20" s="95">
        <f>SUM(I20*K20)</f>
        <v>1477044</v>
      </c>
      <c r="R20" s="76"/>
    </row>
    <row r="21" spans="1:22" s="13" customFormat="1" ht="20.100000000000001" customHeight="1">
      <c r="A21" s="143"/>
      <c r="B21" s="147"/>
      <c r="C21" s="147"/>
      <c r="D21" s="154"/>
      <c r="E21" s="155"/>
      <c r="F21" s="156"/>
      <c r="G21" s="159"/>
      <c r="H21" s="176" t="s">
        <v>150</v>
      </c>
      <c r="I21" s="91">
        <f>X13</f>
        <v>55320000</v>
      </c>
      <c r="J21" s="98" t="s">
        <v>7</v>
      </c>
      <c r="K21" s="173" t="s">
        <v>72</v>
      </c>
      <c r="L21" s="174"/>
      <c r="M21" s="175"/>
      <c r="N21" s="174"/>
      <c r="O21" s="174"/>
      <c r="P21" s="93" t="s">
        <v>8</v>
      </c>
      <c r="Q21" s="95">
        <f>SUM(I21*K21)</f>
        <v>182556</v>
      </c>
      <c r="R21" s="76"/>
      <c r="T21" s="13">
        <v>40132</v>
      </c>
      <c r="U21" s="21">
        <f>SUM(T21*4.78%)</f>
        <v>1918.3096</v>
      </c>
      <c r="V21" s="13">
        <v>38100</v>
      </c>
    </row>
    <row r="22" spans="1:22" s="13" customFormat="1" ht="7.5" customHeight="1">
      <c r="A22" s="143"/>
      <c r="B22" s="147"/>
      <c r="C22" s="147"/>
      <c r="D22" s="154"/>
      <c r="E22" s="155"/>
      <c r="F22" s="156"/>
      <c r="G22" s="159"/>
      <c r="H22" s="176"/>
      <c r="I22" s="91"/>
      <c r="J22" s="98"/>
      <c r="K22" s="177"/>
      <c r="L22" s="174"/>
      <c r="M22" s="175"/>
      <c r="N22" s="174"/>
      <c r="O22" s="174"/>
      <c r="P22" s="93"/>
      <c r="Q22" s="95"/>
      <c r="R22" s="76"/>
      <c r="S22" s="13">
        <v>1106640</v>
      </c>
      <c r="T22" s="13">
        <v>1580000</v>
      </c>
      <c r="U22" s="21">
        <f>SUM(T22*4.5%)</f>
        <v>71100</v>
      </c>
      <c r="V22" s="13">
        <v>1460000</v>
      </c>
    </row>
    <row r="23" spans="1:22" s="13" customFormat="1" ht="20.100000000000001" customHeight="1">
      <c r="A23" s="143"/>
      <c r="B23" s="147"/>
      <c r="C23" s="147" t="s">
        <v>251</v>
      </c>
      <c r="D23" s="154">
        <f>Q23</f>
        <v>2489400</v>
      </c>
      <c r="E23" s="155">
        <v>1738800</v>
      </c>
      <c r="F23" s="156">
        <f>SUM(D23-E23)</f>
        <v>750600</v>
      </c>
      <c r="G23" s="97">
        <f>SUM(D23/E23)*100%</f>
        <v>1.4316770186335404</v>
      </c>
      <c r="H23" s="158"/>
      <c r="I23" s="98"/>
      <c r="J23" s="98"/>
      <c r="K23" s="92"/>
      <c r="L23" s="98"/>
      <c r="M23" s="132"/>
      <c r="N23" s="98"/>
      <c r="O23" s="98"/>
      <c r="P23" s="98"/>
      <c r="Q23" s="95">
        <f>Q24</f>
        <v>2489400</v>
      </c>
      <c r="R23" s="76"/>
      <c r="T23" s="13">
        <v>1580000</v>
      </c>
      <c r="U23" s="21">
        <f>SUM(T23*2.54%)</f>
        <v>40132</v>
      </c>
      <c r="V23" s="13">
        <v>1460000</v>
      </c>
    </row>
    <row r="24" spans="1:22" s="13" customFormat="1" ht="20.100000000000001" customHeight="1">
      <c r="A24" s="143"/>
      <c r="B24" s="147"/>
      <c r="C24" s="147"/>
      <c r="D24" s="154"/>
      <c r="E24" s="155"/>
      <c r="F24" s="156"/>
      <c r="G24" s="159"/>
      <c r="H24" s="158" t="s">
        <v>109</v>
      </c>
      <c r="I24" s="91">
        <f>S10</f>
        <v>55320000</v>
      </c>
      <c r="J24" s="98" t="s">
        <v>7</v>
      </c>
      <c r="K24" s="173" t="s">
        <v>151</v>
      </c>
      <c r="L24" s="98"/>
      <c r="M24" s="175"/>
      <c r="N24" s="98"/>
      <c r="O24" s="98"/>
      <c r="P24" s="93" t="s">
        <v>8</v>
      </c>
      <c r="Q24" s="95">
        <f>SUM(I24*4.5%)</f>
        <v>2489400</v>
      </c>
      <c r="R24" s="76"/>
      <c r="U24" s="21">
        <f>SUM(U21:U23)</f>
        <v>113150.30959999999</v>
      </c>
    </row>
    <row r="25" spans="1:22" s="13" customFormat="1" ht="11.25" customHeight="1">
      <c r="A25" s="143"/>
      <c r="B25" s="147"/>
      <c r="C25" s="147"/>
      <c r="D25" s="154"/>
      <c r="E25" s="155"/>
      <c r="F25" s="156"/>
      <c r="G25" s="159"/>
      <c r="H25" s="158"/>
      <c r="I25" s="91"/>
      <c r="J25" s="98"/>
      <c r="K25" s="173"/>
      <c r="L25" s="98"/>
      <c r="M25" s="175"/>
      <c r="N25" s="98"/>
      <c r="O25" s="98"/>
      <c r="P25" s="93"/>
      <c r="Q25" s="95"/>
      <c r="R25" s="76"/>
      <c r="S25" s="13">
        <v>2088000</v>
      </c>
    </row>
    <row r="26" spans="1:22" s="13" customFormat="1" ht="20.100000000000001" customHeight="1">
      <c r="A26" s="143"/>
      <c r="B26" s="147"/>
      <c r="C26" s="147" t="s">
        <v>252</v>
      </c>
      <c r="D26" s="154">
        <f>Q26</f>
        <v>1106400</v>
      </c>
      <c r="E26" s="155">
        <v>772800</v>
      </c>
      <c r="F26" s="156">
        <f>SUM(D26-E26)</f>
        <v>333600</v>
      </c>
      <c r="G26" s="97">
        <f>SUM(D26/E26)*100%</f>
        <v>1.4316770186335404</v>
      </c>
      <c r="H26" s="176"/>
      <c r="I26" s="91"/>
      <c r="J26" s="98"/>
      <c r="K26" s="178"/>
      <c r="L26" s="179"/>
      <c r="M26" s="180"/>
      <c r="N26" s="179"/>
      <c r="O26" s="179"/>
      <c r="P26" s="93"/>
      <c r="Q26" s="95">
        <f>Q27+Q28</f>
        <v>1106400</v>
      </c>
      <c r="R26" s="76"/>
    </row>
    <row r="27" spans="1:22" s="13" customFormat="1" ht="20.100000000000001" customHeight="1">
      <c r="A27" s="143"/>
      <c r="B27" s="147"/>
      <c r="C27" s="147"/>
      <c r="D27" s="154"/>
      <c r="E27" s="155"/>
      <c r="F27" s="156"/>
      <c r="G27" s="159"/>
      <c r="H27" s="176" t="s">
        <v>152</v>
      </c>
      <c r="I27" s="91">
        <f>S10</f>
        <v>55320000</v>
      </c>
      <c r="J27" s="98" t="s">
        <v>7</v>
      </c>
      <c r="K27" s="178" t="s">
        <v>153</v>
      </c>
      <c r="L27" s="179"/>
      <c r="M27" s="180"/>
      <c r="N27" s="179"/>
      <c r="O27" s="179"/>
      <c r="P27" s="93" t="s">
        <v>8</v>
      </c>
      <c r="Q27" s="95">
        <f>SUM(I27*1.3%)</f>
        <v>719160.00000000012</v>
      </c>
      <c r="R27" s="76"/>
    </row>
    <row r="28" spans="1:22" s="13" customFormat="1" ht="20.100000000000001" customHeight="1">
      <c r="A28" s="143"/>
      <c r="B28" s="147"/>
      <c r="C28" s="147"/>
      <c r="D28" s="154"/>
      <c r="E28" s="155"/>
      <c r="F28" s="156"/>
      <c r="G28" s="97"/>
      <c r="H28" s="158" t="s">
        <v>17</v>
      </c>
      <c r="I28" s="91">
        <f>S10</f>
        <v>55320000</v>
      </c>
      <c r="J28" s="98" t="s">
        <v>7</v>
      </c>
      <c r="K28" s="173" t="s">
        <v>154</v>
      </c>
      <c r="L28" s="98"/>
      <c r="M28" s="132"/>
      <c r="N28" s="98"/>
      <c r="O28" s="98"/>
      <c r="P28" s="93" t="s">
        <v>8</v>
      </c>
      <c r="Q28" s="95">
        <f>SUM(I28*0.7%)</f>
        <v>387239.99999999994</v>
      </c>
      <c r="R28" s="76"/>
      <c r="S28" s="13">
        <v>603200</v>
      </c>
    </row>
    <row r="29" spans="1:22" s="13" customFormat="1" ht="11.25" customHeight="1">
      <c r="A29" s="143"/>
      <c r="B29" s="147"/>
      <c r="C29" s="147"/>
      <c r="D29" s="154"/>
      <c r="E29" s="155"/>
      <c r="F29" s="156"/>
      <c r="G29" s="159"/>
      <c r="H29" s="158"/>
      <c r="I29" s="91"/>
      <c r="J29" s="98"/>
      <c r="K29" s="173"/>
      <c r="L29" s="98"/>
      <c r="M29" s="132"/>
      <c r="N29" s="98"/>
      <c r="O29" s="98"/>
      <c r="P29" s="93"/>
      <c r="Q29" s="95"/>
      <c r="R29" s="76"/>
      <c r="S29" s="13">
        <v>324800</v>
      </c>
    </row>
    <row r="30" spans="1:22" s="13" customFormat="1" ht="20.100000000000001" customHeight="1">
      <c r="A30" s="143"/>
      <c r="B30" s="147"/>
      <c r="C30" s="366" t="s">
        <v>13</v>
      </c>
      <c r="D30" s="154">
        <f>Q30</f>
        <v>450000</v>
      </c>
      <c r="E30" s="155">
        <v>300000</v>
      </c>
      <c r="F30" s="181">
        <f>SUM(D30-E30)</f>
        <v>150000</v>
      </c>
      <c r="G30" s="97">
        <f>SUM(D30/E30)*100%</f>
        <v>1.5</v>
      </c>
      <c r="H30" s="158"/>
      <c r="I30" s="91"/>
      <c r="J30" s="98"/>
      <c r="K30" s="173"/>
      <c r="L30" s="98"/>
      <c r="M30" s="132"/>
      <c r="N30" s="98"/>
      <c r="O30" s="98"/>
      <c r="P30" s="93"/>
      <c r="Q30" s="95">
        <f>SUM(Q31:Q31)</f>
        <v>450000</v>
      </c>
      <c r="R30" s="76"/>
      <c r="S30" s="15">
        <f>SUM(S11:S29)</f>
        <v>341411240</v>
      </c>
    </row>
    <row r="31" spans="1:22" s="13" customFormat="1" ht="20.100000000000001" customHeight="1">
      <c r="A31" s="182"/>
      <c r="B31" s="183"/>
      <c r="C31" s="183"/>
      <c r="D31" s="184"/>
      <c r="E31" s="185"/>
      <c r="F31" s="186"/>
      <c r="G31" s="187"/>
      <c r="H31" s="188" t="s">
        <v>155</v>
      </c>
      <c r="I31" s="102">
        <v>30000</v>
      </c>
      <c r="J31" s="101" t="s">
        <v>7</v>
      </c>
      <c r="K31" s="189">
        <v>3</v>
      </c>
      <c r="L31" s="101" t="s">
        <v>7</v>
      </c>
      <c r="M31" s="103">
        <v>5</v>
      </c>
      <c r="N31" s="101"/>
      <c r="O31" s="190"/>
      <c r="P31" s="191" t="s">
        <v>8</v>
      </c>
      <c r="Q31" s="104">
        <f>SUM(I31*K31*M31)</f>
        <v>450000</v>
      </c>
      <c r="R31" s="76"/>
    </row>
    <row r="32" spans="1:22" s="13" customFormat="1" ht="20.100000000000001" customHeight="1">
      <c r="A32" s="192" t="s">
        <v>36</v>
      </c>
      <c r="B32" s="4256" t="s">
        <v>22</v>
      </c>
      <c r="C32" s="4257"/>
      <c r="D32" s="144">
        <f>D33+D56</f>
        <v>22542000</v>
      </c>
      <c r="E32" s="193">
        <f>E33+E56</f>
        <v>21753000</v>
      </c>
      <c r="F32" s="194">
        <f>SUM(D32-E32)</f>
        <v>789000</v>
      </c>
      <c r="G32" s="376">
        <f>SUM(D32/E32)*100%</f>
        <v>1.0362708591918357</v>
      </c>
      <c r="H32" s="195"/>
      <c r="I32" s="196"/>
      <c r="J32" s="196"/>
      <c r="K32" s="197"/>
      <c r="L32" s="196"/>
      <c r="M32" s="198"/>
      <c r="N32" s="196"/>
      <c r="O32" s="196"/>
      <c r="P32" s="196"/>
      <c r="Q32" s="153">
        <f>SUM(Q33,Q56)</f>
        <v>22542000</v>
      </c>
      <c r="R32" s="77"/>
    </row>
    <row r="33" spans="1:20" s="13" customFormat="1" ht="20.100000000000001" customHeight="1">
      <c r="A33" s="143"/>
      <c r="B33" s="199" t="s">
        <v>156</v>
      </c>
      <c r="C33" s="367" t="s">
        <v>10</v>
      </c>
      <c r="D33" s="144">
        <f>SUM(D34:D55)</f>
        <v>8542000</v>
      </c>
      <c r="E33" s="185">
        <f>SUM(E34+E38+E43+E46+E52)</f>
        <v>7353000</v>
      </c>
      <c r="F33" s="194">
        <f>SUM(D33-E33)</f>
        <v>1189000</v>
      </c>
      <c r="G33" s="376">
        <f>SUM(D33/E33)*100%</f>
        <v>1.1617027063783489</v>
      </c>
      <c r="H33" s="188"/>
      <c r="I33" s="101"/>
      <c r="J33" s="101"/>
      <c r="K33" s="103"/>
      <c r="L33" s="101"/>
      <c r="M33" s="200"/>
      <c r="N33" s="101"/>
      <c r="O33" s="101"/>
      <c r="P33" s="101"/>
      <c r="Q33" s="201">
        <f>Q34+Q38+Q43+Q46+Q52</f>
        <v>8542000</v>
      </c>
      <c r="R33" s="77"/>
      <c r="T33" s="14">
        <f>SUM(T35:T55)</f>
        <v>0</v>
      </c>
    </row>
    <row r="34" spans="1:20" s="13" customFormat="1" ht="18.75" customHeight="1">
      <c r="A34" s="143"/>
      <c r="B34" s="147"/>
      <c r="C34" s="147" t="s">
        <v>23</v>
      </c>
      <c r="D34" s="154">
        <f>Q34</f>
        <v>1920000</v>
      </c>
      <c r="E34" s="155">
        <v>1320000</v>
      </c>
      <c r="F34" s="181">
        <f>SUM(D34-E34)</f>
        <v>600000</v>
      </c>
      <c r="G34" s="377">
        <f>SUM(D34/E34)*100%</f>
        <v>1.4545454545454546</v>
      </c>
      <c r="H34" s="158"/>
      <c r="I34" s="98"/>
      <c r="J34" s="98"/>
      <c r="K34" s="92"/>
      <c r="L34" s="98"/>
      <c r="M34" s="132"/>
      <c r="N34" s="98"/>
      <c r="O34" s="98"/>
      <c r="P34" s="98"/>
      <c r="Q34" s="95">
        <f>SUM(Q35:Q36)</f>
        <v>1920000</v>
      </c>
      <c r="R34" s="76"/>
    </row>
    <row r="35" spans="1:20" s="13" customFormat="1" ht="18.75" customHeight="1">
      <c r="A35" s="143"/>
      <c r="B35" s="147"/>
      <c r="C35" s="147"/>
      <c r="D35" s="154"/>
      <c r="E35" s="155"/>
      <c r="F35" s="181"/>
      <c r="G35" s="159"/>
      <c r="H35" s="369" t="s">
        <v>250</v>
      </c>
      <c r="I35" s="370">
        <v>100000</v>
      </c>
      <c r="J35" s="371" t="s">
        <v>7</v>
      </c>
      <c r="K35" s="372">
        <v>12</v>
      </c>
      <c r="L35" s="371"/>
      <c r="M35" s="373"/>
      <c r="N35" s="371"/>
      <c r="O35" s="372"/>
      <c r="P35" s="374" t="s">
        <v>8</v>
      </c>
      <c r="Q35" s="375">
        <f>SUM(I35*K35)</f>
        <v>1200000</v>
      </c>
      <c r="R35" s="76"/>
    </row>
    <row r="36" spans="1:20" s="13" customFormat="1" ht="18.75" customHeight="1">
      <c r="A36" s="143"/>
      <c r="B36" s="147"/>
      <c r="C36" s="147"/>
      <c r="D36" s="154"/>
      <c r="E36" s="155"/>
      <c r="F36" s="181"/>
      <c r="G36" s="159"/>
      <c r="H36" s="369" t="s">
        <v>249</v>
      </c>
      <c r="I36" s="370">
        <v>60000</v>
      </c>
      <c r="J36" s="371" t="s">
        <v>7</v>
      </c>
      <c r="K36" s="372">
        <v>12</v>
      </c>
      <c r="L36" s="371"/>
      <c r="M36" s="373"/>
      <c r="N36" s="371"/>
      <c r="O36" s="372"/>
      <c r="P36" s="374" t="s">
        <v>8</v>
      </c>
      <c r="Q36" s="375">
        <f>SUM(I36*K36)</f>
        <v>720000</v>
      </c>
      <c r="R36" s="76"/>
    </row>
    <row r="37" spans="1:20" s="13" customFormat="1" ht="7.5" customHeight="1">
      <c r="A37" s="143"/>
      <c r="B37" s="147"/>
      <c r="C37" s="147"/>
      <c r="D37" s="154"/>
      <c r="E37" s="155"/>
      <c r="F37" s="164" t="s">
        <v>81</v>
      </c>
      <c r="G37" s="159"/>
      <c r="H37" s="158"/>
      <c r="I37" s="98"/>
      <c r="J37" s="98"/>
      <c r="K37" s="92"/>
      <c r="L37" s="98"/>
      <c r="M37" s="132"/>
      <c r="N37" s="98"/>
      <c r="O37" s="98"/>
      <c r="P37" s="98"/>
      <c r="Q37" s="95"/>
      <c r="R37" s="76"/>
    </row>
    <row r="38" spans="1:20" s="13" customFormat="1" ht="18.75" customHeight="1">
      <c r="A38" s="143"/>
      <c r="B38" s="147"/>
      <c r="C38" s="147" t="s">
        <v>157</v>
      </c>
      <c r="D38" s="154">
        <f>Q38</f>
        <v>2160000</v>
      </c>
      <c r="E38" s="155">
        <v>1920000</v>
      </c>
      <c r="F38" s="181">
        <f>SUM(D38-E38)</f>
        <v>240000</v>
      </c>
      <c r="G38" s="97">
        <f>SUM(D38/E38)*100%</f>
        <v>1.125</v>
      </c>
      <c r="H38" s="158"/>
      <c r="I38" s="98"/>
      <c r="J38" s="98"/>
      <c r="K38" s="92"/>
      <c r="L38" s="98"/>
      <c r="M38" s="132"/>
      <c r="N38" s="98"/>
      <c r="O38" s="98"/>
      <c r="P38" s="98"/>
      <c r="Q38" s="95">
        <f>SUM(Q39:Q41)</f>
        <v>2160000</v>
      </c>
      <c r="R38" s="76"/>
    </row>
    <row r="39" spans="1:20" s="13" customFormat="1" ht="18.75" customHeight="1">
      <c r="A39" s="143"/>
      <c r="B39" s="147"/>
      <c r="C39" s="147"/>
      <c r="D39" s="154"/>
      <c r="E39" s="155"/>
      <c r="F39" s="181"/>
      <c r="G39" s="159"/>
      <c r="H39" s="158" t="s">
        <v>52</v>
      </c>
      <c r="I39" s="91">
        <v>30000</v>
      </c>
      <c r="J39" s="98" t="s">
        <v>7</v>
      </c>
      <c r="K39" s="169">
        <v>12</v>
      </c>
      <c r="L39" s="98"/>
      <c r="M39" s="175"/>
      <c r="N39" s="98"/>
      <c r="O39" s="98"/>
      <c r="P39" s="93" t="s">
        <v>8</v>
      </c>
      <c r="Q39" s="95">
        <f>SUM(I39*K39+M39)</f>
        <v>360000</v>
      </c>
      <c r="R39" s="76"/>
    </row>
    <row r="40" spans="1:20" s="13" customFormat="1" ht="18.75" customHeight="1">
      <c r="A40" s="143"/>
      <c r="B40" s="147"/>
      <c r="C40" s="147"/>
      <c r="D40" s="154"/>
      <c r="E40" s="155"/>
      <c r="F40" s="181"/>
      <c r="G40" s="159"/>
      <c r="H40" s="204" t="s">
        <v>48</v>
      </c>
      <c r="I40" s="91">
        <v>100000</v>
      </c>
      <c r="J40" s="98" t="s">
        <v>7</v>
      </c>
      <c r="K40" s="169">
        <v>12</v>
      </c>
      <c r="L40" s="98"/>
      <c r="M40" s="175"/>
      <c r="N40" s="98"/>
      <c r="O40" s="98"/>
      <c r="P40" s="93" t="s">
        <v>8</v>
      </c>
      <c r="Q40" s="95">
        <f>SUM(I40*K40+M40)</f>
        <v>1200000</v>
      </c>
      <c r="R40" s="76"/>
    </row>
    <row r="41" spans="1:20" s="13" customFormat="1" ht="18.75" customHeight="1">
      <c r="A41" s="143"/>
      <c r="B41" s="147"/>
      <c r="C41" s="147"/>
      <c r="D41" s="154"/>
      <c r="E41" s="155"/>
      <c r="F41" s="181"/>
      <c r="G41" s="159"/>
      <c r="H41" s="158" t="s">
        <v>49</v>
      </c>
      <c r="I41" s="91">
        <v>50000</v>
      </c>
      <c r="J41" s="98" t="s">
        <v>7</v>
      </c>
      <c r="K41" s="169">
        <v>12</v>
      </c>
      <c r="L41" s="98"/>
      <c r="M41" s="132"/>
      <c r="N41" s="98"/>
      <c r="O41" s="98"/>
      <c r="P41" s="93" t="s">
        <v>8</v>
      </c>
      <c r="Q41" s="95">
        <f>SUM(I41*K41)</f>
        <v>600000</v>
      </c>
      <c r="R41" s="76"/>
    </row>
    <row r="42" spans="1:20" s="13" customFormat="1" ht="7.5" customHeight="1">
      <c r="A42" s="143"/>
      <c r="B42" s="147"/>
      <c r="C42" s="147"/>
      <c r="D42" s="154"/>
      <c r="E42" s="155"/>
      <c r="F42" s="205" t="s">
        <v>81</v>
      </c>
      <c r="G42" s="159"/>
      <c r="H42" s="158"/>
      <c r="I42" s="98"/>
      <c r="J42" s="98"/>
      <c r="K42" s="92"/>
      <c r="L42" s="98"/>
      <c r="M42" s="132"/>
      <c r="N42" s="98"/>
      <c r="O42" s="98"/>
      <c r="P42" s="98"/>
      <c r="Q42" s="95"/>
      <c r="R42" s="76"/>
    </row>
    <row r="43" spans="1:20" s="13" customFormat="1" ht="18.75" customHeight="1">
      <c r="A43" s="143"/>
      <c r="B43" s="147"/>
      <c r="C43" s="147" t="s">
        <v>24</v>
      </c>
      <c r="D43" s="154">
        <f>Q43</f>
        <v>372000</v>
      </c>
      <c r="E43" s="155">
        <v>372000</v>
      </c>
      <c r="F43" s="181">
        <f>SUM(D43-E43)</f>
        <v>0</v>
      </c>
      <c r="G43" s="97">
        <f>SUM(D43/E43)*100%</f>
        <v>1</v>
      </c>
      <c r="H43" s="158"/>
      <c r="I43" s="98"/>
      <c r="J43" s="98"/>
      <c r="K43" s="92"/>
      <c r="L43" s="98"/>
      <c r="M43" s="132"/>
      <c r="N43" s="98"/>
      <c r="O43" s="98"/>
      <c r="P43" s="98"/>
      <c r="Q43" s="95">
        <f>SUM(Q44:Q44)</f>
        <v>372000</v>
      </c>
      <c r="R43" s="76"/>
    </row>
    <row r="44" spans="1:20" s="13" customFormat="1" ht="18.75" customHeight="1">
      <c r="A44" s="143"/>
      <c r="B44" s="147"/>
      <c r="C44" s="147"/>
      <c r="D44" s="154"/>
      <c r="E44" s="155"/>
      <c r="F44" s="181"/>
      <c r="G44" s="159"/>
      <c r="H44" s="158" t="s">
        <v>20</v>
      </c>
      <c r="I44" s="91">
        <v>31000</v>
      </c>
      <c r="J44" s="98" t="s">
        <v>7</v>
      </c>
      <c r="K44" s="169">
        <v>12</v>
      </c>
      <c r="L44" s="98"/>
      <c r="M44" s="175"/>
      <c r="N44" s="98"/>
      <c r="O44" s="98"/>
      <c r="P44" s="93" t="s">
        <v>8</v>
      </c>
      <c r="Q44" s="95">
        <f>SUM(I44*K44+M44)</f>
        <v>372000</v>
      </c>
      <c r="R44" s="76"/>
    </row>
    <row r="45" spans="1:20" s="13" customFormat="1" ht="7.5" customHeight="1">
      <c r="A45" s="143"/>
      <c r="B45" s="147"/>
      <c r="C45" s="147"/>
      <c r="D45" s="154"/>
      <c r="E45" s="155"/>
      <c r="F45" s="181"/>
      <c r="G45" s="159"/>
      <c r="H45" s="158"/>
      <c r="I45" s="91"/>
      <c r="J45" s="98"/>
      <c r="K45" s="169"/>
      <c r="L45" s="98"/>
      <c r="M45" s="175"/>
      <c r="N45" s="98"/>
      <c r="O45" s="98"/>
      <c r="P45" s="93"/>
      <c r="Q45" s="95"/>
      <c r="R45" s="76"/>
    </row>
    <row r="46" spans="1:20" s="13" customFormat="1" ht="18.75" customHeight="1">
      <c r="A46" s="143"/>
      <c r="B46" s="147"/>
      <c r="C46" s="147" t="s">
        <v>25</v>
      </c>
      <c r="D46" s="154">
        <f>Q46</f>
        <v>2390000</v>
      </c>
      <c r="E46" s="155">
        <v>2121000</v>
      </c>
      <c r="F46" s="181">
        <f>SUM(D46-E46)</f>
        <v>269000</v>
      </c>
      <c r="G46" s="97">
        <f>SUM(D46/E46)*100%</f>
        <v>1.1268269684111267</v>
      </c>
      <c r="H46" s="158"/>
      <c r="I46" s="98"/>
      <c r="J46" s="98"/>
      <c r="K46" s="92"/>
      <c r="L46" s="98"/>
      <c r="M46" s="132"/>
      <c r="N46" s="98"/>
      <c r="O46" s="98"/>
      <c r="P46" s="98"/>
      <c r="Q46" s="95">
        <f>SUM(Q47:Q50)</f>
        <v>2390000</v>
      </c>
      <c r="R46" s="76"/>
    </row>
    <row r="47" spans="1:20" s="13" customFormat="1" ht="18.75" customHeight="1">
      <c r="A47" s="143"/>
      <c r="B47" s="147"/>
      <c r="C47" s="147"/>
      <c r="D47" s="154"/>
      <c r="E47" s="155"/>
      <c r="F47" s="205" t="s">
        <v>81</v>
      </c>
      <c r="G47" s="159"/>
      <c r="H47" s="206" t="s">
        <v>18</v>
      </c>
      <c r="I47" s="207">
        <v>800000</v>
      </c>
      <c r="J47" s="162"/>
      <c r="K47" s="208">
        <v>1</v>
      </c>
      <c r="L47" s="162"/>
      <c r="M47" s="209"/>
      <c r="N47" s="162"/>
      <c r="O47" s="162"/>
      <c r="P47" s="162"/>
      <c r="Q47" s="210">
        <f>SUM(I47*K47)</f>
        <v>800000</v>
      </c>
      <c r="R47" s="76"/>
    </row>
    <row r="48" spans="1:20" s="13" customFormat="1" ht="18.75" customHeight="1">
      <c r="A48" s="143"/>
      <c r="B48" s="147"/>
      <c r="C48" s="147"/>
      <c r="D48" s="154"/>
      <c r="E48" s="155"/>
      <c r="F48" s="205"/>
      <c r="G48" s="159"/>
      <c r="H48" s="206" t="s">
        <v>19</v>
      </c>
      <c r="I48" s="207">
        <v>90000</v>
      </c>
      <c r="J48" s="162" t="s">
        <v>7</v>
      </c>
      <c r="K48" s="208">
        <v>1</v>
      </c>
      <c r="L48" s="162"/>
      <c r="M48" s="209"/>
      <c r="N48" s="162"/>
      <c r="O48" s="162"/>
      <c r="P48" s="163" t="s">
        <v>8</v>
      </c>
      <c r="Q48" s="210">
        <f>SUM(I48*K48)</f>
        <v>90000</v>
      </c>
      <c r="R48" s="76"/>
    </row>
    <row r="49" spans="1:20" s="13" customFormat="1" ht="18.75" customHeight="1">
      <c r="A49" s="143"/>
      <c r="B49" s="147"/>
      <c r="C49" s="147"/>
      <c r="D49" s="154"/>
      <c r="E49" s="155"/>
      <c r="F49" s="205"/>
      <c r="G49" s="159"/>
      <c r="H49" s="158" t="s">
        <v>51</v>
      </c>
      <c r="I49" s="91">
        <v>100000</v>
      </c>
      <c r="J49" s="98" t="s">
        <v>7</v>
      </c>
      <c r="K49" s="169">
        <v>12</v>
      </c>
      <c r="L49" s="98"/>
      <c r="M49" s="175"/>
      <c r="N49" s="98"/>
      <c r="O49" s="98"/>
      <c r="P49" s="93" t="s">
        <v>8</v>
      </c>
      <c r="Q49" s="95">
        <f>SUM(I49*K49+M49)</f>
        <v>1200000</v>
      </c>
      <c r="R49" s="76"/>
    </row>
    <row r="50" spans="1:20" s="13" customFormat="1" ht="18.75" customHeight="1">
      <c r="A50" s="143"/>
      <c r="B50" s="147"/>
      <c r="C50" s="147"/>
      <c r="D50" s="154"/>
      <c r="E50" s="155"/>
      <c r="F50" s="205"/>
      <c r="G50" s="159"/>
      <c r="H50" s="158" t="s">
        <v>158</v>
      </c>
      <c r="I50" s="91">
        <v>300000</v>
      </c>
      <c r="J50" s="98"/>
      <c r="K50" s="211"/>
      <c r="L50" s="98"/>
      <c r="M50" s="132"/>
      <c r="N50" s="98"/>
      <c r="O50" s="98"/>
      <c r="P50" s="93" t="s">
        <v>8</v>
      </c>
      <c r="Q50" s="95">
        <f>I50</f>
        <v>300000</v>
      </c>
      <c r="R50" s="76"/>
    </row>
    <row r="51" spans="1:20" s="13" customFormat="1" ht="7.5" customHeight="1">
      <c r="A51" s="143"/>
      <c r="B51" s="147"/>
      <c r="C51" s="147"/>
      <c r="D51" s="154"/>
      <c r="E51" s="155"/>
      <c r="F51" s="205"/>
      <c r="G51" s="159"/>
      <c r="H51" s="158"/>
      <c r="I51" s="91"/>
      <c r="J51" s="98"/>
      <c r="K51" s="211"/>
      <c r="L51" s="98"/>
      <c r="M51" s="132"/>
      <c r="N51" s="98"/>
      <c r="O51" s="98"/>
      <c r="P51" s="93"/>
      <c r="Q51" s="95"/>
      <c r="R51" s="76"/>
    </row>
    <row r="52" spans="1:20" s="13" customFormat="1" ht="18.75" customHeight="1">
      <c r="A52" s="143"/>
      <c r="B52" s="147"/>
      <c r="C52" s="147" t="s">
        <v>14</v>
      </c>
      <c r="D52" s="154">
        <f>Q52</f>
        <v>1700000</v>
      </c>
      <c r="E52" s="155">
        <v>1620000</v>
      </c>
      <c r="F52" s="156">
        <f>SUM(D52-E52)</f>
        <v>80000</v>
      </c>
      <c r="G52" s="97">
        <f>SUM(D52/E52)*100%</f>
        <v>1.0493827160493827</v>
      </c>
      <c r="H52" s="158"/>
      <c r="I52" s="98"/>
      <c r="J52" s="98"/>
      <c r="K52" s="92"/>
      <c r="L52" s="98"/>
      <c r="M52" s="132"/>
      <c r="N52" s="98"/>
      <c r="O52" s="98"/>
      <c r="P52" s="98"/>
      <c r="Q52" s="95">
        <f>SUM(Q53:Q55)</f>
        <v>1700000</v>
      </c>
      <c r="R52" s="76"/>
    </row>
    <row r="53" spans="1:20" s="13" customFormat="1" ht="36.75" customHeight="1">
      <c r="A53" s="143"/>
      <c r="B53" s="147"/>
      <c r="C53" s="147"/>
      <c r="D53" s="154"/>
      <c r="E53" s="155"/>
      <c r="F53" s="181"/>
      <c r="G53" s="159"/>
      <c r="H53" s="204" t="s">
        <v>159</v>
      </c>
      <c r="I53" s="91">
        <v>80000</v>
      </c>
      <c r="J53" s="98" t="s">
        <v>7</v>
      </c>
      <c r="K53" s="169">
        <v>12</v>
      </c>
      <c r="L53" s="98"/>
      <c r="M53" s="175"/>
      <c r="N53" s="98"/>
      <c r="O53" s="98"/>
      <c r="P53" s="93" t="s">
        <v>8</v>
      </c>
      <c r="Q53" s="95">
        <f>SUM(I53*K53+M53)</f>
        <v>960000</v>
      </c>
      <c r="R53" s="76"/>
    </row>
    <row r="54" spans="1:20" s="13" customFormat="1" ht="30" customHeight="1">
      <c r="A54" s="143"/>
      <c r="B54" s="147"/>
      <c r="C54" s="147"/>
      <c r="D54" s="154"/>
      <c r="E54" s="155"/>
      <c r="F54" s="181"/>
      <c r="G54" s="159"/>
      <c r="H54" s="204" t="s">
        <v>160</v>
      </c>
      <c r="I54" s="91">
        <v>20000</v>
      </c>
      <c r="J54" s="98" t="s">
        <v>7</v>
      </c>
      <c r="K54" s="169">
        <v>12</v>
      </c>
      <c r="L54" s="98"/>
      <c r="M54" s="175"/>
      <c r="N54" s="98"/>
      <c r="O54" s="98"/>
      <c r="P54" s="93" t="s">
        <v>8</v>
      </c>
      <c r="Q54" s="95">
        <f>SUM(I54*K54+M54)</f>
        <v>240000</v>
      </c>
      <c r="R54" s="76"/>
    </row>
    <row r="55" spans="1:20" s="13" customFormat="1" ht="30" customHeight="1">
      <c r="A55" s="182"/>
      <c r="B55" s="183"/>
      <c r="C55" s="183"/>
      <c r="D55" s="184"/>
      <c r="E55" s="185"/>
      <c r="F55" s="194"/>
      <c r="G55" s="187"/>
      <c r="H55" s="212" t="s">
        <v>161</v>
      </c>
      <c r="I55" s="102">
        <v>500000</v>
      </c>
      <c r="J55" s="101"/>
      <c r="K55" s="213"/>
      <c r="L55" s="101"/>
      <c r="M55" s="200"/>
      <c r="N55" s="101"/>
      <c r="O55" s="190"/>
      <c r="P55" s="191" t="s">
        <v>8</v>
      </c>
      <c r="Q55" s="104">
        <f>I55</f>
        <v>500000</v>
      </c>
      <c r="R55" s="76"/>
    </row>
    <row r="56" spans="1:20" s="13" customFormat="1" ht="20.100000000000001" customHeight="1">
      <c r="A56" s="143" t="s">
        <v>81</v>
      </c>
      <c r="B56" s="147" t="s">
        <v>26</v>
      </c>
      <c r="C56" s="214" t="s">
        <v>10</v>
      </c>
      <c r="D56" s="184">
        <f>SUM(D57:D59)</f>
        <v>14000000</v>
      </c>
      <c r="E56" s="185">
        <f>SUM(E57:E59)</f>
        <v>14400000</v>
      </c>
      <c r="F56" s="194">
        <f>SUM(D56-E56)</f>
        <v>-400000</v>
      </c>
      <c r="G56" s="139">
        <f>SUM(D56/E56)*100%</f>
        <v>0.97222222222222221</v>
      </c>
      <c r="H56" s="188"/>
      <c r="I56" s="101"/>
      <c r="J56" s="101"/>
      <c r="K56" s="103"/>
      <c r="L56" s="101"/>
      <c r="M56" s="200"/>
      <c r="N56" s="101"/>
      <c r="O56" s="101"/>
      <c r="P56" s="101"/>
      <c r="Q56" s="201">
        <f>Q57</f>
        <v>14000000</v>
      </c>
      <c r="R56" s="77"/>
    </row>
    <row r="57" spans="1:20" s="13" customFormat="1" ht="20.100000000000001" customHeight="1">
      <c r="A57" s="143"/>
      <c r="B57" s="147"/>
      <c r="C57" s="199" t="s">
        <v>27</v>
      </c>
      <c r="D57" s="154">
        <f>Q57</f>
        <v>14000000</v>
      </c>
      <c r="E57" s="215">
        <v>14400000</v>
      </c>
      <c r="F57" s="181">
        <f>SUM(D57-E57)</f>
        <v>-400000</v>
      </c>
      <c r="G57" s="97">
        <f>SUM(D57/E57)*100%</f>
        <v>0.97222222222222221</v>
      </c>
      <c r="H57" s="216"/>
      <c r="I57" s="90"/>
      <c r="J57" s="90"/>
      <c r="K57" s="217"/>
      <c r="L57" s="90"/>
      <c r="M57" s="218"/>
      <c r="N57" s="90"/>
      <c r="O57" s="90"/>
      <c r="P57" s="90"/>
      <c r="Q57" s="95">
        <f>SUM(Q58:Q60)</f>
        <v>14000000</v>
      </c>
      <c r="R57" s="76"/>
    </row>
    <row r="58" spans="1:20" s="13" customFormat="1" ht="20.100000000000001" customHeight="1">
      <c r="A58" s="143"/>
      <c r="B58" s="147"/>
      <c r="C58" s="147"/>
      <c r="D58" s="154"/>
      <c r="E58" s="219"/>
      <c r="F58" s="181"/>
      <c r="G58" s="159"/>
      <c r="H58" s="158" t="s">
        <v>75</v>
      </c>
      <c r="I58" s="91">
        <v>750000</v>
      </c>
      <c r="J58" s="220" t="s">
        <v>7</v>
      </c>
      <c r="K58" s="169">
        <v>12</v>
      </c>
      <c r="L58" s="98"/>
      <c r="M58" s="175"/>
      <c r="N58" s="98"/>
      <c r="O58" s="98"/>
      <c r="P58" s="93" t="s">
        <v>8</v>
      </c>
      <c r="Q58" s="95">
        <f>SUM(I58*K58+M58)</f>
        <v>9000000</v>
      </c>
      <c r="R58" s="76"/>
    </row>
    <row r="59" spans="1:20" s="13" customFormat="1" ht="20.100000000000001" customHeight="1">
      <c r="A59" s="143"/>
      <c r="B59" s="147"/>
      <c r="C59" s="147"/>
      <c r="D59" s="154"/>
      <c r="E59" s="219"/>
      <c r="F59" s="181"/>
      <c r="G59" s="159"/>
      <c r="H59" s="158" t="s">
        <v>76</v>
      </c>
      <c r="I59" s="91">
        <v>5000000</v>
      </c>
      <c r="J59" s="220" t="s">
        <v>7</v>
      </c>
      <c r="K59" s="169">
        <v>1</v>
      </c>
      <c r="L59" s="98"/>
      <c r="M59" s="175"/>
      <c r="N59" s="98"/>
      <c r="O59" s="98"/>
      <c r="P59" s="93" t="s">
        <v>8</v>
      </c>
      <c r="Q59" s="95">
        <f>SUM(I59*K59+M59)</f>
        <v>5000000</v>
      </c>
      <c r="R59" s="76"/>
    </row>
    <row r="60" spans="1:20" s="13" customFormat="1" ht="20.100000000000001" customHeight="1">
      <c r="A60" s="143"/>
      <c r="B60" s="147"/>
      <c r="C60" s="147"/>
      <c r="D60" s="154"/>
      <c r="E60" s="219"/>
      <c r="F60" s="181"/>
      <c r="G60" s="159"/>
      <c r="H60" s="158" t="s">
        <v>77</v>
      </c>
      <c r="I60" s="91"/>
      <c r="J60" s="220"/>
      <c r="K60" s="169"/>
      <c r="L60" s="98"/>
      <c r="M60" s="175"/>
      <c r="N60" s="98"/>
      <c r="O60" s="98"/>
      <c r="P60" s="93"/>
      <c r="Q60" s="95">
        <v>0</v>
      </c>
      <c r="R60" s="76"/>
    </row>
    <row r="61" spans="1:20" s="13" customFormat="1" ht="20.100000000000001" customHeight="1">
      <c r="A61" s="143" t="s">
        <v>43</v>
      </c>
      <c r="B61" s="4255" t="s">
        <v>3</v>
      </c>
      <c r="C61" s="4255"/>
      <c r="D61" s="144">
        <f>SUM(D62+D82+D117+D129)</f>
        <v>67116000</v>
      </c>
      <c r="E61" s="193">
        <f>SUM(E62,E82,E117,E129)</f>
        <v>26744000</v>
      </c>
      <c r="F61" s="138">
        <f>SUM(D61-E61)</f>
        <v>40372000</v>
      </c>
      <c r="G61" s="139">
        <f>SUM(D61/E61)*100%</f>
        <v>2.5095722405025427</v>
      </c>
      <c r="H61" s="221"/>
      <c r="I61" s="96"/>
      <c r="J61" s="96"/>
      <c r="K61" s="99"/>
      <c r="L61" s="96"/>
      <c r="M61" s="222"/>
      <c r="N61" s="96"/>
      <c r="O61" s="96"/>
      <c r="P61" s="96"/>
      <c r="Q61" s="153">
        <f>Q62+Q82+Q117+Q129</f>
        <v>67116000</v>
      </c>
      <c r="R61" s="77"/>
    </row>
    <row r="62" spans="1:20" s="13" customFormat="1" ht="20.100000000000001" customHeight="1">
      <c r="A62" s="143"/>
      <c r="B62" s="4258" t="s">
        <v>37</v>
      </c>
      <c r="C62" s="367" t="s">
        <v>10</v>
      </c>
      <c r="D62" s="193">
        <f>SUM(D63:D81)</f>
        <v>11280000</v>
      </c>
      <c r="E62" s="193">
        <f>SUM(E63:E81)</f>
        <v>11720000</v>
      </c>
      <c r="F62" s="138">
        <f>SUM(D62-E62)</f>
        <v>-440000</v>
      </c>
      <c r="G62" s="139">
        <f>SUM(D62/E62)*100%</f>
        <v>0.96245733788395904</v>
      </c>
      <c r="H62" s="223"/>
      <c r="I62" s="224"/>
      <c r="J62" s="224"/>
      <c r="K62" s="225"/>
      <c r="L62" s="224"/>
      <c r="M62" s="226"/>
      <c r="N62" s="224"/>
      <c r="O62" s="224"/>
      <c r="P62" s="224"/>
      <c r="Q62" s="153">
        <f>Q63+Q70+Q74+Q77+Q80</f>
        <v>11280000</v>
      </c>
      <c r="R62" s="77"/>
      <c r="T62" s="14"/>
    </row>
    <row r="63" spans="1:20" s="13" customFormat="1" ht="20.100000000000001" customHeight="1">
      <c r="A63" s="143"/>
      <c r="B63" s="4254"/>
      <c r="C63" s="199" t="s">
        <v>28</v>
      </c>
      <c r="D63" s="154">
        <f>Q63</f>
        <v>6160000</v>
      </c>
      <c r="E63" s="227">
        <v>5920000</v>
      </c>
      <c r="F63" s="228">
        <f>SUM(D63-E63)</f>
        <v>240000</v>
      </c>
      <c r="G63" s="157">
        <f>SUM(D63/E63)*100%</f>
        <v>1.0405405405405406</v>
      </c>
      <c r="H63" s="229"/>
      <c r="I63" s="90"/>
      <c r="J63" s="90"/>
      <c r="K63" s="217"/>
      <c r="L63" s="90"/>
      <c r="M63" s="218"/>
      <c r="N63" s="90"/>
      <c r="O63" s="90"/>
      <c r="P63" s="90"/>
      <c r="Q63" s="230">
        <f>SUM(Q64:Q68)</f>
        <v>6160000</v>
      </c>
      <c r="R63" s="76"/>
    </row>
    <row r="64" spans="1:20" s="13" customFormat="1" ht="18" customHeight="1">
      <c r="A64" s="143"/>
      <c r="B64" s="231"/>
      <c r="C64" s="147"/>
      <c r="D64" s="154"/>
      <c r="E64" s="155"/>
      <c r="F64" s="181"/>
      <c r="G64" s="159"/>
      <c r="H64" s="158" t="s">
        <v>50</v>
      </c>
      <c r="I64" s="91">
        <v>80000</v>
      </c>
      <c r="J64" s="220" t="s">
        <v>7</v>
      </c>
      <c r="K64" s="169">
        <v>12</v>
      </c>
      <c r="L64" s="98"/>
      <c r="M64" s="203"/>
      <c r="N64" s="98"/>
      <c r="O64" s="169"/>
      <c r="P64" s="93" t="s">
        <v>8</v>
      </c>
      <c r="Q64" s="95">
        <f>SUM(I64*K64)</f>
        <v>960000</v>
      </c>
      <c r="R64" s="76"/>
    </row>
    <row r="65" spans="1:20" s="13" customFormat="1" ht="18" customHeight="1">
      <c r="A65" s="143"/>
      <c r="B65" s="231"/>
      <c r="C65" s="147"/>
      <c r="D65" s="154"/>
      <c r="E65" s="155"/>
      <c r="F65" s="181"/>
      <c r="G65" s="159"/>
      <c r="H65" s="158" t="s">
        <v>31</v>
      </c>
      <c r="I65" s="91">
        <v>30000</v>
      </c>
      <c r="J65" s="98" t="s">
        <v>7</v>
      </c>
      <c r="K65" s="169">
        <v>12</v>
      </c>
      <c r="L65" s="98"/>
      <c r="M65" s="203"/>
      <c r="N65" s="98"/>
      <c r="O65" s="169"/>
      <c r="P65" s="93" t="s">
        <v>8</v>
      </c>
      <c r="Q65" s="95">
        <f>SUM(I65*K65)</f>
        <v>360000</v>
      </c>
      <c r="R65" s="76"/>
    </row>
    <row r="66" spans="1:20" s="13" customFormat="1" ht="18" customHeight="1">
      <c r="A66" s="143"/>
      <c r="B66" s="366"/>
      <c r="C66" s="147"/>
      <c r="D66" s="154"/>
      <c r="E66" s="155"/>
      <c r="F66" s="181"/>
      <c r="G66" s="159"/>
      <c r="H66" s="158" t="s">
        <v>32</v>
      </c>
      <c r="I66" s="91">
        <v>20000</v>
      </c>
      <c r="J66" s="98" t="s">
        <v>7</v>
      </c>
      <c r="K66" s="169">
        <v>12</v>
      </c>
      <c r="L66" s="98"/>
      <c r="M66" s="203"/>
      <c r="N66" s="98"/>
      <c r="O66" s="169"/>
      <c r="P66" s="93" t="s">
        <v>8</v>
      </c>
      <c r="Q66" s="95">
        <f>SUM(I66*K66)</f>
        <v>240000</v>
      </c>
      <c r="R66" s="76"/>
    </row>
    <row r="67" spans="1:20" s="13" customFormat="1" ht="18" customHeight="1">
      <c r="A67" s="143"/>
      <c r="B67" s="366"/>
      <c r="C67" s="147"/>
      <c r="D67" s="154"/>
      <c r="E67" s="155"/>
      <c r="F67" s="181"/>
      <c r="G67" s="159"/>
      <c r="H67" s="206" t="s">
        <v>33</v>
      </c>
      <c r="I67" s="207">
        <v>500000</v>
      </c>
      <c r="J67" s="232" t="s">
        <v>7</v>
      </c>
      <c r="K67" s="233">
        <v>2</v>
      </c>
      <c r="L67" s="162"/>
      <c r="M67" s="234"/>
      <c r="N67" s="162"/>
      <c r="O67" s="235"/>
      <c r="P67" s="163" t="s">
        <v>8</v>
      </c>
      <c r="Q67" s="210">
        <f>SUM(I67*K67)</f>
        <v>1000000</v>
      </c>
      <c r="R67" s="76"/>
    </row>
    <row r="68" spans="1:20" s="13" customFormat="1" ht="18" customHeight="1">
      <c r="A68" s="143"/>
      <c r="B68" s="366"/>
      <c r="C68" s="147"/>
      <c r="D68" s="154"/>
      <c r="E68" s="155"/>
      <c r="F68" s="181"/>
      <c r="G68" s="159"/>
      <c r="H68" s="158" t="s">
        <v>162</v>
      </c>
      <c r="I68" s="91">
        <v>5000</v>
      </c>
      <c r="J68" s="98" t="s">
        <v>7</v>
      </c>
      <c r="K68" s="168">
        <v>3</v>
      </c>
      <c r="L68" s="98" t="s">
        <v>7</v>
      </c>
      <c r="M68" s="92">
        <v>20</v>
      </c>
      <c r="N68" s="98" t="s">
        <v>7</v>
      </c>
      <c r="O68" s="169">
        <v>12</v>
      </c>
      <c r="P68" s="93" t="s">
        <v>8</v>
      </c>
      <c r="Q68" s="95">
        <f>SUM(I68*K68*M68*O68)</f>
        <v>3600000</v>
      </c>
      <c r="R68" s="76"/>
    </row>
    <row r="69" spans="1:20" s="13" customFormat="1" ht="6" customHeight="1">
      <c r="A69" s="143"/>
      <c r="B69" s="366"/>
      <c r="C69" s="147"/>
      <c r="D69" s="154"/>
      <c r="E69" s="155"/>
      <c r="F69" s="181"/>
      <c r="G69" s="159"/>
      <c r="H69" s="158"/>
      <c r="I69" s="91"/>
      <c r="J69" s="98"/>
      <c r="K69" s="168"/>
      <c r="L69" s="98"/>
      <c r="M69" s="132"/>
      <c r="N69" s="98"/>
      <c r="O69" s="169"/>
      <c r="P69" s="93"/>
      <c r="Q69" s="160"/>
      <c r="R69" s="76"/>
    </row>
    <row r="70" spans="1:20" s="13" customFormat="1" ht="20.100000000000001" customHeight="1">
      <c r="A70" s="143"/>
      <c r="B70" s="147"/>
      <c r="C70" s="366" t="s">
        <v>74</v>
      </c>
      <c r="D70" s="154">
        <f>Q70</f>
        <v>600000</v>
      </c>
      <c r="E70" s="236">
        <v>1200000</v>
      </c>
      <c r="F70" s="156">
        <f>SUM(D70-E70)</f>
        <v>-600000</v>
      </c>
      <c r="G70" s="97">
        <f>SUM(D70/E70)*100%</f>
        <v>0.5</v>
      </c>
      <c r="H70" s="158"/>
      <c r="I70" s="98"/>
      <c r="J70" s="98"/>
      <c r="K70" s="92"/>
      <c r="L70" s="98"/>
      <c r="M70" s="132"/>
      <c r="N70" s="98"/>
      <c r="O70" s="98"/>
      <c r="P70" s="98"/>
      <c r="Q70" s="95">
        <f>SUM(Q71:Q72)</f>
        <v>600000</v>
      </c>
      <c r="R70" s="76"/>
    </row>
    <row r="71" spans="1:20" s="13" customFormat="1" ht="18" customHeight="1">
      <c r="A71" s="143"/>
      <c r="B71" s="147"/>
      <c r="C71" s="366" t="s">
        <v>73</v>
      </c>
      <c r="D71" s="154"/>
      <c r="E71" s="155"/>
      <c r="F71" s="181"/>
      <c r="G71" s="159"/>
      <c r="H71" s="158" t="s">
        <v>34</v>
      </c>
      <c r="I71" s="91">
        <v>300000</v>
      </c>
      <c r="J71" s="220" t="s">
        <v>7</v>
      </c>
      <c r="K71" s="92">
        <v>2</v>
      </c>
      <c r="L71" s="98"/>
      <c r="M71" s="203"/>
      <c r="N71" s="98"/>
      <c r="O71" s="169"/>
      <c r="P71" s="93" t="s">
        <v>8</v>
      </c>
      <c r="Q71" s="95">
        <f>SUM(I71*K71)</f>
        <v>600000</v>
      </c>
      <c r="R71" s="76"/>
      <c r="S71" s="16"/>
      <c r="T71" s="15"/>
    </row>
    <row r="72" spans="1:20" s="13" customFormat="1" ht="18" customHeight="1">
      <c r="A72" s="143"/>
      <c r="B72" s="147"/>
      <c r="C72" s="147"/>
      <c r="D72" s="154"/>
      <c r="E72" s="155"/>
      <c r="F72" s="181"/>
      <c r="G72" s="159"/>
      <c r="H72" s="206"/>
      <c r="I72" s="207"/>
      <c r="J72" s="232"/>
      <c r="K72" s="233"/>
      <c r="L72" s="162"/>
      <c r="M72" s="234"/>
      <c r="N72" s="162"/>
      <c r="O72" s="235"/>
      <c r="P72" s="163"/>
      <c r="Q72" s="210"/>
      <c r="R72" s="76"/>
    </row>
    <row r="73" spans="1:20" s="13" customFormat="1" ht="6" customHeight="1">
      <c r="A73" s="143"/>
      <c r="B73" s="147"/>
      <c r="C73" s="147"/>
      <c r="D73" s="154"/>
      <c r="E73" s="155"/>
      <c r="F73" s="205"/>
      <c r="G73" s="159"/>
      <c r="H73" s="158"/>
      <c r="I73" s="98"/>
      <c r="J73" s="98"/>
      <c r="K73" s="92"/>
      <c r="L73" s="98"/>
      <c r="M73" s="132"/>
      <c r="N73" s="98"/>
      <c r="O73" s="98"/>
      <c r="P73" s="98"/>
      <c r="Q73" s="95"/>
      <c r="R73" s="76"/>
    </row>
    <row r="74" spans="1:20" s="13" customFormat="1" ht="20.100000000000001" customHeight="1">
      <c r="A74" s="143"/>
      <c r="B74" s="147"/>
      <c r="C74" s="366" t="s">
        <v>29</v>
      </c>
      <c r="D74" s="154">
        <f>Q74</f>
        <v>3600000</v>
      </c>
      <c r="E74" s="236">
        <v>2400000</v>
      </c>
      <c r="F74" s="156">
        <f>SUM(D74-E74)</f>
        <v>1200000</v>
      </c>
      <c r="G74" s="97">
        <f>SUM(D74/E74)*100%</f>
        <v>1.5</v>
      </c>
      <c r="H74" s="158"/>
      <c r="I74" s="98"/>
      <c r="J74" s="98"/>
      <c r="K74" s="92"/>
      <c r="L74" s="98"/>
      <c r="M74" s="132"/>
      <c r="N74" s="98"/>
      <c r="O74" s="98"/>
      <c r="P74" s="98"/>
      <c r="Q74" s="95">
        <f>Q75</f>
        <v>3600000</v>
      </c>
      <c r="R74" s="76"/>
    </row>
    <row r="75" spans="1:20" s="13" customFormat="1" ht="18.75" customHeight="1">
      <c r="A75" s="143"/>
      <c r="B75" s="147"/>
      <c r="C75" s="147"/>
      <c r="D75" s="154"/>
      <c r="E75" s="155"/>
      <c r="F75" s="205"/>
      <c r="G75" s="159"/>
      <c r="H75" s="158" t="s">
        <v>163</v>
      </c>
      <c r="I75" s="91">
        <v>300000</v>
      </c>
      <c r="J75" s="98" t="s">
        <v>7</v>
      </c>
      <c r="K75" s="169">
        <v>12</v>
      </c>
      <c r="L75" s="98"/>
      <c r="M75" s="203"/>
      <c r="N75" s="98"/>
      <c r="O75" s="169"/>
      <c r="P75" s="93" t="s">
        <v>8</v>
      </c>
      <c r="Q75" s="95">
        <f>SUM(I75*K75)</f>
        <v>3600000</v>
      </c>
      <c r="R75" s="76"/>
    </row>
    <row r="76" spans="1:20" s="13" customFormat="1" ht="6" customHeight="1">
      <c r="A76" s="143"/>
      <c r="B76" s="147"/>
      <c r="C76" s="147"/>
      <c r="D76" s="154"/>
      <c r="E76" s="155"/>
      <c r="F76" s="205"/>
      <c r="G76" s="159"/>
      <c r="H76" s="158"/>
      <c r="I76" s="91"/>
      <c r="J76" s="98"/>
      <c r="K76" s="169"/>
      <c r="L76" s="98"/>
      <c r="M76" s="203"/>
      <c r="N76" s="98"/>
      <c r="O76" s="169"/>
      <c r="P76" s="93"/>
      <c r="Q76" s="95"/>
      <c r="R76" s="76"/>
    </row>
    <row r="77" spans="1:20" s="13" customFormat="1" ht="20.100000000000001" customHeight="1">
      <c r="A77" s="143"/>
      <c r="B77" s="147"/>
      <c r="C77" s="366" t="s">
        <v>164</v>
      </c>
      <c r="D77" s="154">
        <f>Q77</f>
        <v>200000</v>
      </c>
      <c r="E77" s="236">
        <v>400000</v>
      </c>
      <c r="F77" s="156">
        <f>SUM(D77-E77)</f>
        <v>-200000</v>
      </c>
      <c r="G77" s="97">
        <f>SUM(D77/E77)*100%</f>
        <v>0.5</v>
      </c>
      <c r="H77" s="158"/>
      <c r="I77" s="98"/>
      <c r="J77" s="98"/>
      <c r="K77" s="92"/>
      <c r="L77" s="98"/>
      <c r="M77" s="132"/>
      <c r="N77" s="98"/>
      <c r="O77" s="98"/>
      <c r="P77" s="98"/>
      <c r="Q77" s="95">
        <f>Q78</f>
        <v>200000</v>
      </c>
      <c r="R77" s="76"/>
    </row>
    <row r="78" spans="1:20" s="13" customFormat="1" ht="18.75" customHeight="1">
      <c r="A78" s="143"/>
      <c r="B78" s="147"/>
      <c r="C78" s="366"/>
      <c r="D78" s="154"/>
      <c r="E78" s="155"/>
      <c r="F78" s="181"/>
      <c r="G78" s="159"/>
      <c r="H78" s="158" t="s">
        <v>165</v>
      </c>
      <c r="I78" s="91">
        <v>100000</v>
      </c>
      <c r="J78" s="98" t="s">
        <v>7</v>
      </c>
      <c r="K78" s="168">
        <v>2</v>
      </c>
      <c r="L78" s="98"/>
      <c r="M78" s="203"/>
      <c r="N78" s="98"/>
      <c r="O78" s="169"/>
      <c r="P78" s="93" t="s">
        <v>8</v>
      </c>
      <c r="Q78" s="95">
        <f>SUM(I78*K78)</f>
        <v>200000</v>
      </c>
      <c r="R78" s="76"/>
    </row>
    <row r="79" spans="1:20" s="13" customFormat="1" ht="6" customHeight="1">
      <c r="A79" s="143"/>
      <c r="B79" s="147"/>
      <c r="C79" s="366"/>
      <c r="D79" s="154"/>
      <c r="E79" s="155"/>
      <c r="F79" s="181"/>
      <c r="G79" s="159"/>
      <c r="H79" s="158"/>
      <c r="I79" s="91"/>
      <c r="J79" s="98"/>
      <c r="K79" s="168"/>
      <c r="L79" s="98"/>
      <c r="M79" s="203"/>
      <c r="N79" s="98"/>
      <c r="O79" s="169"/>
      <c r="P79" s="93"/>
      <c r="Q79" s="95"/>
      <c r="R79" s="76"/>
    </row>
    <row r="80" spans="1:20" s="13" customFormat="1" ht="18.75" customHeight="1">
      <c r="A80" s="143"/>
      <c r="B80" s="147"/>
      <c r="C80" s="366" t="s">
        <v>166</v>
      </c>
      <c r="D80" s="154">
        <f>Q80</f>
        <v>720000</v>
      </c>
      <c r="E80" s="155">
        <v>1800000</v>
      </c>
      <c r="F80" s="181">
        <f>SUM(D80-E80)</f>
        <v>-1080000</v>
      </c>
      <c r="G80" s="97">
        <f>SUM(D80/E80)*100%</f>
        <v>0.4</v>
      </c>
      <c r="H80" s="158"/>
      <c r="I80" s="98"/>
      <c r="J80" s="98"/>
      <c r="K80" s="92"/>
      <c r="L80" s="98"/>
      <c r="M80" s="132"/>
      <c r="N80" s="98"/>
      <c r="O80" s="98"/>
      <c r="P80" s="98"/>
      <c r="Q80" s="95">
        <f>Q81</f>
        <v>720000</v>
      </c>
      <c r="R80" s="76"/>
    </row>
    <row r="81" spans="1:20" s="13" customFormat="1" ht="20.100000000000001" customHeight="1">
      <c r="A81" s="182"/>
      <c r="B81" s="183"/>
      <c r="C81" s="237"/>
      <c r="D81" s="184"/>
      <c r="E81" s="185"/>
      <c r="F81" s="194"/>
      <c r="G81" s="187"/>
      <c r="H81" s="238" t="s">
        <v>167</v>
      </c>
      <c r="I81" s="239">
        <v>30000</v>
      </c>
      <c r="J81" s="240" t="s">
        <v>7</v>
      </c>
      <c r="K81" s="241">
        <v>2</v>
      </c>
      <c r="L81" s="240" t="s">
        <v>7</v>
      </c>
      <c r="M81" s="242">
        <v>12</v>
      </c>
      <c r="N81" s="240"/>
      <c r="O81" s="242"/>
      <c r="P81" s="243" t="s">
        <v>8</v>
      </c>
      <c r="Q81" s="244">
        <f>SUM(I81*K81*M81)</f>
        <v>720000</v>
      </c>
      <c r="R81" s="76"/>
    </row>
    <row r="82" spans="1:20" s="13" customFormat="1" ht="20.100000000000001" customHeight="1">
      <c r="A82" s="143"/>
      <c r="B82" s="4254" t="s">
        <v>168</v>
      </c>
      <c r="C82" s="214" t="s">
        <v>10</v>
      </c>
      <c r="D82" s="184">
        <f>SUM(D83:D116)</f>
        <v>46816000</v>
      </c>
      <c r="E82" s="185">
        <f>SUM(E83:E116)</f>
        <v>7664000</v>
      </c>
      <c r="F82" s="245">
        <f>SUM(D82-E82)</f>
        <v>39152000</v>
      </c>
      <c r="G82" s="97">
        <f>SUM(D82/E82)*100%</f>
        <v>6.1085594989561587</v>
      </c>
      <c r="H82" s="246"/>
      <c r="I82" s="247"/>
      <c r="J82" s="247"/>
      <c r="K82" s="248"/>
      <c r="L82" s="247"/>
      <c r="M82" s="249"/>
      <c r="N82" s="247"/>
      <c r="O82" s="247"/>
      <c r="P82" s="247"/>
      <c r="Q82" s="201">
        <f>Q83+Q89+Q92+Q95+Q107</f>
        <v>46816000</v>
      </c>
      <c r="R82" s="77"/>
      <c r="T82" s="14">
        <f>SUM(T84:T147)</f>
        <v>0</v>
      </c>
    </row>
    <row r="83" spans="1:20" s="13" customFormat="1" ht="16.5" customHeight="1">
      <c r="A83" s="143"/>
      <c r="B83" s="4254"/>
      <c r="C83" s="199" t="s">
        <v>169</v>
      </c>
      <c r="D83" s="154">
        <f>Q83</f>
        <v>1020000</v>
      </c>
      <c r="E83" s="227">
        <v>2864000</v>
      </c>
      <c r="F83" s="228">
        <f>SUM(D83-E83)</f>
        <v>-1844000</v>
      </c>
      <c r="G83" s="202">
        <f>SUM(D83/E83)*100%</f>
        <v>0.35614525139664804</v>
      </c>
      <c r="H83" s="229"/>
      <c r="I83" s="90"/>
      <c r="J83" s="90"/>
      <c r="K83" s="217"/>
      <c r="L83" s="90"/>
      <c r="M83" s="218"/>
      <c r="N83" s="90"/>
      <c r="O83" s="90"/>
      <c r="P83" s="90"/>
      <c r="Q83" s="230">
        <f>SUM(Q84:Q86)</f>
        <v>1020000</v>
      </c>
      <c r="R83" s="76"/>
    </row>
    <row r="84" spans="1:20" s="13" customFormat="1" ht="12" customHeight="1">
      <c r="A84" s="143"/>
      <c r="B84" s="231"/>
      <c r="C84" s="147"/>
      <c r="D84" s="154"/>
      <c r="E84" s="155"/>
      <c r="F84" s="181"/>
      <c r="G84" s="159"/>
      <c r="H84" s="158" t="s">
        <v>170</v>
      </c>
      <c r="I84" s="91">
        <v>500000</v>
      </c>
      <c r="J84" s="220" t="s">
        <v>7</v>
      </c>
      <c r="K84" s="169">
        <v>1</v>
      </c>
      <c r="L84" s="98"/>
      <c r="M84" s="203"/>
      <c r="N84" s="98"/>
      <c r="O84" s="169"/>
      <c r="P84" s="93" t="s">
        <v>8</v>
      </c>
      <c r="Q84" s="95">
        <f>SUM(I84*K84)</f>
        <v>500000</v>
      </c>
      <c r="R84" s="76"/>
      <c r="T84" s="21"/>
    </row>
    <row r="85" spans="1:20" s="13" customFormat="1" ht="12" customHeight="1">
      <c r="A85" s="143"/>
      <c r="B85" s="231"/>
      <c r="C85" s="147"/>
      <c r="D85" s="154"/>
      <c r="E85" s="155"/>
      <c r="F85" s="181"/>
      <c r="G85" s="159"/>
      <c r="H85" s="158" t="s">
        <v>171</v>
      </c>
      <c r="I85" s="91">
        <v>5000</v>
      </c>
      <c r="J85" s="98" t="s">
        <v>7</v>
      </c>
      <c r="K85" s="168">
        <v>8</v>
      </c>
      <c r="L85" s="98" t="s">
        <v>7</v>
      </c>
      <c r="M85" s="250">
        <v>4</v>
      </c>
      <c r="N85" s="92"/>
      <c r="O85" s="169"/>
      <c r="P85" s="93" t="s">
        <v>8</v>
      </c>
      <c r="Q85" s="95">
        <f>SUM(I85*K85*M85)</f>
        <v>160000</v>
      </c>
      <c r="R85" s="76"/>
      <c r="T85" s="21"/>
    </row>
    <row r="86" spans="1:20" s="13" customFormat="1" ht="12" customHeight="1">
      <c r="A86" s="143"/>
      <c r="B86" s="231"/>
      <c r="C86" s="147"/>
      <c r="D86" s="154"/>
      <c r="E86" s="155"/>
      <c r="F86" s="181"/>
      <c r="G86" s="159"/>
      <c r="H86" s="204" t="s">
        <v>172</v>
      </c>
      <c r="I86" s="91">
        <v>5000</v>
      </c>
      <c r="J86" s="98" t="s">
        <v>7</v>
      </c>
      <c r="K86" s="168">
        <v>3</v>
      </c>
      <c r="L86" s="98" t="s">
        <v>7</v>
      </c>
      <c r="M86" s="250">
        <v>12</v>
      </c>
      <c r="N86" s="92" t="s">
        <v>7</v>
      </c>
      <c r="O86" s="169">
        <v>2</v>
      </c>
      <c r="P86" s="93" t="s">
        <v>8</v>
      </c>
      <c r="Q86" s="95">
        <f>SUM(I86*K86*M86*O86)</f>
        <v>360000</v>
      </c>
      <c r="R86" s="76"/>
      <c r="T86" s="21"/>
    </row>
    <row r="87" spans="1:20" s="13" customFormat="1" ht="12" customHeight="1">
      <c r="A87" s="143"/>
      <c r="B87" s="231"/>
      <c r="C87" s="147"/>
      <c r="D87" s="154"/>
      <c r="E87" s="155"/>
      <c r="F87" s="181"/>
      <c r="G87" s="159"/>
      <c r="H87" s="291" t="s">
        <v>173</v>
      </c>
      <c r="I87" s="292">
        <v>6000</v>
      </c>
      <c r="J87" s="293" t="s">
        <v>7</v>
      </c>
      <c r="K87" s="294">
        <v>630</v>
      </c>
      <c r="L87" s="293" t="s">
        <v>7</v>
      </c>
      <c r="M87" s="295">
        <v>1</v>
      </c>
      <c r="N87" s="296"/>
      <c r="O87" s="297"/>
      <c r="P87" s="298" t="s">
        <v>8</v>
      </c>
      <c r="Q87" s="299">
        <f>SUM(I87*K87*M87)</f>
        <v>3780000</v>
      </c>
      <c r="R87" s="78"/>
      <c r="T87" s="21"/>
    </row>
    <row r="88" spans="1:20" s="13" customFormat="1" ht="12" customHeight="1">
      <c r="A88" s="143"/>
      <c r="B88" s="147"/>
      <c r="C88" s="147"/>
      <c r="D88" s="154"/>
      <c r="E88" s="155"/>
      <c r="F88" s="164"/>
      <c r="G88" s="159"/>
      <c r="H88" s="300" t="s">
        <v>174</v>
      </c>
      <c r="I88" s="292">
        <v>800000</v>
      </c>
      <c r="J88" s="293"/>
      <c r="K88" s="294"/>
      <c r="L88" s="293"/>
      <c r="M88" s="295"/>
      <c r="N88" s="296"/>
      <c r="O88" s="297"/>
      <c r="P88" s="298" t="s">
        <v>8</v>
      </c>
      <c r="Q88" s="299">
        <f>SUM(I88)</f>
        <v>800000</v>
      </c>
      <c r="R88" s="78"/>
      <c r="T88" s="21"/>
    </row>
    <row r="89" spans="1:20" s="13" customFormat="1" ht="16.5" customHeight="1">
      <c r="A89" s="143"/>
      <c r="B89" s="147"/>
      <c r="C89" s="366" t="s">
        <v>175</v>
      </c>
      <c r="D89" s="154">
        <f>Q89</f>
        <v>2500000</v>
      </c>
      <c r="E89" s="155">
        <v>0</v>
      </c>
      <c r="F89" s="181">
        <f>SUM(D89-E89)</f>
        <v>2500000</v>
      </c>
      <c r="G89" s="97" t="s">
        <v>83</v>
      </c>
      <c r="H89" s="158"/>
      <c r="I89" s="98"/>
      <c r="J89" s="98"/>
      <c r="K89" s="92"/>
      <c r="L89" s="98"/>
      <c r="M89" s="132"/>
      <c r="N89" s="98"/>
      <c r="O89" s="98"/>
      <c r="P89" s="98"/>
      <c r="Q89" s="95">
        <f>SUM(Q90:Q91)</f>
        <v>2500000</v>
      </c>
      <c r="R89" s="76"/>
    </row>
    <row r="90" spans="1:20" s="13" customFormat="1" ht="12" customHeight="1">
      <c r="A90" s="143"/>
      <c r="B90" s="147"/>
      <c r="C90" s="366" t="s">
        <v>176</v>
      </c>
      <c r="D90" s="154"/>
      <c r="E90" s="155"/>
      <c r="F90" s="181"/>
      <c r="G90" s="97"/>
      <c r="H90" s="158" t="s">
        <v>177</v>
      </c>
      <c r="I90" s="91">
        <v>3000</v>
      </c>
      <c r="J90" s="98" t="s">
        <v>7</v>
      </c>
      <c r="K90" s="168">
        <v>500</v>
      </c>
      <c r="L90" s="98" t="s">
        <v>7</v>
      </c>
      <c r="M90" s="251"/>
      <c r="N90" s="98"/>
      <c r="O90" s="169"/>
      <c r="P90" s="93" t="s">
        <v>8</v>
      </c>
      <c r="Q90" s="95">
        <f>SUM(I90*K90)</f>
        <v>1500000</v>
      </c>
      <c r="R90" s="76"/>
    </row>
    <row r="91" spans="1:20" s="13" customFormat="1" ht="12" customHeight="1">
      <c r="A91" s="143"/>
      <c r="B91" s="147"/>
      <c r="C91" s="147"/>
      <c r="D91" s="154"/>
      <c r="E91" s="155"/>
      <c r="F91" s="181"/>
      <c r="G91" s="159"/>
      <c r="H91" s="158" t="s">
        <v>178</v>
      </c>
      <c r="I91" s="91">
        <v>20000</v>
      </c>
      <c r="J91" s="98" t="s">
        <v>7</v>
      </c>
      <c r="K91" s="168">
        <v>50</v>
      </c>
      <c r="L91" s="98" t="s">
        <v>7</v>
      </c>
      <c r="M91" s="251"/>
      <c r="N91" s="98"/>
      <c r="O91" s="169"/>
      <c r="P91" s="93" t="s">
        <v>8</v>
      </c>
      <c r="Q91" s="95">
        <f>SUM(I91*K91)</f>
        <v>1000000</v>
      </c>
      <c r="R91" s="76"/>
    </row>
    <row r="92" spans="1:20" s="13" customFormat="1" ht="16.5" customHeight="1">
      <c r="A92" s="143"/>
      <c r="B92" s="147"/>
      <c r="C92" s="366" t="s">
        <v>179</v>
      </c>
      <c r="D92" s="154">
        <f>Q92</f>
        <v>1000000</v>
      </c>
      <c r="E92" s="155">
        <v>0</v>
      </c>
      <c r="F92" s="181">
        <f>SUM(D92-E92)</f>
        <v>1000000</v>
      </c>
      <c r="G92" s="97" t="s">
        <v>83</v>
      </c>
      <c r="H92" s="158"/>
      <c r="I92" s="98"/>
      <c r="J92" s="98"/>
      <c r="K92" s="92"/>
      <c r="L92" s="98"/>
      <c r="M92" s="132"/>
      <c r="N92" s="98"/>
      <c r="O92" s="98"/>
      <c r="P92" s="98"/>
      <c r="Q92" s="95">
        <f>SUM(Q93:Q94)</f>
        <v>1000000</v>
      </c>
      <c r="R92" s="76"/>
    </row>
    <row r="93" spans="1:20" s="13" customFormat="1" ht="12" customHeight="1">
      <c r="A93" s="143"/>
      <c r="B93" s="147"/>
      <c r="C93" s="366" t="s">
        <v>180</v>
      </c>
      <c r="D93" s="154"/>
      <c r="E93" s="155"/>
      <c r="F93" s="181"/>
      <c r="G93" s="97"/>
      <c r="H93" s="158" t="s">
        <v>181</v>
      </c>
      <c r="I93" s="91">
        <v>100000</v>
      </c>
      <c r="J93" s="98" t="s">
        <v>7</v>
      </c>
      <c r="K93" s="168">
        <v>2</v>
      </c>
      <c r="L93" s="98" t="s">
        <v>7</v>
      </c>
      <c r="M93" s="250">
        <v>2</v>
      </c>
      <c r="N93" s="98" t="s">
        <v>7</v>
      </c>
      <c r="O93" s="252">
        <v>2</v>
      </c>
      <c r="P93" s="93" t="s">
        <v>8</v>
      </c>
      <c r="Q93" s="95">
        <f>SUM(I93*K93*M93*O93)</f>
        <v>800000</v>
      </c>
      <c r="R93" s="76"/>
    </row>
    <row r="94" spans="1:20" s="13" customFormat="1" ht="12" customHeight="1">
      <c r="A94" s="143"/>
      <c r="B94" s="147"/>
      <c r="C94" s="147" t="s">
        <v>182</v>
      </c>
      <c r="D94" s="154"/>
      <c r="E94" s="155"/>
      <c r="F94" s="181"/>
      <c r="G94" s="159"/>
      <c r="H94" s="158" t="s">
        <v>183</v>
      </c>
      <c r="I94" s="91">
        <v>100000</v>
      </c>
      <c r="J94" s="98" t="s">
        <v>7</v>
      </c>
      <c r="K94" s="250">
        <v>2</v>
      </c>
      <c r="L94" s="98"/>
      <c r="M94" s="251"/>
      <c r="N94" s="98"/>
      <c r="O94" s="251"/>
      <c r="P94" s="93" t="s">
        <v>8</v>
      </c>
      <c r="Q94" s="95">
        <f>SUM(I94*K94)</f>
        <v>200000</v>
      </c>
      <c r="R94" s="76"/>
    </row>
    <row r="95" spans="1:20" s="13" customFormat="1" ht="16.5" customHeight="1">
      <c r="A95" s="143"/>
      <c r="B95" s="147"/>
      <c r="C95" s="147" t="s">
        <v>184</v>
      </c>
      <c r="D95" s="154">
        <f>Q95</f>
        <v>3896000</v>
      </c>
      <c r="E95" s="155"/>
      <c r="F95" s="181"/>
      <c r="G95" s="159"/>
      <c r="H95" s="158"/>
      <c r="I95" s="91"/>
      <c r="J95" s="98"/>
      <c r="K95" s="251"/>
      <c r="L95" s="98"/>
      <c r="M95" s="251"/>
      <c r="N95" s="98"/>
      <c r="O95" s="251"/>
      <c r="P95" s="93"/>
      <c r="Q95" s="95">
        <f>SUM(Q96:Q106)</f>
        <v>3896000</v>
      </c>
      <c r="R95" s="76"/>
    </row>
    <row r="96" spans="1:20" s="13" customFormat="1" ht="12" customHeight="1">
      <c r="A96" s="143"/>
      <c r="B96" s="147"/>
      <c r="C96" s="147" t="s">
        <v>185</v>
      </c>
      <c r="D96" s="154"/>
      <c r="E96" s="155"/>
      <c r="F96" s="181"/>
      <c r="G96" s="159"/>
      <c r="H96" s="158" t="s">
        <v>186</v>
      </c>
      <c r="I96" s="91">
        <v>30000</v>
      </c>
      <c r="J96" s="98" t="s">
        <v>7</v>
      </c>
      <c r="K96" s="251">
        <v>10</v>
      </c>
      <c r="L96" s="98"/>
      <c r="M96" s="251"/>
      <c r="N96" s="98"/>
      <c r="O96" s="251"/>
      <c r="P96" s="93" t="s">
        <v>8</v>
      </c>
      <c r="Q96" s="95">
        <f>SUM(I96*K96)</f>
        <v>300000</v>
      </c>
      <c r="R96" s="76"/>
    </row>
    <row r="97" spans="1:18" s="13" customFormat="1" ht="12" customHeight="1">
      <c r="A97" s="143"/>
      <c r="B97" s="147"/>
      <c r="C97" s="147"/>
      <c r="D97" s="154"/>
      <c r="E97" s="155"/>
      <c r="F97" s="181"/>
      <c r="G97" s="159"/>
      <c r="H97" s="158" t="s">
        <v>187</v>
      </c>
      <c r="I97" s="91">
        <v>6000</v>
      </c>
      <c r="J97" s="98" t="s">
        <v>7</v>
      </c>
      <c r="K97" s="168">
        <v>25</v>
      </c>
      <c r="L97" s="98" t="s">
        <v>7</v>
      </c>
      <c r="M97" s="250">
        <v>2</v>
      </c>
      <c r="N97" s="98"/>
      <c r="O97" s="252"/>
      <c r="P97" s="93" t="s">
        <v>8</v>
      </c>
      <c r="Q97" s="95">
        <f>SUM(I97*K97*M97)</f>
        <v>300000</v>
      </c>
      <c r="R97" s="76"/>
    </row>
    <row r="98" spans="1:18" s="13" customFormat="1" ht="12" customHeight="1">
      <c r="A98" s="143"/>
      <c r="B98" s="147"/>
      <c r="C98" s="147"/>
      <c r="D98" s="154"/>
      <c r="E98" s="155"/>
      <c r="F98" s="181"/>
      <c r="G98" s="159"/>
      <c r="H98" s="158" t="s">
        <v>188</v>
      </c>
      <c r="I98" s="91">
        <v>70000</v>
      </c>
      <c r="J98" s="98" t="s">
        <v>7</v>
      </c>
      <c r="K98" s="251">
        <v>2</v>
      </c>
      <c r="L98" s="98"/>
      <c r="M98" s="251"/>
      <c r="N98" s="98"/>
      <c r="O98" s="251"/>
      <c r="P98" s="93" t="s">
        <v>8</v>
      </c>
      <c r="Q98" s="95">
        <f t="shared" ref="Q98:Q106" si="0">SUM(I98*K98)</f>
        <v>140000</v>
      </c>
      <c r="R98" s="76"/>
    </row>
    <row r="99" spans="1:18" s="13" customFormat="1" ht="12" customHeight="1">
      <c r="A99" s="143"/>
      <c r="B99" s="147"/>
      <c r="C99" s="147"/>
      <c r="D99" s="154"/>
      <c r="E99" s="155"/>
      <c r="F99" s="181"/>
      <c r="G99" s="159"/>
      <c r="H99" s="158" t="s">
        <v>189</v>
      </c>
      <c r="I99" s="91">
        <v>100000</v>
      </c>
      <c r="J99" s="98" t="s">
        <v>7</v>
      </c>
      <c r="K99" s="251">
        <v>2</v>
      </c>
      <c r="L99" s="98"/>
      <c r="M99" s="251"/>
      <c r="N99" s="98"/>
      <c r="O99" s="251"/>
      <c r="P99" s="93" t="s">
        <v>8</v>
      </c>
      <c r="Q99" s="95">
        <f t="shared" si="0"/>
        <v>200000</v>
      </c>
      <c r="R99" s="76"/>
    </row>
    <row r="100" spans="1:18" s="13" customFormat="1" ht="12" customHeight="1">
      <c r="A100" s="143"/>
      <c r="B100" s="147"/>
      <c r="C100" s="147"/>
      <c r="D100" s="154"/>
      <c r="E100" s="155"/>
      <c r="F100" s="181"/>
      <c r="G100" s="159"/>
      <c r="H100" s="158" t="s">
        <v>190</v>
      </c>
      <c r="I100" s="91">
        <v>6000</v>
      </c>
      <c r="J100" s="98" t="s">
        <v>7</v>
      </c>
      <c r="K100" s="168">
        <v>8</v>
      </c>
      <c r="L100" s="98" t="s">
        <v>7</v>
      </c>
      <c r="M100" s="250">
        <v>2</v>
      </c>
      <c r="N100" s="98"/>
      <c r="O100" s="252"/>
      <c r="P100" s="93" t="s">
        <v>8</v>
      </c>
      <c r="Q100" s="95">
        <f>SUM(I100*K100*M100)</f>
        <v>96000</v>
      </c>
      <c r="R100" s="76"/>
    </row>
    <row r="101" spans="1:18" s="13" customFormat="1" ht="12" customHeight="1">
      <c r="A101" s="143"/>
      <c r="B101" s="147"/>
      <c r="C101" s="147"/>
      <c r="D101" s="154"/>
      <c r="E101" s="155"/>
      <c r="F101" s="181"/>
      <c r="G101" s="159"/>
      <c r="H101" s="158" t="s">
        <v>191</v>
      </c>
      <c r="I101" s="91">
        <v>70000</v>
      </c>
      <c r="J101" s="98" t="s">
        <v>7</v>
      </c>
      <c r="K101" s="168">
        <v>4</v>
      </c>
      <c r="L101" s="98" t="s">
        <v>7</v>
      </c>
      <c r="M101" s="250">
        <v>2</v>
      </c>
      <c r="N101" s="98"/>
      <c r="O101" s="252"/>
      <c r="P101" s="93" t="s">
        <v>8</v>
      </c>
      <c r="Q101" s="95">
        <f>SUM(I101*K101*M101)</f>
        <v>560000</v>
      </c>
      <c r="R101" s="76"/>
    </row>
    <row r="102" spans="1:18" s="13" customFormat="1" ht="12" customHeight="1">
      <c r="A102" s="143"/>
      <c r="B102" s="147"/>
      <c r="C102" s="147"/>
      <c r="D102" s="154"/>
      <c r="E102" s="155"/>
      <c r="F102" s="181"/>
      <c r="G102" s="159"/>
      <c r="H102" s="158" t="s">
        <v>192</v>
      </c>
      <c r="I102" s="91">
        <v>30000</v>
      </c>
      <c r="J102" s="98" t="s">
        <v>7</v>
      </c>
      <c r="K102" s="251">
        <v>2</v>
      </c>
      <c r="L102" s="98"/>
      <c r="M102" s="251"/>
      <c r="N102" s="98"/>
      <c r="O102" s="251"/>
      <c r="P102" s="93" t="s">
        <v>8</v>
      </c>
      <c r="Q102" s="95">
        <f t="shared" si="0"/>
        <v>60000</v>
      </c>
      <c r="R102" s="76"/>
    </row>
    <row r="103" spans="1:18" s="13" customFormat="1" ht="12" customHeight="1">
      <c r="A103" s="143"/>
      <c r="B103" s="147"/>
      <c r="C103" s="147"/>
      <c r="D103" s="154"/>
      <c r="E103" s="155"/>
      <c r="F103" s="181"/>
      <c r="G103" s="159"/>
      <c r="H103" s="158" t="s">
        <v>193</v>
      </c>
      <c r="I103" s="91">
        <v>2000</v>
      </c>
      <c r="J103" s="98" t="s">
        <v>7</v>
      </c>
      <c r="K103" s="253">
        <v>500</v>
      </c>
      <c r="L103" s="98"/>
      <c r="M103" s="251"/>
      <c r="N103" s="98"/>
      <c r="O103" s="251"/>
      <c r="P103" s="93" t="s">
        <v>8</v>
      </c>
      <c r="Q103" s="95">
        <f t="shared" si="0"/>
        <v>1000000</v>
      </c>
      <c r="R103" s="76"/>
    </row>
    <row r="104" spans="1:18" s="13" customFormat="1" ht="12" customHeight="1">
      <c r="A104" s="143"/>
      <c r="B104" s="147"/>
      <c r="C104" s="147"/>
      <c r="D104" s="154"/>
      <c r="E104" s="155"/>
      <c r="F104" s="181"/>
      <c r="G104" s="159"/>
      <c r="H104" s="158" t="s">
        <v>194</v>
      </c>
      <c r="I104" s="91">
        <v>500000</v>
      </c>
      <c r="J104" s="98" t="s">
        <v>7</v>
      </c>
      <c r="K104" s="251">
        <v>1</v>
      </c>
      <c r="L104" s="98"/>
      <c r="M104" s="251"/>
      <c r="N104" s="98"/>
      <c r="O104" s="251"/>
      <c r="P104" s="93" t="s">
        <v>8</v>
      </c>
      <c r="Q104" s="95">
        <f t="shared" si="0"/>
        <v>500000</v>
      </c>
      <c r="R104" s="76"/>
    </row>
    <row r="105" spans="1:18" s="13" customFormat="1" ht="12" customHeight="1">
      <c r="A105" s="143"/>
      <c r="B105" s="147"/>
      <c r="C105" s="147"/>
      <c r="D105" s="154"/>
      <c r="E105" s="155"/>
      <c r="F105" s="181"/>
      <c r="G105" s="159"/>
      <c r="H105" s="158" t="s">
        <v>195</v>
      </c>
      <c r="I105" s="91">
        <v>500000</v>
      </c>
      <c r="J105" s="98" t="s">
        <v>7</v>
      </c>
      <c r="K105" s="251">
        <v>1</v>
      </c>
      <c r="L105" s="98"/>
      <c r="M105" s="251"/>
      <c r="N105" s="98"/>
      <c r="O105" s="251"/>
      <c r="P105" s="93" t="s">
        <v>8</v>
      </c>
      <c r="Q105" s="95">
        <f t="shared" si="0"/>
        <v>500000</v>
      </c>
      <c r="R105" s="76"/>
    </row>
    <row r="106" spans="1:18" s="13" customFormat="1" ht="12" customHeight="1">
      <c r="A106" s="143"/>
      <c r="B106" s="147"/>
      <c r="C106" s="147"/>
      <c r="D106" s="154"/>
      <c r="E106" s="155"/>
      <c r="F106" s="181"/>
      <c r="G106" s="159"/>
      <c r="H106" s="158" t="s">
        <v>196</v>
      </c>
      <c r="I106" s="91">
        <v>3000</v>
      </c>
      <c r="J106" s="98" t="s">
        <v>7</v>
      </c>
      <c r="K106" s="168">
        <v>80</v>
      </c>
      <c r="L106" s="98"/>
      <c r="M106" s="251"/>
      <c r="N106" s="98"/>
      <c r="O106" s="251"/>
      <c r="P106" s="93" t="s">
        <v>8</v>
      </c>
      <c r="Q106" s="95">
        <f t="shared" si="0"/>
        <v>240000</v>
      </c>
      <c r="R106" s="76"/>
    </row>
    <row r="107" spans="1:18" s="13" customFormat="1" ht="16.5" customHeight="1">
      <c r="A107" s="143"/>
      <c r="B107" s="147"/>
      <c r="C107" s="147" t="s">
        <v>197</v>
      </c>
      <c r="D107" s="154">
        <f>Q107</f>
        <v>38400000</v>
      </c>
      <c r="E107" s="236">
        <v>4800000</v>
      </c>
      <c r="F107" s="156">
        <f>SUM(D107-E107)</f>
        <v>33600000</v>
      </c>
      <c r="G107" s="97">
        <f>SUM(D107/E107)*100%</f>
        <v>8</v>
      </c>
      <c r="H107" s="158"/>
      <c r="I107" s="91"/>
      <c r="J107" s="98"/>
      <c r="K107" s="168"/>
      <c r="L107" s="98"/>
      <c r="M107" s="251"/>
      <c r="N107" s="98"/>
      <c r="O107" s="251"/>
      <c r="P107" s="93"/>
      <c r="Q107" s="95">
        <f>SUM(Q113:Q116)</f>
        <v>38400000</v>
      </c>
      <c r="R107" s="76"/>
    </row>
    <row r="108" spans="1:18" s="13" customFormat="1" ht="12" customHeight="1">
      <c r="A108" s="143"/>
      <c r="B108" s="147"/>
      <c r="C108" s="147" t="s">
        <v>198</v>
      </c>
      <c r="D108" s="154"/>
      <c r="E108" s="155"/>
      <c r="F108" s="181"/>
      <c r="G108" s="159"/>
      <c r="H108" s="300" t="s">
        <v>231</v>
      </c>
      <c r="I108" s="292">
        <v>3300</v>
      </c>
      <c r="J108" s="293" t="s">
        <v>7</v>
      </c>
      <c r="K108" s="294">
        <v>60</v>
      </c>
      <c r="L108" s="293"/>
      <c r="M108" s="308"/>
      <c r="N108" s="293"/>
      <c r="O108" s="308"/>
      <c r="P108" s="298" t="s">
        <v>8</v>
      </c>
      <c r="Q108" s="299">
        <f t="shared" ref="Q108:Q114" si="1">SUM(I108*K108)</f>
        <v>198000</v>
      </c>
      <c r="R108" s="79"/>
    </row>
    <row r="109" spans="1:18" s="13" customFormat="1" ht="12" customHeight="1">
      <c r="A109" s="143"/>
      <c r="B109" s="147"/>
      <c r="C109" s="147"/>
      <c r="D109" s="154"/>
      <c r="E109" s="155"/>
      <c r="F109" s="181"/>
      <c r="G109" s="159"/>
      <c r="H109" s="300" t="s">
        <v>232</v>
      </c>
      <c r="I109" s="292">
        <v>30000</v>
      </c>
      <c r="J109" s="293" t="s">
        <v>7</v>
      </c>
      <c r="K109" s="294">
        <v>30</v>
      </c>
      <c r="L109" s="293"/>
      <c r="M109" s="308"/>
      <c r="N109" s="293"/>
      <c r="O109" s="308"/>
      <c r="P109" s="298" t="s">
        <v>8</v>
      </c>
      <c r="Q109" s="299">
        <f t="shared" si="1"/>
        <v>900000</v>
      </c>
      <c r="R109" s="79"/>
    </row>
    <row r="110" spans="1:18" s="13" customFormat="1" ht="12" customHeight="1">
      <c r="A110" s="143"/>
      <c r="B110" s="147"/>
      <c r="C110" s="147"/>
      <c r="D110" s="154"/>
      <c r="E110" s="155"/>
      <c r="F110" s="181"/>
      <c r="G110" s="159"/>
      <c r="H110" s="300" t="s">
        <v>233</v>
      </c>
      <c r="I110" s="292">
        <v>10000</v>
      </c>
      <c r="J110" s="293" t="s">
        <v>7</v>
      </c>
      <c r="K110" s="294">
        <v>480</v>
      </c>
      <c r="L110" s="293"/>
      <c r="M110" s="308"/>
      <c r="N110" s="293"/>
      <c r="O110" s="308"/>
      <c r="P110" s="298" t="s">
        <v>8</v>
      </c>
      <c r="Q110" s="299">
        <f t="shared" si="1"/>
        <v>4800000</v>
      </c>
      <c r="R110" s="79"/>
    </row>
    <row r="111" spans="1:18" s="13" customFormat="1" ht="12" customHeight="1">
      <c r="A111" s="143"/>
      <c r="B111" s="147"/>
      <c r="C111" s="147"/>
      <c r="D111" s="154"/>
      <c r="E111" s="155"/>
      <c r="F111" s="181"/>
      <c r="G111" s="159"/>
      <c r="H111" s="300" t="s">
        <v>234</v>
      </c>
      <c r="I111" s="292">
        <v>28000</v>
      </c>
      <c r="J111" s="293" t="s">
        <v>7</v>
      </c>
      <c r="K111" s="309">
        <v>5</v>
      </c>
      <c r="L111" s="293"/>
      <c r="M111" s="308"/>
      <c r="N111" s="293"/>
      <c r="O111" s="308"/>
      <c r="P111" s="298" t="s">
        <v>8</v>
      </c>
      <c r="Q111" s="299">
        <f t="shared" si="1"/>
        <v>140000</v>
      </c>
      <c r="R111" s="79"/>
    </row>
    <row r="112" spans="1:18" s="13" customFormat="1" ht="12" customHeight="1">
      <c r="A112" s="143"/>
      <c r="B112" s="147"/>
      <c r="C112" s="147"/>
      <c r="D112" s="154"/>
      <c r="E112" s="155"/>
      <c r="F112" s="181"/>
      <c r="G112" s="159"/>
      <c r="H112" s="300" t="s">
        <v>235</v>
      </c>
      <c r="I112" s="292">
        <v>10000</v>
      </c>
      <c r="J112" s="293" t="s">
        <v>7</v>
      </c>
      <c r="K112" s="294">
        <v>72</v>
      </c>
      <c r="L112" s="293"/>
      <c r="M112" s="308"/>
      <c r="N112" s="293"/>
      <c r="O112" s="308"/>
      <c r="P112" s="298" t="s">
        <v>8</v>
      </c>
      <c r="Q112" s="299">
        <f t="shared" si="1"/>
        <v>720000</v>
      </c>
      <c r="R112" s="79"/>
    </row>
    <row r="113" spans="1:20" s="13" customFormat="1" ht="12" customHeight="1">
      <c r="A113" s="143"/>
      <c r="B113" s="147"/>
      <c r="C113" s="147"/>
      <c r="D113" s="154"/>
      <c r="E113" s="155"/>
      <c r="F113" s="181"/>
      <c r="G113" s="159"/>
      <c r="H113" s="158" t="s">
        <v>199</v>
      </c>
      <c r="I113" s="91">
        <v>300000</v>
      </c>
      <c r="J113" s="98" t="s">
        <v>7</v>
      </c>
      <c r="K113" s="168">
        <v>12</v>
      </c>
      <c r="L113" s="98"/>
      <c r="M113" s="251"/>
      <c r="N113" s="98"/>
      <c r="O113" s="251"/>
      <c r="P113" s="93" t="s">
        <v>8</v>
      </c>
      <c r="Q113" s="95">
        <f t="shared" si="1"/>
        <v>3600000</v>
      </c>
      <c r="R113" s="76"/>
    </row>
    <row r="114" spans="1:20" s="13" customFormat="1" ht="12" customHeight="1">
      <c r="A114" s="143"/>
      <c r="B114" s="147"/>
      <c r="C114" s="147"/>
      <c r="D114" s="154"/>
      <c r="E114" s="155"/>
      <c r="F114" s="181"/>
      <c r="G114" s="159"/>
      <c r="H114" s="158" t="s">
        <v>200</v>
      </c>
      <c r="I114" s="91">
        <v>300000</v>
      </c>
      <c r="J114" s="98" t="s">
        <v>7</v>
      </c>
      <c r="K114" s="168">
        <v>36</v>
      </c>
      <c r="L114" s="98"/>
      <c r="M114" s="251"/>
      <c r="N114" s="98"/>
      <c r="O114" s="251"/>
      <c r="P114" s="93" t="s">
        <v>8</v>
      </c>
      <c r="Q114" s="95">
        <f t="shared" si="1"/>
        <v>10800000</v>
      </c>
      <c r="R114" s="76"/>
    </row>
    <row r="115" spans="1:20" s="13" customFormat="1" ht="12" customHeight="1">
      <c r="A115" s="143"/>
      <c r="B115" s="147"/>
      <c r="C115" s="147"/>
      <c r="D115" s="154"/>
      <c r="E115" s="155"/>
      <c r="F115" s="181"/>
      <c r="G115" s="159"/>
      <c r="H115" s="301" t="s">
        <v>230</v>
      </c>
      <c r="I115" s="302">
        <v>5000000</v>
      </c>
      <c r="J115" s="303" t="s">
        <v>7</v>
      </c>
      <c r="K115" s="304">
        <v>4</v>
      </c>
      <c r="L115" s="303"/>
      <c r="M115" s="305"/>
      <c r="N115" s="303"/>
      <c r="O115" s="305"/>
      <c r="P115" s="306" t="s">
        <v>8</v>
      </c>
      <c r="Q115" s="307">
        <f>SUM(I115*K115)</f>
        <v>20000000</v>
      </c>
      <c r="R115" s="76"/>
    </row>
    <row r="116" spans="1:20" s="13" customFormat="1" ht="12" customHeight="1">
      <c r="A116" s="182"/>
      <c r="B116" s="183"/>
      <c r="C116" s="183"/>
      <c r="D116" s="184"/>
      <c r="E116" s="185"/>
      <c r="F116" s="194"/>
      <c r="G116" s="187"/>
      <c r="H116" s="188" t="s">
        <v>201</v>
      </c>
      <c r="I116" s="102">
        <v>200000</v>
      </c>
      <c r="J116" s="101" t="s">
        <v>7</v>
      </c>
      <c r="K116" s="189">
        <v>20</v>
      </c>
      <c r="L116" s="101"/>
      <c r="M116" s="254"/>
      <c r="N116" s="101"/>
      <c r="O116" s="254"/>
      <c r="P116" s="191" t="s">
        <v>8</v>
      </c>
      <c r="Q116" s="104">
        <f>SUM(I116*K116)</f>
        <v>4000000</v>
      </c>
      <c r="R116" s="76"/>
    </row>
    <row r="117" spans="1:20" s="13" customFormat="1" ht="20.100000000000001" customHeight="1">
      <c r="A117" s="143"/>
      <c r="B117" s="4254" t="s">
        <v>202</v>
      </c>
      <c r="C117" s="214" t="s">
        <v>10</v>
      </c>
      <c r="D117" s="184">
        <f>SUM(D118:D128)</f>
        <v>8500000</v>
      </c>
      <c r="E117" s="185">
        <f>SUM(E118:E128)</f>
        <v>6920000</v>
      </c>
      <c r="F117" s="194">
        <f>SUM(D117-E117)</f>
        <v>1580000</v>
      </c>
      <c r="G117" s="255">
        <f>SUM(D117/E117)*100%</f>
        <v>1.2283236994219653</v>
      </c>
      <c r="H117" s="246"/>
      <c r="I117" s="247"/>
      <c r="J117" s="247"/>
      <c r="K117" s="248"/>
      <c r="L117" s="247"/>
      <c r="M117" s="249"/>
      <c r="N117" s="247"/>
      <c r="O117" s="247"/>
      <c r="P117" s="247"/>
      <c r="Q117" s="201">
        <f>Q118+Q121+Q124</f>
        <v>8500000</v>
      </c>
      <c r="R117" s="77"/>
      <c r="T117" s="14">
        <f>SUM(T119:T159)</f>
        <v>0</v>
      </c>
    </row>
    <row r="118" spans="1:20" s="13" customFormat="1" ht="20.100000000000001" customHeight="1">
      <c r="A118" s="143"/>
      <c r="B118" s="4254"/>
      <c r="C118" s="199" t="s">
        <v>203</v>
      </c>
      <c r="D118" s="154">
        <f>Q118</f>
        <v>1320000</v>
      </c>
      <c r="E118" s="227">
        <v>720000</v>
      </c>
      <c r="F118" s="181">
        <f>SUM(D118-E118)</f>
        <v>600000</v>
      </c>
      <c r="G118" s="97">
        <f>SUM(D118/E118)*100%</f>
        <v>1.8333333333333333</v>
      </c>
      <c r="H118" s="229"/>
      <c r="I118" s="90"/>
      <c r="J118" s="90"/>
      <c r="K118" s="217"/>
      <c r="L118" s="90"/>
      <c r="M118" s="218"/>
      <c r="N118" s="90"/>
      <c r="O118" s="90"/>
      <c r="P118" s="90"/>
      <c r="Q118" s="230">
        <f>Q119</f>
        <v>1320000</v>
      </c>
      <c r="R118" s="76"/>
    </row>
    <row r="119" spans="1:20" s="13" customFormat="1" ht="18" customHeight="1">
      <c r="A119" s="143"/>
      <c r="B119" s="147"/>
      <c r="C119" s="147"/>
      <c r="D119" s="154"/>
      <c r="E119" s="155"/>
      <c r="F119" s="164"/>
      <c r="G119" s="159"/>
      <c r="H119" s="158" t="s">
        <v>137</v>
      </c>
      <c r="I119" s="91">
        <v>110000</v>
      </c>
      <c r="J119" s="220" t="s">
        <v>7</v>
      </c>
      <c r="K119" s="169">
        <v>12</v>
      </c>
      <c r="L119" s="98"/>
      <c r="M119" s="203"/>
      <c r="N119" s="98"/>
      <c r="O119" s="169"/>
      <c r="P119" s="93" t="s">
        <v>8</v>
      </c>
      <c r="Q119" s="95">
        <f>SUM(I119*K119)</f>
        <v>1320000</v>
      </c>
      <c r="R119" s="76"/>
    </row>
    <row r="120" spans="1:20" s="13" customFormat="1" ht="6" customHeight="1">
      <c r="A120" s="143"/>
      <c r="B120" s="147"/>
      <c r="C120" s="147"/>
      <c r="D120" s="154"/>
      <c r="E120" s="155"/>
      <c r="F120" s="164"/>
      <c r="G120" s="159"/>
      <c r="H120" s="158"/>
      <c r="I120" s="91"/>
      <c r="J120" s="220"/>
      <c r="K120" s="169"/>
      <c r="L120" s="98"/>
      <c r="M120" s="203"/>
      <c r="N120" s="98"/>
      <c r="O120" s="169"/>
      <c r="P120" s="93"/>
      <c r="Q120" s="95"/>
      <c r="R120" s="76"/>
    </row>
    <row r="121" spans="1:20" s="13" customFormat="1" ht="20.100000000000001" customHeight="1">
      <c r="A121" s="143"/>
      <c r="B121" s="147"/>
      <c r="C121" s="366" t="s">
        <v>204</v>
      </c>
      <c r="D121" s="154">
        <f>Q121</f>
        <v>480000</v>
      </c>
      <c r="E121" s="155">
        <v>480000</v>
      </c>
      <c r="F121" s="156">
        <f>SUM(D121-E121)</f>
        <v>0</v>
      </c>
      <c r="G121" s="97">
        <f>SUM(D121/E121)*100%</f>
        <v>1</v>
      </c>
      <c r="H121" s="158"/>
      <c r="I121" s="91"/>
      <c r="J121" s="98"/>
      <c r="K121" s="169"/>
      <c r="L121" s="98"/>
      <c r="M121" s="203"/>
      <c r="N121" s="98"/>
      <c r="O121" s="169"/>
      <c r="P121" s="93"/>
      <c r="Q121" s="95">
        <f>Q122</f>
        <v>480000</v>
      </c>
      <c r="R121" s="76"/>
    </row>
    <row r="122" spans="1:20" s="13" customFormat="1" ht="18" customHeight="1">
      <c r="A122" s="143"/>
      <c r="B122" s="147"/>
      <c r="C122" s="147"/>
      <c r="D122" s="154"/>
      <c r="E122" s="155"/>
      <c r="F122" s="205"/>
      <c r="G122" s="159"/>
      <c r="H122" s="369" t="s">
        <v>138</v>
      </c>
      <c r="I122" s="91">
        <v>40000</v>
      </c>
      <c r="J122" s="220" t="s">
        <v>7</v>
      </c>
      <c r="K122" s="169">
        <v>12</v>
      </c>
      <c r="L122" s="98"/>
      <c r="M122" s="203"/>
      <c r="N122" s="98"/>
      <c r="O122" s="169"/>
      <c r="P122" s="93" t="s">
        <v>8</v>
      </c>
      <c r="Q122" s="95">
        <f>SUM(I122*K122)</f>
        <v>480000</v>
      </c>
      <c r="R122" s="76"/>
    </row>
    <row r="123" spans="1:20" s="13" customFormat="1" ht="6" customHeight="1">
      <c r="A123" s="143"/>
      <c r="B123" s="147"/>
      <c r="C123" s="147"/>
      <c r="D123" s="154"/>
      <c r="E123" s="155"/>
      <c r="F123" s="205"/>
      <c r="G123" s="159"/>
      <c r="H123" s="158"/>
      <c r="I123" s="91"/>
      <c r="J123" s="220"/>
      <c r="K123" s="169"/>
      <c r="L123" s="98"/>
      <c r="M123" s="203"/>
      <c r="N123" s="98"/>
      <c r="O123" s="169"/>
      <c r="P123" s="93"/>
      <c r="Q123" s="95"/>
      <c r="R123" s="76"/>
    </row>
    <row r="124" spans="1:20" s="13" customFormat="1" ht="20.100000000000001" customHeight="1">
      <c r="A124" s="143"/>
      <c r="B124" s="147"/>
      <c r="C124" s="366" t="s">
        <v>205</v>
      </c>
      <c r="D124" s="154">
        <f>Q124</f>
        <v>6700000</v>
      </c>
      <c r="E124" s="155">
        <v>5720000</v>
      </c>
      <c r="F124" s="181">
        <f>SUM(D124-E124)</f>
        <v>980000</v>
      </c>
      <c r="G124" s="97">
        <f>SUM(D124/E124)*100%</f>
        <v>1.1713286713286712</v>
      </c>
      <c r="H124" s="158"/>
      <c r="I124" s="91"/>
      <c r="J124" s="98"/>
      <c r="K124" s="169"/>
      <c r="L124" s="98"/>
      <c r="M124" s="203"/>
      <c r="N124" s="98"/>
      <c r="O124" s="169"/>
      <c r="P124" s="93"/>
      <c r="Q124" s="95">
        <f>SUM(Q125:Q128)</f>
        <v>6700000</v>
      </c>
      <c r="R124" s="76"/>
    </row>
    <row r="125" spans="1:20" s="13" customFormat="1" ht="16.5" customHeight="1">
      <c r="A125" s="143"/>
      <c r="B125" s="147"/>
      <c r="C125" s="366"/>
      <c r="D125" s="154"/>
      <c r="E125" s="155"/>
      <c r="F125" s="181"/>
      <c r="G125" s="159"/>
      <c r="H125" s="158" t="s">
        <v>206</v>
      </c>
      <c r="I125" s="91">
        <v>100000</v>
      </c>
      <c r="J125" s="98"/>
      <c r="K125" s="169"/>
      <c r="L125" s="98"/>
      <c r="M125" s="203"/>
      <c r="N125" s="98"/>
      <c r="O125" s="169"/>
      <c r="P125" s="93"/>
      <c r="Q125" s="95">
        <f>I125</f>
        <v>100000</v>
      </c>
      <c r="R125" s="76"/>
    </row>
    <row r="126" spans="1:20" s="13" customFormat="1" ht="16.5" customHeight="1">
      <c r="A126" s="143"/>
      <c r="B126" s="147"/>
      <c r="C126" s="366"/>
      <c r="D126" s="154"/>
      <c r="E126" s="155"/>
      <c r="F126" s="181"/>
      <c r="G126" s="159"/>
      <c r="H126" s="158" t="s">
        <v>207</v>
      </c>
      <c r="I126" s="91">
        <v>50000</v>
      </c>
      <c r="J126" s="98" t="s">
        <v>7</v>
      </c>
      <c r="K126" s="169">
        <v>12</v>
      </c>
      <c r="L126" s="98"/>
      <c r="M126" s="203"/>
      <c r="N126" s="98"/>
      <c r="O126" s="169"/>
      <c r="P126" s="93" t="s">
        <v>8</v>
      </c>
      <c r="Q126" s="95">
        <f>SUM(I126*K126)</f>
        <v>600000</v>
      </c>
      <c r="R126" s="76"/>
    </row>
    <row r="127" spans="1:20" s="13" customFormat="1" ht="16.5" customHeight="1">
      <c r="A127" s="143"/>
      <c r="B127" s="147"/>
      <c r="C127" s="366"/>
      <c r="D127" s="154"/>
      <c r="E127" s="155"/>
      <c r="F127" s="181"/>
      <c r="G127" s="159"/>
      <c r="H127" s="158" t="s">
        <v>208</v>
      </c>
      <c r="I127" s="91">
        <v>3000000</v>
      </c>
      <c r="J127" s="220" t="s">
        <v>7</v>
      </c>
      <c r="K127" s="92">
        <v>1</v>
      </c>
      <c r="L127" s="98"/>
      <c r="M127" s="203"/>
      <c r="N127" s="98"/>
      <c r="O127" s="169"/>
      <c r="P127" s="93" t="s">
        <v>8</v>
      </c>
      <c r="Q127" s="95">
        <f>SUM(I127*K127)</f>
        <v>3000000</v>
      </c>
      <c r="R127" s="76"/>
    </row>
    <row r="128" spans="1:20" s="13" customFormat="1" ht="16.5" customHeight="1">
      <c r="A128" s="182"/>
      <c r="B128" s="183"/>
      <c r="C128" s="183"/>
      <c r="D128" s="184"/>
      <c r="E128" s="185"/>
      <c r="F128" s="256"/>
      <c r="G128" s="187"/>
      <c r="H128" s="188" t="s">
        <v>209</v>
      </c>
      <c r="I128" s="102">
        <v>3000000</v>
      </c>
      <c r="J128" s="257" t="s">
        <v>7</v>
      </c>
      <c r="K128" s="103">
        <v>1</v>
      </c>
      <c r="L128" s="101"/>
      <c r="M128" s="258"/>
      <c r="N128" s="101"/>
      <c r="O128" s="190"/>
      <c r="P128" s="191" t="s">
        <v>8</v>
      </c>
      <c r="Q128" s="104">
        <f>SUM(I128*K128)</f>
        <v>3000000</v>
      </c>
      <c r="R128" s="76"/>
    </row>
    <row r="129" spans="1:42" s="13" customFormat="1" ht="20.100000000000001" customHeight="1">
      <c r="A129" s="143"/>
      <c r="B129" s="4254" t="s">
        <v>210</v>
      </c>
      <c r="C129" s="214" t="s">
        <v>10</v>
      </c>
      <c r="D129" s="184">
        <f>SUM(D130:D133)</f>
        <v>520000</v>
      </c>
      <c r="E129" s="184">
        <f>SUM(E130:E133)</f>
        <v>440000</v>
      </c>
      <c r="F129" s="194">
        <f>SUM(D129-E129)</f>
        <v>80000</v>
      </c>
      <c r="G129" s="139">
        <f>SUM(D129/E129)*100%</f>
        <v>1.1818181818181819</v>
      </c>
      <c r="H129" s="246"/>
      <c r="I129" s="247"/>
      <c r="J129" s="247"/>
      <c r="K129" s="248"/>
      <c r="L129" s="247"/>
      <c r="M129" s="249"/>
      <c r="N129" s="247"/>
      <c r="O129" s="247"/>
      <c r="P129" s="247"/>
      <c r="Q129" s="201">
        <f>Q130+Q132</f>
        <v>520000</v>
      </c>
      <c r="R129" s="77"/>
      <c r="T129" s="14">
        <f>SUM(T131:T166)</f>
        <v>0</v>
      </c>
    </row>
    <row r="130" spans="1:42" s="13" customFormat="1" ht="20.100000000000001" customHeight="1">
      <c r="A130" s="143"/>
      <c r="B130" s="4254"/>
      <c r="C130" s="199" t="s">
        <v>211</v>
      </c>
      <c r="D130" s="154">
        <f>Q130</f>
        <v>120000</v>
      </c>
      <c r="E130" s="227">
        <v>80000</v>
      </c>
      <c r="F130" s="181">
        <f>SUM(D130-E130)</f>
        <v>40000</v>
      </c>
      <c r="G130" s="97">
        <f>SUM(D130/E130)*100%</f>
        <v>1.5</v>
      </c>
      <c r="H130" s="229"/>
      <c r="I130" s="90"/>
      <c r="J130" s="90"/>
      <c r="K130" s="217"/>
      <c r="L130" s="90"/>
      <c r="M130" s="218"/>
      <c r="N130" s="90"/>
      <c r="O130" s="90"/>
      <c r="P130" s="90"/>
      <c r="Q130" s="230">
        <f>Q131</f>
        <v>120000</v>
      </c>
      <c r="R130" s="76"/>
    </row>
    <row r="131" spans="1:42" s="13" customFormat="1" ht="20.100000000000001" customHeight="1">
      <c r="A131" s="143"/>
      <c r="B131" s="147"/>
      <c r="C131" s="147"/>
      <c r="D131" s="154"/>
      <c r="E131" s="155"/>
      <c r="F131" s="164"/>
      <c r="G131" s="159"/>
      <c r="H131" s="158" t="s">
        <v>212</v>
      </c>
      <c r="I131" s="91">
        <v>30000</v>
      </c>
      <c r="J131" s="98" t="s">
        <v>7</v>
      </c>
      <c r="K131" s="168">
        <v>4</v>
      </c>
      <c r="L131" s="98" t="s">
        <v>7</v>
      </c>
      <c r="M131" s="92">
        <v>1</v>
      </c>
      <c r="N131" s="98"/>
      <c r="O131" s="98"/>
      <c r="P131" s="93" t="s">
        <v>8</v>
      </c>
      <c r="Q131" s="95">
        <f>SUM(I131*K131*M131)</f>
        <v>120000</v>
      </c>
      <c r="R131" s="76"/>
    </row>
    <row r="132" spans="1:42" s="13" customFormat="1" ht="20.100000000000001" customHeight="1">
      <c r="A132" s="143"/>
      <c r="B132" s="147"/>
      <c r="C132" s="366" t="s">
        <v>213</v>
      </c>
      <c r="D132" s="154">
        <f>Q132</f>
        <v>400000</v>
      </c>
      <c r="E132" s="155">
        <v>360000</v>
      </c>
      <c r="F132" s="181">
        <f>SUM(D132-E132)</f>
        <v>40000</v>
      </c>
      <c r="G132" s="97">
        <f>SUM(D132/E132)*100%</f>
        <v>1.1111111111111112</v>
      </c>
      <c r="H132" s="158"/>
      <c r="I132" s="98"/>
      <c r="J132" s="98"/>
      <c r="K132" s="92"/>
      <c r="L132" s="98"/>
      <c r="M132" s="132"/>
      <c r="N132" s="98"/>
      <c r="O132" s="98"/>
      <c r="P132" s="98"/>
      <c r="Q132" s="95">
        <f>Q133</f>
        <v>400000</v>
      </c>
      <c r="R132" s="76"/>
    </row>
    <row r="133" spans="1:42" s="13" customFormat="1" ht="20.100000000000001" customHeight="1">
      <c r="A133" s="143"/>
      <c r="B133" s="147"/>
      <c r="C133" s="147"/>
      <c r="D133" s="154"/>
      <c r="E133" s="155"/>
      <c r="F133" s="181"/>
      <c r="G133" s="159"/>
      <c r="H133" s="158" t="s">
        <v>214</v>
      </c>
      <c r="I133" s="91">
        <v>200000</v>
      </c>
      <c r="J133" s="98" t="s">
        <v>7</v>
      </c>
      <c r="K133" s="168">
        <v>2</v>
      </c>
      <c r="L133" s="98" t="s">
        <v>7</v>
      </c>
      <c r="M133" s="92">
        <v>1</v>
      </c>
      <c r="N133" s="98"/>
      <c r="O133" s="98"/>
      <c r="P133" s="93" t="s">
        <v>8</v>
      </c>
      <c r="Q133" s="95">
        <f>SUM(I133*K133*M133)</f>
        <v>400000</v>
      </c>
      <c r="R133" s="76"/>
    </row>
    <row r="134" spans="1:42" s="13" customFormat="1" ht="20.100000000000001" customHeight="1">
      <c r="A134" s="192" t="s">
        <v>215</v>
      </c>
      <c r="B134" s="4255" t="s">
        <v>3</v>
      </c>
      <c r="C134" s="4255"/>
      <c r="D134" s="144">
        <f>D135</f>
        <v>5000000</v>
      </c>
      <c r="E134" s="193">
        <f>SUM(E135)</f>
        <v>3000000</v>
      </c>
      <c r="F134" s="138">
        <f>SUM(D134-E134)</f>
        <v>2000000</v>
      </c>
      <c r="G134" s="139">
        <f t="shared" ref="G134:G139" si="2">SUM(D134/E134)*100%</f>
        <v>1.6666666666666667</v>
      </c>
      <c r="H134" s="221"/>
      <c r="I134" s="96"/>
      <c r="J134" s="96"/>
      <c r="K134" s="99"/>
      <c r="L134" s="96"/>
      <c r="M134" s="222"/>
      <c r="N134" s="96"/>
      <c r="O134" s="96"/>
      <c r="P134" s="96"/>
      <c r="Q134" s="153">
        <f>Q135+Q156+Q172+Q185</f>
        <v>5000000</v>
      </c>
      <c r="R134" s="77"/>
    </row>
    <row r="135" spans="1:42" s="13" customFormat="1" ht="20.100000000000001" customHeight="1">
      <c r="A135" s="143" t="s">
        <v>216</v>
      </c>
      <c r="B135" s="147" t="s">
        <v>217</v>
      </c>
      <c r="C135" s="367" t="s">
        <v>10</v>
      </c>
      <c r="D135" s="193">
        <f>D136</f>
        <v>5000000</v>
      </c>
      <c r="E135" s="193">
        <f>E136</f>
        <v>3000000</v>
      </c>
      <c r="F135" s="138">
        <f>SUM(D135-E135)</f>
        <v>2000000</v>
      </c>
      <c r="G135" s="139">
        <f t="shared" si="2"/>
        <v>1.6666666666666667</v>
      </c>
      <c r="H135" s="223"/>
      <c r="I135" s="224"/>
      <c r="J135" s="224"/>
      <c r="K135" s="225"/>
      <c r="L135" s="224"/>
      <c r="M135" s="226"/>
      <c r="N135" s="224"/>
      <c r="O135" s="224"/>
      <c r="P135" s="224"/>
      <c r="Q135" s="153">
        <f>Q136+Q144+Q148+Q151+Q154</f>
        <v>5000000</v>
      </c>
      <c r="R135" s="77"/>
      <c r="T135" s="14"/>
    </row>
    <row r="136" spans="1:42" s="13" customFormat="1" ht="20.100000000000001" customHeight="1">
      <c r="A136" s="182"/>
      <c r="B136" s="147" t="s">
        <v>216</v>
      </c>
      <c r="C136" s="147" t="s">
        <v>218</v>
      </c>
      <c r="D136" s="193">
        <f>Q135</f>
        <v>5000000</v>
      </c>
      <c r="E136" s="193">
        <v>3000000</v>
      </c>
      <c r="F136" s="138">
        <f>SUM(D136-E136)</f>
        <v>2000000</v>
      </c>
      <c r="G136" s="139">
        <f t="shared" si="2"/>
        <v>1.6666666666666667</v>
      </c>
      <c r="H136" s="158" t="s">
        <v>144</v>
      </c>
      <c r="I136" s="91"/>
      <c r="J136" s="98"/>
      <c r="K136" s="169"/>
      <c r="L136" s="98"/>
      <c r="M136" s="132"/>
      <c r="N136" s="98"/>
      <c r="O136" s="98"/>
      <c r="P136" s="93"/>
      <c r="Q136" s="95">
        <v>5000000</v>
      </c>
      <c r="R136" s="76"/>
    </row>
    <row r="137" spans="1:42" s="13" customFormat="1" ht="20.100000000000001" customHeight="1">
      <c r="A137" s="143" t="s">
        <v>145</v>
      </c>
      <c r="B137" s="4255" t="s">
        <v>3</v>
      </c>
      <c r="C137" s="4255"/>
      <c r="D137" s="144">
        <f>SUM(D138,D159,D175,D188)</f>
        <v>7000000</v>
      </c>
      <c r="E137" s="193">
        <f>SUM(E138)</f>
        <v>4227893</v>
      </c>
      <c r="F137" s="181">
        <f>SUM(D137-E137)</f>
        <v>2772107</v>
      </c>
      <c r="G137" s="139">
        <f t="shared" si="2"/>
        <v>1.6556710399246148</v>
      </c>
      <c r="H137" s="221"/>
      <c r="I137" s="96"/>
      <c r="J137" s="96"/>
      <c r="K137" s="99"/>
      <c r="L137" s="96"/>
      <c r="M137" s="222"/>
      <c r="N137" s="96"/>
      <c r="O137" s="96"/>
      <c r="P137" s="96"/>
      <c r="Q137" s="153">
        <f>Q138+Q159+Q175+Q188</f>
        <v>7000000</v>
      </c>
      <c r="R137" s="77"/>
    </row>
    <row r="138" spans="1:42" s="13" customFormat="1" ht="20.100000000000001" customHeight="1">
      <c r="A138" s="143"/>
      <c r="B138" s="147" t="s">
        <v>219</v>
      </c>
      <c r="C138" s="367" t="s">
        <v>10</v>
      </c>
      <c r="D138" s="259">
        <f>D139</f>
        <v>7000000</v>
      </c>
      <c r="E138" s="259">
        <f>E139</f>
        <v>4227893</v>
      </c>
      <c r="F138" s="144">
        <f>SUM(F139)</f>
        <v>2772107</v>
      </c>
      <c r="G138" s="139">
        <f t="shared" si="2"/>
        <v>1.6556710399246148</v>
      </c>
      <c r="H138" s="221"/>
      <c r="I138" s="96"/>
      <c r="J138" s="96"/>
      <c r="K138" s="99"/>
      <c r="L138" s="96"/>
      <c r="M138" s="222"/>
      <c r="N138" s="96"/>
      <c r="O138" s="96"/>
      <c r="P138" s="96"/>
      <c r="Q138" s="100">
        <f>Q139</f>
        <v>7000000</v>
      </c>
      <c r="R138" s="76"/>
    </row>
    <row r="139" spans="1:42" s="13" customFormat="1" ht="22.5" customHeight="1">
      <c r="A139" s="182"/>
      <c r="B139" s="183"/>
      <c r="C139" s="260" t="s">
        <v>220</v>
      </c>
      <c r="D139" s="261">
        <v>7000000</v>
      </c>
      <c r="E139" s="259">
        <v>4227893</v>
      </c>
      <c r="F139" s="262">
        <f>SUM(D139-E139)</f>
        <v>2772107</v>
      </c>
      <c r="G139" s="139">
        <f t="shared" si="2"/>
        <v>1.6556710399246148</v>
      </c>
      <c r="H139" s="263" t="s">
        <v>221</v>
      </c>
      <c r="I139" s="264">
        <v>7000000</v>
      </c>
      <c r="J139" s="96"/>
      <c r="K139" s="99"/>
      <c r="L139" s="96"/>
      <c r="M139" s="222"/>
      <c r="N139" s="96"/>
      <c r="O139" s="96"/>
      <c r="P139" s="96"/>
      <c r="Q139" s="100">
        <f>I139</f>
        <v>7000000</v>
      </c>
      <c r="R139" s="76"/>
    </row>
    <row r="140" spans="1:42" s="6" customFormat="1" ht="24.95" customHeight="1">
      <c r="A140" s="26"/>
      <c r="B140" s="12"/>
      <c r="C140" s="12"/>
      <c r="D140" s="17"/>
      <c r="E140" s="18"/>
      <c r="F140" s="19"/>
      <c r="G140" s="31"/>
      <c r="H140" s="26"/>
      <c r="I140" s="26"/>
      <c r="J140" s="26"/>
      <c r="K140" s="24"/>
      <c r="L140" s="26"/>
      <c r="M140" s="25"/>
      <c r="N140" s="26"/>
      <c r="O140" s="26"/>
      <c r="P140" s="26"/>
      <c r="Q140" s="10"/>
      <c r="R140" s="76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</row>
    <row r="141" spans="1:42">
      <c r="F141" s="39"/>
    </row>
    <row r="145" spans="4:6">
      <c r="D145" s="27"/>
      <c r="F145" s="37"/>
    </row>
  </sheetData>
  <mergeCells count="15">
    <mergeCell ref="A7:C7"/>
    <mergeCell ref="A1:Q1"/>
    <mergeCell ref="A2:Q2"/>
    <mergeCell ref="A5:C5"/>
    <mergeCell ref="F5:G5"/>
    <mergeCell ref="H5:Q6"/>
    <mergeCell ref="B129:B130"/>
    <mergeCell ref="B134:C134"/>
    <mergeCell ref="B137:C137"/>
    <mergeCell ref="B8:C8"/>
    <mergeCell ref="B32:C32"/>
    <mergeCell ref="B61:C61"/>
    <mergeCell ref="B62:B63"/>
    <mergeCell ref="B82:B83"/>
    <mergeCell ref="B117:B118"/>
  </mergeCells>
  <phoneticPr fontId="5" type="noConversion"/>
  <pageMargins left="0.47244094488188981" right="0.23622047244094491" top="0.51181102362204722" bottom="0.27559055118110237" header="0.51181102362204722" footer="0.51181102362204722"/>
  <pageSetup paperSize="9" scale="95" orientation="landscape" r:id="rId1"/>
  <headerFooter alignWithMargins="0">
    <oddFooter xml:space="preserve">&amp;C
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3"/>
  <sheetViews>
    <sheetView workbookViewId="0">
      <selection activeCell="E4" sqref="E4"/>
    </sheetView>
  </sheetViews>
  <sheetFormatPr defaultRowHeight="13.5"/>
  <cols>
    <col min="5" max="5" width="14.88671875" customWidth="1"/>
  </cols>
  <sheetData>
    <row r="1" spans="1:7">
      <c r="A1" t="s">
        <v>330</v>
      </c>
      <c r="C1" s="462" t="s">
        <v>330</v>
      </c>
      <c r="D1" s="462"/>
      <c r="E1" s="462" t="s">
        <v>332</v>
      </c>
      <c r="F1" s="462">
        <v>9</v>
      </c>
      <c r="G1" s="462"/>
    </row>
    <row r="2" spans="1:7">
      <c r="C2" s="462"/>
      <c r="D2" s="462" t="s">
        <v>335</v>
      </c>
      <c r="E2" s="462" t="s">
        <v>330</v>
      </c>
      <c r="F2" s="462">
        <v>10</v>
      </c>
      <c r="G2" s="462"/>
    </row>
    <row r="3" spans="1:7">
      <c r="A3" t="s">
        <v>331</v>
      </c>
      <c r="C3" s="462"/>
      <c r="D3" s="462" t="s">
        <v>336</v>
      </c>
      <c r="E3" s="462" t="s">
        <v>333</v>
      </c>
      <c r="F3" s="462">
        <v>2</v>
      </c>
      <c r="G3" s="462"/>
    </row>
    <row r="4" spans="1:7" ht="14.25" thickBot="1">
      <c r="C4" s="462"/>
      <c r="D4" s="462" t="s">
        <v>337</v>
      </c>
      <c r="E4" s="462"/>
      <c r="F4" s="462"/>
      <c r="G4" s="462"/>
    </row>
    <row r="5" spans="1:7">
      <c r="A5" t="s">
        <v>332</v>
      </c>
      <c r="C5" s="462"/>
      <c r="D5" s="462" t="s">
        <v>338</v>
      </c>
      <c r="E5" s="4271" t="s">
        <v>349</v>
      </c>
      <c r="F5" s="464">
        <v>13</v>
      </c>
      <c r="G5" s="462"/>
    </row>
    <row r="6" spans="1:7">
      <c r="C6" s="462"/>
      <c r="D6" s="462"/>
      <c r="E6" s="4272"/>
      <c r="F6" s="462"/>
      <c r="G6" s="462"/>
    </row>
    <row r="7" spans="1:7" ht="14.25" thickBot="1">
      <c r="A7" t="s">
        <v>333</v>
      </c>
      <c r="C7" s="462"/>
      <c r="D7" s="462"/>
      <c r="E7" s="4273"/>
      <c r="F7" s="462"/>
      <c r="G7" s="462"/>
    </row>
    <row r="8" spans="1:7">
      <c r="C8" s="462" t="s">
        <v>331</v>
      </c>
      <c r="D8" s="462"/>
      <c r="E8" s="465" t="s">
        <v>350</v>
      </c>
      <c r="F8" s="464">
        <v>3</v>
      </c>
      <c r="G8" s="462"/>
    </row>
    <row r="9" spans="1:7">
      <c r="C9" s="462"/>
      <c r="D9" s="462" t="s">
        <v>339</v>
      </c>
      <c r="E9" s="462"/>
      <c r="F9" s="462"/>
      <c r="G9" s="462"/>
    </row>
    <row r="10" spans="1:7">
      <c r="C10" s="462"/>
      <c r="D10" s="462" t="s">
        <v>340</v>
      </c>
      <c r="E10" s="462"/>
      <c r="F10" s="462"/>
      <c r="G10" s="462"/>
    </row>
    <row r="11" spans="1:7">
      <c r="C11" s="462"/>
      <c r="D11" s="462" t="s">
        <v>334</v>
      </c>
      <c r="E11" s="462"/>
      <c r="F11" s="462"/>
      <c r="G11" s="462"/>
    </row>
    <row r="12" spans="1:7">
      <c r="C12" s="462"/>
      <c r="D12" s="462" t="s">
        <v>341</v>
      </c>
      <c r="E12" s="462"/>
      <c r="F12" s="462"/>
      <c r="G12" s="462"/>
    </row>
    <row r="13" spans="1:7">
      <c r="C13" s="462"/>
      <c r="D13" s="462" t="s">
        <v>342</v>
      </c>
      <c r="E13" s="462"/>
      <c r="F13" s="462"/>
      <c r="G13" s="462"/>
    </row>
    <row r="14" spans="1:7">
      <c r="C14" s="462"/>
      <c r="D14" s="462" t="s">
        <v>343</v>
      </c>
      <c r="E14" s="462"/>
      <c r="F14" s="462"/>
      <c r="G14" s="462"/>
    </row>
    <row r="15" spans="1:7">
      <c r="C15" s="462" t="s">
        <v>332</v>
      </c>
      <c r="D15" s="462"/>
      <c r="E15" s="462"/>
      <c r="F15" s="462"/>
      <c r="G15" s="462"/>
    </row>
    <row r="16" spans="1:7">
      <c r="C16" s="462"/>
      <c r="D16" s="462" t="s">
        <v>344</v>
      </c>
      <c r="E16" s="462"/>
      <c r="F16" s="462"/>
      <c r="G16" s="462"/>
    </row>
    <row r="17" spans="3:7">
      <c r="C17" s="462"/>
      <c r="D17" s="462" t="s">
        <v>345</v>
      </c>
      <c r="E17" s="462"/>
      <c r="F17" s="462"/>
      <c r="G17" s="462"/>
    </row>
    <row r="18" spans="3:7">
      <c r="C18" s="463"/>
      <c r="D18" s="463" t="s">
        <v>348</v>
      </c>
      <c r="E18" s="463"/>
      <c r="F18" s="463"/>
      <c r="G18" s="462"/>
    </row>
    <row r="19" spans="3:7">
      <c r="C19" s="462" t="s">
        <v>333</v>
      </c>
      <c r="D19" s="462"/>
      <c r="E19" s="462"/>
      <c r="F19" s="462"/>
      <c r="G19" s="462"/>
    </row>
    <row r="20" spans="3:7">
      <c r="C20" s="462"/>
      <c r="D20" s="462" t="s">
        <v>346</v>
      </c>
      <c r="E20" s="462"/>
      <c r="F20" s="462"/>
      <c r="G20" s="462"/>
    </row>
    <row r="21" spans="3:7">
      <c r="C21" s="462"/>
      <c r="D21" s="462" t="s">
        <v>347</v>
      </c>
      <c r="E21" s="462"/>
      <c r="F21" s="462"/>
      <c r="G21" s="462"/>
    </row>
    <row r="22" spans="3:7">
      <c r="C22" s="462"/>
      <c r="D22" s="462"/>
      <c r="E22" s="462"/>
      <c r="F22" s="462"/>
      <c r="G22" s="462"/>
    </row>
    <row r="23" spans="3:7">
      <c r="C23" s="462"/>
      <c r="D23" s="462"/>
      <c r="E23" s="462"/>
      <c r="F23" s="462"/>
      <c r="G23" s="462"/>
    </row>
  </sheetData>
  <mergeCells count="1">
    <mergeCell ref="E5:E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122"/>
  <sheetViews>
    <sheetView workbookViewId="0">
      <pane xSplit="6" ySplit="7" topLeftCell="G8" activePane="bottomRight" state="frozen"/>
      <selection activeCell="AO107" sqref="AO107"/>
      <selection pane="topRight" activeCell="AO107" sqref="AO107"/>
      <selection pane="bottomLeft" activeCell="AO107" sqref="AO107"/>
      <selection pane="bottomRight" activeCell="A38" sqref="A38"/>
    </sheetView>
  </sheetViews>
  <sheetFormatPr defaultRowHeight="16.5"/>
  <cols>
    <col min="1" max="1" width="4.109375" style="514" customWidth="1"/>
    <col min="2" max="2" width="7.88671875" style="1138" customWidth="1"/>
    <col min="3" max="3" width="4.109375" style="1138" customWidth="1"/>
    <col min="4" max="4" width="6.6640625" style="505" customWidth="1"/>
    <col min="5" max="5" width="7.109375" style="505" customWidth="1"/>
    <col min="6" max="6" width="10.6640625" style="1138" customWidth="1"/>
    <col min="7" max="7" width="8.109375" style="20" customWidth="1"/>
    <col min="8" max="8" width="8.109375" style="393" customWidth="1"/>
    <col min="9" max="9" width="7.109375" style="452" customWidth="1"/>
    <col min="10" max="10" width="1.6640625" style="26" customWidth="1"/>
    <col min="11" max="11" width="3.88671875" style="24" customWidth="1"/>
    <col min="12" max="12" width="1.6640625" style="26" customWidth="1"/>
    <col min="13" max="13" width="6.88671875" style="25" customWidth="1"/>
    <col min="14" max="14" width="8.109375" style="18" customWidth="1"/>
    <col min="15" max="15" width="11.109375" style="393" hidden="1" customWidth="1"/>
    <col min="16" max="16" width="8.21875" style="26" hidden="1" customWidth="1"/>
    <col min="17" max="17" width="2.109375" style="26" hidden="1" customWidth="1"/>
    <col min="18" max="18" width="4.5546875" style="24" hidden="1" customWidth="1"/>
    <col min="19" max="19" width="1.88671875" style="26" hidden="1" customWidth="1"/>
    <col min="20" max="20" width="3.44140625" style="26" hidden="1" customWidth="1"/>
    <col min="21" max="21" width="8.33203125" style="414" hidden="1" customWidth="1"/>
    <col min="22" max="22" width="12.5546875" style="393" hidden="1" customWidth="1"/>
    <col min="23" max="23" width="10.109375" style="26" hidden="1" customWidth="1"/>
    <col min="24" max="24" width="2.109375" style="26" hidden="1" customWidth="1"/>
    <col min="25" max="25" width="4.5546875" style="24" hidden="1" customWidth="1"/>
    <col min="26" max="26" width="1.88671875" style="26" hidden="1" customWidth="1"/>
    <col min="27" max="27" width="4" style="26" hidden="1" customWidth="1"/>
    <col min="28" max="28" width="9.21875" style="18" hidden="1" customWidth="1"/>
    <col min="29" max="29" width="9" style="393" hidden="1" customWidth="1"/>
    <col min="30" max="30" width="10.109375" style="26" hidden="1" customWidth="1"/>
    <col min="31" max="31" width="2.109375" style="26" hidden="1" customWidth="1"/>
    <col min="32" max="32" width="4.5546875" style="24" hidden="1" customWidth="1"/>
    <col min="33" max="33" width="9.21875" style="18" hidden="1" customWidth="1"/>
    <col min="34" max="34" width="10.33203125" style="393" hidden="1" customWidth="1"/>
    <col min="35" max="35" width="10.109375" style="26" hidden="1" customWidth="1"/>
    <col min="36" max="36" width="2.109375" style="26" hidden="1" customWidth="1"/>
    <col min="37" max="37" width="4.5546875" style="24" hidden="1" customWidth="1"/>
    <col min="38" max="38" width="9.21875" style="18" hidden="1" customWidth="1"/>
    <col min="39" max="39" width="9.88671875" style="4" bestFit="1" customWidth="1"/>
    <col min="40" max="16384" width="8.88671875" style="4"/>
  </cols>
  <sheetData>
    <row r="1" spans="1:39" ht="13.5" customHeight="1">
      <c r="B1" s="4166" t="s">
        <v>505</v>
      </c>
      <c r="C1" s="4166"/>
      <c r="D1" s="4166"/>
      <c r="E1" s="4166"/>
      <c r="F1" s="4166"/>
      <c r="G1" s="4166"/>
      <c r="H1" s="380"/>
      <c r="I1" s="677"/>
      <c r="J1" s="1140"/>
      <c r="K1" s="1140"/>
      <c r="L1" s="1140"/>
      <c r="M1" s="1140"/>
      <c r="N1" s="410"/>
      <c r="O1" s="399"/>
      <c r="P1" s="4"/>
      <c r="Q1" s="4"/>
      <c r="R1" s="4"/>
      <c r="S1" s="4"/>
      <c r="T1" s="4"/>
      <c r="U1" s="419"/>
      <c r="V1" s="399"/>
      <c r="W1" s="4"/>
      <c r="X1" s="4"/>
      <c r="Y1" s="4"/>
      <c r="Z1" s="4"/>
      <c r="AA1" s="4"/>
      <c r="AB1" s="416"/>
      <c r="AC1" s="399"/>
      <c r="AD1" s="4"/>
      <c r="AE1" s="4"/>
      <c r="AF1" s="4"/>
      <c r="AG1" s="416"/>
      <c r="AH1" s="399"/>
      <c r="AI1" s="4"/>
      <c r="AJ1" s="4"/>
      <c r="AK1" s="4"/>
      <c r="AL1" s="416"/>
    </row>
    <row r="2" spans="1:39" ht="13.5" customHeight="1">
      <c r="B2" s="4168" t="s">
        <v>229</v>
      </c>
      <c r="C2" s="4168"/>
      <c r="D2" s="4168"/>
      <c r="E2" s="4168"/>
      <c r="F2" s="4168"/>
      <c r="G2" s="4168"/>
      <c r="H2" s="381"/>
      <c r="I2" s="678"/>
      <c r="J2" s="1141"/>
      <c r="K2" s="1141"/>
      <c r="L2" s="1141"/>
      <c r="M2" s="1141"/>
      <c r="N2" s="411"/>
      <c r="O2" s="400"/>
      <c r="P2" s="4"/>
      <c r="Q2" s="4"/>
      <c r="R2" s="4"/>
      <c r="S2" s="4"/>
      <c r="T2" s="4"/>
      <c r="U2" s="419"/>
      <c r="V2" s="400"/>
      <c r="W2" s="4"/>
      <c r="X2" s="4"/>
      <c r="Y2" s="4"/>
      <c r="Z2" s="4"/>
      <c r="AA2" s="4"/>
      <c r="AB2" s="416"/>
      <c r="AC2" s="400"/>
      <c r="AD2" s="4"/>
      <c r="AE2" s="4"/>
      <c r="AF2" s="4"/>
      <c r="AG2" s="416"/>
      <c r="AH2" s="400"/>
      <c r="AI2" s="4"/>
      <c r="AJ2" s="4"/>
      <c r="AK2" s="4"/>
      <c r="AL2" s="416"/>
    </row>
    <row r="3" spans="1:39" ht="7.5" customHeight="1">
      <c r="B3" s="511"/>
      <c r="C3" s="512"/>
      <c r="D3" s="515"/>
      <c r="E3" s="515"/>
      <c r="F3" s="289"/>
      <c r="G3" s="289"/>
      <c r="H3" s="382"/>
      <c r="I3" s="449"/>
      <c r="J3" s="289"/>
      <c r="K3" s="289"/>
      <c r="L3" s="289"/>
      <c r="M3" s="289"/>
      <c r="N3" s="412"/>
      <c r="O3" s="382"/>
      <c r="P3" s="289"/>
      <c r="Q3" s="289"/>
      <c r="R3" s="289"/>
      <c r="S3" s="289"/>
      <c r="T3" s="289"/>
      <c r="U3" s="412"/>
      <c r="V3" s="382"/>
      <c r="W3" s="289"/>
      <c r="X3" s="289"/>
      <c r="Y3" s="289"/>
      <c r="Z3" s="289"/>
      <c r="AA3" s="289"/>
      <c r="AB3" s="1073"/>
      <c r="AC3" s="382"/>
      <c r="AD3" s="289"/>
      <c r="AE3" s="289"/>
      <c r="AF3" s="289"/>
      <c r="AG3" s="1073"/>
      <c r="AH3" s="382"/>
      <c r="AI3" s="289"/>
      <c r="AJ3" s="289"/>
      <c r="AK3" s="289"/>
      <c r="AL3" s="1073"/>
    </row>
    <row r="4" spans="1:39" ht="13.5" customHeight="1">
      <c r="C4" s="513"/>
      <c r="D4" s="516"/>
      <c r="E4" s="516"/>
      <c r="F4" s="130"/>
      <c r="G4" s="131"/>
      <c r="H4" s="383"/>
      <c r="I4" s="451"/>
      <c r="J4" s="98"/>
      <c r="K4" s="1138"/>
      <c r="L4" s="98"/>
      <c r="M4" s="132"/>
      <c r="N4" s="413" t="s">
        <v>82</v>
      </c>
      <c r="O4" s="383"/>
      <c r="P4" s="98"/>
      <c r="Q4" s="98"/>
      <c r="R4" s="1138"/>
      <c r="S4" s="98"/>
      <c r="T4" s="98"/>
      <c r="U4" s="413" t="s">
        <v>306</v>
      </c>
      <c r="V4" s="383"/>
      <c r="W4" s="98"/>
      <c r="X4" s="98"/>
      <c r="Y4" s="1138"/>
      <c r="Z4" s="98"/>
      <c r="AA4" s="98"/>
      <c r="AB4" s="1074" t="s">
        <v>82</v>
      </c>
      <c r="AC4" s="383"/>
      <c r="AD4" s="98"/>
      <c r="AE4" s="98"/>
      <c r="AF4" s="1138"/>
      <c r="AG4" s="1074" t="s">
        <v>82</v>
      </c>
      <c r="AH4" s="383"/>
      <c r="AI4" s="98"/>
      <c r="AJ4" s="98"/>
      <c r="AK4" s="1138"/>
      <c r="AL4" s="1074" t="s">
        <v>82</v>
      </c>
    </row>
    <row r="5" spans="1:39" s="13" customFormat="1" ht="13.5" customHeight="1">
      <c r="A5" s="4213" t="s">
        <v>5</v>
      </c>
      <c r="B5" s="4288"/>
      <c r="C5" s="4288"/>
      <c r="D5" s="4288"/>
      <c r="E5" s="4288"/>
      <c r="F5" s="4288"/>
      <c r="G5" s="676" t="s">
        <v>319</v>
      </c>
      <c r="H5" s="4281" t="s">
        <v>255</v>
      </c>
      <c r="I5" s="4282"/>
      <c r="J5" s="4282"/>
      <c r="K5" s="4282"/>
      <c r="L5" s="4282"/>
      <c r="M5" s="4282"/>
      <c r="N5" s="4282"/>
      <c r="O5" s="4283" t="s">
        <v>456</v>
      </c>
      <c r="P5" s="4284"/>
      <c r="Q5" s="4284"/>
      <c r="R5" s="4284"/>
      <c r="S5" s="4284"/>
      <c r="T5" s="4284"/>
      <c r="U5" s="4284"/>
      <c r="V5" s="4285" t="s">
        <v>457</v>
      </c>
      <c r="W5" s="4286"/>
      <c r="X5" s="4286"/>
      <c r="Y5" s="4286"/>
      <c r="Z5" s="4286"/>
      <c r="AA5" s="4286"/>
      <c r="AB5" s="4287"/>
      <c r="AC5" s="4274" t="s">
        <v>458</v>
      </c>
      <c r="AD5" s="4275"/>
      <c r="AE5" s="4275"/>
      <c r="AF5" s="4275"/>
      <c r="AG5" s="4276"/>
      <c r="AH5" s="4277" t="s">
        <v>459</v>
      </c>
      <c r="AI5" s="4278"/>
      <c r="AJ5" s="4278"/>
      <c r="AK5" s="4278"/>
      <c r="AL5" s="4279"/>
    </row>
    <row r="6" spans="1:39" s="13" customFormat="1" ht="13.5" customHeight="1">
      <c r="A6" s="4213" t="s">
        <v>41</v>
      </c>
      <c r="B6" s="4288"/>
      <c r="C6" s="4288" t="s">
        <v>311</v>
      </c>
      <c r="D6" s="4288"/>
      <c r="E6" s="4288" t="s">
        <v>0</v>
      </c>
      <c r="F6" s="4288"/>
      <c r="G6" s="1139" t="s">
        <v>320</v>
      </c>
      <c r="H6" s="4217"/>
      <c r="I6" s="4218"/>
      <c r="J6" s="4218"/>
      <c r="K6" s="4218"/>
      <c r="L6" s="4218"/>
      <c r="M6" s="4218"/>
      <c r="N6" s="4218"/>
      <c r="O6" s="4188"/>
      <c r="P6" s="4188"/>
      <c r="Q6" s="4188"/>
      <c r="R6" s="4188"/>
      <c r="S6" s="4188"/>
      <c r="T6" s="4188"/>
      <c r="U6" s="4188"/>
      <c r="V6" s="4194"/>
      <c r="W6" s="4194"/>
      <c r="X6" s="4194"/>
      <c r="Y6" s="4194"/>
      <c r="Z6" s="4194"/>
      <c r="AA6" s="4194"/>
      <c r="AB6" s="4195"/>
      <c r="AC6" s="4199"/>
      <c r="AD6" s="4200"/>
      <c r="AE6" s="4200"/>
      <c r="AF6" s="4200"/>
      <c r="AG6" s="4201"/>
      <c r="AH6" s="4209"/>
      <c r="AI6" s="4210"/>
      <c r="AJ6" s="4210"/>
      <c r="AK6" s="4210"/>
      <c r="AL6" s="4280"/>
    </row>
    <row r="7" spans="1:39" s="13" customFormat="1" ht="21" customHeight="1">
      <c r="A7" s="4203" t="s">
        <v>392</v>
      </c>
      <c r="B7" s="4203"/>
      <c r="C7" s="4203"/>
      <c r="D7" s="4203"/>
      <c r="E7" s="4203"/>
      <c r="F7" s="4204"/>
      <c r="G7" s="537">
        <f>SUM(G8,G54,G79,G118,G119)</f>
        <v>193354327</v>
      </c>
      <c r="H7" s="696"/>
      <c r="I7" s="679"/>
      <c r="J7" s="146"/>
      <c r="K7" s="540"/>
      <c r="L7" s="146"/>
      <c r="M7" s="541"/>
      <c r="N7" s="697">
        <f>SUM(N8,N54,N79,N118,N119)</f>
        <v>91618327</v>
      </c>
      <c r="O7" s="539"/>
      <c r="P7" s="146"/>
      <c r="Q7" s="146"/>
      <c r="R7" s="540"/>
      <c r="S7" s="146"/>
      <c r="T7" s="146"/>
      <c r="U7" s="1071">
        <f>SUM(U8,U54,U79,U118,U119)</f>
        <v>34080000</v>
      </c>
      <c r="V7" s="539"/>
      <c r="W7" s="146"/>
      <c r="X7" s="146"/>
      <c r="Y7" s="540"/>
      <c r="Z7" s="146"/>
      <c r="AA7" s="146"/>
      <c r="AB7" s="1071">
        <f>SUM(AB8,AB54,AB79,AB118,AB119)</f>
        <v>50676000</v>
      </c>
      <c r="AC7" s="539"/>
      <c r="AD7" s="146"/>
      <c r="AE7" s="146"/>
      <c r="AF7" s="540"/>
      <c r="AG7" s="1071">
        <f>SUM(AG8,AG54,AG79,AG118,AG119)</f>
        <v>4100000</v>
      </c>
      <c r="AH7" s="539"/>
      <c r="AI7" s="146"/>
      <c r="AJ7" s="146"/>
      <c r="AK7" s="540"/>
      <c r="AL7" s="1071">
        <f>SUM(AL8,AL54,AL79,AL118,AL119)</f>
        <v>12880000</v>
      </c>
      <c r="AM7" s="652">
        <f>SUM(AL7,AG7,AB7,U7,N7)</f>
        <v>193354327</v>
      </c>
    </row>
    <row r="8" spans="1:39" s="13" customFormat="1" ht="14.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10</v>
      </c>
      <c r="F8" s="4206"/>
      <c r="G8" s="657">
        <f>SUM(G9:G53)</f>
        <v>94100000</v>
      </c>
      <c r="H8" s="698"/>
      <c r="I8" s="679"/>
      <c r="J8" s="223"/>
      <c r="K8" s="543"/>
      <c r="L8" s="223"/>
      <c r="M8" s="544"/>
      <c r="N8" s="699">
        <f>SUM(N9,N12,N15,N17,N19,N21,N24,N26,N30,N32,N34,N36,N38,N46,N51)</f>
        <v>0</v>
      </c>
      <c r="O8" s="390"/>
      <c r="P8" s="223"/>
      <c r="Q8" s="223"/>
      <c r="R8" s="543"/>
      <c r="S8" s="223"/>
      <c r="T8" s="223"/>
      <c r="U8" s="699">
        <f>SUM(U9,U12,U15,U17,U19,U21,U24,U26,U30,U32,U34,U36,U38,U46,U51)</f>
        <v>32680000</v>
      </c>
      <c r="V8" s="390"/>
      <c r="W8" s="223"/>
      <c r="X8" s="223"/>
      <c r="Y8" s="543"/>
      <c r="Z8" s="223"/>
      <c r="AA8" s="223"/>
      <c r="AB8" s="699">
        <f>SUM(AB9,AB12,AB15,AB17,AB19,AB21,AB24,AB26,AB30,AB32,AB34,AB36,AB38,AB46,AB51)</f>
        <v>47360000</v>
      </c>
      <c r="AC8" s="390"/>
      <c r="AD8" s="223"/>
      <c r="AE8" s="223"/>
      <c r="AF8" s="543"/>
      <c r="AG8" s="699">
        <f>SUM(AG9,AG12,AG15,AG17,AG19,AG21,AG24,AG26,AG30,AG32,AG34,AG36,AG38,AG46,AG51)</f>
        <v>3900000</v>
      </c>
      <c r="AH8" s="390"/>
      <c r="AI8" s="223"/>
      <c r="AJ8" s="223"/>
      <c r="AK8" s="543"/>
      <c r="AL8" s="699">
        <f>SUM(AL9,AL12,AL15,AL17,AL19,AL21,AL24,AL26,AL30,AL32,AL34,AL36,AL38,AL46,AL51)</f>
        <v>10160000</v>
      </c>
    </row>
    <row r="9" spans="1:39" s="13" customFormat="1" ht="14.1" customHeight="1">
      <c r="A9" s="505"/>
      <c r="B9" s="518"/>
      <c r="C9" s="517"/>
      <c r="D9" s="517"/>
      <c r="E9" s="517" t="s">
        <v>391</v>
      </c>
      <c r="F9" s="658" t="s">
        <v>396</v>
      </c>
      <c r="G9" s="659">
        <f>SUM(N9,U9,AB9,AG9,AL9)</f>
        <v>30800000</v>
      </c>
      <c r="H9" s="700"/>
      <c r="I9" s="680"/>
      <c r="J9" s="229"/>
      <c r="K9" s="548"/>
      <c r="L9" s="229"/>
      <c r="M9" s="549"/>
      <c r="N9" s="690">
        <f>SUM(N10:N11)</f>
        <v>0</v>
      </c>
      <c r="O9" s="391"/>
      <c r="P9" s="229"/>
      <c r="Q9" s="229"/>
      <c r="R9" s="548"/>
      <c r="S9" s="229"/>
      <c r="T9" s="229"/>
      <c r="U9" s="690">
        <f>SUM(U10:U11)</f>
        <v>0</v>
      </c>
      <c r="V9" s="391"/>
      <c r="W9" s="229"/>
      <c r="X9" s="229"/>
      <c r="Y9" s="548"/>
      <c r="Z9" s="229"/>
      <c r="AA9" s="229"/>
      <c r="AB9" s="690">
        <f>SUM(AB10:AB11)</f>
        <v>30800000</v>
      </c>
      <c r="AC9" s="391"/>
      <c r="AD9" s="229"/>
      <c r="AE9" s="229"/>
      <c r="AF9" s="548"/>
      <c r="AG9" s="690">
        <f>SUM(AG10:AG11)</f>
        <v>0</v>
      </c>
      <c r="AH9" s="391"/>
      <c r="AI9" s="229"/>
      <c r="AJ9" s="229"/>
      <c r="AK9" s="548"/>
      <c r="AL9" s="690">
        <f>SUM(AL10:AL11)</f>
        <v>0</v>
      </c>
    </row>
    <row r="10" spans="1:39" s="13" customFormat="1" ht="14.1" customHeight="1">
      <c r="A10" s="505"/>
      <c r="B10" s="518"/>
      <c r="C10" s="517"/>
      <c r="D10" s="517"/>
      <c r="E10" s="517"/>
      <c r="F10" s="660"/>
      <c r="G10" s="659"/>
      <c r="H10" s="408"/>
      <c r="I10" s="446"/>
      <c r="J10" s="158"/>
      <c r="K10" s="505"/>
      <c r="L10" s="158"/>
      <c r="M10" s="535"/>
      <c r="N10" s="418"/>
      <c r="O10" s="385"/>
      <c r="P10" s="158"/>
      <c r="Q10" s="158"/>
      <c r="R10" s="505"/>
      <c r="S10" s="158"/>
      <c r="T10" s="158"/>
      <c r="U10" s="418"/>
      <c r="V10" s="394" t="s">
        <v>295</v>
      </c>
      <c r="W10" s="552">
        <v>300000</v>
      </c>
      <c r="X10" s="553" t="s">
        <v>7</v>
      </c>
      <c r="Y10" s="554">
        <v>36</v>
      </c>
      <c r="Z10" s="553"/>
      <c r="AA10" s="555"/>
      <c r="AB10" s="705">
        <f>SUM(W10*Y10)</f>
        <v>10800000</v>
      </c>
      <c r="AC10" s="385"/>
      <c r="AD10" s="158"/>
      <c r="AE10" s="158"/>
      <c r="AF10" s="505"/>
      <c r="AG10" s="418"/>
      <c r="AH10" s="385"/>
      <c r="AI10" s="158"/>
      <c r="AJ10" s="158"/>
      <c r="AK10" s="505"/>
      <c r="AL10" s="418"/>
    </row>
    <row r="11" spans="1:39" s="13" customFormat="1" ht="14.1" customHeight="1">
      <c r="A11" s="505"/>
      <c r="B11" s="518"/>
      <c r="C11" s="517"/>
      <c r="D11" s="517"/>
      <c r="E11" s="517"/>
      <c r="F11" s="660"/>
      <c r="G11" s="659"/>
      <c r="H11" s="408"/>
      <c r="I11" s="446"/>
      <c r="J11" s="560"/>
      <c r="K11" s="561"/>
      <c r="L11" s="158"/>
      <c r="M11" s="562"/>
      <c r="N11" s="418"/>
      <c r="O11" s="385"/>
      <c r="P11" s="559"/>
      <c r="Q11" s="560"/>
      <c r="R11" s="561"/>
      <c r="S11" s="158"/>
      <c r="T11" s="561"/>
      <c r="U11" s="418"/>
      <c r="V11" s="394" t="s">
        <v>296</v>
      </c>
      <c r="W11" s="552">
        <v>5000000</v>
      </c>
      <c r="X11" s="553" t="s">
        <v>7</v>
      </c>
      <c r="Y11" s="554">
        <v>4</v>
      </c>
      <c r="Z11" s="553"/>
      <c r="AA11" s="555"/>
      <c r="AB11" s="705">
        <f>SUM(W11*Y11)</f>
        <v>20000000</v>
      </c>
      <c r="AC11" s="385"/>
      <c r="AD11" s="559"/>
      <c r="AE11" s="560"/>
      <c r="AF11" s="561"/>
      <c r="AG11" s="418"/>
      <c r="AH11" s="385"/>
      <c r="AI11" s="559"/>
      <c r="AJ11" s="560"/>
      <c r="AK11" s="561"/>
      <c r="AL11" s="418"/>
    </row>
    <row r="12" spans="1:39" s="13" customFormat="1" ht="14.1" customHeight="1">
      <c r="A12" s="505"/>
      <c r="B12" s="518"/>
      <c r="C12" s="517"/>
      <c r="D12" s="517"/>
      <c r="E12" s="517" t="s">
        <v>377</v>
      </c>
      <c r="F12" s="660" t="s">
        <v>397</v>
      </c>
      <c r="G12" s="659">
        <f>SUM(N12,U12,AB12,AG12,AL12)</f>
        <v>25200000</v>
      </c>
      <c r="H12" s="408"/>
      <c r="I12" s="446"/>
      <c r="J12" s="158"/>
      <c r="K12" s="561"/>
      <c r="L12" s="158"/>
      <c r="M12" s="562"/>
      <c r="N12" s="418">
        <f>SUM(N13:N14)</f>
        <v>0</v>
      </c>
      <c r="O12" s="402"/>
      <c r="U12" s="418">
        <f>SUM(U13:U14)</f>
        <v>18000000</v>
      </c>
      <c r="V12" s="385"/>
      <c r="W12" s="559"/>
      <c r="X12" s="158"/>
      <c r="Y12" s="561"/>
      <c r="Z12" s="158"/>
      <c r="AA12" s="561"/>
      <c r="AB12" s="418">
        <f>SUM(AB13:AB14)</f>
        <v>3600000</v>
      </c>
      <c r="AC12" s="385"/>
      <c r="AD12" s="559"/>
      <c r="AE12" s="158"/>
      <c r="AF12" s="561"/>
      <c r="AG12" s="418">
        <f>SUM(AG13:AG14)</f>
        <v>3600000</v>
      </c>
      <c r="AH12" s="385"/>
      <c r="AI12" s="559"/>
      <c r="AJ12" s="158"/>
      <c r="AK12" s="561"/>
      <c r="AL12" s="418">
        <f>SUM(AL13:AL14)</f>
        <v>0</v>
      </c>
    </row>
    <row r="13" spans="1:39" s="13" customFormat="1" ht="14.1" customHeight="1">
      <c r="A13" s="505"/>
      <c r="B13" s="518"/>
      <c r="C13" s="517"/>
      <c r="D13" s="517"/>
      <c r="E13" s="517"/>
      <c r="F13" s="660"/>
      <c r="G13" s="659"/>
      <c r="H13" s="408"/>
      <c r="I13" s="446"/>
      <c r="J13" s="158"/>
      <c r="K13" s="561"/>
      <c r="L13" s="158"/>
      <c r="M13" s="562"/>
      <c r="N13" s="418"/>
      <c r="O13" s="394" t="s">
        <v>297</v>
      </c>
      <c r="P13" s="552">
        <v>400000</v>
      </c>
      <c r="Q13" s="553" t="s">
        <v>7</v>
      </c>
      <c r="R13" s="564">
        <v>30</v>
      </c>
      <c r="S13" s="553"/>
      <c r="T13" s="566"/>
      <c r="U13" s="705">
        <f>SUM(P13*R13)</f>
        <v>12000000</v>
      </c>
      <c r="V13" s="394" t="s">
        <v>282</v>
      </c>
      <c r="W13" s="552">
        <v>300000</v>
      </c>
      <c r="X13" s="553" t="s">
        <v>7</v>
      </c>
      <c r="Y13" s="554">
        <v>12</v>
      </c>
      <c r="Z13" s="553"/>
      <c r="AA13" s="555"/>
      <c r="AB13" s="705">
        <f>SUM(W13*Y13)</f>
        <v>3600000</v>
      </c>
      <c r="AC13" s="394" t="s">
        <v>282</v>
      </c>
      <c r="AD13" s="552">
        <v>300000</v>
      </c>
      <c r="AE13" s="553" t="s">
        <v>7</v>
      </c>
      <c r="AF13" s="554">
        <v>12</v>
      </c>
      <c r="AG13" s="705">
        <f>SUM(AD13*AF13)</f>
        <v>3600000</v>
      </c>
      <c r="AH13" s="385"/>
      <c r="AI13" s="559"/>
      <c r="AJ13" s="158"/>
      <c r="AK13" s="561"/>
      <c r="AL13" s="418"/>
    </row>
    <row r="14" spans="1:39" s="13" customFormat="1" ht="14.1" customHeight="1">
      <c r="A14" s="505"/>
      <c r="B14" s="518"/>
      <c r="C14" s="517"/>
      <c r="D14" s="517"/>
      <c r="E14" s="517"/>
      <c r="F14" s="660"/>
      <c r="G14" s="659"/>
      <c r="H14" s="408"/>
      <c r="I14" s="446"/>
      <c r="J14" s="158"/>
      <c r="K14" s="561"/>
      <c r="L14" s="158"/>
      <c r="M14" s="562"/>
      <c r="N14" s="418"/>
      <c r="O14" s="394" t="s">
        <v>298</v>
      </c>
      <c r="P14" s="552">
        <v>600000</v>
      </c>
      <c r="Q14" s="553" t="s">
        <v>7</v>
      </c>
      <c r="R14" s="564">
        <v>10</v>
      </c>
      <c r="S14" s="553"/>
      <c r="T14" s="566"/>
      <c r="U14" s="705">
        <f>SUM(P14*R14)</f>
        <v>6000000</v>
      </c>
      <c r="V14" s="385"/>
      <c r="W14" s="559"/>
      <c r="X14" s="158"/>
      <c r="Y14" s="561"/>
      <c r="Z14" s="158"/>
      <c r="AA14" s="561"/>
      <c r="AB14" s="418"/>
      <c r="AC14" s="385"/>
      <c r="AD14" s="559"/>
      <c r="AE14" s="158"/>
      <c r="AF14" s="561"/>
      <c r="AG14" s="418"/>
      <c r="AH14" s="385"/>
      <c r="AI14" s="559"/>
      <c r="AJ14" s="158"/>
      <c r="AK14" s="561"/>
      <c r="AL14" s="418"/>
    </row>
    <row r="15" spans="1:39" s="13" customFormat="1" ht="14.1" customHeight="1">
      <c r="A15" s="505"/>
      <c r="B15" s="518"/>
      <c r="C15" s="517"/>
      <c r="D15" s="517"/>
      <c r="E15" s="517" t="s">
        <v>378</v>
      </c>
      <c r="F15" s="660" t="s">
        <v>398</v>
      </c>
      <c r="G15" s="659">
        <f>SUM(N15,U15,AB15,AG15,AL15)</f>
        <v>4800000</v>
      </c>
      <c r="H15" s="404"/>
      <c r="I15" s="681"/>
      <c r="J15" s="568"/>
      <c r="K15" s="569"/>
      <c r="L15" s="206"/>
      <c r="M15" s="570"/>
      <c r="N15" s="418">
        <f>SUM(N16)</f>
        <v>0</v>
      </c>
      <c r="O15" s="402"/>
      <c r="U15" s="418">
        <f>SUM(U16)</f>
        <v>4800000</v>
      </c>
      <c r="V15" s="389"/>
      <c r="W15" s="567"/>
      <c r="X15" s="568"/>
      <c r="Y15" s="569"/>
      <c r="Z15" s="206"/>
      <c r="AA15" s="571"/>
      <c r="AB15" s="418">
        <f>SUM(AB16)</f>
        <v>0</v>
      </c>
      <c r="AC15" s="389"/>
      <c r="AD15" s="567"/>
      <c r="AE15" s="568"/>
      <c r="AF15" s="569"/>
      <c r="AG15" s="418">
        <f>SUM(AG16)</f>
        <v>0</v>
      </c>
      <c r="AH15" s="389"/>
      <c r="AI15" s="567"/>
      <c r="AJ15" s="568"/>
      <c r="AK15" s="569"/>
      <c r="AL15" s="418">
        <f>SUM(AL16)</f>
        <v>0</v>
      </c>
    </row>
    <row r="16" spans="1:39" s="13" customFormat="1" ht="14.1" customHeight="1">
      <c r="A16" s="505"/>
      <c r="B16" s="518"/>
      <c r="C16" s="517"/>
      <c r="D16" s="517"/>
      <c r="E16" s="517"/>
      <c r="F16" s="660"/>
      <c r="G16" s="659"/>
      <c r="H16" s="408"/>
      <c r="I16" s="446"/>
      <c r="J16" s="158"/>
      <c r="K16" s="573"/>
      <c r="L16" s="158"/>
      <c r="M16" s="505"/>
      <c r="N16" s="418"/>
      <c r="O16" s="394" t="s">
        <v>305</v>
      </c>
      <c r="P16" s="552">
        <v>400000</v>
      </c>
      <c r="Q16" s="553" t="s">
        <v>7</v>
      </c>
      <c r="R16" s="564">
        <v>12</v>
      </c>
      <c r="S16" s="553"/>
      <c r="T16" s="566"/>
      <c r="U16" s="705">
        <f>SUM(P16*R16)</f>
        <v>4800000</v>
      </c>
      <c r="V16" s="385"/>
      <c r="W16" s="559"/>
      <c r="X16" s="158"/>
      <c r="Y16" s="573"/>
      <c r="Z16" s="158"/>
      <c r="AA16" s="561"/>
      <c r="AB16" s="418"/>
      <c r="AC16" s="385"/>
      <c r="AD16" s="559"/>
      <c r="AE16" s="158"/>
      <c r="AF16" s="573"/>
      <c r="AG16" s="418"/>
      <c r="AH16" s="385"/>
      <c r="AI16" s="559"/>
      <c r="AJ16" s="158"/>
      <c r="AK16" s="573"/>
      <c r="AL16" s="418"/>
    </row>
    <row r="17" spans="1:38" s="13" customFormat="1" ht="14.1" customHeight="1">
      <c r="A17" s="505"/>
      <c r="B17" s="518"/>
      <c r="C17" s="518"/>
      <c r="D17" s="517"/>
      <c r="E17" s="517" t="s">
        <v>379</v>
      </c>
      <c r="F17" s="661" t="s">
        <v>299</v>
      </c>
      <c r="G17" s="659">
        <f>SUM(N17,U17,AB17,AG17,AL17)</f>
        <v>4000000</v>
      </c>
      <c r="H17" s="408"/>
      <c r="I17" s="446"/>
      <c r="J17" s="158"/>
      <c r="K17" s="505"/>
      <c r="L17" s="158"/>
      <c r="M17" s="535"/>
      <c r="N17" s="418">
        <f>SUM(N18:N20)</f>
        <v>0</v>
      </c>
      <c r="O17" s="385"/>
      <c r="P17" s="158"/>
      <c r="Q17" s="158"/>
      <c r="R17" s="505"/>
      <c r="S17" s="158"/>
      <c r="T17" s="158"/>
      <c r="U17" s="418">
        <f>SUM(U18:U18)</f>
        <v>0</v>
      </c>
      <c r="V17" s="385"/>
      <c r="W17" s="158"/>
      <c r="X17" s="158"/>
      <c r="Y17" s="505"/>
      <c r="Z17" s="158"/>
      <c r="AA17" s="158"/>
      <c r="AB17" s="418">
        <f>SUM(AB18:AB18)</f>
        <v>4000000</v>
      </c>
      <c r="AC17" s="385"/>
      <c r="AD17" s="158"/>
      <c r="AE17" s="158"/>
      <c r="AF17" s="505"/>
      <c r="AG17" s="418">
        <f>SUM(AG18:AG18)</f>
        <v>0</v>
      </c>
      <c r="AH17" s="385"/>
      <c r="AI17" s="158"/>
      <c r="AJ17" s="158"/>
      <c r="AK17" s="505"/>
      <c r="AL17" s="418">
        <f>SUM(AL18:AL18)</f>
        <v>0</v>
      </c>
    </row>
    <row r="18" spans="1:38" s="13" customFormat="1" ht="14.1" customHeight="1">
      <c r="A18" s="505"/>
      <c r="B18" s="518"/>
      <c r="C18" s="518"/>
      <c r="D18" s="518"/>
      <c r="E18" s="518"/>
      <c r="F18" s="661"/>
      <c r="G18" s="659"/>
      <c r="H18" s="408"/>
      <c r="I18" s="446"/>
      <c r="J18" s="560"/>
      <c r="K18" s="505"/>
      <c r="L18" s="158"/>
      <c r="M18" s="562"/>
      <c r="N18" s="418"/>
      <c r="O18" s="385"/>
      <c r="P18" s="559"/>
      <c r="Q18" s="560"/>
      <c r="R18" s="505"/>
      <c r="S18" s="158"/>
      <c r="T18" s="561"/>
      <c r="U18" s="418"/>
      <c r="V18" s="394" t="s">
        <v>299</v>
      </c>
      <c r="W18" s="552">
        <v>200000</v>
      </c>
      <c r="X18" s="553" t="s">
        <v>7</v>
      </c>
      <c r="Y18" s="554">
        <v>20</v>
      </c>
      <c r="Z18" s="553"/>
      <c r="AA18" s="555"/>
      <c r="AB18" s="705">
        <f>SUM(W18*Y18)</f>
        <v>4000000</v>
      </c>
      <c r="AC18" s="385"/>
      <c r="AD18" s="559"/>
      <c r="AE18" s="560"/>
      <c r="AF18" s="505"/>
      <c r="AG18" s="418"/>
      <c r="AH18" s="385"/>
      <c r="AI18" s="559"/>
      <c r="AJ18" s="560"/>
      <c r="AK18" s="505"/>
      <c r="AL18" s="418"/>
    </row>
    <row r="19" spans="1:38" s="13" customFormat="1" ht="14.1" customHeight="1">
      <c r="A19" s="505"/>
      <c r="B19" s="518"/>
      <c r="C19" s="518"/>
      <c r="D19" s="517"/>
      <c r="E19" s="517" t="s">
        <v>380</v>
      </c>
      <c r="F19" s="661" t="s">
        <v>399</v>
      </c>
      <c r="G19" s="659">
        <f>SUM(N19,U19,AB19,AG19,AL19)</f>
        <v>240000</v>
      </c>
      <c r="H19" s="408"/>
      <c r="I19" s="446"/>
      <c r="J19" s="158"/>
      <c r="K19" s="505"/>
      <c r="L19" s="158"/>
      <c r="M19" s="535"/>
      <c r="N19" s="418">
        <f>SUM(N20:N22)</f>
        <v>0</v>
      </c>
      <c r="O19" s="385"/>
      <c r="P19" s="158"/>
      <c r="Q19" s="158"/>
      <c r="R19" s="505"/>
      <c r="S19" s="158"/>
      <c r="T19" s="158"/>
      <c r="U19" s="418">
        <f>SUM(U20)</f>
        <v>240000</v>
      </c>
      <c r="V19" s="385"/>
      <c r="W19" s="158"/>
      <c r="X19" s="158"/>
      <c r="Y19" s="505"/>
      <c r="Z19" s="158"/>
      <c r="AA19" s="158"/>
      <c r="AB19" s="418">
        <f>SUM(AB20)</f>
        <v>0</v>
      </c>
      <c r="AC19" s="385"/>
      <c r="AD19" s="158"/>
      <c r="AE19" s="158"/>
      <c r="AF19" s="505"/>
      <c r="AG19" s="418">
        <f>SUM(AG20)</f>
        <v>0</v>
      </c>
      <c r="AH19" s="385"/>
      <c r="AI19" s="158"/>
      <c r="AJ19" s="158"/>
      <c r="AK19" s="505"/>
      <c r="AL19" s="418">
        <f>SUM(AL20)</f>
        <v>0</v>
      </c>
    </row>
    <row r="20" spans="1:38" s="13" customFormat="1" ht="14.1" customHeight="1">
      <c r="A20" s="505"/>
      <c r="B20" s="518"/>
      <c r="C20" s="518"/>
      <c r="D20" s="518"/>
      <c r="E20" s="518"/>
      <c r="F20" s="660"/>
      <c r="G20" s="659"/>
      <c r="H20" s="408"/>
      <c r="I20" s="446"/>
      <c r="J20" s="158"/>
      <c r="K20" s="561"/>
      <c r="L20" s="158"/>
      <c r="M20" s="562"/>
      <c r="N20" s="418"/>
      <c r="O20" s="394" t="s">
        <v>284</v>
      </c>
      <c r="P20" s="552">
        <v>20000</v>
      </c>
      <c r="Q20" s="553" t="s">
        <v>7</v>
      </c>
      <c r="R20" s="566">
        <v>12</v>
      </c>
      <c r="S20" s="553"/>
      <c r="T20" s="566"/>
      <c r="U20" s="705">
        <f>SUM(P20*R20)</f>
        <v>240000</v>
      </c>
      <c r="V20" s="394"/>
      <c r="W20" s="552"/>
      <c r="X20" s="553"/>
      <c r="Y20" s="566"/>
      <c r="Z20" s="553"/>
      <c r="AA20" s="566"/>
      <c r="AB20" s="705"/>
      <c r="AC20" s="385"/>
      <c r="AD20" s="559"/>
      <c r="AE20" s="158"/>
      <c r="AF20" s="561"/>
      <c r="AG20" s="418"/>
      <c r="AH20" s="385"/>
      <c r="AI20" s="559"/>
      <c r="AJ20" s="158"/>
      <c r="AK20" s="561"/>
      <c r="AL20" s="418"/>
    </row>
    <row r="21" spans="1:38" s="13" customFormat="1" ht="14.1" customHeight="1">
      <c r="A21" s="505"/>
      <c r="B21" s="518"/>
      <c r="C21" s="518"/>
      <c r="D21" s="517"/>
      <c r="E21" s="517" t="s">
        <v>381</v>
      </c>
      <c r="F21" s="661" t="s">
        <v>400</v>
      </c>
      <c r="G21" s="659">
        <f>SUM(N21,U21,AB21,AG21,AL21)</f>
        <v>1480000</v>
      </c>
      <c r="H21" s="408"/>
      <c r="I21" s="446"/>
      <c r="J21" s="158"/>
      <c r="K21" s="505"/>
      <c r="L21" s="158"/>
      <c r="M21" s="535"/>
      <c r="N21" s="418">
        <f>SUM(N22:N24)</f>
        <v>0</v>
      </c>
      <c r="O21" s="385"/>
      <c r="P21" s="158"/>
      <c r="Q21" s="158"/>
      <c r="R21" s="505"/>
      <c r="S21" s="158"/>
      <c r="T21" s="158"/>
      <c r="U21" s="418">
        <f>SUM(U22:U23)</f>
        <v>1240000</v>
      </c>
      <c r="V21" s="385"/>
      <c r="W21" s="158"/>
      <c r="X21" s="158"/>
      <c r="Y21" s="505"/>
      <c r="Z21" s="158"/>
      <c r="AA21" s="158"/>
      <c r="AB21" s="418">
        <f>SUM(AB22:AB23)</f>
        <v>240000</v>
      </c>
      <c r="AC21" s="385"/>
      <c r="AD21" s="158"/>
      <c r="AE21" s="158"/>
      <c r="AF21" s="505"/>
      <c r="AG21" s="418">
        <f>SUM(AG22:AG23)</f>
        <v>0</v>
      </c>
      <c r="AH21" s="385"/>
      <c r="AI21" s="158"/>
      <c r="AJ21" s="158"/>
      <c r="AK21" s="505"/>
      <c r="AL21" s="418">
        <f>SUM(AL22:AL23)</f>
        <v>0</v>
      </c>
    </row>
    <row r="22" spans="1:38" s="13" customFormat="1" ht="14.1" customHeight="1">
      <c r="A22" s="505"/>
      <c r="B22" s="518"/>
      <c r="C22" s="518"/>
      <c r="D22" s="518"/>
      <c r="E22" s="518"/>
      <c r="F22" s="661"/>
      <c r="G22" s="659"/>
      <c r="H22" s="408"/>
      <c r="I22" s="446"/>
      <c r="J22" s="158"/>
      <c r="K22" s="573"/>
      <c r="L22" s="158"/>
      <c r="M22" s="562"/>
      <c r="N22" s="418"/>
      <c r="O22" s="394" t="s">
        <v>283</v>
      </c>
      <c r="P22" s="552">
        <v>20000</v>
      </c>
      <c r="Q22" s="553" t="s">
        <v>7</v>
      </c>
      <c r="R22" s="566">
        <v>12</v>
      </c>
      <c r="S22" s="553"/>
      <c r="T22" s="566"/>
      <c r="U22" s="705">
        <f>SUM(P22*R22)</f>
        <v>240000</v>
      </c>
      <c r="V22" s="394" t="s">
        <v>283</v>
      </c>
      <c r="W22" s="552">
        <v>20000</v>
      </c>
      <c r="X22" s="553" t="s">
        <v>7</v>
      </c>
      <c r="Y22" s="566">
        <v>12</v>
      </c>
      <c r="Z22" s="553"/>
      <c r="AA22" s="566"/>
      <c r="AB22" s="705">
        <f>SUM(W22*Y22)</f>
        <v>240000</v>
      </c>
      <c r="AC22" s="385"/>
      <c r="AD22" s="559"/>
      <c r="AE22" s="158"/>
      <c r="AF22" s="573"/>
      <c r="AG22" s="418"/>
      <c r="AH22" s="385"/>
      <c r="AI22" s="559"/>
      <c r="AJ22" s="158"/>
      <c r="AK22" s="573"/>
      <c r="AL22" s="418"/>
    </row>
    <row r="23" spans="1:38" s="13" customFormat="1" ht="14.1" customHeight="1">
      <c r="A23" s="505"/>
      <c r="B23" s="518"/>
      <c r="C23" s="518"/>
      <c r="D23" s="518"/>
      <c r="E23" s="518"/>
      <c r="F23" s="661"/>
      <c r="G23" s="659"/>
      <c r="H23" s="408"/>
      <c r="I23" s="446"/>
      <c r="J23" s="158"/>
      <c r="K23" s="573"/>
      <c r="L23" s="158"/>
      <c r="M23" s="562"/>
      <c r="N23" s="418"/>
      <c r="O23" s="395" t="s">
        <v>300</v>
      </c>
      <c r="P23" s="574">
        <v>500000</v>
      </c>
      <c r="Q23" s="575" t="s">
        <v>7</v>
      </c>
      <c r="R23" s="576">
        <v>2</v>
      </c>
      <c r="S23" s="577"/>
      <c r="T23" s="579"/>
      <c r="U23" s="713">
        <f>SUM(P23*R23)</f>
        <v>1000000</v>
      </c>
      <c r="V23" s="385"/>
      <c r="W23" s="559"/>
      <c r="X23" s="158"/>
      <c r="Y23" s="573"/>
      <c r="Z23" s="158"/>
      <c r="AA23" s="561"/>
      <c r="AB23" s="418"/>
      <c r="AC23" s="385"/>
      <c r="AD23" s="559"/>
      <c r="AE23" s="158"/>
      <c r="AF23" s="573"/>
      <c r="AG23" s="418"/>
      <c r="AH23" s="385"/>
      <c r="AI23" s="559"/>
      <c r="AJ23" s="158"/>
      <c r="AK23" s="573"/>
      <c r="AL23" s="418"/>
    </row>
    <row r="24" spans="1:38" s="13" customFormat="1" ht="14.1" customHeight="1">
      <c r="A24" s="505"/>
      <c r="B24" s="518"/>
      <c r="C24" s="518"/>
      <c r="D24" s="517"/>
      <c r="E24" s="517" t="s">
        <v>382</v>
      </c>
      <c r="F24" s="661" t="s">
        <v>401</v>
      </c>
      <c r="G24" s="659">
        <f>SUM(N24,U24,AB24,AG24,AL24)</f>
        <v>0</v>
      </c>
      <c r="H24" s="408"/>
      <c r="I24" s="446"/>
      <c r="J24" s="158"/>
      <c r="K24" s="505"/>
      <c r="L24" s="158"/>
      <c r="M24" s="535"/>
      <c r="N24" s="418">
        <f>SUM(N25:N27)</f>
        <v>0</v>
      </c>
      <c r="O24" s="385"/>
      <c r="P24" s="158"/>
      <c r="Q24" s="158"/>
      <c r="R24" s="505"/>
      <c r="S24" s="158"/>
      <c r="T24" s="158"/>
      <c r="U24" s="418">
        <f>SUM(U25)</f>
        <v>0</v>
      </c>
      <c r="V24" s="385"/>
      <c r="W24" s="158"/>
      <c r="X24" s="158"/>
      <c r="Y24" s="505"/>
      <c r="Z24" s="158"/>
      <c r="AA24" s="158"/>
      <c r="AB24" s="418">
        <f>SUM(AB25)</f>
        <v>0</v>
      </c>
      <c r="AC24" s="385"/>
      <c r="AD24" s="158"/>
      <c r="AE24" s="158"/>
      <c r="AF24" s="505"/>
      <c r="AG24" s="418">
        <f>SUM(AG25)</f>
        <v>0</v>
      </c>
      <c r="AH24" s="385"/>
      <c r="AI24" s="158"/>
      <c r="AJ24" s="158"/>
      <c r="AK24" s="505"/>
      <c r="AL24" s="418">
        <f>SUM(AL25)</f>
        <v>0</v>
      </c>
    </row>
    <row r="25" spans="1:38" s="13" customFormat="1" ht="14.1" customHeight="1">
      <c r="A25" s="505"/>
      <c r="B25" s="518"/>
      <c r="C25" s="518"/>
      <c r="D25" s="518"/>
      <c r="E25" s="518"/>
      <c r="F25" s="661"/>
      <c r="G25" s="659"/>
      <c r="H25" s="408"/>
      <c r="I25" s="446"/>
      <c r="J25" s="158"/>
      <c r="K25" s="505"/>
      <c r="L25" s="158"/>
      <c r="M25" s="535"/>
      <c r="N25" s="418"/>
      <c r="O25" s="385"/>
      <c r="P25" s="158"/>
      <c r="Q25" s="158"/>
      <c r="R25" s="505"/>
      <c r="S25" s="158"/>
      <c r="T25" s="158"/>
      <c r="U25" s="418"/>
      <c r="V25" s="385"/>
      <c r="W25" s="158"/>
      <c r="X25" s="158"/>
      <c r="Y25" s="505"/>
      <c r="Z25" s="158"/>
      <c r="AA25" s="158"/>
      <c r="AB25" s="418"/>
      <c r="AC25" s="385"/>
      <c r="AD25" s="158"/>
      <c r="AE25" s="158"/>
      <c r="AF25" s="505"/>
      <c r="AG25" s="418"/>
      <c r="AH25" s="385"/>
      <c r="AI25" s="158"/>
      <c r="AJ25" s="158"/>
      <c r="AK25" s="505"/>
      <c r="AL25" s="418"/>
    </row>
    <row r="26" spans="1:38" s="13" customFormat="1" ht="12.95" customHeight="1">
      <c r="A26" s="505"/>
      <c r="B26" s="518"/>
      <c r="C26" s="518"/>
      <c r="D26" s="517"/>
      <c r="E26" s="517" t="s">
        <v>383</v>
      </c>
      <c r="F26" s="661" t="s">
        <v>402</v>
      </c>
      <c r="G26" s="659">
        <f>SUM(N26,U26,AB26,AG26,AL26)</f>
        <v>4240000</v>
      </c>
      <c r="H26" s="408"/>
      <c r="I26" s="446"/>
      <c r="J26" s="158"/>
      <c r="K26" s="505"/>
      <c r="L26" s="158"/>
      <c r="M26" s="535"/>
      <c r="N26" s="418">
        <f>SUM(N27:N29)</f>
        <v>0</v>
      </c>
      <c r="O26" s="394"/>
      <c r="P26" s="552">
        <v>40000</v>
      </c>
      <c r="Q26" s="582" t="s">
        <v>7</v>
      </c>
      <c r="R26" s="566">
        <v>12</v>
      </c>
      <c r="S26" s="553"/>
      <c r="T26" s="566"/>
      <c r="U26" s="418">
        <f>SUM(U27:U29)</f>
        <v>480000</v>
      </c>
      <c r="V26" s="394"/>
      <c r="W26" s="552">
        <v>20000</v>
      </c>
      <c r="X26" s="553" t="s">
        <v>7</v>
      </c>
      <c r="Y26" s="554">
        <v>50</v>
      </c>
      <c r="Z26" s="553"/>
      <c r="AA26" s="566"/>
      <c r="AB26" s="418">
        <f>SUM(AB27:AB29)</f>
        <v>1300000</v>
      </c>
      <c r="AC26" s="385"/>
      <c r="AD26" s="158"/>
      <c r="AE26" s="158"/>
      <c r="AF26" s="505"/>
      <c r="AG26" s="418">
        <f>SUM(AG27:AG29)</f>
        <v>300000</v>
      </c>
      <c r="AH26" s="385"/>
      <c r="AI26" s="158"/>
      <c r="AJ26" s="158"/>
      <c r="AK26" s="505"/>
      <c r="AL26" s="418">
        <f>SUM(AL27:AL29)</f>
        <v>2160000</v>
      </c>
    </row>
    <row r="27" spans="1:38" s="13" customFormat="1" ht="12.95" customHeight="1">
      <c r="A27" s="505"/>
      <c r="B27" s="518"/>
      <c r="C27" s="518"/>
      <c r="D27" s="518"/>
      <c r="E27" s="518"/>
      <c r="F27" s="661"/>
      <c r="G27" s="659"/>
      <c r="H27" s="408"/>
      <c r="I27" s="446"/>
      <c r="J27" s="158"/>
      <c r="K27" s="505"/>
      <c r="L27" s="158"/>
      <c r="M27" s="535"/>
      <c r="N27" s="418"/>
      <c r="O27" s="394" t="s">
        <v>301</v>
      </c>
      <c r="P27" s="552">
        <v>40000</v>
      </c>
      <c r="Q27" s="582" t="s">
        <v>7</v>
      </c>
      <c r="R27" s="566">
        <v>12</v>
      </c>
      <c r="S27" s="553"/>
      <c r="T27" s="566"/>
      <c r="U27" s="705">
        <f>SUM(P27*R27)</f>
        <v>480000</v>
      </c>
      <c r="V27" s="394" t="s">
        <v>301</v>
      </c>
      <c r="W27" s="552">
        <v>30000</v>
      </c>
      <c r="X27" s="553" t="s">
        <v>7</v>
      </c>
      <c r="Y27" s="555">
        <v>10</v>
      </c>
      <c r="Z27" s="553"/>
      <c r="AA27" s="555"/>
      <c r="AB27" s="705">
        <f>SUM(W27*Y27)</f>
        <v>300000</v>
      </c>
      <c r="AC27" s="394" t="s">
        <v>301</v>
      </c>
      <c r="AD27" s="552">
        <v>30000</v>
      </c>
      <c r="AE27" s="553" t="s">
        <v>7</v>
      </c>
      <c r="AF27" s="555">
        <v>10</v>
      </c>
      <c r="AG27" s="705">
        <f>SUM(AD27*AF27)</f>
        <v>300000</v>
      </c>
      <c r="AH27" s="394" t="s">
        <v>301</v>
      </c>
      <c r="AI27" s="552">
        <v>80000</v>
      </c>
      <c r="AJ27" s="582" t="s">
        <v>7</v>
      </c>
      <c r="AK27" s="566">
        <v>12</v>
      </c>
      <c r="AL27" s="705">
        <f>SUM(AI27*AK27)</f>
        <v>960000</v>
      </c>
    </row>
    <row r="28" spans="1:38" s="13" customFormat="1" ht="12.95" customHeight="1">
      <c r="A28" s="505"/>
      <c r="B28" s="518"/>
      <c r="C28" s="518"/>
      <c r="D28" s="518"/>
      <c r="E28" s="518"/>
      <c r="F28" s="661"/>
      <c r="G28" s="659"/>
      <c r="H28" s="408"/>
      <c r="I28" s="446"/>
      <c r="J28" s="158"/>
      <c r="K28" s="505"/>
      <c r="L28" s="158"/>
      <c r="M28" s="535"/>
      <c r="N28" s="418"/>
      <c r="O28" s="385"/>
      <c r="P28" s="158"/>
      <c r="Q28" s="158"/>
      <c r="R28" s="505"/>
      <c r="S28" s="158"/>
      <c r="T28" s="158"/>
      <c r="U28" s="418"/>
      <c r="V28" s="394" t="s">
        <v>178</v>
      </c>
      <c r="W28" s="552">
        <v>20000</v>
      </c>
      <c r="X28" s="553" t="s">
        <v>7</v>
      </c>
      <c r="Y28" s="554">
        <v>50</v>
      </c>
      <c r="Z28" s="553"/>
      <c r="AA28" s="566"/>
      <c r="AB28" s="705">
        <f>SUM(W28*Y28)</f>
        <v>1000000</v>
      </c>
      <c r="AC28" s="385"/>
      <c r="AD28" s="158"/>
      <c r="AE28" s="158"/>
      <c r="AF28" s="505"/>
      <c r="AG28" s="418"/>
      <c r="AH28" s="394" t="s">
        <v>275</v>
      </c>
      <c r="AI28" s="552">
        <v>100000</v>
      </c>
      <c r="AJ28" s="582" t="s">
        <v>7</v>
      </c>
      <c r="AK28" s="583">
        <v>4</v>
      </c>
      <c r="AL28" s="705">
        <f>SUM(AI28*AK28)</f>
        <v>400000</v>
      </c>
    </row>
    <row r="29" spans="1:38" s="13" customFormat="1" ht="12.95" customHeight="1">
      <c r="A29" s="505"/>
      <c r="B29" s="518"/>
      <c r="C29" s="518"/>
      <c r="D29" s="518"/>
      <c r="E29" s="518"/>
      <c r="F29" s="661"/>
      <c r="G29" s="659"/>
      <c r="H29" s="408"/>
      <c r="I29" s="446"/>
      <c r="J29" s="158"/>
      <c r="K29" s="505"/>
      <c r="L29" s="158"/>
      <c r="M29" s="535"/>
      <c r="N29" s="418"/>
      <c r="O29" s="385"/>
      <c r="P29" s="158"/>
      <c r="Q29" s="158"/>
      <c r="R29" s="505"/>
      <c r="S29" s="158"/>
      <c r="T29" s="158"/>
      <c r="U29" s="418"/>
      <c r="V29" s="385"/>
      <c r="W29" s="158"/>
      <c r="X29" s="158"/>
      <c r="Y29" s="505"/>
      <c r="Z29" s="158"/>
      <c r="AA29" s="158"/>
      <c r="AB29" s="418"/>
      <c r="AC29" s="385"/>
      <c r="AD29" s="158"/>
      <c r="AE29" s="158"/>
      <c r="AF29" s="505"/>
      <c r="AG29" s="418"/>
      <c r="AH29" s="394" t="s">
        <v>142</v>
      </c>
      <c r="AI29" s="552">
        <v>200000</v>
      </c>
      <c r="AJ29" s="553" t="s">
        <v>7</v>
      </c>
      <c r="AK29" s="554">
        <v>4</v>
      </c>
      <c r="AL29" s="705">
        <f>SUM(AI29*AK29)</f>
        <v>800000</v>
      </c>
    </row>
    <row r="30" spans="1:38" s="13" customFormat="1" ht="12.95" customHeight="1">
      <c r="A30" s="505"/>
      <c r="B30" s="518"/>
      <c r="C30" s="518"/>
      <c r="D30" s="517"/>
      <c r="E30" s="517" t="s">
        <v>384</v>
      </c>
      <c r="F30" s="661" t="s">
        <v>403</v>
      </c>
      <c r="G30" s="659">
        <f>SUM(N30,U30,AB30,AG30,AL30)</f>
        <v>720000</v>
      </c>
      <c r="H30" s="408"/>
      <c r="I30" s="446"/>
      <c r="J30" s="158"/>
      <c r="K30" s="505"/>
      <c r="L30" s="158"/>
      <c r="M30" s="535"/>
      <c r="N30" s="418">
        <f>SUM(N31)</f>
        <v>0</v>
      </c>
      <c r="O30" s="385"/>
      <c r="P30" s="158"/>
      <c r="Q30" s="158"/>
      <c r="R30" s="505"/>
      <c r="S30" s="158"/>
      <c r="T30" s="158"/>
      <c r="U30" s="418">
        <f>SUM(U31)</f>
        <v>720000</v>
      </c>
      <c r="V30" s="385"/>
      <c r="W30" s="158"/>
      <c r="X30" s="158"/>
      <c r="Y30" s="505"/>
      <c r="Z30" s="158"/>
      <c r="AA30" s="158"/>
      <c r="AB30" s="418">
        <f>SUM(AB31)</f>
        <v>0</v>
      </c>
      <c r="AC30" s="385"/>
      <c r="AD30" s="158"/>
      <c r="AE30" s="158"/>
      <c r="AF30" s="505"/>
      <c r="AG30" s="418">
        <f>SUM(AG31)</f>
        <v>0</v>
      </c>
      <c r="AH30" s="385"/>
      <c r="AI30" s="158"/>
      <c r="AJ30" s="158"/>
      <c r="AK30" s="505"/>
      <c r="AL30" s="418">
        <f>SUM(AL31)</f>
        <v>0</v>
      </c>
    </row>
    <row r="31" spans="1:38" s="13" customFormat="1" ht="12.95" customHeight="1">
      <c r="A31" s="505"/>
      <c r="B31" s="518"/>
      <c r="C31" s="518"/>
      <c r="D31" s="518"/>
      <c r="E31" s="518"/>
      <c r="F31" s="661"/>
      <c r="G31" s="659"/>
      <c r="H31" s="408"/>
      <c r="I31" s="446"/>
      <c r="J31" s="158"/>
      <c r="K31" s="505"/>
      <c r="L31" s="158"/>
      <c r="M31" s="535"/>
      <c r="N31" s="418"/>
      <c r="O31" s="395" t="s">
        <v>302</v>
      </c>
      <c r="P31" s="574">
        <v>30000</v>
      </c>
      <c r="Q31" s="577" t="s">
        <v>7</v>
      </c>
      <c r="R31" s="585">
        <v>24</v>
      </c>
      <c r="S31" s="577"/>
      <c r="T31" s="579"/>
      <c r="U31" s="713">
        <f>SUM(P31*R31)</f>
        <v>720000</v>
      </c>
      <c r="V31" s="385"/>
      <c r="W31" s="158"/>
      <c r="X31" s="158"/>
      <c r="Y31" s="505"/>
      <c r="Z31" s="158"/>
      <c r="AA31" s="158"/>
      <c r="AB31" s="418"/>
      <c r="AC31" s="385"/>
      <c r="AD31" s="158"/>
      <c r="AE31" s="158"/>
      <c r="AF31" s="505"/>
      <c r="AG31" s="418"/>
      <c r="AH31" s="385"/>
      <c r="AI31" s="158"/>
      <c r="AJ31" s="158"/>
      <c r="AK31" s="505"/>
      <c r="AL31" s="418"/>
    </row>
    <row r="32" spans="1:38" s="13" customFormat="1" ht="12.95" customHeight="1">
      <c r="A32" s="505"/>
      <c r="B32" s="518"/>
      <c r="C32" s="518"/>
      <c r="D32" s="517"/>
      <c r="E32" s="517" t="s">
        <v>385</v>
      </c>
      <c r="F32" s="661" t="s">
        <v>404</v>
      </c>
      <c r="G32" s="659">
        <f>SUM(N32,U32,AB32,AG32,AL32)</f>
        <v>1200000</v>
      </c>
      <c r="H32" s="408"/>
      <c r="I32" s="446"/>
      <c r="J32" s="158"/>
      <c r="K32" s="505"/>
      <c r="L32" s="158"/>
      <c r="M32" s="535"/>
      <c r="N32" s="418">
        <f>SUM(N33)</f>
        <v>0</v>
      </c>
      <c r="O32" s="394"/>
      <c r="P32" s="552"/>
      <c r="Q32" s="582"/>
      <c r="R32" s="554"/>
      <c r="S32" s="553"/>
      <c r="T32" s="566"/>
      <c r="U32" s="418">
        <f>SUM(U33)</f>
        <v>1200000</v>
      </c>
      <c r="V32" s="385"/>
      <c r="W32" s="158"/>
      <c r="X32" s="158"/>
      <c r="Y32" s="505"/>
      <c r="Z32" s="158"/>
      <c r="AA32" s="158"/>
      <c r="AB32" s="418"/>
      <c r="AC32" s="385"/>
      <c r="AD32" s="158"/>
      <c r="AE32" s="158"/>
      <c r="AF32" s="505"/>
      <c r="AG32" s="418"/>
      <c r="AH32" s="385"/>
      <c r="AI32" s="158"/>
      <c r="AJ32" s="158"/>
      <c r="AK32" s="505"/>
      <c r="AL32" s="418"/>
    </row>
    <row r="33" spans="1:38" s="13" customFormat="1" ht="12.95" customHeight="1">
      <c r="A33" s="505"/>
      <c r="B33" s="518"/>
      <c r="C33" s="518"/>
      <c r="D33" s="518"/>
      <c r="E33" s="518"/>
      <c r="F33" s="661"/>
      <c r="G33" s="659"/>
      <c r="H33" s="408"/>
      <c r="I33" s="446"/>
      <c r="J33" s="158"/>
      <c r="K33" s="505"/>
      <c r="L33" s="158"/>
      <c r="M33" s="535"/>
      <c r="N33" s="418"/>
      <c r="O33" s="385"/>
      <c r="P33" s="552">
        <v>300000</v>
      </c>
      <c r="Q33" s="582" t="s">
        <v>7</v>
      </c>
      <c r="R33" s="554">
        <v>4</v>
      </c>
      <c r="S33" s="553"/>
      <c r="T33" s="566"/>
      <c r="U33" s="418">
        <f>P33*R33</f>
        <v>1200000</v>
      </c>
      <c r="V33" s="385"/>
      <c r="W33" s="158"/>
      <c r="X33" s="158"/>
      <c r="Y33" s="505"/>
      <c r="Z33" s="158"/>
      <c r="AA33" s="158"/>
      <c r="AB33" s="418"/>
      <c r="AC33" s="385"/>
      <c r="AD33" s="158"/>
      <c r="AE33" s="158"/>
      <c r="AF33" s="505"/>
      <c r="AG33" s="418"/>
      <c r="AH33" s="385"/>
      <c r="AI33" s="559"/>
      <c r="AJ33" s="158"/>
      <c r="AK33" s="561"/>
      <c r="AL33" s="418"/>
    </row>
    <row r="34" spans="1:38" s="13" customFormat="1" ht="12.95" customHeight="1">
      <c r="A34" s="505"/>
      <c r="B34" s="518"/>
      <c r="C34" s="518"/>
      <c r="D34" s="517"/>
      <c r="E34" s="517" t="s">
        <v>386</v>
      </c>
      <c r="F34" s="661" t="s">
        <v>405</v>
      </c>
      <c r="G34" s="659">
        <f>SUM(N34,U34,AB34,AG34,AL34)</f>
        <v>1700000</v>
      </c>
      <c r="H34" s="408"/>
      <c r="I34" s="446"/>
      <c r="J34" s="158"/>
      <c r="K34" s="505"/>
      <c r="L34" s="158"/>
      <c r="M34" s="535"/>
      <c r="N34" s="418">
        <f>SUM(N35)</f>
        <v>0</v>
      </c>
      <c r="O34" s="385"/>
      <c r="P34" s="158"/>
      <c r="Q34" s="158"/>
      <c r="R34" s="505"/>
      <c r="S34" s="158"/>
      <c r="T34" s="158"/>
      <c r="U34" s="418">
        <f>SUM(U35)</f>
        <v>1200000</v>
      </c>
      <c r="V34" s="385"/>
      <c r="W34" s="158"/>
      <c r="X34" s="158"/>
      <c r="Y34" s="505"/>
      <c r="Z34" s="158"/>
      <c r="AA34" s="158"/>
      <c r="AB34" s="418">
        <f>SUM(AB35)</f>
        <v>500000</v>
      </c>
      <c r="AC34" s="385"/>
      <c r="AD34" s="158"/>
      <c r="AE34" s="158"/>
      <c r="AF34" s="505"/>
      <c r="AG34" s="418">
        <f>SUM(AG35)</f>
        <v>0</v>
      </c>
      <c r="AH34" s="385"/>
      <c r="AI34" s="559"/>
      <c r="AJ34" s="158"/>
      <c r="AK34" s="561"/>
      <c r="AL34" s="418">
        <f>SUM(AL35)</f>
        <v>0</v>
      </c>
    </row>
    <row r="35" spans="1:38" s="13" customFormat="1" ht="12.95" customHeight="1">
      <c r="A35" s="505"/>
      <c r="B35" s="518"/>
      <c r="C35" s="518"/>
      <c r="D35" s="518"/>
      <c r="E35" s="518"/>
      <c r="F35" s="661"/>
      <c r="G35" s="659"/>
      <c r="H35" s="408"/>
      <c r="I35" s="446"/>
      <c r="J35" s="158"/>
      <c r="K35" s="505"/>
      <c r="L35" s="158"/>
      <c r="M35" s="535"/>
      <c r="N35" s="418"/>
      <c r="O35" s="394" t="s">
        <v>261</v>
      </c>
      <c r="P35" s="552">
        <v>300000</v>
      </c>
      <c r="Q35" s="582" t="s">
        <v>7</v>
      </c>
      <c r="R35" s="583">
        <v>4</v>
      </c>
      <c r="S35" s="553"/>
      <c r="T35" s="566"/>
      <c r="U35" s="705">
        <f>SUM(P35*R35)</f>
        <v>1200000</v>
      </c>
      <c r="V35" s="394" t="s">
        <v>170</v>
      </c>
      <c r="W35" s="552">
        <v>500000</v>
      </c>
      <c r="X35" s="582" t="s">
        <v>7</v>
      </c>
      <c r="Y35" s="566">
        <v>1</v>
      </c>
      <c r="Z35" s="553"/>
      <c r="AA35" s="566"/>
      <c r="AB35" s="705">
        <f>SUM(W35*Y35)</f>
        <v>500000</v>
      </c>
      <c r="AC35" s="385"/>
      <c r="AD35" s="158"/>
      <c r="AE35" s="158"/>
      <c r="AF35" s="505"/>
      <c r="AG35" s="418"/>
      <c r="AH35" s="402"/>
      <c r="AL35" s="415"/>
    </row>
    <row r="36" spans="1:38" s="13" customFormat="1" ht="12.95" customHeight="1">
      <c r="A36" s="505"/>
      <c r="B36" s="518"/>
      <c r="C36" s="518"/>
      <c r="D36" s="517"/>
      <c r="E36" s="517" t="s">
        <v>387</v>
      </c>
      <c r="F36" s="661" t="s">
        <v>406</v>
      </c>
      <c r="G36" s="659">
        <f>SUM(N36,U36,AB36,AG36,AL36)</f>
        <v>840000</v>
      </c>
      <c r="H36" s="408"/>
      <c r="I36" s="446"/>
      <c r="J36" s="158"/>
      <c r="K36" s="505"/>
      <c r="L36" s="158"/>
      <c r="M36" s="535"/>
      <c r="N36" s="418">
        <f>SUM(N37)</f>
        <v>0</v>
      </c>
      <c r="O36" s="385"/>
      <c r="P36" s="158"/>
      <c r="Q36" s="158"/>
      <c r="R36" s="505"/>
      <c r="S36" s="158"/>
      <c r="T36" s="158"/>
      <c r="U36" s="418">
        <f>SUM(U37)</f>
        <v>0</v>
      </c>
      <c r="V36" s="385"/>
      <c r="W36" s="158"/>
      <c r="X36" s="158"/>
      <c r="Y36" s="505"/>
      <c r="Z36" s="158"/>
      <c r="AA36" s="158"/>
      <c r="AB36" s="418">
        <f>SUM(AB37)</f>
        <v>240000</v>
      </c>
      <c r="AC36" s="385"/>
      <c r="AD36" s="158"/>
      <c r="AE36" s="158"/>
      <c r="AF36" s="505"/>
      <c r="AG36" s="418">
        <f>SUM(AG37)</f>
        <v>0</v>
      </c>
      <c r="AH36" s="394" t="s">
        <v>277</v>
      </c>
      <c r="AI36" s="552">
        <v>300000</v>
      </c>
      <c r="AJ36" s="582" t="s">
        <v>7</v>
      </c>
      <c r="AK36" s="584">
        <v>2</v>
      </c>
      <c r="AL36" s="705">
        <f>SUM(AI36*AK36)</f>
        <v>600000</v>
      </c>
    </row>
    <row r="37" spans="1:38" s="13" customFormat="1" ht="12.95" customHeight="1">
      <c r="A37" s="505"/>
      <c r="B37" s="518"/>
      <c r="C37" s="518"/>
      <c r="D37" s="518"/>
      <c r="E37" s="518"/>
      <c r="F37" s="661"/>
      <c r="G37" s="659"/>
      <c r="H37" s="408"/>
      <c r="I37" s="446"/>
      <c r="J37" s="158"/>
      <c r="K37" s="505"/>
      <c r="L37" s="158"/>
      <c r="M37" s="535"/>
      <c r="N37" s="418"/>
      <c r="O37" s="385"/>
      <c r="P37" s="158"/>
      <c r="Q37" s="158"/>
      <c r="R37" s="505"/>
      <c r="S37" s="158"/>
      <c r="T37" s="158"/>
      <c r="U37" s="418"/>
      <c r="V37" s="394" t="s">
        <v>285</v>
      </c>
      <c r="W37" s="552">
        <v>20000</v>
      </c>
      <c r="X37" s="582" t="s">
        <v>7</v>
      </c>
      <c r="Y37" s="566">
        <v>12</v>
      </c>
      <c r="Z37" s="553"/>
      <c r="AA37" s="566"/>
      <c r="AB37" s="705">
        <f>SUM(W37*Y37)</f>
        <v>240000</v>
      </c>
      <c r="AC37" s="385"/>
      <c r="AD37" s="158"/>
      <c r="AE37" s="158"/>
      <c r="AF37" s="505"/>
      <c r="AG37" s="418"/>
      <c r="AH37" s="385"/>
      <c r="AI37" s="158"/>
      <c r="AJ37" s="158"/>
      <c r="AK37" s="505"/>
      <c r="AL37" s="418"/>
    </row>
    <row r="38" spans="1:38" s="13" customFormat="1" ht="12.95" customHeight="1">
      <c r="A38" s="505"/>
      <c r="B38" s="518"/>
      <c r="C38" s="518"/>
      <c r="D38" s="517"/>
      <c r="E38" s="517" t="s">
        <v>388</v>
      </c>
      <c r="F38" s="661" t="s">
        <v>407</v>
      </c>
      <c r="G38" s="659">
        <f>SUM(N38,U38,AB38,AG38,AL38)</f>
        <v>5080000</v>
      </c>
      <c r="H38" s="408"/>
      <c r="I38" s="446"/>
      <c r="J38" s="158"/>
      <c r="K38" s="505"/>
      <c r="L38" s="158"/>
      <c r="M38" s="535"/>
      <c r="N38" s="418">
        <f>SUM(N39:N45)</f>
        <v>0</v>
      </c>
      <c r="O38" s="385"/>
      <c r="P38" s="158"/>
      <c r="Q38" s="158"/>
      <c r="R38" s="505"/>
      <c r="S38" s="158"/>
      <c r="T38" s="158"/>
      <c r="U38" s="418">
        <f>SUM(U39:U45)</f>
        <v>0</v>
      </c>
      <c r="V38" s="385"/>
      <c r="W38" s="158"/>
      <c r="X38" s="158"/>
      <c r="Y38" s="505"/>
      <c r="Z38" s="158"/>
      <c r="AA38" s="158"/>
      <c r="AB38" s="418">
        <f>SUM(AB39:AB45)</f>
        <v>2080000</v>
      </c>
      <c r="AC38" s="385"/>
      <c r="AD38" s="158"/>
      <c r="AE38" s="158"/>
      <c r="AF38" s="505"/>
      <c r="AG38" s="418"/>
      <c r="AH38" s="385"/>
      <c r="AI38" s="158"/>
      <c r="AJ38" s="158"/>
      <c r="AK38" s="505"/>
      <c r="AL38" s="418">
        <f>SUM(AL39:AL45)</f>
        <v>3000000</v>
      </c>
    </row>
    <row r="39" spans="1:38" s="13" customFormat="1" ht="12.95" customHeight="1">
      <c r="A39" s="505"/>
      <c r="B39" s="518"/>
      <c r="C39" s="518"/>
      <c r="D39" s="518"/>
      <c r="E39" s="518"/>
      <c r="F39" s="661"/>
      <c r="G39" s="659"/>
      <c r="H39" s="408"/>
      <c r="I39" s="446"/>
      <c r="J39" s="158"/>
      <c r="K39" s="505"/>
      <c r="L39" s="158"/>
      <c r="M39" s="535"/>
      <c r="N39" s="418"/>
      <c r="O39" s="385"/>
      <c r="P39" s="158"/>
      <c r="Q39" s="158"/>
      <c r="R39" s="505"/>
      <c r="S39" s="158"/>
      <c r="T39" s="158"/>
      <c r="U39" s="418"/>
      <c r="V39" s="394" t="s">
        <v>183</v>
      </c>
      <c r="W39" s="552">
        <v>100000</v>
      </c>
      <c r="X39" s="553" t="s">
        <v>7</v>
      </c>
      <c r="Y39" s="583">
        <v>2</v>
      </c>
      <c r="Z39" s="553"/>
      <c r="AA39" s="555"/>
      <c r="AB39" s="705">
        <f>SUM(W39*Y39)</f>
        <v>200000</v>
      </c>
      <c r="AC39" s="385"/>
      <c r="AD39" s="158"/>
      <c r="AE39" s="158"/>
      <c r="AF39" s="505"/>
      <c r="AG39" s="418"/>
      <c r="AH39" s="394" t="s">
        <v>208</v>
      </c>
      <c r="AI39" s="552">
        <v>3000000</v>
      </c>
      <c r="AJ39" s="582" t="s">
        <v>7</v>
      </c>
      <c r="AK39" s="584">
        <v>1</v>
      </c>
      <c r="AL39" s="705">
        <f>SUM(AI39*AK39)</f>
        <v>3000000</v>
      </c>
    </row>
    <row r="40" spans="1:38" s="13" customFormat="1" ht="12.95" customHeight="1">
      <c r="A40" s="505"/>
      <c r="B40" s="518"/>
      <c r="C40" s="518"/>
      <c r="D40" s="518"/>
      <c r="E40" s="518"/>
      <c r="F40" s="661"/>
      <c r="G40" s="659"/>
      <c r="H40" s="408"/>
      <c r="I40" s="446"/>
      <c r="J40" s="158"/>
      <c r="K40" s="505"/>
      <c r="L40" s="158"/>
      <c r="M40" s="535"/>
      <c r="N40" s="418"/>
      <c r="O40" s="385"/>
      <c r="P40" s="158"/>
      <c r="Q40" s="158"/>
      <c r="R40" s="505"/>
      <c r="S40" s="158"/>
      <c r="T40" s="158"/>
      <c r="U40" s="418"/>
      <c r="V40" s="394" t="s">
        <v>187</v>
      </c>
      <c r="W40" s="552">
        <v>6000</v>
      </c>
      <c r="X40" s="553" t="s">
        <v>7</v>
      </c>
      <c r="Y40" s="554">
        <v>25</v>
      </c>
      <c r="Z40" s="553" t="s">
        <v>7</v>
      </c>
      <c r="AA40" s="583">
        <v>2</v>
      </c>
      <c r="AB40" s="705">
        <f>SUM(W40*Y40*AA40)</f>
        <v>300000</v>
      </c>
      <c r="AC40" s="385"/>
      <c r="AD40" s="158"/>
      <c r="AE40" s="158"/>
      <c r="AF40" s="505"/>
      <c r="AG40" s="418"/>
      <c r="AH40" s="394"/>
      <c r="AI40" s="552"/>
      <c r="AJ40" s="582"/>
      <c r="AK40" s="584"/>
      <c r="AL40" s="705"/>
    </row>
    <row r="41" spans="1:38" s="13" customFormat="1" ht="12.95" customHeight="1">
      <c r="A41" s="505"/>
      <c r="B41" s="518"/>
      <c r="C41" s="518"/>
      <c r="D41" s="518"/>
      <c r="E41" s="518"/>
      <c r="F41" s="661"/>
      <c r="G41" s="659"/>
      <c r="H41" s="408"/>
      <c r="I41" s="446"/>
      <c r="J41" s="158"/>
      <c r="K41" s="505"/>
      <c r="L41" s="158"/>
      <c r="M41" s="535"/>
      <c r="N41" s="418"/>
      <c r="O41" s="385"/>
      <c r="P41" s="158"/>
      <c r="Q41" s="158"/>
      <c r="R41" s="505"/>
      <c r="S41" s="158"/>
      <c r="T41" s="158"/>
      <c r="U41" s="418"/>
      <c r="V41" s="394" t="s">
        <v>188</v>
      </c>
      <c r="W41" s="552">
        <v>70000</v>
      </c>
      <c r="X41" s="553" t="s">
        <v>7</v>
      </c>
      <c r="Y41" s="555">
        <v>2</v>
      </c>
      <c r="Z41" s="553"/>
      <c r="AA41" s="555"/>
      <c r="AB41" s="705">
        <f>SUM(W41*Y41)</f>
        <v>140000</v>
      </c>
      <c r="AC41" s="385"/>
      <c r="AD41" s="158"/>
      <c r="AE41" s="158"/>
      <c r="AF41" s="505"/>
      <c r="AG41" s="418"/>
      <c r="AH41" s="394"/>
      <c r="AI41" s="552"/>
      <c r="AJ41" s="582"/>
      <c r="AK41" s="584"/>
      <c r="AL41" s="705"/>
    </row>
    <row r="42" spans="1:38" s="13" customFormat="1" ht="12.95" customHeight="1">
      <c r="A42" s="505"/>
      <c r="B42" s="518"/>
      <c r="C42" s="518"/>
      <c r="D42" s="518"/>
      <c r="E42" s="518"/>
      <c r="F42" s="661"/>
      <c r="G42" s="659"/>
      <c r="H42" s="408"/>
      <c r="I42" s="446"/>
      <c r="J42" s="158"/>
      <c r="K42" s="505"/>
      <c r="L42" s="158"/>
      <c r="M42" s="535"/>
      <c r="N42" s="418"/>
      <c r="O42" s="385"/>
      <c r="P42" s="158"/>
      <c r="Q42" s="158"/>
      <c r="R42" s="505"/>
      <c r="S42" s="158"/>
      <c r="T42" s="158"/>
      <c r="U42" s="418"/>
      <c r="V42" s="394" t="s">
        <v>189</v>
      </c>
      <c r="W42" s="552">
        <v>100000</v>
      </c>
      <c r="X42" s="553" t="s">
        <v>7</v>
      </c>
      <c r="Y42" s="555">
        <v>2</v>
      </c>
      <c r="Z42" s="553"/>
      <c r="AA42" s="555"/>
      <c r="AB42" s="705">
        <f>SUM(W42*Y42)</f>
        <v>200000</v>
      </c>
      <c r="AC42" s="385"/>
      <c r="AD42" s="158"/>
      <c r="AE42" s="158"/>
      <c r="AF42" s="505"/>
      <c r="AG42" s="418"/>
      <c r="AH42" s="394"/>
      <c r="AI42" s="552"/>
      <c r="AJ42" s="582"/>
      <c r="AK42" s="584"/>
      <c r="AL42" s="705"/>
    </row>
    <row r="43" spans="1:38" s="13" customFormat="1" ht="12.95" customHeight="1">
      <c r="A43" s="505"/>
      <c r="B43" s="518"/>
      <c r="C43" s="518"/>
      <c r="D43" s="518"/>
      <c r="E43" s="518"/>
      <c r="F43" s="661"/>
      <c r="G43" s="659"/>
      <c r="H43" s="408"/>
      <c r="I43" s="446"/>
      <c r="J43" s="158"/>
      <c r="K43" s="505"/>
      <c r="L43" s="158"/>
      <c r="M43" s="535"/>
      <c r="N43" s="418"/>
      <c r="O43" s="385"/>
      <c r="P43" s="158"/>
      <c r="Q43" s="158"/>
      <c r="R43" s="505"/>
      <c r="S43" s="158"/>
      <c r="T43" s="158"/>
      <c r="U43" s="418"/>
      <c r="V43" s="394" t="s">
        <v>194</v>
      </c>
      <c r="W43" s="552">
        <v>500000</v>
      </c>
      <c r="X43" s="553" t="s">
        <v>7</v>
      </c>
      <c r="Y43" s="555">
        <v>1</v>
      </c>
      <c r="Z43" s="553"/>
      <c r="AA43" s="555"/>
      <c r="AB43" s="705">
        <f>SUM(W43*Y43)</f>
        <v>500000</v>
      </c>
      <c r="AC43" s="385"/>
      <c r="AD43" s="158"/>
      <c r="AE43" s="158"/>
      <c r="AF43" s="505"/>
      <c r="AG43" s="418"/>
      <c r="AH43" s="394"/>
      <c r="AI43" s="552"/>
      <c r="AJ43" s="582"/>
      <c r="AK43" s="584"/>
      <c r="AL43" s="705"/>
    </row>
    <row r="44" spans="1:38" s="13" customFormat="1" ht="12.95" customHeight="1">
      <c r="A44" s="505"/>
      <c r="B44" s="518"/>
      <c r="C44" s="518"/>
      <c r="D44" s="518"/>
      <c r="E44" s="518"/>
      <c r="F44" s="661"/>
      <c r="G44" s="659"/>
      <c r="H44" s="408"/>
      <c r="I44" s="446"/>
      <c r="J44" s="158"/>
      <c r="K44" s="505"/>
      <c r="L44" s="158"/>
      <c r="M44" s="535"/>
      <c r="N44" s="418"/>
      <c r="O44" s="385"/>
      <c r="P44" s="158"/>
      <c r="Q44" s="158"/>
      <c r="R44" s="505"/>
      <c r="S44" s="158"/>
      <c r="T44" s="158"/>
      <c r="U44" s="418"/>
      <c r="V44" s="394" t="s">
        <v>195</v>
      </c>
      <c r="W44" s="552">
        <v>500000</v>
      </c>
      <c r="X44" s="553" t="s">
        <v>7</v>
      </c>
      <c r="Y44" s="555">
        <v>1</v>
      </c>
      <c r="Z44" s="553"/>
      <c r="AA44" s="555"/>
      <c r="AB44" s="705">
        <f>SUM(W44*Y44)</f>
        <v>500000</v>
      </c>
      <c r="AC44" s="385"/>
      <c r="AD44" s="158"/>
      <c r="AE44" s="158"/>
      <c r="AF44" s="505"/>
      <c r="AG44" s="418"/>
      <c r="AH44" s="394"/>
      <c r="AI44" s="552"/>
      <c r="AJ44" s="582"/>
      <c r="AK44" s="584"/>
      <c r="AL44" s="705"/>
    </row>
    <row r="45" spans="1:38" s="13" customFormat="1" ht="12.95" customHeight="1">
      <c r="A45" s="505"/>
      <c r="B45" s="518"/>
      <c r="C45" s="518"/>
      <c r="D45" s="518"/>
      <c r="E45" s="518"/>
      <c r="F45" s="661"/>
      <c r="G45" s="659"/>
      <c r="H45" s="408"/>
      <c r="I45" s="446"/>
      <c r="J45" s="158"/>
      <c r="K45" s="505"/>
      <c r="L45" s="158"/>
      <c r="M45" s="535"/>
      <c r="N45" s="418"/>
      <c r="O45" s="385"/>
      <c r="P45" s="158"/>
      <c r="Q45" s="158"/>
      <c r="R45" s="505"/>
      <c r="S45" s="158"/>
      <c r="T45" s="158"/>
      <c r="U45" s="418"/>
      <c r="V45" s="394" t="s">
        <v>196</v>
      </c>
      <c r="W45" s="552">
        <v>3000</v>
      </c>
      <c r="X45" s="553" t="s">
        <v>7</v>
      </c>
      <c r="Y45" s="554">
        <v>80</v>
      </c>
      <c r="Z45" s="553"/>
      <c r="AA45" s="555"/>
      <c r="AB45" s="705">
        <f>SUM(W45*Y45)</f>
        <v>240000</v>
      </c>
      <c r="AC45" s="385"/>
      <c r="AD45" s="158"/>
      <c r="AE45" s="158"/>
      <c r="AF45" s="505"/>
      <c r="AG45" s="418"/>
      <c r="AH45" s="394"/>
      <c r="AI45" s="552"/>
      <c r="AJ45" s="582"/>
      <c r="AK45" s="584"/>
      <c r="AL45" s="705"/>
    </row>
    <row r="46" spans="1:38" s="13" customFormat="1" ht="12.95" customHeight="1">
      <c r="A46" s="505"/>
      <c r="B46" s="518"/>
      <c r="C46" s="518"/>
      <c r="D46" s="517"/>
      <c r="E46" s="517" t="s">
        <v>389</v>
      </c>
      <c r="F46" s="661" t="s">
        <v>139</v>
      </c>
      <c r="G46" s="659">
        <f>SUM(N46,U46,AB46,AG46,AL46)</f>
        <v>4800000</v>
      </c>
      <c r="H46" s="408"/>
      <c r="I46" s="446"/>
      <c r="J46" s="158"/>
      <c r="K46" s="505"/>
      <c r="L46" s="158"/>
      <c r="M46" s="535"/>
      <c r="N46" s="418">
        <f>SUM(N47:N50)</f>
        <v>0</v>
      </c>
      <c r="O46" s="385"/>
      <c r="P46" s="158"/>
      <c r="Q46" s="158"/>
      <c r="R46" s="505"/>
      <c r="S46" s="158"/>
      <c r="T46" s="158"/>
      <c r="U46" s="418">
        <f>SUM(U47:U50)</f>
        <v>0</v>
      </c>
      <c r="V46" s="385"/>
      <c r="W46" s="158"/>
      <c r="X46" s="158"/>
      <c r="Y46" s="505"/>
      <c r="Z46" s="158"/>
      <c r="AA46" s="158"/>
      <c r="AB46" s="418">
        <f>SUM(AB47:AB50)</f>
        <v>1000000</v>
      </c>
      <c r="AC46" s="385"/>
      <c r="AD46" s="158"/>
      <c r="AE46" s="158"/>
      <c r="AF46" s="505"/>
      <c r="AG46" s="418">
        <f>SUM(AG47:AG50)</f>
        <v>0</v>
      </c>
      <c r="AH46" s="385"/>
      <c r="AI46" s="158"/>
      <c r="AJ46" s="158"/>
      <c r="AK46" s="505"/>
      <c r="AL46" s="418">
        <f>SUM(AL47:AL50)</f>
        <v>3800000</v>
      </c>
    </row>
    <row r="47" spans="1:38" s="13" customFormat="1" ht="12.95" customHeight="1">
      <c r="A47" s="505"/>
      <c r="B47" s="518"/>
      <c r="C47" s="518"/>
      <c r="D47" s="518"/>
      <c r="E47" s="518"/>
      <c r="F47" s="661"/>
      <c r="G47" s="659"/>
      <c r="H47" s="408"/>
      <c r="I47" s="446"/>
      <c r="J47" s="158"/>
      <c r="K47" s="505"/>
      <c r="L47" s="158"/>
      <c r="M47" s="535"/>
      <c r="N47" s="418"/>
      <c r="O47" s="385"/>
      <c r="P47" s="158"/>
      <c r="Q47" s="158"/>
      <c r="R47" s="505"/>
      <c r="S47" s="158"/>
      <c r="T47" s="158"/>
      <c r="U47" s="418"/>
      <c r="V47" s="394" t="s">
        <v>193</v>
      </c>
      <c r="W47" s="552">
        <v>2000</v>
      </c>
      <c r="X47" s="553" t="s">
        <v>7</v>
      </c>
      <c r="Y47" s="587">
        <v>500</v>
      </c>
      <c r="Z47" s="553"/>
      <c r="AA47" s="555"/>
      <c r="AB47" s="705">
        <f>SUM(W47*Y47)</f>
        <v>1000000</v>
      </c>
      <c r="AC47" s="385"/>
      <c r="AD47" s="158"/>
      <c r="AE47" s="158"/>
      <c r="AF47" s="505"/>
      <c r="AG47" s="418"/>
      <c r="AH47" s="394" t="s">
        <v>206</v>
      </c>
      <c r="AI47" s="552">
        <v>100000</v>
      </c>
      <c r="AJ47" s="553"/>
      <c r="AK47" s="566"/>
      <c r="AL47" s="705">
        <f>AI47</f>
        <v>100000</v>
      </c>
    </row>
    <row r="48" spans="1:38" s="13" customFormat="1" ht="12.95" customHeight="1">
      <c r="A48" s="505"/>
      <c r="B48" s="518"/>
      <c r="C48" s="518"/>
      <c r="D48" s="518"/>
      <c r="E48" s="518"/>
      <c r="F48" s="661"/>
      <c r="G48" s="659"/>
      <c r="H48" s="408"/>
      <c r="I48" s="446"/>
      <c r="J48" s="158"/>
      <c r="K48" s="505"/>
      <c r="L48" s="158"/>
      <c r="M48" s="535"/>
      <c r="N48" s="418"/>
      <c r="O48" s="385"/>
      <c r="P48" s="158"/>
      <c r="Q48" s="158"/>
      <c r="R48" s="505"/>
      <c r="S48" s="158"/>
      <c r="T48" s="158"/>
      <c r="U48" s="418"/>
      <c r="V48" s="385"/>
      <c r="W48" s="158"/>
      <c r="X48" s="158"/>
      <c r="Y48" s="505"/>
      <c r="Z48" s="158"/>
      <c r="AA48" s="158"/>
      <c r="AB48" s="418"/>
      <c r="AC48" s="385"/>
      <c r="AD48" s="158"/>
      <c r="AE48" s="158"/>
      <c r="AF48" s="505"/>
      <c r="AG48" s="418"/>
      <c r="AH48" s="394" t="s">
        <v>307</v>
      </c>
      <c r="AI48" s="552">
        <v>50000</v>
      </c>
      <c r="AJ48" s="553" t="s">
        <v>7</v>
      </c>
      <c r="AK48" s="566">
        <v>12</v>
      </c>
      <c r="AL48" s="705">
        <f>SUM(AI48*AK48)</f>
        <v>600000</v>
      </c>
    </row>
    <row r="49" spans="1:38" s="13" customFormat="1" ht="12.95" customHeight="1">
      <c r="A49" s="505"/>
      <c r="B49" s="518"/>
      <c r="C49" s="518"/>
      <c r="D49" s="518"/>
      <c r="E49" s="518"/>
      <c r="F49" s="661"/>
      <c r="G49" s="659"/>
      <c r="H49" s="408"/>
      <c r="I49" s="446"/>
      <c r="J49" s="158"/>
      <c r="K49" s="505"/>
      <c r="L49" s="158"/>
      <c r="M49" s="535"/>
      <c r="N49" s="418"/>
      <c r="O49" s="385"/>
      <c r="P49" s="158"/>
      <c r="Q49" s="158"/>
      <c r="R49" s="505"/>
      <c r="S49" s="158"/>
      <c r="T49" s="158"/>
      <c r="U49" s="418"/>
      <c r="V49" s="385"/>
      <c r="W49" s="158"/>
      <c r="X49" s="158"/>
      <c r="Y49" s="505"/>
      <c r="Z49" s="158"/>
      <c r="AA49" s="158"/>
      <c r="AB49" s="418"/>
      <c r="AC49" s="385"/>
      <c r="AD49" s="158"/>
      <c r="AE49" s="158"/>
      <c r="AF49" s="505"/>
      <c r="AG49" s="418"/>
      <c r="AH49" s="394" t="s">
        <v>209</v>
      </c>
      <c r="AI49" s="552">
        <v>3000000</v>
      </c>
      <c r="AJ49" s="582" t="s">
        <v>7</v>
      </c>
      <c r="AK49" s="584">
        <v>1</v>
      </c>
      <c r="AL49" s="705">
        <f>SUM(AI49*AK49)</f>
        <v>3000000</v>
      </c>
    </row>
    <row r="50" spans="1:38" s="13" customFormat="1" ht="12.95" customHeight="1">
      <c r="A50" s="505"/>
      <c r="B50" s="518"/>
      <c r="C50" s="518"/>
      <c r="D50" s="518"/>
      <c r="E50" s="518"/>
      <c r="F50" s="661"/>
      <c r="G50" s="659"/>
      <c r="H50" s="408"/>
      <c r="I50" s="446"/>
      <c r="J50" s="158"/>
      <c r="K50" s="505"/>
      <c r="L50" s="158"/>
      <c r="M50" s="535"/>
      <c r="N50" s="418"/>
      <c r="O50" s="385"/>
      <c r="P50" s="158"/>
      <c r="Q50" s="158"/>
      <c r="R50" s="505"/>
      <c r="S50" s="158"/>
      <c r="T50" s="158"/>
      <c r="U50" s="418"/>
      <c r="V50" s="385"/>
      <c r="W50" s="158"/>
      <c r="X50" s="158"/>
      <c r="Y50" s="505"/>
      <c r="Z50" s="158"/>
      <c r="AA50" s="158"/>
      <c r="AB50" s="418"/>
      <c r="AC50" s="385"/>
      <c r="AD50" s="158"/>
      <c r="AE50" s="158"/>
      <c r="AF50" s="505"/>
      <c r="AG50" s="418"/>
      <c r="AH50" s="394" t="s">
        <v>286</v>
      </c>
      <c r="AI50" s="552">
        <v>1000</v>
      </c>
      <c r="AJ50" s="553" t="s">
        <v>7</v>
      </c>
      <c r="AK50" s="588">
        <v>100</v>
      </c>
      <c r="AL50" s="705">
        <f>SUM(AI50*AK50)</f>
        <v>100000</v>
      </c>
    </row>
    <row r="51" spans="1:38" s="13" customFormat="1" ht="12.95" customHeight="1">
      <c r="A51" s="505"/>
      <c r="B51" s="518"/>
      <c r="C51" s="518"/>
      <c r="D51" s="517"/>
      <c r="E51" s="517" t="s">
        <v>390</v>
      </c>
      <c r="F51" s="661" t="s">
        <v>408</v>
      </c>
      <c r="G51" s="659">
        <f>SUM(N51,U51,AB51,AG51,AL51)</f>
        <v>9000000</v>
      </c>
      <c r="H51" s="408"/>
      <c r="I51" s="446"/>
      <c r="J51" s="158"/>
      <c r="K51" s="505"/>
      <c r="L51" s="158"/>
      <c r="M51" s="535"/>
      <c r="N51" s="418">
        <f>SUM(N52)</f>
        <v>0</v>
      </c>
      <c r="O51" s="385"/>
      <c r="P51" s="158"/>
      <c r="Q51" s="158"/>
      <c r="R51" s="505"/>
      <c r="S51" s="158"/>
      <c r="T51" s="158"/>
      <c r="U51" s="418">
        <f>SUM(U52)</f>
        <v>4800000</v>
      </c>
      <c r="V51" s="385"/>
      <c r="W51" s="158"/>
      <c r="X51" s="158"/>
      <c r="Y51" s="505"/>
      <c r="Z51" s="158"/>
      <c r="AA51" s="158"/>
      <c r="AB51" s="418">
        <f>SUM(AB52)</f>
        <v>3600000</v>
      </c>
      <c r="AC51" s="385"/>
      <c r="AD51" s="158"/>
      <c r="AE51" s="158"/>
      <c r="AF51" s="505"/>
      <c r="AG51" s="418">
        <f>SUM(AG52)</f>
        <v>0</v>
      </c>
      <c r="AH51" s="385"/>
      <c r="AI51" s="158"/>
      <c r="AJ51" s="158"/>
      <c r="AK51" s="505"/>
      <c r="AL51" s="418">
        <f>SUM(AL52)</f>
        <v>600000</v>
      </c>
    </row>
    <row r="52" spans="1:38" s="13" customFormat="1" ht="12.95" customHeight="1">
      <c r="A52" s="505"/>
      <c r="B52" s="518"/>
      <c r="C52" s="518"/>
      <c r="D52" s="518"/>
      <c r="E52" s="518"/>
      <c r="F52" s="661"/>
      <c r="G52" s="659"/>
      <c r="H52" s="408"/>
      <c r="I52" s="446"/>
      <c r="J52" s="158"/>
      <c r="K52" s="505"/>
      <c r="L52" s="158"/>
      <c r="M52" s="535"/>
      <c r="N52" s="418"/>
      <c r="O52" s="394" t="s">
        <v>408</v>
      </c>
      <c r="P52" s="552">
        <v>100000</v>
      </c>
      <c r="Q52" s="553" t="s">
        <v>7</v>
      </c>
      <c r="R52" s="554">
        <v>4</v>
      </c>
      <c r="S52" s="553" t="s">
        <v>7</v>
      </c>
      <c r="T52" s="566">
        <v>12</v>
      </c>
      <c r="U52" s="705">
        <f>SUM(P52*R52*T52)</f>
        <v>4800000</v>
      </c>
      <c r="V52" s="394" t="s">
        <v>408</v>
      </c>
      <c r="W52" s="552">
        <v>100000</v>
      </c>
      <c r="X52" s="553" t="s">
        <v>7</v>
      </c>
      <c r="Y52" s="554">
        <v>3</v>
      </c>
      <c r="Z52" s="553" t="s">
        <v>7</v>
      </c>
      <c r="AA52" s="566">
        <v>12</v>
      </c>
      <c r="AB52" s="705">
        <f>SUM(W52*Y52*AA52)</f>
        <v>3600000</v>
      </c>
      <c r="AC52" s="385"/>
      <c r="AD52" s="158"/>
      <c r="AE52" s="158"/>
      <c r="AF52" s="505"/>
      <c r="AG52" s="418"/>
      <c r="AH52" s="394" t="s">
        <v>422</v>
      </c>
      <c r="AI52" s="552">
        <v>50000</v>
      </c>
      <c r="AJ52" s="582" t="s">
        <v>7</v>
      </c>
      <c r="AK52" s="566">
        <v>12</v>
      </c>
      <c r="AL52" s="705">
        <f>SUM(AI52*AK52)</f>
        <v>600000</v>
      </c>
    </row>
    <row r="53" spans="1:38" s="13" customFormat="1" ht="12.95" customHeight="1">
      <c r="A53" s="505"/>
      <c r="B53" s="519"/>
      <c r="C53" s="519"/>
      <c r="D53" s="519"/>
      <c r="E53" s="519"/>
      <c r="F53" s="662"/>
      <c r="G53" s="663"/>
      <c r="H53" s="701"/>
      <c r="I53" s="682"/>
      <c r="J53" s="238"/>
      <c r="K53" s="592"/>
      <c r="L53" s="238"/>
      <c r="M53" s="593"/>
      <c r="N53" s="702"/>
      <c r="O53" s="402"/>
      <c r="U53" s="418"/>
      <c r="V53" s="392"/>
      <c r="W53" s="591"/>
      <c r="X53" s="238"/>
      <c r="Y53" s="592"/>
      <c r="Z53" s="238"/>
      <c r="AA53" s="593"/>
      <c r="AB53" s="702"/>
      <c r="AC53" s="392"/>
      <c r="AD53" s="591"/>
      <c r="AE53" s="238"/>
      <c r="AF53" s="592"/>
      <c r="AG53" s="702"/>
      <c r="AH53" s="392"/>
      <c r="AI53" s="591"/>
      <c r="AJ53" s="238"/>
      <c r="AK53" s="592"/>
      <c r="AL53" s="702"/>
    </row>
    <row r="54" spans="1:38" s="13" customFormat="1" ht="12.95" customHeight="1">
      <c r="A54" s="664">
        <v>770</v>
      </c>
      <c r="B54" s="522" t="s">
        <v>243</v>
      </c>
      <c r="C54" s="664">
        <v>771</v>
      </c>
      <c r="D54" s="520" t="s">
        <v>105</v>
      </c>
      <c r="E54" s="4205" t="s">
        <v>10</v>
      </c>
      <c r="F54" s="4206"/>
      <c r="G54" s="598">
        <f>SUM(G55,G60,G63,G64,G66,G73,G77)</f>
        <v>71065400</v>
      </c>
      <c r="H54" s="703"/>
      <c r="I54" s="683"/>
      <c r="J54" s="149"/>
      <c r="K54" s="596"/>
      <c r="L54" s="149"/>
      <c r="M54" s="597"/>
      <c r="N54" s="704">
        <f>SUM(N55,N60,N63,N64,N66,N73,N77,)</f>
        <v>70265400</v>
      </c>
      <c r="O54" s="384"/>
      <c r="P54" s="149"/>
      <c r="Q54" s="149"/>
      <c r="R54" s="596"/>
      <c r="S54" s="149"/>
      <c r="T54" s="149"/>
      <c r="U54" s="704">
        <f>SUM(U55,U60,U63,U64,U66,U73,U75,)</f>
        <v>0</v>
      </c>
      <c r="V54" s="384"/>
      <c r="W54" s="149"/>
      <c r="X54" s="149"/>
      <c r="Y54" s="596"/>
      <c r="Z54" s="149"/>
      <c r="AA54" s="149"/>
      <c r="AB54" s="704">
        <f>SUM(AB55,AB60,AB63,AB64,AB66,AB73,AB75,)</f>
        <v>800000</v>
      </c>
      <c r="AC54" s="384"/>
      <c r="AD54" s="149"/>
      <c r="AE54" s="149"/>
      <c r="AF54" s="596"/>
      <c r="AG54" s="704">
        <f>SUM(AG55,AG60,AG63,AG64,AG66,AG73,AG75,)</f>
        <v>0</v>
      </c>
      <c r="AH54" s="384"/>
      <c r="AI54" s="149"/>
      <c r="AJ54" s="149"/>
      <c r="AK54" s="596"/>
      <c r="AL54" s="704">
        <f>SUM(AL55,AL60,AL63,AL64,AL66,AL73,AL75,)</f>
        <v>0</v>
      </c>
    </row>
    <row r="55" spans="1:38" s="13" customFormat="1" ht="12.95" customHeight="1">
      <c r="A55" s="505"/>
      <c r="B55" s="518"/>
      <c r="C55" s="518"/>
      <c r="D55" s="518"/>
      <c r="E55" s="518" t="s">
        <v>415</v>
      </c>
      <c r="F55" s="660" t="s">
        <v>106</v>
      </c>
      <c r="G55" s="659">
        <f>SUM(N55,U55,AB55,AG55,AL55)</f>
        <v>57960000</v>
      </c>
      <c r="H55" s="407"/>
      <c r="I55" s="684"/>
      <c r="J55" s="553"/>
      <c r="K55" s="584"/>
      <c r="L55" s="553"/>
      <c r="M55" s="599"/>
      <c r="N55" s="705">
        <f>SUM(N56:N58)</f>
        <v>57960000</v>
      </c>
      <c r="O55" s="385"/>
      <c r="P55" s="158"/>
      <c r="Q55" s="158"/>
      <c r="R55" s="505"/>
      <c r="S55" s="158"/>
      <c r="T55" s="158"/>
      <c r="U55" s="705">
        <f>SUM(U56:U58)</f>
        <v>0</v>
      </c>
      <c r="V55" s="385"/>
      <c r="W55" s="158"/>
      <c r="X55" s="158"/>
      <c r="Y55" s="505"/>
      <c r="Z55" s="158"/>
      <c r="AA55" s="158"/>
      <c r="AB55" s="705">
        <f>SUM(AB56:AB58)</f>
        <v>0</v>
      </c>
      <c r="AC55" s="385"/>
      <c r="AD55" s="158"/>
      <c r="AE55" s="158"/>
      <c r="AF55" s="505"/>
      <c r="AG55" s="705">
        <f>SUM(AG56:AG58)</f>
        <v>0</v>
      </c>
      <c r="AH55" s="385"/>
      <c r="AI55" s="158"/>
      <c r="AJ55" s="158"/>
      <c r="AK55" s="505"/>
      <c r="AL55" s="705">
        <f>SUM(AL56:AL58)</f>
        <v>0</v>
      </c>
    </row>
    <row r="56" spans="1:38" s="13" customFormat="1" ht="12.95" customHeight="1">
      <c r="A56" s="505"/>
      <c r="B56" s="518"/>
      <c r="C56" s="518"/>
      <c r="D56" s="518"/>
      <c r="E56" s="518"/>
      <c r="F56" s="660"/>
      <c r="G56" s="659" t="s">
        <v>314</v>
      </c>
      <c r="H56" s="407" t="s">
        <v>45</v>
      </c>
      <c r="I56" s="684">
        <v>1760000</v>
      </c>
      <c r="J56" s="553" t="s">
        <v>7</v>
      </c>
      <c r="K56" s="600">
        <v>12</v>
      </c>
      <c r="L56" s="601"/>
      <c r="M56" s="602"/>
      <c r="N56" s="705">
        <f>SUM(I56*K56+M56)</f>
        <v>21120000</v>
      </c>
      <c r="O56" s="385"/>
      <c r="P56" s="559"/>
      <c r="Q56" s="158"/>
      <c r="R56" s="603"/>
      <c r="S56" s="206"/>
      <c r="T56" s="572"/>
      <c r="U56" s="418"/>
      <c r="V56" s="385"/>
      <c r="W56" s="559"/>
      <c r="X56" s="158"/>
      <c r="Y56" s="603"/>
      <c r="Z56" s="206"/>
      <c r="AA56" s="572"/>
      <c r="AB56" s="418"/>
      <c r="AC56" s="385"/>
      <c r="AD56" s="559"/>
      <c r="AE56" s="158"/>
      <c r="AF56" s="603"/>
      <c r="AG56" s="418"/>
      <c r="AH56" s="385"/>
      <c r="AI56" s="559"/>
      <c r="AJ56" s="158"/>
      <c r="AK56" s="603"/>
      <c r="AL56" s="418"/>
    </row>
    <row r="57" spans="1:38" s="13" customFormat="1" ht="12.95" customHeight="1">
      <c r="A57" s="505"/>
      <c r="B57" s="518"/>
      <c r="C57" s="518"/>
      <c r="D57" s="518"/>
      <c r="E57" s="518"/>
      <c r="F57" s="660"/>
      <c r="G57" s="659"/>
      <c r="H57" s="407" t="s">
        <v>46</v>
      </c>
      <c r="I57" s="684">
        <v>1640000</v>
      </c>
      <c r="J57" s="553" t="s">
        <v>7</v>
      </c>
      <c r="K57" s="600">
        <v>12</v>
      </c>
      <c r="L57" s="553"/>
      <c r="M57" s="602"/>
      <c r="N57" s="705">
        <f>SUM(I57*K57+M57)</f>
        <v>19680000</v>
      </c>
      <c r="O57" s="385"/>
      <c r="P57" s="559"/>
      <c r="Q57" s="158"/>
      <c r="R57" s="603"/>
      <c r="S57" s="206"/>
      <c r="T57" s="572"/>
      <c r="U57" s="418"/>
      <c r="V57" s="385"/>
      <c r="W57" s="559"/>
      <c r="X57" s="158"/>
      <c r="Y57" s="603"/>
      <c r="Z57" s="206"/>
      <c r="AA57" s="572"/>
      <c r="AB57" s="418"/>
      <c r="AC57" s="385"/>
      <c r="AD57" s="559"/>
      <c r="AE57" s="158"/>
      <c r="AF57" s="603"/>
      <c r="AG57" s="418"/>
      <c r="AH57" s="385"/>
      <c r="AI57" s="559"/>
      <c r="AJ57" s="158"/>
      <c r="AK57" s="603"/>
      <c r="AL57" s="418"/>
    </row>
    <row r="58" spans="1:38" s="13" customFormat="1" ht="12.95" customHeight="1">
      <c r="A58" s="505"/>
      <c r="B58" s="518"/>
      <c r="C58" s="518"/>
      <c r="D58" s="518"/>
      <c r="E58" s="518"/>
      <c r="F58" s="660"/>
      <c r="G58" s="659"/>
      <c r="H58" s="407" t="s">
        <v>289</v>
      </c>
      <c r="I58" s="684">
        <v>1430000</v>
      </c>
      <c r="J58" s="553" t="s">
        <v>7</v>
      </c>
      <c r="K58" s="600">
        <v>12</v>
      </c>
      <c r="L58" s="601"/>
      <c r="M58" s="601"/>
      <c r="N58" s="705">
        <f>SUM(I58*K58+M58)</f>
        <v>17160000</v>
      </c>
      <c r="O58" s="385"/>
      <c r="P58" s="559"/>
      <c r="Q58" s="158"/>
      <c r="R58" s="603"/>
      <c r="S58" s="604"/>
      <c r="T58" s="604"/>
      <c r="U58" s="418"/>
      <c r="V58" s="385"/>
      <c r="W58" s="559"/>
      <c r="X58" s="158"/>
      <c r="Y58" s="603"/>
      <c r="Z58" s="604"/>
      <c r="AA58" s="604"/>
      <c r="AB58" s="418"/>
      <c r="AC58" s="385"/>
      <c r="AD58" s="559"/>
      <c r="AE58" s="158"/>
      <c r="AF58" s="603"/>
      <c r="AG58" s="418"/>
      <c r="AH58" s="385"/>
      <c r="AI58" s="559"/>
      <c r="AJ58" s="158"/>
      <c r="AK58" s="603"/>
      <c r="AL58" s="418"/>
    </row>
    <row r="59" spans="1:38" s="13" customFormat="1" ht="12.95" customHeight="1">
      <c r="A59" s="505"/>
      <c r="B59" s="518"/>
      <c r="C59" s="518"/>
      <c r="D59" s="518"/>
      <c r="E59" s="518"/>
      <c r="F59" s="660"/>
      <c r="G59" s="659"/>
      <c r="H59" s="407"/>
      <c r="I59" s="684"/>
      <c r="J59" s="553"/>
      <c r="K59" s="600"/>
      <c r="L59" s="553"/>
      <c r="M59" s="606"/>
      <c r="N59" s="705"/>
      <c r="O59" s="385"/>
      <c r="P59" s="559"/>
      <c r="Q59" s="158"/>
      <c r="R59" s="603"/>
      <c r="S59" s="607"/>
      <c r="T59" s="607"/>
      <c r="U59" s="418"/>
      <c r="V59" s="385"/>
      <c r="W59" s="559"/>
      <c r="X59" s="158"/>
      <c r="Y59" s="603"/>
      <c r="Z59" s="607"/>
      <c r="AA59" s="607"/>
      <c r="AB59" s="418"/>
      <c r="AC59" s="385"/>
      <c r="AD59" s="559"/>
      <c r="AE59" s="158"/>
      <c r="AF59" s="603"/>
      <c r="AG59" s="418"/>
      <c r="AH59" s="385"/>
      <c r="AI59" s="559"/>
      <c r="AJ59" s="158"/>
      <c r="AK59" s="603"/>
      <c r="AL59" s="418"/>
    </row>
    <row r="60" spans="1:38" s="13" customFormat="1" ht="12.95" customHeight="1">
      <c r="A60" s="505"/>
      <c r="B60" s="518"/>
      <c r="C60" s="518"/>
      <c r="D60" s="518"/>
      <c r="E60" s="518" t="s">
        <v>424</v>
      </c>
      <c r="F60" s="660" t="s">
        <v>468</v>
      </c>
      <c r="G60" s="659">
        <f>SUM(N60,U60,AB60,AG60,AL60)</f>
        <v>1600000</v>
      </c>
      <c r="H60" s="407"/>
      <c r="I60" s="684"/>
      <c r="J60" s="553"/>
      <c r="K60" s="584"/>
      <c r="L60" s="553"/>
      <c r="M60" s="599"/>
      <c r="N60" s="705">
        <f>SUM(N61:N62)</f>
        <v>1600000</v>
      </c>
      <c r="O60" s="385"/>
      <c r="P60" s="158"/>
      <c r="Q60" s="158"/>
      <c r="R60" s="505"/>
      <c r="S60" s="158"/>
      <c r="T60" s="158"/>
      <c r="U60" s="705">
        <f>SUM(U61:U62)</f>
        <v>0</v>
      </c>
      <c r="V60" s="385"/>
      <c r="W60" s="158"/>
      <c r="X60" s="158"/>
      <c r="Y60" s="505"/>
      <c r="Z60" s="158"/>
      <c r="AA60" s="158"/>
      <c r="AB60" s="705">
        <f>SUM(AB61:AB62)</f>
        <v>0</v>
      </c>
      <c r="AC60" s="385"/>
      <c r="AD60" s="158"/>
      <c r="AE60" s="158"/>
      <c r="AF60" s="505"/>
      <c r="AG60" s="705">
        <f>SUM(AG61:AG62)</f>
        <v>0</v>
      </c>
      <c r="AH60" s="385"/>
      <c r="AI60" s="158"/>
      <c r="AJ60" s="158"/>
      <c r="AK60" s="505"/>
      <c r="AL60" s="705">
        <f>SUM(AL61:AL62)</f>
        <v>0</v>
      </c>
    </row>
    <row r="61" spans="1:38" s="13" customFormat="1" ht="12.95" customHeight="1">
      <c r="A61" s="505"/>
      <c r="B61" s="518"/>
      <c r="C61" s="518"/>
      <c r="D61" s="518"/>
      <c r="E61" s="518"/>
      <c r="F61" s="660"/>
      <c r="G61" s="659"/>
      <c r="H61" s="407" t="s">
        <v>15</v>
      </c>
      <c r="I61" s="684">
        <v>200000</v>
      </c>
      <c r="J61" s="553" t="s">
        <v>7</v>
      </c>
      <c r="K61" s="554">
        <v>4</v>
      </c>
      <c r="L61" s="553" t="s">
        <v>7</v>
      </c>
      <c r="M61" s="566">
        <v>1</v>
      </c>
      <c r="N61" s="705">
        <f>SUM(I61*K61*M61)</f>
        <v>800000</v>
      </c>
      <c r="O61" s="385"/>
      <c r="P61" s="559"/>
      <c r="Q61" s="158"/>
      <c r="R61" s="573"/>
      <c r="S61" s="158"/>
      <c r="T61" s="609"/>
      <c r="U61" s="418"/>
      <c r="V61" s="385"/>
      <c r="W61" s="559"/>
      <c r="X61" s="158"/>
      <c r="Y61" s="573"/>
      <c r="Z61" s="158"/>
      <c r="AA61" s="609"/>
      <c r="AB61" s="418"/>
      <c r="AC61" s="385"/>
      <c r="AD61" s="559"/>
      <c r="AE61" s="158"/>
      <c r="AF61" s="573"/>
      <c r="AG61" s="418"/>
      <c r="AH61" s="385"/>
      <c r="AI61" s="559"/>
      <c r="AJ61" s="158"/>
      <c r="AK61" s="573"/>
      <c r="AL61" s="418"/>
    </row>
    <row r="62" spans="1:38" s="13" customFormat="1" ht="12.95" customHeight="1">
      <c r="A62" s="505"/>
      <c r="B62" s="518"/>
      <c r="C62" s="518"/>
      <c r="D62" s="518"/>
      <c r="E62" s="518"/>
      <c r="F62" s="660"/>
      <c r="G62" s="659"/>
      <c r="H62" s="407" t="s">
        <v>303</v>
      </c>
      <c r="I62" s="684">
        <v>100000</v>
      </c>
      <c r="J62" s="553" t="s">
        <v>7</v>
      </c>
      <c r="K62" s="554">
        <v>4</v>
      </c>
      <c r="L62" s="553" t="s">
        <v>21</v>
      </c>
      <c r="M62" s="1070">
        <v>2</v>
      </c>
      <c r="N62" s="705">
        <f>SUM(I62*K62*M62)</f>
        <v>800000</v>
      </c>
      <c r="O62" s="385"/>
      <c r="P62" s="559"/>
      <c r="Q62" s="158"/>
      <c r="R62" s="573"/>
      <c r="S62" s="158"/>
      <c r="T62" s="573"/>
      <c r="U62" s="418"/>
      <c r="V62" s="385"/>
      <c r="W62" s="559"/>
      <c r="X62" s="158"/>
      <c r="Y62" s="573"/>
      <c r="Z62" s="158"/>
      <c r="AA62" s="573"/>
      <c r="AB62" s="418"/>
      <c r="AC62" s="385"/>
      <c r="AD62" s="559"/>
      <c r="AE62" s="158"/>
      <c r="AF62" s="573"/>
      <c r="AG62" s="418"/>
      <c r="AH62" s="385"/>
      <c r="AI62" s="559"/>
      <c r="AJ62" s="158"/>
      <c r="AK62" s="573"/>
      <c r="AL62" s="418"/>
    </row>
    <row r="63" spans="1:38" s="13" customFormat="1" ht="12.95" customHeight="1">
      <c r="A63" s="505"/>
      <c r="B63" s="518"/>
      <c r="C63" s="518"/>
      <c r="D63" s="518"/>
      <c r="E63" s="518" t="s">
        <v>425</v>
      </c>
      <c r="F63" s="660" t="s">
        <v>107</v>
      </c>
      <c r="G63" s="659">
        <f>SUM(N63,U63,AB63,AG63,AL63)</f>
        <v>0</v>
      </c>
      <c r="H63" s="407"/>
      <c r="I63" s="684"/>
      <c r="J63" s="553"/>
      <c r="K63" s="554"/>
      <c r="L63" s="553"/>
      <c r="M63" s="610"/>
      <c r="N63" s="705"/>
      <c r="O63" s="385"/>
      <c r="P63" s="559"/>
      <c r="Q63" s="158"/>
      <c r="R63" s="573"/>
      <c r="S63" s="158"/>
      <c r="T63" s="573"/>
      <c r="U63" s="418"/>
      <c r="V63" s="385"/>
      <c r="W63" s="559"/>
      <c r="X63" s="158"/>
      <c r="Y63" s="573"/>
      <c r="Z63" s="158"/>
      <c r="AA63" s="573"/>
      <c r="AB63" s="418"/>
      <c r="AC63" s="385"/>
      <c r="AD63" s="559"/>
      <c r="AE63" s="158"/>
      <c r="AF63" s="573"/>
      <c r="AG63" s="418"/>
      <c r="AH63" s="385"/>
      <c r="AI63" s="559"/>
      <c r="AJ63" s="158"/>
      <c r="AK63" s="573"/>
      <c r="AL63" s="418"/>
    </row>
    <row r="64" spans="1:38" s="13" customFormat="1" ht="12.95" customHeight="1">
      <c r="A64" s="505"/>
      <c r="B64" s="518"/>
      <c r="C64" s="518"/>
      <c r="D64" s="518"/>
      <c r="E64" s="518" t="s">
        <v>426</v>
      </c>
      <c r="F64" s="660" t="s">
        <v>470</v>
      </c>
      <c r="G64" s="659">
        <f>SUM(N64,U64,AB64,AG64,AL64)</f>
        <v>800000</v>
      </c>
      <c r="H64" s="407"/>
      <c r="I64" s="684"/>
      <c r="J64" s="553"/>
      <c r="K64" s="554"/>
      <c r="L64" s="553"/>
      <c r="M64" s="610"/>
      <c r="N64" s="705">
        <f>N65</f>
        <v>0</v>
      </c>
      <c r="O64" s="385"/>
      <c r="P64" s="559"/>
      <c r="Q64" s="158"/>
      <c r="R64" s="573"/>
      <c r="S64" s="158"/>
      <c r="T64" s="573"/>
      <c r="U64" s="705">
        <f>U65</f>
        <v>0</v>
      </c>
      <c r="V64" s="385"/>
      <c r="W64" s="559"/>
      <c r="X64" s="158"/>
      <c r="Y64" s="573"/>
      <c r="Z64" s="158"/>
      <c r="AA64" s="573"/>
      <c r="AB64" s="705">
        <f>AB65</f>
        <v>800000</v>
      </c>
      <c r="AC64" s="385"/>
      <c r="AD64" s="559"/>
      <c r="AE64" s="158"/>
      <c r="AF64" s="573"/>
      <c r="AG64" s="705">
        <f>AG65</f>
        <v>0</v>
      </c>
      <c r="AH64" s="385"/>
      <c r="AI64" s="559"/>
      <c r="AJ64" s="158"/>
      <c r="AK64" s="573"/>
      <c r="AL64" s="705">
        <f>AL65</f>
        <v>0</v>
      </c>
    </row>
    <row r="65" spans="1:38" s="13" customFormat="1" ht="12.95" customHeight="1">
      <c r="A65" s="505"/>
      <c r="B65" s="518"/>
      <c r="C65" s="518"/>
      <c r="D65" s="518"/>
      <c r="E65" s="518"/>
      <c r="F65" s="660"/>
      <c r="G65" s="612"/>
      <c r="H65" s="407"/>
      <c r="I65" s="684"/>
      <c r="J65" s="553"/>
      <c r="K65" s="554"/>
      <c r="L65" s="553"/>
      <c r="M65" s="610"/>
      <c r="N65" s="705"/>
      <c r="O65" s="385"/>
      <c r="P65" s="559"/>
      <c r="Q65" s="158"/>
      <c r="R65" s="573"/>
      <c r="S65" s="158"/>
      <c r="T65" s="573"/>
      <c r="U65" s="418"/>
      <c r="V65" s="394" t="s">
        <v>281</v>
      </c>
      <c r="W65" s="552">
        <v>200000</v>
      </c>
      <c r="X65" s="553" t="s">
        <v>7</v>
      </c>
      <c r="Y65" s="554">
        <v>2</v>
      </c>
      <c r="Z65" s="553" t="s">
        <v>7</v>
      </c>
      <c r="AA65" s="586">
        <v>2</v>
      </c>
      <c r="AB65" s="705">
        <f>SUM(W65*Y65*AA65)</f>
        <v>800000</v>
      </c>
      <c r="AC65" s="385"/>
      <c r="AD65" s="559"/>
      <c r="AE65" s="158"/>
      <c r="AF65" s="573"/>
      <c r="AG65" s="418"/>
      <c r="AH65" s="385"/>
      <c r="AI65" s="559"/>
      <c r="AJ65" s="158"/>
      <c r="AK65" s="573"/>
      <c r="AL65" s="418"/>
    </row>
    <row r="66" spans="1:38" s="13" customFormat="1" ht="12.95" customHeight="1">
      <c r="A66" s="505"/>
      <c r="B66" s="518"/>
      <c r="C66" s="518"/>
      <c r="D66" s="518"/>
      <c r="E66" s="518" t="s">
        <v>427</v>
      </c>
      <c r="F66" s="665" t="s">
        <v>471</v>
      </c>
      <c r="G66" s="659">
        <f>SUM(N66,U66,AB66,AG66,AL66)</f>
        <v>5255400</v>
      </c>
      <c r="H66" s="706"/>
      <c r="I66" s="684"/>
      <c r="J66" s="553"/>
      <c r="K66" s="584"/>
      <c r="L66" s="553"/>
      <c r="M66" s="599"/>
      <c r="N66" s="705">
        <f>SUM(N67:N71)</f>
        <v>5255400</v>
      </c>
      <c r="O66" s="386"/>
      <c r="P66" s="158"/>
      <c r="Q66" s="158"/>
      <c r="R66" s="505"/>
      <c r="S66" s="158"/>
      <c r="T66" s="158"/>
      <c r="U66" s="705">
        <f>SUM(U67:U71)</f>
        <v>0</v>
      </c>
      <c r="V66" s="386"/>
      <c r="W66" s="158"/>
      <c r="X66" s="158"/>
      <c r="Y66" s="505"/>
      <c r="Z66" s="158"/>
      <c r="AA66" s="158"/>
      <c r="AB66" s="705">
        <f>SUM(AB67:AB71)</f>
        <v>0</v>
      </c>
      <c r="AC66" s="386"/>
      <c r="AD66" s="158"/>
      <c r="AE66" s="158"/>
      <c r="AF66" s="505"/>
      <c r="AG66" s="705">
        <f>SUM(AG67:AG71)</f>
        <v>0</v>
      </c>
      <c r="AH66" s="386"/>
      <c r="AI66" s="158"/>
      <c r="AJ66" s="158"/>
      <c r="AK66" s="505"/>
      <c r="AL66" s="705">
        <f>SUM(AL67:AL71)</f>
        <v>0</v>
      </c>
    </row>
    <row r="67" spans="1:38" s="13" customFormat="1" ht="12.95" customHeight="1">
      <c r="A67" s="505"/>
      <c r="B67" s="518"/>
      <c r="C67" s="518"/>
      <c r="D67" s="518"/>
      <c r="E67" s="518"/>
      <c r="F67" s="660"/>
      <c r="G67" s="659"/>
      <c r="H67" s="706" t="s">
        <v>16</v>
      </c>
      <c r="I67" s="684">
        <v>55320000</v>
      </c>
      <c r="J67" s="553" t="s">
        <v>7</v>
      </c>
      <c r="K67" s="614" t="s">
        <v>290</v>
      </c>
      <c r="L67" s="615"/>
      <c r="M67" s="616"/>
      <c r="N67" s="705">
        <f>SUM(I67*K67)</f>
        <v>1477044</v>
      </c>
      <c r="O67" s="386"/>
      <c r="P67" s="559"/>
      <c r="Q67" s="158"/>
      <c r="R67" s="617"/>
      <c r="S67" s="172"/>
      <c r="T67" s="172"/>
      <c r="U67" s="418"/>
      <c r="V67" s="386"/>
      <c r="W67" s="559"/>
      <c r="X67" s="158"/>
      <c r="Y67" s="617"/>
      <c r="Z67" s="172"/>
      <c r="AA67" s="172"/>
      <c r="AB67" s="418"/>
      <c r="AC67" s="386"/>
      <c r="AD67" s="559"/>
      <c r="AE67" s="158"/>
      <c r="AF67" s="617"/>
      <c r="AG67" s="418"/>
      <c r="AH67" s="386"/>
      <c r="AI67" s="559"/>
      <c r="AJ67" s="158"/>
      <c r="AK67" s="617"/>
      <c r="AL67" s="418"/>
    </row>
    <row r="68" spans="1:38" s="13" customFormat="1" ht="12.95" customHeight="1">
      <c r="A68" s="505"/>
      <c r="B68" s="518"/>
      <c r="C68" s="518"/>
      <c r="D68" s="518"/>
      <c r="E68" s="518"/>
      <c r="F68" s="660"/>
      <c r="G68" s="659"/>
      <c r="H68" s="706" t="s">
        <v>150</v>
      </c>
      <c r="I68" s="684">
        <v>55320000</v>
      </c>
      <c r="J68" s="553" t="s">
        <v>7</v>
      </c>
      <c r="K68" s="614" t="s">
        <v>291</v>
      </c>
      <c r="L68" s="615"/>
      <c r="M68" s="616"/>
      <c r="N68" s="705">
        <f>SUM(I68*K68)</f>
        <v>182556</v>
      </c>
      <c r="O68" s="386"/>
      <c r="P68" s="559"/>
      <c r="Q68" s="158"/>
      <c r="R68" s="617"/>
      <c r="S68" s="172"/>
      <c r="T68" s="172"/>
      <c r="U68" s="418"/>
      <c r="V68" s="386"/>
      <c r="W68" s="559"/>
      <c r="X68" s="158"/>
      <c r="Y68" s="617"/>
      <c r="Z68" s="172"/>
      <c r="AA68" s="172"/>
      <c r="AB68" s="418"/>
      <c r="AC68" s="386"/>
      <c r="AD68" s="559"/>
      <c r="AE68" s="158"/>
      <c r="AF68" s="617"/>
      <c r="AG68" s="418"/>
      <c r="AH68" s="386"/>
      <c r="AI68" s="559"/>
      <c r="AJ68" s="158"/>
      <c r="AK68" s="617"/>
      <c r="AL68" s="418"/>
    </row>
    <row r="69" spans="1:38" s="13" customFormat="1" ht="12.95" customHeight="1">
      <c r="A69" s="505"/>
      <c r="B69" s="518"/>
      <c r="C69" s="518"/>
      <c r="D69" s="518"/>
      <c r="E69" s="518"/>
      <c r="F69" s="660"/>
      <c r="G69" s="659"/>
      <c r="H69" s="407" t="s">
        <v>109</v>
      </c>
      <c r="I69" s="684">
        <v>55320000</v>
      </c>
      <c r="J69" s="553" t="s">
        <v>7</v>
      </c>
      <c r="K69" s="614" t="s">
        <v>151</v>
      </c>
      <c r="L69" s="553"/>
      <c r="M69" s="616"/>
      <c r="N69" s="705">
        <f>SUM(I69*4.5%)</f>
        <v>2489400</v>
      </c>
      <c r="O69" s="385"/>
      <c r="P69" s="559"/>
      <c r="Q69" s="158"/>
      <c r="R69" s="617"/>
      <c r="S69" s="158"/>
      <c r="T69" s="158"/>
      <c r="U69" s="418"/>
      <c r="V69" s="385"/>
      <c r="W69" s="559"/>
      <c r="X69" s="158"/>
      <c r="Y69" s="617"/>
      <c r="Z69" s="158"/>
      <c r="AA69" s="158"/>
      <c r="AB69" s="418"/>
      <c r="AC69" s="385"/>
      <c r="AD69" s="559"/>
      <c r="AE69" s="158"/>
      <c r="AF69" s="617"/>
      <c r="AG69" s="418"/>
      <c r="AH69" s="385"/>
      <c r="AI69" s="559"/>
      <c r="AJ69" s="158"/>
      <c r="AK69" s="617"/>
      <c r="AL69" s="418"/>
    </row>
    <row r="70" spans="1:38" s="13" customFormat="1" ht="12.95" customHeight="1">
      <c r="A70" s="505"/>
      <c r="B70" s="518"/>
      <c r="C70" s="518"/>
      <c r="D70" s="518"/>
      <c r="E70" s="518"/>
      <c r="F70" s="660"/>
      <c r="G70" s="659"/>
      <c r="H70" s="706" t="s">
        <v>152</v>
      </c>
      <c r="I70" s="684">
        <v>55320000</v>
      </c>
      <c r="J70" s="553" t="s">
        <v>7</v>
      </c>
      <c r="K70" s="619" t="s">
        <v>153</v>
      </c>
      <c r="L70" s="620"/>
      <c r="M70" s="621"/>
      <c r="N70" s="705">
        <f>SUM(I70*1.3%)</f>
        <v>719160.00000000012</v>
      </c>
      <c r="O70" s="386"/>
      <c r="P70" s="559"/>
      <c r="Q70" s="158"/>
      <c r="R70" s="622"/>
      <c r="S70" s="176"/>
      <c r="T70" s="176"/>
      <c r="U70" s="418"/>
      <c r="V70" s="386"/>
      <c r="W70" s="559"/>
      <c r="X70" s="158"/>
      <c r="Y70" s="622"/>
      <c r="Z70" s="176"/>
      <c r="AA70" s="176"/>
      <c r="AB70" s="418"/>
      <c r="AC70" s="386"/>
      <c r="AD70" s="559"/>
      <c r="AE70" s="158"/>
      <c r="AF70" s="622"/>
      <c r="AG70" s="418"/>
      <c r="AH70" s="386"/>
      <c r="AI70" s="559"/>
      <c r="AJ70" s="158"/>
      <c r="AK70" s="622"/>
      <c r="AL70" s="418"/>
    </row>
    <row r="71" spans="1:38" s="13" customFormat="1" ht="12.95" customHeight="1">
      <c r="A71" s="505"/>
      <c r="B71" s="518"/>
      <c r="C71" s="518"/>
      <c r="D71" s="518"/>
      <c r="E71" s="518"/>
      <c r="F71" s="660"/>
      <c r="G71" s="659"/>
      <c r="H71" s="407" t="s">
        <v>292</v>
      </c>
      <c r="I71" s="684">
        <v>55320000</v>
      </c>
      <c r="J71" s="553" t="s">
        <v>7</v>
      </c>
      <c r="K71" s="614" t="s">
        <v>154</v>
      </c>
      <c r="L71" s="553"/>
      <c r="M71" s="599"/>
      <c r="N71" s="705">
        <f>SUM(I71*0.7%)</f>
        <v>387239.99999999994</v>
      </c>
      <c r="O71" s="385"/>
      <c r="P71" s="559"/>
      <c r="Q71" s="158"/>
      <c r="R71" s="617"/>
      <c r="S71" s="158"/>
      <c r="T71" s="158"/>
      <c r="U71" s="418"/>
      <c r="V71" s="385"/>
      <c r="W71" s="559"/>
      <c r="X71" s="158"/>
      <c r="Y71" s="617"/>
      <c r="Z71" s="158"/>
      <c r="AA71" s="158"/>
      <c r="AB71" s="418"/>
      <c r="AC71" s="385"/>
      <c r="AD71" s="559"/>
      <c r="AE71" s="158"/>
      <c r="AF71" s="617"/>
      <c r="AG71" s="418"/>
      <c r="AH71" s="385"/>
      <c r="AI71" s="559"/>
      <c r="AJ71" s="158"/>
      <c r="AK71" s="617"/>
      <c r="AL71" s="418"/>
    </row>
    <row r="72" spans="1:38" s="13" customFormat="1" ht="12.95" customHeight="1">
      <c r="A72" s="505"/>
      <c r="B72" s="518"/>
      <c r="C72" s="518"/>
      <c r="D72" s="518"/>
      <c r="E72" s="518"/>
      <c r="F72" s="660"/>
      <c r="G72" s="659"/>
      <c r="H72" s="407"/>
      <c r="I72" s="684"/>
      <c r="J72" s="553"/>
      <c r="K72" s="614"/>
      <c r="L72" s="553"/>
      <c r="M72" s="599"/>
      <c r="N72" s="705"/>
      <c r="O72" s="385"/>
      <c r="P72" s="559"/>
      <c r="Q72" s="158"/>
      <c r="R72" s="617"/>
      <c r="S72" s="158"/>
      <c r="T72" s="158"/>
      <c r="U72" s="418"/>
      <c r="V72" s="385"/>
      <c r="W72" s="559"/>
      <c r="X72" s="158"/>
      <c r="Y72" s="617"/>
      <c r="Z72" s="158"/>
      <c r="AA72" s="158"/>
      <c r="AB72" s="418"/>
      <c r="AC72" s="385"/>
      <c r="AD72" s="559"/>
      <c r="AE72" s="158"/>
      <c r="AF72" s="617"/>
      <c r="AG72" s="418"/>
      <c r="AH72" s="385"/>
      <c r="AI72" s="559"/>
      <c r="AJ72" s="158"/>
      <c r="AK72" s="617"/>
      <c r="AL72" s="418"/>
    </row>
    <row r="73" spans="1:38" s="13" customFormat="1" ht="12.95" customHeight="1">
      <c r="A73" s="505"/>
      <c r="B73" s="518"/>
      <c r="C73" s="518"/>
      <c r="D73" s="518"/>
      <c r="E73" s="518" t="s">
        <v>428</v>
      </c>
      <c r="F73" s="661" t="s">
        <v>111</v>
      </c>
      <c r="G73" s="659">
        <f>SUM(N73,U73,AB73,AG73,AL73)</f>
        <v>450000</v>
      </c>
      <c r="H73" s="407"/>
      <c r="I73" s="684"/>
      <c r="J73" s="553"/>
      <c r="K73" s="614"/>
      <c r="L73" s="553"/>
      <c r="M73" s="599"/>
      <c r="N73" s="705">
        <f>N74</f>
        <v>450000</v>
      </c>
      <c r="O73" s="385"/>
      <c r="P73" s="559"/>
      <c r="Q73" s="158"/>
      <c r="R73" s="617"/>
      <c r="S73" s="158"/>
      <c r="T73" s="158"/>
      <c r="U73" s="705">
        <f>U74</f>
        <v>0</v>
      </c>
      <c r="V73" s="385"/>
      <c r="W73" s="559"/>
      <c r="X73" s="158"/>
      <c r="Y73" s="617"/>
      <c r="Z73" s="158"/>
      <c r="AA73" s="158"/>
      <c r="AB73" s="705">
        <f>AB74</f>
        <v>0</v>
      </c>
      <c r="AC73" s="385"/>
      <c r="AD73" s="559"/>
      <c r="AE73" s="158"/>
      <c r="AF73" s="617"/>
      <c r="AG73" s="705">
        <f>AG74</f>
        <v>0</v>
      </c>
      <c r="AH73" s="385"/>
      <c r="AI73" s="559"/>
      <c r="AJ73" s="158"/>
      <c r="AK73" s="617"/>
      <c r="AL73" s="705">
        <f>AL74</f>
        <v>0</v>
      </c>
    </row>
    <row r="74" spans="1:38" s="13" customFormat="1" ht="12.95" customHeight="1">
      <c r="A74" s="505"/>
      <c r="B74" s="518"/>
      <c r="C74" s="518"/>
      <c r="D74" s="518"/>
      <c r="E74" s="518"/>
      <c r="F74" s="660"/>
      <c r="G74" s="659"/>
      <c r="H74" s="407" t="s">
        <v>155</v>
      </c>
      <c r="I74" s="684">
        <v>30000</v>
      </c>
      <c r="J74" s="553" t="s">
        <v>7</v>
      </c>
      <c r="K74" s="554">
        <v>3</v>
      </c>
      <c r="L74" s="553" t="s">
        <v>7</v>
      </c>
      <c r="M74" s="1070">
        <v>5</v>
      </c>
      <c r="N74" s="705">
        <f>SUM(I74*K74*M74)</f>
        <v>450000</v>
      </c>
      <c r="O74" s="385"/>
      <c r="P74" s="559"/>
      <c r="Q74" s="158"/>
      <c r="R74" s="573"/>
      <c r="S74" s="158"/>
      <c r="T74" s="561"/>
      <c r="U74" s="418"/>
      <c r="V74" s="385"/>
      <c r="W74" s="559"/>
      <c r="X74" s="158"/>
      <c r="Y74" s="573"/>
      <c r="Z74" s="158"/>
      <c r="AA74" s="561"/>
      <c r="AB74" s="418"/>
      <c r="AC74" s="385"/>
      <c r="AD74" s="559"/>
      <c r="AE74" s="158"/>
      <c r="AF74" s="573"/>
      <c r="AG74" s="418"/>
      <c r="AH74" s="385"/>
      <c r="AI74" s="559"/>
      <c r="AJ74" s="158"/>
      <c r="AK74" s="573"/>
      <c r="AL74" s="418"/>
    </row>
    <row r="75" spans="1:38" s="13" customFormat="1" ht="12.95" customHeight="1">
      <c r="A75" s="505"/>
      <c r="B75" s="518"/>
      <c r="C75" s="518"/>
      <c r="D75" s="521"/>
      <c r="E75" s="518" t="s">
        <v>429</v>
      </c>
      <c r="F75" s="660" t="s">
        <v>430</v>
      </c>
      <c r="G75" s="659">
        <f>SUM(N75,U75,AB75,AG75,AL75)</f>
        <v>0</v>
      </c>
      <c r="H75" s="407"/>
      <c r="I75" s="684"/>
      <c r="J75" s="553"/>
      <c r="K75" s="554"/>
      <c r="L75" s="553"/>
      <c r="M75" s="584"/>
      <c r="N75" s="705"/>
      <c r="O75" s="385"/>
      <c r="P75" s="559"/>
      <c r="Q75" s="158"/>
      <c r="R75" s="573"/>
      <c r="S75" s="158"/>
      <c r="T75" s="561"/>
      <c r="U75" s="705">
        <f>SUM(U76:U78)</f>
        <v>0</v>
      </c>
      <c r="V75" s="385"/>
      <c r="W75" s="559"/>
      <c r="X75" s="158"/>
      <c r="Y75" s="573"/>
      <c r="Z75" s="158"/>
      <c r="AA75" s="561"/>
      <c r="AB75" s="705">
        <f>SUM(AB76:AB78)</f>
        <v>0</v>
      </c>
      <c r="AC75" s="385"/>
      <c r="AD75" s="559"/>
      <c r="AE75" s="158"/>
      <c r="AF75" s="573"/>
      <c r="AG75" s="705">
        <f>SUM(AG76:AG78)</f>
        <v>0</v>
      </c>
      <c r="AH75" s="385"/>
      <c r="AI75" s="559"/>
      <c r="AJ75" s="158"/>
      <c r="AK75" s="573"/>
      <c r="AL75" s="705">
        <f>SUM(AL76:AL78)</f>
        <v>0</v>
      </c>
    </row>
    <row r="76" spans="1:38" s="13" customFormat="1" ht="12.95" customHeight="1">
      <c r="A76" s="505"/>
      <c r="B76" s="518"/>
      <c r="C76" s="518"/>
      <c r="D76" s="521"/>
      <c r="E76" s="518" t="s">
        <v>416</v>
      </c>
      <c r="F76" s="660" t="s">
        <v>431</v>
      </c>
      <c r="G76" s="659">
        <f>SUM(N76,U76,AB76,AG76,AL76)</f>
        <v>0</v>
      </c>
      <c r="H76" s="407"/>
      <c r="I76" s="684"/>
      <c r="J76" s="553"/>
      <c r="K76" s="554"/>
      <c r="L76" s="553"/>
      <c r="M76" s="584"/>
      <c r="N76" s="705"/>
      <c r="O76" s="385"/>
      <c r="P76" s="559"/>
      <c r="Q76" s="158"/>
      <c r="R76" s="573"/>
      <c r="S76" s="158"/>
      <c r="T76" s="561"/>
      <c r="U76" s="418"/>
      <c r="V76" s="385"/>
      <c r="W76" s="559"/>
      <c r="X76" s="158"/>
      <c r="Y76" s="573"/>
      <c r="Z76" s="158"/>
      <c r="AA76" s="561"/>
      <c r="AB76" s="418"/>
      <c r="AC76" s="385"/>
      <c r="AD76" s="559"/>
      <c r="AE76" s="158"/>
      <c r="AF76" s="573"/>
      <c r="AG76" s="418"/>
      <c r="AH76" s="385"/>
      <c r="AI76" s="559"/>
      <c r="AJ76" s="158"/>
      <c r="AK76" s="573"/>
      <c r="AL76" s="418"/>
    </row>
    <row r="77" spans="1:38" s="13" customFormat="1" ht="12.95" customHeight="1">
      <c r="A77" s="505"/>
      <c r="B77" s="518"/>
      <c r="C77" s="518"/>
      <c r="D77" s="521"/>
      <c r="E77" s="518" t="s">
        <v>417</v>
      </c>
      <c r="F77" s="660" t="s">
        <v>432</v>
      </c>
      <c r="G77" s="659">
        <f>SUM(N77,U77,AB77,AG77,AL77)</f>
        <v>5000000</v>
      </c>
      <c r="H77" s="407" t="s">
        <v>293</v>
      </c>
      <c r="I77" s="684"/>
      <c r="J77" s="553"/>
      <c r="K77" s="554"/>
      <c r="L77" s="553"/>
      <c r="M77" s="584"/>
      <c r="N77" s="705">
        <v>5000000</v>
      </c>
      <c r="O77" s="385"/>
      <c r="P77" s="559"/>
      <c r="Q77" s="158"/>
      <c r="R77" s="573"/>
      <c r="S77" s="158"/>
      <c r="T77" s="561"/>
      <c r="U77" s="418"/>
      <c r="V77" s="385"/>
      <c r="W77" s="559"/>
      <c r="X77" s="158"/>
      <c r="Y77" s="573"/>
      <c r="Z77" s="158"/>
      <c r="AA77" s="561"/>
      <c r="AB77" s="418"/>
      <c r="AC77" s="385"/>
      <c r="AD77" s="559"/>
      <c r="AE77" s="158"/>
      <c r="AF77" s="573"/>
      <c r="AG77" s="418"/>
      <c r="AH77" s="385"/>
      <c r="AI77" s="559"/>
      <c r="AJ77" s="158"/>
      <c r="AK77" s="573"/>
      <c r="AL77" s="418"/>
    </row>
    <row r="78" spans="1:38" s="13" customFormat="1" ht="12.95" customHeight="1">
      <c r="A78" s="505"/>
      <c r="B78" s="518"/>
      <c r="C78" s="518"/>
      <c r="D78" s="521"/>
      <c r="E78" s="521"/>
      <c r="F78" s="666"/>
      <c r="G78" s="663"/>
      <c r="H78" s="707"/>
      <c r="I78" s="685"/>
      <c r="J78" s="625"/>
      <c r="K78" s="626"/>
      <c r="L78" s="625"/>
      <c r="M78" s="627"/>
      <c r="N78" s="708"/>
      <c r="O78" s="387"/>
      <c r="P78" s="631"/>
      <c r="Q78" s="188"/>
      <c r="R78" s="632"/>
      <c r="S78" s="188"/>
      <c r="T78" s="634"/>
      <c r="U78" s="691"/>
      <c r="V78" s="387"/>
      <c r="W78" s="631"/>
      <c r="X78" s="188"/>
      <c r="Y78" s="632"/>
      <c r="Z78" s="188"/>
      <c r="AA78" s="634"/>
      <c r="AB78" s="691"/>
      <c r="AC78" s="387"/>
      <c r="AD78" s="631"/>
      <c r="AE78" s="188"/>
      <c r="AF78" s="632"/>
      <c r="AG78" s="691"/>
      <c r="AH78" s="387"/>
      <c r="AI78" s="631"/>
      <c r="AJ78" s="188"/>
      <c r="AK78" s="632"/>
      <c r="AL78" s="691"/>
    </row>
    <row r="79" spans="1:38" s="13" customFormat="1" ht="12.95" customHeight="1">
      <c r="A79" s="505"/>
      <c r="B79" s="518"/>
      <c r="C79" s="522">
        <v>772</v>
      </c>
      <c r="D79" s="522" t="s">
        <v>433</v>
      </c>
      <c r="E79" s="4205" t="s">
        <v>10</v>
      </c>
      <c r="F79" s="4206"/>
      <c r="G79" s="598">
        <f>SUM(G80,G83,G85,G87,G91,G93,G95,G97,G100,G107,G113,G116)</f>
        <v>27082000</v>
      </c>
      <c r="H79" s="709"/>
      <c r="I79" s="686"/>
      <c r="J79" s="188"/>
      <c r="K79" s="633"/>
      <c r="L79" s="188"/>
      <c r="M79" s="638"/>
      <c r="N79" s="704">
        <f>SUM(N80,N83,N85,N87,N91,N93,N95,N97,N100,N107,N113,N116)</f>
        <v>21046000</v>
      </c>
      <c r="O79" s="387"/>
      <c r="P79" s="188"/>
      <c r="Q79" s="188"/>
      <c r="R79" s="633"/>
      <c r="S79" s="188"/>
      <c r="T79" s="188"/>
      <c r="U79" s="704">
        <f>SUM(U80,U83,U85,U87,U91,U93,U95,U97,U100,U107,U113,U116)</f>
        <v>1200000</v>
      </c>
      <c r="V79" s="387"/>
      <c r="W79" s="188"/>
      <c r="X79" s="188"/>
      <c r="Y79" s="633"/>
      <c r="Z79" s="188"/>
      <c r="AA79" s="188"/>
      <c r="AB79" s="704">
        <f>SUM(AB80,AB83,AB85,AB87,AB91,AB93,AB95,AB97,AB100,AB107,AB113,AB116)</f>
        <v>2316000</v>
      </c>
      <c r="AC79" s="387"/>
      <c r="AD79" s="188"/>
      <c r="AE79" s="188"/>
      <c r="AF79" s="633"/>
      <c r="AG79" s="704">
        <f>SUM(AG80,AG83,AG85,AG87,AG91,AG93,AG95,AG97,AG100,AG107,AG113,AG116)</f>
        <v>0</v>
      </c>
      <c r="AH79" s="387"/>
      <c r="AI79" s="188"/>
      <c r="AJ79" s="188"/>
      <c r="AK79" s="633"/>
      <c r="AL79" s="704">
        <f>SUM(AL80,AL83,AL85,AL87,AL91,AL93,AL95,AL97,AL100,AL107,AL113,AL116)</f>
        <v>2520000</v>
      </c>
    </row>
    <row r="80" spans="1:38" s="13" customFormat="1" ht="12.95" customHeight="1">
      <c r="A80" s="505"/>
      <c r="B80" s="518"/>
      <c r="C80" s="518"/>
      <c r="D80" s="518"/>
      <c r="E80" s="518" t="s">
        <v>434</v>
      </c>
      <c r="F80" s="668" t="s">
        <v>120</v>
      </c>
      <c r="G80" s="659">
        <f>SUM(N80,U80,AB80,AG80,AL80)</f>
        <v>14000000</v>
      </c>
      <c r="H80" s="408"/>
      <c r="I80" s="446"/>
      <c r="J80" s="158"/>
      <c r="K80" s="505"/>
      <c r="L80" s="158"/>
      <c r="M80" s="535"/>
      <c r="N80" s="710">
        <f>SUM(N81:N82)</f>
        <v>14000000</v>
      </c>
      <c r="O80" s="385"/>
      <c r="P80" s="158"/>
      <c r="Q80" s="158"/>
      <c r="R80" s="505"/>
      <c r="S80" s="158"/>
      <c r="T80" s="158"/>
      <c r="U80" s="710">
        <f>SUM(U81:U82)</f>
        <v>0</v>
      </c>
      <c r="V80" s="385"/>
      <c r="W80" s="158"/>
      <c r="X80" s="158"/>
      <c r="Y80" s="505"/>
      <c r="Z80" s="158"/>
      <c r="AA80" s="158"/>
      <c r="AB80" s="710">
        <f>SUM(AB81:AB82)</f>
        <v>0</v>
      </c>
      <c r="AC80" s="385"/>
      <c r="AD80" s="158"/>
      <c r="AE80" s="158"/>
      <c r="AF80" s="505"/>
      <c r="AG80" s="710">
        <f>SUM(AG81:AG82)</f>
        <v>0</v>
      </c>
      <c r="AH80" s="385"/>
      <c r="AI80" s="158"/>
      <c r="AJ80" s="158"/>
      <c r="AK80" s="505"/>
      <c r="AL80" s="710">
        <f>SUM(AL81:AL82)</f>
        <v>0</v>
      </c>
    </row>
    <row r="81" spans="1:38" s="13" customFormat="1" ht="12.95" customHeight="1">
      <c r="A81" s="505"/>
      <c r="B81" s="518"/>
      <c r="C81" s="518"/>
      <c r="D81" s="518"/>
      <c r="E81" s="518"/>
      <c r="F81" s="668"/>
      <c r="G81" s="659"/>
      <c r="H81" s="407" t="s">
        <v>264</v>
      </c>
      <c r="I81" s="684">
        <v>750000</v>
      </c>
      <c r="J81" s="582" t="s">
        <v>7</v>
      </c>
      <c r="K81" s="566">
        <v>12</v>
      </c>
      <c r="L81" s="553"/>
      <c r="M81" s="616"/>
      <c r="N81" s="705">
        <f>SUM(I81*K81+M81)</f>
        <v>9000000</v>
      </c>
      <c r="O81" s="385"/>
      <c r="P81" s="158"/>
      <c r="Q81" s="158"/>
      <c r="R81" s="505"/>
      <c r="S81" s="158"/>
      <c r="T81" s="158"/>
      <c r="U81" s="710"/>
      <c r="V81" s="385"/>
      <c r="W81" s="158"/>
      <c r="X81" s="158"/>
      <c r="Y81" s="505"/>
      <c r="Z81" s="158"/>
      <c r="AA81" s="158"/>
      <c r="AB81" s="710"/>
      <c r="AC81" s="385"/>
      <c r="AD81" s="158"/>
      <c r="AE81" s="158"/>
      <c r="AF81" s="505"/>
      <c r="AG81" s="710"/>
      <c r="AH81" s="385"/>
      <c r="AI81" s="158"/>
      <c r="AJ81" s="158"/>
      <c r="AK81" s="505"/>
      <c r="AL81" s="710"/>
    </row>
    <row r="82" spans="1:38" s="13" customFormat="1" ht="12.95" customHeight="1">
      <c r="A82" s="505"/>
      <c r="B82" s="518"/>
      <c r="C82" s="518"/>
      <c r="D82" s="518"/>
      <c r="E82" s="518"/>
      <c r="F82" s="668"/>
      <c r="G82" s="659"/>
      <c r="H82" s="407" t="s">
        <v>121</v>
      </c>
      <c r="I82" s="684">
        <v>5000000</v>
      </c>
      <c r="J82" s="582" t="s">
        <v>7</v>
      </c>
      <c r="K82" s="566">
        <v>1</v>
      </c>
      <c r="L82" s="553"/>
      <c r="M82" s="616"/>
      <c r="N82" s="705">
        <f>SUM(I82*K82+M82)</f>
        <v>5000000</v>
      </c>
      <c r="O82" s="385"/>
      <c r="P82" s="158"/>
      <c r="Q82" s="158"/>
      <c r="R82" s="505"/>
      <c r="S82" s="158"/>
      <c r="T82" s="158"/>
      <c r="U82" s="710"/>
      <c r="V82" s="385"/>
      <c r="W82" s="158"/>
      <c r="X82" s="158"/>
      <c r="Y82" s="505"/>
      <c r="Z82" s="158"/>
      <c r="AA82" s="158"/>
      <c r="AB82" s="710"/>
      <c r="AC82" s="385"/>
      <c r="AD82" s="158"/>
      <c r="AE82" s="158"/>
      <c r="AF82" s="505"/>
      <c r="AG82" s="710"/>
      <c r="AH82" s="385"/>
      <c r="AI82" s="158"/>
      <c r="AJ82" s="158"/>
      <c r="AK82" s="505"/>
      <c r="AL82" s="710"/>
    </row>
    <row r="83" spans="1:38" s="13" customFormat="1" ht="12.95" customHeight="1">
      <c r="A83" s="505"/>
      <c r="B83" s="518"/>
      <c r="C83" s="518"/>
      <c r="D83" s="518"/>
      <c r="E83" s="518" t="s">
        <v>435</v>
      </c>
      <c r="F83" s="668" t="s">
        <v>114</v>
      </c>
      <c r="G83" s="659">
        <f>SUM(N83,U83,AB83,AG83,AL83)</f>
        <v>1200000</v>
      </c>
      <c r="H83" s="408"/>
      <c r="I83" s="446"/>
      <c r="J83" s="158"/>
      <c r="K83" s="505"/>
      <c r="L83" s="158"/>
      <c r="M83" s="535"/>
      <c r="N83" s="710">
        <f>SUM(N84)</f>
        <v>1200000</v>
      </c>
      <c r="O83" s="692"/>
      <c r="P83" s="158"/>
      <c r="Q83" s="158"/>
      <c r="R83" s="505"/>
      <c r="S83" s="158"/>
      <c r="T83" s="158"/>
      <c r="U83" s="710">
        <f>SUM(U84)</f>
        <v>0</v>
      </c>
      <c r="V83" s="385"/>
      <c r="W83" s="158"/>
      <c r="X83" s="158"/>
      <c r="Y83" s="505"/>
      <c r="Z83" s="158"/>
      <c r="AA83" s="158"/>
      <c r="AB83" s="710">
        <f>SUM(AB84)</f>
        <v>0</v>
      </c>
      <c r="AC83" s="385"/>
      <c r="AD83" s="158"/>
      <c r="AE83" s="158"/>
      <c r="AF83" s="505"/>
      <c r="AG83" s="710">
        <f>SUM(AG84)</f>
        <v>0</v>
      </c>
      <c r="AH83" s="385"/>
      <c r="AI83" s="158"/>
      <c r="AJ83" s="158"/>
      <c r="AK83" s="505"/>
      <c r="AL83" s="710">
        <f>SUM(AL84)</f>
        <v>0</v>
      </c>
    </row>
    <row r="84" spans="1:38" s="13" customFormat="1" ht="12.95" customHeight="1">
      <c r="A84" s="505"/>
      <c r="B84" s="518"/>
      <c r="C84" s="518"/>
      <c r="D84" s="518"/>
      <c r="E84" s="518"/>
      <c r="F84" s="668"/>
      <c r="G84" s="659"/>
      <c r="H84" s="407" t="s">
        <v>250</v>
      </c>
      <c r="I84" s="684">
        <v>100000</v>
      </c>
      <c r="J84" s="553" t="s">
        <v>7</v>
      </c>
      <c r="K84" s="566">
        <v>12</v>
      </c>
      <c r="L84" s="553"/>
      <c r="M84" s="565"/>
      <c r="N84" s="705">
        <f>SUM(I84*K84)</f>
        <v>1200000</v>
      </c>
      <c r="O84" s="692"/>
      <c r="P84" s="158"/>
      <c r="Q84" s="158"/>
      <c r="R84" s="505"/>
      <c r="S84" s="158"/>
      <c r="T84" s="158"/>
      <c r="U84" s="710"/>
      <c r="V84" s="385"/>
      <c r="W84" s="158"/>
      <c r="X84" s="158"/>
      <c r="Y84" s="505"/>
      <c r="Z84" s="158"/>
      <c r="AA84" s="158"/>
      <c r="AB84" s="710"/>
      <c r="AC84" s="385"/>
      <c r="AD84" s="158"/>
      <c r="AE84" s="158"/>
      <c r="AF84" s="505"/>
      <c r="AG84" s="710"/>
      <c r="AH84" s="385"/>
      <c r="AI84" s="158"/>
      <c r="AJ84" s="158"/>
      <c r="AK84" s="505"/>
      <c r="AL84" s="710"/>
    </row>
    <row r="85" spans="1:38" s="13" customFormat="1" ht="12.95" customHeight="1">
      <c r="A85" s="505"/>
      <c r="B85" s="518"/>
      <c r="C85" s="518"/>
      <c r="D85" s="518"/>
      <c r="E85" s="518" t="s">
        <v>436</v>
      </c>
      <c r="F85" s="668" t="s">
        <v>20</v>
      </c>
      <c r="G85" s="659">
        <f>SUM(N85,U85,AB85,AG85,AL85)</f>
        <v>408000</v>
      </c>
      <c r="H85" s="408"/>
      <c r="I85" s="446"/>
      <c r="J85" s="158"/>
      <c r="K85" s="505"/>
      <c r="L85" s="158"/>
      <c r="M85" s="535"/>
      <c r="N85" s="710">
        <f>SUM(N86)</f>
        <v>408000</v>
      </c>
      <c r="O85" s="692"/>
      <c r="P85" s="158"/>
      <c r="Q85" s="158"/>
      <c r="R85" s="505"/>
      <c r="S85" s="158"/>
      <c r="T85" s="158"/>
      <c r="U85" s="710"/>
      <c r="V85" s="385"/>
      <c r="W85" s="158"/>
      <c r="X85" s="158"/>
      <c r="Y85" s="505"/>
      <c r="Z85" s="158"/>
      <c r="AA85" s="158"/>
      <c r="AB85" s="710"/>
      <c r="AC85" s="385"/>
      <c r="AD85" s="158"/>
      <c r="AE85" s="158"/>
      <c r="AF85" s="505"/>
      <c r="AG85" s="710"/>
      <c r="AH85" s="385"/>
      <c r="AI85" s="158"/>
      <c r="AJ85" s="158"/>
      <c r="AK85" s="505"/>
      <c r="AL85" s="710"/>
    </row>
    <row r="86" spans="1:38" s="13" customFormat="1" ht="12.95" customHeight="1">
      <c r="A86" s="505"/>
      <c r="B86" s="518"/>
      <c r="C86" s="518"/>
      <c r="D86" s="518"/>
      <c r="E86" s="518"/>
      <c r="F86" s="668"/>
      <c r="G86" s="659"/>
      <c r="H86" s="407" t="s">
        <v>20</v>
      </c>
      <c r="I86" s="684">
        <v>34000</v>
      </c>
      <c r="J86" s="553" t="s">
        <v>7</v>
      </c>
      <c r="K86" s="566">
        <v>12</v>
      </c>
      <c r="L86" s="553"/>
      <c r="M86" s="616"/>
      <c r="N86" s="705">
        <f>SUM(I86*K86+M86)</f>
        <v>408000</v>
      </c>
      <c r="O86" s="693"/>
      <c r="P86" s="158"/>
      <c r="Q86" s="158"/>
      <c r="R86" s="505"/>
      <c r="S86" s="158"/>
      <c r="T86" s="158"/>
      <c r="U86" s="710"/>
      <c r="V86" s="385"/>
      <c r="W86" s="158"/>
      <c r="X86" s="158"/>
      <c r="Y86" s="505"/>
      <c r="Z86" s="158"/>
      <c r="AA86" s="158"/>
      <c r="AB86" s="710"/>
      <c r="AC86" s="385"/>
      <c r="AD86" s="158"/>
      <c r="AE86" s="158"/>
      <c r="AF86" s="505"/>
      <c r="AG86" s="710"/>
      <c r="AH86" s="385"/>
      <c r="AI86" s="158"/>
      <c r="AJ86" s="158"/>
      <c r="AK86" s="505"/>
      <c r="AL86" s="710"/>
    </row>
    <row r="87" spans="1:38" s="13" customFormat="1" ht="12.95" customHeight="1">
      <c r="A87" s="505"/>
      <c r="B87" s="518"/>
      <c r="C87" s="518"/>
      <c r="D87" s="518"/>
      <c r="E87" s="518" t="s">
        <v>437</v>
      </c>
      <c r="F87" s="668" t="s">
        <v>115</v>
      </c>
      <c r="G87" s="659">
        <f>SUM(N87,U87,AB87,AG87,AL87)</f>
        <v>2760000</v>
      </c>
      <c r="H87" s="408"/>
      <c r="I87" s="446"/>
      <c r="J87" s="158"/>
      <c r="K87" s="505"/>
      <c r="L87" s="158"/>
      <c r="M87" s="535"/>
      <c r="N87" s="710">
        <f>SUM(N88:N90)</f>
        <v>1920000</v>
      </c>
      <c r="O87" s="389"/>
      <c r="P87" s="158"/>
      <c r="Q87" s="158"/>
      <c r="R87" s="505"/>
      <c r="S87" s="158"/>
      <c r="T87" s="158"/>
      <c r="U87" s="710">
        <f>SUM(U88:U90)</f>
        <v>0</v>
      </c>
      <c r="V87" s="394"/>
      <c r="W87" s="552"/>
      <c r="X87" s="553"/>
      <c r="Y87" s="566"/>
      <c r="Z87" s="553"/>
      <c r="AA87" s="553"/>
      <c r="AB87" s="710">
        <f>SUM(AB88:AB90)</f>
        <v>360000</v>
      </c>
      <c r="AC87" s="385"/>
      <c r="AD87" s="158"/>
      <c r="AE87" s="158"/>
      <c r="AF87" s="505"/>
      <c r="AG87" s="710">
        <f>SUM(AG88:AG90)</f>
        <v>0</v>
      </c>
      <c r="AH87" s="385"/>
      <c r="AI87" s="158"/>
      <c r="AJ87" s="158"/>
      <c r="AK87" s="505"/>
      <c r="AL87" s="710">
        <f>SUM(AL88:AL90)</f>
        <v>480000</v>
      </c>
    </row>
    <row r="88" spans="1:38" s="13" customFormat="1" ht="12.95" customHeight="1">
      <c r="A88" s="505"/>
      <c r="B88" s="518"/>
      <c r="C88" s="518"/>
      <c r="D88" s="518"/>
      <c r="E88" s="518"/>
      <c r="F88" s="668"/>
      <c r="G88" s="659"/>
      <c r="H88" s="407" t="s">
        <v>265</v>
      </c>
      <c r="I88" s="684">
        <v>10000</v>
      </c>
      <c r="J88" s="553" t="s">
        <v>7</v>
      </c>
      <c r="K88" s="566">
        <v>12</v>
      </c>
      <c r="L88" s="553"/>
      <c r="M88" s="616"/>
      <c r="N88" s="705">
        <f>SUM(I88*K88+M88)</f>
        <v>120000</v>
      </c>
      <c r="O88" s="402"/>
      <c r="U88" s="418"/>
      <c r="V88" s="394" t="s">
        <v>263</v>
      </c>
      <c r="W88" s="552">
        <v>30000</v>
      </c>
      <c r="X88" s="553" t="s">
        <v>7</v>
      </c>
      <c r="Y88" s="566">
        <v>12</v>
      </c>
      <c r="Z88" s="553"/>
      <c r="AA88" s="553"/>
      <c r="AB88" s="705">
        <f>SUM(W88*Y88)</f>
        <v>360000</v>
      </c>
      <c r="AC88" s="385"/>
      <c r="AD88" s="158"/>
      <c r="AE88" s="158"/>
      <c r="AF88" s="505"/>
      <c r="AG88" s="710"/>
      <c r="AH88" s="394" t="s">
        <v>274</v>
      </c>
      <c r="AI88" s="552">
        <v>40000</v>
      </c>
      <c r="AJ88" s="553" t="s">
        <v>7</v>
      </c>
      <c r="AK88" s="566">
        <v>12</v>
      </c>
      <c r="AL88" s="705">
        <f>SUM(AI88*AK88)</f>
        <v>480000</v>
      </c>
    </row>
    <row r="89" spans="1:38" s="13" customFormat="1" ht="12.95" customHeight="1">
      <c r="A89" s="505"/>
      <c r="B89" s="518"/>
      <c r="C89" s="518"/>
      <c r="D89" s="518"/>
      <c r="E89" s="518"/>
      <c r="F89" s="668"/>
      <c r="G89" s="659"/>
      <c r="H89" s="407" t="s">
        <v>482</v>
      </c>
      <c r="I89" s="684">
        <v>100000</v>
      </c>
      <c r="J89" s="553" t="s">
        <v>7</v>
      </c>
      <c r="K89" s="566">
        <v>12</v>
      </c>
      <c r="L89" s="553"/>
      <c r="M89" s="616"/>
      <c r="N89" s="705">
        <f>SUM(I89*K89+M89)</f>
        <v>1200000</v>
      </c>
      <c r="O89" s="389"/>
      <c r="P89" s="158"/>
      <c r="Q89" s="158"/>
      <c r="R89" s="505"/>
      <c r="S89" s="158"/>
      <c r="T89" s="158"/>
      <c r="U89" s="710"/>
      <c r="V89" s="385"/>
      <c r="W89" s="158"/>
      <c r="X89" s="158"/>
      <c r="Y89" s="505"/>
      <c r="Z89" s="158"/>
      <c r="AA89" s="158"/>
      <c r="AB89" s="710"/>
      <c r="AC89" s="385"/>
      <c r="AD89" s="158"/>
      <c r="AE89" s="158"/>
      <c r="AF89" s="505"/>
      <c r="AG89" s="710"/>
      <c r="AH89" s="385"/>
      <c r="AI89" s="158"/>
      <c r="AJ89" s="158"/>
      <c r="AK89" s="505"/>
      <c r="AL89" s="710"/>
    </row>
    <row r="90" spans="1:38" s="13" customFormat="1" ht="12.95" customHeight="1">
      <c r="A90" s="505"/>
      <c r="B90" s="518"/>
      <c r="C90" s="518"/>
      <c r="D90" s="518"/>
      <c r="E90" s="518"/>
      <c r="F90" s="668"/>
      <c r="G90" s="659"/>
      <c r="H90" s="407" t="s">
        <v>483</v>
      </c>
      <c r="I90" s="684">
        <v>50000</v>
      </c>
      <c r="J90" s="553" t="s">
        <v>7</v>
      </c>
      <c r="K90" s="566">
        <v>12</v>
      </c>
      <c r="L90" s="553"/>
      <c r="M90" s="599"/>
      <c r="N90" s="705">
        <f>SUM(I90*K90)</f>
        <v>600000</v>
      </c>
      <c r="O90" s="389"/>
      <c r="P90" s="158"/>
      <c r="Q90" s="158"/>
      <c r="R90" s="505"/>
      <c r="S90" s="158"/>
      <c r="T90" s="158"/>
      <c r="U90" s="710"/>
      <c r="V90" s="385"/>
      <c r="W90" s="158"/>
      <c r="X90" s="158"/>
      <c r="Y90" s="505"/>
      <c r="Z90" s="158"/>
      <c r="AA90" s="158"/>
      <c r="AB90" s="710"/>
      <c r="AC90" s="385"/>
      <c r="AD90" s="158"/>
      <c r="AE90" s="158"/>
      <c r="AF90" s="505"/>
      <c r="AG90" s="710"/>
      <c r="AH90" s="385"/>
      <c r="AI90" s="158"/>
      <c r="AJ90" s="158"/>
      <c r="AK90" s="505"/>
      <c r="AL90" s="710"/>
    </row>
    <row r="91" spans="1:38" s="13" customFormat="1" ht="12.95" customHeight="1">
      <c r="A91" s="505"/>
      <c r="B91" s="518"/>
      <c r="C91" s="518"/>
      <c r="D91" s="518"/>
      <c r="E91" s="518" t="s">
        <v>438</v>
      </c>
      <c r="F91" s="668" t="s">
        <v>118</v>
      </c>
      <c r="G91" s="659">
        <f>SUM(N91,U91,AB91,AG91,AL91)</f>
        <v>480000</v>
      </c>
      <c r="H91" s="408"/>
      <c r="I91" s="446"/>
      <c r="J91" s="158"/>
      <c r="K91" s="505"/>
      <c r="L91" s="158"/>
      <c r="M91" s="535"/>
      <c r="N91" s="710">
        <f>SUM(N92)</f>
        <v>480000</v>
      </c>
      <c r="O91" s="389"/>
      <c r="P91" s="158"/>
      <c r="Q91" s="158"/>
      <c r="R91" s="505"/>
      <c r="S91" s="158"/>
      <c r="T91" s="158"/>
      <c r="U91" s="710">
        <f>SUM(U92)</f>
        <v>0</v>
      </c>
      <c r="V91" s="385"/>
      <c r="W91" s="158"/>
      <c r="X91" s="158"/>
      <c r="Y91" s="505"/>
      <c r="Z91" s="158"/>
      <c r="AA91" s="158"/>
      <c r="AB91" s="710">
        <f>SUM(AB92)</f>
        <v>0</v>
      </c>
      <c r="AC91" s="385"/>
      <c r="AD91" s="158"/>
      <c r="AE91" s="158"/>
      <c r="AF91" s="505"/>
      <c r="AG91" s="710">
        <f>SUM(AG92)</f>
        <v>0</v>
      </c>
      <c r="AH91" s="385"/>
      <c r="AI91" s="158"/>
      <c r="AJ91" s="158"/>
      <c r="AK91" s="505"/>
      <c r="AL91" s="710">
        <f>SUM(AL92)</f>
        <v>0</v>
      </c>
    </row>
    <row r="92" spans="1:38" s="13" customFormat="1" ht="12.95" customHeight="1">
      <c r="A92" s="505"/>
      <c r="B92" s="518"/>
      <c r="C92" s="518"/>
      <c r="D92" s="518"/>
      <c r="E92" s="518"/>
      <c r="F92" s="668"/>
      <c r="G92" s="659"/>
      <c r="H92" s="711" t="s">
        <v>272</v>
      </c>
      <c r="I92" s="684">
        <v>40000</v>
      </c>
      <c r="J92" s="553" t="s">
        <v>7</v>
      </c>
      <c r="K92" s="566">
        <v>12</v>
      </c>
      <c r="L92" s="553"/>
      <c r="M92" s="616"/>
      <c r="N92" s="705">
        <f>SUM(I92*K92+M92)</f>
        <v>480000</v>
      </c>
      <c r="O92" s="389"/>
      <c r="P92" s="158"/>
      <c r="Q92" s="158"/>
      <c r="R92" s="505"/>
      <c r="S92" s="158"/>
      <c r="T92" s="158"/>
      <c r="U92" s="710"/>
      <c r="V92" s="385"/>
      <c r="W92" s="158"/>
      <c r="X92" s="158"/>
      <c r="Y92" s="505"/>
      <c r="Z92" s="158"/>
      <c r="AA92" s="158"/>
      <c r="AB92" s="710"/>
      <c r="AC92" s="385"/>
      <c r="AD92" s="158"/>
      <c r="AE92" s="158"/>
      <c r="AF92" s="505"/>
      <c r="AG92" s="710"/>
      <c r="AH92" s="385"/>
      <c r="AI92" s="158"/>
      <c r="AJ92" s="158"/>
      <c r="AK92" s="505"/>
      <c r="AL92" s="710"/>
    </row>
    <row r="93" spans="1:38" s="13" customFormat="1" ht="12.95" customHeight="1">
      <c r="A93" s="505"/>
      <c r="B93" s="518"/>
      <c r="C93" s="518"/>
      <c r="D93" s="518"/>
      <c r="E93" s="518" t="s">
        <v>439</v>
      </c>
      <c r="F93" s="668" t="s">
        <v>440</v>
      </c>
      <c r="G93" s="659">
        <f>SUM(N93,U93,AB93,AG93,AL93)</f>
        <v>960000</v>
      </c>
      <c r="H93" s="408"/>
      <c r="I93" s="446"/>
      <c r="J93" s="158"/>
      <c r="K93" s="505"/>
      <c r="L93" s="158"/>
      <c r="M93" s="535"/>
      <c r="N93" s="710">
        <f>SUM(N94)</f>
        <v>960000</v>
      </c>
      <c r="O93" s="694"/>
      <c r="P93" s="158"/>
      <c r="Q93" s="158"/>
      <c r="R93" s="505"/>
      <c r="S93" s="158"/>
      <c r="T93" s="158"/>
      <c r="U93" s="710">
        <f>SUM(U94)</f>
        <v>0</v>
      </c>
      <c r="V93" s="385"/>
      <c r="W93" s="158"/>
      <c r="X93" s="158"/>
      <c r="Y93" s="505"/>
      <c r="Z93" s="158"/>
      <c r="AA93" s="158"/>
      <c r="AB93" s="710">
        <f>SUM(AB94)</f>
        <v>0</v>
      </c>
      <c r="AC93" s="385"/>
      <c r="AD93" s="158"/>
      <c r="AE93" s="158"/>
      <c r="AF93" s="505"/>
      <c r="AG93" s="710">
        <f>SUM(AG94)</f>
        <v>0</v>
      </c>
      <c r="AH93" s="385"/>
      <c r="AI93" s="158"/>
      <c r="AJ93" s="158"/>
      <c r="AK93" s="505"/>
      <c r="AL93" s="710">
        <f>SUM(AL94)</f>
        <v>0</v>
      </c>
    </row>
    <row r="94" spans="1:38" s="13" customFormat="1" ht="12.95" customHeight="1">
      <c r="A94" s="505"/>
      <c r="B94" s="518"/>
      <c r="C94" s="518"/>
      <c r="D94" s="518"/>
      <c r="E94" s="518"/>
      <c r="F94" s="668"/>
      <c r="G94" s="659"/>
      <c r="H94" s="711" t="s">
        <v>271</v>
      </c>
      <c r="I94" s="684">
        <v>80000</v>
      </c>
      <c r="J94" s="553" t="s">
        <v>7</v>
      </c>
      <c r="K94" s="566">
        <v>12</v>
      </c>
      <c r="L94" s="553"/>
      <c r="M94" s="616"/>
      <c r="N94" s="705">
        <f>SUM(I94*K94+M94)</f>
        <v>960000</v>
      </c>
      <c r="O94" s="389"/>
      <c r="P94" s="158"/>
      <c r="Q94" s="158"/>
      <c r="R94" s="505"/>
      <c r="S94" s="158"/>
      <c r="T94" s="158"/>
      <c r="U94" s="710"/>
      <c r="V94" s="385"/>
      <c r="W94" s="158"/>
      <c r="X94" s="158"/>
      <c r="Y94" s="505"/>
      <c r="Z94" s="158"/>
      <c r="AA94" s="158"/>
      <c r="AB94" s="710"/>
      <c r="AC94" s="385"/>
      <c r="AD94" s="158"/>
      <c r="AE94" s="158"/>
      <c r="AF94" s="505"/>
      <c r="AG94" s="710"/>
      <c r="AH94" s="385"/>
      <c r="AI94" s="158"/>
      <c r="AJ94" s="158"/>
      <c r="AK94" s="505"/>
      <c r="AL94" s="710"/>
    </row>
    <row r="95" spans="1:38" s="13" customFormat="1" ht="12.95" customHeight="1">
      <c r="A95" s="505"/>
      <c r="B95" s="518"/>
      <c r="C95" s="518"/>
      <c r="D95" s="518"/>
      <c r="E95" s="518" t="s">
        <v>441</v>
      </c>
      <c r="F95" s="668" t="s">
        <v>294</v>
      </c>
      <c r="G95" s="659">
        <f>SUM(N95,U95,AB95,AG95,AL95)</f>
        <v>240000</v>
      </c>
      <c r="H95" s="408"/>
      <c r="I95" s="446"/>
      <c r="J95" s="158"/>
      <c r="K95" s="505"/>
      <c r="L95" s="158"/>
      <c r="M95" s="535"/>
      <c r="N95" s="710">
        <f>SUM(N96)</f>
        <v>240000</v>
      </c>
      <c r="O95" s="695"/>
      <c r="P95" s="158"/>
      <c r="Q95" s="158"/>
      <c r="R95" s="505"/>
      <c r="S95" s="158"/>
      <c r="T95" s="158"/>
      <c r="U95" s="710">
        <f>SUM(U96)</f>
        <v>0</v>
      </c>
      <c r="V95" s="385"/>
      <c r="W95" s="158"/>
      <c r="X95" s="158"/>
      <c r="Y95" s="505"/>
      <c r="Z95" s="158"/>
      <c r="AA95" s="158"/>
      <c r="AB95" s="710">
        <f>SUM(AB96)</f>
        <v>0</v>
      </c>
      <c r="AC95" s="385"/>
      <c r="AD95" s="158"/>
      <c r="AE95" s="158"/>
      <c r="AF95" s="505"/>
      <c r="AG95" s="710">
        <f>SUM(AG96)</f>
        <v>0</v>
      </c>
      <c r="AH95" s="385"/>
      <c r="AI95" s="158"/>
      <c r="AJ95" s="158"/>
      <c r="AK95" s="505"/>
      <c r="AL95" s="710">
        <f>SUM(AL96)</f>
        <v>0</v>
      </c>
    </row>
    <row r="96" spans="1:38" s="13" customFormat="1" ht="12.95" customHeight="1">
      <c r="A96" s="505"/>
      <c r="B96" s="518"/>
      <c r="C96" s="518"/>
      <c r="D96" s="518"/>
      <c r="E96" s="518"/>
      <c r="F96" s="668"/>
      <c r="G96" s="659"/>
      <c r="H96" s="711" t="s">
        <v>294</v>
      </c>
      <c r="I96" s="684">
        <v>20000</v>
      </c>
      <c r="J96" s="553" t="s">
        <v>7</v>
      </c>
      <c r="K96" s="566">
        <v>12</v>
      </c>
      <c r="L96" s="553"/>
      <c r="M96" s="616"/>
      <c r="N96" s="705">
        <f>SUM(I96*K96+M96)</f>
        <v>240000</v>
      </c>
      <c r="O96" s="389"/>
      <c r="P96" s="158"/>
      <c r="Q96" s="158"/>
      <c r="R96" s="505"/>
      <c r="S96" s="158"/>
      <c r="T96" s="158"/>
      <c r="U96" s="710"/>
      <c r="V96" s="385"/>
      <c r="W96" s="158"/>
      <c r="X96" s="158"/>
      <c r="Y96" s="505"/>
      <c r="Z96" s="158"/>
      <c r="AA96" s="158"/>
      <c r="AB96" s="710"/>
      <c r="AC96" s="385"/>
      <c r="AD96" s="158"/>
      <c r="AE96" s="158"/>
      <c r="AF96" s="505"/>
      <c r="AG96" s="710"/>
      <c r="AH96" s="385"/>
      <c r="AI96" s="158"/>
      <c r="AJ96" s="158"/>
      <c r="AK96" s="505"/>
      <c r="AL96" s="710"/>
    </row>
    <row r="97" spans="1:38" s="13" customFormat="1" ht="12.95" customHeight="1">
      <c r="A97" s="505"/>
      <c r="B97" s="518"/>
      <c r="C97" s="518"/>
      <c r="D97" s="518"/>
      <c r="E97" s="518" t="s">
        <v>442</v>
      </c>
      <c r="F97" s="668" t="s">
        <v>443</v>
      </c>
      <c r="G97" s="659">
        <f>SUM(N97,U97,AB97,AG97,AL97)</f>
        <v>600000</v>
      </c>
      <c r="H97" s="408"/>
      <c r="I97" s="446"/>
      <c r="J97" s="158"/>
      <c r="K97" s="505"/>
      <c r="L97" s="158"/>
      <c r="M97" s="535"/>
      <c r="N97" s="710">
        <f>SUM(N98:N99)</f>
        <v>0</v>
      </c>
      <c r="O97" s="695"/>
      <c r="P97" s="158"/>
      <c r="Q97" s="158"/>
      <c r="R97" s="505"/>
      <c r="S97" s="158"/>
      <c r="T97" s="158"/>
      <c r="U97" s="710">
        <f>SUM(U98:U99)</f>
        <v>120000</v>
      </c>
      <c r="V97" s="394"/>
      <c r="W97" s="552"/>
      <c r="X97" s="553"/>
      <c r="Y97" s="566"/>
      <c r="Z97" s="553"/>
      <c r="AA97" s="553"/>
      <c r="AB97" s="710">
        <f>SUM(AB98:AB99)</f>
        <v>480000</v>
      </c>
      <c r="AC97" s="385"/>
      <c r="AD97" s="158"/>
      <c r="AE97" s="158"/>
      <c r="AF97" s="505"/>
      <c r="AG97" s="710">
        <f>SUM(AG98:AG99)</f>
        <v>0</v>
      </c>
      <c r="AH97" s="385"/>
      <c r="AI97" s="158"/>
      <c r="AJ97" s="158"/>
      <c r="AK97" s="505"/>
      <c r="AL97" s="710">
        <f>SUM(AL98:AL99)</f>
        <v>0</v>
      </c>
    </row>
    <row r="98" spans="1:38" s="13" customFormat="1" ht="12.95" customHeight="1">
      <c r="A98" s="505"/>
      <c r="B98" s="518"/>
      <c r="C98" s="518"/>
      <c r="D98" s="518"/>
      <c r="E98" s="518"/>
      <c r="F98" s="668"/>
      <c r="G98" s="659"/>
      <c r="H98" s="408"/>
      <c r="I98" s="446"/>
      <c r="J98" s="158"/>
      <c r="K98" s="505"/>
      <c r="L98" s="158"/>
      <c r="M98" s="535"/>
      <c r="N98" s="710"/>
      <c r="O98" s="394" t="s">
        <v>278</v>
      </c>
      <c r="P98" s="552">
        <v>30000</v>
      </c>
      <c r="Q98" s="553" t="s">
        <v>7</v>
      </c>
      <c r="R98" s="583">
        <v>4</v>
      </c>
      <c r="S98" s="553"/>
      <c r="T98" s="553"/>
      <c r="U98" s="705">
        <f>SUM(P98*R98)</f>
        <v>120000</v>
      </c>
      <c r="V98" s="394" t="s">
        <v>278</v>
      </c>
      <c r="W98" s="552">
        <v>30000</v>
      </c>
      <c r="X98" s="553" t="s">
        <v>7</v>
      </c>
      <c r="Y98" s="583">
        <v>4</v>
      </c>
      <c r="Z98" s="553"/>
      <c r="AA98" s="553"/>
      <c r="AB98" s="705">
        <f>SUM(W98*Y98)</f>
        <v>120000</v>
      </c>
      <c r="AC98" s="385"/>
      <c r="AD98" s="158"/>
      <c r="AE98" s="158"/>
      <c r="AF98" s="505"/>
      <c r="AG98" s="710"/>
      <c r="AH98" s="385"/>
      <c r="AI98" s="158"/>
      <c r="AJ98" s="158"/>
      <c r="AK98" s="505"/>
      <c r="AL98" s="710"/>
    </row>
    <row r="99" spans="1:38" s="13" customFormat="1" ht="12.95" customHeight="1">
      <c r="A99" s="505"/>
      <c r="B99" s="518"/>
      <c r="C99" s="518"/>
      <c r="D99" s="518"/>
      <c r="E99" s="518"/>
      <c r="F99" s="668"/>
      <c r="G99" s="659"/>
      <c r="H99" s="408"/>
      <c r="I99" s="446"/>
      <c r="J99" s="158"/>
      <c r="K99" s="505"/>
      <c r="L99" s="158"/>
      <c r="M99" s="535"/>
      <c r="N99" s="710"/>
      <c r="O99" s="385"/>
      <c r="P99" s="158"/>
      <c r="Q99" s="158"/>
      <c r="R99" s="505"/>
      <c r="S99" s="158"/>
      <c r="T99" s="158"/>
      <c r="U99" s="710"/>
      <c r="V99" s="394" t="s">
        <v>279</v>
      </c>
      <c r="W99" s="552">
        <v>30000</v>
      </c>
      <c r="X99" s="553" t="s">
        <v>7</v>
      </c>
      <c r="Y99" s="566">
        <v>12</v>
      </c>
      <c r="Z99" s="553"/>
      <c r="AA99" s="553"/>
      <c r="AB99" s="705">
        <f>SUM(W99*Y99)</f>
        <v>360000</v>
      </c>
      <c r="AC99" s="385"/>
      <c r="AD99" s="158"/>
      <c r="AE99" s="158"/>
      <c r="AF99" s="505"/>
      <c r="AG99" s="710"/>
      <c r="AH99" s="385"/>
      <c r="AI99" s="158"/>
      <c r="AJ99" s="158"/>
      <c r="AK99" s="505"/>
      <c r="AL99" s="710"/>
    </row>
    <row r="100" spans="1:38" s="13" customFormat="1" ht="12.95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59">
        <f>SUM(N100,U100,AB100,AG100,AL100)</f>
        <v>1200000</v>
      </c>
      <c r="H100" s="408"/>
      <c r="I100" s="446"/>
      <c r="J100" s="158"/>
      <c r="K100" s="505"/>
      <c r="L100" s="158"/>
      <c r="M100" s="535"/>
      <c r="N100" s="418">
        <f>SUM(N101)</f>
        <v>0</v>
      </c>
      <c r="O100" s="385"/>
      <c r="P100" s="158"/>
      <c r="Q100" s="158"/>
      <c r="R100" s="505"/>
      <c r="S100" s="158"/>
      <c r="T100" s="158"/>
      <c r="U100" s="418">
        <f>SUM(U101)</f>
        <v>360000</v>
      </c>
      <c r="V100" s="385"/>
      <c r="W100" s="158"/>
      <c r="X100" s="158"/>
      <c r="Y100" s="505"/>
      <c r="Z100" s="158"/>
      <c r="AA100" s="158"/>
      <c r="AB100" s="418">
        <f>SUM(AB101)</f>
        <v>600000</v>
      </c>
      <c r="AC100" s="385"/>
      <c r="AD100" s="158"/>
      <c r="AE100" s="158"/>
      <c r="AF100" s="505"/>
      <c r="AG100" s="418">
        <f>SUM(AG101)</f>
        <v>0</v>
      </c>
      <c r="AH100" s="385"/>
      <c r="AI100" s="158"/>
      <c r="AJ100" s="158"/>
      <c r="AK100" s="505"/>
      <c r="AL100" s="418">
        <f>SUM(AL101)</f>
        <v>240000</v>
      </c>
    </row>
    <row r="101" spans="1:38" s="13" customFormat="1" ht="12.95" customHeight="1">
      <c r="A101" s="505"/>
      <c r="B101" s="518"/>
      <c r="C101" s="518"/>
      <c r="D101" s="518"/>
      <c r="E101" s="518"/>
      <c r="F101" s="668"/>
      <c r="G101" s="659"/>
      <c r="H101" s="712"/>
      <c r="I101" s="447"/>
      <c r="N101" s="415"/>
      <c r="O101" s="394" t="s">
        <v>304</v>
      </c>
      <c r="P101" s="552">
        <v>30000</v>
      </c>
      <c r="Q101" s="553" t="s">
        <v>7</v>
      </c>
      <c r="R101" s="566">
        <v>12</v>
      </c>
      <c r="S101" s="553"/>
      <c r="T101" s="566"/>
      <c r="U101" s="705">
        <f>SUM(P101*R101)</f>
        <v>360000</v>
      </c>
      <c r="V101" s="394" t="s">
        <v>304</v>
      </c>
      <c r="W101" s="552">
        <v>50000</v>
      </c>
      <c r="X101" s="553" t="s">
        <v>7</v>
      </c>
      <c r="Y101" s="566">
        <v>12</v>
      </c>
      <c r="Z101" s="553"/>
      <c r="AA101" s="566"/>
      <c r="AB101" s="705">
        <f>SUM(W101*Y101)</f>
        <v>600000</v>
      </c>
      <c r="AC101" s="394"/>
      <c r="AD101" s="642"/>
      <c r="AE101" s="369"/>
      <c r="AF101" s="643"/>
      <c r="AG101" s="1072"/>
      <c r="AH101" s="394" t="s">
        <v>304</v>
      </c>
      <c r="AI101" s="552">
        <v>20000</v>
      </c>
      <c r="AJ101" s="582" t="s">
        <v>7</v>
      </c>
      <c r="AK101" s="566">
        <v>12</v>
      </c>
      <c r="AL101" s="705">
        <f>SUM(AI101*AK101)</f>
        <v>240000</v>
      </c>
    </row>
    <row r="102" spans="1:38" s="13" customFormat="1" ht="12.95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59">
        <f>SUM(N102,U102,AB102,AG102,AL102)</f>
        <v>2390000</v>
      </c>
      <c r="H102" s="712"/>
      <c r="I102" s="447"/>
      <c r="N102" s="418">
        <f>SUM(N103:N106)</f>
        <v>2390000</v>
      </c>
      <c r="O102" s="388"/>
      <c r="P102" s="642"/>
      <c r="Q102" s="369"/>
      <c r="R102" s="643"/>
      <c r="S102" s="369"/>
      <c r="T102" s="643"/>
      <c r="U102" s="418">
        <f>SUM(U103:U106)</f>
        <v>0</v>
      </c>
      <c r="V102" s="388"/>
      <c r="W102" s="642"/>
      <c r="X102" s="369"/>
      <c r="Y102" s="643"/>
      <c r="Z102" s="369"/>
      <c r="AA102" s="643"/>
      <c r="AB102" s="418">
        <f>SUM(AB103:AB106)</f>
        <v>0</v>
      </c>
      <c r="AC102" s="388"/>
      <c r="AD102" s="642"/>
      <c r="AE102" s="369"/>
      <c r="AF102" s="643"/>
      <c r="AG102" s="418">
        <f>SUM(AG103:AG106)</f>
        <v>0</v>
      </c>
      <c r="AH102" s="388"/>
      <c r="AI102" s="642"/>
      <c r="AJ102" s="369"/>
      <c r="AK102" s="643"/>
      <c r="AL102" s="418">
        <f>SUM(AL103:AL106)</f>
        <v>0</v>
      </c>
    </row>
    <row r="103" spans="1:38" s="13" customFormat="1" ht="12.95" customHeight="1">
      <c r="A103" s="505"/>
      <c r="B103" s="518"/>
      <c r="C103" s="518"/>
      <c r="D103" s="518"/>
      <c r="E103" s="518"/>
      <c r="F103" s="668"/>
      <c r="G103" s="659"/>
      <c r="H103" s="406" t="s">
        <v>268</v>
      </c>
      <c r="I103" s="687">
        <v>800000</v>
      </c>
      <c r="J103" s="577"/>
      <c r="K103" s="647">
        <v>1</v>
      </c>
      <c r="L103" s="577"/>
      <c r="M103" s="648"/>
      <c r="N103" s="713">
        <f>SUM(I103*K103)</f>
        <v>800000</v>
      </c>
      <c r="O103" s="388"/>
      <c r="P103" s="642"/>
      <c r="Q103" s="369"/>
      <c r="R103" s="643"/>
      <c r="S103" s="369"/>
      <c r="T103" s="643"/>
      <c r="U103" s="1072"/>
      <c r="V103" s="388"/>
      <c r="W103" s="642"/>
      <c r="X103" s="369"/>
      <c r="Y103" s="643"/>
      <c r="Z103" s="369"/>
      <c r="AA103" s="643"/>
      <c r="AB103" s="1072"/>
      <c r="AC103" s="388"/>
      <c r="AD103" s="642"/>
      <c r="AE103" s="369"/>
      <c r="AF103" s="643"/>
      <c r="AG103" s="1072"/>
      <c r="AH103" s="388"/>
      <c r="AI103" s="642"/>
      <c r="AJ103" s="369"/>
      <c r="AK103" s="643"/>
      <c r="AL103" s="1072"/>
    </row>
    <row r="104" spans="1:38" s="13" customFormat="1" ht="12.95" customHeight="1">
      <c r="A104" s="505"/>
      <c r="B104" s="518"/>
      <c r="C104" s="518"/>
      <c r="D104" s="518"/>
      <c r="E104" s="518"/>
      <c r="F104" s="668"/>
      <c r="G104" s="659"/>
      <c r="H104" s="406" t="s">
        <v>269</v>
      </c>
      <c r="I104" s="687">
        <v>90000</v>
      </c>
      <c r="J104" s="577" t="s">
        <v>7</v>
      </c>
      <c r="K104" s="647">
        <v>1</v>
      </c>
      <c r="L104" s="577"/>
      <c r="M104" s="648"/>
      <c r="N104" s="713">
        <f>SUM(I104*K104)</f>
        <v>90000</v>
      </c>
      <c r="O104" s="388"/>
      <c r="P104" s="642"/>
      <c r="Q104" s="369"/>
      <c r="R104" s="643"/>
      <c r="S104" s="369"/>
      <c r="T104" s="643"/>
      <c r="U104" s="1072"/>
      <c r="V104" s="388"/>
      <c r="W104" s="642"/>
      <c r="X104" s="369"/>
      <c r="Y104" s="643"/>
      <c r="Z104" s="369"/>
      <c r="AA104" s="643"/>
      <c r="AB104" s="1072"/>
      <c r="AC104" s="388"/>
      <c r="AD104" s="642"/>
      <c r="AE104" s="369"/>
      <c r="AF104" s="643"/>
      <c r="AG104" s="1072"/>
      <c r="AH104" s="388"/>
      <c r="AI104" s="642"/>
      <c r="AJ104" s="369"/>
      <c r="AK104" s="643"/>
      <c r="AL104" s="1072"/>
    </row>
    <row r="105" spans="1:38" s="13" customFormat="1" ht="12.95" customHeight="1">
      <c r="A105" s="505"/>
      <c r="B105" s="518"/>
      <c r="C105" s="518"/>
      <c r="D105" s="518"/>
      <c r="E105" s="518"/>
      <c r="F105" s="668"/>
      <c r="G105" s="659"/>
      <c r="H105" s="407" t="s">
        <v>475</v>
      </c>
      <c r="I105" s="684">
        <v>100000</v>
      </c>
      <c r="J105" s="553" t="s">
        <v>7</v>
      </c>
      <c r="K105" s="566">
        <v>12</v>
      </c>
      <c r="L105" s="553"/>
      <c r="M105" s="616"/>
      <c r="N105" s="705">
        <f>SUM(I105*K105+M105)</f>
        <v>1200000</v>
      </c>
      <c r="O105" s="388"/>
      <c r="P105" s="642"/>
      <c r="Q105" s="369"/>
      <c r="R105" s="643"/>
      <c r="S105" s="369"/>
      <c r="T105" s="643"/>
      <c r="U105" s="1072"/>
      <c r="V105" s="388"/>
      <c r="W105" s="642"/>
      <c r="X105" s="369"/>
      <c r="Y105" s="643"/>
      <c r="Z105" s="369"/>
      <c r="AA105" s="643"/>
      <c r="AB105" s="1072"/>
      <c r="AC105" s="388"/>
      <c r="AD105" s="642"/>
      <c r="AE105" s="369"/>
      <c r="AF105" s="643"/>
      <c r="AG105" s="1072"/>
      <c r="AH105" s="388"/>
      <c r="AI105" s="642"/>
      <c r="AJ105" s="369"/>
      <c r="AK105" s="643"/>
      <c r="AL105" s="1072"/>
    </row>
    <row r="106" spans="1:38" s="13" customFormat="1" ht="12.95" customHeight="1">
      <c r="A106" s="505"/>
      <c r="B106" s="518"/>
      <c r="C106" s="518"/>
      <c r="D106" s="518"/>
      <c r="E106" s="518"/>
      <c r="F106" s="668"/>
      <c r="G106" s="659"/>
      <c r="H106" s="407" t="s">
        <v>476</v>
      </c>
      <c r="I106" s="684">
        <v>300000</v>
      </c>
      <c r="J106" s="553"/>
      <c r="K106" s="649"/>
      <c r="L106" s="553"/>
      <c r="M106" s="599"/>
      <c r="N106" s="705">
        <f>I106</f>
        <v>300000</v>
      </c>
      <c r="O106" s="385"/>
      <c r="P106" s="158"/>
      <c r="Q106" s="158"/>
      <c r="R106" s="505"/>
      <c r="S106" s="158"/>
      <c r="T106" s="158"/>
      <c r="U106" s="418"/>
      <c r="V106" s="385"/>
      <c r="W106" s="158"/>
      <c r="X106" s="158"/>
      <c r="Y106" s="505"/>
      <c r="Z106" s="158"/>
      <c r="AA106" s="158"/>
      <c r="AB106" s="418"/>
      <c r="AC106" s="385"/>
      <c r="AD106" s="158"/>
      <c r="AE106" s="158"/>
      <c r="AF106" s="505"/>
      <c r="AG106" s="418"/>
      <c r="AH106" s="385"/>
      <c r="AI106" s="158"/>
      <c r="AJ106" s="158"/>
      <c r="AK106" s="505"/>
      <c r="AL106" s="418"/>
    </row>
    <row r="107" spans="1:38" s="13" customFormat="1" ht="12.95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59">
        <f>SUM(N107,U107,AB107,AG107,AL107)</f>
        <v>1596000</v>
      </c>
      <c r="H107" s="408"/>
      <c r="I107" s="446"/>
      <c r="J107" s="158"/>
      <c r="K107" s="505"/>
      <c r="L107" s="158"/>
      <c r="M107" s="535"/>
      <c r="N107" s="418">
        <f>SUM(N108:N112)</f>
        <v>0</v>
      </c>
      <c r="O107" s="394"/>
      <c r="P107" s="552">
        <v>40000</v>
      </c>
      <c r="Q107" s="582" t="s">
        <v>7</v>
      </c>
      <c r="R107" s="566">
        <v>12</v>
      </c>
      <c r="S107" s="553"/>
      <c r="T107" s="566"/>
      <c r="U107" s="418">
        <f>SUM(U108:U112)</f>
        <v>720000</v>
      </c>
      <c r="V107" s="385"/>
      <c r="W107" s="158"/>
      <c r="X107" s="158"/>
      <c r="Y107" s="505"/>
      <c r="Z107" s="158"/>
      <c r="AA107" s="158"/>
      <c r="AB107" s="418">
        <f>SUM(AB108:AB112)</f>
        <v>876000</v>
      </c>
      <c r="AC107" s="385"/>
      <c r="AD107" s="158"/>
      <c r="AE107" s="158"/>
      <c r="AF107" s="505"/>
      <c r="AG107" s="418">
        <f>SUM(AG108:AG112)</f>
        <v>0</v>
      </c>
      <c r="AH107" s="385"/>
      <c r="AI107" s="158"/>
      <c r="AJ107" s="158"/>
      <c r="AK107" s="505"/>
      <c r="AL107" s="418">
        <f>SUM(AL108:AL112)</f>
        <v>0</v>
      </c>
    </row>
    <row r="108" spans="1:38" s="13" customFormat="1" ht="12.95" customHeight="1">
      <c r="A108" s="505"/>
      <c r="B108" s="518"/>
      <c r="C108" s="518"/>
      <c r="D108" s="518"/>
      <c r="E108" s="518"/>
      <c r="F108" s="668"/>
      <c r="G108" s="659"/>
      <c r="H108" s="408"/>
      <c r="I108" s="446"/>
      <c r="J108" s="158"/>
      <c r="K108" s="561"/>
      <c r="L108" s="158"/>
      <c r="M108" s="618"/>
      <c r="N108" s="418"/>
      <c r="O108" s="394" t="s">
        <v>422</v>
      </c>
      <c r="P108" s="552">
        <v>40000</v>
      </c>
      <c r="Q108" s="582" t="s">
        <v>7</v>
      </c>
      <c r="R108" s="566">
        <v>12</v>
      </c>
      <c r="S108" s="553"/>
      <c r="T108" s="566"/>
      <c r="U108" s="705">
        <f>SUM(P108*R108)</f>
        <v>480000</v>
      </c>
      <c r="V108" s="394" t="s">
        <v>280</v>
      </c>
      <c r="W108" s="552">
        <v>5000</v>
      </c>
      <c r="X108" s="553" t="s">
        <v>7</v>
      </c>
      <c r="Y108" s="554">
        <v>8</v>
      </c>
      <c r="Z108" s="553" t="s">
        <v>7</v>
      </c>
      <c r="AA108" s="583">
        <v>4</v>
      </c>
      <c r="AB108" s="705">
        <f>SUM(W108*Y108*AA108)</f>
        <v>160000</v>
      </c>
      <c r="AC108" s="385"/>
      <c r="AD108" s="559"/>
      <c r="AE108" s="158"/>
      <c r="AF108" s="561"/>
      <c r="AG108" s="418"/>
      <c r="AH108" s="385"/>
      <c r="AI108" s="559"/>
      <c r="AJ108" s="158"/>
      <c r="AK108" s="561"/>
      <c r="AL108" s="418"/>
    </row>
    <row r="109" spans="1:38" s="13" customFormat="1" ht="12.95" customHeight="1">
      <c r="A109" s="505"/>
      <c r="B109" s="518"/>
      <c r="C109" s="518"/>
      <c r="D109" s="518"/>
      <c r="E109" s="518"/>
      <c r="F109" s="668"/>
      <c r="G109" s="659"/>
      <c r="H109" s="408"/>
      <c r="I109" s="446"/>
      <c r="J109" s="158"/>
      <c r="K109" s="561"/>
      <c r="L109" s="158"/>
      <c r="M109" s="618"/>
      <c r="N109" s="418"/>
      <c r="O109" s="394" t="s">
        <v>262</v>
      </c>
      <c r="P109" s="552">
        <v>60000</v>
      </c>
      <c r="Q109" s="582" t="s">
        <v>7</v>
      </c>
      <c r="R109" s="583">
        <v>4</v>
      </c>
      <c r="S109" s="158"/>
      <c r="T109" s="158"/>
      <c r="U109" s="705">
        <f>SUM(P109*R109)</f>
        <v>240000</v>
      </c>
      <c r="V109" s="394" t="s">
        <v>190</v>
      </c>
      <c r="W109" s="552">
        <v>6000</v>
      </c>
      <c r="X109" s="553" t="s">
        <v>7</v>
      </c>
      <c r="Y109" s="554">
        <v>8</v>
      </c>
      <c r="Z109" s="553" t="s">
        <v>7</v>
      </c>
      <c r="AA109" s="583">
        <v>2</v>
      </c>
      <c r="AB109" s="705">
        <f>SUM(W109*Y109*AA109)</f>
        <v>96000</v>
      </c>
      <c r="AC109" s="385"/>
      <c r="AD109" s="559"/>
      <c r="AE109" s="158"/>
      <c r="AF109" s="561"/>
      <c r="AG109" s="418"/>
      <c r="AH109" s="385"/>
      <c r="AI109" s="559"/>
      <c r="AJ109" s="158"/>
      <c r="AK109" s="561"/>
      <c r="AL109" s="418"/>
    </row>
    <row r="110" spans="1:38" s="13" customFormat="1" ht="12.95" customHeight="1">
      <c r="A110" s="505"/>
      <c r="B110" s="518"/>
      <c r="C110" s="518"/>
      <c r="D110" s="518"/>
      <c r="E110" s="518"/>
      <c r="F110" s="668"/>
      <c r="G110" s="659"/>
      <c r="H110" s="408"/>
      <c r="I110" s="446"/>
      <c r="J110" s="158"/>
      <c r="K110" s="561"/>
      <c r="L110" s="158"/>
      <c r="M110" s="618"/>
      <c r="N110" s="418"/>
      <c r="O110" s="394"/>
      <c r="P110" s="552"/>
      <c r="Q110" s="582"/>
      <c r="R110" s="583"/>
      <c r="S110" s="158"/>
      <c r="T110" s="158"/>
      <c r="U110" s="418"/>
      <c r="V110" s="394" t="s">
        <v>191</v>
      </c>
      <c r="W110" s="552">
        <v>70000</v>
      </c>
      <c r="X110" s="553" t="s">
        <v>7</v>
      </c>
      <c r="Y110" s="554">
        <v>4</v>
      </c>
      <c r="Z110" s="553" t="s">
        <v>7</v>
      </c>
      <c r="AA110" s="583">
        <v>2</v>
      </c>
      <c r="AB110" s="705">
        <f>SUM(W110*Y110*AA110)</f>
        <v>560000</v>
      </c>
      <c r="AC110" s="385"/>
      <c r="AD110" s="559"/>
      <c r="AE110" s="158"/>
      <c r="AF110" s="561"/>
      <c r="AG110" s="418"/>
      <c r="AH110" s="385"/>
      <c r="AI110" s="559"/>
      <c r="AJ110" s="158"/>
      <c r="AK110" s="561"/>
      <c r="AL110" s="418"/>
    </row>
    <row r="111" spans="1:38" s="13" customFormat="1" ht="12.95" customHeight="1">
      <c r="A111" s="505"/>
      <c r="B111" s="518"/>
      <c r="C111" s="518"/>
      <c r="D111" s="518"/>
      <c r="E111" s="518"/>
      <c r="F111" s="668"/>
      <c r="G111" s="659"/>
      <c r="H111" s="408"/>
      <c r="I111" s="446"/>
      <c r="J111" s="158"/>
      <c r="K111" s="561"/>
      <c r="L111" s="158"/>
      <c r="M111" s="618"/>
      <c r="N111" s="418"/>
      <c r="O111" s="394"/>
      <c r="P111" s="552"/>
      <c r="Q111" s="582"/>
      <c r="R111" s="583"/>
      <c r="S111" s="158"/>
      <c r="T111" s="158"/>
      <c r="U111" s="418"/>
      <c r="V111" s="394" t="s">
        <v>192</v>
      </c>
      <c r="W111" s="552">
        <v>30000</v>
      </c>
      <c r="X111" s="553" t="s">
        <v>7</v>
      </c>
      <c r="Y111" s="555">
        <v>2</v>
      </c>
      <c r="Z111" s="553"/>
      <c r="AA111" s="555"/>
      <c r="AB111" s="705">
        <f>SUM(W111*Y111)</f>
        <v>60000</v>
      </c>
      <c r="AC111" s="385"/>
      <c r="AD111" s="559"/>
      <c r="AE111" s="158"/>
      <c r="AF111" s="561"/>
      <c r="AG111" s="418"/>
      <c r="AH111" s="385"/>
      <c r="AI111" s="559"/>
      <c r="AJ111" s="158"/>
      <c r="AK111" s="561"/>
      <c r="AL111" s="418"/>
    </row>
    <row r="112" spans="1:38" s="13" customFormat="1" ht="12.95" customHeight="1">
      <c r="A112" s="505"/>
      <c r="B112" s="518"/>
      <c r="C112" s="518"/>
      <c r="D112" s="518"/>
      <c r="E112" s="518"/>
      <c r="F112" s="668"/>
      <c r="G112" s="659"/>
      <c r="H112" s="408"/>
      <c r="I112" s="446"/>
      <c r="J112" s="158"/>
      <c r="K112" s="561"/>
      <c r="L112" s="158"/>
      <c r="M112" s="618"/>
      <c r="N112" s="418"/>
      <c r="O112" s="394"/>
      <c r="P112" s="552"/>
      <c r="Q112" s="582"/>
      <c r="R112" s="583"/>
      <c r="S112" s="158"/>
      <c r="T112" s="158"/>
      <c r="U112" s="418"/>
      <c r="V112" s="394"/>
      <c r="W112" s="552"/>
      <c r="X112" s="553"/>
      <c r="Y112" s="554"/>
      <c r="Z112" s="584"/>
      <c r="AA112" s="566"/>
      <c r="AB112" s="705"/>
      <c r="AC112" s="385"/>
      <c r="AD112" s="559"/>
      <c r="AE112" s="158"/>
      <c r="AF112" s="561"/>
      <c r="AG112" s="418"/>
      <c r="AH112" s="385"/>
      <c r="AI112" s="559"/>
      <c r="AJ112" s="158"/>
      <c r="AK112" s="561"/>
      <c r="AL112" s="418"/>
    </row>
    <row r="113" spans="1:38" s="13" customFormat="1" ht="12.95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59">
        <f>SUM(N113,U113,AB113,AG113,AL113)</f>
        <v>2438000</v>
      </c>
      <c r="H113" s="712"/>
      <c r="I113" s="447"/>
      <c r="N113" s="418">
        <f>SUM(N114:N115)</f>
        <v>638000</v>
      </c>
      <c r="O113" s="385"/>
      <c r="P113" s="559"/>
      <c r="Q113" s="158"/>
      <c r="R113" s="561"/>
      <c r="S113" s="158"/>
      <c r="T113" s="158"/>
      <c r="U113" s="418">
        <f>SUM(U114:U115)</f>
        <v>0</v>
      </c>
      <c r="V113" s="385"/>
      <c r="W113" s="559"/>
      <c r="X113" s="158"/>
      <c r="Y113" s="561"/>
      <c r="Z113" s="158"/>
      <c r="AA113" s="158"/>
      <c r="AB113" s="418">
        <f>SUM(AB114:AB115)</f>
        <v>0</v>
      </c>
      <c r="AC113" s="385"/>
      <c r="AD113" s="559"/>
      <c r="AE113" s="158"/>
      <c r="AF113" s="561"/>
      <c r="AG113" s="418">
        <f>SUM(AG114:AG115)</f>
        <v>0</v>
      </c>
      <c r="AH113" s="385"/>
      <c r="AI113" s="559"/>
      <c r="AJ113" s="158"/>
      <c r="AK113" s="561"/>
      <c r="AL113" s="418">
        <f>SUM(AL114:AL115)</f>
        <v>1800000</v>
      </c>
    </row>
    <row r="114" spans="1:38" s="13" customFormat="1" ht="12.95" customHeight="1">
      <c r="A114" s="505"/>
      <c r="B114" s="518"/>
      <c r="C114" s="518"/>
      <c r="D114" s="518"/>
      <c r="E114" s="518"/>
      <c r="F114" s="668"/>
      <c r="G114" s="659"/>
      <c r="H114" s="407" t="s">
        <v>485</v>
      </c>
      <c r="I114" s="684">
        <v>44000</v>
      </c>
      <c r="J114" s="553" t="s">
        <v>7</v>
      </c>
      <c r="K114" s="566">
        <v>12</v>
      </c>
      <c r="L114" s="553"/>
      <c r="M114" s="565"/>
      <c r="N114" s="705">
        <f>SUM(I114*K114)</f>
        <v>528000</v>
      </c>
      <c r="O114" s="385"/>
      <c r="P114" s="559"/>
      <c r="Q114" s="158"/>
      <c r="R114" s="561"/>
      <c r="S114" s="158"/>
      <c r="T114" s="158"/>
      <c r="U114" s="418"/>
      <c r="V114" s="385"/>
      <c r="W114" s="559"/>
      <c r="X114" s="158"/>
      <c r="Y114" s="561"/>
      <c r="Z114" s="158"/>
      <c r="AA114" s="158"/>
      <c r="AB114" s="418"/>
      <c r="AC114" s="385"/>
      <c r="AD114" s="559"/>
      <c r="AE114" s="158"/>
      <c r="AF114" s="561"/>
      <c r="AG114" s="418"/>
      <c r="AH114" s="394" t="s">
        <v>138</v>
      </c>
      <c r="AI114" s="552">
        <v>30000</v>
      </c>
      <c r="AJ114" s="582" t="s">
        <v>7</v>
      </c>
      <c r="AK114" s="566">
        <v>12</v>
      </c>
      <c r="AL114" s="705">
        <f>SUM(AI114*AK114)</f>
        <v>360000</v>
      </c>
    </row>
    <row r="115" spans="1:38" s="13" customFormat="1" ht="12.95" customHeight="1">
      <c r="A115" s="505"/>
      <c r="B115" s="518"/>
      <c r="C115" s="518"/>
      <c r="D115" s="518"/>
      <c r="E115" s="518"/>
      <c r="F115" s="668"/>
      <c r="G115" s="659"/>
      <c r="H115" s="407" t="s">
        <v>484</v>
      </c>
      <c r="I115" s="684">
        <v>110000</v>
      </c>
      <c r="J115" s="553" t="s">
        <v>7</v>
      </c>
      <c r="K115" s="566">
        <v>1</v>
      </c>
      <c r="L115" s="553"/>
      <c r="M115" s="565"/>
      <c r="N115" s="705">
        <f>SUM(I115*K115)</f>
        <v>110000</v>
      </c>
      <c r="O115" s="385"/>
      <c r="P115" s="559"/>
      <c r="Q115" s="158"/>
      <c r="R115" s="561"/>
      <c r="S115" s="158"/>
      <c r="T115" s="158"/>
      <c r="U115" s="418"/>
      <c r="V115" s="385"/>
      <c r="W115" s="559"/>
      <c r="X115" s="158"/>
      <c r="Y115" s="561"/>
      <c r="Z115" s="158"/>
      <c r="AA115" s="158"/>
      <c r="AB115" s="418"/>
      <c r="AC115" s="385"/>
      <c r="AD115" s="559"/>
      <c r="AE115" s="158"/>
      <c r="AF115" s="561"/>
      <c r="AG115" s="418"/>
      <c r="AH115" s="394" t="s">
        <v>137</v>
      </c>
      <c r="AI115" s="552">
        <v>120000</v>
      </c>
      <c r="AJ115" s="582" t="s">
        <v>7</v>
      </c>
      <c r="AK115" s="566">
        <v>12</v>
      </c>
      <c r="AL115" s="705">
        <f>SUM(AI115*AK115)</f>
        <v>1440000</v>
      </c>
    </row>
    <row r="116" spans="1:38" s="13" customFormat="1" ht="12.95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59">
        <f>SUM(N116,U116,AB116,AG116,AL116)</f>
        <v>1200000</v>
      </c>
      <c r="H116" s="408"/>
      <c r="I116" s="446"/>
      <c r="J116" s="158"/>
      <c r="K116" s="505"/>
      <c r="L116" s="158"/>
      <c r="M116" s="535"/>
      <c r="N116" s="418">
        <f>SUM(N117)</f>
        <v>1200000</v>
      </c>
      <c r="O116" s="385"/>
      <c r="P116" s="158"/>
      <c r="Q116" s="158"/>
      <c r="R116" s="505"/>
      <c r="S116" s="158"/>
      <c r="T116" s="158"/>
      <c r="U116" s="418">
        <f>SUM(U117)</f>
        <v>0</v>
      </c>
      <c r="V116" s="385"/>
      <c r="W116" s="158"/>
      <c r="X116" s="158"/>
      <c r="Y116" s="505"/>
      <c r="Z116" s="158"/>
      <c r="AA116" s="158"/>
      <c r="AB116" s="418">
        <f>SUM(AB117)</f>
        <v>0</v>
      </c>
      <c r="AC116" s="385"/>
      <c r="AD116" s="158"/>
      <c r="AE116" s="158"/>
      <c r="AF116" s="505"/>
      <c r="AG116" s="418">
        <f>SUM(AG117)</f>
        <v>0</v>
      </c>
      <c r="AH116" s="385"/>
      <c r="AI116" s="158"/>
      <c r="AJ116" s="158"/>
      <c r="AK116" s="505"/>
      <c r="AL116" s="418">
        <f>SUM(AL117)</f>
        <v>0</v>
      </c>
    </row>
    <row r="117" spans="1:38" s="13" customFormat="1" ht="12.95" customHeight="1">
      <c r="A117" s="505"/>
      <c r="B117" s="518"/>
      <c r="C117" s="518"/>
      <c r="D117" s="518"/>
      <c r="E117" s="518"/>
      <c r="F117" s="668"/>
      <c r="G117" s="659">
        <f>N117</f>
        <v>1200000</v>
      </c>
      <c r="H117" s="407" t="s">
        <v>273</v>
      </c>
      <c r="I117" s="684">
        <v>300000</v>
      </c>
      <c r="J117" s="553" t="s">
        <v>7</v>
      </c>
      <c r="K117" s="583">
        <v>4</v>
      </c>
      <c r="L117" s="553"/>
      <c r="M117" s="565"/>
      <c r="N117" s="705">
        <f>SUM(I117*K117)</f>
        <v>1200000</v>
      </c>
      <c r="O117" s="385"/>
      <c r="P117" s="158"/>
      <c r="Q117" s="158"/>
      <c r="R117" s="505"/>
      <c r="S117" s="158"/>
      <c r="T117" s="158"/>
      <c r="U117" s="418"/>
      <c r="V117" s="385"/>
      <c r="W117" s="158"/>
      <c r="X117" s="158"/>
      <c r="Y117" s="505"/>
      <c r="Z117" s="158"/>
      <c r="AA117" s="158"/>
      <c r="AB117" s="418"/>
      <c r="AC117" s="385"/>
      <c r="AD117" s="158"/>
      <c r="AE117" s="158"/>
      <c r="AF117" s="505"/>
      <c r="AG117" s="418"/>
      <c r="AH117" s="385"/>
      <c r="AI117" s="158"/>
      <c r="AJ117" s="158"/>
      <c r="AK117" s="505"/>
      <c r="AL117" s="418"/>
    </row>
    <row r="118" spans="1:38" s="13" customFormat="1" ht="12.95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689">
        <f>N118</f>
        <v>100000</v>
      </c>
      <c r="H118" s="700" t="s">
        <v>454</v>
      </c>
      <c r="I118" s="680"/>
      <c r="J118" s="229"/>
      <c r="K118" s="548"/>
      <c r="L118" s="229"/>
      <c r="M118" s="549"/>
      <c r="N118" s="690">
        <v>100000</v>
      </c>
      <c r="O118" s="391"/>
      <c r="P118" s="229"/>
      <c r="Q118" s="229"/>
      <c r="R118" s="548"/>
      <c r="S118" s="229"/>
      <c r="T118" s="229"/>
      <c r="U118" s="690"/>
      <c r="V118" s="391"/>
      <c r="W118" s="229"/>
      <c r="X118" s="229"/>
      <c r="Y118" s="548"/>
      <c r="Z118" s="229"/>
      <c r="AA118" s="229"/>
      <c r="AB118" s="690"/>
      <c r="AC118" s="391"/>
      <c r="AD118" s="229"/>
      <c r="AE118" s="229"/>
      <c r="AF118" s="548"/>
      <c r="AG118" s="690"/>
      <c r="AH118" s="391"/>
      <c r="AI118" s="229"/>
      <c r="AJ118" s="229"/>
      <c r="AK118" s="548"/>
      <c r="AL118" s="690"/>
    </row>
    <row r="119" spans="1:38" s="13" customFormat="1" ht="12.95" customHeight="1">
      <c r="A119" s="714"/>
      <c r="B119" s="519"/>
      <c r="C119" s="519" t="s">
        <v>420</v>
      </c>
      <c r="D119" s="519" t="s">
        <v>146</v>
      </c>
      <c r="E119" s="519" t="s">
        <v>421</v>
      </c>
      <c r="F119" s="666" t="s">
        <v>146</v>
      </c>
      <c r="G119" s="663">
        <f>SUM(N119,U119,AB119,AG119,AL119)</f>
        <v>1006927</v>
      </c>
      <c r="H119" s="709" t="s">
        <v>146</v>
      </c>
      <c r="I119" s="686"/>
      <c r="J119" s="188"/>
      <c r="K119" s="633"/>
      <c r="L119" s="188"/>
      <c r="M119" s="638"/>
      <c r="N119" s="691">
        <v>206927</v>
      </c>
      <c r="O119" s="387" t="s">
        <v>146</v>
      </c>
      <c r="P119" s="188"/>
      <c r="Q119" s="188"/>
      <c r="R119" s="633"/>
      <c r="S119" s="188"/>
      <c r="T119" s="188"/>
      <c r="U119" s="691">
        <v>200000</v>
      </c>
      <c r="V119" s="387" t="s">
        <v>146</v>
      </c>
      <c r="W119" s="188"/>
      <c r="X119" s="188"/>
      <c r="Y119" s="633"/>
      <c r="Z119" s="188"/>
      <c r="AA119" s="188"/>
      <c r="AB119" s="691">
        <v>200000</v>
      </c>
      <c r="AC119" s="387" t="s">
        <v>146</v>
      </c>
      <c r="AD119" s="188"/>
      <c r="AE119" s="188"/>
      <c r="AF119" s="633"/>
      <c r="AG119" s="691">
        <v>200000</v>
      </c>
      <c r="AH119" s="387" t="s">
        <v>146</v>
      </c>
      <c r="AI119" s="188"/>
      <c r="AJ119" s="188"/>
      <c r="AK119" s="633"/>
      <c r="AL119" s="691">
        <v>200000</v>
      </c>
    </row>
    <row r="122" spans="1:38">
      <c r="F122" s="131"/>
      <c r="G122" s="290"/>
    </row>
  </sheetData>
  <mergeCells count="15">
    <mergeCell ref="A6:B6"/>
    <mergeCell ref="C6:D6"/>
    <mergeCell ref="E6:F6"/>
    <mergeCell ref="A7:F7"/>
    <mergeCell ref="B1:G1"/>
    <mergeCell ref="B2:G2"/>
    <mergeCell ref="A5:F5"/>
    <mergeCell ref="E8:F8"/>
    <mergeCell ref="E54:F54"/>
    <mergeCell ref="E79:F79"/>
    <mergeCell ref="AC5:AG6"/>
    <mergeCell ref="AH5:AL6"/>
    <mergeCell ref="H5:N6"/>
    <mergeCell ref="O5:U6"/>
    <mergeCell ref="V5:AB6"/>
  </mergeCells>
  <phoneticPr fontId="5" type="noConversion"/>
  <pageMargins left="0.11811023622047245" right="3.937007874015748E-2" top="0.35433070866141736" bottom="0.35433070866141736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122"/>
  <sheetViews>
    <sheetView workbookViewId="0">
      <pane xSplit="6" ySplit="7" topLeftCell="G104" activePane="bottomRight" state="frozen"/>
      <selection activeCell="AO107" sqref="AO107"/>
      <selection pane="topRight" activeCell="AO107" sqref="AO107"/>
      <selection pane="bottomLeft" activeCell="AO107" sqref="AO107"/>
      <selection pane="bottomRight" activeCell="AO107" sqref="AO107"/>
    </sheetView>
  </sheetViews>
  <sheetFormatPr defaultRowHeight="16.5"/>
  <cols>
    <col min="1" max="1" width="4.109375" style="514" customWidth="1"/>
    <col min="2" max="2" width="7.88671875" style="1138" customWidth="1"/>
    <col min="3" max="3" width="4.109375" style="1138" customWidth="1"/>
    <col min="4" max="4" width="6.6640625" style="505" customWidth="1"/>
    <col min="5" max="5" width="7.109375" style="505" customWidth="1"/>
    <col min="6" max="6" width="10.6640625" style="1138" customWidth="1"/>
    <col min="7" max="7" width="8.109375" style="20" customWidth="1"/>
    <col min="8" max="8" width="8.109375" style="393" hidden="1" customWidth="1"/>
    <col min="9" max="9" width="7.109375" style="452" hidden="1" customWidth="1"/>
    <col min="10" max="10" width="1.6640625" style="26" hidden="1" customWidth="1"/>
    <col min="11" max="11" width="3.88671875" style="24" hidden="1" customWidth="1"/>
    <col min="12" max="12" width="1.6640625" style="26" hidden="1" customWidth="1"/>
    <col min="13" max="13" width="6.88671875" style="25" hidden="1" customWidth="1"/>
    <col min="14" max="14" width="8.109375" style="18" hidden="1" customWidth="1"/>
    <col min="15" max="15" width="11.109375" style="393" customWidth="1"/>
    <col min="16" max="16" width="8.21875" style="26" customWidth="1"/>
    <col min="17" max="17" width="2.109375" style="26" customWidth="1"/>
    <col min="18" max="18" width="4.5546875" style="24" customWidth="1"/>
    <col min="19" max="19" width="1.88671875" style="26" customWidth="1"/>
    <col min="20" max="20" width="3.44140625" style="26" customWidth="1"/>
    <col min="21" max="21" width="8.33203125" style="414" customWidth="1"/>
    <col min="22" max="22" width="12.5546875" style="393" hidden="1" customWidth="1"/>
    <col min="23" max="23" width="10.109375" style="26" hidden="1" customWidth="1"/>
    <col min="24" max="24" width="2.109375" style="26" hidden="1" customWidth="1"/>
    <col min="25" max="25" width="4.5546875" style="24" hidden="1" customWidth="1"/>
    <col min="26" max="26" width="1.88671875" style="26" hidden="1" customWidth="1"/>
    <col min="27" max="27" width="4" style="26" hidden="1" customWidth="1"/>
    <col min="28" max="28" width="9.21875" style="18" hidden="1" customWidth="1"/>
    <col min="29" max="29" width="9" style="393" hidden="1" customWidth="1"/>
    <col min="30" max="30" width="10.109375" style="26" hidden="1" customWidth="1"/>
    <col min="31" max="31" width="2.109375" style="26" hidden="1" customWidth="1"/>
    <col min="32" max="32" width="4.5546875" style="24" hidden="1" customWidth="1"/>
    <col min="33" max="33" width="9.21875" style="18" hidden="1" customWidth="1"/>
    <col min="34" max="34" width="10.33203125" style="393" hidden="1" customWidth="1"/>
    <col min="35" max="35" width="10.109375" style="26" hidden="1" customWidth="1"/>
    <col min="36" max="36" width="2.109375" style="26" hidden="1" customWidth="1"/>
    <col min="37" max="37" width="4.5546875" style="24" hidden="1" customWidth="1"/>
    <col min="38" max="38" width="9.21875" style="18" hidden="1" customWidth="1"/>
    <col min="39" max="39" width="9.88671875" style="4" bestFit="1" customWidth="1"/>
    <col min="40" max="16384" width="8.88671875" style="4"/>
  </cols>
  <sheetData>
    <row r="1" spans="1:39" ht="13.5" customHeight="1">
      <c r="B1" s="4166" t="s">
        <v>505</v>
      </c>
      <c r="C1" s="4166"/>
      <c r="D1" s="4166"/>
      <c r="E1" s="4166"/>
      <c r="F1" s="4166"/>
      <c r="G1" s="4166"/>
      <c r="H1" s="380"/>
      <c r="I1" s="677"/>
      <c r="J1" s="1140"/>
      <c r="K1" s="1140"/>
      <c r="L1" s="1140"/>
      <c r="M1" s="1140"/>
      <c r="N1" s="410"/>
      <c r="O1" s="399"/>
      <c r="P1" s="4"/>
      <c r="Q1" s="4"/>
      <c r="R1" s="4"/>
      <c r="S1" s="4"/>
      <c r="T1" s="4"/>
      <c r="U1" s="419"/>
      <c r="V1" s="399"/>
      <c r="W1" s="4"/>
      <c r="X1" s="4"/>
      <c r="Y1" s="4"/>
      <c r="Z1" s="4"/>
      <c r="AA1" s="4"/>
      <c r="AB1" s="416"/>
      <c r="AC1" s="399"/>
      <c r="AD1" s="4"/>
      <c r="AE1" s="4"/>
      <c r="AF1" s="4"/>
      <c r="AG1" s="416"/>
      <c r="AH1" s="399"/>
      <c r="AI1" s="4"/>
      <c r="AJ1" s="4"/>
      <c r="AK1" s="4"/>
      <c r="AL1" s="416"/>
    </row>
    <row r="2" spans="1:39" ht="13.5" customHeight="1">
      <c r="B2" s="4168" t="s">
        <v>229</v>
      </c>
      <c r="C2" s="4168"/>
      <c r="D2" s="4168"/>
      <c r="E2" s="4168"/>
      <c r="F2" s="4168"/>
      <c r="G2" s="4168"/>
      <c r="H2" s="381"/>
      <c r="I2" s="678"/>
      <c r="J2" s="1141"/>
      <c r="K2" s="1141"/>
      <c r="L2" s="1141"/>
      <c r="M2" s="1141"/>
      <c r="N2" s="411"/>
      <c r="O2" s="400"/>
      <c r="P2" s="4"/>
      <c r="Q2" s="4"/>
      <c r="R2" s="4"/>
      <c r="S2" s="4"/>
      <c r="T2" s="4"/>
      <c r="U2" s="419"/>
      <c r="V2" s="400"/>
      <c r="W2" s="4"/>
      <c r="X2" s="4"/>
      <c r="Y2" s="4"/>
      <c r="Z2" s="4"/>
      <c r="AA2" s="4"/>
      <c r="AB2" s="416"/>
      <c r="AC2" s="400"/>
      <c r="AD2" s="4"/>
      <c r="AE2" s="4"/>
      <c r="AF2" s="4"/>
      <c r="AG2" s="416"/>
      <c r="AH2" s="400"/>
      <c r="AI2" s="4"/>
      <c r="AJ2" s="4"/>
      <c r="AK2" s="4"/>
      <c r="AL2" s="416"/>
    </row>
    <row r="3" spans="1:39" ht="7.5" customHeight="1">
      <c r="B3" s="511"/>
      <c r="C3" s="512"/>
      <c r="D3" s="515"/>
      <c r="E3" s="515"/>
      <c r="F3" s="289"/>
      <c r="G3" s="289"/>
      <c r="H3" s="382"/>
      <c r="I3" s="449"/>
      <c r="J3" s="289"/>
      <c r="K3" s="289"/>
      <c r="L3" s="289"/>
      <c r="M3" s="289"/>
      <c r="N3" s="412"/>
      <c r="O3" s="382"/>
      <c r="P3" s="289"/>
      <c r="Q3" s="289"/>
      <c r="R3" s="289"/>
      <c r="S3" s="289"/>
      <c r="T3" s="289"/>
      <c r="U3" s="412"/>
      <c r="V3" s="382"/>
      <c r="W3" s="289"/>
      <c r="X3" s="289"/>
      <c r="Y3" s="289"/>
      <c r="Z3" s="289"/>
      <c r="AA3" s="289"/>
      <c r="AB3" s="1073"/>
      <c r="AC3" s="382"/>
      <c r="AD3" s="289"/>
      <c r="AE3" s="289"/>
      <c r="AF3" s="289"/>
      <c r="AG3" s="1073"/>
      <c r="AH3" s="382"/>
      <c r="AI3" s="289"/>
      <c r="AJ3" s="289"/>
      <c r="AK3" s="289"/>
      <c r="AL3" s="1073"/>
    </row>
    <row r="4" spans="1:39" ht="13.5" customHeight="1">
      <c r="C4" s="513"/>
      <c r="D4" s="516"/>
      <c r="E4" s="516"/>
      <c r="F4" s="130"/>
      <c r="G4" s="131"/>
      <c r="H4" s="383"/>
      <c r="I4" s="451"/>
      <c r="J4" s="98"/>
      <c r="K4" s="1138"/>
      <c r="L4" s="98"/>
      <c r="M4" s="132"/>
      <c r="N4" s="413" t="s">
        <v>82</v>
      </c>
      <c r="O4" s="383"/>
      <c r="P4" s="98"/>
      <c r="Q4" s="98"/>
      <c r="R4" s="1138"/>
      <c r="S4" s="98"/>
      <c r="T4" s="98"/>
      <c r="U4" s="413" t="s">
        <v>306</v>
      </c>
      <c r="V4" s="383"/>
      <c r="W4" s="98"/>
      <c r="X4" s="98"/>
      <c r="Y4" s="1138"/>
      <c r="Z4" s="98"/>
      <c r="AA4" s="98"/>
      <c r="AB4" s="1074" t="s">
        <v>82</v>
      </c>
      <c r="AC4" s="383"/>
      <c r="AD4" s="98"/>
      <c r="AE4" s="98"/>
      <c r="AF4" s="1138"/>
      <c r="AG4" s="1074" t="s">
        <v>82</v>
      </c>
      <c r="AH4" s="383"/>
      <c r="AI4" s="98"/>
      <c r="AJ4" s="98"/>
      <c r="AK4" s="1138"/>
      <c r="AL4" s="1074" t="s">
        <v>82</v>
      </c>
    </row>
    <row r="5" spans="1:39" s="13" customFormat="1" ht="13.5" customHeight="1">
      <c r="A5" s="4213" t="s">
        <v>5</v>
      </c>
      <c r="B5" s="4288"/>
      <c r="C5" s="4288"/>
      <c r="D5" s="4288"/>
      <c r="E5" s="4288"/>
      <c r="F5" s="4288"/>
      <c r="G5" s="676" t="s">
        <v>319</v>
      </c>
      <c r="H5" s="4281" t="s">
        <v>255</v>
      </c>
      <c r="I5" s="4282"/>
      <c r="J5" s="4282"/>
      <c r="K5" s="4282"/>
      <c r="L5" s="4282"/>
      <c r="M5" s="4282"/>
      <c r="N5" s="4282"/>
      <c r="O5" s="4283" t="s">
        <v>456</v>
      </c>
      <c r="P5" s="4284"/>
      <c r="Q5" s="4284"/>
      <c r="R5" s="4284"/>
      <c r="S5" s="4284"/>
      <c r="T5" s="4284"/>
      <c r="U5" s="4284"/>
      <c r="V5" s="4285" t="s">
        <v>457</v>
      </c>
      <c r="W5" s="4286"/>
      <c r="X5" s="4286"/>
      <c r="Y5" s="4286"/>
      <c r="Z5" s="4286"/>
      <c r="AA5" s="4286"/>
      <c r="AB5" s="4287"/>
      <c r="AC5" s="4274" t="s">
        <v>458</v>
      </c>
      <c r="AD5" s="4275"/>
      <c r="AE5" s="4275"/>
      <c r="AF5" s="4275"/>
      <c r="AG5" s="4276"/>
      <c r="AH5" s="4277" t="s">
        <v>459</v>
      </c>
      <c r="AI5" s="4278"/>
      <c r="AJ5" s="4278"/>
      <c r="AK5" s="4278"/>
      <c r="AL5" s="4279"/>
    </row>
    <row r="6" spans="1:39" s="13" customFormat="1" ht="13.5" customHeight="1">
      <c r="A6" s="4213" t="s">
        <v>41</v>
      </c>
      <c r="B6" s="4288"/>
      <c r="C6" s="4288" t="s">
        <v>311</v>
      </c>
      <c r="D6" s="4288"/>
      <c r="E6" s="4288" t="s">
        <v>0</v>
      </c>
      <c r="F6" s="4288"/>
      <c r="G6" s="1139" t="s">
        <v>320</v>
      </c>
      <c r="H6" s="4217"/>
      <c r="I6" s="4218"/>
      <c r="J6" s="4218"/>
      <c r="K6" s="4218"/>
      <c r="L6" s="4218"/>
      <c r="M6" s="4218"/>
      <c r="N6" s="4218"/>
      <c r="O6" s="4188"/>
      <c r="P6" s="4188"/>
      <c r="Q6" s="4188"/>
      <c r="R6" s="4188"/>
      <c r="S6" s="4188"/>
      <c r="T6" s="4188"/>
      <c r="U6" s="4188"/>
      <c r="V6" s="4194"/>
      <c r="W6" s="4194"/>
      <c r="X6" s="4194"/>
      <c r="Y6" s="4194"/>
      <c r="Z6" s="4194"/>
      <c r="AA6" s="4194"/>
      <c r="AB6" s="4195"/>
      <c r="AC6" s="4199"/>
      <c r="AD6" s="4200"/>
      <c r="AE6" s="4200"/>
      <c r="AF6" s="4200"/>
      <c r="AG6" s="4201"/>
      <c r="AH6" s="4209"/>
      <c r="AI6" s="4210"/>
      <c r="AJ6" s="4210"/>
      <c r="AK6" s="4210"/>
      <c r="AL6" s="4280"/>
    </row>
    <row r="7" spans="1:39" s="13" customFormat="1" ht="21" customHeight="1">
      <c r="A7" s="4203" t="s">
        <v>392</v>
      </c>
      <c r="B7" s="4203"/>
      <c r="C7" s="4203"/>
      <c r="D7" s="4203"/>
      <c r="E7" s="4203"/>
      <c r="F7" s="4204"/>
      <c r="G7" s="537">
        <f>SUM(G8,G54,G79,G118,G119)</f>
        <v>193354327</v>
      </c>
      <c r="H7" s="696"/>
      <c r="I7" s="679"/>
      <c r="J7" s="146"/>
      <c r="K7" s="540"/>
      <c r="L7" s="146"/>
      <c r="M7" s="541"/>
      <c r="N7" s="697">
        <f>SUM(N8,N54,N79,N118,N119)</f>
        <v>91618327</v>
      </c>
      <c r="O7" s="539"/>
      <c r="P7" s="146"/>
      <c r="Q7" s="146"/>
      <c r="R7" s="540"/>
      <c r="S7" s="146"/>
      <c r="T7" s="146"/>
      <c r="U7" s="1071">
        <f>SUM(U8,U54,U79,U118,U119)</f>
        <v>34080000</v>
      </c>
      <c r="V7" s="539"/>
      <c r="W7" s="146"/>
      <c r="X7" s="146"/>
      <c r="Y7" s="540"/>
      <c r="Z7" s="146"/>
      <c r="AA7" s="146"/>
      <c r="AB7" s="1071">
        <f>SUM(AB8,AB54,AB79,AB118,AB119)</f>
        <v>50676000</v>
      </c>
      <c r="AC7" s="539"/>
      <c r="AD7" s="146"/>
      <c r="AE7" s="146"/>
      <c r="AF7" s="540"/>
      <c r="AG7" s="1071">
        <f>SUM(AG8,AG54,AG79,AG118,AG119)</f>
        <v>4100000</v>
      </c>
      <c r="AH7" s="539"/>
      <c r="AI7" s="146"/>
      <c r="AJ7" s="146"/>
      <c r="AK7" s="540"/>
      <c r="AL7" s="1071">
        <f>SUM(AL8,AL54,AL79,AL118,AL119)</f>
        <v>12880000</v>
      </c>
      <c r="AM7" s="652">
        <f>SUM(AL7,AG7,AB7,U7,N7)</f>
        <v>193354327</v>
      </c>
    </row>
    <row r="8" spans="1:39" s="13" customFormat="1" ht="14.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10</v>
      </c>
      <c r="F8" s="4206"/>
      <c r="G8" s="657">
        <f>SUM(G9:G53)</f>
        <v>94100000</v>
      </c>
      <c r="H8" s="698"/>
      <c r="I8" s="679"/>
      <c r="J8" s="223"/>
      <c r="K8" s="543"/>
      <c r="L8" s="223"/>
      <c r="M8" s="544"/>
      <c r="N8" s="699">
        <f>SUM(N9,N12,N15,N17,N19,N21,N24,N26,N30,N32,N34,N36,N38,N46,N51)</f>
        <v>0</v>
      </c>
      <c r="O8" s="390"/>
      <c r="P8" s="223"/>
      <c r="Q8" s="223"/>
      <c r="R8" s="543"/>
      <c r="S8" s="223"/>
      <c r="T8" s="223"/>
      <c r="U8" s="699">
        <f>SUM(U9,U12,U15,U17,U19,U21,U24,U26,U30,U32,U34,U36,U38,U46,U51)</f>
        <v>32680000</v>
      </c>
      <c r="V8" s="390"/>
      <c r="W8" s="223"/>
      <c r="X8" s="223"/>
      <c r="Y8" s="543"/>
      <c r="Z8" s="223"/>
      <c r="AA8" s="223"/>
      <c r="AB8" s="699">
        <f>SUM(AB9,AB12,AB15,AB17,AB19,AB21,AB24,AB26,AB30,AB32,AB34,AB36,AB38,AB46,AB51)</f>
        <v>47360000</v>
      </c>
      <c r="AC8" s="390"/>
      <c r="AD8" s="223"/>
      <c r="AE8" s="223"/>
      <c r="AF8" s="543"/>
      <c r="AG8" s="699">
        <f>SUM(AG9,AG12,AG15,AG17,AG19,AG21,AG24,AG26,AG30,AG32,AG34,AG36,AG38,AG46,AG51)</f>
        <v>3900000</v>
      </c>
      <c r="AH8" s="390"/>
      <c r="AI8" s="223"/>
      <c r="AJ8" s="223"/>
      <c r="AK8" s="543"/>
      <c r="AL8" s="699">
        <f>SUM(AL9,AL12,AL15,AL17,AL19,AL21,AL24,AL26,AL30,AL32,AL34,AL36,AL38,AL46,AL51)</f>
        <v>10160000</v>
      </c>
    </row>
    <row r="9" spans="1:39" s="13" customFormat="1" ht="14.1" customHeight="1">
      <c r="A9" s="505"/>
      <c r="B9" s="518"/>
      <c r="C9" s="517"/>
      <c r="D9" s="517"/>
      <c r="E9" s="517" t="s">
        <v>391</v>
      </c>
      <c r="F9" s="658" t="s">
        <v>396</v>
      </c>
      <c r="G9" s="659">
        <f>SUM(N9,U9,AB9,AG9,AL9)</f>
        <v>30800000</v>
      </c>
      <c r="H9" s="700"/>
      <c r="I9" s="680"/>
      <c r="J9" s="229"/>
      <c r="K9" s="548"/>
      <c r="L9" s="229"/>
      <c r="M9" s="549"/>
      <c r="N9" s="690">
        <f>SUM(N10:N11)</f>
        <v>0</v>
      </c>
      <c r="O9" s="391"/>
      <c r="P9" s="229"/>
      <c r="Q9" s="229"/>
      <c r="R9" s="548"/>
      <c r="S9" s="229"/>
      <c r="T9" s="229"/>
      <c r="U9" s="690">
        <f>SUM(U10:U11)</f>
        <v>0</v>
      </c>
      <c r="V9" s="391"/>
      <c r="W9" s="229"/>
      <c r="X9" s="229"/>
      <c r="Y9" s="548"/>
      <c r="Z9" s="229"/>
      <c r="AA9" s="229"/>
      <c r="AB9" s="690">
        <f>SUM(AB10:AB11)</f>
        <v>30800000</v>
      </c>
      <c r="AC9" s="391"/>
      <c r="AD9" s="229"/>
      <c r="AE9" s="229"/>
      <c r="AF9" s="548"/>
      <c r="AG9" s="690">
        <f>SUM(AG10:AG11)</f>
        <v>0</v>
      </c>
      <c r="AH9" s="391"/>
      <c r="AI9" s="229"/>
      <c r="AJ9" s="229"/>
      <c r="AK9" s="548"/>
      <c r="AL9" s="690">
        <f>SUM(AL10:AL11)</f>
        <v>0</v>
      </c>
    </row>
    <row r="10" spans="1:39" s="13" customFormat="1" ht="14.1" customHeight="1">
      <c r="A10" s="505"/>
      <c r="B10" s="518"/>
      <c r="C10" s="517"/>
      <c r="D10" s="517"/>
      <c r="E10" s="517"/>
      <c r="F10" s="660"/>
      <c r="G10" s="659"/>
      <c r="H10" s="408"/>
      <c r="I10" s="446"/>
      <c r="J10" s="158"/>
      <c r="K10" s="505"/>
      <c r="L10" s="158"/>
      <c r="M10" s="535"/>
      <c r="N10" s="418"/>
      <c r="O10" s="385"/>
      <c r="P10" s="158"/>
      <c r="Q10" s="158"/>
      <c r="R10" s="505"/>
      <c r="S10" s="158"/>
      <c r="T10" s="158"/>
      <c r="U10" s="418"/>
      <c r="V10" s="394" t="s">
        <v>295</v>
      </c>
      <c r="W10" s="552">
        <v>300000</v>
      </c>
      <c r="X10" s="553" t="s">
        <v>7</v>
      </c>
      <c r="Y10" s="554">
        <v>36</v>
      </c>
      <c r="Z10" s="553"/>
      <c r="AA10" s="555"/>
      <c r="AB10" s="705">
        <f>SUM(W10*Y10)</f>
        <v>10800000</v>
      </c>
      <c r="AC10" s="385"/>
      <c r="AD10" s="158"/>
      <c r="AE10" s="158"/>
      <c r="AF10" s="505"/>
      <c r="AG10" s="418"/>
      <c r="AH10" s="385"/>
      <c r="AI10" s="158"/>
      <c r="AJ10" s="158"/>
      <c r="AK10" s="505"/>
      <c r="AL10" s="418"/>
    </row>
    <row r="11" spans="1:39" s="13" customFormat="1" ht="14.1" customHeight="1">
      <c r="A11" s="505"/>
      <c r="B11" s="518"/>
      <c r="C11" s="517"/>
      <c r="D11" s="517"/>
      <c r="E11" s="517"/>
      <c r="F11" s="660"/>
      <c r="G11" s="659"/>
      <c r="H11" s="408"/>
      <c r="I11" s="446"/>
      <c r="J11" s="560"/>
      <c r="K11" s="561"/>
      <c r="L11" s="158"/>
      <c r="M11" s="562"/>
      <c r="N11" s="418"/>
      <c r="O11" s="385"/>
      <c r="P11" s="559"/>
      <c r="Q11" s="560"/>
      <c r="R11" s="561"/>
      <c r="S11" s="158"/>
      <c r="T11" s="561"/>
      <c r="U11" s="418"/>
      <c r="V11" s="394" t="s">
        <v>296</v>
      </c>
      <c r="W11" s="552">
        <v>5000000</v>
      </c>
      <c r="X11" s="553" t="s">
        <v>7</v>
      </c>
      <c r="Y11" s="554">
        <v>4</v>
      </c>
      <c r="Z11" s="553"/>
      <c r="AA11" s="555"/>
      <c r="AB11" s="705">
        <f>SUM(W11*Y11)</f>
        <v>20000000</v>
      </c>
      <c r="AC11" s="385"/>
      <c r="AD11" s="559"/>
      <c r="AE11" s="560"/>
      <c r="AF11" s="561"/>
      <c r="AG11" s="418"/>
      <c r="AH11" s="385"/>
      <c r="AI11" s="559"/>
      <c r="AJ11" s="560"/>
      <c r="AK11" s="561"/>
      <c r="AL11" s="418"/>
    </row>
    <row r="12" spans="1:39" s="13" customFormat="1" ht="14.1" customHeight="1">
      <c r="A12" s="505"/>
      <c r="B12" s="518"/>
      <c r="C12" s="517"/>
      <c r="D12" s="517"/>
      <c r="E12" s="517" t="s">
        <v>377</v>
      </c>
      <c r="F12" s="660" t="s">
        <v>397</v>
      </c>
      <c r="G12" s="659">
        <f>SUM(N12,U12,AB12,AG12,AL12)</f>
        <v>25200000</v>
      </c>
      <c r="H12" s="408"/>
      <c r="I12" s="446"/>
      <c r="J12" s="158"/>
      <c r="K12" s="561"/>
      <c r="L12" s="158"/>
      <c r="M12" s="562"/>
      <c r="N12" s="418">
        <f>SUM(N13:N14)</f>
        <v>0</v>
      </c>
      <c r="O12" s="402"/>
      <c r="U12" s="418">
        <f>SUM(U13:U14)</f>
        <v>18000000</v>
      </c>
      <c r="V12" s="385"/>
      <c r="W12" s="559"/>
      <c r="X12" s="158"/>
      <c r="Y12" s="561"/>
      <c r="Z12" s="158"/>
      <c r="AA12" s="561"/>
      <c r="AB12" s="418">
        <f>SUM(AB13:AB14)</f>
        <v>3600000</v>
      </c>
      <c r="AC12" s="385"/>
      <c r="AD12" s="559"/>
      <c r="AE12" s="158"/>
      <c r="AF12" s="561"/>
      <c r="AG12" s="418">
        <f>SUM(AG13:AG14)</f>
        <v>3600000</v>
      </c>
      <c r="AH12" s="385"/>
      <c r="AI12" s="559"/>
      <c r="AJ12" s="158"/>
      <c r="AK12" s="561"/>
      <c r="AL12" s="418">
        <f>SUM(AL13:AL14)</f>
        <v>0</v>
      </c>
    </row>
    <row r="13" spans="1:39" s="13" customFormat="1" ht="14.1" customHeight="1">
      <c r="A13" s="505"/>
      <c r="B13" s="518"/>
      <c r="C13" s="517"/>
      <c r="D13" s="517"/>
      <c r="E13" s="517"/>
      <c r="F13" s="660"/>
      <c r="G13" s="659"/>
      <c r="H13" s="408"/>
      <c r="I13" s="446"/>
      <c r="J13" s="158"/>
      <c r="K13" s="561"/>
      <c r="L13" s="158"/>
      <c r="M13" s="562"/>
      <c r="N13" s="418"/>
      <c r="O13" s="394" t="s">
        <v>297</v>
      </c>
      <c r="P13" s="552">
        <v>400000</v>
      </c>
      <c r="Q13" s="553" t="s">
        <v>7</v>
      </c>
      <c r="R13" s="564">
        <v>30</v>
      </c>
      <c r="S13" s="553"/>
      <c r="T13" s="566"/>
      <c r="U13" s="705">
        <f>SUM(P13*R13)</f>
        <v>12000000</v>
      </c>
      <c r="V13" s="394" t="s">
        <v>282</v>
      </c>
      <c r="W13" s="552">
        <v>300000</v>
      </c>
      <c r="X13" s="553" t="s">
        <v>7</v>
      </c>
      <c r="Y13" s="554">
        <v>12</v>
      </c>
      <c r="Z13" s="553"/>
      <c r="AA13" s="555"/>
      <c r="AB13" s="705">
        <f>SUM(W13*Y13)</f>
        <v>3600000</v>
      </c>
      <c r="AC13" s="394" t="s">
        <v>282</v>
      </c>
      <c r="AD13" s="552">
        <v>300000</v>
      </c>
      <c r="AE13" s="553" t="s">
        <v>7</v>
      </c>
      <c r="AF13" s="554">
        <v>12</v>
      </c>
      <c r="AG13" s="705">
        <f>SUM(AD13*AF13)</f>
        <v>3600000</v>
      </c>
      <c r="AH13" s="385"/>
      <c r="AI13" s="559"/>
      <c r="AJ13" s="158"/>
      <c r="AK13" s="561"/>
      <c r="AL13" s="418"/>
    </row>
    <row r="14" spans="1:39" s="13" customFormat="1" ht="14.1" customHeight="1">
      <c r="A14" s="505"/>
      <c r="B14" s="518"/>
      <c r="C14" s="517"/>
      <c r="D14" s="517"/>
      <c r="E14" s="517"/>
      <c r="F14" s="660"/>
      <c r="G14" s="659"/>
      <c r="H14" s="408"/>
      <c r="I14" s="446"/>
      <c r="J14" s="158"/>
      <c r="K14" s="561"/>
      <c r="L14" s="158"/>
      <c r="M14" s="562"/>
      <c r="N14" s="418"/>
      <c r="O14" s="394" t="s">
        <v>298</v>
      </c>
      <c r="P14" s="552">
        <v>600000</v>
      </c>
      <c r="Q14" s="553" t="s">
        <v>7</v>
      </c>
      <c r="R14" s="564">
        <v>10</v>
      </c>
      <c r="S14" s="553"/>
      <c r="T14" s="566"/>
      <c r="U14" s="705">
        <f>SUM(P14*R14)</f>
        <v>6000000</v>
      </c>
      <c r="V14" s="385"/>
      <c r="W14" s="559"/>
      <c r="X14" s="158"/>
      <c r="Y14" s="561"/>
      <c r="Z14" s="158"/>
      <c r="AA14" s="561"/>
      <c r="AB14" s="418"/>
      <c r="AC14" s="385"/>
      <c r="AD14" s="559"/>
      <c r="AE14" s="158"/>
      <c r="AF14" s="561"/>
      <c r="AG14" s="418"/>
      <c r="AH14" s="385"/>
      <c r="AI14" s="559"/>
      <c r="AJ14" s="158"/>
      <c r="AK14" s="561"/>
      <c r="AL14" s="418"/>
    </row>
    <row r="15" spans="1:39" s="13" customFormat="1" ht="14.1" customHeight="1">
      <c r="A15" s="505"/>
      <c r="B15" s="518"/>
      <c r="C15" s="517"/>
      <c r="D15" s="517"/>
      <c r="E15" s="517" t="s">
        <v>378</v>
      </c>
      <c r="F15" s="660" t="s">
        <v>398</v>
      </c>
      <c r="G15" s="659">
        <f>SUM(N15,U15,AB15,AG15,AL15)</f>
        <v>4800000</v>
      </c>
      <c r="H15" s="404"/>
      <c r="I15" s="681"/>
      <c r="J15" s="568"/>
      <c r="K15" s="569"/>
      <c r="L15" s="206"/>
      <c r="M15" s="570"/>
      <c r="N15" s="418">
        <f>SUM(N16)</f>
        <v>0</v>
      </c>
      <c r="O15" s="402"/>
      <c r="U15" s="418">
        <f>SUM(U16)</f>
        <v>4800000</v>
      </c>
      <c r="V15" s="389"/>
      <c r="W15" s="567"/>
      <c r="X15" s="568"/>
      <c r="Y15" s="569"/>
      <c r="Z15" s="206"/>
      <c r="AA15" s="571"/>
      <c r="AB15" s="418">
        <f>SUM(AB16)</f>
        <v>0</v>
      </c>
      <c r="AC15" s="389"/>
      <c r="AD15" s="567"/>
      <c r="AE15" s="568"/>
      <c r="AF15" s="569"/>
      <c r="AG15" s="418">
        <f>SUM(AG16)</f>
        <v>0</v>
      </c>
      <c r="AH15" s="389"/>
      <c r="AI15" s="567"/>
      <c r="AJ15" s="568"/>
      <c r="AK15" s="569"/>
      <c r="AL15" s="418">
        <f>SUM(AL16)</f>
        <v>0</v>
      </c>
    </row>
    <row r="16" spans="1:39" s="13" customFormat="1" ht="14.1" customHeight="1">
      <c r="A16" s="505"/>
      <c r="B16" s="518"/>
      <c r="C16" s="517"/>
      <c r="D16" s="517"/>
      <c r="E16" s="517"/>
      <c r="F16" s="660"/>
      <c r="G16" s="659"/>
      <c r="H16" s="408"/>
      <c r="I16" s="446"/>
      <c r="J16" s="158"/>
      <c r="K16" s="573"/>
      <c r="L16" s="158"/>
      <c r="M16" s="505"/>
      <c r="N16" s="418"/>
      <c r="O16" s="394" t="s">
        <v>305</v>
      </c>
      <c r="P16" s="552">
        <v>400000</v>
      </c>
      <c r="Q16" s="553" t="s">
        <v>7</v>
      </c>
      <c r="R16" s="564">
        <v>12</v>
      </c>
      <c r="S16" s="553"/>
      <c r="T16" s="566"/>
      <c r="U16" s="705">
        <f>SUM(P16*R16)</f>
        <v>4800000</v>
      </c>
      <c r="V16" s="385"/>
      <c r="W16" s="559"/>
      <c r="X16" s="158"/>
      <c r="Y16" s="573"/>
      <c r="Z16" s="158"/>
      <c r="AA16" s="561"/>
      <c r="AB16" s="418"/>
      <c r="AC16" s="385"/>
      <c r="AD16" s="559"/>
      <c r="AE16" s="158"/>
      <c r="AF16" s="573"/>
      <c r="AG16" s="418"/>
      <c r="AH16" s="385"/>
      <c r="AI16" s="559"/>
      <c r="AJ16" s="158"/>
      <c r="AK16" s="573"/>
      <c r="AL16" s="418"/>
    </row>
    <row r="17" spans="1:38" s="13" customFormat="1" ht="14.1" customHeight="1">
      <c r="A17" s="505"/>
      <c r="B17" s="518"/>
      <c r="C17" s="518"/>
      <c r="D17" s="517"/>
      <c r="E17" s="517" t="s">
        <v>379</v>
      </c>
      <c r="F17" s="661" t="s">
        <v>299</v>
      </c>
      <c r="G17" s="659">
        <f>SUM(N17,U17,AB17,AG17,AL17)</f>
        <v>4000000</v>
      </c>
      <c r="H17" s="408"/>
      <c r="I17" s="446"/>
      <c r="J17" s="158"/>
      <c r="K17" s="505"/>
      <c r="L17" s="158"/>
      <c r="M17" s="535"/>
      <c r="N17" s="418">
        <f>SUM(N18:N20)</f>
        <v>0</v>
      </c>
      <c r="O17" s="385"/>
      <c r="P17" s="158"/>
      <c r="Q17" s="158"/>
      <c r="R17" s="505"/>
      <c r="S17" s="158"/>
      <c r="T17" s="158"/>
      <c r="U17" s="418">
        <f>SUM(U18:U18)</f>
        <v>0</v>
      </c>
      <c r="V17" s="385"/>
      <c r="W17" s="158"/>
      <c r="X17" s="158"/>
      <c r="Y17" s="505"/>
      <c r="Z17" s="158"/>
      <c r="AA17" s="158"/>
      <c r="AB17" s="418">
        <f>SUM(AB18:AB18)</f>
        <v>4000000</v>
      </c>
      <c r="AC17" s="385"/>
      <c r="AD17" s="158"/>
      <c r="AE17" s="158"/>
      <c r="AF17" s="505"/>
      <c r="AG17" s="418">
        <f>SUM(AG18:AG18)</f>
        <v>0</v>
      </c>
      <c r="AH17" s="385"/>
      <c r="AI17" s="158"/>
      <c r="AJ17" s="158"/>
      <c r="AK17" s="505"/>
      <c r="AL17" s="418">
        <f>SUM(AL18:AL18)</f>
        <v>0</v>
      </c>
    </row>
    <row r="18" spans="1:38" s="13" customFormat="1" ht="14.1" customHeight="1">
      <c r="A18" s="505"/>
      <c r="B18" s="518"/>
      <c r="C18" s="518"/>
      <c r="D18" s="518"/>
      <c r="E18" s="518"/>
      <c r="F18" s="661"/>
      <c r="G18" s="659"/>
      <c r="H18" s="408"/>
      <c r="I18" s="446"/>
      <c r="J18" s="560"/>
      <c r="K18" s="505"/>
      <c r="L18" s="158"/>
      <c r="M18" s="562"/>
      <c r="N18" s="418"/>
      <c r="O18" s="385"/>
      <c r="P18" s="559"/>
      <c r="Q18" s="560"/>
      <c r="R18" s="505"/>
      <c r="S18" s="158"/>
      <c r="T18" s="561"/>
      <c r="U18" s="418"/>
      <c r="V18" s="394" t="s">
        <v>299</v>
      </c>
      <c r="W18" s="552">
        <v>200000</v>
      </c>
      <c r="X18" s="553" t="s">
        <v>7</v>
      </c>
      <c r="Y18" s="554">
        <v>20</v>
      </c>
      <c r="Z18" s="553"/>
      <c r="AA18" s="555"/>
      <c r="AB18" s="705">
        <f>SUM(W18*Y18)</f>
        <v>4000000</v>
      </c>
      <c r="AC18" s="385"/>
      <c r="AD18" s="559"/>
      <c r="AE18" s="560"/>
      <c r="AF18" s="505"/>
      <c r="AG18" s="418"/>
      <c r="AH18" s="385"/>
      <c r="AI18" s="559"/>
      <c r="AJ18" s="560"/>
      <c r="AK18" s="505"/>
      <c r="AL18" s="418"/>
    </row>
    <row r="19" spans="1:38" s="13" customFormat="1" ht="14.1" customHeight="1">
      <c r="A19" s="505"/>
      <c r="B19" s="518"/>
      <c r="C19" s="518"/>
      <c r="D19" s="517"/>
      <c r="E19" s="517" t="s">
        <v>380</v>
      </c>
      <c r="F19" s="661" t="s">
        <v>399</v>
      </c>
      <c r="G19" s="659">
        <f>SUM(N19,U19,AB19,AG19,AL19)</f>
        <v>240000</v>
      </c>
      <c r="H19" s="408"/>
      <c r="I19" s="446"/>
      <c r="J19" s="158"/>
      <c r="K19" s="505"/>
      <c r="L19" s="158"/>
      <c r="M19" s="535"/>
      <c r="N19" s="418">
        <f>SUM(N20:N22)</f>
        <v>0</v>
      </c>
      <c r="O19" s="385"/>
      <c r="P19" s="158"/>
      <c r="Q19" s="158"/>
      <c r="R19" s="505"/>
      <c r="S19" s="158"/>
      <c r="T19" s="158"/>
      <c r="U19" s="418">
        <f>SUM(U20)</f>
        <v>240000</v>
      </c>
      <c r="V19" s="385"/>
      <c r="W19" s="158"/>
      <c r="X19" s="158"/>
      <c r="Y19" s="505"/>
      <c r="Z19" s="158"/>
      <c r="AA19" s="158"/>
      <c r="AB19" s="418">
        <f>SUM(AB20)</f>
        <v>0</v>
      </c>
      <c r="AC19" s="385"/>
      <c r="AD19" s="158"/>
      <c r="AE19" s="158"/>
      <c r="AF19" s="505"/>
      <c r="AG19" s="418">
        <f>SUM(AG20)</f>
        <v>0</v>
      </c>
      <c r="AH19" s="385"/>
      <c r="AI19" s="158"/>
      <c r="AJ19" s="158"/>
      <c r="AK19" s="505"/>
      <c r="AL19" s="418">
        <f>SUM(AL20)</f>
        <v>0</v>
      </c>
    </row>
    <row r="20" spans="1:38" s="13" customFormat="1" ht="14.1" customHeight="1">
      <c r="A20" s="505"/>
      <c r="B20" s="518"/>
      <c r="C20" s="518"/>
      <c r="D20" s="518"/>
      <c r="E20" s="518"/>
      <c r="F20" s="660"/>
      <c r="G20" s="659"/>
      <c r="H20" s="408"/>
      <c r="I20" s="446"/>
      <c r="J20" s="158"/>
      <c r="K20" s="561"/>
      <c r="L20" s="158"/>
      <c r="M20" s="562"/>
      <c r="N20" s="418"/>
      <c r="O20" s="394" t="s">
        <v>284</v>
      </c>
      <c r="P20" s="552">
        <v>20000</v>
      </c>
      <c r="Q20" s="553" t="s">
        <v>7</v>
      </c>
      <c r="R20" s="566">
        <v>12</v>
      </c>
      <c r="S20" s="553"/>
      <c r="T20" s="566"/>
      <c r="U20" s="705">
        <f>SUM(P20*R20)</f>
        <v>240000</v>
      </c>
      <c r="V20" s="394"/>
      <c r="W20" s="552"/>
      <c r="X20" s="553"/>
      <c r="Y20" s="566"/>
      <c r="Z20" s="553"/>
      <c r="AA20" s="566"/>
      <c r="AB20" s="705"/>
      <c r="AC20" s="385"/>
      <c r="AD20" s="559"/>
      <c r="AE20" s="158"/>
      <c r="AF20" s="561"/>
      <c r="AG20" s="418"/>
      <c r="AH20" s="385"/>
      <c r="AI20" s="559"/>
      <c r="AJ20" s="158"/>
      <c r="AK20" s="561"/>
      <c r="AL20" s="418"/>
    </row>
    <row r="21" spans="1:38" s="13" customFormat="1" ht="14.1" customHeight="1">
      <c r="A21" s="505"/>
      <c r="B21" s="518"/>
      <c r="C21" s="518"/>
      <c r="D21" s="517"/>
      <c r="E21" s="517" t="s">
        <v>381</v>
      </c>
      <c r="F21" s="661" t="s">
        <v>400</v>
      </c>
      <c r="G21" s="659">
        <f>SUM(N21,U21,AB21,AG21,AL21)</f>
        <v>1480000</v>
      </c>
      <c r="H21" s="408"/>
      <c r="I21" s="446"/>
      <c r="J21" s="158"/>
      <c r="K21" s="505"/>
      <c r="L21" s="158"/>
      <c r="M21" s="535"/>
      <c r="N21" s="418">
        <f>SUM(N22:N24)</f>
        <v>0</v>
      </c>
      <c r="O21" s="385"/>
      <c r="P21" s="158"/>
      <c r="Q21" s="158"/>
      <c r="R21" s="505"/>
      <c r="S21" s="158"/>
      <c r="T21" s="158"/>
      <c r="U21" s="418">
        <f>SUM(U22:U23)</f>
        <v>1240000</v>
      </c>
      <c r="V21" s="385"/>
      <c r="W21" s="158"/>
      <c r="X21" s="158"/>
      <c r="Y21" s="505"/>
      <c r="Z21" s="158"/>
      <c r="AA21" s="158"/>
      <c r="AB21" s="418">
        <f>SUM(AB22:AB23)</f>
        <v>240000</v>
      </c>
      <c r="AC21" s="385"/>
      <c r="AD21" s="158"/>
      <c r="AE21" s="158"/>
      <c r="AF21" s="505"/>
      <c r="AG21" s="418">
        <f>SUM(AG22:AG23)</f>
        <v>0</v>
      </c>
      <c r="AH21" s="385"/>
      <c r="AI21" s="158"/>
      <c r="AJ21" s="158"/>
      <c r="AK21" s="505"/>
      <c r="AL21" s="418">
        <f>SUM(AL22:AL23)</f>
        <v>0</v>
      </c>
    </row>
    <row r="22" spans="1:38" s="13" customFormat="1" ht="14.1" customHeight="1">
      <c r="A22" s="505"/>
      <c r="B22" s="518"/>
      <c r="C22" s="518"/>
      <c r="D22" s="518"/>
      <c r="E22" s="518"/>
      <c r="F22" s="661"/>
      <c r="G22" s="659"/>
      <c r="H22" s="408"/>
      <c r="I22" s="446"/>
      <c r="J22" s="158"/>
      <c r="K22" s="573"/>
      <c r="L22" s="158"/>
      <c r="M22" s="562"/>
      <c r="N22" s="418"/>
      <c r="O22" s="394" t="s">
        <v>283</v>
      </c>
      <c r="P22" s="552">
        <v>20000</v>
      </c>
      <c r="Q22" s="553" t="s">
        <v>7</v>
      </c>
      <c r="R22" s="566">
        <v>12</v>
      </c>
      <c r="S22" s="553"/>
      <c r="T22" s="566"/>
      <c r="U22" s="705">
        <f>SUM(P22*R22)</f>
        <v>240000</v>
      </c>
      <c r="V22" s="394" t="s">
        <v>283</v>
      </c>
      <c r="W22" s="552">
        <v>20000</v>
      </c>
      <c r="X22" s="553" t="s">
        <v>7</v>
      </c>
      <c r="Y22" s="566">
        <v>12</v>
      </c>
      <c r="Z22" s="553"/>
      <c r="AA22" s="566"/>
      <c r="AB22" s="705">
        <f>SUM(W22*Y22)</f>
        <v>240000</v>
      </c>
      <c r="AC22" s="385"/>
      <c r="AD22" s="559"/>
      <c r="AE22" s="158"/>
      <c r="AF22" s="573"/>
      <c r="AG22" s="418"/>
      <c r="AH22" s="385"/>
      <c r="AI22" s="559"/>
      <c r="AJ22" s="158"/>
      <c r="AK22" s="573"/>
      <c r="AL22" s="418"/>
    </row>
    <row r="23" spans="1:38" s="13" customFormat="1" ht="14.1" customHeight="1">
      <c r="A23" s="505"/>
      <c r="B23" s="518"/>
      <c r="C23" s="518"/>
      <c r="D23" s="518"/>
      <c r="E23" s="518"/>
      <c r="F23" s="661"/>
      <c r="G23" s="659"/>
      <c r="H23" s="408"/>
      <c r="I23" s="446"/>
      <c r="J23" s="158"/>
      <c r="K23" s="573"/>
      <c r="L23" s="158"/>
      <c r="M23" s="562"/>
      <c r="N23" s="418"/>
      <c r="O23" s="395" t="s">
        <v>300</v>
      </c>
      <c r="P23" s="574">
        <v>500000</v>
      </c>
      <c r="Q23" s="575" t="s">
        <v>7</v>
      </c>
      <c r="R23" s="576">
        <v>2</v>
      </c>
      <c r="S23" s="577"/>
      <c r="T23" s="579"/>
      <c r="U23" s="713">
        <f>SUM(P23*R23)</f>
        <v>1000000</v>
      </c>
      <c r="V23" s="385"/>
      <c r="W23" s="559"/>
      <c r="X23" s="158"/>
      <c r="Y23" s="573"/>
      <c r="Z23" s="158"/>
      <c r="AA23" s="561"/>
      <c r="AB23" s="418"/>
      <c r="AC23" s="385"/>
      <c r="AD23" s="559"/>
      <c r="AE23" s="158"/>
      <c r="AF23" s="573"/>
      <c r="AG23" s="418"/>
      <c r="AH23" s="385"/>
      <c r="AI23" s="559"/>
      <c r="AJ23" s="158"/>
      <c r="AK23" s="573"/>
      <c r="AL23" s="418"/>
    </row>
    <row r="24" spans="1:38" s="13" customFormat="1" ht="14.1" customHeight="1">
      <c r="A24" s="505"/>
      <c r="B24" s="518"/>
      <c r="C24" s="518"/>
      <c r="D24" s="517"/>
      <c r="E24" s="517" t="s">
        <v>382</v>
      </c>
      <c r="F24" s="661" t="s">
        <v>401</v>
      </c>
      <c r="G24" s="659">
        <f>SUM(N24,U24,AB24,AG24,AL24)</f>
        <v>0</v>
      </c>
      <c r="H24" s="408"/>
      <c r="I24" s="446"/>
      <c r="J24" s="158"/>
      <c r="K24" s="505"/>
      <c r="L24" s="158"/>
      <c r="M24" s="535"/>
      <c r="N24" s="418">
        <f>SUM(N25:N27)</f>
        <v>0</v>
      </c>
      <c r="O24" s="385"/>
      <c r="P24" s="158"/>
      <c r="Q24" s="158"/>
      <c r="R24" s="505"/>
      <c r="S24" s="158"/>
      <c r="T24" s="158"/>
      <c r="U24" s="418">
        <f>SUM(U25)</f>
        <v>0</v>
      </c>
      <c r="V24" s="385"/>
      <c r="W24" s="158"/>
      <c r="X24" s="158"/>
      <c r="Y24" s="505"/>
      <c r="Z24" s="158"/>
      <c r="AA24" s="158"/>
      <c r="AB24" s="418">
        <f>SUM(AB25)</f>
        <v>0</v>
      </c>
      <c r="AC24" s="385"/>
      <c r="AD24" s="158"/>
      <c r="AE24" s="158"/>
      <c r="AF24" s="505"/>
      <c r="AG24" s="418">
        <f>SUM(AG25)</f>
        <v>0</v>
      </c>
      <c r="AH24" s="385"/>
      <c r="AI24" s="158"/>
      <c r="AJ24" s="158"/>
      <c r="AK24" s="505"/>
      <c r="AL24" s="418">
        <f>SUM(AL25)</f>
        <v>0</v>
      </c>
    </row>
    <row r="25" spans="1:38" s="13" customFormat="1" ht="14.1" customHeight="1">
      <c r="A25" s="505"/>
      <c r="B25" s="518"/>
      <c r="C25" s="518"/>
      <c r="D25" s="518"/>
      <c r="E25" s="518"/>
      <c r="F25" s="661"/>
      <c r="G25" s="659"/>
      <c r="H25" s="408"/>
      <c r="I25" s="446"/>
      <c r="J25" s="158"/>
      <c r="K25" s="505"/>
      <c r="L25" s="158"/>
      <c r="M25" s="535"/>
      <c r="N25" s="418"/>
      <c r="O25" s="385"/>
      <c r="P25" s="158"/>
      <c r="Q25" s="158"/>
      <c r="R25" s="505"/>
      <c r="S25" s="158"/>
      <c r="T25" s="158"/>
      <c r="U25" s="418"/>
      <c r="V25" s="385"/>
      <c r="W25" s="158"/>
      <c r="X25" s="158"/>
      <c r="Y25" s="505"/>
      <c r="Z25" s="158"/>
      <c r="AA25" s="158"/>
      <c r="AB25" s="418"/>
      <c r="AC25" s="385"/>
      <c r="AD25" s="158"/>
      <c r="AE25" s="158"/>
      <c r="AF25" s="505"/>
      <c r="AG25" s="418"/>
      <c r="AH25" s="385"/>
      <c r="AI25" s="158"/>
      <c r="AJ25" s="158"/>
      <c r="AK25" s="505"/>
      <c r="AL25" s="418"/>
    </row>
    <row r="26" spans="1:38" s="13" customFormat="1" ht="12.95" customHeight="1">
      <c r="A26" s="505"/>
      <c r="B26" s="518"/>
      <c r="C26" s="518"/>
      <c r="D26" s="517"/>
      <c r="E26" s="517" t="s">
        <v>383</v>
      </c>
      <c r="F26" s="661" t="s">
        <v>402</v>
      </c>
      <c r="G26" s="659">
        <f>SUM(N26,U26,AB26,AG26,AL26)</f>
        <v>4240000</v>
      </c>
      <c r="H26" s="408"/>
      <c r="I26" s="446"/>
      <c r="J26" s="158"/>
      <c r="K26" s="505"/>
      <c r="L26" s="158"/>
      <c r="M26" s="535"/>
      <c r="N26" s="418">
        <f>SUM(N27:N29)</f>
        <v>0</v>
      </c>
      <c r="O26" s="394"/>
      <c r="P26" s="552">
        <v>40000</v>
      </c>
      <c r="Q26" s="582" t="s">
        <v>7</v>
      </c>
      <c r="R26" s="566">
        <v>12</v>
      </c>
      <c r="S26" s="553"/>
      <c r="T26" s="566"/>
      <c r="U26" s="418">
        <f>SUM(U27:U29)</f>
        <v>480000</v>
      </c>
      <c r="V26" s="394"/>
      <c r="W26" s="552">
        <v>20000</v>
      </c>
      <c r="X26" s="553" t="s">
        <v>7</v>
      </c>
      <c r="Y26" s="554">
        <v>50</v>
      </c>
      <c r="Z26" s="553"/>
      <c r="AA26" s="566"/>
      <c r="AB26" s="418">
        <f>SUM(AB27:AB29)</f>
        <v>1300000</v>
      </c>
      <c r="AC26" s="385"/>
      <c r="AD26" s="158"/>
      <c r="AE26" s="158"/>
      <c r="AF26" s="505"/>
      <c r="AG26" s="418">
        <f>SUM(AG27:AG29)</f>
        <v>300000</v>
      </c>
      <c r="AH26" s="385"/>
      <c r="AI26" s="158"/>
      <c r="AJ26" s="158"/>
      <c r="AK26" s="505"/>
      <c r="AL26" s="418">
        <f>SUM(AL27:AL29)</f>
        <v>2160000</v>
      </c>
    </row>
    <row r="27" spans="1:38" s="13" customFormat="1" ht="12.95" customHeight="1">
      <c r="A27" s="505"/>
      <c r="B27" s="518"/>
      <c r="C27" s="518"/>
      <c r="D27" s="518"/>
      <c r="E27" s="518"/>
      <c r="F27" s="661"/>
      <c r="G27" s="659"/>
      <c r="H27" s="408"/>
      <c r="I27" s="446"/>
      <c r="J27" s="158"/>
      <c r="K27" s="505"/>
      <c r="L27" s="158"/>
      <c r="M27" s="535"/>
      <c r="N27" s="418"/>
      <c r="O27" s="394" t="s">
        <v>301</v>
      </c>
      <c r="P27" s="552">
        <v>40000</v>
      </c>
      <c r="Q27" s="582" t="s">
        <v>7</v>
      </c>
      <c r="R27" s="566">
        <v>12</v>
      </c>
      <c r="S27" s="553"/>
      <c r="T27" s="566"/>
      <c r="U27" s="705">
        <f>SUM(P27*R27)</f>
        <v>480000</v>
      </c>
      <c r="V27" s="394" t="s">
        <v>301</v>
      </c>
      <c r="W27" s="552">
        <v>30000</v>
      </c>
      <c r="X27" s="553" t="s">
        <v>7</v>
      </c>
      <c r="Y27" s="555">
        <v>10</v>
      </c>
      <c r="Z27" s="553"/>
      <c r="AA27" s="555"/>
      <c r="AB27" s="705">
        <f>SUM(W27*Y27)</f>
        <v>300000</v>
      </c>
      <c r="AC27" s="394" t="s">
        <v>301</v>
      </c>
      <c r="AD27" s="552">
        <v>30000</v>
      </c>
      <c r="AE27" s="553" t="s">
        <v>7</v>
      </c>
      <c r="AF27" s="555">
        <v>10</v>
      </c>
      <c r="AG27" s="705">
        <f>SUM(AD27*AF27)</f>
        <v>300000</v>
      </c>
      <c r="AH27" s="394" t="s">
        <v>301</v>
      </c>
      <c r="AI27" s="552">
        <v>80000</v>
      </c>
      <c r="AJ27" s="582" t="s">
        <v>7</v>
      </c>
      <c r="AK27" s="566">
        <v>12</v>
      </c>
      <c r="AL27" s="705">
        <f>SUM(AI27*AK27)</f>
        <v>960000</v>
      </c>
    </row>
    <row r="28" spans="1:38" s="13" customFormat="1" ht="12.95" customHeight="1">
      <c r="A28" s="505"/>
      <c r="B28" s="518"/>
      <c r="C28" s="518"/>
      <c r="D28" s="518"/>
      <c r="E28" s="518"/>
      <c r="F28" s="661"/>
      <c r="G28" s="659"/>
      <c r="H28" s="408"/>
      <c r="I28" s="446"/>
      <c r="J28" s="158"/>
      <c r="K28" s="505"/>
      <c r="L28" s="158"/>
      <c r="M28" s="535"/>
      <c r="N28" s="418"/>
      <c r="O28" s="385"/>
      <c r="P28" s="158"/>
      <c r="Q28" s="158"/>
      <c r="R28" s="505"/>
      <c r="S28" s="158"/>
      <c r="T28" s="158"/>
      <c r="U28" s="418"/>
      <c r="V28" s="394" t="s">
        <v>178</v>
      </c>
      <c r="W28" s="552">
        <v>20000</v>
      </c>
      <c r="X28" s="553" t="s">
        <v>7</v>
      </c>
      <c r="Y28" s="554">
        <v>50</v>
      </c>
      <c r="Z28" s="553"/>
      <c r="AA28" s="566"/>
      <c r="AB28" s="705">
        <f>SUM(W28*Y28)</f>
        <v>1000000</v>
      </c>
      <c r="AC28" s="385"/>
      <c r="AD28" s="158"/>
      <c r="AE28" s="158"/>
      <c r="AF28" s="505"/>
      <c r="AG28" s="418"/>
      <c r="AH28" s="394" t="s">
        <v>275</v>
      </c>
      <c r="AI28" s="552">
        <v>100000</v>
      </c>
      <c r="AJ28" s="582" t="s">
        <v>7</v>
      </c>
      <c r="AK28" s="583">
        <v>4</v>
      </c>
      <c r="AL28" s="705">
        <f>SUM(AI28*AK28)</f>
        <v>400000</v>
      </c>
    </row>
    <row r="29" spans="1:38" s="13" customFormat="1" ht="12.95" customHeight="1">
      <c r="A29" s="505"/>
      <c r="B29" s="518"/>
      <c r="C29" s="518"/>
      <c r="D29" s="518"/>
      <c r="E29" s="518"/>
      <c r="F29" s="661"/>
      <c r="G29" s="659"/>
      <c r="H29" s="408"/>
      <c r="I29" s="446"/>
      <c r="J29" s="158"/>
      <c r="K29" s="505"/>
      <c r="L29" s="158"/>
      <c r="M29" s="535"/>
      <c r="N29" s="418"/>
      <c r="O29" s="385"/>
      <c r="P29" s="158"/>
      <c r="Q29" s="158"/>
      <c r="R29" s="505"/>
      <c r="S29" s="158"/>
      <c r="T29" s="158"/>
      <c r="U29" s="418"/>
      <c r="V29" s="385"/>
      <c r="W29" s="158"/>
      <c r="X29" s="158"/>
      <c r="Y29" s="505"/>
      <c r="Z29" s="158"/>
      <c r="AA29" s="158"/>
      <c r="AB29" s="418"/>
      <c r="AC29" s="385"/>
      <c r="AD29" s="158"/>
      <c r="AE29" s="158"/>
      <c r="AF29" s="505"/>
      <c r="AG29" s="418"/>
      <c r="AH29" s="394" t="s">
        <v>142</v>
      </c>
      <c r="AI29" s="552">
        <v>200000</v>
      </c>
      <c r="AJ29" s="553" t="s">
        <v>7</v>
      </c>
      <c r="AK29" s="554">
        <v>4</v>
      </c>
      <c r="AL29" s="705">
        <f>SUM(AI29*AK29)</f>
        <v>800000</v>
      </c>
    </row>
    <row r="30" spans="1:38" s="13" customFormat="1" ht="12.95" customHeight="1">
      <c r="A30" s="505"/>
      <c r="B30" s="518"/>
      <c r="C30" s="518"/>
      <c r="D30" s="517"/>
      <c r="E30" s="517" t="s">
        <v>384</v>
      </c>
      <c r="F30" s="661" t="s">
        <v>403</v>
      </c>
      <c r="G30" s="659">
        <f>SUM(N30,U30,AB30,AG30,AL30)</f>
        <v>720000</v>
      </c>
      <c r="H30" s="408"/>
      <c r="I30" s="446"/>
      <c r="J30" s="158"/>
      <c r="K30" s="505"/>
      <c r="L30" s="158"/>
      <c r="M30" s="535"/>
      <c r="N30" s="418">
        <f>SUM(N31)</f>
        <v>0</v>
      </c>
      <c r="O30" s="385"/>
      <c r="P30" s="158"/>
      <c r="Q30" s="158"/>
      <c r="R30" s="505"/>
      <c r="S30" s="158"/>
      <c r="T30" s="158"/>
      <c r="U30" s="418">
        <f>SUM(U31)</f>
        <v>720000</v>
      </c>
      <c r="V30" s="385"/>
      <c r="W30" s="158"/>
      <c r="X30" s="158"/>
      <c r="Y30" s="505"/>
      <c r="Z30" s="158"/>
      <c r="AA30" s="158"/>
      <c r="AB30" s="418">
        <f>SUM(AB31)</f>
        <v>0</v>
      </c>
      <c r="AC30" s="385"/>
      <c r="AD30" s="158"/>
      <c r="AE30" s="158"/>
      <c r="AF30" s="505"/>
      <c r="AG30" s="418">
        <f>SUM(AG31)</f>
        <v>0</v>
      </c>
      <c r="AH30" s="385"/>
      <c r="AI30" s="158"/>
      <c r="AJ30" s="158"/>
      <c r="AK30" s="505"/>
      <c r="AL30" s="418">
        <f>SUM(AL31)</f>
        <v>0</v>
      </c>
    </row>
    <row r="31" spans="1:38" s="13" customFormat="1" ht="12.95" customHeight="1">
      <c r="A31" s="505"/>
      <c r="B31" s="518"/>
      <c r="C31" s="518"/>
      <c r="D31" s="518"/>
      <c r="E31" s="518"/>
      <c r="F31" s="661"/>
      <c r="G31" s="659"/>
      <c r="H31" s="408"/>
      <c r="I31" s="446"/>
      <c r="J31" s="158"/>
      <c r="K31" s="505"/>
      <c r="L31" s="158"/>
      <c r="M31" s="535"/>
      <c r="N31" s="418"/>
      <c r="O31" s="395" t="s">
        <v>302</v>
      </c>
      <c r="P31" s="574">
        <v>30000</v>
      </c>
      <c r="Q31" s="577" t="s">
        <v>7</v>
      </c>
      <c r="R31" s="585">
        <v>24</v>
      </c>
      <c r="S31" s="577"/>
      <c r="T31" s="579"/>
      <c r="U31" s="713">
        <f>SUM(P31*R31)</f>
        <v>720000</v>
      </c>
      <c r="V31" s="385"/>
      <c r="W31" s="158"/>
      <c r="X31" s="158"/>
      <c r="Y31" s="505"/>
      <c r="Z31" s="158"/>
      <c r="AA31" s="158"/>
      <c r="AB31" s="418"/>
      <c r="AC31" s="385"/>
      <c r="AD31" s="158"/>
      <c r="AE31" s="158"/>
      <c r="AF31" s="505"/>
      <c r="AG31" s="418"/>
      <c r="AH31" s="385"/>
      <c r="AI31" s="158"/>
      <c r="AJ31" s="158"/>
      <c r="AK31" s="505"/>
      <c r="AL31" s="418"/>
    </row>
    <row r="32" spans="1:38" s="13" customFormat="1" ht="12.95" customHeight="1">
      <c r="A32" s="505"/>
      <c r="B32" s="518"/>
      <c r="C32" s="518"/>
      <c r="D32" s="517"/>
      <c r="E32" s="517" t="s">
        <v>385</v>
      </c>
      <c r="F32" s="661" t="s">
        <v>404</v>
      </c>
      <c r="G32" s="659">
        <f>SUM(N32,U32,AB32,AG32,AL32)</f>
        <v>1200000</v>
      </c>
      <c r="H32" s="408"/>
      <c r="I32" s="446"/>
      <c r="J32" s="158"/>
      <c r="K32" s="505"/>
      <c r="L32" s="158"/>
      <c r="M32" s="535"/>
      <c r="N32" s="418">
        <f>SUM(N33)</f>
        <v>0</v>
      </c>
      <c r="O32" s="394"/>
      <c r="P32" s="552"/>
      <c r="Q32" s="582"/>
      <c r="R32" s="554"/>
      <c r="S32" s="553"/>
      <c r="T32" s="566"/>
      <c r="U32" s="418">
        <f>SUM(U33)</f>
        <v>1200000</v>
      </c>
      <c r="V32" s="385"/>
      <c r="W32" s="158"/>
      <c r="X32" s="158"/>
      <c r="Y32" s="505"/>
      <c r="Z32" s="158"/>
      <c r="AA32" s="158"/>
      <c r="AB32" s="418"/>
      <c r="AC32" s="385"/>
      <c r="AD32" s="158"/>
      <c r="AE32" s="158"/>
      <c r="AF32" s="505"/>
      <c r="AG32" s="418"/>
      <c r="AH32" s="385"/>
      <c r="AI32" s="158"/>
      <c r="AJ32" s="158"/>
      <c r="AK32" s="505"/>
      <c r="AL32" s="418"/>
    </row>
    <row r="33" spans="1:38" s="13" customFormat="1" ht="12.95" customHeight="1">
      <c r="A33" s="505"/>
      <c r="B33" s="518"/>
      <c r="C33" s="518"/>
      <c r="D33" s="518"/>
      <c r="E33" s="518"/>
      <c r="F33" s="661"/>
      <c r="G33" s="659"/>
      <c r="H33" s="408"/>
      <c r="I33" s="446"/>
      <c r="J33" s="158"/>
      <c r="K33" s="505"/>
      <c r="L33" s="158"/>
      <c r="M33" s="535"/>
      <c r="N33" s="418"/>
      <c r="O33" s="385"/>
      <c r="P33" s="552">
        <v>300000</v>
      </c>
      <c r="Q33" s="582" t="s">
        <v>7</v>
      </c>
      <c r="R33" s="554">
        <v>4</v>
      </c>
      <c r="S33" s="553"/>
      <c r="T33" s="566"/>
      <c r="U33" s="418">
        <f>P33*R33</f>
        <v>1200000</v>
      </c>
      <c r="V33" s="385"/>
      <c r="W33" s="158"/>
      <c r="X33" s="158"/>
      <c r="Y33" s="505"/>
      <c r="Z33" s="158"/>
      <c r="AA33" s="158"/>
      <c r="AB33" s="418"/>
      <c r="AC33" s="385"/>
      <c r="AD33" s="158"/>
      <c r="AE33" s="158"/>
      <c r="AF33" s="505"/>
      <c r="AG33" s="418"/>
      <c r="AH33" s="385"/>
      <c r="AI33" s="559"/>
      <c r="AJ33" s="158"/>
      <c r="AK33" s="561"/>
      <c r="AL33" s="418"/>
    </row>
    <row r="34" spans="1:38" s="13" customFormat="1" ht="12.95" customHeight="1">
      <c r="A34" s="505"/>
      <c r="B34" s="518"/>
      <c r="C34" s="518"/>
      <c r="D34" s="517"/>
      <c r="E34" s="517" t="s">
        <v>386</v>
      </c>
      <c r="F34" s="661" t="s">
        <v>405</v>
      </c>
      <c r="G34" s="659">
        <f>SUM(N34,U34,AB34,AG34,AL34)</f>
        <v>1700000</v>
      </c>
      <c r="H34" s="408"/>
      <c r="I34" s="446"/>
      <c r="J34" s="158"/>
      <c r="K34" s="505"/>
      <c r="L34" s="158"/>
      <c r="M34" s="535"/>
      <c r="N34" s="418">
        <f>SUM(N35)</f>
        <v>0</v>
      </c>
      <c r="O34" s="385"/>
      <c r="P34" s="158"/>
      <c r="Q34" s="158"/>
      <c r="R34" s="505"/>
      <c r="S34" s="158"/>
      <c r="T34" s="158"/>
      <c r="U34" s="418">
        <f>SUM(U35)</f>
        <v>1200000</v>
      </c>
      <c r="V34" s="385"/>
      <c r="W34" s="158"/>
      <c r="X34" s="158"/>
      <c r="Y34" s="505"/>
      <c r="Z34" s="158"/>
      <c r="AA34" s="158"/>
      <c r="AB34" s="418">
        <f>SUM(AB35)</f>
        <v>500000</v>
      </c>
      <c r="AC34" s="385"/>
      <c r="AD34" s="158"/>
      <c r="AE34" s="158"/>
      <c r="AF34" s="505"/>
      <c r="AG34" s="418">
        <f>SUM(AG35)</f>
        <v>0</v>
      </c>
      <c r="AH34" s="385"/>
      <c r="AI34" s="559"/>
      <c r="AJ34" s="158"/>
      <c r="AK34" s="561"/>
      <c r="AL34" s="418">
        <f>SUM(AL35)</f>
        <v>0</v>
      </c>
    </row>
    <row r="35" spans="1:38" s="13" customFormat="1" ht="12.95" customHeight="1">
      <c r="A35" s="505"/>
      <c r="B35" s="518"/>
      <c r="C35" s="518"/>
      <c r="D35" s="518"/>
      <c r="E35" s="518"/>
      <c r="F35" s="661"/>
      <c r="G35" s="659"/>
      <c r="H35" s="408"/>
      <c r="I35" s="446"/>
      <c r="J35" s="158"/>
      <c r="K35" s="505"/>
      <c r="L35" s="158"/>
      <c r="M35" s="535"/>
      <c r="N35" s="418"/>
      <c r="O35" s="394" t="s">
        <v>261</v>
      </c>
      <c r="P35" s="552">
        <v>300000</v>
      </c>
      <c r="Q35" s="582" t="s">
        <v>7</v>
      </c>
      <c r="R35" s="583">
        <v>4</v>
      </c>
      <c r="S35" s="553"/>
      <c r="T35" s="566"/>
      <c r="U35" s="705">
        <f>SUM(P35*R35)</f>
        <v>1200000</v>
      </c>
      <c r="V35" s="394" t="s">
        <v>170</v>
      </c>
      <c r="W35" s="552">
        <v>500000</v>
      </c>
      <c r="X35" s="582" t="s">
        <v>7</v>
      </c>
      <c r="Y35" s="566">
        <v>1</v>
      </c>
      <c r="Z35" s="553"/>
      <c r="AA35" s="566"/>
      <c r="AB35" s="705">
        <f>SUM(W35*Y35)</f>
        <v>500000</v>
      </c>
      <c r="AC35" s="385"/>
      <c r="AD35" s="158"/>
      <c r="AE35" s="158"/>
      <c r="AF35" s="505"/>
      <c r="AG35" s="418"/>
      <c r="AH35" s="402"/>
      <c r="AL35" s="415"/>
    </row>
    <row r="36" spans="1:38" s="13" customFormat="1" ht="12.95" customHeight="1">
      <c r="A36" s="505"/>
      <c r="B36" s="518"/>
      <c r="C36" s="518"/>
      <c r="D36" s="517"/>
      <c r="E36" s="517" t="s">
        <v>387</v>
      </c>
      <c r="F36" s="661" t="s">
        <v>406</v>
      </c>
      <c r="G36" s="659">
        <f>SUM(N36,U36,AB36,AG36,AL36)</f>
        <v>840000</v>
      </c>
      <c r="H36" s="408"/>
      <c r="I36" s="446"/>
      <c r="J36" s="158"/>
      <c r="K36" s="505"/>
      <c r="L36" s="158"/>
      <c r="M36" s="535"/>
      <c r="N36" s="418">
        <f>SUM(N37)</f>
        <v>0</v>
      </c>
      <c r="O36" s="385"/>
      <c r="P36" s="158"/>
      <c r="Q36" s="158"/>
      <c r="R36" s="505"/>
      <c r="S36" s="158"/>
      <c r="T36" s="158"/>
      <c r="U36" s="418">
        <f>SUM(U37)</f>
        <v>0</v>
      </c>
      <c r="V36" s="385"/>
      <c r="W36" s="158"/>
      <c r="X36" s="158"/>
      <c r="Y36" s="505"/>
      <c r="Z36" s="158"/>
      <c r="AA36" s="158"/>
      <c r="AB36" s="418">
        <f>SUM(AB37)</f>
        <v>240000</v>
      </c>
      <c r="AC36" s="385"/>
      <c r="AD36" s="158"/>
      <c r="AE36" s="158"/>
      <c r="AF36" s="505"/>
      <c r="AG36" s="418">
        <f>SUM(AG37)</f>
        <v>0</v>
      </c>
      <c r="AH36" s="394" t="s">
        <v>277</v>
      </c>
      <c r="AI36" s="552">
        <v>300000</v>
      </c>
      <c r="AJ36" s="582" t="s">
        <v>7</v>
      </c>
      <c r="AK36" s="584">
        <v>2</v>
      </c>
      <c r="AL36" s="705">
        <f>SUM(AI36*AK36)</f>
        <v>600000</v>
      </c>
    </row>
    <row r="37" spans="1:38" s="13" customFormat="1" ht="12.95" customHeight="1">
      <c r="A37" s="505"/>
      <c r="B37" s="518"/>
      <c r="C37" s="518"/>
      <c r="D37" s="518"/>
      <c r="E37" s="518"/>
      <c r="F37" s="661"/>
      <c r="G37" s="659"/>
      <c r="H37" s="408"/>
      <c r="I37" s="446"/>
      <c r="J37" s="158"/>
      <c r="K37" s="505"/>
      <c r="L37" s="158"/>
      <c r="M37" s="535"/>
      <c r="N37" s="418"/>
      <c r="O37" s="385"/>
      <c r="P37" s="158"/>
      <c r="Q37" s="158"/>
      <c r="R37" s="505"/>
      <c r="S37" s="158"/>
      <c r="T37" s="158"/>
      <c r="U37" s="418"/>
      <c r="V37" s="394" t="s">
        <v>285</v>
      </c>
      <c r="W37" s="552">
        <v>20000</v>
      </c>
      <c r="X37" s="582" t="s">
        <v>7</v>
      </c>
      <c r="Y37" s="566">
        <v>12</v>
      </c>
      <c r="Z37" s="553"/>
      <c r="AA37" s="566"/>
      <c r="AB37" s="705">
        <f>SUM(W37*Y37)</f>
        <v>240000</v>
      </c>
      <c r="AC37" s="385"/>
      <c r="AD37" s="158"/>
      <c r="AE37" s="158"/>
      <c r="AF37" s="505"/>
      <c r="AG37" s="418"/>
      <c r="AH37" s="385"/>
      <c r="AI37" s="158"/>
      <c r="AJ37" s="158"/>
      <c r="AK37" s="505"/>
      <c r="AL37" s="418"/>
    </row>
    <row r="38" spans="1:38" s="13" customFormat="1" ht="12.95" customHeight="1">
      <c r="A38" s="505"/>
      <c r="B38" s="518"/>
      <c r="C38" s="518"/>
      <c r="D38" s="517"/>
      <c r="E38" s="517" t="s">
        <v>388</v>
      </c>
      <c r="F38" s="661" t="s">
        <v>407</v>
      </c>
      <c r="G38" s="659">
        <f>SUM(N38,U38,AB38,AG38,AL38)</f>
        <v>5080000</v>
      </c>
      <c r="H38" s="408"/>
      <c r="I38" s="446"/>
      <c r="J38" s="158"/>
      <c r="K38" s="505"/>
      <c r="L38" s="158"/>
      <c r="M38" s="535"/>
      <c r="N38" s="418">
        <f>SUM(N39:N45)</f>
        <v>0</v>
      </c>
      <c r="O38" s="385"/>
      <c r="P38" s="158"/>
      <c r="Q38" s="158"/>
      <c r="R38" s="505"/>
      <c r="S38" s="158"/>
      <c r="T38" s="158"/>
      <c r="U38" s="418">
        <f>SUM(U39:U45)</f>
        <v>0</v>
      </c>
      <c r="V38" s="385"/>
      <c r="W38" s="158"/>
      <c r="X38" s="158"/>
      <c r="Y38" s="505"/>
      <c r="Z38" s="158"/>
      <c r="AA38" s="158"/>
      <c r="AB38" s="418">
        <f>SUM(AB39:AB45)</f>
        <v>2080000</v>
      </c>
      <c r="AC38" s="385"/>
      <c r="AD38" s="158"/>
      <c r="AE38" s="158"/>
      <c r="AF38" s="505"/>
      <c r="AG38" s="418"/>
      <c r="AH38" s="385"/>
      <c r="AI38" s="158"/>
      <c r="AJ38" s="158"/>
      <c r="AK38" s="505"/>
      <c r="AL38" s="418">
        <f>SUM(AL39:AL45)</f>
        <v>3000000</v>
      </c>
    </row>
    <row r="39" spans="1:38" s="13" customFormat="1" ht="12.95" customHeight="1">
      <c r="A39" s="505"/>
      <c r="B39" s="518"/>
      <c r="C39" s="518"/>
      <c r="D39" s="518"/>
      <c r="E39" s="518"/>
      <c r="F39" s="661"/>
      <c r="G39" s="659"/>
      <c r="H39" s="408"/>
      <c r="I39" s="446"/>
      <c r="J39" s="158"/>
      <c r="K39" s="505"/>
      <c r="L39" s="158"/>
      <c r="M39" s="535"/>
      <c r="N39" s="418"/>
      <c r="O39" s="385"/>
      <c r="P39" s="158"/>
      <c r="Q39" s="158"/>
      <c r="R39" s="505"/>
      <c r="S39" s="158"/>
      <c r="T39" s="158"/>
      <c r="U39" s="418"/>
      <c r="V39" s="394" t="s">
        <v>183</v>
      </c>
      <c r="W39" s="552">
        <v>100000</v>
      </c>
      <c r="X39" s="553" t="s">
        <v>7</v>
      </c>
      <c r="Y39" s="583">
        <v>2</v>
      </c>
      <c r="Z39" s="553"/>
      <c r="AA39" s="555"/>
      <c r="AB39" s="705">
        <f>SUM(W39*Y39)</f>
        <v>200000</v>
      </c>
      <c r="AC39" s="385"/>
      <c r="AD39" s="158"/>
      <c r="AE39" s="158"/>
      <c r="AF39" s="505"/>
      <c r="AG39" s="418"/>
      <c r="AH39" s="394" t="s">
        <v>208</v>
      </c>
      <c r="AI39" s="552">
        <v>3000000</v>
      </c>
      <c r="AJ39" s="582" t="s">
        <v>7</v>
      </c>
      <c r="AK39" s="584">
        <v>1</v>
      </c>
      <c r="AL39" s="705">
        <f>SUM(AI39*AK39)</f>
        <v>3000000</v>
      </c>
    </row>
    <row r="40" spans="1:38" s="13" customFormat="1" ht="12.95" customHeight="1">
      <c r="A40" s="505"/>
      <c r="B40" s="518"/>
      <c r="C40" s="518"/>
      <c r="D40" s="518"/>
      <c r="E40" s="518"/>
      <c r="F40" s="661"/>
      <c r="G40" s="659"/>
      <c r="H40" s="408"/>
      <c r="I40" s="446"/>
      <c r="J40" s="158"/>
      <c r="K40" s="505"/>
      <c r="L40" s="158"/>
      <c r="M40" s="535"/>
      <c r="N40" s="418"/>
      <c r="O40" s="385"/>
      <c r="P40" s="158"/>
      <c r="Q40" s="158"/>
      <c r="R40" s="505"/>
      <c r="S40" s="158"/>
      <c r="T40" s="158"/>
      <c r="U40" s="418"/>
      <c r="V40" s="394" t="s">
        <v>187</v>
      </c>
      <c r="W40" s="552">
        <v>6000</v>
      </c>
      <c r="X40" s="553" t="s">
        <v>7</v>
      </c>
      <c r="Y40" s="554">
        <v>25</v>
      </c>
      <c r="Z40" s="553" t="s">
        <v>7</v>
      </c>
      <c r="AA40" s="583">
        <v>2</v>
      </c>
      <c r="AB40" s="705">
        <f>SUM(W40*Y40*AA40)</f>
        <v>300000</v>
      </c>
      <c r="AC40" s="385"/>
      <c r="AD40" s="158"/>
      <c r="AE40" s="158"/>
      <c r="AF40" s="505"/>
      <c r="AG40" s="418"/>
      <c r="AH40" s="394"/>
      <c r="AI40" s="552"/>
      <c r="AJ40" s="582"/>
      <c r="AK40" s="584"/>
      <c r="AL40" s="705"/>
    </row>
    <row r="41" spans="1:38" s="13" customFormat="1" ht="12.95" customHeight="1">
      <c r="A41" s="505"/>
      <c r="B41" s="518"/>
      <c r="C41" s="518"/>
      <c r="D41" s="518"/>
      <c r="E41" s="518"/>
      <c r="F41" s="661"/>
      <c r="G41" s="659"/>
      <c r="H41" s="408"/>
      <c r="I41" s="446"/>
      <c r="J41" s="158"/>
      <c r="K41" s="505"/>
      <c r="L41" s="158"/>
      <c r="M41" s="535"/>
      <c r="N41" s="418"/>
      <c r="O41" s="385"/>
      <c r="P41" s="158"/>
      <c r="Q41" s="158"/>
      <c r="R41" s="505"/>
      <c r="S41" s="158"/>
      <c r="T41" s="158"/>
      <c r="U41" s="418"/>
      <c r="V41" s="394" t="s">
        <v>188</v>
      </c>
      <c r="W41" s="552">
        <v>70000</v>
      </c>
      <c r="X41" s="553" t="s">
        <v>7</v>
      </c>
      <c r="Y41" s="555">
        <v>2</v>
      </c>
      <c r="Z41" s="553"/>
      <c r="AA41" s="555"/>
      <c r="AB41" s="705">
        <f>SUM(W41*Y41)</f>
        <v>140000</v>
      </c>
      <c r="AC41" s="385"/>
      <c r="AD41" s="158"/>
      <c r="AE41" s="158"/>
      <c r="AF41" s="505"/>
      <c r="AG41" s="418"/>
      <c r="AH41" s="394"/>
      <c r="AI41" s="552"/>
      <c r="AJ41" s="582"/>
      <c r="AK41" s="584"/>
      <c r="AL41" s="705"/>
    </row>
    <row r="42" spans="1:38" s="13" customFormat="1" ht="12.95" customHeight="1">
      <c r="A42" s="505"/>
      <c r="B42" s="518"/>
      <c r="C42" s="518"/>
      <c r="D42" s="518"/>
      <c r="E42" s="518"/>
      <c r="F42" s="661"/>
      <c r="G42" s="659"/>
      <c r="H42" s="408"/>
      <c r="I42" s="446"/>
      <c r="J42" s="158"/>
      <c r="K42" s="505"/>
      <c r="L42" s="158"/>
      <c r="M42" s="535"/>
      <c r="N42" s="418"/>
      <c r="O42" s="385"/>
      <c r="P42" s="158"/>
      <c r="Q42" s="158"/>
      <c r="R42" s="505"/>
      <c r="S42" s="158"/>
      <c r="T42" s="158"/>
      <c r="U42" s="418"/>
      <c r="V42" s="394" t="s">
        <v>189</v>
      </c>
      <c r="W42" s="552">
        <v>100000</v>
      </c>
      <c r="X42" s="553" t="s">
        <v>7</v>
      </c>
      <c r="Y42" s="555">
        <v>2</v>
      </c>
      <c r="Z42" s="553"/>
      <c r="AA42" s="555"/>
      <c r="AB42" s="705">
        <f>SUM(W42*Y42)</f>
        <v>200000</v>
      </c>
      <c r="AC42" s="385"/>
      <c r="AD42" s="158"/>
      <c r="AE42" s="158"/>
      <c r="AF42" s="505"/>
      <c r="AG42" s="418"/>
      <c r="AH42" s="394"/>
      <c r="AI42" s="552"/>
      <c r="AJ42" s="582"/>
      <c r="AK42" s="584"/>
      <c r="AL42" s="705"/>
    </row>
    <row r="43" spans="1:38" s="13" customFormat="1" ht="12.95" customHeight="1">
      <c r="A43" s="505"/>
      <c r="B43" s="518"/>
      <c r="C43" s="518"/>
      <c r="D43" s="518"/>
      <c r="E43" s="518"/>
      <c r="F43" s="661"/>
      <c r="G43" s="659"/>
      <c r="H43" s="408"/>
      <c r="I43" s="446"/>
      <c r="J43" s="158"/>
      <c r="K43" s="505"/>
      <c r="L43" s="158"/>
      <c r="M43" s="535"/>
      <c r="N43" s="418"/>
      <c r="O43" s="385"/>
      <c r="P43" s="158"/>
      <c r="Q43" s="158"/>
      <c r="R43" s="505"/>
      <c r="S43" s="158"/>
      <c r="T43" s="158"/>
      <c r="U43" s="418"/>
      <c r="V43" s="394" t="s">
        <v>194</v>
      </c>
      <c r="W43" s="552">
        <v>500000</v>
      </c>
      <c r="X43" s="553" t="s">
        <v>7</v>
      </c>
      <c r="Y43" s="555">
        <v>1</v>
      </c>
      <c r="Z43" s="553"/>
      <c r="AA43" s="555"/>
      <c r="AB43" s="705">
        <f>SUM(W43*Y43)</f>
        <v>500000</v>
      </c>
      <c r="AC43" s="385"/>
      <c r="AD43" s="158"/>
      <c r="AE43" s="158"/>
      <c r="AF43" s="505"/>
      <c r="AG43" s="418"/>
      <c r="AH43" s="394"/>
      <c r="AI43" s="552"/>
      <c r="AJ43" s="582"/>
      <c r="AK43" s="584"/>
      <c r="AL43" s="705"/>
    </row>
    <row r="44" spans="1:38" s="13" customFormat="1" ht="12.95" customHeight="1">
      <c r="A44" s="505"/>
      <c r="B44" s="518"/>
      <c r="C44" s="518"/>
      <c r="D44" s="518"/>
      <c r="E44" s="518"/>
      <c r="F44" s="661"/>
      <c r="G44" s="659"/>
      <c r="H44" s="408"/>
      <c r="I44" s="446"/>
      <c r="J44" s="158"/>
      <c r="K44" s="505"/>
      <c r="L44" s="158"/>
      <c r="M44" s="535"/>
      <c r="N44" s="418"/>
      <c r="O44" s="385"/>
      <c r="P44" s="158"/>
      <c r="Q44" s="158"/>
      <c r="R44" s="505"/>
      <c r="S44" s="158"/>
      <c r="T44" s="158"/>
      <c r="U44" s="418"/>
      <c r="V44" s="394" t="s">
        <v>195</v>
      </c>
      <c r="W44" s="552">
        <v>500000</v>
      </c>
      <c r="X44" s="553" t="s">
        <v>7</v>
      </c>
      <c r="Y44" s="555">
        <v>1</v>
      </c>
      <c r="Z44" s="553"/>
      <c r="AA44" s="555"/>
      <c r="AB44" s="705">
        <f>SUM(W44*Y44)</f>
        <v>500000</v>
      </c>
      <c r="AC44" s="385"/>
      <c r="AD44" s="158"/>
      <c r="AE44" s="158"/>
      <c r="AF44" s="505"/>
      <c r="AG44" s="418"/>
      <c r="AH44" s="394"/>
      <c r="AI44" s="552"/>
      <c r="AJ44" s="582"/>
      <c r="AK44" s="584"/>
      <c r="AL44" s="705"/>
    </row>
    <row r="45" spans="1:38" s="13" customFormat="1" ht="12.95" customHeight="1">
      <c r="A45" s="505"/>
      <c r="B45" s="518"/>
      <c r="C45" s="518"/>
      <c r="D45" s="518"/>
      <c r="E45" s="518"/>
      <c r="F45" s="661"/>
      <c r="G45" s="659"/>
      <c r="H45" s="408"/>
      <c r="I45" s="446"/>
      <c r="J45" s="158"/>
      <c r="K45" s="505"/>
      <c r="L45" s="158"/>
      <c r="M45" s="535"/>
      <c r="N45" s="418"/>
      <c r="O45" s="385"/>
      <c r="P45" s="158"/>
      <c r="Q45" s="158"/>
      <c r="R45" s="505"/>
      <c r="S45" s="158"/>
      <c r="T45" s="158"/>
      <c r="U45" s="418"/>
      <c r="V45" s="394" t="s">
        <v>196</v>
      </c>
      <c r="W45" s="552">
        <v>3000</v>
      </c>
      <c r="X45" s="553" t="s">
        <v>7</v>
      </c>
      <c r="Y45" s="554">
        <v>80</v>
      </c>
      <c r="Z45" s="553"/>
      <c r="AA45" s="555"/>
      <c r="AB45" s="705">
        <f>SUM(W45*Y45)</f>
        <v>240000</v>
      </c>
      <c r="AC45" s="385"/>
      <c r="AD45" s="158"/>
      <c r="AE45" s="158"/>
      <c r="AF45" s="505"/>
      <c r="AG45" s="418"/>
      <c r="AH45" s="394"/>
      <c r="AI45" s="552"/>
      <c r="AJ45" s="582"/>
      <c r="AK45" s="584"/>
      <c r="AL45" s="705"/>
    </row>
    <row r="46" spans="1:38" s="13" customFormat="1" ht="12.95" customHeight="1">
      <c r="A46" s="505"/>
      <c r="B46" s="518"/>
      <c r="C46" s="518"/>
      <c r="D46" s="517"/>
      <c r="E46" s="517" t="s">
        <v>389</v>
      </c>
      <c r="F46" s="661" t="s">
        <v>139</v>
      </c>
      <c r="G46" s="659">
        <f>SUM(N46,U46,AB46,AG46,AL46)</f>
        <v>4800000</v>
      </c>
      <c r="H46" s="408"/>
      <c r="I46" s="446"/>
      <c r="J46" s="158"/>
      <c r="K46" s="505"/>
      <c r="L46" s="158"/>
      <c r="M46" s="535"/>
      <c r="N46" s="418">
        <f>SUM(N47:N50)</f>
        <v>0</v>
      </c>
      <c r="O46" s="385"/>
      <c r="P46" s="158"/>
      <c r="Q46" s="158"/>
      <c r="R46" s="505"/>
      <c r="S46" s="158"/>
      <c r="T46" s="158"/>
      <c r="U46" s="418">
        <f>SUM(U47:U50)</f>
        <v>0</v>
      </c>
      <c r="V46" s="385"/>
      <c r="W46" s="158"/>
      <c r="X46" s="158"/>
      <c r="Y46" s="505"/>
      <c r="Z46" s="158"/>
      <c r="AA46" s="158"/>
      <c r="AB46" s="418">
        <f>SUM(AB47:AB50)</f>
        <v>1000000</v>
      </c>
      <c r="AC46" s="385"/>
      <c r="AD46" s="158"/>
      <c r="AE46" s="158"/>
      <c r="AF46" s="505"/>
      <c r="AG46" s="418">
        <f>SUM(AG47:AG50)</f>
        <v>0</v>
      </c>
      <c r="AH46" s="385"/>
      <c r="AI46" s="158"/>
      <c r="AJ46" s="158"/>
      <c r="AK46" s="505"/>
      <c r="AL46" s="418">
        <f>SUM(AL47:AL50)</f>
        <v>3800000</v>
      </c>
    </row>
    <row r="47" spans="1:38" s="13" customFormat="1" ht="12.95" customHeight="1">
      <c r="A47" s="505"/>
      <c r="B47" s="518"/>
      <c r="C47" s="518"/>
      <c r="D47" s="518"/>
      <c r="E47" s="518"/>
      <c r="F47" s="661"/>
      <c r="G47" s="659"/>
      <c r="H47" s="408"/>
      <c r="I47" s="446"/>
      <c r="J47" s="158"/>
      <c r="K47" s="505"/>
      <c r="L47" s="158"/>
      <c r="M47" s="535"/>
      <c r="N47" s="418"/>
      <c r="O47" s="385"/>
      <c r="P47" s="158"/>
      <c r="Q47" s="158"/>
      <c r="R47" s="505"/>
      <c r="S47" s="158"/>
      <c r="T47" s="158"/>
      <c r="U47" s="418"/>
      <c r="V47" s="394" t="s">
        <v>193</v>
      </c>
      <c r="W47" s="552">
        <v>2000</v>
      </c>
      <c r="X47" s="553" t="s">
        <v>7</v>
      </c>
      <c r="Y47" s="587">
        <v>500</v>
      </c>
      <c r="Z47" s="553"/>
      <c r="AA47" s="555"/>
      <c r="AB47" s="705">
        <f>SUM(W47*Y47)</f>
        <v>1000000</v>
      </c>
      <c r="AC47" s="385"/>
      <c r="AD47" s="158"/>
      <c r="AE47" s="158"/>
      <c r="AF47" s="505"/>
      <c r="AG47" s="418"/>
      <c r="AH47" s="394" t="s">
        <v>206</v>
      </c>
      <c r="AI47" s="552">
        <v>100000</v>
      </c>
      <c r="AJ47" s="553"/>
      <c r="AK47" s="566"/>
      <c r="AL47" s="705">
        <f>AI47</f>
        <v>100000</v>
      </c>
    </row>
    <row r="48" spans="1:38" s="13" customFormat="1" ht="12.95" customHeight="1">
      <c r="A48" s="505"/>
      <c r="B48" s="518"/>
      <c r="C48" s="518"/>
      <c r="D48" s="518"/>
      <c r="E48" s="518"/>
      <c r="F48" s="661"/>
      <c r="G48" s="659"/>
      <c r="H48" s="408"/>
      <c r="I48" s="446"/>
      <c r="J48" s="158"/>
      <c r="K48" s="505"/>
      <c r="L48" s="158"/>
      <c r="M48" s="535"/>
      <c r="N48" s="418"/>
      <c r="O48" s="385"/>
      <c r="P48" s="158"/>
      <c r="Q48" s="158"/>
      <c r="R48" s="505"/>
      <c r="S48" s="158"/>
      <c r="T48" s="158"/>
      <c r="U48" s="418"/>
      <c r="V48" s="385"/>
      <c r="W48" s="158"/>
      <c r="X48" s="158"/>
      <c r="Y48" s="505"/>
      <c r="Z48" s="158"/>
      <c r="AA48" s="158"/>
      <c r="AB48" s="418"/>
      <c r="AC48" s="385"/>
      <c r="AD48" s="158"/>
      <c r="AE48" s="158"/>
      <c r="AF48" s="505"/>
      <c r="AG48" s="418"/>
      <c r="AH48" s="394" t="s">
        <v>307</v>
      </c>
      <c r="AI48" s="552">
        <v>50000</v>
      </c>
      <c r="AJ48" s="553" t="s">
        <v>7</v>
      </c>
      <c r="AK48" s="566">
        <v>12</v>
      </c>
      <c r="AL48" s="705">
        <f>SUM(AI48*AK48)</f>
        <v>600000</v>
      </c>
    </row>
    <row r="49" spans="1:38" s="13" customFormat="1" ht="12.95" customHeight="1">
      <c r="A49" s="505"/>
      <c r="B49" s="518"/>
      <c r="C49" s="518"/>
      <c r="D49" s="518"/>
      <c r="E49" s="518"/>
      <c r="F49" s="661"/>
      <c r="G49" s="659"/>
      <c r="H49" s="408"/>
      <c r="I49" s="446"/>
      <c r="J49" s="158"/>
      <c r="K49" s="505"/>
      <c r="L49" s="158"/>
      <c r="M49" s="535"/>
      <c r="N49" s="418"/>
      <c r="O49" s="385"/>
      <c r="P49" s="158"/>
      <c r="Q49" s="158"/>
      <c r="R49" s="505"/>
      <c r="S49" s="158"/>
      <c r="T49" s="158"/>
      <c r="U49" s="418"/>
      <c r="V49" s="385"/>
      <c r="W49" s="158"/>
      <c r="X49" s="158"/>
      <c r="Y49" s="505"/>
      <c r="Z49" s="158"/>
      <c r="AA49" s="158"/>
      <c r="AB49" s="418"/>
      <c r="AC49" s="385"/>
      <c r="AD49" s="158"/>
      <c r="AE49" s="158"/>
      <c r="AF49" s="505"/>
      <c r="AG49" s="418"/>
      <c r="AH49" s="394" t="s">
        <v>209</v>
      </c>
      <c r="AI49" s="552">
        <v>3000000</v>
      </c>
      <c r="AJ49" s="582" t="s">
        <v>7</v>
      </c>
      <c r="AK49" s="584">
        <v>1</v>
      </c>
      <c r="AL49" s="705">
        <f>SUM(AI49*AK49)</f>
        <v>3000000</v>
      </c>
    </row>
    <row r="50" spans="1:38" s="13" customFormat="1" ht="12.95" customHeight="1">
      <c r="A50" s="505"/>
      <c r="B50" s="518"/>
      <c r="C50" s="518"/>
      <c r="D50" s="518"/>
      <c r="E50" s="518"/>
      <c r="F50" s="661"/>
      <c r="G50" s="659"/>
      <c r="H50" s="408"/>
      <c r="I50" s="446"/>
      <c r="J50" s="158"/>
      <c r="K50" s="505"/>
      <c r="L50" s="158"/>
      <c r="M50" s="535"/>
      <c r="N50" s="418"/>
      <c r="O50" s="385"/>
      <c r="P50" s="158"/>
      <c r="Q50" s="158"/>
      <c r="R50" s="505"/>
      <c r="S50" s="158"/>
      <c r="T50" s="158"/>
      <c r="U50" s="418"/>
      <c r="V50" s="385"/>
      <c r="W50" s="158"/>
      <c r="X50" s="158"/>
      <c r="Y50" s="505"/>
      <c r="Z50" s="158"/>
      <c r="AA50" s="158"/>
      <c r="AB50" s="418"/>
      <c r="AC50" s="385"/>
      <c r="AD50" s="158"/>
      <c r="AE50" s="158"/>
      <c r="AF50" s="505"/>
      <c r="AG50" s="418"/>
      <c r="AH50" s="394" t="s">
        <v>286</v>
      </c>
      <c r="AI50" s="552">
        <v>1000</v>
      </c>
      <c r="AJ50" s="553" t="s">
        <v>7</v>
      </c>
      <c r="AK50" s="588">
        <v>100</v>
      </c>
      <c r="AL50" s="705">
        <f>SUM(AI50*AK50)</f>
        <v>100000</v>
      </c>
    </row>
    <row r="51" spans="1:38" s="13" customFormat="1" ht="12.95" customHeight="1">
      <c r="A51" s="505"/>
      <c r="B51" s="518"/>
      <c r="C51" s="518"/>
      <c r="D51" s="517"/>
      <c r="E51" s="517" t="s">
        <v>390</v>
      </c>
      <c r="F51" s="661" t="s">
        <v>408</v>
      </c>
      <c r="G51" s="659">
        <f>SUM(N51,U51,AB51,AG51,AL51)</f>
        <v>9000000</v>
      </c>
      <c r="H51" s="408"/>
      <c r="I51" s="446"/>
      <c r="J51" s="158"/>
      <c r="K51" s="505"/>
      <c r="L51" s="158"/>
      <c r="M51" s="535"/>
      <c r="N51" s="418">
        <f>SUM(N52)</f>
        <v>0</v>
      </c>
      <c r="O51" s="385"/>
      <c r="P51" s="158"/>
      <c r="Q51" s="158"/>
      <c r="R51" s="505"/>
      <c r="S51" s="158"/>
      <c r="T51" s="158"/>
      <c r="U51" s="418">
        <f>SUM(U52)</f>
        <v>4800000</v>
      </c>
      <c r="V51" s="385"/>
      <c r="W51" s="158"/>
      <c r="X51" s="158"/>
      <c r="Y51" s="505"/>
      <c r="Z51" s="158"/>
      <c r="AA51" s="158"/>
      <c r="AB51" s="418">
        <f>SUM(AB52)</f>
        <v>3600000</v>
      </c>
      <c r="AC51" s="385"/>
      <c r="AD51" s="158"/>
      <c r="AE51" s="158"/>
      <c r="AF51" s="505"/>
      <c r="AG51" s="418">
        <f>SUM(AG52)</f>
        <v>0</v>
      </c>
      <c r="AH51" s="385"/>
      <c r="AI51" s="158"/>
      <c r="AJ51" s="158"/>
      <c r="AK51" s="505"/>
      <c r="AL51" s="418">
        <f>SUM(AL52)</f>
        <v>600000</v>
      </c>
    </row>
    <row r="52" spans="1:38" s="13" customFormat="1" ht="12.95" customHeight="1">
      <c r="A52" s="505"/>
      <c r="B52" s="518"/>
      <c r="C52" s="518"/>
      <c r="D52" s="518"/>
      <c r="E52" s="518"/>
      <c r="F52" s="661"/>
      <c r="G52" s="659"/>
      <c r="H52" s="408"/>
      <c r="I52" s="446"/>
      <c r="J52" s="158"/>
      <c r="K52" s="505"/>
      <c r="L52" s="158"/>
      <c r="M52" s="535"/>
      <c r="N52" s="418"/>
      <c r="O52" s="394" t="s">
        <v>408</v>
      </c>
      <c r="P52" s="552">
        <v>100000</v>
      </c>
      <c r="Q52" s="553" t="s">
        <v>7</v>
      </c>
      <c r="R52" s="554">
        <v>4</v>
      </c>
      <c r="S52" s="553" t="s">
        <v>7</v>
      </c>
      <c r="T52" s="566">
        <v>12</v>
      </c>
      <c r="U52" s="705">
        <f>SUM(P52*R52*T52)</f>
        <v>4800000</v>
      </c>
      <c r="V52" s="394" t="s">
        <v>408</v>
      </c>
      <c r="W52" s="552">
        <v>100000</v>
      </c>
      <c r="X52" s="553" t="s">
        <v>7</v>
      </c>
      <c r="Y52" s="554">
        <v>3</v>
      </c>
      <c r="Z52" s="553" t="s">
        <v>7</v>
      </c>
      <c r="AA52" s="566">
        <v>12</v>
      </c>
      <c r="AB52" s="705">
        <f>SUM(W52*Y52*AA52)</f>
        <v>3600000</v>
      </c>
      <c r="AC52" s="385"/>
      <c r="AD52" s="158"/>
      <c r="AE52" s="158"/>
      <c r="AF52" s="505"/>
      <c r="AG52" s="418"/>
      <c r="AH52" s="394" t="s">
        <v>422</v>
      </c>
      <c r="AI52" s="552">
        <v>50000</v>
      </c>
      <c r="AJ52" s="582" t="s">
        <v>7</v>
      </c>
      <c r="AK52" s="566">
        <v>12</v>
      </c>
      <c r="AL52" s="705">
        <f>SUM(AI52*AK52)</f>
        <v>600000</v>
      </c>
    </row>
    <row r="53" spans="1:38" s="13" customFormat="1" ht="12.95" customHeight="1">
      <c r="A53" s="505"/>
      <c r="B53" s="519"/>
      <c r="C53" s="519"/>
      <c r="D53" s="519"/>
      <c r="E53" s="519"/>
      <c r="F53" s="662"/>
      <c r="G53" s="663"/>
      <c r="H53" s="701"/>
      <c r="I53" s="682"/>
      <c r="J53" s="238"/>
      <c r="K53" s="592"/>
      <c r="L53" s="238"/>
      <c r="M53" s="593"/>
      <c r="N53" s="702"/>
      <c r="O53" s="402"/>
      <c r="U53" s="418"/>
      <c r="V53" s="392"/>
      <c r="W53" s="591"/>
      <c r="X53" s="238"/>
      <c r="Y53" s="592"/>
      <c r="Z53" s="238"/>
      <c r="AA53" s="593"/>
      <c r="AB53" s="702"/>
      <c r="AC53" s="392"/>
      <c r="AD53" s="591"/>
      <c r="AE53" s="238"/>
      <c r="AF53" s="592"/>
      <c r="AG53" s="702"/>
      <c r="AH53" s="392"/>
      <c r="AI53" s="591"/>
      <c r="AJ53" s="238"/>
      <c r="AK53" s="592"/>
      <c r="AL53" s="702"/>
    </row>
    <row r="54" spans="1:38" s="13" customFormat="1" ht="12.95" customHeight="1">
      <c r="A54" s="664">
        <v>770</v>
      </c>
      <c r="B54" s="522" t="s">
        <v>243</v>
      </c>
      <c r="C54" s="664">
        <v>771</v>
      </c>
      <c r="D54" s="520" t="s">
        <v>105</v>
      </c>
      <c r="E54" s="4205" t="s">
        <v>10</v>
      </c>
      <c r="F54" s="4206"/>
      <c r="G54" s="598">
        <f>SUM(G55,G60,G63,G64,G66,G73,G77)</f>
        <v>71065400</v>
      </c>
      <c r="H54" s="703"/>
      <c r="I54" s="683"/>
      <c r="J54" s="149"/>
      <c r="K54" s="596"/>
      <c r="L54" s="149"/>
      <c r="M54" s="597"/>
      <c r="N54" s="704">
        <f>SUM(N55,N60,N63,N64,N66,N73,N77,)</f>
        <v>70265400</v>
      </c>
      <c r="O54" s="384"/>
      <c r="P54" s="149"/>
      <c r="Q54" s="149"/>
      <c r="R54" s="596"/>
      <c r="S54" s="149"/>
      <c r="T54" s="149"/>
      <c r="U54" s="704">
        <f>SUM(U55,U60,U63,U64,U66,U73,U75,)</f>
        <v>0</v>
      </c>
      <c r="V54" s="384"/>
      <c r="W54" s="149"/>
      <c r="X54" s="149"/>
      <c r="Y54" s="596"/>
      <c r="Z54" s="149"/>
      <c r="AA54" s="149"/>
      <c r="AB54" s="704">
        <f>SUM(AB55,AB60,AB63,AB64,AB66,AB73,AB75,)</f>
        <v>800000</v>
      </c>
      <c r="AC54" s="384"/>
      <c r="AD54" s="149"/>
      <c r="AE54" s="149"/>
      <c r="AF54" s="596"/>
      <c r="AG54" s="704">
        <f>SUM(AG55,AG60,AG63,AG64,AG66,AG73,AG75,)</f>
        <v>0</v>
      </c>
      <c r="AH54" s="384"/>
      <c r="AI54" s="149"/>
      <c r="AJ54" s="149"/>
      <c r="AK54" s="596"/>
      <c r="AL54" s="704">
        <f>SUM(AL55,AL60,AL63,AL64,AL66,AL73,AL75,)</f>
        <v>0</v>
      </c>
    </row>
    <row r="55" spans="1:38" s="13" customFormat="1" ht="12.95" customHeight="1">
      <c r="A55" s="505"/>
      <c r="B55" s="518"/>
      <c r="C55" s="518"/>
      <c r="D55" s="518"/>
      <c r="E55" s="518" t="s">
        <v>415</v>
      </c>
      <c r="F55" s="660" t="s">
        <v>106</v>
      </c>
      <c r="G55" s="659">
        <f>SUM(N55,U55,AB55,AG55,AL55)</f>
        <v>57960000</v>
      </c>
      <c r="H55" s="407"/>
      <c r="I55" s="684"/>
      <c r="J55" s="553"/>
      <c r="K55" s="584"/>
      <c r="L55" s="553"/>
      <c r="M55" s="599"/>
      <c r="N55" s="705">
        <f>SUM(N56:N58)</f>
        <v>57960000</v>
      </c>
      <c r="O55" s="385"/>
      <c r="P55" s="158"/>
      <c r="Q55" s="158"/>
      <c r="R55" s="505"/>
      <c r="S55" s="158"/>
      <c r="T55" s="158"/>
      <c r="U55" s="705">
        <f>SUM(U56:U58)</f>
        <v>0</v>
      </c>
      <c r="V55" s="385"/>
      <c r="W55" s="158"/>
      <c r="X55" s="158"/>
      <c r="Y55" s="505"/>
      <c r="Z55" s="158"/>
      <c r="AA55" s="158"/>
      <c r="AB55" s="705">
        <f>SUM(AB56:AB58)</f>
        <v>0</v>
      </c>
      <c r="AC55" s="385"/>
      <c r="AD55" s="158"/>
      <c r="AE55" s="158"/>
      <c r="AF55" s="505"/>
      <c r="AG55" s="705">
        <f>SUM(AG56:AG58)</f>
        <v>0</v>
      </c>
      <c r="AH55" s="385"/>
      <c r="AI55" s="158"/>
      <c r="AJ55" s="158"/>
      <c r="AK55" s="505"/>
      <c r="AL55" s="705">
        <f>SUM(AL56:AL58)</f>
        <v>0</v>
      </c>
    </row>
    <row r="56" spans="1:38" s="13" customFormat="1" ht="12.95" customHeight="1">
      <c r="A56" s="505"/>
      <c r="B56" s="518"/>
      <c r="C56" s="518"/>
      <c r="D56" s="518"/>
      <c r="E56" s="518"/>
      <c r="F56" s="660"/>
      <c r="G56" s="659" t="s">
        <v>314</v>
      </c>
      <c r="H56" s="407" t="s">
        <v>45</v>
      </c>
      <c r="I56" s="684">
        <v>1760000</v>
      </c>
      <c r="J56" s="553" t="s">
        <v>7</v>
      </c>
      <c r="K56" s="600">
        <v>12</v>
      </c>
      <c r="L56" s="601"/>
      <c r="M56" s="602"/>
      <c r="N56" s="705">
        <f>SUM(I56*K56+M56)</f>
        <v>21120000</v>
      </c>
      <c r="O56" s="385"/>
      <c r="P56" s="559"/>
      <c r="Q56" s="158"/>
      <c r="R56" s="603"/>
      <c r="S56" s="206"/>
      <c r="T56" s="572"/>
      <c r="U56" s="418"/>
      <c r="V56" s="385"/>
      <c r="W56" s="559"/>
      <c r="X56" s="158"/>
      <c r="Y56" s="603"/>
      <c r="Z56" s="206"/>
      <c r="AA56" s="572"/>
      <c r="AB56" s="418"/>
      <c r="AC56" s="385"/>
      <c r="AD56" s="559"/>
      <c r="AE56" s="158"/>
      <c r="AF56" s="603"/>
      <c r="AG56" s="418"/>
      <c r="AH56" s="385"/>
      <c r="AI56" s="559"/>
      <c r="AJ56" s="158"/>
      <c r="AK56" s="603"/>
      <c r="AL56" s="418"/>
    </row>
    <row r="57" spans="1:38" s="13" customFormat="1" ht="12.95" customHeight="1">
      <c r="A57" s="505"/>
      <c r="B57" s="518"/>
      <c r="C57" s="518"/>
      <c r="D57" s="518"/>
      <c r="E57" s="518"/>
      <c r="F57" s="660"/>
      <c r="G57" s="659"/>
      <c r="H57" s="407" t="s">
        <v>46</v>
      </c>
      <c r="I57" s="684">
        <v>1640000</v>
      </c>
      <c r="J57" s="553" t="s">
        <v>7</v>
      </c>
      <c r="K57" s="600">
        <v>12</v>
      </c>
      <c r="L57" s="553"/>
      <c r="M57" s="602"/>
      <c r="N57" s="705">
        <f>SUM(I57*K57+M57)</f>
        <v>19680000</v>
      </c>
      <c r="O57" s="385"/>
      <c r="P57" s="559"/>
      <c r="Q57" s="158"/>
      <c r="R57" s="603"/>
      <c r="S57" s="206"/>
      <c r="T57" s="572"/>
      <c r="U57" s="418"/>
      <c r="V57" s="385"/>
      <c r="W57" s="559"/>
      <c r="X57" s="158"/>
      <c r="Y57" s="603"/>
      <c r="Z57" s="206"/>
      <c r="AA57" s="572"/>
      <c r="AB57" s="418"/>
      <c r="AC57" s="385"/>
      <c r="AD57" s="559"/>
      <c r="AE57" s="158"/>
      <c r="AF57" s="603"/>
      <c r="AG57" s="418"/>
      <c r="AH57" s="385"/>
      <c r="AI57" s="559"/>
      <c r="AJ57" s="158"/>
      <c r="AK57" s="603"/>
      <c r="AL57" s="418"/>
    </row>
    <row r="58" spans="1:38" s="13" customFormat="1" ht="12.95" customHeight="1">
      <c r="A58" s="505"/>
      <c r="B58" s="518"/>
      <c r="C58" s="518"/>
      <c r="D58" s="518"/>
      <c r="E58" s="518"/>
      <c r="F58" s="660"/>
      <c r="G58" s="659"/>
      <c r="H58" s="407" t="s">
        <v>289</v>
      </c>
      <c r="I58" s="684">
        <v>1430000</v>
      </c>
      <c r="J58" s="553" t="s">
        <v>7</v>
      </c>
      <c r="K58" s="600">
        <v>12</v>
      </c>
      <c r="L58" s="601"/>
      <c r="M58" s="601"/>
      <c r="N58" s="705">
        <f>SUM(I58*K58+M58)</f>
        <v>17160000</v>
      </c>
      <c r="O58" s="385"/>
      <c r="P58" s="559"/>
      <c r="Q58" s="158"/>
      <c r="R58" s="603"/>
      <c r="S58" s="604"/>
      <c r="T58" s="604"/>
      <c r="U58" s="418"/>
      <c r="V58" s="385"/>
      <c r="W58" s="559"/>
      <c r="X58" s="158"/>
      <c r="Y58" s="603"/>
      <c r="Z58" s="604"/>
      <c r="AA58" s="604"/>
      <c r="AB58" s="418"/>
      <c r="AC58" s="385"/>
      <c r="AD58" s="559"/>
      <c r="AE58" s="158"/>
      <c r="AF58" s="603"/>
      <c r="AG58" s="418"/>
      <c r="AH58" s="385"/>
      <c r="AI58" s="559"/>
      <c r="AJ58" s="158"/>
      <c r="AK58" s="603"/>
      <c r="AL58" s="418"/>
    </row>
    <row r="59" spans="1:38" s="13" customFormat="1" ht="12.95" customHeight="1">
      <c r="A59" s="505"/>
      <c r="B59" s="518"/>
      <c r="C59" s="518"/>
      <c r="D59" s="518"/>
      <c r="E59" s="518"/>
      <c r="F59" s="660"/>
      <c r="G59" s="659"/>
      <c r="H59" s="407"/>
      <c r="I59" s="684"/>
      <c r="J59" s="553"/>
      <c r="K59" s="600"/>
      <c r="L59" s="553"/>
      <c r="M59" s="606"/>
      <c r="N59" s="705"/>
      <c r="O59" s="385"/>
      <c r="P59" s="559"/>
      <c r="Q59" s="158"/>
      <c r="R59" s="603"/>
      <c r="S59" s="607"/>
      <c r="T59" s="607"/>
      <c r="U59" s="418"/>
      <c r="V59" s="385"/>
      <c r="W59" s="559"/>
      <c r="X59" s="158"/>
      <c r="Y59" s="603"/>
      <c r="Z59" s="607"/>
      <c r="AA59" s="607"/>
      <c r="AB59" s="418"/>
      <c r="AC59" s="385"/>
      <c r="AD59" s="559"/>
      <c r="AE59" s="158"/>
      <c r="AF59" s="603"/>
      <c r="AG59" s="418"/>
      <c r="AH59" s="385"/>
      <c r="AI59" s="559"/>
      <c r="AJ59" s="158"/>
      <c r="AK59" s="603"/>
      <c r="AL59" s="418"/>
    </row>
    <row r="60" spans="1:38" s="13" customFormat="1" ht="12.95" customHeight="1">
      <c r="A60" s="505"/>
      <c r="B60" s="518"/>
      <c r="C60" s="518"/>
      <c r="D60" s="518"/>
      <c r="E60" s="518" t="s">
        <v>424</v>
      </c>
      <c r="F60" s="660" t="s">
        <v>468</v>
      </c>
      <c r="G60" s="659">
        <f>SUM(N60,U60,AB60,AG60,AL60)</f>
        <v>1600000</v>
      </c>
      <c r="H60" s="407"/>
      <c r="I60" s="684"/>
      <c r="J60" s="553"/>
      <c r="K60" s="584"/>
      <c r="L60" s="553"/>
      <c r="M60" s="599"/>
      <c r="N60" s="705">
        <f>SUM(N61:N62)</f>
        <v>1600000</v>
      </c>
      <c r="O60" s="385"/>
      <c r="P60" s="158"/>
      <c r="Q60" s="158"/>
      <c r="R60" s="505"/>
      <c r="S60" s="158"/>
      <c r="T60" s="158"/>
      <c r="U60" s="705">
        <f>SUM(U61:U62)</f>
        <v>0</v>
      </c>
      <c r="V60" s="385"/>
      <c r="W60" s="158"/>
      <c r="X60" s="158"/>
      <c r="Y60" s="505"/>
      <c r="Z60" s="158"/>
      <c r="AA60" s="158"/>
      <c r="AB60" s="705">
        <f>SUM(AB61:AB62)</f>
        <v>0</v>
      </c>
      <c r="AC60" s="385"/>
      <c r="AD60" s="158"/>
      <c r="AE60" s="158"/>
      <c r="AF60" s="505"/>
      <c r="AG60" s="705">
        <f>SUM(AG61:AG62)</f>
        <v>0</v>
      </c>
      <c r="AH60" s="385"/>
      <c r="AI60" s="158"/>
      <c r="AJ60" s="158"/>
      <c r="AK60" s="505"/>
      <c r="AL60" s="705">
        <f>SUM(AL61:AL62)</f>
        <v>0</v>
      </c>
    </row>
    <row r="61" spans="1:38" s="13" customFormat="1" ht="12.95" customHeight="1">
      <c r="A61" s="505"/>
      <c r="B61" s="518"/>
      <c r="C61" s="518"/>
      <c r="D61" s="518"/>
      <c r="E61" s="518"/>
      <c r="F61" s="660"/>
      <c r="G61" s="659"/>
      <c r="H61" s="407" t="s">
        <v>15</v>
      </c>
      <c r="I61" s="684">
        <v>200000</v>
      </c>
      <c r="J61" s="553" t="s">
        <v>7</v>
      </c>
      <c r="K61" s="554">
        <v>4</v>
      </c>
      <c r="L61" s="553" t="s">
        <v>7</v>
      </c>
      <c r="M61" s="566">
        <v>1</v>
      </c>
      <c r="N61" s="705">
        <f>SUM(I61*K61*M61)</f>
        <v>800000</v>
      </c>
      <c r="O61" s="385"/>
      <c r="P61" s="559"/>
      <c r="Q61" s="158"/>
      <c r="R61" s="573"/>
      <c r="S61" s="158"/>
      <c r="T61" s="609"/>
      <c r="U61" s="418"/>
      <c r="V61" s="385"/>
      <c r="W61" s="559"/>
      <c r="X61" s="158"/>
      <c r="Y61" s="573"/>
      <c r="Z61" s="158"/>
      <c r="AA61" s="609"/>
      <c r="AB61" s="418"/>
      <c r="AC61" s="385"/>
      <c r="AD61" s="559"/>
      <c r="AE61" s="158"/>
      <c r="AF61" s="573"/>
      <c r="AG61" s="418"/>
      <c r="AH61" s="385"/>
      <c r="AI61" s="559"/>
      <c r="AJ61" s="158"/>
      <c r="AK61" s="573"/>
      <c r="AL61" s="418"/>
    </row>
    <row r="62" spans="1:38" s="13" customFormat="1" ht="12.95" customHeight="1">
      <c r="A62" s="505"/>
      <c r="B62" s="518"/>
      <c r="C62" s="518"/>
      <c r="D62" s="518"/>
      <c r="E62" s="518"/>
      <c r="F62" s="660"/>
      <c r="G62" s="659"/>
      <c r="H62" s="407" t="s">
        <v>303</v>
      </c>
      <c r="I62" s="684">
        <v>100000</v>
      </c>
      <c r="J62" s="553" t="s">
        <v>7</v>
      </c>
      <c r="K62" s="554">
        <v>4</v>
      </c>
      <c r="L62" s="553" t="s">
        <v>21</v>
      </c>
      <c r="M62" s="1070">
        <v>2</v>
      </c>
      <c r="N62" s="705">
        <f>SUM(I62*K62*M62)</f>
        <v>800000</v>
      </c>
      <c r="O62" s="385"/>
      <c r="P62" s="559"/>
      <c r="Q62" s="158"/>
      <c r="R62" s="573"/>
      <c r="S62" s="158"/>
      <c r="T62" s="573"/>
      <c r="U62" s="418"/>
      <c r="V62" s="385"/>
      <c r="W62" s="559"/>
      <c r="X62" s="158"/>
      <c r="Y62" s="573"/>
      <c r="Z62" s="158"/>
      <c r="AA62" s="573"/>
      <c r="AB62" s="418"/>
      <c r="AC62" s="385"/>
      <c r="AD62" s="559"/>
      <c r="AE62" s="158"/>
      <c r="AF62" s="573"/>
      <c r="AG62" s="418"/>
      <c r="AH62" s="385"/>
      <c r="AI62" s="559"/>
      <c r="AJ62" s="158"/>
      <c r="AK62" s="573"/>
      <c r="AL62" s="418"/>
    </row>
    <row r="63" spans="1:38" s="13" customFormat="1" ht="12.95" customHeight="1">
      <c r="A63" s="505"/>
      <c r="B63" s="518"/>
      <c r="C63" s="518"/>
      <c r="D63" s="518"/>
      <c r="E63" s="518" t="s">
        <v>425</v>
      </c>
      <c r="F63" s="660" t="s">
        <v>107</v>
      </c>
      <c r="G63" s="659">
        <f>SUM(N63,U63,AB63,AG63,AL63)</f>
        <v>0</v>
      </c>
      <c r="H63" s="407"/>
      <c r="I63" s="684"/>
      <c r="J63" s="553"/>
      <c r="K63" s="554"/>
      <c r="L63" s="553"/>
      <c r="M63" s="610"/>
      <c r="N63" s="705"/>
      <c r="O63" s="385"/>
      <c r="P63" s="559"/>
      <c r="Q63" s="158"/>
      <c r="R63" s="573"/>
      <c r="S63" s="158"/>
      <c r="T63" s="573"/>
      <c r="U63" s="418"/>
      <c r="V63" s="385"/>
      <c r="W63" s="559"/>
      <c r="X63" s="158"/>
      <c r="Y63" s="573"/>
      <c r="Z63" s="158"/>
      <c r="AA63" s="573"/>
      <c r="AB63" s="418"/>
      <c r="AC63" s="385"/>
      <c r="AD63" s="559"/>
      <c r="AE63" s="158"/>
      <c r="AF63" s="573"/>
      <c r="AG63" s="418"/>
      <c r="AH63" s="385"/>
      <c r="AI63" s="559"/>
      <c r="AJ63" s="158"/>
      <c r="AK63" s="573"/>
      <c r="AL63" s="418"/>
    </row>
    <row r="64" spans="1:38" s="13" customFormat="1" ht="12.95" customHeight="1">
      <c r="A64" s="505"/>
      <c r="B64" s="518"/>
      <c r="C64" s="518"/>
      <c r="D64" s="518"/>
      <c r="E64" s="518" t="s">
        <v>426</v>
      </c>
      <c r="F64" s="660" t="s">
        <v>470</v>
      </c>
      <c r="G64" s="659">
        <f>SUM(N64,U64,AB64,AG64,AL64)</f>
        <v>800000</v>
      </c>
      <c r="H64" s="407"/>
      <c r="I64" s="684"/>
      <c r="J64" s="553"/>
      <c r="K64" s="554"/>
      <c r="L64" s="553"/>
      <c r="M64" s="610"/>
      <c r="N64" s="705">
        <f>N65</f>
        <v>0</v>
      </c>
      <c r="O64" s="385"/>
      <c r="P64" s="559"/>
      <c r="Q64" s="158"/>
      <c r="R64" s="573"/>
      <c r="S64" s="158"/>
      <c r="T64" s="573"/>
      <c r="U64" s="705">
        <f>U65</f>
        <v>0</v>
      </c>
      <c r="V64" s="385"/>
      <c r="W64" s="559"/>
      <c r="X64" s="158"/>
      <c r="Y64" s="573"/>
      <c r="Z64" s="158"/>
      <c r="AA64" s="573"/>
      <c r="AB64" s="705">
        <f>AB65</f>
        <v>800000</v>
      </c>
      <c r="AC64" s="385"/>
      <c r="AD64" s="559"/>
      <c r="AE64" s="158"/>
      <c r="AF64" s="573"/>
      <c r="AG64" s="705">
        <f>AG65</f>
        <v>0</v>
      </c>
      <c r="AH64" s="385"/>
      <c r="AI64" s="559"/>
      <c r="AJ64" s="158"/>
      <c r="AK64" s="573"/>
      <c r="AL64" s="705">
        <f>AL65</f>
        <v>0</v>
      </c>
    </row>
    <row r="65" spans="1:38" s="13" customFormat="1" ht="12.95" customHeight="1">
      <c r="A65" s="505"/>
      <c r="B65" s="518"/>
      <c r="C65" s="518"/>
      <c r="D65" s="518"/>
      <c r="E65" s="518"/>
      <c r="F65" s="660"/>
      <c r="G65" s="612"/>
      <c r="H65" s="407"/>
      <c r="I65" s="684"/>
      <c r="J65" s="553"/>
      <c r="K65" s="554"/>
      <c r="L65" s="553"/>
      <c r="M65" s="610"/>
      <c r="N65" s="705"/>
      <c r="O65" s="385"/>
      <c r="P65" s="559"/>
      <c r="Q65" s="158"/>
      <c r="R65" s="573"/>
      <c r="S65" s="158"/>
      <c r="T65" s="573"/>
      <c r="U65" s="418"/>
      <c r="V65" s="394" t="s">
        <v>281</v>
      </c>
      <c r="W65" s="552">
        <v>200000</v>
      </c>
      <c r="X65" s="553" t="s">
        <v>7</v>
      </c>
      <c r="Y65" s="554">
        <v>2</v>
      </c>
      <c r="Z65" s="553" t="s">
        <v>7</v>
      </c>
      <c r="AA65" s="586">
        <v>2</v>
      </c>
      <c r="AB65" s="705">
        <f>SUM(W65*Y65*AA65)</f>
        <v>800000</v>
      </c>
      <c r="AC65" s="385"/>
      <c r="AD65" s="559"/>
      <c r="AE65" s="158"/>
      <c r="AF65" s="573"/>
      <c r="AG65" s="418"/>
      <c r="AH65" s="385"/>
      <c r="AI65" s="559"/>
      <c r="AJ65" s="158"/>
      <c r="AK65" s="573"/>
      <c r="AL65" s="418"/>
    </row>
    <row r="66" spans="1:38" s="13" customFormat="1" ht="12.95" customHeight="1">
      <c r="A66" s="505"/>
      <c r="B66" s="518"/>
      <c r="C66" s="518"/>
      <c r="D66" s="518"/>
      <c r="E66" s="518" t="s">
        <v>427</v>
      </c>
      <c r="F66" s="665" t="s">
        <v>471</v>
      </c>
      <c r="G66" s="659">
        <f>SUM(N66,U66,AB66,AG66,AL66)</f>
        <v>5255400</v>
      </c>
      <c r="H66" s="706"/>
      <c r="I66" s="684"/>
      <c r="J66" s="553"/>
      <c r="K66" s="584"/>
      <c r="L66" s="553"/>
      <c r="M66" s="599"/>
      <c r="N66" s="705">
        <f>SUM(N67:N71)</f>
        <v>5255400</v>
      </c>
      <c r="O66" s="386"/>
      <c r="P66" s="158"/>
      <c r="Q66" s="158"/>
      <c r="R66" s="505"/>
      <c r="S66" s="158"/>
      <c r="T66" s="158"/>
      <c r="U66" s="705">
        <f>SUM(U67:U71)</f>
        <v>0</v>
      </c>
      <c r="V66" s="386"/>
      <c r="W66" s="158"/>
      <c r="X66" s="158"/>
      <c r="Y66" s="505"/>
      <c r="Z66" s="158"/>
      <c r="AA66" s="158"/>
      <c r="AB66" s="705">
        <f>SUM(AB67:AB71)</f>
        <v>0</v>
      </c>
      <c r="AC66" s="386"/>
      <c r="AD66" s="158"/>
      <c r="AE66" s="158"/>
      <c r="AF66" s="505"/>
      <c r="AG66" s="705">
        <f>SUM(AG67:AG71)</f>
        <v>0</v>
      </c>
      <c r="AH66" s="386"/>
      <c r="AI66" s="158"/>
      <c r="AJ66" s="158"/>
      <c r="AK66" s="505"/>
      <c r="AL66" s="705">
        <f>SUM(AL67:AL71)</f>
        <v>0</v>
      </c>
    </row>
    <row r="67" spans="1:38" s="13" customFormat="1" ht="12.95" customHeight="1">
      <c r="A67" s="505"/>
      <c r="B67" s="518"/>
      <c r="C67" s="518"/>
      <c r="D67" s="518"/>
      <c r="E67" s="518"/>
      <c r="F67" s="660"/>
      <c r="G67" s="659"/>
      <c r="H67" s="706" t="s">
        <v>16</v>
      </c>
      <c r="I67" s="684">
        <v>55320000</v>
      </c>
      <c r="J67" s="553" t="s">
        <v>7</v>
      </c>
      <c r="K67" s="614" t="s">
        <v>290</v>
      </c>
      <c r="L67" s="615"/>
      <c r="M67" s="616"/>
      <c r="N67" s="705">
        <f>SUM(I67*K67)</f>
        <v>1477044</v>
      </c>
      <c r="O67" s="386"/>
      <c r="P67" s="559"/>
      <c r="Q67" s="158"/>
      <c r="R67" s="617"/>
      <c r="S67" s="172"/>
      <c r="T67" s="172"/>
      <c r="U67" s="418"/>
      <c r="V67" s="386"/>
      <c r="W67" s="559"/>
      <c r="X67" s="158"/>
      <c r="Y67" s="617"/>
      <c r="Z67" s="172"/>
      <c r="AA67" s="172"/>
      <c r="AB67" s="418"/>
      <c r="AC67" s="386"/>
      <c r="AD67" s="559"/>
      <c r="AE67" s="158"/>
      <c r="AF67" s="617"/>
      <c r="AG67" s="418"/>
      <c r="AH67" s="386"/>
      <c r="AI67" s="559"/>
      <c r="AJ67" s="158"/>
      <c r="AK67" s="617"/>
      <c r="AL67" s="418"/>
    </row>
    <row r="68" spans="1:38" s="13" customFormat="1" ht="12.95" customHeight="1">
      <c r="A68" s="505"/>
      <c r="B68" s="518"/>
      <c r="C68" s="518"/>
      <c r="D68" s="518"/>
      <c r="E68" s="518"/>
      <c r="F68" s="660"/>
      <c r="G68" s="659"/>
      <c r="H68" s="706" t="s">
        <v>150</v>
      </c>
      <c r="I68" s="684">
        <v>55320000</v>
      </c>
      <c r="J68" s="553" t="s">
        <v>7</v>
      </c>
      <c r="K68" s="614" t="s">
        <v>291</v>
      </c>
      <c r="L68" s="615"/>
      <c r="M68" s="616"/>
      <c r="N68" s="705">
        <f>SUM(I68*K68)</f>
        <v>182556</v>
      </c>
      <c r="O68" s="386"/>
      <c r="P68" s="559"/>
      <c r="Q68" s="158"/>
      <c r="R68" s="617"/>
      <c r="S68" s="172"/>
      <c r="T68" s="172"/>
      <c r="U68" s="418"/>
      <c r="V68" s="386"/>
      <c r="W68" s="559"/>
      <c r="X68" s="158"/>
      <c r="Y68" s="617"/>
      <c r="Z68" s="172"/>
      <c r="AA68" s="172"/>
      <c r="AB68" s="418"/>
      <c r="AC68" s="386"/>
      <c r="AD68" s="559"/>
      <c r="AE68" s="158"/>
      <c r="AF68" s="617"/>
      <c r="AG68" s="418"/>
      <c r="AH68" s="386"/>
      <c r="AI68" s="559"/>
      <c r="AJ68" s="158"/>
      <c r="AK68" s="617"/>
      <c r="AL68" s="418"/>
    </row>
    <row r="69" spans="1:38" s="13" customFormat="1" ht="12.95" customHeight="1">
      <c r="A69" s="505"/>
      <c r="B69" s="518"/>
      <c r="C69" s="518"/>
      <c r="D69" s="518"/>
      <c r="E69" s="518"/>
      <c r="F69" s="660"/>
      <c r="G69" s="659"/>
      <c r="H69" s="407" t="s">
        <v>109</v>
      </c>
      <c r="I69" s="684">
        <v>55320000</v>
      </c>
      <c r="J69" s="553" t="s">
        <v>7</v>
      </c>
      <c r="K69" s="614" t="s">
        <v>151</v>
      </c>
      <c r="L69" s="553"/>
      <c r="M69" s="616"/>
      <c r="N69" s="705">
        <f>SUM(I69*4.5%)</f>
        <v>2489400</v>
      </c>
      <c r="O69" s="385"/>
      <c r="P69" s="559"/>
      <c r="Q69" s="158"/>
      <c r="R69" s="617"/>
      <c r="S69" s="158"/>
      <c r="T69" s="158"/>
      <c r="U69" s="418"/>
      <c r="V69" s="385"/>
      <c r="W69" s="559"/>
      <c r="X69" s="158"/>
      <c r="Y69" s="617"/>
      <c r="Z69" s="158"/>
      <c r="AA69" s="158"/>
      <c r="AB69" s="418"/>
      <c r="AC69" s="385"/>
      <c r="AD69" s="559"/>
      <c r="AE69" s="158"/>
      <c r="AF69" s="617"/>
      <c r="AG69" s="418"/>
      <c r="AH69" s="385"/>
      <c r="AI69" s="559"/>
      <c r="AJ69" s="158"/>
      <c r="AK69" s="617"/>
      <c r="AL69" s="418"/>
    </row>
    <row r="70" spans="1:38" s="13" customFormat="1" ht="12.95" customHeight="1">
      <c r="A70" s="505"/>
      <c r="B70" s="518"/>
      <c r="C70" s="518"/>
      <c r="D70" s="518"/>
      <c r="E70" s="518"/>
      <c r="F70" s="660"/>
      <c r="G70" s="659"/>
      <c r="H70" s="706" t="s">
        <v>152</v>
      </c>
      <c r="I70" s="684">
        <v>55320000</v>
      </c>
      <c r="J70" s="553" t="s">
        <v>7</v>
      </c>
      <c r="K70" s="619" t="s">
        <v>153</v>
      </c>
      <c r="L70" s="620"/>
      <c r="M70" s="621"/>
      <c r="N70" s="705">
        <f>SUM(I70*1.3%)</f>
        <v>719160.00000000012</v>
      </c>
      <c r="O70" s="386"/>
      <c r="P70" s="559"/>
      <c r="Q70" s="158"/>
      <c r="R70" s="622"/>
      <c r="S70" s="176"/>
      <c r="T70" s="176"/>
      <c r="U70" s="418"/>
      <c r="V70" s="386"/>
      <c r="W70" s="559"/>
      <c r="X70" s="158"/>
      <c r="Y70" s="622"/>
      <c r="Z70" s="176"/>
      <c r="AA70" s="176"/>
      <c r="AB70" s="418"/>
      <c r="AC70" s="386"/>
      <c r="AD70" s="559"/>
      <c r="AE70" s="158"/>
      <c r="AF70" s="622"/>
      <c r="AG70" s="418"/>
      <c r="AH70" s="386"/>
      <c r="AI70" s="559"/>
      <c r="AJ70" s="158"/>
      <c r="AK70" s="622"/>
      <c r="AL70" s="418"/>
    </row>
    <row r="71" spans="1:38" s="13" customFormat="1" ht="12.95" customHeight="1">
      <c r="A71" s="505"/>
      <c r="B71" s="518"/>
      <c r="C71" s="518"/>
      <c r="D71" s="518"/>
      <c r="E71" s="518"/>
      <c r="F71" s="660"/>
      <c r="G71" s="659"/>
      <c r="H71" s="407" t="s">
        <v>292</v>
      </c>
      <c r="I71" s="684">
        <v>55320000</v>
      </c>
      <c r="J71" s="553" t="s">
        <v>7</v>
      </c>
      <c r="K71" s="614" t="s">
        <v>154</v>
      </c>
      <c r="L71" s="553"/>
      <c r="M71" s="599"/>
      <c r="N71" s="705">
        <f>SUM(I71*0.7%)</f>
        <v>387239.99999999994</v>
      </c>
      <c r="O71" s="385"/>
      <c r="P71" s="559"/>
      <c r="Q71" s="158"/>
      <c r="R71" s="617"/>
      <c r="S71" s="158"/>
      <c r="T71" s="158"/>
      <c r="U71" s="418"/>
      <c r="V71" s="385"/>
      <c r="W71" s="559"/>
      <c r="X71" s="158"/>
      <c r="Y71" s="617"/>
      <c r="Z71" s="158"/>
      <c r="AA71" s="158"/>
      <c r="AB71" s="418"/>
      <c r="AC71" s="385"/>
      <c r="AD71" s="559"/>
      <c r="AE71" s="158"/>
      <c r="AF71" s="617"/>
      <c r="AG71" s="418"/>
      <c r="AH71" s="385"/>
      <c r="AI71" s="559"/>
      <c r="AJ71" s="158"/>
      <c r="AK71" s="617"/>
      <c r="AL71" s="418"/>
    </row>
    <row r="72" spans="1:38" s="13" customFormat="1" ht="12.95" customHeight="1">
      <c r="A72" s="505"/>
      <c r="B72" s="518"/>
      <c r="C72" s="518"/>
      <c r="D72" s="518"/>
      <c r="E72" s="518"/>
      <c r="F72" s="660"/>
      <c r="G72" s="659"/>
      <c r="H72" s="407"/>
      <c r="I72" s="684"/>
      <c r="J72" s="553"/>
      <c r="K72" s="614"/>
      <c r="L72" s="553"/>
      <c r="M72" s="599"/>
      <c r="N72" s="705"/>
      <c r="O72" s="385"/>
      <c r="P72" s="559"/>
      <c r="Q72" s="158"/>
      <c r="R72" s="617"/>
      <c r="S72" s="158"/>
      <c r="T72" s="158"/>
      <c r="U72" s="418"/>
      <c r="V72" s="385"/>
      <c r="W72" s="559"/>
      <c r="X72" s="158"/>
      <c r="Y72" s="617"/>
      <c r="Z72" s="158"/>
      <c r="AA72" s="158"/>
      <c r="AB72" s="418"/>
      <c r="AC72" s="385"/>
      <c r="AD72" s="559"/>
      <c r="AE72" s="158"/>
      <c r="AF72" s="617"/>
      <c r="AG72" s="418"/>
      <c r="AH72" s="385"/>
      <c r="AI72" s="559"/>
      <c r="AJ72" s="158"/>
      <c r="AK72" s="617"/>
      <c r="AL72" s="418"/>
    </row>
    <row r="73" spans="1:38" s="13" customFormat="1" ht="12.95" customHeight="1">
      <c r="A73" s="505"/>
      <c r="B73" s="518"/>
      <c r="C73" s="518"/>
      <c r="D73" s="518"/>
      <c r="E73" s="518" t="s">
        <v>428</v>
      </c>
      <c r="F73" s="661" t="s">
        <v>111</v>
      </c>
      <c r="G73" s="659">
        <f>SUM(N73,U73,AB73,AG73,AL73)</f>
        <v>450000</v>
      </c>
      <c r="H73" s="407"/>
      <c r="I73" s="684"/>
      <c r="J73" s="553"/>
      <c r="K73" s="614"/>
      <c r="L73" s="553"/>
      <c r="M73" s="599"/>
      <c r="N73" s="705">
        <f>N74</f>
        <v>450000</v>
      </c>
      <c r="O73" s="385"/>
      <c r="P73" s="559"/>
      <c r="Q73" s="158"/>
      <c r="R73" s="617"/>
      <c r="S73" s="158"/>
      <c r="T73" s="158"/>
      <c r="U73" s="705">
        <f>U74</f>
        <v>0</v>
      </c>
      <c r="V73" s="385"/>
      <c r="W73" s="559"/>
      <c r="X73" s="158"/>
      <c r="Y73" s="617"/>
      <c r="Z73" s="158"/>
      <c r="AA73" s="158"/>
      <c r="AB73" s="705">
        <f>AB74</f>
        <v>0</v>
      </c>
      <c r="AC73" s="385"/>
      <c r="AD73" s="559"/>
      <c r="AE73" s="158"/>
      <c r="AF73" s="617"/>
      <c r="AG73" s="705">
        <f>AG74</f>
        <v>0</v>
      </c>
      <c r="AH73" s="385"/>
      <c r="AI73" s="559"/>
      <c r="AJ73" s="158"/>
      <c r="AK73" s="617"/>
      <c r="AL73" s="705">
        <f>AL74</f>
        <v>0</v>
      </c>
    </row>
    <row r="74" spans="1:38" s="13" customFormat="1" ht="12.95" customHeight="1">
      <c r="A74" s="505"/>
      <c r="B74" s="518"/>
      <c r="C74" s="518"/>
      <c r="D74" s="518"/>
      <c r="E74" s="518"/>
      <c r="F74" s="660"/>
      <c r="G74" s="659"/>
      <c r="H74" s="407" t="s">
        <v>155</v>
      </c>
      <c r="I74" s="684">
        <v>30000</v>
      </c>
      <c r="J74" s="553" t="s">
        <v>7</v>
      </c>
      <c r="K74" s="554">
        <v>3</v>
      </c>
      <c r="L74" s="553" t="s">
        <v>7</v>
      </c>
      <c r="M74" s="1070">
        <v>5</v>
      </c>
      <c r="N74" s="705">
        <f>SUM(I74*K74*M74)</f>
        <v>450000</v>
      </c>
      <c r="O74" s="385"/>
      <c r="P74" s="559"/>
      <c r="Q74" s="158"/>
      <c r="R74" s="573"/>
      <c r="S74" s="158"/>
      <c r="T74" s="561"/>
      <c r="U74" s="418"/>
      <c r="V74" s="385"/>
      <c r="W74" s="559"/>
      <c r="X74" s="158"/>
      <c r="Y74" s="573"/>
      <c r="Z74" s="158"/>
      <c r="AA74" s="561"/>
      <c r="AB74" s="418"/>
      <c r="AC74" s="385"/>
      <c r="AD74" s="559"/>
      <c r="AE74" s="158"/>
      <c r="AF74" s="573"/>
      <c r="AG74" s="418"/>
      <c r="AH74" s="385"/>
      <c r="AI74" s="559"/>
      <c r="AJ74" s="158"/>
      <c r="AK74" s="573"/>
      <c r="AL74" s="418"/>
    </row>
    <row r="75" spans="1:38" s="13" customFormat="1" ht="12.95" customHeight="1">
      <c r="A75" s="505"/>
      <c r="B75" s="518"/>
      <c r="C75" s="518"/>
      <c r="D75" s="521"/>
      <c r="E75" s="518" t="s">
        <v>429</v>
      </c>
      <c r="F75" s="660" t="s">
        <v>430</v>
      </c>
      <c r="G75" s="659">
        <f>SUM(N75,U75,AB75,AG75,AL75)</f>
        <v>0</v>
      </c>
      <c r="H75" s="407"/>
      <c r="I75" s="684"/>
      <c r="J75" s="553"/>
      <c r="K75" s="554"/>
      <c r="L75" s="553"/>
      <c r="M75" s="584"/>
      <c r="N75" s="705"/>
      <c r="O75" s="385"/>
      <c r="P75" s="559"/>
      <c r="Q75" s="158"/>
      <c r="R75" s="573"/>
      <c r="S75" s="158"/>
      <c r="T75" s="561"/>
      <c r="U75" s="705">
        <f>SUM(U76:U78)</f>
        <v>0</v>
      </c>
      <c r="V75" s="385"/>
      <c r="W75" s="559"/>
      <c r="X75" s="158"/>
      <c r="Y75" s="573"/>
      <c r="Z75" s="158"/>
      <c r="AA75" s="561"/>
      <c r="AB75" s="705">
        <f>SUM(AB76:AB78)</f>
        <v>0</v>
      </c>
      <c r="AC75" s="385"/>
      <c r="AD75" s="559"/>
      <c r="AE75" s="158"/>
      <c r="AF75" s="573"/>
      <c r="AG75" s="705">
        <f>SUM(AG76:AG78)</f>
        <v>0</v>
      </c>
      <c r="AH75" s="385"/>
      <c r="AI75" s="559"/>
      <c r="AJ75" s="158"/>
      <c r="AK75" s="573"/>
      <c r="AL75" s="705">
        <f>SUM(AL76:AL78)</f>
        <v>0</v>
      </c>
    </row>
    <row r="76" spans="1:38" s="13" customFormat="1" ht="12.95" customHeight="1">
      <c r="A76" s="505"/>
      <c r="B76" s="518"/>
      <c r="C76" s="518"/>
      <c r="D76" s="521"/>
      <c r="E76" s="518" t="s">
        <v>416</v>
      </c>
      <c r="F76" s="660" t="s">
        <v>431</v>
      </c>
      <c r="G76" s="659">
        <f>SUM(N76,U76,AB76,AG76,AL76)</f>
        <v>0</v>
      </c>
      <c r="H76" s="407"/>
      <c r="I76" s="684"/>
      <c r="J76" s="553"/>
      <c r="K76" s="554"/>
      <c r="L76" s="553"/>
      <c r="M76" s="584"/>
      <c r="N76" s="705"/>
      <c r="O76" s="385"/>
      <c r="P76" s="559"/>
      <c r="Q76" s="158"/>
      <c r="R76" s="573"/>
      <c r="S76" s="158"/>
      <c r="T76" s="561"/>
      <c r="U76" s="418"/>
      <c r="V76" s="385"/>
      <c r="W76" s="559"/>
      <c r="X76" s="158"/>
      <c r="Y76" s="573"/>
      <c r="Z76" s="158"/>
      <c r="AA76" s="561"/>
      <c r="AB76" s="418"/>
      <c r="AC76" s="385"/>
      <c r="AD76" s="559"/>
      <c r="AE76" s="158"/>
      <c r="AF76" s="573"/>
      <c r="AG76" s="418"/>
      <c r="AH76" s="385"/>
      <c r="AI76" s="559"/>
      <c r="AJ76" s="158"/>
      <c r="AK76" s="573"/>
      <c r="AL76" s="418"/>
    </row>
    <row r="77" spans="1:38" s="13" customFormat="1" ht="12.95" customHeight="1">
      <c r="A77" s="505"/>
      <c r="B77" s="518"/>
      <c r="C77" s="518"/>
      <c r="D77" s="521"/>
      <c r="E77" s="518" t="s">
        <v>417</v>
      </c>
      <c r="F77" s="660" t="s">
        <v>432</v>
      </c>
      <c r="G77" s="659">
        <f>SUM(N77,U77,AB77,AG77,AL77)</f>
        <v>5000000</v>
      </c>
      <c r="H77" s="407" t="s">
        <v>293</v>
      </c>
      <c r="I77" s="684"/>
      <c r="J77" s="553"/>
      <c r="K77" s="554"/>
      <c r="L77" s="553"/>
      <c r="M77" s="584"/>
      <c r="N77" s="705">
        <v>5000000</v>
      </c>
      <c r="O77" s="385"/>
      <c r="P77" s="559"/>
      <c r="Q77" s="158"/>
      <c r="R77" s="573"/>
      <c r="S77" s="158"/>
      <c r="T77" s="561"/>
      <c r="U77" s="418"/>
      <c r="V77" s="385"/>
      <c r="W77" s="559"/>
      <c r="X77" s="158"/>
      <c r="Y77" s="573"/>
      <c r="Z77" s="158"/>
      <c r="AA77" s="561"/>
      <c r="AB77" s="418"/>
      <c r="AC77" s="385"/>
      <c r="AD77" s="559"/>
      <c r="AE77" s="158"/>
      <c r="AF77" s="573"/>
      <c r="AG77" s="418"/>
      <c r="AH77" s="385"/>
      <c r="AI77" s="559"/>
      <c r="AJ77" s="158"/>
      <c r="AK77" s="573"/>
      <c r="AL77" s="418"/>
    </row>
    <row r="78" spans="1:38" s="13" customFormat="1" ht="12.95" customHeight="1">
      <c r="A78" s="505"/>
      <c r="B78" s="518"/>
      <c r="C78" s="518"/>
      <c r="D78" s="521"/>
      <c r="E78" s="521"/>
      <c r="F78" s="666"/>
      <c r="G78" s="663"/>
      <c r="H78" s="707"/>
      <c r="I78" s="685"/>
      <c r="J78" s="625"/>
      <c r="K78" s="626"/>
      <c r="L78" s="625"/>
      <c r="M78" s="627"/>
      <c r="N78" s="708"/>
      <c r="O78" s="387"/>
      <c r="P78" s="631"/>
      <c r="Q78" s="188"/>
      <c r="R78" s="632"/>
      <c r="S78" s="188"/>
      <c r="T78" s="634"/>
      <c r="U78" s="691"/>
      <c r="V78" s="387"/>
      <c r="W78" s="631"/>
      <c r="X78" s="188"/>
      <c r="Y78" s="632"/>
      <c r="Z78" s="188"/>
      <c r="AA78" s="634"/>
      <c r="AB78" s="691"/>
      <c r="AC78" s="387"/>
      <c r="AD78" s="631"/>
      <c r="AE78" s="188"/>
      <c r="AF78" s="632"/>
      <c r="AG78" s="691"/>
      <c r="AH78" s="387"/>
      <c r="AI78" s="631"/>
      <c r="AJ78" s="188"/>
      <c r="AK78" s="632"/>
      <c r="AL78" s="691"/>
    </row>
    <row r="79" spans="1:38" s="13" customFormat="1" ht="12.95" customHeight="1">
      <c r="A79" s="505"/>
      <c r="B79" s="518"/>
      <c r="C79" s="522">
        <v>772</v>
      </c>
      <c r="D79" s="522" t="s">
        <v>433</v>
      </c>
      <c r="E79" s="4205" t="s">
        <v>10</v>
      </c>
      <c r="F79" s="4206"/>
      <c r="G79" s="598">
        <f>SUM(G80,G83,G85,G87,G91,G93,G95,G97,G100,G107,G113,G116)</f>
        <v>27082000</v>
      </c>
      <c r="H79" s="709"/>
      <c r="I79" s="686"/>
      <c r="J79" s="188"/>
      <c r="K79" s="633"/>
      <c r="L79" s="188"/>
      <c r="M79" s="638"/>
      <c r="N79" s="704">
        <f>SUM(N80,N83,N85,N87,N91,N93,N95,N97,N100,N107,N113,N116)</f>
        <v>21046000</v>
      </c>
      <c r="O79" s="387"/>
      <c r="P79" s="188"/>
      <c r="Q79" s="188"/>
      <c r="R79" s="633"/>
      <c r="S79" s="188"/>
      <c r="T79" s="188"/>
      <c r="U79" s="704">
        <f>SUM(U80,U83,U85,U87,U91,U93,U95,U97,U100,U107,U113,U116)</f>
        <v>1200000</v>
      </c>
      <c r="V79" s="387"/>
      <c r="W79" s="188"/>
      <c r="X79" s="188"/>
      <c r="Y79" s="633"/>
      <c r="Z79" s="188"/>
      <c r="AA79" s="188"/>
      <c r="AB79" s="704">
        <f>SUM(AB80,AB83,AB85,AB87,AB91,AB93,AB95,AB97,AB100,AB107,AB113,AB116)</f>
        <v>2316000</v>
      </c>
      <c r="AC79" s="387"/>
      <c r="AD79" s="188"/>
      <c r="AE79" s="188"/>
      <c r="AF79" s="633"/>
      <c r="AG79" s="704">
        <f>SUM(AG80,AG83,AG85,AG87,AG91,AG93,AG95,AG97,AG100,AG107,AG113,AG116)</f>
        <v>0</v>
      </c>
      <c r="AH79" s="387"/>
      <c r="AI79" s="188"/>
      <c r="AJ79" s="188"/>
      <c r="AK79" s="633"/>
      <c r="AL79" s="704">
        <f>SUM(AL80,AL83,AL85,AL87,AL91,AL93,AL95,AL97,AL100,AL107,AL113,AL116)</f>
        <v>2520000</v>
      </c>
    </row>
    <row r="80" spans="1:38" s="13" customFormat="1" ht="12.95" customHeight="1">
      <c r="A80" s="505"/>
      <c r="B80" s="518"/>
      <c r="C80" s="518"/>
      <c r="D80" s="518"/>
      <c r="E80" s="518" t="s">
        <v>434</v>
      </c>
      <c r="F80" s="668" t="s">
        <v>120</v>
      </c>
      <c r="G80" s="659">
        <f>SUM(N80,U80,AB80,AG80,AL80)</f>
        <v>14000000</v>
      </c>
      <c r="H80" s="408"/>
      <c r="I80" s="446"/>
      <c r="J80" s="158"/>
      <c r="K80" s="505"/>
      <c r="L80" s="158"/>
      <c r="M80" s="535"/>
      <c r="N80" s="710">
        <f>SUM(N81:N82)</f>
        <v>14000000</v>
      </c>
      <c r="O80" s="385"/>
      <c r="P80" s="158"/>
      <c r="Q80" s="158"/>
      <c r="R80" s="505"/>
      <c r="S80" s="158"/>
      <c r="T80" s="158"/>
      <c r="U80" s="710">
        <f>SUM(U81:U82)</f>
        <v>0</v>
      </c>
      <c r="V80" s="385"/>
      <c r="W80" s="158"/>
      <c r="X80" s="158"/>
      <c r="Y80" s="505"/>
      <c r="Z80" s="158"/>
      <c r="AA80" s="158"/>
      <c r="AB80" s="710">
        <f>SUM(AB81:AB82)</f>
        <v>0</v>
      </c>
      <c r="AC80" s="385"/>
      <c r="AD80" s="158"/>
      <c r="AE80" s="158"/>
      <c r="AF80" s="505"/>
      <c r="AG80" s="710">
        <f>SUM(AG81:AG82)</f>
        <v>0</v>
      </c>
      <c r="AH80" s="385"/>
      <c r="AI80" s="158"/>
      <c r="AJ80" s="158"/>
      <c r="AK80" s="505"/>
      <c r="AL80" s="710">
        <f>SUM(AL81:AL82)</f>
        <v>0</v>
      </c>
    </row>
    <row r="81" spans="1:38" s="13" customFormat="1" ht="12.95" customHeight="1">
      <c r="A81" s="505"/>
      <c r="B81" s="518"/>
      <c r="C81" s="518"/>
      <c r="D81" s="518"/>
      <c r="E81" s="518"/>
      <c r="F81" s="668"/>
      <c r="G81" s="659"/>
      <c r="H81" s="407" t="s">
        <v>264</v>
      </c>
      <c r="I81" s="684">
        <v>750000</v>
      </c>
      <c r="J81" s="582" t="s">
        <v>7</v>
      </c>
      <c r="K81" s="566">
        <v>12</v>
      </c>
      <c r="L81" s="553"/>
      <c r="M81" s="616"/>
      <c r="N81" s="705">
        <f>SUM(I81*K81+M81)</f>
        <v>9000000</v>
      </c>
      <c r="O81" s="385"/>
      <c r="P81" s="158"/>
      <c r="Q81" s="158"/>
      <c r="R81" s="505"/>
      <c r="S81" s="158"/>
      <c r="T81" s="158"/>
      <c r="U81" s="710"/>
      <c r="V81" s="385"/>
      <c r="W81" s="158"/>
      <c r="X81" s="158"/>
      <c r="Y81" s="505"/>
      <c r="Z81" s="158"/>
      <c r="AA81" s="158"/>
      <c r="AB81" s="710"/>
      <c r="AC81" s="385"/>
      <c r="AD81" s="158"/>
      <c r="AE81" s="158"/>
      <c r="AF81" s="505"/>
      <c r="AG81" s="710"/>
      <c r="AH81" s="385"/>
      <c r="AI81" s="158"/>
      <c r="AJ81" s="158"/>
      <c r="AK81" s="505"/>
      <c r="AL81" s="710"/>
    </row>
    <row r="82" spans="1:38" s="13" customFormat="1" ht="12.95" customHeight="1">
      <c r="A82" s="505"/>
      <c r="B82" s="518"/>
      <c r="C82" s="518"/>
      <c r="D82" s="518"/>
      <c r="E82" s="518"/>
      <c r="F82" s="668"/>
      <c r="G82" s="659"/>
      <c r="H82" s="407" t="s">
        <v>121</v>
      </c>
      <c r="I82" s="684">
        <v>5000000</v>
      </c>
      <c r="J82" s="582" t="s">
        <v>7</v>
      </c>
      <c r="K82" s="566">
        <v>1</v>
      </c>
      <c r="L82" s="553"/>
      <c r="M82" s="616"/>
      <c r="N82" s="705">
        <f>SUM(I82*K82+M82)</f>
        <v>5000000</v>
      </c>
      <c r="O82" s="385"/>
      <c r="P82" s="158"/>
      <c r="Q82" s="158"/>
      <c r="R82" s="505"/>
      <c r="S82" s="158"/>
      <c r="T82" s="158"/>
      <c r="U82" s="710"/>
      <c r="V82" s="385"/>
      <c r="W82" s="158"/>
      <c r="X82" s="158"/>
      <c r="Y82" s="505"/>
      <c r="Z82" s="158"/>
      <c r="AA82" s="158"/>
      <c r="AB82" s="710"/>
      <c r="AC82" s="385"/>
      <c r="AD82" s="158"/>
      <c r="AE82" s="158"/>
      <c r="AF82" s="505"/>
      <c r="AG82" s="710"/>
      <c r="AH82" s="385"/>
      <c r="AI82" s="158"/>
      <c r="AJ82" s="158"/>
      <c r="AK82" s="505"/>
      <c r="AL82" s="710"/>
    </row>
    <row r="83" spans="1:38" s="13" customFormat="1" ht="12.95" customHeight="1">
      <c r="A83" s="505"/>
      <c r="B83" s="518"/>
      <c r="C83" s="518"/>
      <c r="D83" s="518"/>
      <c r="E83" s="518" t="s">
        <v>435</v>
      </c>
      <c r="F83" s="668" t="s">
        <v>114</v>
      </c>
      <c r="G83" s="659">
        <f>SUM(N83,U83,AB83,AG83,AL83)</f>
        <v>1200000</v>
      </c>
      <c r="H83" s="408"/>
      <c r="I83" s="446"/>
      <c r="J83" s="158"/>
      <c r="K83" s="505"/>
      <c r="L83" s="158"/>
      <c r="M83" s="535"/>
      <c r="N83" s="710">
        <f>SUM(N84)</f>
        <v>1200000</v>
      </c>
      <c r="O83" s="692"/>
      <c r="P83" s="158"/>
      <c r="Q83" s="158"/>
      <c r="R83" s="505"/>
      <c r="S83" s="158"/>
      <c r="T83" s="158"/>
      <c r="U83" s="710">
        <f>SUM(U84)</f>
        <v>0</v>
      </c>
      <c r="V83" s="385"/>
      <c r="W83" s="158"/>
      <c r="X83" s="158"/>
      <c r="Y83" s="505"/>
      <c r="Z83" s="158"/>
      <c r="AA83" s="158"/>
      <c r="AB83" s="710">
        <f>SUM(AB84)</f>
        <v>0</v>
      </c>
      <c r="AC83" s="385"/>
      <c r="AD83" s="158"/>
      <c r="AE83" s="158"/>
      <c r="AF83" s="505"/>
      <c r="AG83" s="710">
        <f>SUM(AG84)</f>
        <v>0</v>
      </c>
      <c r="AH83" s="385"/>
      <c r="AI83" s="158"/>
      <c r="AJ83" s="158"/>
      <c r="AK83" s="505"/>
      <c r="AL83" s="710">
        <f>SUM(AL84)</f>
        <v>0</v>
      </c>
    </row>
    <row r="84" spans="1:38" s="13" customFormat="1" ht="12.95" customHeight="1">
      <c r="A84" s="505"/>
      <c r="B84" s="518"/>
      <c r="C84" s="518"/>
      <c r="D84" s="518"/>
      <c r="E84" s="518"/>
      <c r="F84" s="668"/>
      <c r="G84" s="659"/>
      <c r="H84" s="407" t="s">
        <v>250</v>
      </c>
      <c r="I84" s="684">
        <v>100000</v>
      </c>
      <c r="J84" s="553" t="s">
        <v>7</v>
      </c>
      <c r="K84" s="566">
        <v>12</v>
      </c>
      <c r="L84" s="553"/>
      <c r="M84" s="565"/>
      <c r="N84" s="705">
        <f>SUM(I84*K84)</f>
        <v>1200000</v>
      </c>
      <c r="O84" s="692"/>
      <c r="P84" s="158"/>
      <c r="Q84" s="158"/>
      <c r="R84" s="505"/>
      <c r="S84" s="158"/>
      <c r="T84" s="158"/>
      <c r="U84" s="710"/>
      <c r="V84" s="385"/>
      <c r="W84" s="158"/>
      <c r="X84" s="158"/>
      <c r="Y84" s="505"/>
      <c r="Z84" s="158"/>
      <c r="AA84" s="158"/>
      <c r="AB84" s="710"/>
      <c r="AC84" s="385"/>
      <c r="AD84" s="158"/>
      <c r="AE84" s="158"/>
      <c r="AF84" s="505"/>
      <c r="AG84" s="710"/>
      <c r="AH84" s="385"/>
      <c r="AI84" s="158"/>
      <c r="AJ84" s="158"/>
      <c r="AK84" s="505"/>
      <c r="AL84" s="710"/>
    </row>
    <row r="85" spans="1:38" s="13" customFormat="1" ht="12.95" customHeight="1">
      <c r="A85" s="505"/>
      <c r="B85" s="518"/>
      <c r="C85" s="518"/>
      <c r="D85" s="518"/>
      <c r="E85" s="518" t="s">
        <v>436</v>
      </c>
      <c r="F85" s="668" t="s">
        <v>20</v>
      </c>
      <c r="G85" s="659">
        <f>SUM(N85,U85,AB85,AG85,AL85)</f>
        <v>408000</v>
      </c>
      <c r="H85" s="408"/>
      <c r="I85" s="446"/>
      <c r="J85" s="158"/>
      <c r="K85" s="505"/>
      <c r="L85" s="158"/>
      <c r="M85" s="535"/>
      <c r="N85" s="710">
        <f>SUM(N86)</f>
        <v>408000</v>
      </c>
      <c r="O85" s="692"/>
      <c r="P85" s="158"/>
      <c r="Q85" s="158"/>
      <c r="R85" s="505"/>
      <c r="S85" s="158"/>
      <c r="T85" s="158"/>
      <c r="U85" s="710"/>
      <c r="V85" s="385"/>
      <c r="W85" s="158"/>
      <c r="X85" s="158"/>
      <c r="Y85" s="505"/>
      <c r="Z85" s="158"/>
      <c r="AA85" s="158"/>
      <c r="AB85" s="710"/>
      <c r="AC85" s="385"/>
      <c r="AD85" s="158"/>
      <c r="AE85" s="158"/>
      <c r="AF85" s="505"/>
      <c r="AG85" s="710"/>
      <c r="AH85" s="385"/>
      <c r="AI85" s="158"/>
      <c r="AJ85" s="158"/>
      <c r="AK85" s="505"/>
      <c r="AL85" s="710"/>
    </row>
    <row r="86" spans="1:38" s="13" customFormat="1" ht="12.95" customHeight="1">
      <c r="A86" s="505"/>
      <c r="B86" s="518"/>
      <c r="C86" s="518"/>
      <c r="D86" s="518"/>
      <c r="E86" s="518"/>
      <c r="F86" s="668"/>
      <c r="G86" s="659"/>
      <c r="H86" s="407" t="s">
        <v>20</v>
      </c>
      <c r="I86" s="684">
        <v>34000</v>
      </c>
      <c r="J86" s="553" t="s">
        <v>7</v>
      </c>
      <c r="K86" s="566">
        <v>12</v>
      </c>
      <c r="L86" s="553"/>
      <c r="M86" s="616"/>
      <c r="N86" s="705">
        <f>SUM(I86*K86+M86)</f>
        <v>408000</v>
      </c>
      <c r="O86" s="693"/>
      <c r="P86" s="158"/>
      <c r="Q86" s="158"/>
      <c r="R86" s="505"/>
      <c r="S86" s="158"/>
      <c r="T86" s="158"/>
      <c r="U86" s="710"/>
      <c r="V86" s="385"/>
      <c r="W86" s="158"/>
      <c r="X86" s="158"/>
      <c r="Y86" s="505"/>
      <c r="Z86" s="158"/>
      <c r="AA86" s="158"/>
      <c r="AB86" s="710"/>
      <c r="AC86" s="385"/>
      <c r="AD86" s="158"/>
      <c r="AE86" s="158"/>
      <c r="AF86" s="505"/>
      <c r="AG86" s="710"/>
      <c r="AH86" s="385"/>
      <c r="AI86" s="158"/>
      <c r="AJ86" s="158"/>
      <c r="AK86" s="505"/>
      <c r="AL86" s="710"/>
    </row>
    <row r="87" spans="1:38" s="13" customFormat="1" ht="12.95" customHeight="1">
      <c r="A87" s="505"/>
      <c r="B87" s="518"/>
      <c r="C87" s="518"/>
      <c r="D87" s="518"/>
      <c r="E87" s="518" t="s">
        <v>437</v>
      </c>
      <c r="F87" s="668" t="s">
        <v>115</v>
      </c>
      <c r="G87" s="659">
        <f>SUM(N87,U87,AB87,AG87,AL87)</f>
        <v>2760000</v>
      </c>
      <c r="H87" s="408"/>
      <c r="I87" s="446"/>
      <c r="J87" s="158"/>
      <c r="K87" s="505"/>
      <c r="L87" s="158"/>
      <c r="M87" s="535"/>
      <c r="N87" s="710">
        <f>SUM(N88:N90)</f>
        <v>1920000</v>
      </c>
      <c r="O87" s="389"/>
      <c r="P87" s="158"/>
      <c r="Q87" s="158"/>
      <c r="R87" s="505"/>
      <c r="S87" s="158"/>
      <c r="T87" s="158"/>
      <c r="U87" s="710">
        <f>SUM(U88:U90)</f>
        <v>0</v>
      </c>
      <c r="V87" s="394"/>
      <c r="W87" s="552"/>
      <c r="X87" s="553"/>
      <c r="Y87" s="566"/>
      <c r="Z87" s="553"/>
      <c r="AA87" s="553"/>
      <c r="AB87" s="710">
        <f>SUM(AB88:AB90)</f>
        <v>360000</v>
      </c>
      <c r="AC87" s="385"/>
      <c r="AD87" s="158"/>
      <c r="AE87" s="158"/>
      <c r="AF87" s="505"/>
      <c r="AG87" s="710">
        <f>SUM(AG88:AG90)</f>
        <v>0</v>
      </c>
      <c r="AH87" s="385"/>
      <c r="AI87" s="158"/>
      <c r="AJ87" s="158"/>
      <c r="AK87" s="505"/>
      <c r="AL87" s="710">
        <f>SUM(AL88:AL90)</f>
        <v>480000</v>
      </c>
    </row>
    <row r="88" spans="1:38" s="13" customFormat="1" ht="12.95" customHeight="1">
      <c r="A88" s="505"/>
      <c r="B88" s="518"/>
      <c r="C88" s="518"/>
      <c r="D88" s="518"/>
      <c r="E88" s="518"/>
      <c r="F88" s="668"/>
      <c r="G88" s="659"/>
      <c r="H88" s="407" t="s">
        <v>265</v>
      </c>
      <c r="I88" s="684">
        <v>10000</v>
      </c>
      <c r="J88" s="553" t="s">
        <v>7</v>
      </c>
      <c r="K88" s="566">
        <v>12</v>
      </c>
      <c r="L88" s="553"/>
      <c r="M88" s="616"/>
      <c r="N88" s="705">
        <f>SUM(I88*K88+M88)</f>
        <v>120000</v>
      </c>
      <c r="O88" s="402"/>
      <c r="U88" s="418"/>
      <c r="V88" s="394" t="s">
        <v>263</v>
      </c>
      <c r="W88" s="552">
        <v>30000</v>
      </c>
      <c r="X88" s="553" t="s">
        <v>7</v>
      </c>
      <c r="Y88" s="566">
        <v>12</v>
      </c>
      <c r="Z88" s="553"/>
      <c r="AA88" s="553"/>
      <c r="AB88" s="705">
        <f>SUM(W88*Y88)</f>
        <v>360000</v>
      </c>
      <c r="AC88" s="385"/>
      <c r="AD88" s="158"/>
      <c r="AE88" s="158"/>
      <c r="AF88" s="505"/>
      <c r="AG88" s="710"/>
      <c r="AH88" s="394" t="s">
        <v>274</v>
      </c>
      <c r="AI88" s="552">
        <v>40000</v>
      </c>
      <c r="AJ88" s="553" t="s">
        <v>7</v>
      </c>
      <c r="AK88" s="566">
        <v>12</v>
      </c>
      <c r="AL88" s="705">
        <f>SUM(AI88*AK88)</f>
        <v>480000</v>
      </c>
    </row>
    <row r="89" spans="1:38" s="13" customFormat="1" ht="12.95" customHeight="1">
      <c r="A89" s="505"/>
      <c r="B89" s="518"/>
      <c r="C89" s="518"/>
      <c r="D89" s="518"/>
      <c r="E89" s="518"/>
      <c r="F89" s="668"/>
      <c r="G89" s="659"/>
      <c r="H89" s="407" t="s">
        <v>482</v>
      </c>
      <c r="I89" s="684">
        <v>100000</v>
      </c>
      <c r="J89" s="553" t="s">
        <v>7</v>
      </c>
      <c r="K89" s="566">
        <v>12</v>
      </c>
      <c r="L89" s="553"/>
      <c r="M89" s="616"/>
      <c r="N89" s="705">
        <f>SUM(I89*K89+M89)</f>
        <v>1200000</v>
      </c>
      <c r="O89" s="389"/>
      <c r="P89" s="158"/>
      <c r="Q89" s="158"/>
      <c r="R89" s="505"/>
      <c r="S89" s="158"/>
      <c r="T89" s="158"/>
      <c r="U89" s="710"/>
      <c r="V89" s="385"/>
      <c r="W89" s="158"/>
      <c r="X89" s="158"/>
      <c r="Y89" s="505"/>
      <c r="Z89" s="158"/>
      <c r="AA89" s="158"/>
      <c r="AB89" s="710"/>
      <c r="AC89" s="385"/>
      <c r="AD89" s="158"/>
      <c r="AE89" s="158"/>
      <c r="AF89" s="505"/>
      <c r="AG89" s="710"/>
      <c r="AH89" s="385"/>
      <c r="AI89" s="158"/>
      <c r="AJ89" s="158"/>
      <c r="AK89" s="505"/>
      <c r="AL89" s="710"/>
    </row>
    <row r="90" spans="1:38" s="13" customFormat="1" ht="12.95" customHeight="1">
      <c r="A90" s="505"/>
      <c r="B90" s="518"/>
      <c r="C90" s="518"/>
      <c r="D90" s="518"/>
      <c r="E90" s="518"/>
      <c r="F90" s="668"/>
      <c r="G90" s="659"/>
      <c r="H90" s="407" t="s">
        <v>483</v>
      </c>
      <c r="I90" s="684">
        <v>50000</v>
      </c>
      <c r="J90" s="553" t="s">
        <v>7</v>
      </c>
      <c r="K90" s="566">
        <v>12</v>
      </c>
      <c r="L90" s="553"/>
      <c r="M90" s="599"/>
      <c r="N90" s="705">
        <f>SUM(I90*K90)</f>
        <v>600000</v>
      </c>
      <c r="O90" s="389"/>
      <c r="P90" s="158"/>
      <c r="Q90" s="158"/>
      <c r="R90" s="505"/>
      <c r="S90" s="158"/>
      <c r="T90" s="158"/>
      <c r="U90" s="710"/>
      <c r="V90" s="385"/>
      <c r="W90" s="158"/>
      <c r="X90" s="158"/>
      <c r="Y90" s="505"/>
      <c r="Z90" s="158"/>
      <c r="AA90" s="158"/>
      <c r="AB90" s="710"/>
      <c r="AC90" s="385"/>
      <c r="AD90" s="158"/>
      <c r="AE90" s="158"/>
      <c r="AF90" s="505"/>
      <c r="AG90" s="710"/>
      <c r="AH90" s="385"/>
      <c r="AI90" s="158"/>
      <c r="AJ90" s="158"/>
      <c r="AK90" s="505"/>
      <c r="AL90" s="710"/>
    </row>
    <row r="91" spans="1:38" s="13" customFormat="1" ht="12.95" customHeight="1">
      <c r="A91" s="505"/>
      <c r="B91" s="518"/>
      <c r="C91" s="518"/>
      <c r="D91" s="518"/>
      <c r="E91" s="518" t="s">
        <v>438</v>
      </c>
      <c r="F91" s="668" t="s">
        <v>118</v>
      </c>
      <c r="G91" s="659">
        <f>SUM(N91,U91,AB91,AG91,AL91)</f>
        <v>480000</v>
      </c>
      <c r="H91" s="408"/>
      <c r="I91" s="446"/>
      <c r="J91" s="158"/>
      <c r="K91" s="505"/>
      <c r="L91" s="158"/>
      <c r="M91" s="535"/>
      <c r="N91" s="710">
        <f>SUM(N92)</f>
        <v>480000</v>
      </c>
      <c r="O91" s="389"/>
      <c r="P91" s="158"/>
      <c r="Q91" s="158"/>
      <c r="R91" s="505"/>
      <c r="S91" s="158"/>
      <c r="T91" s="158"/>
      <c r="U91" s="710">
        <f>SUM(U92)</f>
        <v>0</v>
      </c>
      <c r="V91" s="385"/>
      <c r="W91" s="158"/>
      <c r="X91" s="158"/>
      <c r="Y91" s="505"/>
      <c r="Z91" s="158"/>
      <c r="AA91" s="158"/>
      <c r="AB91" s="710">
        <f>SUM(AB92)</f>
        <v>0</v>
      </c>
      <c r="AC91" s="385"/>
      <c r="AD91" s="158"/>
      <c r="AE91" s="158"/>
      <c r="AF91" s="505"/>
      <c r="AG91" s="710">
        <f>SUM(AG92)</f>
        <v>0</v>
      </c>
      <c r="AH91" s="385"/>
      <c r="AI91" s="158"/>
      <c r="AJ91" s="158"/>
      <c r="AK91" s="505"/>
      <c r="AL91" s="710">
        <f>SUM(AL92)</f>
        <v>0</v>
      </c>
    </row>
    <row r="92" spans="1:38" s="13" customFormat="1" ht="12.95" customHeight="1">
      <c r="A92" s="505"/>
      <c r="B92" s="518"/>
      <c r="C92" s="518"/>
      <c r="D92" s="518"/>
      <c r="E92" s="518"/>
      <c r="F92" s="668"/>
      <c r="G92" s="659"/>
      <c r="H92" s="711" t="s">
        <v>272</v>
      </c>
      <c r="I92" s="684">
        <v>40000</v>
      </c>
      <c r="J92" s="553" t="s">
        <v>7</v>
      </c>
      <c r="K92" s="566">
        <v>12</v>
      </c>
      <c r="L92" s="553"/>
      <c r="M92" s="616"/>
      <c r="N92" s="705">
        <f>SUM(I92*K92+M92)</f>
        <v>480000</v>
      </c>
      <c r="O92" s="389"/>
      <c r="P92" s="158"/>
      <c r="Q92" s="158"/>
      <c r="R92" s="505"/>
      <c r="S92" s="158"/>
      <c r="T92" s="158"/>
      <c r="U92" s="710"/>
      <c r="V92" s="385"/>
      <c r="W92" s="158"/>
      <c r="X92" s="158"/>
      <c r="Y92" s="505"/>
      <c r="Z92" s="158"/>
      <c r="AA92" s="158"/>
      <c r="AB92" s="710"/>
      <c r="AC92" s="385"/>
      <c r="AD92" s="158"/>
      <c r="AE92" s="158"/>
      <c r="AF92" s="505"/>
      <c r="AG92" s="710"/>
      <c r="AH92" s="385"/>
      <c r="AI92" s="158"/>
      <c r="AJ92" s="158"/>
      <c r="AK92" s="505"/>
      <c r="AL92" s="710"/>
    </row>
    <row r="93" spans="1:38" s="13" customFormat="1" ht="12.95" customHeight="1">
      <c r="A93" s="505"/>
      <c r="B93" s="518"/>
      <c r="C93" s="518"/>
      <c r="D93" s="518"/>
      <c r="E93" s="518" t="s">
        <v>439</v>
      </c>
      <c r="F93" s="668" t="s">
        <v>440</v>
      </c>
      <c r="G93" s="659">
        <f>SUM(N93,U93,AB93,AG93,AL93)</f>
        <v>960000</v>
      </c>
      <c r="H93" s="408"/>
      <c r="I93" s="446"/>
      <c r="J93" s="158"/>
      <c r="K93" s="505"/>
      <c r="L93" s="158"/>
      <c r="M93" s="535"/>
      <c r="N93" s="710">
        <f>SUM(N94)</f>
        <v>960000</v>
      </c>
      <c r="O93" s="694"/>
      <c r="P93" s="158"/>
      <c r="Q93" s="158"/>
      <c r="R93" s="505"/>
      <c r="S93" s="158"/>
      <c r="T93" s="158"/>
      <c r="U93" s="710">
        <f>SUM(U94)</f>
        <v>0</v>
      </c>
      <c r="V93" s="385"/>
      <c r="W93" s="158"/>
      <c r="X93" s="158"/>
      <c r="Y93" s="505"/>
      <c r="Z93" s="158"/>
      <c r="AA93" s="158"/>
      <c r="AB93" s="710">
        <f>SUM(AB94)</f>
        <v>0</v>
      </c>
      <c r="AC93" s="385"/>
      <c r="AD93" s="158"/>
      <c r="AE93" s="158"/>
      <c r="AF93" s="505"/>
      <c r="AG93" s="710">
        <f>SUM(AG94)</f>
        <v>0</v>
      </c>
      <c r="AH93" s="385"/>
      <c r="AI93" s="158"/>
      <c r="AJ93" s="158"/>
      <c r="AK93" s="505"/>
      <c r="AL93" s="710">
        <f>SUM(AL94)</f>
        <v>0</v>
      </c>
    </row>
    <row r="94" spans="1:38" s="13" customFormat="1" ht="12.95" customHeight="1">
      <c r="A94" s="505"/>
      <c r="B94" s="518"/>
      <c r="C94" s="518"/>
      <c r="D94" s="518"/>
      <c r="E94" s="518"/>
      <c r="F94" s="668"/>
      <c r="G94" s="659"/>
      <c r="H94" s="711" t="s">
        <v>271</v>
      </c>
      <c r="I94" s="684">
        <v>80000</v>
      </c>
      <c r="J94" s="553" t="s">
        <v>7</v>
      </c>
      <c r="K94" s="566">
        <v>12</v>
      </c>
      <c r="L94" s="553"/>
      <c r="M94" s="616"/>
      <c r="N94" s="705">
        <f>SUM(I94*K94+M94)</f>
        <v>960000</v>
      </c>
      <c r="O94" s="389"/>
      <c r="P94" s="158"/>
      <c r="Q94" s="158"/>
      <c r="R94" s="505"/>
      <c r="S94" s="158"/>
      <c r="T94" s="158"/>
      <c r="U94" s="710"/>
      <c r="V94" s="385"/>
      <c r="W94" s="158"/>
      <c r="X94" s="158"/>
      <c r="Y94" s="505"/>
      <c r="Z94" s="158"/>
      <c r="AA94" s="158"/>
      <c r="AB94" s="710"/>
      <c r="AC94" s="385"/>
      <c r="AD94" s="158"/>
      <c r="AE94" s="158"/>
      <c r="AF94" s="505"/>
      <c r="AG94" s="710"/>
      <c r="AH94" s="385"/>
      <c r="AI94" s="158"/>
      <c r="AJ94" s="158"/>
      <c r="AK94" s="505"/>
      <c r="AL94" s="710"/>
    </row>
    <row r="95" spans="1:38" s="13" customFormat="1" ht="12.95" customHeight="1">
      <c r="A95" s="505"/>
      <c r="B95" s="518"/>
      <c r="C95" s="518"/>
      <c r="D95" s="518"/>
      <c r="E95" s="518" t="s">
        <v>441</v>
      </c>
      <c r="F95" s="668" t="s">
        <v>294</v>
      </c>
      <c r="G95" s="659">
        <f>SUM(N95,U95,AB95,AG95,AL95)</f>
        <v>240000</v>
      </c>
      <c r="H95" s="408"/>
      <c r="I95" s="446"/>
      <c r="J95" s="158"/>
      <c r="K95" s="505"/>
      <c r="L95" s="158"/>
      <c r="M95" s="535"/>
      <c r="N95" s="710">
        <f>SUM(N96)</f>
        <v>240000</v>
      </c>
      <c r="O95" s="695"/>
      <c r="P95" s="158"/>
      <c r="Q95" s="158"/>
      <c r="R95" s="505"/>
      <c r="S95" s="158"/>
      <c r="T95" s="158"/>
      <c r="U95" s="710">
        <f>SUM(U96)</f>
        <v>0</v>
      </c>
      <c r="V95" s="385"/>
      <c r="W95" s="158"/>
      <c r="X95" s="158"/>
      <c r="Y95" s="505"/>
      <c r="Z95" s="158"/>
      <c r="AA95" s="158"/>
      <c r="AB95" s="710">
        <f>SUM(AB96)</f>
        <v>0</v>
      </c>
      <c r="AC95" s="385"/>
      <c r="AD95" s="158"/>
      <c r="AE95" s="158"/>
      <c r="AF95" s="505"/>
      <c r="AG95" s="710">
        <f>SUM(AG96)</f>
        <v>0</v>
      </c>
      <c r="AH95" s="385"/>
      <c r="AI95" s="158"/>
      <c r="AJ95" s="158"/>
      <c r="AK95" s="505"/>
      <c r="AL95" s="710">
        <f>SUM(AL96)</f>
        <v>0</v>
      </c>
    </row>
    <row r="96" spans="1:38" s="13" customFormat="1" ht="12.95" customHeight="1">
      <c r="A96" s="505"/>
      <c r="B96" s="518"/>
      <c r="C96" s="518"/>
      <c r="D96" s="518"/>
      <c r="E96" s="518"/>
      <c r="F96" s="668"/>
      <c r="G96" s="659"/>
      <c r="H96" s="711" t="s">
        <v>294</v>
      </c>
      <c r="I96" s="684">
        <v>20000</v>
      </c>
      <c r="J96" s="553" t="s">
        <v>7</v>
      </c>
      <c r="K96" s="566">
        <v>12</v>
      </c>
      <c r="L96" s="553"/>
      <c r="M96" s="616"/>
      <c r="N96" s="705">
        <f>SUM(I96*K96+M96)</f>
        <v>240000</v>
      </c>
      <c r="O96" s="389"/>
      <c r="P96" s="158"/>
      <c r="Q96" s="158"/>
      <c r="R96" s="505"/>
      <c r="S96" s="158"/>
      <c r="T96" s="158"/>
      <c r="U96" s="710"/>
      <c r="V96" s="385"/>
      <c r="W96" s="158"/>
      <c r="X96" s="158"/>
      <c r="Y96" s="505"/>
      <c r="Z96" s="158"/>
      <c r="AA96" s="158"/>
      <c r="AB96" s="710"/>
      <c r="AC96" s="385"/>
      <c r="AD96" s="158"/>
      <c r="AE96" s="158"/>
      <c r="AF96" s="505"/>
      <c r="AG96" s="710"/>
      <c r="AH96" s="385"/>
      <c r="AI96" s="158"/>
      <c r="AJ96" s="158"/>
      <c r="AK96" s="505"/>
      <c r="AL96" s="710"/>
    </row>
    <row r="97" spans="1:38" s="13" customFormat="1" ht="12.95" customHeight="1">
      <c r="A97" s="505"/>
      <c r="B97" s="518"/>
      <c r="C97" s="518"/>
      <c r="D97" s="518"/>
      <c r="E97" s="518" t="s">
        <v>442</v>
      </c>
      <c r="F97" s="668" t="s">
        <v>443</v>
      </c>
      <c r="G97" s="659">
        <f>SUM(N97,U97,AB97,AG97,AL97)</f>
        <v>600000</v>
      </c>
      <c r="H97" s="408"/>
      <c r="I97" s="446"/>
      <c r="J97" s="158"/>
      <c r="K97" s="505"/>
      <c r="L97" s="158"/>
      <c r="M97" s="535"/>
      <c r="N97" s="710">
        <f>SUM(N98:N99)</f>
        <v>0</v>
      </c>
      <c r="O97" s="695"/>
      <c r="P97" s="158"/>
      <c r="Q97" s="158"/>
      <c r="R97" s="505"/>
      <c r="S97" s="158"/>
      <c r="T97" s="158"/>
      <c r="U97" s="710">
        <f>SUM(U98:U99)</f>
        <v>120000</v>
      </c>
      <c r="V97" s="394"/>
      <c r="W97" s="552"/>
      <c r="X97" s="553"/>
      <c r="Y97" s="566"/>
      <c r="Z97" s="553"/>
      <c r="AA97" s="553"/>
      <c r="AB97" s="710">
        <f>SUM(AB98:AB99)</f>
        <v>480000</v>
      </c>
      <c r="AC97" s="385"/>
      <c r="AD97" s="158"/>
      <c r="AE97" s="158"/>
      <c r="AF97" s="505"/>
      <c r="AG97" s="710">
        <f>SUM(AG98:AG99)</f>
        <v>0</v>
      </c>
      <c r="AH97" s="385"/>
      <c r="AI97" s="158"/>
      <c r="AJ97" s="158"/>
      <c r="AK97" s="505"/>
      <c r="AL97" s="710">
        <f>SUM(AL98:AL99)</f>
        <v>0</v>
      </c>
    </row>
    <row r="98" spans="1:38" s="13" customFormat="1" ht="12.95" customHeight="1">
      <c r="A98" s="505"/>
      <c r="B98" s="518"/>
      <c r="C98" s="518"/>
      <c r="D98" s="518"/>
      <c r="E98" s="518"/>
      <c r="F98" s="668"/>
      <c r="G98" s="659"/>
      <c r="H98" s="408"/>
      <c r="I98" s="446"/>
      <c r="J98" s="158"/>
      <c r="K98" s="505"/>
      <c r="L98" s="158"/>
      <c r="M98" s="535"/>
      <c r="N98" s="710"/>
      <c r="O98" s="394" t="s">
        <v>278</v>
      </c>
      <c r="P98" s="552">
        <v>30000</v>
      </c>
      <c r="Q98" s="553" t="s">
        <v>7</v>
      </c>
      <c r="R98" s="583">
        <v>4</v>
      </c>
      <c r="S98" s="553"/>
      <c r="T98" s="553"/>
      <c r="U98" s="705">
        <f>SUM(P98*R98)</f>
        <v>120000</v>
      </c>
      <c r="V98" s="394" t="s">
        <v>278</v>
      </c>
      <c r="W98" s="552">
        <v>30000</v>
      </c>
      <c r="X98" s="553" t="s">
        <v>7</v>
      </c>
      <c r="Y98" s="583">
        <v>4</v>
      </c>
      <c r="Z98" s="553"/>
      <c r="AA98" s="553"/>
      <c r="AB98" s="705">
        <f>SUM(W98*Y98)</f>
        <v>120000</v>
      </c>
      <c r="AC98" s="385"/>
      <c r="AD98" s="158"/>
      <c r="AE98" s="158"/>
      <c r="AF98" s="505"/>
      <c r="AG98" s="710"/>
      <c r="AH98" s="385"/>
      <c r="AI98" s="158"/>
      <c r="AJ98" s="158"/>
      <c r="AK98" s="505"/>
      <c r="AL98" s="710"/>
    </row>
    <row r="99" spans="1:38" s="13" customFormat="1" ht="12.95" customHeight="1">
      <c r="A99" s="505"/>
      <c r="B99" s="518"/>
      <c r="C99" s="518"/>
      <c r="D99" s="518"/>
      <c r="E99" s="518"/>
      <c r="F99" s="668"/>
      <c r="G99" s="659"/>
      <c r="H99" s="408"/>
      <c r="I99" s="446"/>
      <c r="J99" s="158"/>
      <c r="K99" s="505"/>
      <c r="L99" s="158"/>
      <c r="M99" s="535"/>
      <c r="N99" s="710"/>
      <c r="O99" s="385"/>
      <c r="P99" s="158"/>
      <c r="Q99" s="158"/>
      <c r="R99" s="505"/>
      <c r="S99" s="158"/>
      <c r="T99" s="158"/>
      <c r="U99" s="710"/>
      <c r="V99" s="394" t="s">
        <v>279</v>
      </c>
      <c r="W99" s="552">
        <v>30000</v>
      </c>
      <c r="X99" s="553" t="s">
        <v>7</v>
      </c>
      <c r="Y99" s="566">
        <v>12</v>
      </c>
      <c r="Z99" s="553"/>
      <c r="AA99" s="553"/>
      <c r="AB99" s="705">
        <f>SUM(W99*Y99)</f>
        <v>360000</v>
      </c>
      <c r="AC99" s="385"/>
      <c r="AD99" s="158"/>
      <c r="AE99" s="158"/>
      <c r="AF99" s="505"/>
      <c r="AG99" s="710"/>
      <c r="AH99" s="385"/>
      <c r="AI99" s="158"/>
      <c r="AJ99" s="158"/>
      <c r="AK99" s="505"/>
      <c r="AL99" s="710"/>
    </row>
    <row r="100" spans="1:38" s="13" customFormat="1" ht="12.95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59">
        <f>SUM(N100,U100,AB100,AG100,AL100)</f>
        <v>1200000</v>
      </c>
      <c r="H100" s="408"/>
      <c r="I100" s="446"/>
      <c r="J100" s="158"/>
      <c r="K100" s="505"/>
      <c r="L100" s="158"/>
      <c r="M100" s="535"/>
      <c r="N100" s="418">
        <f>SUM(N101)</f>
        <v>0</v>
      </c>
      <c r="O100" s="385"/>
      <c r="P100" s="158"/>
      <c r="Q100" s="158"/>
      <c r="R100" s="505"/>
      <c r="S100" s="158"/>
      <c r="T100" s="158"/>
      <c r="U100" s="418">
        <f>SUM(U101)</f>
        <v>360000</v>
      </c>
      <c r="V100" s="385"/>
      <c r="W100" s="158"/>
      <c r="X100" s="158"/>
      <c r="Y100" s="505"/>
      <c r="Z100" s="158"/>
      <c r="AA100" s="158"/>
      <c r="AB100" s="418">
        <f>SUM(AB101)</f>
        <v>600000</v>
      </c>
      <c r="AC100" s="385"/>
      <c r="AD100" s="158"/>
      <c r="AE100" s="158"/>
      <c r="AF100" s="505"/>
      <c r="AG100" s="418">
        <f>SUM(AG101)</f>
        <v>0</v>
      </c>
      <c r="AH100" s="385"/>
      <c r="AI100" s="158"/>
      <c r="AJ100" s="158"/>
      <c r="AK100" s="505"/>
      <c r="AL100" s="418">
        <f>SUM(AL101)</f>
        <v>240000</v>
      </c>
    </row>
    <row r="101" spans="1:38" s="13" customFormat="1" ht="12.95" customHeight="1">
      <c r="A101" s="505"/>
      <c r="B101" s="518"/>
      <c r="C101" s="518"/>
      <c r="D101" s="518"/>
      <c r="E101" s="518"/>
      <c r="F101" s="668"/>
      <c r="G101" s="659"/>
      <c r="H101" s="712"/>
      <c r="I101" s="447"/>
      <c r="N101" s="415"/>
      <c r="O101" s="394" t="s">
        <v>304</v>
      </c>
      <c r="P101" s="552">
        <v>30000</v>
      </c>
      <c r="Q101" s="553" t="s">
        <v>7</v>
      </c>
      <c r="R101" s="566">
        <v>12</v>
      </c>
      <c r="S101" s="553"/>
      <c r="T101" s="566"/>
      <c r="U101" s="705">
        <f>SUM(P101*R101)</f>
        <v>360000</v>
      </c>
      <c r="V101" s="394" t="s">
        <v>304</v>
      </c>
      <c r="W101" s="552">
        <v>50000</v>
      </c>
      <c r="X101" s="553" t="s">
        <v>7</v>
      </c>
      <c r="Y101" s="566">
        <v>12</v>
      </c>
      <c r="Z101" s="553"/>
      <c r="AA101" s="566"/>
      <c r="AB101" s="705">
        <f>SUM(W101*Y101)</f>
        <v>600000</v>
      </c>
      <c r="AC101" s="394"/>
      <c r="AD101" s="642"/>
      <c r="AE101" s="369"/>
      <c r="AF101" s="643"/>
      <c r="AG101" s="1072"/>
      <c r="AH101" s="394" t="s">
        <v>304</v>
      </c>
      <c r="AI101" s="552">
        <v>20000</v>
      </c>
      <c r="AJ101" s="582" t="s">
        <v>7</v>
      </c>
      <c r="AK101" s="566">
        <v>12</v>
      </c>
      <c r="AL101" s="705">
        <f>SUM(AI101*AK101)</f>
        <v>240000</v>
      </c>
    </row>
    <row r="102" spans="1:38" s="13" customFormat="1" ht="12.95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59">
        <f>SUM(N102,U102,AB102,AG102,AL102)</f>
        <v>2390000</v>
      </c>
      <c r="H102" s="712"/>
      <c r="I102" s="447"/>
      <c r="N102" s="418">
        <f>SUM(N103:N106)</f>
        <v>2390000</v>
      </c>
      <c r="O102" s="388"/>
      <c r="P102" s="642"/>
      <c r="Q102" s="369"/>
      <c r="R102" s="643"/>
      <c r="S102" s="369"/>
      <c r="T102" s="643"/>
      <c r="U102" s="418">
        <f>SUM(U103:U106)</f>
        <v>0</v>
      </c>
      <c r="V102" s="388"/>
      <c r="W102" s="642"/>
      <c r="X102" s="369"/>
      <c r="Y102" s="643"/>
      <c r="Z102" s="369"/>
      <c r="AA102" s="643"/>
      <c r="AB102" s="418">
        <f>SUM(AB103:AB106)</f>
        <v>0</v>
      </c>
      <c r="AC102" s="388"/>
      <c r="AD102" s="642"/>
      <c r="AE102" s="369"/>
      <c r="AF102" s="643"/>
      <c r="AG102" s="418">
        <f>SUM(AG103:AG106)</f>
        <v>0</v>
      </c>
      <c r="AH102" s="388"/>
      <c r="AI102" s="642"/>
      <c r="AJ102" s="369"/>
      <c r="AK102" s="643"/>
      <c r="AL102" s="418">
        <f>SUM(AL103:AL106)</f>
        <v>0</v>
      </c>
    </row>
    <row r="103" spans="1:38" s="13" customFormat="1" ht="12.95" customHeight="1">
      <c r="A103" s="505"/>
      <c r="B103" s="518"/>
      <c r="C103" s="518"/>
      <c r="D103" s="518"/>
      <c r="E103" s="518"/>
      <c r="F103" s="668"/>
      <c r="G103" s="659"/>
      <c r="H103" s="406" t="s">
        <v>268</v>
      </c>
      <c r="I103" s="687">
        <v>800000</v>
      </c>
      <c r="J103" s="577"/>
      <c r="K103" s="647">
        <v>1</v>
      </c>
      <c r="L103" s="577"/>
      <c r="M103" s="648"/>
      <c r="N103" s="713">
        <f>SUM(I103*K103)</f>
        <v>800000</v>
      </c>
      <c r="O103" s="388"/>
      <c r="P103" s="642"/>
      <c r="Q103" s="369"/>
      <c r="R103" s="643"/>
      <c r="S103" s="369"/>
      <c r="T103" s="643"/>
      <c r="U103" s="1072"/>
      <c r="V103" s="388"/>
      <c r="W103" s="642"/>
      <c r="X103" s="369"/>
      <c r="Y103" s="643"/>
      <c r="Z103" s="369"/>
      <c r="AA103" s="643"/>
      <c r="AB103" s="1072"/>
      <c r="AC103" s="388"/>
      <c r="AD103" s="642"/>
      <c r="AE103" s="369"/>
      <c r="AF103" s="643"/>
      <c r="AG103" s="1072"/>
      <c r="AH103" s="388"/>
      <c r="AI103" s="642"/>
      <c r="AJ103" s="369"/>
      <c r="AK103" s="643"/>
      <c r="AL103" s="1072"/>
    </row>
    <row r="104" spans="1:38" s="13" customFormat="1" ht="12.95" customHeight="1">
      <c r="A104" s="505"/>
      <c r="B104" s="518"/>
      <c r="C104" s="518"/>
      <c r="D104" s="518"/>
      <c r="E104" s="518"/>
      <c r="F104" s="668"/>
      <c r="G104" s="659"/>
      <c r="H104" s="406" t="s">
        <v>269</v>
      </c>
      <c r="I104" s="687">
        <v>90000</v>
      </c>
      <c r="J104" s="577" t="s">
        <v>7</v>
      </c>
      <c r="K104" s="647">
        <v>1</v>
      </c>
      <c r="L104" s="577"/>
      <c r="M104" s="648"/>
      <c r="N104" s="713">
        <f>SUM(I104*K104)</f>
        <v>90000</v>
      </c>
      <c r="O104" s="388"/>
      <c r="P104" s="642"/>
      <c r="Q104" s="369"/>
      <c r="R104" s="643"/>
      <c r="S104" s="369"/>
      <c r="T104" s="643"/>
      <c r="U104" s="1072"/>
      <c r="V104" s="388"/>
      <c r="W104" s="642"/>
      <c r="X104" s="369"/>
      <c r="Y104" s="643"/>
      <c r="Z104" s="369"/>
      <c r="AA104" s="643"/>
      <c r="AB104" s="1072"/>
      <c r="AC104" s="388"/>
      <c r="AD104" s="642"/>
      <c r="AE104" s="369"/>
      <c r="AF104" s="643"/>
      <c r="AG104" s="1072"/>
      <c r="AH104" s="388"/>
      <c r="AI104" s="642"/>
      <c r="AJ104" s="369"/>
      <c r="AK104" s="643"/>
      <c r="AL104" s="1072"/>
    </row>
    <row r="105" spans="1:38" s="13" customFormat="1" ht="12.95" customHeight="1">
      <c r="A105" s="505"/>
      <c r="B105" s="518"/>
      <c r="C105" s="518"/>
      <c r="D105" s="518"/>
      <c r="E105" s="518"/>
      <c r="F105" s="668"/>
      <c r="G105" s="659"/>
      <c r="H105" s="407" t="s">
        <v>475</v>
      </c>
      <c r="I105" s="684">
        <v>100000</v>
      </c>
      <c r="J105" s="553" t="s">
        <v>7</v>
      </c>
      <c r="K105" s="566">
        <v>12</v>
      </c>
      <c r="L105" s="553"/>
      <c r="M105" s="616"/>
      <c r="N105" s="705">
        <f>SUM(I105*K105+M105)</f>
        <v>1200000</v>
      </c>
      <c r="O105" s="388"/>
      <c r="P105" s="642"/>
      <c r="Q105" s="369"/>
      <c r="R105" s="643"/>
      <c r="S105" s="369"/>
      <c r="T105" s="643"/>
      <c r="U105" s="1072"/>
      <c r="V105" s="388"/>
      <c r="W105" s="642"/>
      <c r="X105" s="369"/>
      <c r="Y105" s="643"/>
      <c r="Z105" s="369"/>
      <c r="AA105" s="643"/>
      <c r="AB105" s="1072"/>
      <c r="AC105" s="388"/>
      <c r="AD105" s="642"/>
      <c r="AE105" s="369"/>
      <c r="AF105" s="643"/>
      <c r="AG105" s="1072"/>
      <c r="AH105" s="388"/>
      <c r="AI105" s="642"/>
      <c r="AJ105" s="369"/>
      <c r="AK105" s="643"/>
      <c r="AL105" s="1072"/>
    </row>
    <row r="106" spans="1:38" s="13" customFormat="1" ht="12.95" customHeight="1">
      <c r="A106" s="505"/>
      <c r="B106" s="518"/>
      <c r="C106" s="518"/>
      <c r="D106" s="518"/>
      <c r="E106" s="518"/>
      <c r="F106" s="668"/>
      <c r="G106" s="659"/>
      <c r="H106" s="407" t="s">
        <v>476</v>
      </c>
      <c r="I106" s="684">
        <v>300000</v>
      </c>
      <c r="J106" s="553"/>
      <c r="K106" s="649"/>
      <c r="L106" s="553"/>
      <c r="M106" s="599"/>
      <c r="N106" s="705">
        <f>I106</f>
        <v>300000</v>
      </c>
      <c r="O106" s="385"/>
      <c r="P106" s="158"/>
      <c r="Q106" s="158"/>
      <c r="R106" s="505"/>
      <c r="S106" s="158"/>
      <c r="T106" s="158"/>
      <c r="U106" s="418"/>
      <c r="V106" s="385"/>
      <c r="W106" s="158"/>
      <c r="X106" s="158"/>
      <c r="Y106" s="505"/>
      <c r="Z106" s="158"/>
      <c r="AA106" s="158"/>
      <c r="AB106" s="418"/>
      <c r="AC106" s="385"/>
      <c r="AD106" s="158"/>
      <c r="AE106" s="158"/>
      <c r="AF106" s="505"/>
      <c r="AG106" s="418"/>
      <c r="AH106" s="385"/>
      <c r="AI106" s="158"/>
      <c r="AJ106" s="158"/>
      <c r="AK106" s="505"/>
      <c r="AL106" s="418"/>
    </row>
    <row r="107" spans="1:38" s="13" customFormat="1" ht="12.95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59">
        <f>SUM(N107,U107,AB107,AG107,AL107)</f>
        <v>1596000</v>
      </c>
      <c r="H107" s="408"/>
      <c r="I107" s="446"/>
      <c r="J107" s="158"/>
      <c r="K107" s="505"/>
      <c r="L107" s="158"/>
      <c r="M107" s="535"/>
      <c r="N107" s="418">
        <f>SUM(N108:N112)</f>
        <v>0</v>
      </c>
      <c r="O107" s="394"/>
      <c r="P107" s="552">
        <v>40000</v>
      </c>
      <c r="Q107" s="582" t="s">
        <v>7</v>
      </c>
      <c r="R107" s="566">
        <v>12</v>
      </c>
      <c r="S107" s="553"/>
      <c r="T107" s="566"/>
      <c r="U107" s="418">
        <f>SUM(U108:U112)</f>
        <v>720000</v>
      </c>
      <c r="V107" s="385"/>
      <c r="W107" s="158"/>
      <c r="X107" s="158"/>
      <c r="Y107" s="505"/>
      <c r="Z107" s="158"/>
      <c r="AA107" s="158"/>
      <c r="AB107" s="418">
        <f>SUM(AB108:AB112)</f>
        <v>876000</v>
      </c>
      <c r="AC107" s="385"/>
      <c r="AD107" s="158"/>
      <c r="AE107" s="158"/>
      <c r="AF107" s="505"/>
      <c r="AG107" s="418">
        <f>SUM(AG108:AG112)</f>
        <v>0</v>
      </c>
      <c r="AH107" s="385"/>
      <c r="AI107" s="158"/>
      <c r="AJ107" s="158"/>
      <c r="AK107" s="505"/>
      <c r="AL107" s="418">
        <f>SUM(AL108:AL112)</f>
        <v>0</v>
      </c>
    </row>
    <row r="108" spans="1:38" s="13" customFormat="1" ht="12.95" customHeight="1">
      <c r="A108" s="505"/>
      <c r="B108" s="518"/>
      <c r="C108" s="518"/>
      <c r="D108" s="518"/>
      <c r="E108" s="518"/>
      <c r="F108" s="668"/>
      <c r="G108" s="659"/>
      <c r="H108" s="408"/>
      <c r="I108" s="446"/>
      <c r="J108" s="158"/>
      <c r="K108" s="561"/>
      <c r="L108" s="158"/>
      <c r="M108" s="618"/>
      <c r="N108" s="418"/>
      <c r="O108" s="394" t="s">
        <v>422</v>
      </c>
      <c r="P108" s="552">
        <v>40000</v>
      </c>
      <c r="Q108" s="582" t="s">
        <v>7</v>
      </c>
      <c r="R108" s="566">
        <v>12</v>
      </c>
      <c r="S108" s="553"/>
      <c r="T108" s="566"/>
      <c r="U108" s="705">
        <f>SUM(P108*R108)</f>
        <v>480000</v>
      </c>
      <c r="V108" s="394" t="s">
        <v>280</v>
      </c>
      <c r="W108" s="552">
        <v>5000</v>
      </c>
      <c r="X108" s="553" t="s">
        <v>7</v>
      </c>
      <c r="Y108" s="554">
        <v>8</v>
      </c>
      <c r="Z108" s="553" t="s">
        <v>7</v>
      </c>
      <c r="AA108" s="583">
        <v>4</v>
      </c>
      <c r="AB108" s="705">
        <f>SUM(W108*Y108*AA108)</f>
        <v>160000</v>
      </c>
      <c r="AC108" s="385"/>
      <c r="AD108" s="559"/>
      <c r="AE108" s="158"/>
      <c r="AF108" s="561"/>
      <c r="AG108" s="418"/>
      <c r="AH108" s="385"/>
      <c r="AI108" s="559"/>
      <c r="AJ108" s="158"/>
      <c r="AK108" s="561"/>
      <c r="AL108" s="418"/>
    </row>
    <row r="109" spans="1:38" s="13" customFormat="1" ht="12.95" customHeight="1">
      <c r="A109" s="505"/>
      <c r="B109" s="518"/>
      <c r="C109" s="518"/>
      <c r="D109" s="518"/>
      <c r="E109" s="518"/>
      <c r="F109" s="668"/>
      <c r="G109" s="659"/>
      <c r="H109" s="408"/>
      <c r="I109" s="446"/>
      <c r="J109" s="158"/>
      <c r="K109" s="561"/>
      <c r="L109" s="158"/>
      <c r="M109" s="618"/>
      <c r="N109" s="418"/>
      <c r="O109" s="394" t="s">
        <v>262</v>
      </c>
      <c r="P109" s="552">
        <v>60000</v>
      </c>
      <c r="Q109" s="582" t="s">
        <v>7</v>
      </c>
      <c r="R109" s="583">
        <v>4</v>
      </c>
      <c r="S109" s="158"/>
      <c r="T109" s="158"/>
      <c r="U109" s="705">
        <f>SUM(P109*R109)</f>
        <v>240000</v>
      </c>
      <c r="V109" s="394" t="s">
        <v>190</v>
      </c>
      <c r="W109" s="552">
        <v>6000</v>
      </c>
      <c r="X109" s="553" t="s">
        <v>7</v>
      </c>
      <c r="Y109" s="554">
        <v>8</v>
      </c>
      <c r="Z109" s="553" t="s">
        <v>7</v>
      </c>
      <c r="AA109" s="583">
        <v>2</v>
      </c>
      <c r="AB109" s="705">
        <f>SUM(W109*Y109*AA109)</f>
        <v>96000</v>
      </c>
      <c r="AC109" s="385"/>
      <c r="AD109" s="559"/>
      <c r="AE109" s="158"/>
      <c r="AF109" s="561"/>
      <c r="AG109" s="418"/>
      <c r="AH109" s="385"/>
      <c r="AI109" s="559"/>
      <c r="AJ109" s="158"/>
      <c r="AK109" s="561"/>
      <c r="AL109" s="418"/>
    </row>
    <row r="110" spans="1:38" s="13" customFormat="1" ht="12.95" customHeight="1">
      <c r="A110" s="505"/>
      <c r="B110" s="518"/>
      <c r="C110" s="518"/>
      <c r="D110" s="518"/>
      <c r="E110" s="518"/>
      <c r="F110" s="668"/>
      <c r="G110" s="659"/>
      <c r="H110" s="408"/>
      <c r="I110" s="446"/>
      <c r="J110" s="158"/>
      <c r="K110" s="561"/>
      <c r="L110" s="158"/>
      <c r="M110" s="618"/>
      <c r="N110" s="418"/>
      <c r="O110" s="394"/>
      <c r="P110" s="552"/>
      <c r="Q110" s="582"/>
      <c r="R110" s="583"/>
      <c r="S110" s="158"/>
      <c r="T110" s="158"/>
      <c r="U110" s="418"/>
      <c r="V110" s="394" t="s">
        <v>191</v>
      </c>
      <c r="W110" s="552">
        <v>70000</v>
      </c>
      <c r="X110" s="553" t="s">
        <v>7</v>
      </c>
      <c r="Y110" s="554">
        <v>4</v>
      </c>
      <c r="Z110" s="553" t="s">
        <v>7</v>
      </c>
      <c r="AA110" s="583">
        <v>2</v>
      </c>
      <c r="AB110" s="705">
        <f>SUM(W110*Y110*AA110)</f>
        <v>560000</v>
      </c>
      <c r="AC110" s="385"/>
      <c r="AD110" s="559"/>
      <c r="AE110" s="158"/>
      <c r="AF110" s="561"/>
      <c r="AG110" s="418"/>
      <c r="AH110" s="385"/>
      <c r="AI110" s="559"/>
      <c r="AJ110" s="158"/>
      <c r="AK110" s="561"/>
      <c r="AL110" s="418"/>
    </row>
    <row r="111" spans="1:38" s="13" customFormat="1" ht="12.95" customHeight="1">
      <c r="A111" s="505"/>
      <c r="B111" s="518"/>
      <c r="C111" s="518"/>
      <c r="D111" s="518"/>
      <c r="E111" s="518"/>
      <c r="F111" s="668"/>
      <c r="G111" s="659"/>
      <c r="H111" s="408"/>
      <c r="I111" s="446"/>
      <c r="J111" s="158"/>
      <c r="K111" s="561"/>
      <c r="L111" s="158"/>
      <c r="M111" s="618"/>
      <c r="N111" s="418"/>
      <c r="O111" s="394"/>
      <c r="P111" s="552"/>
      <c r="Q111" s="582"/>
      <c r="R111" s="583"/>
      <c r="S111" s="158"/>
      <c r="T111" s="158"/>
      <c r="U111" s="418"/>
      <c r="V111" s="394" t="s">
        <v>192</v>
      </c>
      <c r="W111" s="552">
        <v>30000</v>
      </c>
      <c r="X111" s="553" t="s">
        <v>7</v>
      </c>
      <c r="Y111" s="555">
        <v>2</v>
      </c>
      <c r="Z111" s="553"/>
      <c r="AA111" s="555"/>
      <c r="AB111" s="705">
        <f>SUM(W111*Y111)</f>
        <v>60000</v>
      </c>
      <c r="AC111" s="385"/>
      <c r="AD111" s="559"/>
      <c r="AE111" s="158"/>
      <c r="AF111" s="561"/>
      <c r="AG111" s="418"/>
      <c r="AH111" s="385"/>
      <c r="AI111" s="559"/>
      <c r="AJ111" s="158"/>
      <c r="AK111" s="561"/>
      <c r="AL111" s="418"/>
    </row>
    <row r="112" spans="1:38" s="13" customFormat="1" ht="12.95" customHeight="1">
      <c r="A112" s="505"/>
      <c r="B112" s="518"/>
      <c r="C112" s="518"/>
      <c r="D112" s="518"/>
      <c r="E112" s="518"/>
      <c r="F112" s="668"/>
      <c r="G112" s="659"/>
      <c r="H112" s="408"/>
      <c r="I112" s="446"/>
      <c r="J112" s="158"/>
      <c r="K112" s="561"/>
      <c r="L112" s="158"/>
      <c r="M112" s="618"/>
      <c r="N112" s="418"/>
      <c r="O112" s="394"/>
      <c r="P112" s="552"/>
      <c r="Q112" s="582"/>
      <c r="R112" s="583"/>
      <c r="S112" s="158"/>
      <c r="T112" s="158"/>
      <c r="U112" s="418"/>
      <c r="V112" s="394"/>
      <c r="W112" s="552"/>
      <c r="X112" s="553"/>
      <c r="Y112" s="554"/>
      <c r="Z112" s="584"/>
      <c r="AA112" s="566"/>
      <c r="AB112" s="705"/>
      <c r="AC112" s="385"/>
      <c r="AD112" s="559"/>
      <c r="AE112" s="158"/>
      <c r="AF112" s="561"/>
      <c r="AG112" s="418"/>
      <c r="AH112" s="385"/>
      <c r="AI112" s="559"/>
      <c r="AJ112" s="158"/>
      <c r="AK112" s="561"/>
      <c r="AL112" s="418"/>
    </row>
    <row r="113" spans="1:38" s="13" customFormat="1" ht="12.95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59">
        <f>SUM(N113,U113,AB113,AG113,AL113)</f>
        <v>2438000</v>
      </c>
      <c r="H113" s="712"/>
      <c r="I113" s="447"/>
      <c r="N113" s="418">
        <f>SUM(N114:N115)</f>
        <v>638000</v>
      </c>
      <c r="O113" s="385"/>
      <c r="P113" s="559"/>
      <c r="Q113" s="158"/>
      <c r="R113" s="561"/>
      <c r="S113" s="158"/>
      <c r="T113" s="158"/>
      <c r="U113" s="418">
        <f>SUM(U114:U115)</f>
        <v>0</v>
      </c>
      <c r="V113" s="385"/>
      <c r="W113" s="559"/>
      <c r="X113" s="158"/>
      <c r="Y113" s="561"/>
      <c r="Z113" s="158"/>
      <c r="AA113" s="158"/>
      <c r="AB113" s="418">
        <f>SUM(AB114:AB115)</f>
        <v>0</v>
      </c>
      <c r="AC113" s="385"/>
      <c r="AD113" s="559"/>
      <c r="AE113" s="158"/>
      <c r="AF113" s="561"/>
      <c r="AG113" s="418">
        <f>SUM(AG114:AG115)</f>
        <v>0</v>
      </c>
      <c r="AH113" s="385"/>
      <c r="AI113" s="559"/>
      <c r="AJ113" s="158"/>
      <c r="AK113" s="561"/>
      <c r="AL113" s="418">
        <f>SUM(AL114:AL115)</f>
        <v>1800000</v>
      </c>
    </row>
    <row r="114" spans="1:38" s="13" customFormat="1" ht="12.95" customHeight="1">
      <c r="A114" s="505"/>
      <c r="B114" s="518"/>
      <c r="C114" s="518"/>
      <c r="D114" s="518"/>
      <c r="E114" s="518"/>
      <c r="F114" s="668"/>
      <c r="G114" s="659"/>
      <c r="H114" s="407" t="s">
        <v>485</v>
      </c>
      <c r="I114" s="684">
        <v>44000</v>
      </c>
      <c r="J114" s="553" t="s">
        <v>7</v>
      </c>
      <c r="K114" s="566">
        <v>12</v>
      </c>
      <c r="L114" s="553"/>
      <c r="M114" s="565"/>
      <c r="N114" s="705">
        <f>SUM(I114*K114)</f>
        <v>528000</v>
      </c>
      <c r="O114" s="385"/>
      <c r="P114" s="559"/>
      <c r="Q114" s="158"/>
      <c r="R114" s="561"/>
      <c r="S114" s="158"/>
      <c r="T114" s="158"/>
      <c r="U114" s="418"/>
      <c r="V114" s="385"/>
      <c r="W114" s="559"/>
      <c r="X114" s="158"/>
      <c r="Y114" s="561"/>
      <c r="Z114" s="158"/>
      <c r="AA114" s="158"/>
      <c r="AB114" s="418"/>
      <c r="AC114" s="385"/>
      <c r="AD114" s="559"/>
      <c r="AE114" s="158"/>
      <c r="AF114" s="561"/>
      <c r="AG114" s="418"/>
      <c r="AH114" s="394" t="s">
        <v>138</v>
      </c>
      <c r="AI114" s="552">
        <v>30000</v>
      </c>
      <c r="AJ114" s="582" t="s">
        <v>7</v>
      </c>
      <c r="AK114" s="566">
        <v>12</v>
      </c>
      <c r="AL114" s="705">
        <f>SUM(AI114*AK114)</f>
        <v>360000</v>
      </c>
    </row>
    <row r="115" spans="1:38" s="13" customFormat="1" ht="12.95" customHeight="1">
      <c r="A115" s="505"/>
      <c r="B115" s="518"/>
      <c r="C115" s="518"/>
      <c r="D115" s="518"/>
      <c r="E115" s="518"/>
      <c r="F115" s="668"/>
      <c r="G115" s="659"/>
      <c r="H115" s="407" t="s">
        <v>484</v>
      </c>
      <c r="I115" s="684">
        <v>110000</v>
      </c>
      <c r="J115" s="553" t="s">
        <v>7</v>
      </c>
      <c r="K115" s="566">
        <v>1</v>
      </c>
      <c r="L115" s="553"/>
      <c r="M115" s="565"/>
      <c r="N115" s="705">
        <f>SUM(I115*K115)</f>
        <v>110000</v>
      </c>
      <c r="O115" s="385"/>
      <c r="P115" s="559"/>
      <c r="Q115" s="158"/>
      <c r="R115" s="561"/>
      <c r="S115" s="158"/>
      <c r="T115" s="158"/>
      <c r="U115" s="418"/>
      <c r="V115" s="385"/>
      <c r="W115" s="559"/>
      <c r="X115" s="158"/>
      <c r="Y115" s="561"/>
      <c r="Z115" s="158"/>
      <c r="AA115" s="158"/>
      <c r="AB115" s="418"/>
      <c r="AC115" s="385"/>
      <c r="AD115" s="559"/>
      <c r="AE115" s="158"/>
      <c r="AF115" s="561"/>
      <c r="AG115" s="418"/>
      <c r="AH115" s="394" t="s">
        <v>137</v>
      </c>
      <c r="AI115" s="552">
        <v>120000</v>
      </c>
      <c r="AJ115" s="582" t="s">
        <v>7</v>
      </c>
      <c r="AK115" s="566">
        <v>12</v>
      </c>
      <c r="AL115" s="705">
        <f>SUM(AI115*AK115)</f>
        <v>1440000</v>
      </c>
    </row>
    <row r="116" spans="1:38" s="13" customFormat="1" ht="12.95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59">
        <f>SUM(N116,U116,AB116,AG116,AL116)</f>
        <v>1200000</v>
      </c>
      <c r="H116" s="408"/>
      <c r="I116" s="446"/>
      <c r="J116" s="158"/>
      <c r="K116" s="505"/>
      <c r="L116" s="158"/>
      <c r="M116" s="535"/>
      <c r="N116" s="418">
        <f>SUM(N117)</f>
        <v>1200000</v>
      </c>
      <c r="O116" s="385"/>
      <c r="P116" s="158"/>
      <c r="Q116" s="158"/>
      <c r="R116" s="505"/>
      <c r="S116" s="158"/>
      <c r="T116" s="158"/>
      <c r="U116" s="418">
        <f>SUM(U117)</f>
        <v>0</v>
      </c>
      <c r="V116" s="385"/>
      <c r="W116" s="158"/>
      <c r="X116" s="158"/>
      <c r="Y116" s="505"/>
      <c r="Z116" s="158"/>
      <c r="AA116" s="158"/>
      <c r="AB116" s="418">
        <f>SUM(AB117)</f>
        <v>0</v>
      </c>
      <c r="AC116" s="385"/>
      <c r="AD116" s="158"/>
      <c r="AE116" s="158"/>
      <c r="AF116" s="505"/>
      <c r="AG116" s="418">
        <f>SUM(AG117)</f>
        <v>0</v>
      </c>
      <c r="AH116" s="385"/>
      <c r="AI116" s="158"/>
      <c r="AJ116" s="158"/>
      <c r="AK116" s="505"/>
      <c r="AL116" s="418">
        <f>SUM(AL117)</f>
        <v>0</v>
      </c>
    </row>
    <row r="117" spans="1:38" s="13" customFormat="1" ht="12.95" customHeight="1">
      <c r="A117" s="505"/>
      <c r="B117" s="518"/>
      <c r="C117" s="518"/>
      <c r="D117" s="518"/>
      <c r="E117" s="518"/>
      <c r="F117" s="668"/>
      <c r="G117" s="659">
        <f>N117</f>
        <v>1200000</v>
      </c>
      <c r="H117" s="407" t="s">
        <v>273</v>
      </c>
      <c r="I117" s="684">
        <v>300000</v>
      </c>
      <c r="J117" s="553" t="s">
        <v>7</v>
      </c>
      <c r="K117" s="583">
        <v>4</v>
      </c>
      <c r="L117" s="553"/>
      <c r="M117" s="565"/>
      <c r="N117" s="705">
        <f>SUM(I117*K117)</f>
        <v>1200000</v>
      </c>
      <c r="O117" s="385"/>
      <c r="P117" s="158"/>
      <c r="Q117" s="158"/>
      <c r="R117" s="505"/>
      <c r="S117" s="158"/>
      <c r="T117" s="158"/>
      <c r="U117" s="418"/>
      <c r="V117" s="385"/>
      <c r="W117" s="158"/>
      <c r="X117" s="158"/>
      <c r="Y117" s="505"/>
      <c r="Z117" s="158"/>
      <c r="AA117" s="158"/>
      <c r="AB117" s="418"/>
      <c r="AC117" s="385"/>
      <c r="AD117" s="158"/>
      <c r="AE117" s="158"/>
      <c r="AF117" s="505"/>
      <c r="AG117" s="418"/>
      <c r="AH117" s="385"/>
      <c r="AI117" s="158"/>
      <c r="AJ117" s="158"/>
      <c r="AK117" s="505"/>
      <c r="AL117" s="418"/>
    </row>
    <row r="118" spans="1:38" s="13" customFormat="1" ht="12.95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689">
        <f>N118</f>
        <v>100000</v>
      </c>
      <c r="H118" s="700" t="s">
        <v>454</v>
      </c>
      <c r="I118" s="680"/>
      <c r="J118" s="229"/>
      <c r="K118" s="548"/>
      <c r="L118" s="229"/>
      <c r="M118" s="549"/>
      <c r="N118" s="690">
        <v>100000</v>
      </c>
      <c r="O118" s="391"/>
      <c r="P118" s="229"/>
      <c r="Q118" s="229"/>
      <c r="R118" s="548"/>
      <c r="S118" s="229"/>
      <c r="T118" s="229"/>
      <c r="U118" s="690"/>
      <c r="V118" s="391"/>
      <c r="W118" s="229"/>
      <c r="X118" s="229"/>
      <c r="Y118" s="548"/>
      <c r="Z118" s="229"/>
      <c r="AA118" s="229"/>
      <c r="AB118" s="690"/>
      <c r="AC118" s="391"/>
      <c r="AD118" s="229"/>
      <c r="AE118" s="229"/>
      <c r="AF118" s="548"/>
      <c r="AG118" s="690"/>
      <c r="AH118" s="391"/>
      <c r="AI118" s="229"/>
      <c r="AJ118" s="229"/>
      <c r="AK118" s="548"/>
      <c r="AL118" s="690"/>
    </row>
    <row r="119" spans="1:38" s="13" customFormat="1" ht="12.95" customHeight="1">
      <c r="A119" s="714"/>
      <c r="B119" s="519"/>
      <c r="C119" s="519" t="s">
        <v>420</v>
      </c>
      <c r="D119" s="519" t="s">
        <v>146</v>
      </c>
      <c r="E119" s="519" t="s">
        <v>421</v>
      </c>
      <c r="F119" s="666" t="s">
        <v>146</v>
      </c>
      <c r="G119" s="663">
        <f>SUM(N119,U119,AB119,AG119,AL119)</f>
        <v>1006927</v>
      </c>
      <c r="H119" s="709" t="s">
        <v>146</v>
      </c>
      <c r="I119" s="686"/>
      <c r="J119" s="188"/>
      <c r="K119" s="633"/>
      <c r="L119" s="188"/>
      <c r="M119" s="638"/>
      <c r="N119" s="691">
        <v>206927</v>
      </c>
      <c r="O119" s="387" t="s">
        <v>146</v>
      </c>
      <c r="P119" s="188"/>
      <c r="Q119" s="188"/>
      <c r="R119" s="633"/>
      <c r="S119" s="188"/>
      <c r="T119" s="188"/>
      <c r="U119" s="691">
        <v>200000</v>
      </c>
      <c r="V119" s="387" t="s">
        <v>146</v>
      </c>
      <c r="W119" s="188"/>
      <c r="X119" s="188"/>
      <c r="Y119" s="633"/>
      <c r="Z119" s="188"/>
      <c r="AA119" s="188"/>
      <c r="AB119" s="691">
        <v>200000</v>
      </c>
      <c r="AC119" s="387" t="s">
        <v>146</v>
      </c>
      <c r="AD119" s="188"/>
      <c r="AE119" s="188"/>
      <c r="AF119" s="633"/>
      <c r="AG119" s="691">
        <v>200000</v>
      </c>
      <c r="AH119" s="387" t="s">
        <v>146</v>
      </c>
      <c r="AI119" s="188"/>
      <c r="AJ119" s="188"/>
      <c r="AK119" s="633"/>
      <c r="AL119" s="691">
        <v>200000</v>
      </c>
    </row>
    <row r="122" spans="1:38">
      <c r="F122" s="131"/>
      <c r="G122" s="290"/>
    </row>
  </sheetData>
  <mergeCells count="15">
    <mergeCell ref="A6:B6"/>
    <mergeCell ref="C6:D6"/>
    <mergeCell ref="E6:F6"/>
    <mergeCell ref="A7:F7"/>
    <mergeCell ref="B1:G1"/>
    <mergeCell ref="B2:G2"/>
    <mergeCell ref="A5:F5"/>
    <mergeCell ref="E8:F8"/>
    <mergeCell ref="E54:F54"/>
    <mergeCell ref="E79:F79"/>
    <mergeCell ref="AC5:AG6"/>
    <mergeCell ref="AH5:AL6"/>
    <mergeCell ref="H5:N6"/>
    <mergeCell ref="O5:U6"/>
    <mergeCell ref="V5:AB6"/>
  </mergeCells>
  <phoneticPr fontId="5" type="noConversion"/>
  <pageMargins left="0.11811023622047245" right="3.937007874015748E-2" top="0.35433070866141736" bottom="0.35433070866141736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122"/>
  <sheetViews>
    <sheetView workbookViewId="0">
      <pane xSplit="6" ySplit="7" topLeftCell="G8" activePane="bottomRight" state="frozen"/>
      <selection activeCell="AO107" sqref="AO107"/>
      <selection pane="topRight" activeCell="AO107" sqref="AO107"/>
      <selection pane="bottomLeft" activeCell="AO107" sqref="AO107"/>
      <selection pane="bottomRight" activeCell="AO107" sqref="AO107"/>
    </sheetView>
  </sheetViews>
  <sheetFormatPr defaultRowHeight="16.5"/>
  <cols>
    <col min="1" max="1" width="4.109375" style="514" customWidth="1"/>
    <col min="2" max="2" width="7.88671875" style="1138" customWidth="1"/>
    <col min="3" max="3" width="4.109375" style="1138" customWidth="1"/>
    <col min="4" max="4" width="6.6640625" style="505" customWidth="1"/>
    <col min="5" max="5" width="7.109375" style="505" customWidth="1"/>
    <col min="6" max="6" width="10.6640625" style="1138" customWidth="1"/>
    <col min="7" max="7" width="8.109375" style="20" customWidth="1"/>
    <col min="8" max="8" width="8.109375" style="393" hidden="1" customWidth="1"/>
    <col min="9" max="9" width="7.109375" style="452" hidden="1" customWidth="1"/>
    <col min="10" max="10" width="1.6640625" style="26" hidden="1" customWidth="1"/>
    <col min="11" max="11" width="3.88671875" style="24" hidden="1" customWidth="1"/>
    <col min="12" max="12" width="1.6640625" style="26" hidden="1" customWidth="1"/>
    <col min="13" max="13" width="6.88671875" style="25" hidden="1" customWidth="1"/>
    <col min="14" max="14" width="8.109375" style="18" hidden="1" customWidth="1"/>
    <col min="15" max="15" width="11.109375" style="393" hidden="1" customWidth="1"/>
    <col min="16" max="16" width="8.21875" style="26" hidden="1" customWidth="1"/>
    <col min="17" max="17" width="2.109375" style="26" hidden="1" customWidth="1"/>
    <col min="18" max="18" width="4.5546875" style="24" hidden="1" customWidth="1"/>
    <col min="19" max="19" width="1.88671875" style="26" hidden="1" customWidth="1"/>
    <col min="20" max="20" width="3.44140625" style="26" hidden="1" customWidth="1"/>
    <col min="21" max="21" width="8.33203125" style="414" hidden="1" customWidth="1"/>
    <col min="22" max="22" width="11.5546875" style="393" customWidth="1"/>
    <col min="23" max="23" width="9.109375" style="26" customWidth="1"/>
    <col min="24" max="24" width="2.109375" style="26" customWidth="1"/>
    <col min="25" max="25" width="4.5546875" style="24" customWidth="1"/>
    <col min="26" max="26" width="1.88671875" style="26" customWidth="1"/>
    <col min="27" max="27" width="4.109375" style="26" customWidth="1"/>
    <col min="28" max="28" width="8.6640625" style="18" customWidth="1"/>
    <col min="29" max="29" width="9" style="393" hidden="1" customWidth="1"/>
    <col min="30" max="30" width="10.109375" style="26" hidden="1" customWidth="1"/>
    <col min="31" max="31" width="2.109375" style="26" hidden="1" customWidth="1"/>
    <col min="32" max="32" width="4.5546875" style="24" hidden="1" customWidth="1"/>
    <col min="33" max="33" width="9.21875" style="18" hidden="1" customWidth="1"/>
    <col min="34" max="34" width="10.33203125" style="393" hidden="1" customWidth="1"/>
    <col min="35" max="35" width="10.109375" style="26" hidden="1" customWidth="1"/>
    <col min="36" max="36" width="2.109375" style="26" hidden="1" customWidth="1"/>
    <col min="37" max="37" width="4.5546875" style="24" hidden="1" customWidth="1"/>
    <col min="38" max="38" width="9.21875" style="18" hidden="1" customWidth="1"/>
    <col min="39" max="39" width="9.88671875" style="4" bestFit="1" customWidth="1"/>
    <col min="40" max="16384" width="8.88671875" style="4"/>
  </cols>
  <sheetData>
    <row r="1" spans="1:39" ht="13.5" customHeight="1">
      <c r="B1" s="4166" t="s">
        <v>505</v>
      </c>
      <c r="C1" s="4166"/>
      <c r="D1" s="4166"/>
      <c r="E1" s="4166"/>
      <c r="F1" s="4166"/>
      <c r="G1" s="4166"/>
      <c r="H1" s="380"/>
      <c r="I1" s="677"/>
      <c r="J1" s="1140"/>
      <c r="K1" s="1140"/>
      <c r="L1" s="1140"/>
      <c r="M1" s="1140"/>
      <c r="N1" s="410"/>
      <c r="O1" s="399"/>
      <c r="P1" s="4"/>
      <c r="Q1" s="4"/>
      <c r="R1" s="4"/>
      <c r="S1" s="4"/>
      <c r="T1" s="4"/>
      <c r="U1" s="419"/>
      <c r="V1" s="399"/>
      <c r="W1" s="4"/>
      <c r="X1" s="4"/>
      <c r="Y1" s="4"/>
      <c r="Z1" s="4"/>
      <c r="AA1" s="4"/>
      <c r="AB1" s="416"/>
      <c r="AC1" s="399"/>
      <c r="AD1" s="4"/>
      <c r="AE1" s="4"/>
      <c r="AF1" s="4"/>
      <c r="AG1" s="416"/>
      <c r="AH1" s="399"/>
      <c r="AI1" s="4"/>
      <c r="AJ1" s="4"/>
      <c r="AK1" s="4"/>
      <c r="AL1" s="416"/>
    </row>
    <row r="2" spans="1:39" ht="13.5" customHeight="1">
      <c r="B2" s="4168" t="s">
        <v>229</v>
      </c>
      <c r="C2" s="4168"/>
      <c r="D2" s="4168"/>
      <c r="E2" s="4168"/>
      <c r="F2" s="4168"/>
      <c r="G2" s="4168"/>
      <c r="H2" s="381"/>
      <c r="I2" s="678"/>
      <c r="J2" s="1141"/>
      <c r="K2" s="1141"/>
      <c r="L2" s="1141"/>
      <c r="M2" s="1141"/>
      <c r="N2" s="411"/>
      <c r="O2" s="400"/>
      <c r="P2" s="4"/>
      <c r="Q2" s="4"/>
      <c r="R2" s="4"/>
      <c r="S2" s="4"/>
      <c r="T2" s="4"/>
      <c r="U2" s="419"/>
      <c r="V2" s="400"/>
      <c r="W2" s="4"/>
      <c r="X2" s="4"/>
      <c r="Y2" s="4"/>
      <c r="Z2" s="4"/>
      <c r="AA2" s="4"/>
      <c r="AB2" s="416"/>
      <c r="AC2" s="400"/>
      <c r="AD2" s="4"/>
      <c r="AE2" s="4"/>
      <c r="AF2" s="4"/>
      <c r="AG2" s="416"/>
      <c r="AH2" s="400"/>
      <c r="AI2" s="4"/>
      <c r="AJ2" s="4"/>
      <c r="AK2" s="4"/>
      <c r="AL2" s="416"/>
    </row>
    <row r="3" spans="1:39" ht="7.5" customHeight="1">
      <c r="B3" s="511"/>
      <c r="C3" s="512"/>
      <c r="D3" s="515"/>
      <c r="E3" s="515"/>
      <c r="F3" s="289"/>
      <c r="G3" s="289"/>
      <c r="H3" s="382"/>
      <c r="I3" s="449"/>
      <c r="J3" s="289"/>
      <c r="K3" s="289"/>
      <c r="L3" s="289"/>
      <c r="M3" s="289"/>
      <c r="N3" s="412"/>
      <c r="O3" s="382"/>
      <c r="P3" s="289"/>
      <c r="Q3" s="289"/>
      <c r="R3" s="289"/>
      <c r="S3" s="289"/>
      <c r="T3" s="289"/>
      <c r="U3" s="412"/>
      <c r="V3" s="382"/>
      <c r="W3" s="289"/>
      <c r="X3" s="289"/>
      <c r="Y3" s="289"/>
      <c r="Z3" s="289"/>
      <c r="AA3" s="289"/>
      <c r="AB3" s="1073"/>
      <c r="AC3" s="382"/>
      <c r="AD3" s="289"/>
      <c r="AE3" s="289"/>
      <c r="AF3" s="289"/>
      <c r="AG3" s="1073"/>
      <c r="AH3" s="382"/>
      <c r="AI3" s="289"/>
      <c r="AJ3" s="289"/>
      <c r="AK3" s="289"/>
      <c r="AL3" s="1073"/>
    </row>
    <row r="4" spans="1:39" ht="13.5" customHeight="1">
      <c r="C4" s="513"/>
      <c r="D4" s="516"/>
      <c r="E4" s="516"/>
      <c r="F4" s="130"/>
      <c r="G4" s="131"/>
      <c r="H4" s="383"/>
      <c r="I4" s="451"/>
      <c r="J4" s="98"/>
      <c r="K4" s="1138"/>
      <c r="L4" s="98"/>
      <c r="M4" s="132"/>
      <c r="N4" s="413" t="s">
        <v>82</v>
      </c>
      <c r="O4" s="383"/>
      <c r="P4" s="98"/>
      <c r="Q4" s="98"/>
      <c r="R4" s="1138"/>
      <c r="S4" s="98"/>
      <c r="T4" s="98"/>
      <c r="U4" s="413" t="s">
        <v>306</v>
      </c>
      <c r="V4" s="383"/>
      <c r="W4" s="98"/>
      <c r="X4" s="98"/>
      <c r="Y4" s="1138"/>
      <c r="Z4" s="98"/>
      <c r="AA4" s="98"/>
      <c r="AB4" s="1074" t="s">
        <v>82</v>
      </c>
      <c r="AC4" s="383"/>
      <c r="AD4" s="98"/>
      <c r="AE4" s="98"/>
      <c r="AF4" s="1138"/>
      <c r="AG4" s="1074" t="s">
        <v>82</v>
      </c>
      <c r="AH4" s="383"/>
      <c r="AI4" s="98"/>
      <c r="AJ4" s="98"/>
      <c r="AK4" s="1138"/>
      <c r="AL4" s="1074" t="s">
        <v>82</v>
      </c>
    </row>
    <row r="5" spans="1:39" s="13" customFormat="1" ht="13.5" customHeight="1">
      <c r="A5" s="4213" t="s">
        <v>5</v>
      </c>
      <c r="B5" s="4288"/>
      <c r="C5" s="4288"/>
      <c r="D5" s="4288"/>
      <c r="E5" s="4288"/>
      <c r="F5" s="4288"/>
      <c r="G5" s="676" t="s">
        <v>319</v>
      </c>
      <c r="H5" s="4281" t="s">
        <v>255</v>
      </c>
      <c r="I5" s="4282"/>
      <c r="J5" s="4282"/>
      <c r="K5" s="4282"/>
      <c r="L5" s="4282"/>
      <c r="M5" s="4282"/>
      <c r="N5" s="4282"/>
      <c r="O5" s="4283" t="s">
        <v>456</v>
      </c>
      <c r="P5" s="4284"/>
      <c r="Q5" s="4284"/>
      <c r="R5" s="4284"/>
      <c r="S5" s="4284"/>
      <c r="T5" s="4284"/>
      <c r="U5" s="4284"/>
      <c r="V5" s="4285" t="s">
        <v>457</v>
      </c>
      <c r="W5" s="4286"/>
      <c r="X5" s="4286"/>
      <c r="Y5" s="4286"/>
      <c r="Z5" s="4286"/>
      <c r="AA5" s="4286"/>
      <c r="AB5" s="4287"/>
      <c r="AC5" s="4274" t="s">
        <v>458</v>
      </c>
      <c r="AD5" s="4275"/>
      <c r="AE5" s="4275"/>
      <c r="AF5" s="4275"/>
      <c r="AG5" s="4276"/>
      <c r="AH5" s="4277" t="s">
        <v>459</v>
      </c>
      <c r="AI5" s="4278"/>
      <c r="AJ5" s="4278"/>
      <c r="AK5" s="4278"/>
      <c r="AL5" s="4279"/>
    </row>
    <row r="6" spans="1:39" s="13" customFormat="1" ht="13.5" customHeight="1">
      <c r="A6" s="4213" t="s">
        <v>41</v>
      </c>
      <c r="B6" s="4288"/>
      <c r="C6" s="4288" t="s">
        <v>311</v>
      </c>
      <c r="D6" s="4288"/>
      <c r="E6" s="4288" t="s">
        <v>0</v>
      </c>
      <c r="F6" s="4288"/>
      <c r="G6" s="1139" t="s">
        <v>320</v>
      </c>
      <c r="H6" s="4217"/>
      <c r="I6" s="4218"/>
      <c r="J6" s="4218"/>
      <c r="K6" s="4218"/>
      <c r="L6" s="4218"/>
      <c r="M6" s="4218"/>
      <c r="N6" s="4218"/>
      <c r="O6" s="4188"/>
      <c r="P6" s="4188"/>
      <c r="Q6" s="4188"/>
      <c r="R6" s="4188"/>
      <c r="S6" s="4188"/>
      <c r="T6" s="4188"/>
      <c r="U6" s="4188"/>
      <c r="V6" s="4194"/>
      <c r="W6" s="4194"/>
      <c r="X6" s="4194"/>
      <c r="Y6" s="4194"/>
      <c r="Z6" s="4194"/>
      <c r="AA6" s="4194"/>
      <c r="AB6" s="4195"/>
      <c r="AC6" s="4199"/>
      <c r="AD6" s="4200"/>
      <c r="AE6" s="4200"/>
      <c r="AF6" s="4200"/>
      <c r="AG6" s="4201"/>
      <c r="AH6" s="4209"/>
      <c r="AI6" s="4210"/>
      <c r="AJ6" s="4210"/>
      <c r="AK6" s="4210"/>
      <c r="AL6" s="4280"/>
    </row>
    <row r="7" spans="1:39" s="13" customFormat="1" ht="21" customHeight="1">
      <c r="A7" s="4203" t="s">
        <v>392</v>
      </c>
      <c r="B7" s="4203"/>
      <c r="C7" s="4203"/>
      <c r="D7" s="4203"/>
      <c r="E7" s="4203"/>
      <c r="F7" s="4204"/>
      <c r="G7" s="537">
        <f>SUM(G8,G54,G79,G118,G119)</f>
        <v>193354327</v>
      </c>
      <c r="H7" s="696"/>
      <c r="I7" s="679"/>
      <c r="J7" s="146"/>
      <c r="K7" s="540"/>
      <c r="L7" s="146"/>
      <c r="M7" s="541"/>
      <c r="N7" s="697">
        <f>SUM(N8,N54,N79,N118,N119)</f>
        <v>91618327</v>
      </c>
      <c r="O7" s="539"/>
      <c r="P7" s="146"/>
      <c r="Q7" s="146"/>
      <c r="R7" s="540"/>
      <c r="S7" s="146"/>
      <c r="T7" s="146"/>
      <c r="U7" s="1071">
        <f>SUM(U8,U54,U79,U118,U119)</f>
        <v>34080000</v>
      </c>
      <c r="V7" s="539"/>
      <c r="W7" s="146"/>
      <c r="X7" s="146"/>
      <c r="Y7" s="540"/>
      <c r="Z7" s="146"/>
      <c r="AA7" s="146"/>
      <c r="AB7" s="1071">
        <f>SUM(AB8,AB54,AB79,AB118,AB119)</f>
        <v>50676000</v>
      </c>
      <c r="AC7" s="539"/>
      <c r="AD7" s="146"/>
      <c r="AE7" s="146"/>
      <c r="AF7" s="540"/>
      <c r="AG7" s="1071">
        <f>SUM(AG8,AG54,AG79,AG118,AG119)</f>
        <v>4100000</v>
      </c>
      <c r="AH7" s="539"/>
      <c r="AI7" s="146"/>
      <c r="AJ7" s="146"/>
      <c r="AK7" s="540"/>
      <c r="AL7" s="1071">
        <f>SUM(AL8,AL54,AL79,AL118,AL119)</f>
        <v>12880000</v>
      </c>
      <c r="AM7" s="652">
        <f>SUM(AL7,AG7,AB7,U7,N7)</f>
        <v>193354327</v>
      </c>
    </row>
    <row r="8" spans="1:39" s="13" customFormat="1" ht="14.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10</v>
      </c>
      <c r="F8" s="4206"/>
      <c r="G8" s="657">
        <f>SUM(G9:G53)</f>
        <v>94100000</v>
      </c>
      <c r="H8" s="698"/>
      <c r="I8" s="679"/>
      <c r="J8" s="223"/>
      <c r="K8" s="543"/>
      <c r="L8" s="223"/>
      <c r="M8" s="544"/>
      <c r="N8" s="699">
        <f>SUM(N9,N12,N15,N17,N19,N21,N24,N26,N30,N32,N34,N36,N38,N46,N51)</f>
        <v>0</v>
      </c>
      <c r="O8" s="390"/>
      <c r="P8" s="223"/>
      <c r="Q8" s="223"/>
      <c r="R8" s="543"/>
      <c r="S8" s="223"/>
      <c r="T8" s="223"/>
      <c r="U8" s="699">
        <f>SUM(U9,U12,U15,U17,U19,U21,U24,U26,U30,U32,U34,U36,U38,U46,U51)</f>
        <v>32680000</v>
      </c>
      <c r="V8" s="390"/>
      <c r="W8" s="223"/>
      <c r="X8" s="223"/>
      <c r="Y8" s="543"/>
      <c r="Z8" s="223"/>
      <c r="AA8" s="223"/>
      <c r="AB8" s="699">
        <f>SUM(AB9,AB12,AB15,AB17,AB19,AB21,AB24,AB26,AB30,AB32,AB34,AB36,AB38,AB46,AB51)</f>
        <v>47360000</v>
      </c>
      <c r="AC8" s="390"/>
      <c r="AD8" s="223"/>
      <c r="AE8" s="223"/>
      <c r="AF8" s="543"/>
      <c r="AG8" s="699">
        <f>SUM(AG9,AG12,AG15,AG17,AG19,AG21,AG24,AG26,AG30,AG32,AG34,AG36,AG38,AG46,AG51)</f>
        <v>3900000</v>
      </c>
      <c r="AH8" s="390"/>
      <c r="AI8" s="223"/>
      <c r="AJ8" s="223"/>
      <c r="AK8" s="543"/>
      <c r="AL8" s="699">
        <f>SUM(AL9,AL12,AL15,AL17,AL19,AL21,AL24,AL26,AL30,AL32,AL34,AL36,AL38,AL46,AL51)</f>
        <v>10160000</v>
      </c>
    </row>
    <row r="9" spans="1:39" s="13" customFormat="1" ht="14.1" customHeight="1">
      <c r="A9" s="505"/>
      <c r="B9" s="518"/>
      <c r="C9" s="517"/>
      <c r="D9" s="517"/>
      <c r="E9" s="517" t="s">
        <v>391</v>
      </c>
      <c r="F9" s="658" t="s">
        <v>396</v>
      </c>
      <c r="G9" s="659">
        <f>SUM(N9,U9,AB9,AG9,AL9)</f>
        <v>30800000</v>
      </c>
      <c r="H9" s="700"/>
      <c r="I9" s="680"/>
      <c r="J9" s="229"/>
      <c r="K9" s="548"/>
      <c r="L9" s="229"/>
      <c r="M9" s="549"/>
      <c r="N9" s="690">
        <f>SUM(N10:N11)</f>
        <v>0</v>
      </c>
      <c r="O9" s="391"/>
      <c r="P9" s="229"/>
      <c r="Q9" s="229"/>
      <c r="R9" s="548"/>
      <c r="S9" s="229"/>
      <c r="T9" s="229"/>
      <c r="U9" s="690">
        <f>SUM(U10:U11)</f>
        <v>0</v>
      </c>
      <c r="V9" s="391"/>
      <c r="W9" s="229"/>
      <c r="X9" s="229"/>
      <c r="Y9" s="548"/>
      <c r="Z9" s="229"/>
      <c r="AA9" s="229"/>
      <c r="AB9" s="690">
        <f>SUM(AB10:AB11)</f>
        <v>30800000</v>
      </c>
      <c r="AC9" s="391"/>
      <c r="AD9" s="229"/>
      <c r="AE9" s="229"/>
      <c r="AF9" s="548"/>
      <c r="AG9" s="690">
        <f>SUM(AG10:AG11)</f>
        <v>0</v>
      </c>
      <c r="AH9" s="391"/>
      <c r="AI9" s="229"/>
      <c r="AJ9" s="229"/>
      <c r="AK9" s="548"/>
      <c r="AL9" s="690">
        <f>SUM(AL10:AL11)</f>
        <v>0</v>
      </c>
    </row>
    <row r="10" spans="1:39" s="13" customFormat="1" ht="14.1" customHeight="1">
      <c r="A10" s="505"/>
      <c r="B10" s="518"/>
      <c r="C10" s="517"/>
      <c r="D10" s="517"/>
      <c r="E10" s="517"/>
      <c r="F10" s="660"/>
      <c r="G10" s="659"/>
      <c r="H10" s="408"/>
      <c r="I10" s="446"/>
      <c r="J10" s="158"/>
      <c r="K10" s="505"/>
      <c r="L10" s="158"/>
      <c r="M10" s="535"/>
      <c r="N10" s="418"/>
      <c r="O10" s="385"/>
      <c r="P10" s="158"/>
      <c r="Q10" s="158"/>
      <c r="R10" s="505"/>
      <c r="S10" s="158"/>
      <c r="T10" s="158"/>
      <c r="U10" s="418"/>
      <c r="V10" s="394" t="s">
        <v>295</v>
      </c>
      <c r="W10" s="552">
        <v>300000</v>
      </c>
      <c r="X10" s="553" t="s">
        <v>7</v>
      </c>
      <c r="Y10" s="554">
        <v>36</v>
      </c>
      <c r="Z10" s="553"/>
      <c r="AA10" s="555"/>
      <c r="AB10" s="705">
        <f>SUM(W10*Y10)</f>
        <v>10800000</v>
      </c>
      <c r="AC10" s="385"/>
      <c r="AD10" s="158"/>
      <c r="AE10" s="158"/>
      <c r="AF10" s="505"/>
      <c r="AG10" s="418"/>
      <c r="AH10" s="385"/>
      <c r="AI10" s="158"/>
      <c r="AJ10" s="158"/>
      <c r="AK10" s="505"/>
      <c r="AL10" s="418"/>
    </row>
    <row r="11" spans="1:39" s="13" customFormat="1" ht="14.1" customHeight="1">
      <c r="A11" s="505"/>
      <c r="B11" s="518"/>
      <c r="C11" s="517"/>
      <c r="D11" s="517"/>
      <c r="E11" s="517"/>
      <c r="F11" s="660"/>
      <c r="G11" s="659"/>
      <c r="H11" s="408"/>
      <c r="I11" s="446"/>
      <c r="J11" s="560"/>
      <c r="K11" s="561"/>
      <c r="L11" s="158"/>
      <c r="M11" s="562"/>
      <c r="N11" s="418"/>
      <c r="O11" s="385"/>
      <c r="P11" s="559"/>
      <c r="Q11" s="560"/>
      <c r="R11" s="561"/>
      <c r="S11" s="158"/>
      <c r="T11" s="561"/>
      <c r="U11" s="418"/>
      <c r="V11" s="394" t="s">
        <v>296</v>
      </c>
      <c r="W11" s="552">
        <v>5000000</v>
      </c>
      <c r="X11" s="553" t="s">
        <v>7</v>
      </c>
      <c r="Y11" s="554">
        <v>4</v>
      </c>
      <c r="Z11" s="553"/>
      <c r="AA11" s="555"/>
      <c r="AB11" s="705">
        <f>SUM(W11*Y11)</f>
        <v>20000000</v>
      </c>
      <c r="AC11" s="385"/>
      <c r="AD11" s="559"/>
      <c r="AE11" s="560"/>
      <c r="AF11" s="561"/>
      <c r="AG11" s="418"/>
      <c r="AH11" s="385"/>
      <c r="AI11" s="559"/>
      <c r="AJ11" s="560"/>
      <c r="AK11" s="561"/>
      <c r="AL11" s="418"/>
    </row>
    <row r="12" spans="1:39" s="13" customFormat="1" ht="14.1" customHeight="1">
      <c r="A12" s="505"/>
      <c r="B12" s="518"/>
      <c r="C12" s="517"/>
      <c r="D12" s="517"/>
      <c r="E12" s="517" t="s">
        <v>377</v>
      </c>
      <c r="F12" s="660" t="s">
        <v>397</v>
      </c>
      <c r="G12" s="659">
        <f>SUM(N12,U12,AB12,AG12,AL12)</f>
        <v>25200000</v>
      </c>
      <c r="H12" s="408"/>
      <c r="I12" s="446"/>
      <c r="J12" s="158"/>
      <c r="K12" s="561"/>
      <c r="L12" s="158"/>
      <c r="M12" s="562"/>
      <c r="N12" s="418">
        <f>SUM(N13:N14)</f>
        <v>0</v>
      </c>
      <c r="O12" s="402"/>
      <c r="U12" s="418">
        <f>SUM(U13:U14)</f>
        <v>18000000</v>
      </c>
      <c r="V12" s="385"/>
      <c r="W12" s="559"/>
      <c r="X12" s="158"/>
      <c r="Y12" s="561"/>
      <c r="Z12" s="158"/>
      <c r="AA12" s="561"/>
      <c r="AB12" s="418">
        <f>SUM(AB13:AB14)</f>
        <v>3600000</v>
      </c>
      <c r="AC12" s="385"/>
      <c r="AD12" s="559"/>
      <c r="AE12" s="158"/>
      <c r="AF12" s="561"/>
      <c r="AG12" s="418">
        <f>SUM(AG13:AG14)</f>
        <v>3600000</v>
      </c>
      <c r="AH12" s="385"/>
      <c r="AI12" s="559"/>
      <c r="AJ12" s="158"/>
      <c r="AK12" s="561"/>
      <c r="AL12" s="418">
        <f>SUM(AL13:AL14)</f>
        <v>0</v>
      </c>
    </row>
    <row r="13" spans="1:39" s="13" customFormat="1" ht="14.1" customHeight="1">
      <c r="A13" s="505"/>
      <c r="B13" s="518"/>
      <c r="C13" s="517"/>
      <c r="D13" s="517"/>
      <c r="E13" s="517"/>
      <c r="F13" s="660"/>
      <c r="G13" s="659"/>
      <c r="H13" s="408"/>
      <c r="I13" s="446"/>
      <c r="J13" s="158"/>
      <c r="K13" s="561"/>
      <c r="L13" s="158"/>
      <c r="M13" s="562"/>
      <c r="N13" s="418"/>
      <c r="O13" s="394" t="s">
        <v>297</v>
      </c>
      <c r="P13" s="552">
        <v>400000</v>
      </c>
      <c r="Q13" s="553" t="s">
        <v>7</v>
      </c>
      <c r="R13" s="564">
        <v>30</v>
      </c>
      <c r="S13" s="553"/>
      <c r="T13" s="566"/>
      <c r="U13" s="705">
        <f>SUM(P13*R13)</f>
        <v>12000000</v>
      </c>
      <c r="V13" s="394" t="s">
        <v>282</v>
      </c>
      <c r="W13" s="552">
        <v>300000</v>
      </c>
      <c r="X13" s="553" t="s">
        <v>7</v>
      </c>
      <c r="Y13" s="554">
        <v>12</v>
      </c>
      <c r="Z13" s="553"/>
      <c r="AA13" s="555"/>
      <c r="AB13" s="705">
        <f>SUM(W13*Y13)</f>
        <v>3600000</v>
      </c>
      <c r="AC13" s="394" t="s">
        <v>282</v>
      </c>
      <c r="AD13" s="552">
        <v>300000</v>
      </c>
      <c r="AE13" s="553" t="s">
        <v>7</v>
      </c>
      <c r="AF13" s="554">
        <v>12</v>
      </c>
      <c r="AG13" s="705">
        <f>SUM(AD13*AF13)</f>
        <v>3600000</v>
      </c>
      <c r="AH13" s="385"/>
      <c r="AI13" s="559"/>
      <c r="AJ13" s="158"/>
      <c r="AK13" s="561"/>
      <c r="AL13" s="418"/>
    </row>
    <row r="14" spans="1:39" s="13" customFormat="1" ht="14.1" customHeight="1">
      <c r="A14" s="505"/>
      <c r="B14" s="518"/>
      <c r="C14" s="517"/>
      <c r="D14" s="517"/>
      <c r="E14" s="517"/>
      <c r="F14" s="660"/>
      <c r="G14" s="659"/>
      <c r="H14" s="408"/>
      <c r="I14" s="446"/>
      <c r="J14" s="158"/>
      <c r="K14" s="561"/>
      <c r="L14" s="158"/>
      <c r="M14" s="562"/>
      <c r="N14" s="418"/>
      <c r="O14" s="394" t="s">
        <v>298</v>
      </c>
      <c r="P14" s="552">
        <v>600000</v>
      </c>
      <c r="Q14" s="553" t="s">
        <v>7</v>
      </c>
      <c r="R14" s="564">
        <v>10</v>
      </c>
      <c r="S14" s="553"/>
      <c r="T14" s="566"/>
      <c r="U14" s="705">
        <f>SUM(P14*R14)</f>
        <v>6000000</v>
      </c>
      <c r="V14" s="385"/>
      <c r="W14" s="559"/>
      <c r="X14" s="158"/>
      <c r="Y14" s="561"/>
      <c r="Z14" s="158"/>
      <c r="AA14" s="561"/>
      <c r="AB14" s="418"/>
      <c r="AC14" s="385"/>
      <c r="AD14" s="559"/>
      <c r="AE14" s="158"/>
      <c r="AF14" s="561"/>
      <c r="AG14" s="418"/>
      <c r="AH14" s="385"/>
      <c r="AI14" s="559"/>
      <c r="AJ14" s="158"/>
      <c r="AK14" s="561"/>
      <c r="AL14" s="418"/>
    </row>
    <row r="15" spans="1:39" s="13" customFormat="1" ht="14.1" customHeight="1">
      <c r="A15" s="505"/>
      <c r="B15" s="518"/>
      <c r="C15" s="517"/>
      <c r="D15" s="517"/>
      <c r="E15" s="517" t="s">
        <v>378</v>
      </c>
      <c r="F15" s="660" t="s">
        <v>398</v>
      </c>
      <c r="G15" s="659">
        <f>SUM(N15,U15,AB15,AG15,AL15)</f>
        <v>4800000</v>
      </c>
      <c r="H15" s="404"/>
      <c r="I15" s="681"/>
      <c r="J15" s="568"/>
      <c r="K15" s="569"/>
      <c r="L15" s="206"/>
      <c r="M15" s="570"/>
      <c r="N15" s="418">
        <f>SUM(N16)</f>
        <v>0</v>
      </c>
      <c r="O15" s="402"/>
      <c r="U15" s="418">
        <f>SUM(U16)</f>
        <v>4800000</v>
      </c>
      <c r="V15" s="389"/>
      <c r="W15" s="567"/>
      <c r="X15" s="568"/>
      <c r="Y15" s="569"/>
      <c r="Z15" s="206"/>
      <c r="AA15" s="571"/>
      <c r="AB15" s="418">
        <f>SUM(AB16)</f>
        <v>0</v>
      </c>
      <c r="AC15" s="389"/>
      <c r="AD15" s="567"/>
      <c r="AE15" s="568"/>
      <c r="AF15" s="569"/>
      <c r="AG15" s="418">
        <f>SUM(AG16)</f>
        <v>0</v>
      </c>
      <c r="AH15" s="389"/>
      <c r="AI15" s="567"/>
      <c r="AJ15" s="568"/>
      <c r="AK15" s="569"/>
      <c r="AL15" s="418">
        <f>SUM(AL16)</f>
        <v>0</v>
      </c>
    </row>
    <row r="16" spans="1:39" s="13" customFormat="1" ht="14.1" customHeight="1">
      <c r="A16" s="505"/>
      <c r="B16" s="518"/>
      <c r="C16" s="517"/>
      <c r="D16" s="517"/>
      <c r="E16" s="517"/>
      <c r="F16" s="660"/>
      <c r="G16" s="659"/>
      <c r="H16" s="408"/>
      <c r="I16" s="446"/>
      <c r="J16" s="158"/>
      <c r="K16" s="573"/>
      <c r="L16" s="158"/>
      <c r="M16" s="505"/>
      <c r="N16" s="418"/>
      <c r="O16" s="394" t="s">
        <v>305</v>
      </c>
      <c r="P16" s="552">
        <v>400000</v>
      </c>
      <c r="Q16" s="553" t="s">
        <v>7</v>
      </c>
      <c r="R16" s="564">
        <v>12</v>
      </c>
      <c r="S16" s="553"/>
      <c r="T16" s="566"/>
      <c r="U16" s="705">
        <f>SUM(P16*R16)</f>
        <v>4800000</v>
      </c>
      <c r="V16" s="385"/>
      <c r="W16" s="559"/>
      <c r="X16" s="158"/>
      <c r="Y16" s="573"/>
      <c r="Z16" s="158"/>
      <c r="AA16" s="561"/>
      <c r="AB16" s="418"/>
      <c r="AC16" s="385"/>
      <c r="AD16" s="559"/>
      <c r="AE16" s="158"/>
      <c r="AF16" s="573"/>
      <c r="AG16" s="418"/>
      <c r="AH16" s="385"/>
      <c r="AI16" s="559"/>
      <c r="AJ16" s="158"/>
      <c r="AK16" s="573"/>
      <c r="AL16" s="418"/>
    </row>
    <row r="17" spans="1:38" s="13" customFormat="1" ht="14.1" customHeight="1">
      <c r="A17" s="505"/>
      <c r="B17" s="518"/>
      <c r="C17" s="518"/>
      <c r="D17" s="517"/>
      <c r="E17" s="517" t="s">
        <v>379</v>
      </c>
      <c r="F17" s="661" t="s">
        <v>299</v>
      </c>
      <c r="G17" s="659">
        <f>SUM(N17,U17,AB17,AG17,AL17)</f>
        <v>4000000</v>
      </c>
      <c r="H17" s="408"/>
      <c r="I17" s="446"/>
      <c r="J17" s="158"/>
      <c r="K17" s="505"/>
      <c r="L17" s="158"/>
      <c r="M17" s="535"/>
      <c r="N17" s="418">
        <f>SUM(N18:N20)</f>
        <v>0</v>
      </c>
      <c r="O17" s="385"/>
      <c r="P17" s="158"/>
      <c r="Q17" s="158"/>
      <c r="R17" s="505"/>
      <c r="S17" s="158"/>
      <c r="T17" s="158"/>
      <c r="U17" s="418">
        <f>SUM(U18:U18)</f>
        <v>0</v>
      </c>
      <c r="V17" s="385"/>
      <c r="W17" s="158"/>
      <c r="X17" s="158"/>
      <c r="Y17" s="505"/>
      <c r="Z17" s="158"/>
      <c r="AA17" s="158"/>
      <c r="AB17" s="418">
        <f>SUM(AB18:AB18)</f>
        <v>4000000</v>
      </c>
      <c r="AC17" s="385"/>
      <c r="AD17" s="158"/>
      <c r="AE17" s="158"/>
      <c r="AF17" s="505"/>
      <c r="AG17" s="418">
        <f>SUM(AG18:AG18)</f>
        <v>0</v>
      </c>
      <c r="AH17" s="385"/>
      <c r="AI17" s="158"/>
      <c r="AJ17" s="158"/>
      <c r="AK17" s="505"/>
      <c r="AL17" s="418">
        <f>SUM(AL18:AL18)</f>
        <v>0</v>
      </c>
    </row>
    <row r="18" spans="1:38" s="13" customFormat="1" ht="14.1" customHeight="1">
      <c r="A18" s="505"/>
      <c r="B18" s="518"/>
      <c r="C18" s="518"/>
      <c r="D18" s="518"/>
      <c r="E18" s="518"/>
      <c r="F18" s="661"/>
      <c r="G18" s="659"/>
      <c r="H18" s="408"/>
      <c r="I18" s="446"/>
      <c r="J18" s="560"/>
      <c r="K18" s="505"/>
      <c r="L18" s="158"/>
      <c r="M18" s="562"/>
      <c r="N18" s="418"/>
      <c r="O18" s="385"/>
      <c r="P18" s="559"/>
      <c r="Q18" s="560"/>
      <c r="R18" s="505"/>
      <c r="S18" s="158"/>
      <c r="T18" s="561"/>
      <c r="U18" s="418"/>
      <c r="V18" s="394" t="s">
        <v>299</v>
      </c>
      <c r="W18" s="552">
        <v>200000</v>
      </c>
      <c r="X18" s="553" t="s">
        <v>7</v>
      </c>
      <c r="Y18" s="554">
        <v>20</v>
      </c>
      <c r="Z18" s="553"/>
      <c r="AA18" s="555"/>
      <c r="AB18" s="705">
        <f>SUM(W18*Y18)</f>
        <v>4000000</v>
      </c>
      <c r="AC18" s="385"/>
      <c r="AD18" s="559"/>
      <c r="AE18" s="560"/>
      <c r="AF18" s="505"/>
      <c r="AG18" s="418"/>
      <c r="AH18" s="385"/>
      <c r="AI18" s="559"/>
      <c r="AJ18" s="560"/>
      <c r="AK18" s="505"/>
      <c r="AL18" s="418"/>
    </row>
    <row r="19" spans="1:38" s="13" customFormat="1" ht="14.1" customHeight="1">
      <c r="A19" s="505"/>
      <c r="B19" s="518"/>
      <c r="C19" s="518"/>
      <c r="D19" s="517"/>
      <c r="E19" s="517" t="s">
        <v>380</v>
      </c>
      <c r="F19" s="661" t="s">
        <v>399</v>
      </c>
      <c r="G19" s="659">
        <f>SUM(N19,U19,AB19,AG19,AL19)</f>
        <v>240000</v>
      </c>
      <c r="H19" s="408"/>
      <c r="I19" s="446"/>
      <c r="J19" s="158"/>
      <c r="K19" s="505"/>
      <c r="L19" s="158"/>
      <c r="M19" s="535"/>
      <c r="N19" s="418">
        <f>SUM(N20:N22)</f>
        <v>0</v>
      </c>
      <c r="O19" s="385"/>
      <c r="P19" s="158"/>
      <c r="Q19" s="158"/>
      <c r="R19" s="505"/>
      <c r="S19" s="158"/>
      <c r="T19" s="158"/>
      <c r="U19" s="418">
        <f>SUM(U20)</f>
        <v>240000</v>
      </c>
      <c r="V19" s="385"/>
      <c r="W19" s="158"/>
      <c r="X19" s="158"/>
      <c r="Y19" s="505"/>
      <c r="Z19" s="158"/>
      <c r="AA19" s="158"/>
      <c r="AB19" s="418">
        <f>SUM(AB20)</f>
        <v>0</v>
      </c>
      <c r="AC19" s="385"/>
      <c r="AD19" s="158"/>
      <c r="AE19" s="158"/>
      <c r="AF19" s="505"/>
      <c r="AG19" s="418">
        <f>SUM(AG20)</f>
        <v>0</v>
      </c>
      <c r="AH19" s="385"/>
      <c r="AI19" s="158"/>
      <c r="AJ19" s="158"/>
      <c r="AK19" s="505"/>
      <c r="AL19" s="418">
        <f>SUM(AL20)</f>
        <v>0</v>
      </c>
    </row>
    <row r="20" spans="1:38" s="13" customFormat="1" ht="14.1" customHeight="1">
      <c r="A20" s="505"/>
      <c r="B20" s="518"/>
      <c r="C20" s="518"/>
      <c r="D20" s="518"/>
      <c r="E20" s="518"/>
      <c r="F20" s="660"/>
      <c r="G20" s="659"/>
      <c r="H20" s="408"/>
      <c r="I20" s="446"/>
      <c r="J20" s="158"/>
      <c r="K20" s="561"/>
      <c r="L20" s="158"/>
      <c r="M20" s="562"/>
      <c r="N20" s="418"/>
      <c r="O20" s="394" t="s">
        <v>284</v>
      </c>
      <c r="P20" s="552">
        <v>20000</v>
      </c>
      <c r="Q20" s="553" t="s">
        <v>7</v>
      </c>
      <c r="R20" s="566">
        <v>12</v>
      </c>
      <c r="S20" s="553"/>
      <c r="T20" s="566"/>
      <c r="U20" s="705">
        <f>SUM(P20*R20)</f>
        <v>240000</v>
      </c>
      <c r="V20" s="394"/>
      <c r="W20" s="552"/>
      <c r="X20" s="553"/>
      <c r="Y20" s="566"/>
      <c r="Z20" s="553"/>
      <c r="AA20" s="566"/>
      <c r="AB20" s="705"/>
      <c r="AC20" s="385"/>
      <c r="AD20" s="559"/>
      <c r="AE20" s="158"/>
      <c r="AF20" s="561"/>
      <c r="AG20" s="418"/>
      <c r="AH20" s="385"/>
      <c r="AI20" s="559"/>
      <c r="AJ20" s="158"/>
      <c r="AK20" s="561"/>
      <c r="AL20" s="418"/>
    </row>
    <row r="21" spans="1:38" s="13" customFormat="1" ht="14.1" customHeight="1">
      <c r="A21" s="505"/>
      <c r="B21" s="518"/>
      <c r="C21" s="518"/>
      <c r="D21" s="517"/>
      <c r="E21" s="517" t="s">
        <v>381</v>
      </c>
      <c r="F21" s="661" t="s">
        <v>400</v>
      </c>
      <c r="G21" s="659">
        <f>SUM(N21,U21,AB21,AG21,AL21)</f>
        <v>1480000</v>
      </c>
      <c r="H21" s="408"/>
      <c r="I21" s="446"/>
      <c r="J21" s="158"/>
      <c r="K21" s="505"/>
      <c r="L21" s="158"/>
      <c r="M21" s="535"/>
      <c r="N21" s="418">
        <f>SUM(N22:N24)</f>
        <v>0</v>
      </c>
      <c r="O21" s="385"/>
      <c r="P21" s="158"/>
      <c r="Q21" s="158"/>
      <c r="R21" s="505"/>
      <c r="S21" s="158"/>
      <c r="T21" s="158"/>
      <c r="U21" s="418">
        <f>SUM(U22:U23)</f>
        <v>1240000</v>
      </c>
      <c r="V21" s="385"/>
      <c r="W21" s="158"/>
      <c r="X21" s="158"/>
      <c r="Y21" s="505"/>
      <c r="Z21" s="158"/>
      <c r="AA21" s="158"/>
      <c r="AB21" s="418">
        <f>SUM(AB22:AB23)</f>
        <v>240000</v>
      </c>
      <c r="AC21" s="385"/>
      <c r="AD21" s="158"/>
      <c r="AE21" s="158"/>
      <c r="AF21" s="505"/>
      <c r="AG21" s="418">
        <f>SUM(AG22:AG23)</f>
        <v>0</v>
      </c>
      <c r="AH21" s="385"/>
      <c r="AI21" s="158"/>
      <c r="AJ21" s="158"/>
      <c r="AK21" s="505"/>
      <c r="AL21" s="418">
        <f>SUM(AL22:AL23)</f>
        <v>0</v>
      </c>
    </row>
    <row r="22" spans="1:38" s="13" customFormat="1" ht="14.1" customHeight="1">
      <c r="A22" s="505"/>
      <c r="B22" s="518"/>
      <c r="C22" s="518"/>
      <c r="D22" s="518"/>
      <c r="E22" s="518"/>
      <c r="F22" s="661"/>
      <c r="G22" s="659"/>
      <c r="H22" s="408"/>
      <c r="I22" s="446"/>
      <c r="J22" s="158"/>
      <c r="K22" s="573"/>
      <c r="L22" s="158"/>
      <c r="M22" s="562"/>
      <c r="N22" s="418"/>
      <c r="O22" s="394" t="s">
        <v>283</v>
      </c>
      <c r="P22" s="552">
        <v>20000</v>
      </c>
      <c r="Q22" s="553" t="s">
        <v>7</v>
      </c>
      <c r="R22" s="566">
        <v>12</v>
      </c>
      <c r="S22" s="553"/>
      <c r="T22" s="566"/>
      <c r="U22" s="705">
        <f>SUM(P22*R22)</f>
        <v>240000</v>
      </c>
      <c r="V22" s="394" t="s">
        <v>283</v>
      </c>
      <c r="W22" s="552">
        <v>20000</v>
      </c>
      <c r="X22" s="553" t="s">
        <v>7</v>
      </c>
      <c r="Y22" s="566">
        <v>12</v>
      </c>
      <c r="Z22" s="553"/>
      <c r="AA22" s="566"/>
      <c r="AB22" s="705">
        <f>SUM(W22*Y22)</f>
        <v>240000</v>
      </c>
      <c r="AC22" s="385"/>
      <c r="AD22" s="559"/>
      <c r="AE22" s="158"/>
      <c r="AF22" s="573"/>
      <c r="AG22" s="418"/>
      <c r="AH22" s="385"/>
      <c r="AI22" s="559"/>
      <c r="AJ22" s="158"/>
      <c r="AK22" s="573"/>
      <c r="AL22" s="418"/>
    </row>
    <row r="23" spans="1:38" s="13" customFormat="1" ht="14.1" customHeight="1">
      <c r="A23" s="505"/>
      <c r="B23" s="518"/>
      <c r="C23" s="518"/>
      <c r="D23" s="518"/>
      <c r="E23" s="518"/>
      <c r="F23" s="661"/>
      <c r="G23" s="659"/>
      <c r="H23" s="408"/>
      <c r="I23" s="446"/>
      <c r="J23" s="158"/>
      <c r="K23" s="573"/>
      <c r="L23" s="158"/>
      <c r="M23" s="562"/>
      <c r="N23" s="418"/>
      <c r="O23" s="395" t="s">
        <v>300</v>
      </c>
      <c r="P23" s="574">
        <v>500000</v>
      </c>
      <c r="Q23" s="575" t="s">
        <v>7</v>
      </c>
      <c r="R23" s="576">
        <v>2</v>
      </c>
      <c r="S23" s="577"/>
      <c r="T23" s="579"/>
      <c r="U23" s="713">
        <f>SUM(P23*R23)</f>
        <v>1000000</v>
      </c>
      <c r="V23" s="385"/>
      <c r="W23" s="559"/>
      <c r="X23" s="158"/>
      <c r="Y23" s="573"/>
      <c r="Z23" s="158"/>
      <c r="AA23" s="561"/>
      <c r="AB23" s="418"/>
      <c r="AC23" s="385"/>
      <c r="AD23" s="559"/>
      <c r="AE23" s="158"/>
      <c r="AF23" s="573"/>
      <c r="AG23" s="418"/>
      <c r="AH23" s="385"/>
      <c r="AI23" s="559"/>
      <c r="AJ23" s="158"/>
      <c r="AK23" s="573"/>
      <c r="AL23" s="418"/>
    </row>
    <row r="24" spans="1:38" s="13" customFormat="1" ht="14.1" customHeight="1">
      <c r="A24" s="505"/>
      <c r="B24" s="518"/>
      <c r="C24" s="518"/>
      <c r="D24" s="517"/>
      <c r="E24" s="517" t="s">
        <v>382</v>
      </c>
      <c r="F24" s="661" t="s">
        <v>401</v>
      </c>
      <c r="G24" s="659">
        <f>SUM(N24,U24,AB24,AG24,AL24)</f>
        <v>0</v>
      </c>
      <c r="H24" s="408"/>
      <c r="I24" s="446"/>
      <c r="J24" s="158"/>
      <c r="K24" s="505"/>
      <c r="L24" s="158"/>
      <c r="M24" s="535"/>
      <c r="N24" s="418">
        <f>SUM(N25:N27)</f>
        <v>0</v>
      </c>
      <c r="O24" s="385"/>
      <c r="P24" s="158"/>
      <c r="Q24" s="158"/>
      <c r="R24" s="505"/>
      <c r="S24" s="158"/>
      <c r="T24" s="158"/>
      <c r="U24" s="418">
        <f>SUM(U25)</f>
        <v>0</v>
      </c>
      <c r="V24" s="385"/>
      <c r="W24" s="158"/>
      <c r="X24" s="158"/>
      <c r="Y24" s="505"/>
      <c r="Z24" s="158"/>
      <c r="AA24" s="158"/>
      <c r="AB24" s="418">
        <f>SUM(AB25)</f>
        <v>0</v>
      </c>
      <c r="AC24" s="385"/>
      <c r="AD24" s="158"/>
      <c r="AE24" s="158"/>
      <c r="AF24" s="505"/>
      <c r="AG24" s="418">
        <f>SUM(AG25)</f>
        <v>0</v>
      </c>
      <c r="AH24" s="385"/>
      <c r="AI24" s="158"/>
      <c r="AJ24" s="158"/>
      <c r="AK24" s="505"/>
      <c r="AL24" s="418">
        <f>SUM(AL25)</f>
        <v>0</v>
      </c>
    </row>
    <row r="25" spans="1:38" s="13" customFormat="1" ht="14.1" customHeight="1">
      <c r="A25" s="505"/>
      <c r="B25" s="518"/>
      <c r="C25" s="518"/>
      <c r="D25" s="518"/>
      <c r="E25" s="518"/>
      <c r="F25" s="661"/>
      <c r="G25" s="659"/>
      <c r="H25" s="408"/>
      <c r="I25" s="446"/>
      <c r="J25" s="158"/>
      <c r="K25" s="505"/>
      <c r="L25" s="158"/>
      <c r="M25" s="535"/>
      <c r="N25" s="418"/>
      <c r="O25" s="385"/>
      <c r="P25" s="158"/>
      <c r="Q25" s="158"/>
      <c r="R25" s="505"/>
      <c r="S25" s="158"/>
      <c r="T25" s="158"/>
      <c r="U25" s="418"/>
      <c r="V25" s="385"/>
      <c r="W25" s="158"/>
      <c r="X25" s="158"/>
      <c r="Y25" s="505"/>
      <c r="Z25" s="158"/>
      <c r="AA25" s="158"/>
      <c r="AB25" s="418"/>
      <c r="AC25" s="385"/>
      <c r="AD25" s="158"/>
      <c r="AE25" s="158"/>
      <c r="AF25" s="505"/>
      <c r="AG25" s="418"/>
      <c r="AH25" s="385"/>
      <c r="AI25" s="158"/>
      <c r="AJ25" s="158"/>
      <c r="AK25" s="505"/>
      <c r="AL25" s="418"/>
    </row>
    <row r="26" spans="1:38" s="13" customFormat="1" ht="12.95" customHeight="1">
      <c r="A26" s="505"/>
      <c r="B26" s="518"/>
      <c r="C26" s="518"/>
      <c r="D26" s="517"/>
      <c r="E26" s="517" t="s">
        <v>383</v>
      </c>
      <c r="F26" s="661" t="s">
        <v>402</v>
      </c>
      <c r="G26" s="659">
        <f>SUM(N26,U26,AB26,AG26,AL26)</f>
        <v>4240000</v>
      </c>
      <c r="H26" s="408"/>
      <c r="I26" s="446"/>
      <c r="J26" s="158"/>
      <c r="K26" s="505"/>
      <c r="L26" s="158"/>
      <c r="M26" s="535"/>
      <c r="N26" s="418">
        <f>SUM(N27:N29)</f>
        <v>0</v>
      </c>
      <c r="O26" s="394"/>
      <c r="P26" s="552">
        <v>40000</v>
      </c>
      <c r="Q26" s="582" t="s">
        <v>7</v>
      </c>
      <c r="R26" s="566">
        <v>12</v>
      </c>
      <c r="S26" s="553"/>
      <c r="T26" s="566"/>
      <c r="U26" s="418">
        <f>SUM(U27:U29)</f>
        <v>480000</v>
      </c>
      <c r="V26" s="394"/>
      <c r="W26" s="552">
        <v>20000</v>
      </c>
      <c r="X26" s="553" t="s">
        <v>7</v>
      </c>
      <c r="Y26" s="554">
        <v>50</v>
      </c>
      <c r="Z26" s="553"/>
      <c r="AA26" s="566"/>
      <c r="AB26" s="418">
        <f>SUM(AB27:AB29)</f>
        <v>1300000</v>
      </c>
      <c r="AC26" s="385"/>
      <c r="AD26" s="158"/>
      <c r="AE26" s="158"/>
      <c r="AF26" s="505"/>
      <c r="AG26" s="418">
        <f>SUM(AG27:AG29)</f>
        <v>300000</v>
      </c>
      <c r="AH26" s="385"/>
      <c r="AI26" s="158"/>
      <c r="AJ26" s="158"/>
      <c r="AK26" s="505"/>
      <c r="AL26" s="418">
        <f>SUM(AL27:AL29)</f>
        <v>2160000</v>
      </c>
    </row>
    <row r="27" spans="1:38" s="13" customFormat="1" ht="12.95" customHeight="1">
      <c r="A27" s="505"/>
      <c r="B27" s="518"/>
      <c r="C27" s="518"/>
      <c r="D27" s="518"/>
      <c r="E27" s="518"/>
      <c r="F27" s="661"/>
      <c r="G27" s="659"/>
      <c r="H27" s="408"/>
      <c r="I27" s="446"/>
      <c r="J27" s="158"/>
      <c r="K27" s="505"/>
      <c r="L27" s="158"/>
      <c r="M27" s="535"/>
      <c r="N27" s="418"/>
      <c r="O27" s="394" t="s">
        <v>301</v>
      </c>
      <c r="P27" s="552">
        <v>40000</v>
      </c>
      <c r="Q27" s="582" t="s">
        <v>7</v>
      </c>
      <c r="R27" s="566">
        <v>12</v>
      </c>
      <c r="S27" s="553"/>
      <c r="T27" s="566"/>
      <c r="U27" s="705">
        <f>SUM(P27*R27)</f>
        <v>480000</v>
      </c>
      <c r="V27" s="394" t="s">
        <v>301</v>
      </c>
      <c r="W27" s="552">
        <v>30000</v>
      </c>
      <c r="X27" s="553" t="s">
        <v>7</v>
      </c>
      <c r="Y27" s="555">
        <v>10</v>
      </c>
      <c r="Z27" s="553"/>
      <c r="AA27" s="555"/>
      <c r="AB27" s="705">
        <f>SUM(W27*Y27)</f>
        <v>300000</v>
      </c>
      <c r="AC27" s="394" t="s">
        <v>301</v>
      </c>
      <c r="AD27" s="552">
        <v>30000</v>
      </c>
      <c r="AE27" s="553" t="s">
        <v>7</v>
      </c>
      <c r="AF27" s="555">
        <v>10</v>
      </c>
      <c r="AG27" s="705">
        <f>SUM(AD27*AF27)</f>
        <v>300000</v>
      </c>
      <c r="AH27" s="394" t="s">
        <v>301</v>
      </c>
      <c r="AI27" s="552">
        <v>80000</v>
      </c>
      <c r="AJ27" s="582" t="s">
        <v>7</v>
      </c>
      <c r="AK27" s="566">
        <v>12</v>
      </c>
      <c r="AL27" s="705">
        <f>SUM(AI27*AK27)</f>
        <v>960000</v>
      </c>
    </row>
    <row r="28" spans="1:38" s="13" customFormat="1" ht="12.95" customHeight="1">
      <c r="A28" s="505"/>
      <c r="B28" s="518"/>
      <c r="C28" s="518"/>
      <c r="D28" s="518"/>
      <c r="E28" s="518"/>
      <c r="F28" s="661"/>
      <c r="G28" s="659"/>
      <c r="H28" s="408"/>
      <c r="I28" s="446"/>
      <c r="J28" s="158"/>
      <c r="K28" s="505"/>
      <c r="L28" s="158"/>
      <c r="M28" s="535"/>
      <c r="N28" s="418"/>
      <c r="O28" s="385"/>
      <c r="P28" s="158"/>
      <c r="Q28" s="158"/>
      <c r="R28" s="505"/>
      <c r="S28" s="158"/>
      <c r="T28" s="158"/>
      <c r="U28" s="418"/>
      <c r="V28" s="394" t="s">
        <v>178</v>
      </c>
      <c r="W28" s="552">
        <v>20000</v>
      </c>
      <c r="X28" s="553" t="s">
        <v>7</v>
      </c>
      <c r="Y28" s="554">
        <v>50</v>
      </c>
      <c r="Z28" s="553"/>
      <c r="AA28" s="566"/>
      <c r="AB28" s="705">
        <f>SUM(W28*Y28)</f>
        <v>1000000</v>
      </c>
      <c r="AC28" s="385"/>
      <c r="AD28" s="158"/>
      <c r="AE28" s="158"/>
      <c r="AF28" s="505"/>
      <c r="AG28" s="418"/>
      <c r="AH28" s="394" t="s">
        <v>275</v>
      </c>
      <c r="AI28" s="552">
        <v>100000</v>
      </c>
      <c r="AJ28" s="582" t="s">
        <v>7</v>
      </c>
      <c r="AK28" s="583">
        <v>4</v>
      </c>
      <c r="AL28" s="705">
        <f>SUM(AI28*AK28)</f>
        <v>400000</v>
      </c>
    </row>
    <row r="29" spans="1:38" s="13" customFormat="1" ht="12.95" customHeight="1">
      <c r="A29" s="505"/>
      <c r="B29" s="518"/>
      <c r="C29" s="518"/>
      <c r="D29" s="518"/>
      <c r="E29" s="518"/>
      <c r="F29" s="661"/>
      <c r="G29" s="659"/>
      <c r="H29" s="408"/>
      <c r="I29" s="446"/>
      <c r="J29" s="158"/>
      <c r="K29" s="505"/>
      <c r="L29" s="158"/>
      <c r="M29" s="535"/>
      <c r="N29" s="418"/>
      <c r="O29" s="385"/>
      <c r="P29" s="158"/>
      <c r="Q29" s="158"/>
      <c r="R29" s="505"/>
      <c r="S29" s="158"/>
      <c r="T29" s="158"/>
      <c r="U29" s="418"/>
      <c r="V29" s="385"/>
      <c r="W29" s="158"/>
      <c r="X29" s="158"/>
      <c r="Y29" s="505"/>
      <c r="Z29" s="158"/>
      <c r="AA29" s="158"/>
      <c r="AB29" s="418"/>
      <c r="AC29" s="385"/>
      <c r="AD29" s="158"/>
      <c r="AE29" s="158"/>
      <c r="AF29" s="505"/>
      <c r="AG29" s="418"/>
      <c r="AH29" s="394" t="s">
        <v>142</v>
      </c>
      <c r="AI29" s="552">
        <v>200000</v>
      </c>
      <c r="AJ29" s="553" t="s">
        <v>7</v>
      </c>
      <c r="AK29" s="554">
        <v>4</v>
      </c>
      <c r="AL29" s="705">
        <f>SUM(AI29*AK29)</f>
        <v>800000</v>
      </c>
    </row>
    <row r="30" spans="1:38" s="13" customFormat="1" ht="12.95" customHeight="1">
      <c r="A30" s="505"/>
      <c r="B30" s="518"/>
      <c r="C30" s="518"/>
      <c r="D30" s="517"/>
      <c r="E30" s="517" t="s">
        <v>384</v>
      </c>
      <c r="F30" s="661" t="s">
        <v>403</v>
      </c>
      <c r="G30" s="659">
        <f>SUM(N30,U30,AB30,AG30,AL30)</f>
        <v>720000</v>
      </c>
      <c r="H30" s="408"/>
      <c r="I30" s="446"/>
      <c r="J30" s="158"/>
      <c r="K30" s="505"/>
      <c r="L30" s="158"/>
      <c r="M30" s="535"/>
      <c r="N30" s="418">
        <f>SUM(N31)</f>
        <v>0</v>
      </c>
      <c r="O30" s="385"/>
      <c r="P30" s="158"/>
      <c r="Q30" s="158"/>
      <c r="R30" s="505"/>
      <c r="S30" s="158"/>
      <c r="T30" s="158"/>
      <c r="U30" s="418">
        <f>SUM(U31)</f>
        <v>720000</v>
      </c>
      <c r="V30" s="385"/>
      <c r="W30" s="158"/>
      <c r="X30" s="158"/>
      <c r="Y30" s="505"/>
      <c r="Z30" s="158"/>
      <c r="AA30" s="158"/>
      <c r="AB30" s="418">
        <f>SUM(AB31)</f>
        <v>0</v>
      </c>
      <c r="AC30" s="385"/>
      <c r="AD30" s="158"/>
      <c r="AE30" s="158"/>
      <c r="AF30" s="505"/>
      <c r="AG30" s="418">
        <f>SUM(AG31)</f>
        <v>0</v>
      </c>
      <c r="AH30" s="385"/>
      <c r="AI30" s="158"/>
      <c r="AJ30" s="158"/>
      <c r="AK30" s="505"/>
      <c r="AL30" s="418">
        <f>SUM(AL31)</f>
        <v>0</v>
      </c>
    </row>
    <row r="31" spans="1:38" s="13" customFormat="1" ht="12.95" customHeight="1">
      <c r="A31" s="505"/>
      <c r="B31" s="518"/>
      <c r="C31" s="518"/>
      <c r="D31" s="518"/>
      <c r="E31" s="518"/>
      <c r="F31" s="661"/>
      <c r="G31" s="659"/>
      <c r="H31" s="408"/>
      <c r="I31" s="446"/>
      <c r="J31" s="158"/>
      <c r="K31" s="505"/>
      <c r="L31" s="158"/>
      <c r="M31" s="535"/>
      <c r="N31" s="418"/>
      <c r="O31" s="395" t="s">
        <v>302</v>
      </c>
      <c r="P31" s="574">
        <v>30000</v>
      </c>
      <c r="Q31" s="577" t="s">
        <v>7</v>
      </c>
      <c r="R31" s="585">
        <v>24</v>
      </c>
      <c r="S31" s="577"/>
      <c r="T31" s="579"/>
      <c r="U31" s="713">
        <f>SUM(P31*R31)</f>
        <v>720000</v>
      </c>
      <c r="V31" s="385"/>
      <c r="W31" s="158"/>
      <c r="X31" s="158"/>
      <c r="Y31" s="505"/>
      <c r="Z31" s="158"/>
      <c r="AA31" s="158"/>
      <c r="AB31" s="418"/>
      <c r="AC31" s="385"/>
      <c r="AD31" s="158"/>
      <c r="AE31" s="158"/>
      <c r="AF31" s="505"/>
      <c r="AG31" s="418"/>
      <c r="AH31" s="385"/>
      <c r="AI31" s="158"/>
      <c r="AJ31" s="158"/>
      <c r="AK31" s="505"/>
      <c r="AL31" s="418"/>
    </row>
    <row r="32" spans="1:38" s="13" customFormat="1" ht="12.95" customHeight="1">
      <c r="A32" s="505"/>
      <c r="B32" s="518"/>
      <c r="C32" s="518"/>
      <c r="D32" s="517"/>
      <c r="E32" s="517" t="s">
        <v>385</v>
      </c>
      <c r="F32" s="661" t="s">
        <v>404</v>
      </c>
      <c r="G32" s="659">
        <f>SUM(N32,U32,AB32,AG32,AL32)</f>
        <v>1200000</v>
      </c>
      <c r="H32" s="408"/>
      <c r="I32" s="446"/>
      <c r="J32" s="158"/>
      <c r="K32" s="505"/>
      <c r="L32" s="158"/>
      <c r="M32" s="535"/>
      <c r="N32" s="418">
        <f>SUM(N33)</f>
        <v>0</v>
      </c>
      <c r="O32" s="394"/>
      <c r="P32" s="552"/>
      <c r="Q32" s="582"/>
      <c r="R32" s="554"/>
      <c r="S32" s="553"/>
      <c r="T32" s="566"/>
      <c r="U32" s="418">
        <f>SUM(U33)</f>
        <v>1200000</v>
      </c>
      <c r="V32" s="385"/>
      <c r="W32" s="158"/>
      <c r="X32" s="158"/>
      <c r="Y32" s="505"/>
      <c r="Z32" s="158"/>
      <c r="AA32" s="158"/>
      <c r="AB32" s="418"/>
      <c r="AC32" s="385"/>
      <c r="AD32" s="158"/>
      <c r="AE32" s="158"/>
      <c r="AF32" s="505"/>
      <c r="AG32" s="418"/>
      <c r="AH32" s="385"/>
      <c r="AI32" s="158"/>
      <c r="AJ32" s="158"/>
      <c r="AK32" s="505"/>
      <c r="AL32" s="418"/>
    </row>
    <row r="33" spans="1:38" s="13" customFormat="1" ht="12.95" customHeight="1">
      <c r="A33" s="505"/>
      <c r="B33" s="518"/>
      <c r="C33" s="518"/>
      <c r="D33" s="518"/>
      <c r="E33" s="518"/>
      <c r="F33" s="661"/>
      <c r="G33" s="659"/>
      <c r="H33" s="408"/>
      <c r="I33" s="446"/>
      <c r="J33" s="158"/>
      <c r="K33" s="505"/>
      <c r="L33" s="158"/>
      <c r="M33" s="535"/>
      <c r="N33" s="418"/>
      <c r="O33" s="385"/>
      <c r="P33" s="552">
        <v>300000</v>
      </c>
      <c r="Q33" s="582" t="s">
        <v>7</v>
      </c>
      <c r="R33" s="554">
        <v>4</v>
      </c>
      <c r="S33" s="553"/>
      <c r="T33" s="566"/>
      <c r="U33" s="418">
        <f>P33*R33</f>
        <v>1200000</v>
      </c>
      <c r="V33" s="385"/>
      <c r="W33" s="158"/>
      <c r="X33" s="158"/>
      <c r="Y33" s="505"/>
      <c r="Z33" s="158"/>
      <c r="AA33" s="158"/>
      <c r="AB33" s="418"/>
      <c r="AC33" s="385"/>
      <c r="AD33" s="158"/>
      <c r="AE33" s="158"/>
      <c r="AF33" s="505"/>
      <c r="AG33" s="418"/>
      <c r="AH33" s="385"/>
      <c r="AI33" s="559"/>
      <c r="AJ33" s="158"/>
      <c r="AK33" s="561"/>
      <c r="AL33" s="418"/>
    </row>
    <row r="34" spans="1:38" s="13" customFormat="1" ht="12.95" customHeight="1">
      <c r="A34" s="505"/>
      <c r="B34" s="518"/>
      <c r="C34" s="518"/>
      <c r="D34" s="517"/>
      <c r="E34" s="517" t="s">
        <v>386</v>
      </c>
      <c r="F34" s="661" t="s">
        <v>405</v>
      </c>
      <c r="G34" s="659">
        <f>SUM(N34,U34,AB34,AG34,AL34)</f>
        <v>1700000</v>
      </c>
      <c r="H34" s="408"/>
      <c r="I34" s="446"/>
      <c r="J34" s="158"/>
      <c r="K34" s="505"/>
      <c r="L34" s="158"/>
      <c r="M34" s="535"/>
      <c r="N34" s="418">
        <f>SUM(N35)</f>
        <v>0</v>
      </c>
      <c r="O34" s="385"/>
      <c r="P34" s="158"/>
      <c r="Q34" s="158"/>
      <c r="R34" s="505"/>
      <c r="S34" s="158"/>
      <c r="T34" s="158"/>
      <c r="U34" s="418">
        <f>SUM(U35)</f>
        <v>1200000</v>
      </c>
      <c r="V34" s="385"/>
      <c r="W34" s="158"/>
      <c r="X34" s="158"/>
      <c r="Y34" s="505"/>
      <c r="Z34" s="158"/>
      <c r="AA34" s="158"/>
      <c r="AB34" s="418">
        <f>SUM(AB35)</f>
        <v>500000</v>
      </c>
      <c r="AC34" s="385"/>
      <c r="AD34" s="158"/>
      <c r="AE34" s="158"/>
      <c r="AF34" s="505"/>
      <c r="AG34" s="418">
        <f>SUM(AG35)</f>
        <v>0</v>
      </c>
      <c r="AH34" s="385"/>
      <c r="AI34" s="559"/>
      <c r="AJ34" s="158"/>
      <c r="AK34" s="561"/>
      <c r="AL34" s="418">
        <f>SUM(AL35)</f>
        <v>0</v>
      </c>
    </row>
    <row r="35" spans="1:38" s="13" customFormat="1" ht="12.95" customHeight="1">
      <c r="A35" s="505"/>
      <c r="B35" s="518"/>
      <c r="C35" s="518"/>
      <c r="D35" s="518"/>
      <c r="E35" s="518"/>
      <c r="F35" s="661"/>
      <c r="G35" s="659"/>
      <c r="H35" s="408"/>
      <c r="I35" s="446"/>
      <c r="J35" s="158"/>
      <c r="K35" s="505"/>
      <c r="L35" s="158"/>
      <c r="M35" s="535"/>
      <c r="N35" s="418"/>
      <c r="O35" s="394" t="s">
        <v>261</v>
      </c>
      <c r="P35" s="552">
        <v>300000</v>
      </c>
      <c r="Q35" s="582" t="s">
        <v>7</v>
      </c>
      <c r="R35" s="583">
        <v>4</v>
      </c>
      <c r="S35" s="553"/>
      <c r="T35" s="566"/>
      <c r="U35" s="705">
        <f>SUM(P35*R35)</f>
        <v>1200000</v>
      </c>
      <c r="V35" s="394" t="s">
        <v>170</v>
      </c>
      <c r="W35" s="552">
        <v>500000</v>
      </c>
      <c r="X35" s="582" t="s">
        <v>7</v>
      </c>
      <c r="Y35" s="566">
        <v>1</v>
      </c>
      <c r="Z35" s="553"/>
      <c r="AA35" s="566"/>
      <c r="AB35" s="705">
        <f>SUM(W35*Y35)</f>
        <v>500000</v>
      </c>
      <c r="AC35" s="385"/>
      <c r="AD35" s="158"/>
      <c r="AE35" s="158"/>
      <c r="AF35" s="505"/>
      <c r="AG35" s="418"/>
      <c r="AH35" s="402"/>
      <c r="AL35" s="415"/>
    </row>
    <row r="36" spans="1:38" s="13" customFormat="1" ht="12.95" customHeight="1">
      <c r="A36" s="505"/>
      <c r="B36" s="518"/>
      <c r="C36" s="518"/>
      <c r="D36" s="517"/>
      <c r="E36" s="517" t="s">
        <v>387</v>
      </c>
      <c r="F36" s="661" t="s">
        <v>406</v>
      </c>
      <c r="G36" s="659">
        <f>SUM(N36,U36,AB36,AG36,AL36)</f>
        <v>840000</v>
      </c>
      <c r="H36" s="408"/>
      <c r="I36" s="446"/>
      <c r="J36" s="158"/>
      <c r="K36" s="505"/>
      <c r="L36" s="158"/>
      <c r="M36" s="535"/>
      <c r="N36" s="418">
        <f>SUM(N37)</f>
        <v>0</v>
      </c>
      <c r="O36" s="385"/>
      <c r="P36" s="158"/>
      <c r="Q36" s="158"/>
      <c r="R36" s="505"/>
      <c r="S36" s="158"/>
      <c r="T36" s="158"/>
      <c r="U36" s="418">
        <f>SUM(U37)</f>
        <v>0</v>
      </c>
      <c r="V36" s="385"/>
      <c r="W36" s="158"/>
      <c r="X36" s="158"/>
      <c r="Y36" s="505"/>
      <c r="Z36" s="158"/>
      <c r="AA36" s="158"/>
      <c r="AB36" s="418">
        <f>SUM(AB37)</f>
        <v>240000</v>
      </c>
      <c r="AC36" s="385"/>
      <c r="AD36" s="158"/>
      <c r="AE36" s="158"/>
      <c r="AF36" s="505"/>
      <c r="AG36" s="418">
        <f>SUM(AG37)</f>
        <v>0</v>
      </c>
      <c r="AH36" s="394" t="s">
        <v>277</v>
      </c>
      <c r="AI36" s="552">
        <v>300000</v>
      </c>
      <c r="AJ36" s="582" t="s">
        <v>7</v>
      </c>
      <c r="AK36" s="584">
        <v>2</v>
      </c>
      <c r="AL36" s="705">
        <f>SUM(AI36*AK36)</f>
        <v>600000</v>
      </c>
    </row>
    <row r="37" spans="1:38" s="13" customFormat="1" ht="12.95" customHeight="1">
      <c r="A37" s="505"/>
      <c r="B37" s="518"/>
      <c r="C37" s="518"/>
      <c r="D37" s="518"/>
      <c r="E37" s="518"/>
      <c r="F37" s="661"/>
      <c r="G37" s="659"/>
      <c r="H37" s="408"/>
      <c r="I37" s="446"/>
      <c r="J37" s="158"/>
      <c r="K37" s="505"/>
      <c r="L37" s="158"/>
      <c r="M37" s="535"/>
      <c r="N37" s="418"/>
      <c r="O37" s="385"/>
      <c r="P37" s="158"/>
      <c r="Q37" s="158"/>
      <c r="R37" s="505"/>
      <c r="S37" s="158"/>
      <c r="T37" s="158"/>
      <c r="U37" s="418"/>
      <c r="V37" s="394" t="s">
        <v>285</v>
      </c>
      <c r="W37" s="552">
        <v>20000</v>
      </c>
      <c r="X37" s="582" t="s">
        <v>7</v>
      </c>
      <c r="Y37" s="566">
        <v>12</v>
      </c>
      <c r="Z37" s="553"/>
      <c r="AA37" s="566"/>
      <c r="AB37" s="705">
        <f>SUM(W37*Y37)</f>
        <v>240000</v>
      </c>
      <c r="AC37" s="385"/>
      <c r="AD37" s="158"/>
      <c r="AE37" s="158"/>
      <c r="AF37" s="505"/>
      <c r="AG37" s="418"/>
      <c r="AH37" s="385"/>
      <c r="AI37" s="158"/>
      <c r="AJ37" s="158"/>
      <c r="AK37" s="505"/>
      <c r="AL37" s="418"/>
    </row>
    <row r="38" spans="1:38" s="13" customFormat="1" ht="12.95" customHeight="1">
      <c r="A38" s="505"/>
      <c r="B38" s="518"/>
      <c r="C38" s="518"/>
      <c r="D38" s="517"/>
      <c r="E38" s="517" t="s">
        <v>388</v>
      </c>
      <c r="F38" s="661" t="s">
        <v>407</v>
      </c>
      <c r="G38" s="659">
        <f>SUM(N38,U38,AB38,AG38,AL38)</f>
        <v>5080000</v>
      </c>
      <c r="H38" s="408"/>
      <c r="I38" s="446"/>
      <c r="J38" s="158"/>
      <c r="K38" s="505"/>
      <c r="L38" s="158"/>
      <c r="M38" s="535"/>
      <c r="N38" s="418">
        <f>SUM(N39:N45)</f>
        <v>0</v>
      </c>
      <c r="O38" s="385"/>
      <c r="P38" s="158"/>
      <c r="Q38" s="158"/>
      <c r="R38" s="505"/>
      <c r="S38" s="158"/>
      <c r="T38" s="158"/>
      <c r="U38" s="418">
        <f>SUM(U39:U45)</f>
        <v>0</v>
      </c>
      <c r="V38" s="385"/>
      <c r="W38" s="158"/>
      <c r="X38" s="158"/>
      <c r="Y38" s="505"/>
      <c r="Z38" s="158"/>
      <c r="AA38" s="158"/>
      <c r="AB38" s="418">
        <f>SUM(AB39:AB45)</f>
        <v>2080000</v>
      </c>
      <c r="AC38" s="385"/>
      <c r="AD38" s="158"/>
      <c r="AE38" s="158"/>
      <c r="AF38" s="505"/>
      <c r="AG38" s="418"/>
      <c r="AH38" s="385"/>
      <c r="AI38" s="158"/>
      <c r="AJ38" s="158"/>
      <c r="AK38" s="505"/>
      <c r="AL38" s="418">
        <f>SUM(AL39:AL45)</f>
        <v>3000000</v>
      </c>
    </row>
    <row r="39" spans="1:38" s="13" customFormat="1" ht="12.95" customHeight="1">
      <c r="A39" s="505"/>
      <c r="B39" s="518"/>
      <c r="C39" s="518"/>
      <c r="D39" s="518"/>
      <c r="E39" s="518"/>
      <c r="F39" s="661"/>
      <c r="G39" s="659"/>
      <c r="H39" s="408"/>
      <c r="I39" s="446"/>
      <c r="J39" s="158"/>
      <c r="K39" s="505"/>
      <c r="L39" s="158"/>
      <c r="M39" s="535"/>
      <c r="N39" s="418"/>
      <c r="O39" s="385"/>
      <c r="P39" s="158"/>
      <c r="Q39" s="158"/>
      <c r="R39" s="505"/>
      <c r="S39" s="158"/>
      <c r="T39" s="158"/>
      <c r="U39" s="418"/>
      <c r="V39" s="394" t="s">
        <v>183</v>
      </c>
      <c r="W39" s="552">
        <v>100000</v>
      </c>
      <c r="X39" s="553" t="s">
        <v>7</v>
      </c>
      <c r="Y39" s="583">
        <v>2</v>
      </c>
      <c r="Z39" s="553"/>
      <c r="AA39" s="555"/>
      <c r="AB39" s="705">
        <f>SUM(W39*Y39)</f>
        <v>200000</v>
      </c>
      <c r="AC39" s="385"/>
      <c r="AD39" s="158"/>
      <c r="AE39" s="158"/>
      <c r="AF39" s="505"/>
      <c r="AG39" s="418"/>
      <c r="AH39" s="394" t="s">
        <v>208</v>
      </c>
      <c r="AI39" s="552">
        <v>3000000</v>
      </c>
      <c r="AJ39" s="582" t="s">
        <v>7</v>
      </c>
      <c r="AK39" s="584">
        <v>1</v>
      </c>
      <c r="AL39" s="705">
        <f>SUM(AI39*AK39)</f>
        <v>3000000</v>
      </c>
    </row>
    <row r="40" spans="1:38" s="13" customFormat="1" ht="12.95" customHeight="1">
      <c r="A40" s="505"/>
      <c r="B40" s="518"/>
      <c r="C40" s="518"/>
      <c r="D40" s="518"/>
      <c r="E40" s="518"/>
      <c r="F40" s="661"/>
      <c r="G40" s="659"/>
      <c r="H40" s="408"/>
      <c r="I40" s="446"/>
      <c r="J40" s="158"/>
      <c r="K40" s="505"/>
      <c r="L40" s="158"/>
      <c r="M40" s="535"/>
      <c r="N40" s="418"/>
      <c r="O40" s="385"/>
      <c r="P40" s="158"/>
      <c r="Q40" s="158"/>
      <c r="R40" s="505"/>
      <c r="S40" s="158"/>
      <c r="T40" s="158"/>
      <c r="U40" s="418"/>
      <c r="V40" s="394" t="s">
        <v>187</v>
      </c>
      <c r="W40" s="552">
        <v>6000</v>
      </c>
      <c r="X40" s="553" t="s">
        <v>7</v>
      </c>
      <c r="Y40" s="554">
        <v>25</v>
      </c>
      <c r="Z40" s="553" t="s">
        <v>7</v>
      </c>
      <c r="AA40" s="583">
        <v>2</v>
      </c>
      <c r="AB40" s="705">
        <f>SUM(W40*Y40*AA40)</f>
        <v>300000</v>
      </c>
      <c r="AC40" s="385"/>
      <c r="AD40" s="158"/>
      <c r="AE40" s="158"/>
      <c r="AF40" s="505"/>
      <c r="AG40" s="418"/>
      <c r="AH40" s="394"/>
      <c r="AI40" s="552"/>
      <c r="AJ40" s="582"/>
      <c r="AK40" s="584"/>
      <c r="AL40" s="705"/>
    </row>
    <row r="41" spans="1:38" s="13" customFormat="1" ht="12.95" customHeight="1">
      <c r="A41" s="505"/>
      <c r="B41" s="518"/>
      <c r="C41" s="518"/>
      <c r="D41" s="518"/>
      <c r="E41" s="518"/>
      <c r="F41" s="661"/>
      <c r="G41" s="659"/>
      <c r="H41" s="408"/>
      <c r="I41" s="446"/>
      <c r="J41" s="158"/>
      <c r="K41" s="505"/>
      <c r="L41" s="158"/>
      <c r="M41" s="535"/>
      <c r="N41" s="418"/>
      <c r="O41" s="385"/>
      <c r="P41" s="158"/>
      <c r="Q41" s="158"/>
      <c r="R41" s="505"/>
      <c r="S41" s="158"/>
      <c r="T41" s="158"/>
      <c r="U41" s="418"/>
      <c r="V41" s="394" t="s">
        <v>188</v>
      </c>
      <c r="W41" s="552">
        <v>70000</v>
      </c>
      <c r="X41" s="553" t="s">
        <v>7</v>
      </c>
      <c r="Y41" s="555">
        <v>2</v>
      </c>
      <c r="Z41" s="553"/>
      <c r="AA41" s="555"/>
      <c r="AB41" s="705">
        <f>SUM(W41*Y41)</f>
        <v>140000</v>
      </c>
      <c r="AC41" s="385"/>
      <c r="AD41" s="158"/>
      <c r="AE41" s="158"/>
      <c r="AF41" s="505"/>
      <c r="AG41" s="418"/>
      <c r="AH41" s="394"/>
      <c r="AI41" s="552"/>
      <c r="AJ41" s="582"/>
      <c r="AK41" s="584"/>
      <c r="AL41" s="705"/>
    </row>
    <row r="42" spans="1:38" s="13" customFormat="1" ht="12.95" customHeight="1">
      <c r="A42" s="505"/>
      <c r="B42" s="518"/>
      <c r="C42" s="518"/>
      <c r="D42" s="518"/>
      <c r="E42" s="518"/>
      <c r="F42" s="661"/>
      <c r="G42" s="659"/>
      <c r="H42" s="408"/>
      <c r="I42" s="446"/>
      <c r="J42" s="158"/>
      <c r="K42" s="505"/>
      <c r="L42" s="158"/>
      <c r="M42" s="535"/>
      <c r="N42" s="418"/>
      <c r="O42" s="385"/>
      <c r="P42" s="158"/>
      <c r="Q42" s="158"/>
      <c r="R42" s="505"/>
      <c r="S42" s="158"/>
      <c r="T42" s="158"/>
      <c r="U42" s="418"/>
      <c r="V42" s="394" t="s">
        <v>189</v>
      </c>
      <c r="W42" s="552">
        <v>100000</v>
      </c>
      <c r="X42" s="553" t="s">
        <v>7</v>
      </c>
      <c r="Y42" s="555">
        <v>2</v>
      </c>
      <c r="Z42" s="553"/>
      <c r="AA42" s="555"/>
      <c r="AB42" s="705">
        <f>SUM(W42*Y42)</f>
        <v>200000</v>
      </c>
      <c r="AC42" s="385"/>
      <c r="AD42" s="158"/>
      <c r="AE42" s="158"/>
      <c r="AF42" s="505"/>
      <c r="AG42" s="418"/>
      <c r="AH42" s="394"/>
      <c r="AI42" s="552"/>
      <c r="AJ42" s="582"/>
      <c r="AK42" s="584"/>
      <c r="AL42" s="705"/>
    </row>
    <row r="43" spans="1:38" s="13" customFormat="1" ht="12.95" customHeight="1">
      <c r="A43" s="505"/>
      <c r="B43" s="518"/>
      <c r="C43" s="518"/>
      <c r="D43" s="518"/>
      <c r="E43" s="518"/>
      <c r="F43" s="661"/>
      <c r="G43" s="659"/>
      <c r="H43" s="408"/>
      <c r="I43" s="446"/>
      <c r="J43" s="158"/>
      <c r="K43" s="505"/>
      <c r="L43" s="158"/>
      <c r="M43" s="535"/>
      <c r="N43" s="418"/>
      <c r="O43" s="385"/>
      <c r="P43" s="158"/>
      <c r="Q43" s="158"/>
      <c r="R43" s="505"/>
      <c r="S43" s="158"/>
      <c r="T43" s="158"/>
      <c r="U43" s="418"/>
      <c r="V43" s="394" t="s">
        <v>194</v>
      </c>
      <c r="W43" s="552">
        <v>500000</v>
      </c>
      <c r="X43" s="553" t="s">
        <v>7</v>
      </c>
      <c r="Y43" s="555">
        <v>1</v>
      </c>
      <c r="Z43" s="553"/>
      <c r="AA43" s="555"/>
      <c r="AB43" s="705">
        <f>SUM(W43*Y43)</f>
        <v>500000</v>
      </c>
      <c r="AC43" s="385"/>
      <c r="AD43" s="158"/>
      <c r="AE43" s="158"/>
      <c r="AF43" s="505"/>
      <c r="AG43" s="418"/>
      <c r="AH43" s="394"/>
      <c r="AI43" s="552"/>
      <c r="AJ43" s="582"/>
      <c r="AK43" s="584"/>
      <c r="AL43" s="705"/>
    </row>
    <row r="44" spans="1:38" s="13" customFormat="1" ht="12.95" customHeight="1">
      <c r="A44" s="505"/>
      <c r="B44" s="518"/>
      <c r="C44" s="518"/>
      <c r="D44" s="518"/>
      <c r="E44" s="518"/>
      <c r="F44" s="661"/>
      <c r="G44" s="659"/>
      <c r="H44" s="408"/>
      <c r="I44" s="446"/>
      <c r="J44" s="158"/>
      <c r="K44" s="505"/>
      <c r="L44" s="158"/>
      <c r="M44" s="535"/>
      <c r="N44" s="418"/>
      <c r="O44" s="385"/>
      <c r="P44" s="158"/>
      <c r="Q44" s="158"/>
      <c r="R44" s="505"/>
      <c r="S44" s="158"/>
      <c r="T44" s="158"/>
      <c r="U44" s="418"/>
      <c r="V44" s="394" t="s">
        <v>195</v>
      </c>
      <c r="W44" s="552">
        <v>500000</v>
      </c>
      <c r="X44" s="553" t="s">
        <v>7</v>
      </c>
      <c r="Y44" s="555">
        <v>1</v>
      </c>
      <c r="Z44" s="553"/>
      <c r="AA44" s="555"/>
      <c r="AB44" s="705">
        <f>SUM(W44*Y44)</f>
        <v>500000</v>
      </c>
      <c r="AC44" s="385"/>
      <c r="AD44" s="158"/>
      <c r="AE44" s="158"/>
      <c r="AF44" s="505"/>
      <c r="AG44" s="418"/>
      <c r="AH44" s="394"/>
      <c r="AI44" s="552"/>
      <c r="AJ44" s="582"/>
      <c r="AK44" s="584"/>
      <c r="AL44" s="705"/>
    </row>
    <row r="45" spans="1:38" s="13" customFormat="1" ht="12.95" customHeight="1">
      <c r="A45" s="505"/>
      <c r="B45" s="518"/>
      <c r="C45" s="518"/>
      <c r="D45" s="518"/>
      <c r="E45" s="518"/>
      <c r="F45" s="661"/>
      <c r="G45" s="659"/>
      <c r="H45" s="408"/>
      <c r="I45" s="446"/>
      <c r="J45" s="158"/>
      <c r="K45" s="505"/>
      <c r="L45" s="158"/>
      <c r="M45" s="535"/>
      <c r="N45" s="418"/>
      <c r="O45" s="385"/>
      <c r="P45" s="158"/>
      <c r="Q45" s="158"/>
      <c r="R45" s="505"/>
      <c r="S45" s="158"/>
      <c r="T45" s="158"/>
      <c r="U45" s="418"/>
      <c r="V45" s="394" t="s">
        <v>196</v>
      </c>
      <c r="W45" s="552">
        <v>3000</v>
      </c>
      <c r="X45" s="553" t="s">
        <v>7</v>
      </c>
      <c r="Y45" s="554">
        <v>80</v>
      </c>
      <c r="Z45" s="553"/>
      <c r="AA45" s="555"/>
      <c r="AB45" s="705">
        <f>SUM(W45*Y45)</f>
        <v>240000</v>
      </c>
      <c r="AC45" s="385"/>
      <c r="AD45" s="158"/>
      <c r="AE45" s="158"/>
      <c r="AF45" s="505"/>
      <c r="AG45" s="418"/>
      <c r="AH45" s="394"/>
      <c r="AI45" s="552"/>
      <c r="AJ45" s="582"/>
      <c r="AK45" s="584"/>
      <c r="AL45" s="705"/>
    </row>
    <row r="46" spans="1:38" s="13" customFormat="1" ht="12.95" customHeight="1">
      <c r="A46" s="505"/>
      <c r="B46" s="518"/>
      <c r="C46" s="518"/>
      <c r="D46" s="517"/>
      <c r="E46" s="517" t="s">
        <v>389</v>
      </c>
      <c r="F46" s="661" t="s">
        <v>139</v>
      </c>
      <c r="G46" s="659">
        <f>SUM(N46,U46,AB46,AG46,AL46)</f>
        <v>4800000</v>
      </c>
      <c r="H46" s="408"/>
      <c r="I46" s="446"/>
      <c r="J46" s="158"/>
      <c r="K46" s="505"/>
      <c r="L46" s="158"/>
      <c r="M46" s="535"/>
      <c r="N46" s="418">
        <f>SUM(N47:N50)</f>
        <v>0</v>
      </c>
      <c r="O46" s="385"/>
      <c r="P46" s="158"/>
      <c r="Q46" s="158"/>
      <c r="R46" s="505"/>
      <c r="S46" s="158"/>
      <c r="T46" s="158"/>
      <c r="U46" s="418">
        <f>SUM(U47:U50)</f>
        <v>0</v>
      </c>
      <c r="V46" s="385"/>
      <c r="W46" s="158"/>
      <c r="X46" s="158"/>
      <c r="Y46" s="505"/>
      <c r="Z46" s="158"/>
      <c r="AA46" s="158"/>
      <c r="AB46" s="418">
        <f>SUM(AB47:AB50)</f>
        <v>1000000</v>
      </c>
      <c r="AC46" s="385"/>
      <c r="AD46" s="158"/>
      <c r="AE46" s="158"/>
      <c r="AF46" s="505"/>
      <c r="AG46" s="418">
        <f>SUM(AG47:AG50)</f>
        <v>0</v>
      </c>
      <c r="AH46" s="385"/>
      <c r="AI46" s="158"/>
      <c r="AJ46" s="158"/>
      <c r="AK46" s="505"/>
      <c r="AL46" s="418">
        <f>SUM(AL47:AL50)</f>
        <v>3800000</v>
      </c>
    </row>
    <row r="47" spans="1:38" s="13" customFormat="1" ht="12.95" customHeight="1">
      <c r="A47" s="505"/>
      <c r="B47" s="518"/>
      <c r="C47" s="518"/>
      <c r="D47" s="518"/>
      <c r="E47" s="518"/>
      <c r="F47" s="661"/>
      <c r="G47" s="659"/>
      <c r="H47" s="408"/>
      <c r="I47" s="446"/>
      <c r="J47" s="158"/>
      <c r="K47" s="505"/>
      <c r="L47" s="158"/>
      <c r="M47" s="535"/>
      <c r="N47" s="418"/>
      <c r="O47" s="385"/>
      <c r="P47" s="158"/>
      <c r="Q47" s="158"/>
      <c r="R47" s="505"/>
      <c r="S47" s="158"/>
      <c r="T47" s="158"/>
      <c r="U47" s="418"/>
      <c r="V47" s="394" t="s">
        <v>193</v>
      </c>
      <c r="W47" s="552">
        <v>2000</v>
      </c>
      <c r="X47" s="553" t="s">
        <v>7</v>
      </c>
      <c r="Y47" s="587">
        <v>500</v>
      </c>
      <c r="Z47" s="553"/>
      <c r="AA47" s="555"/>
      <c r="AB47" s="705">
        <f>SUM(W47*Y47)</f>
        <v>1000000</v>
      </c>
      <c r="AC47" s="385"/>
      <c r="AD47" s="158"/>
      <c r="AE47" s="158"/>
      <c r="AF47" s="505"/>
      <c r="AG47" s="418"/>
      <c r="AH47" s="394" t="s">
        <v>206</v>
      </c>
      <c r="AI47" s="552">
        <v>100000</v>
      </c>
      <c r="AJ47" s="553"/>
      <c r="AK47" s="566"/>
      <c r="AL47" s="705">
        <f>AI47</f>
        <v>100000</v>
      </c>
    </row>
    <row r="48" spans="1:38" s="13" customFormat="1" ht="12.95" customHeight="1">
      <c r="A48" s="505"/>
      <c r="B48" s="518"/>
      <c r="C48" s="518"/>
      <c r="D48" s="518"/>
      <c r="E48" s="518"/>
      <c r="F48" s="661"/>
      <c r="G48" s="659"/>
      <c r="H48" s="408"/>
      <c r="I48" s="446"/>
      <c r="J48" s="158"/>
      <c r="K48" s="505"/>
      <c r="L48" s="158"/>
      <c r="M48" s="535"/>
      <c r="N48" s="418"/>
      <c r="O48" s="385"/>
      <c r="P48" s="158"/>
      <c r="Q48" s="158"/>
      <c r="R48" s="505"/>
      <c r="S48" s="158"/>
      <c r="T48" s="158"/>
      <c r="U48" s="418"/>
      <c r="V48" s="385"/>
      <c r="W48" s="158"/>
      <c r="X48" s="158"/>
      <c r="Y48" s="505"/>
      <c r="Z48" s="158"/>
      <c r="AA48" s="158"/>
      <c r="AB48" s="418"/>
      <c r="AC48" s="385"/>
      <c r="AD48" s="158"/>
      <c r="AE48" s="158"/>
      <c r="AF48" s="505"/>
      <c r="AG48" s="418"/>
      <c r="AH48" s="394" t="s">
        <v>307</v>
      </c>
      <c r="AI48" s="552">
        <v>50000</v>
      </c>
      <c r="AJ48" s="553" t="s">
        <v>7</v>
      </c>
      <c r="AK48" s="566">
        <v>12</v>
      </c>
      <c r="AL48" s="705">
        <f>SUM(AI48*AK48)</f>
        <v>600000</v>
      </c>
    </row>
    <row r="49" spans="1:38" s="13" customFormat="1" ht="12.95" customHeight="1">
      <c r="A49" s="505"/>
      <c r="B49" s="518"/>
      <c r="C49" s="518"/>
      <c r="D49" s="518"/>
      <c r="E49" s="518"/>
      <c r="F49" s="661"/>
      <c r="G49" s="659"/>
      <c r="H49" s="408"/>
      <c r="I49" s="446"/>
      <c r="J49" s="158"/>
      <c r="K49" s="505"/>
      <c r="L49" s="158"/>
      <c r="M49" s="535"/>
      <c r="N49" s="418"/>
      <c r="O49" s="385"/>
      <c r="P49" s="158"/>
      <c r="Q49" s="158"/>
      <c r="R49" s="505"/>
      <c r="S49" s="158"/>
      <c r="T49" s="158"/>
      <c r="U49" s="418"/>
      <c r="V49" s="385"/>
      <c r="W49" s="158"/>
      <c r="X49" s="158"/>
      <c r="Y49" s="505"/>
      <c r="Z49" s="158"/>
      <c r="AA49" s="158"/>
      <c r="AB49" s="418"/>
      <c r="AC49" s="385"/>
      <c r="AD49" s="158"/>
      <c r="AE49" s="158"/>
      <c r="AF49" s="505"/>
      <c r="AG49" s="418"/>
      <c r="AH49" s="394" t="s">
        <v>209</v>
      </c>
      <c r="AI49" s="552">
        <v>3000000</v>
      </c>
      <c r="AJ49" s="582" t="s">
        <v>7</v>
      </c>
      <c r="AK49" s="584">
        <v>1</v>
      </c>
      <c r="AL49" s="705">
        <f>SUM(AI49*AK49)</f>
        <v>3000000</v>
      </c>
    </row>
    <row r="50" spans="1:38" s="13" customFormat="1" ht="12.95" customHeight="1">
      <c r="A50" s="505"/>
      <c r="B50" s="518"/>
      <c r="C50" s="518"/>
      <c r="D50" s="518"/>
      <c r="E50" s="518"/>
      <c r="F50" s="661"/>
      <c r="G50" s="659"/>
      <c r="H50" s="408"/>
      <c r="I50" s="446"/>
      <c r="J50" s="158"/>
      <c r="K50" s="505"/>
      <c r="L50" s="158"/>
      <c r="M50" s="535"/>
      <c r="N50" s="418"/>
      <c r="O50" s="385"/>
      <c r="P50" s="158"/>
      <c r="Q50" s="158"/>
      <c r="R50" s="505"/>
      <c r="S50" s="158"/>
      <c r="T50" s="158"/>
      <c r="U50" s="418"/>
      <c r="V50" s="385"/>
      <c r="W50" s="158"/>
      <c r="X50" s="158"/>
      <c r="Y50" s="505"/>
      <c r="Z50" s="158"/>
      <c r="AA50" s="158"/>
      <c r="AB50" s="418"/>
      <c r="AC50" s="385"/>
      <c r="AD50" s="158"/>
      <c r="AE50" s="158"/>
      <c r="AF50" s="505"/>
      <c r="AG50" s="418"/>
      <c r="AH50" s="394" t="s">
        <v>286</v>
      </c>
      <c r="AI50" s="552">
        <v>1000</v>
      </c>
      <c r="AJ50" s="553" t="s">
        <v>7</v>
      </c>
      <c r="AK50" s="588">
        <v>100</v>
      </c>
      <c r="AL50" s="705">
        <f>SUM(AI50*AK50)</f>
        <v>100000</v>
      </c>
    </row>
    <row r="51" spans="1:38" s="13" customFormat="1" ht="12.95" customHeight="1">
      <c r="A51" s="505"/>
      <c r="B51" s="518"/>
      <c r="C51" s="518"/>
      <c r="D51" s="517"/>
      <c r="E51" s="517" t="s">
        <v>390</v>
      </c>
      <c r="F51" s="661" t="s">
        <v>408</v>
      </c>
      <c r="G51" s="659">
        <f>SUM(N51,U51,AB51,AG51,AL51)</f>
        <v>9000000</v>
      </c>
      <c r="H51" s="408"/>
      <c r="I51" s="446"/>
      <c r="J51" s="158"/>
      <c r="K51" s="505"/>
      <c r="L51" s="158"/>
      <c r="M51" s="535"/>
      <c r="N51" s="418">
        <f>SUM(N52)</f>
        <v>0</v>
      </c>
      <c r="O51" s="385"/>
      <c r="P51" s="158"/>
      <c r="Q51" s="158"/>
      <c r="R51" s="505"/>
      <c r="S51" s="158"/>
      <c r="T51" s="158"/>
      <c r="U51" s="418">
        <f>SUM(U52)</f>
        <v>4800000</v>
      </c>
      <c r="V51" s="385"/>
      <c r="W51" s="158"/>
      <c r="X51" s="158"/>
      <c r="Y51" s="505"/>
      <c r="Z51" s="158"/>
      <c r="AA51" s="158"/>
      <c r="AB51" s="418">
        <f>SUM(AB52)</f>
        <v>3600000</v>
      </c>
      <c r="AC51" s="385"/>
      <c r="AD51" s="158"/>
      <c r="AE51" s="158"/>
      <c r="AF51" s="505"/>
      <c r="AG51" s="418">
        <f>SUM(AG52)</f>
        <v>0</v>
      </c>
      <c r="AH51" s="385"/>
      <c r="AI51" s="158"/>
      <c r="AJ51" s="158"/>
      <c r="AK51" s="505"/>
      <c r="AL51" s="418">
        <f>SUM(AL52)</f>
        <v>600000</v>
      </c>
    </row>
    <row r="52" spans="1:38" s="13" customFormat="1" ht="12.95" customHeight="1">
      <c r="A52" s="505"/>
      <c r="B52" s="518"/>
      <c r="C52" s="518"/>
      <c r="D52" s="518"/>
      <c r="E52" s="518"/>
      <c r="F52" s="661"/>
      <c r="G52" s="659"/>
      <c r="H52" s="408"/>
      <c r="I52" s="446"/>
      <c r="J52" s="158"/>
      <c r="K52" s="505"/>
      <c r="L52" s="158"/>
      <c r="M52" s="535"/>
      <c r="N52" s="418"/>
      <c r="O52" s="394" t="s">
        <v>408</v>
      </c>
      <c r="P52" s="552">
        <v>100000</v>
      </c>
      <c r="Q52" s="553" t="s">
        <v>7</v>
      </c>
      <c r="R52" s="554">
        <v>4</v>
      </c>
      <c r="S52" s="553" t="s">
        <v>7</v>
      </c>
      <c r="T52" s="566">
        <v>12</v>
      </c>
      <c r="U52" s="705">
        <f>SUM(P52*R52*T52)</f>
        <v>4800000</v>
      </c>
      <c r="V52" s="394" t="s">
        <v>408</v>
      </c>
      <c r="W52" s="552">
        <v>100000</v>
      </c>
      <c r="X52" s="553" t="s">
        <v>7</v>
      </c>
      <c r="Y52" s="554">
        <v>3</v>
      </c>
      <c r="Z52" s="553" t="s">
        <v>7</v>
      </c>
      <c r="AA52" s="566">
        <v>12</v>
      </c>
      <c r="AB52" s="705">
        <f>SUM(W52*Y52*AA52)</f>
        <v>3600000</v>
      </c>
      <c r="AC52" s="385"/>
      <c r="AD52" s="158"/>
      <c r="AE52" s="158"/>
      <c r="AF52" s="505"/>
      <c r="AG52" s="418"/>
      <c r="AH52" s="394" t="s">
        <v>422</v>
      </c>
      <c r="AI52" s="552">
        <v>50000</v>
      </c>
      <c r="AJ52" s="582" t="s">
        <v>7</v>
      </c>
      <c r="AK52" s="566">
        <v>12</v>
      </c>
      <c r="AL52" s="705">
        <f>SUM(AI52*AK52)</f>
        <v>600000</v>
      </c>
    </row>
    <row r="53" spans="1:38" s="13" customFormat="1" ht="12.95" customHeight="1">
      <c r="A53" s="505"/>
      <c r="B53" s="519"/>
      <c r="C53" s="519"/>
      <c r="D53" s="519"/>
      <c r="E53" s="519"/>
      <c r="F53" s="662"/>
      <c r="G53" s="663"/>
      <c r="H53" s="701"/>
      <c r="I53" s="682"/>
      <c r="J53" s="238"/>
      <c r="K53" s="592"/>
      <c r="L53" s="238"/>
      <c r="M53" s="593"/>
      <c r="N53" s="702"/>
      <c r="O53" s="402"/>
      <c r="U53" s="418"/>
      <c r="V53" s="392"/>
      <c r="W53" s="591"/>
      <c r="X53" s="238"/>
      <c r="Y53" s="592"/>
      <c r="Z53" s="238"/>
      <c r="AA53" s="593"/>
      <c r="AB53" s="702"/>
      <c r="AC53" s="392"/>
      <c r="AD53" s="591"/>
      <c r="AE53" s="238"/>
      <c r="AF53" s="592"/>
      <c r="AG53" s="702"/>
      <c r="AH53" s="392"/>
      <c r="AI53" s="591"/>
      <c r="AJ53" s="238"/>
      <c r="AK53" s="592"/>
      <c r="AL53" s="702"/>
    </row>
    <row r="54" spans="1:38" s="13" customFormat="1" ht="12.95" customHeight="1">
      <c r="A54" s="664">
        <v>770</v>
      </c>
      <c r="B54" s="522" t="s">
        <v>243</v>
      </c>
      <c r="C54" s="664">
        <v>771</v>
      </c>
      <c r="D54" s="520" t="s">
        <v>105</v>
      </c>
      <c r="E54" s="4205" t="s">
        <v>10</v>
      </c>
      <c r="F54" s="4206"/>
      <c r="G54" s="598">
        <f>SUM(G55,G60,G63,G64,G66,G73,G77)</f>
        <v>71065400</v>
      </c>
      <c r="H54" s="703"/>
      <c r="I54" s="683"/>
      <c r="J54" s="149"/>
      <c r="K54" s="596"/>
      <c r="L54" s="149"/>
      <c r="M54" s="597"/>
      <c r="N54" s="704">
        <f>SUM(N55,N60,N63,N64,N66,N73,N77,)</f>
        <v>70265400</v>
      </c>
      <c r="O54" s="384"/>
      <c r="P54" s="149"/>
      <c r="Q54" s="149"/>
      <c r="R54" s="596"/>
      <c r="S54" s="149"/>
      <c r="T54" s="149"/>
      <c r="U54" s="704">
        <f>SUM(U55,U60,U63,U64,U66,U73,U75,)</f>
        <v>0</v>
      </c>
      <c r="V54" s="384"/>
      <c r="W54" s="149"/>
      <c r="X54" s="149"/>
      <c r="Y54" s="596"/>
      <c r="Z54" s="149"/>
      <c r="AA54" s="149"/>
      <c r="AB54" s="704">
        <f>SUM(AB55,AB60,AB63,AB64,AB66,AB73,AB75,)</f>
        <v>800000</v>
      </c>
      <c r="AC54" s="384"/>
      <c r="AD54" s="149"/>
      <c r="AE54" s="149"/>
      <c r="AF54" s="596"/>
      <c r="AG54" s="704">
        <f>SUM(AG55,AG60,AG63,AG64,AG66,AG73,AG75,)</f>
        <v>0</v>
      </c>
      <c r="AH54" s="384"/>
      <c r="AI54" s="149"/>
      <c r="AJ54" s="149"/>
      <c r="AK54" s="596"/>
      <c r="AL54" s="704">
        <f>SUM(AL55,AL60,AL63,AL64,AL66,AL73,AL75,)</f>
        <v>0</v>
      </c>
    </row>
    <row r="55" spans="1:38" s="13" customFormat="1" ht="12.95" customHeight="1">
      <c r="A55" s="505"/>
      <c r="B55" s="518"/>
      <c r="C55" s="518"/>
      <c r="D55" s="518"/>
      <c r="E55" s="518" t="s">
        <v>415</v>
      </c>
      <c r="F55" s="660" t="s">
        <v>106</v>
      </c>
      <c r="G55" s="659">
        <f>SUM(N55,U55,AB55,AG55,AL55)</f>
        <v>57960000</v>
      </c>
      <c r="H55" s="407"/>
      <c r="I55" s="684"/>
      <c r="J55" s="553"/>
      <c r="K55" s="584"/>
      <c r="L55" s="553"/>
      <c r="M55" s="599"/>
      <c r="N55" s="705">
        <f>SUM(N56:N58)</f>
        <v>57960000</v>
      </c>
      <c r="O55" s="385"/>
      <c r="P55" s="158"/>
      <c r="Q55" s="158"/>
      <c r="R55" s="505"/>
      <c r="S55" s="158"/>
      <c r="T55" s="158"/>
      <c r="U55" s="705">
        <f>SUM(U56:U58)</f>
        <v>0</v>
      </c>
      <c r="V55" s="385"/>
      <c r="W55" s="158"/>
      <c r="X55" s="158"/>
      <c r="Y55" s="505"/>
      <c r="Z55" s="158"/>
      <c r="AA55" s="158"/>
      <c r="AB55" s="705">
        <f>SUM(AB56:AB58)</f>
        <v>0</v>
      </c>
      <c r="AC55" s="385"/>
      <c r="AD55" s="158"/>
      <c r="AE55" s="158"/>
      <c r="AF55" s="505"/>
      <c r="AG55" s="705">
        <f>SUM(AG56:AG58)</f>
        <v>0</v>
      </c>
      <c r="AH55" s="385"/>
      <c r="AI55" s="158"/>
      <c r="AJ55" s="158"/>
      <c r="AK55" s="505"/>
      <c r="AL55" s="705">
        <f>SUM(AL56:AL58)</f>
        <v>0</v>
      </c>
    </row>
    <row r="56" spans="1:38" s="13" customFormat="1" ht="12.95" customHeight="1">
      <c r="A56" s="505"/>
      <c r="B56" s="518"/>
      <c r="C56" s="518"/>
      <c r="D56" s="518"/>
      <c r="E56" s="518"/>
      <c r="F56" s="660"/>
      <c r="G56" s="659" t="s">
        <v>314</v>
      </c>
      <c r="H56" s="407" t="s">
        <v>45</v>
      </c>
      <c r="I56" s="684">
        <v>1760000</v>
      </c>
      <c r="J56" s="553" t="s">
        <v>7</v>
      </c>
      <c r="K56" s="600">
        <v>12</v>
      </c>
      <c r="L56" s="601"/>
      <c r="M56" s="602"/>
      <c r="N56" s="705">
        <f>SUM(I56*K56+M56)</f>
        <v>21120000</v>
      </c>
      <c r="O56" s="385"/>
      <c r="P56" s="559"/>
      <c r="Q56" s="158"/>
      <c r="R56" s="603"/>
      <c r="S56" s="206"/>
      <c r="T56" s="572"/>
      <c r="U56" s="418"/>
      <c r="V56" s="385"/>
      <c r="W56" s="559"/>
      <c r="X56" s="158"/>
      <c r="Y56" s="603"/>
      <c r="Z56" s="206"/>
      <c r="AA56" s="572"/>
      <c r="AB56" s="418"/>
      <c r="AC56" s="385"/>
      <c r="AD56" s="559"/>
      <c r="AE56" s="158"/>
      <c r="AF56" s="603"/>
      <c r="AG56" s="418"/>
      <c r="AH56" s="385"/>
      <c r="AI56" s="559"/>
      <c r="AJ56" s="158"/>
      <c r="AK56" s="603"/>
      <c r="AL56" s="418"/>
    </row>
    <row r="57" spans="1:38" s="13" customFormat="1" ht="12.95" customHeight="1">
      <c r="A57" s="505"/>
      <c r="B57" s="518"/>
      <c r="C57" s="518"/>
      <c r="D57" s="518"/>
      <c r="E57" s="518"/>
      <c r="F57" s="660"/>
      <c r="G57" s="659"/>
      <c r="H57" s="407" t="s">
        <v>46</v>
      </c>
      <c r="I57" s="684">
        <v>1640000</v>
      </c>
      <c r="J57" s="553" t="s">
        <v>7</v>
      </c>
      <c r="K57" s="600">
        <v>12</v>
      </c>
      <c r="L57" s="553"/>
      <c r="M57" s="602"/>
      <c r="N57" s="705">
        <f>SUM(I57*K57+M57)</f>
        <v>19680000</v>
      </c>
      <c r="O57" s="385"/>
      <c r="P57" s="559"/>
      <c r="Q57" s="158"/>
      <c r="R57" s="603"/>
      <c r="S57" s="206"/>
      <c r="T57" s="572"/>
      <c r="U57" s="418"/>
      <c r="V57" s="385"/>
      <c r="W57" s="559"/>
      <c r="X57" s="158"/>
      <c r="Y57" s="603"/>
      <c r="Z57" s="206"/>
      <c r="AA57" s="572"/>
      <c r="AB57" s="418"/>
      <c r="AC57" s="385"/>
      <c r="AD57" s="559"/>
      <c r="AE57" s="158"/>
      <c r="AF57" s="603"/>
      <c r="AG57" s="418"/>
      <c r="AH57" s="385"/>
      <c r="AI57" s="559"/>
      <c r="AJ57" s="158"/>
      <c r="AK57" s="603"/>
      <c r="AL57" s="418"/>
    </row>
    <row r="58" spans="1:38" s="13" customFormat="1" ht="12.95" customHeight="1">
      <c r="A58" s="505"/>
      <c r="B58" s="518"/>
      <c r="C58" s="518"/>
      <c r="D58" s="518"/>
      <c r="E58" s="518"/>
      <c r="F58" s="660"/>
      <c r="G58" s="659"/>
      <c r="H58" s="407" t="s">
        <v>289</v>
      </c>
      <c r="I58" s="684">
        <v>1430000</v>
      </c>
      <c r="J58" s="553" t="s">
        <v>7</v>
      </c>
      <c r="K58" s="600">
        <v>12</v>
      </c>
      <c r="L58" s="601"/>
      <c r="M58" s="601"/>
      <c r="N58" s="705">
        <f>SUM(I58*K58+M58)</f>
        <v>17160000</v>
      </c>
      <c r="O58" s="385"/>
      <c r="P58" s="559"/>
      <c r="Q58" s="158"/>
      <c r="R58" s="603"/>
      <c r="S58" s="604"/>
      <c r="T58" s="604"/>
      <c r="U58" s="418"/>
      <c r="V58" s="385"/>
      <c r="W58" s="559"/>
      <c r="X58" s="158"/>
      <c r="Y58" s="603"/>
      <c r="Z58" s="604"/>
      <c r="AA58" s="604"/>
      <c r="AB58" s="418"/>
      <c r="AC58" s="385"/>
      <c r="AD58" s="559"/>
      <c r="AE58" s="158"/>
      <c r="AF58" s="603"/>
      <c r="AG58" s="418"/>
      <c r="AH58" s="385"/>
      <c r="AI58" s="559"/>
      <c r="AJ58" s="158"/>
      <c r="AK58" s="603"/>
      <c r="AL58" s="418"/>
    </row>
    <row r="59" spans="1:38" s="13" customFormat="1" ht="12.95" customHeight="1">
      <c r="A59" s="505"/>
      <c r="B59" s="518"/>
      <c r="C59" s="518"/>
      <c r="D59" s="518"/>
      <c r="E59" s="518"/>
      <c r="F59" s="660"/>
      <c r="G59" s="659"/>
      <c r="H59" s="407"/>
      <c r="I59" s="684"/>
      <c r="J59" s="553"/>
      <c r="K59" s="600"/>
      <c r="L59" s="553"/>
      <c r="M59" s="606"/>
      <c r="N59" s="705"/>
      <c r="O59" s="385"/>
      <c r="P59" s="559"/>
      <c r="Q59" s="158"/>
      <c r="R59" s="603"/>
      <c r="S59" s="607"/>
      <c r="T59" s="607"/>
      <c r="U59" s="418"/>
      <c r="V59" s="385"/>
      <c r="W59" s="559"/>
      <c r="X59" s="158"/>
      <c r="Y59" s="603"/>
      <c r="Z59" s="607"/>
      <c r="AA59" s="607"/>
      <c r="AB59" s="418"/>
      <c r="AC59" s="385"/>
      <c r="AD59" s="559"/>
      <c r="AE59" s="158"/>
      <c r="AF59" s="603"/>
      <c r="AG59" s="418"/>
      <c r="AH59" s="385"/>
      <c r="AI59" s="559"/>
      <c r="AJ59" s="158"/>
      <c r="AK59" s="603"/>
      <c r="AL59" s="418"/>
    </row>
    <row r="60" spans="1:38" s="13" customFormat="1" ht="12.95" customHeight="1">
      <c r="A60" s="505"/>
      <c r="B60" s="518"/>
      <c r="C60" s="518"/>
      <c r="D60" s="518"/>
      <c r="E60" s="518" t="s">
        <v>424</v>
      </c>
      <c r="F60" s="660" t="s">
        <v>468</v>
      </c>
      <c r="G60" s="659">
        <f>SUM(N60,U60,AB60,AG60,AL60)</f>
        <v>1600000</v>
      </c>
      <c r="H60" s="407"/>
      <c r="I60" s="684"/>
      <c r="J60" s="553"/>
      <c r="K60" s="584"/>
      <c r="L60" s="553"/>
      <c r="M60" s="599"/>
      <c r="N60" s="705">
        <f>SUM(N61:N62)</f>
        <v>1600000</v>
      </c>
      <c r="O60" s="385"/>
      <c r="P60" s="158"/>
      <c r="Q60" s="158"/>
      <c r="R60" s="505"/>
      <c r="S60" s="158"/>
      <c r="T60" s="158"/>
      <c r="U60" s="705">
        <f>SUM(U61:U62)</f>
        <v>0</v>
      </c>
      <c r="V60" s="385"/>
      <c r="W60" s="158"/>
      <c r="X60" s="158"/>
      <c r="Y60" s="505"/>
      <c r="Z60" s="158"/>
      <c r="AA60" s="158"/>
      <c r="AB60" s="705">
        <f>SUM(AB61:AB62)</f>
        <v>0</v>
      </c>
      <c r="AC60" s="385"/>
      <c r="AD60" s="158"/>
      <c r="AE60" s="158"/>
      <c r="AF60" s="505"/>
      <c r="AG60" s="705">
        <f>SUM(AG61:AG62)</f>
        <v>0</v>
      </c>
      <c r="AH60" s="385"/>
      <c r="AI60" s="158"/>
      <c r="AJ60" s="158"/>
      <c r="AK60" s="505"/>
      <c r="AL60" s="705">
        <f>SUM(AL61:AL62)</f>
        <v>0</v>
      </c>
    </row>
    <row r="61" spans="1:38" s="13" customFormat="1" ht="12.95" customHeight="1">
      <c r="A61" s="505"/>
      <c r="B61" s="518"/>
      <c r="C61" s="518"/>
      <c r="D61" s="518"/>
      <c r="E61" s="518"/>
      <c r="F61" s="660"/>
      <c r="G61" s="659"/>
      <c r="H61" s="407" t="s">
        <v>15</v>
      </c>
      <c r="I61" s="684">
        <v>200000</v>
      </c>
      <c r="J61" s="553" t="s">
        <v>7</v>
      </c>
      <c r="K61" s="554">
        <v>4</v>
      </c>
      <c r="L61" s="553" t="s">
        <v>7</v>
      </c>
      <c r="M61" s="566">
        <v>1</v>
      </c>
      <c r="N61" s="705">
        <f>SUM(I61*K61*M61)</f>
        <v>800000</v>
      </c>
      <c r="O61" s="385"/>
      <c r="P61" s="559"/>
      <c r="Q61" s="158"/>
      <c r="R61" s="573"/>
      <c r="S61" s="158"/>
      <c r="T61" s="609"/>
      <c r="U61" s="418"/>
      <c r="V61" s="385"/>
      <c r="W61" s="559"/>
      <c r="X61" s="158"/>
      <c r="Y61" s="573"/>
      <c r="Z61" s="158"/>
      <c r="AA61" s="609"/>
      <c r="AB61" s="418"/>
      <c r="AC61" s="385"/>
      <c r="AD61" s="559"/>
      <c r="AE61" s="158"/>
      <c r="AF61" s="573"/>
      <c r="AG61" s="418"/>
      <c r="AH61" s="385"/>
      <c r="AI61" s="559"/>
      <c r="AJ61" s="158"/>
      <c r="AK61" s="573"/>
      <c r="AL61" s="418"/>
    </row>
    <row r="62" spans="1:38" s="13" customFormat="1" ht="12.95" customHeight="1">
      <c r="A62" s="505"/>
      <c r="B62" s="518"/>
      <c r="C62" s="518"/>
      <c r="D62" s="518"/>
      <c r="E62" s="518"/>
      <c r="F62" s="660"/>
      <c r="G62" s="659"/>
      <c r="H62" s="407" t="s">
        <v>303</v>
      </c>
      <c r="I62" s="684">
        <v>100000</v>
      </c>
      <c r="J62" s="553" t="s">
        <v>7</v>
      </c>
      <c r="K62" s="554">
        <v>4</v>
      </c>
      <c r="L62" s="553" t="s">
        <v>21</v>
      </c>
      <c r="M62" s="1070">
        <v>2</v>
      </c>
      <c r="N62" s="705">
        <f>SUM(I62*K62*M62)</f>
        <v>800000</v>
      </c>
      <c r="O62" s="385"/>
      <c r="P62" s="559"/>
      <c r="Q62" s="158"/>
      <c r="R62" s="573"/>
      <c r="S62" s="158"/>
      <c r="T62" s="573"/>
      <c r="U62" s="418"/>
      <c r="V62" s="385"/>
      <c r="W62" s="559"/>
      <c r="X62" s="158"/>
      <c r="Y62" s="573"/>
      <c r="Z62" s="158"/>
      <c r="AA62" s="573"/>
      <c r="AB62" s="418"/>
      <c r="AC62" s="385"/>
      <c r="AD62" s="559"/>
      <c r="AE62" s="158"/>
      <c r="AF62" s="573"/>
      <c r="AG62" s="418"/>
      <c r="AH62" s="385"/>
      <c r="AI62" s="559"/>
      <c r="AJ62" s="158"/>
      <c r="AK62" s="573"/>
      <c r="AL62" s="418"/>
    </row>
    <row r="63" spans="1:38" s="13" customFormat="1" ht="12.95" customHeight="1">
      <c r="A63" s="505"/>
      <c r="B63" s="518"/>
      <c r="C63" s="518"/>
      <c r="D63" s="518"/>
      <c r="E63" s="518" t="s">
        <v>425</v>
      </c>
      <c r="F63" s="660" t="s">
        <v>107</v>
      </c>
      <c r="G63" s="659">
        <f>SUM(N63,U63,AB63,AG63,AL63)</f>
        <v>0</v>
      </c>
      <c r="H63" s="407"/>
      <c r="I63" s="684"/>
      <c r="J63" s="553"/>
      <c r="K63" s="554"/>
      <c r="L63" s="553"/>
      <c r="M63" s="610"/>
      <c r="N63" s="705"/>
      <c r="O63" s="385"/>
      <c r="P63" s="559"/>
      <c r="Q63" s="158"/>
      <c r="R63" s="573"/>
      <c r="S63" s="158"/>
      <c r="T63" s="573"/>
      <c r="U63" s="418"/>
      <c r="V63" s="385"/>
      <c r="W63" s="559"/>
      <c r="X63" s="158"/>
      <c r="Y63" s="573"/>
      <c r="Z63" s="158"/>
      <c r="AA63" s="573"/>
      <c r="AB63" s="418"/>
      <c r="AC63" s="385"/>
      <c r="AD63" s="559"/>
      <c r="AE63" s="158"/>
      <c r="AF63" s="573"/>
      <c r="AG63" s="418"/>
      <c r="AH63" s="385"/>
      <c r="AI63" s="559"/>
      <c r="AJ63" s="158"/>
      <c r="AK63" s="573"/>
      <c r="AL63" s="418"/>
    </row>
    <row r="64" spans="1:38" s="13" customFormat="1" ht="12.95" customHeight="1">
      <c r="A64" s="505"/>
      <c r="B64" s="518"/>
      <c r="C64" s="518"/>
      <c r="D64" s="518"/>
      <c r="E64" s="518" t="s">
        <v>426</v>
      </c>
      <c r="F64" s="660" t="s">
        <v>470</v>
      </c>
      <c r="G64" s="659">
        <f>SUM(N64,U64,AB64,AG64,AL64)</f>
        <v>800000</v>
      </c>
      <c r="H64" s="407"/>
      <c r="I64" s="684"/>
      <c r="J64" s="553"/>
      <c r="K64" s="554"/>
      <c r="L64" s="553"/>
      <c r="M64" s="610"/>
      <c r="N64" s="705">
        <f>N65</f>
        <v>0</v>
      </c>
      <c r="O64" s="385"/>
      <c r="P64" s="559"/>
      <c r="Q64" s="158"/>
      <c r="R64" s="573"/>
      <c r="S64" s="158"/>
      <c r="T64" s="573"/>
      <c r="U64" s="705">
        <f>U65</f>
        <v>0</v>
      </c>
      <c r="V64" s="385"/>
      <c r="W64" s="559"/>
      <c r="X64" s="158"/>
      <c r="Y64" s="573"/>
      <c r="Z64" s="158"/>
      <c r="AA64" s="573"/>
      <c r="AB64" s="705">
        <f>AB65</f>
        <v>800000</v>
      </c>
      <c r="AC64" s="385"/>
      <c r="AD64" s="559"/>
      <c r="AE64" s="158"/>
      <c r="AF64" s="573"/>
      <c r="AG64" s="705">
        <f>AG65</f>
        <v>0</v>
      </c>
      <c r="AH64" s="385"/>
      <c r="AI64" s="559"/>
      <c r="AJ64" s="158"/>
      <c r="AK64" s="573"/>
      <c r="AL64" s="705">
        <f>AL65</f>
        <v>0</v>
      </c>
    </row>
    <row r="65" spans="1:38" s="13" customFormat="1" ht="12.95" customHeight="1">
      <c r="A65" s="505"/>
      <c r="B65" s="518"/>
      <c r="C65" s="518"/>
      <c r="D65" s="518"/>
      <c r="E65" s="518"/>
      <c r="F65" s="660"/>
      <c r="G65" s="612"/>
      <c r="H65" s="407"/>
      <c r="I65" s="684"/>
      <c r="J65" s="553"/>
      <c r="K65" s="554"/>
      <c r="L65" s="553"/>
      <c r="M65" s="610"/>
      <c r="N65" s="705"/>
      <c r="O65" s="385"/>
      <c r="P65" s="559"/>
      <c r="Q65" s="158"/>
      <c r="R65" s="573"/>
      <c r="S65" s="158"/>
      <c r="T65" s="573"/>
      <c r="U65" s="418"/>
      <c r="V65" s="394" t="s">
        <v>281</v>
      </c>
      <c r="W65" s="552">
        <v>200000</v>
      </c>
      <c r="X65" s="553" t="s">
        <v>7</v>
      </c>
      <c r="Y65" s="554">
        <v>2</v>
      </c>
      <c r="Z65" s="553" t="s">
        <v>7</v>
      </c>
      <c r="AA65" s="586">
        <v>2</v>
      </c>
      <c r="AB65" s="705">
        <f>SUM(W65*Y65*AA65)</f>
        <v>800000</v>
      </c>
      <c r="AC65" s="385"/>
      <c r="AD65" s="559"/>
      <c r="AE65" s="158"/>
      <c r="AF65" s="573"/>
      <c r="AG65" s="418"/>
      <c r="AH65" s="385"/>
      <c r="AI65" s="559"/>
      <c r="AJ65" s="158"/>
      <c r="AK65" s="573"/>
      <c r="AL65" s="418"/>
    </row>
    <row r="66" spans="1:38" s="13" customFormat="1" ht="12.95" customHeight="1">
      <c r="A66" s="505"/>
      <c r="B66" s="518"/>
      <c r="C66" s="518"/>
      <c r="D66" s="518"/>
      <c r="E66" s="518" t="s">
        <v>427</v>
      </c>
      <c r="F66" s="665" t="s">
        <v>471</v>
      </c>
      <c r="G66" s="659">
        <f>SUM(N66,U66,AB66,AG66,AL66)</f>
        <v>5255400</v>
      </c>
      <c r="H66" s="706"/>
      <c r="I66" s="684"/>
      <c r="J66" s="553"/>
      <c r="K66" s="584"/>
      <c r="L66" s="553"/>
      <c r="M66" s="599"/>
      <c r="N66" s="705">
        <f>SUM(N67:N71)</f>
        <v>5255400</v>
      </c>
      <c r="O66" s="386"/>
      <c r="P66" s="158"/>
      <c r="Q66" s="158"/>
      <c r="R66" s="505"/>
      <c r="S66" s="158"/>
      <c r="T66" s="158"/>
      <c r="U66" s="705">
        <f>SUM(U67:U71)</f>
        <v>0</v>
      </c>
      <c r="V66" s="386"/>
      <c r="W66" s="158"/>
      <c r="X66" s="158"/>
      <c r="Y66" s="505"/>
      <c r="Z66" s="158"/>
      <c r="AA66" s="158"/>
      <c r="AB66" s="705">
        <f>SUM(AB67:AB71)</f>
        <v>0</v>
      </c>
      <c r="AC66" s="386"/>
      <c r="AD66" s="158"/>
      <c r="AE66" s="158"/>
      <c r="AF66" s="505"/>
      <c r="AG66" s="705">
        <f>SUM(AG67:AG71)</f>
        <v>0</v>
      </c>
      <c r="AH66" s="386"/>
      <c r="AI66" s="158"/>
      <c r="AJ66" s="158"/>
      <c r="AK66" s="505"/>
      <c r="AL66" s="705">
        <f>SUM(AL67:AL71)</f>
        <v>0</v>
      </c>
    </row>
    <row r="67" spans="1:38" s="13" customFormat="1" ht="12.95" customHeight="1">
      <c r="A67" s="505"/>
      <c r="B67" s="518"/>
      <c r="C67" s="518"/>
      <c r="D67" s="518"/>
      <c r="E67" s="518"/>
      <c r="F67" s="660"/>
      <c r="G67" s="659"/>
      <c r="H67" s="706" t="s">
        <v>16</v>
      </c>
      <c r="I67" s="684">
        <v>55320000</v>
      </c>
      <c r="J67" s="553" t="s">
        <v>7</v>
      </c>
      <c r="K67" s="614" t="s">
        <v>290</v>
      </c>
      <c r="L67" s="615"/>
      <c r="M67" s="616"/>
      <c r="N67" s="705">
        <f>SUM(I67*K67)</f>
        <v>1477044</v>
      </c>
      <c r="O67" s="386"/>
      <c r="P67" s="559"/>
      <c r="Q67" s="158"/>
      <c r="R67" s="617"/>
      <c r="S67" s="172"/>
      <c r="T67" s="172"/>
      <c r="U67" s="418"/>
      <c r="V67" s="386"/>
      <c r="W67" s="559"/>
      <c r="X67" s="158"/>
      <c r="Y67" s="617"/>
      <c r="Z67" s="172"/>
      <c r="AA67" s="172"/>
      <c r="AB67" s="418"/>
      <c r="AC67" s="386"/>
      <c r="AD67" s="559"/>
      <c r="AE67" s="158"/>
      <c r="AF67" s="617"/>
      <c r="AG67" s="418"/>
      <c r="AH67" s="386"/>
      <c r="AI67" s="559"/>
      <c r="AJ67" s="158"/>
      <c r="AK67" s="617"/>
      <c r="AL67" s="418"/>
    </row>
    <row r="68" spans="1:38" s="13" customFormat="1" ht="12.95" customHeight="1">
      <c r="A68" s="505"/>
      <c r="B68" s="518"/>
      <c r="C68" s="518"/>
      <c r="D68" s="518"/>
      <c r="E68" s="518"/>
      <c r="F68" s="660"/>
      <c r="G68" s="659"/>
      <c r="H68" s="706" t="s">
        <v>150</v>
      </c>
      <c r="I68" s="684">
        <v>55320000</v>
      </c>
      <c r="J68" s="553" t="s">
        <v>7</v>
      </c>
      <c r="K68" s="614" t="s">
        <v>291</v>
      </c>
      <c r="L68" s="615"/>
      <c r="M68" s="616"/>
      <c r="N68" s="705">
        <f>SUM(I68*K68)</f>
        <v>182556</v>
      </c>
      <c r="O68" s="386"/>
      <c r="P68" s="559"/>
      <c r="Q68" s="158"/>
      <c r="R68" s="617"/>
      <c r="S68" s="172"/>
      <c r="T68" s="172"/>
      <c r="U68" s="418"/>
      <c r="V68" s="386"/>
      <c r="W68" s="559"/>
      <c r="X68" s="158"/>
      <c r="Y68" s="617"/>
      <c r="Z68" s="172"/>
      <c r="AA68" s="172"/>
      <c r="AB68" s="418"/>
      <c r="AC68" s="386"/>
      <c r="AD68" s="559"/>
      <c r="AE68" s="158"/>
      <c r="AF68" s="617"/>
      <c r="AG68" s="418"/>
      <c r="AH68" s="386"/>
      <c r="AI68" s="559"/>
      <c r="AJ68" s="158"/>
      <c r="AK68" s="617"/>
      <c r="AL68" s="418"/>
    </row>
    <row r="69" spans="1:38" s="13" customFormat="1" ht="12.95" customHeight="1">
      <c r="A69" s="505"/>
      <c r="B69" s="518"/>
      <c r="C69" s="518"/>
      <c r="D69" s="518"/>
      <c r="E69" s="518"/>
      <c r="F69" s="660"/>
      <c r="G69" s="659"/>
      <c r="H69" s="407" t="s">
        <v>109</v>
      </c>
      <c r="I69" s="684">
        <v>55320000</v>
      </c>
      <c r="J69" s="553" t="s">
        <v>7</v>
      </c>
      <c r="K69" s="614" t="s">
        <v>151</v>
      </c>
      <c r="L69" s="553"/>
      <c r="M69" s="616"/>
      <c r="N69" s="705">
        <f>SUM(I69*4.5%)</f>
        <v>2489400</v>
      </c>
      <c r="O69" s="385"/>
      <c r="P69" s="559"/>
      <c r="Q69" s="158"/>
      <c r="R69" s="617"/>
      <c r="S69" s="158"/>
      <c r="T69" s="158"/>
      <c r="U69" s="418"/>
      <c r="V69" s="385"/>
      <c r="W69" s="559"/>
      <c r="X69" s="158"/>
      <c r="Y69" s="617"/>
      <c r="Z69" s="158"/>
      <c r="AA69" s="158"/>
      <c r="AB69" s="418"/>
      <c r="AC69" s="385"/>
      <c r="AD69" s="559"/>
      <c r="AE69" s="158"/>
      <c r="AF69" s="617"/>
      <c r="AG69" s="418"/>
      <c r="AH69" s="385"/>
      <c r="AI69" s="559"/>
      <c r="AJ69" s="158"/>
      <c r="AK69" s="617"/>
      <c r="AL69" s="418"/>
    </row>
    <row r="70" spans="1:38" s="13" customFormat="1" ht="12.95" customHeight="1">
      <c r="A70" s="505"/>
      <c r="B70" s="518"/>
      <c r="C70" s="518"/>
      <c r="D70" s="518"/>
      <c r="E70" s="518"/>
      <c r="F70" s="660"/>
      <c r="G70" s="659"/>
      <c r="H70" s="706" t="s">
        <v>152</v>
      </c>
      <c r="I70" s="684">
        <v>55320000</v>
      </c>
      <c r="J70" s="553" t="s">
        <v>7</v>
      </c>
      <c r="K70" s="619" t="s">
        <v>153</v>
      </c>
      <c r="L70" s="620"/>
      <c r="M70" s="621"/>
      <c r="N70" s="705">
        <f>SUM(I70*1.3%)</f>
        <v>719160.00000000012</v>
      </c>
      <c r="O70" s="386"/>
      <c r="P70" s="559"/>
      <c r="Q70" s="158"/>
      <c r="R70" s="622"/>
      <c r="S70" s="176"/>
      <c r="T70" s="176"/>
      <c r="U70" s="418"/>
      <c r="V70" s="386"/>
      <c r="W70" s="559"/>
      <c r="X70" s="158"/>
      <c r="Y70" s="622"/>
      <c r="Z70" s="176"/>
      <c r="AA70" s="176"/>
      <c r="AB70" s="418"/>
      <c r="AC70" s="386"/>
      <c r="AD70" s="559"/>
      <c r="AE70" s="158"/>
      <c r="AF70" s="622"/>
      <c r="AG70" s="418"/>
      <c r="AH70" s="386"/>
      <c r="AI70" s="559"/>
      <c r="AJ70" s="158"/>
      <c r="AK70" s="622"/>
      <c r="AL70" s="418"/>
    </row>
    <row r="71" spans="1:38" s="13" customFormat="1" ht="12.95" customHeight="1">
      <c r="A71" s="505"/>
      <c r="B71" s="518"/>
      <c r="C71" s="518"/>
      <c r="D71" s="518"/>
      <c r="E71" s="518"/>
      <c r="F71" s="660"/>
      <c r="G71" s="659"/>
      <c r="H71" s="407" t="s">
        <v>292</v>
      </c>
      <c r="I71" s="684">
        <v>55320000</v>
      </c>
      <c r="J71" s="553" t="s">
        <v>7</v>
      </c>
      <c r="K71" s="614" t="s">
        <v>154</v>
      </c>
      <c r="L71" s="553"/>
      <c r="M71" s="599"/>
      <c r="N71" s="705">
        <f>SUM(I71*0.7%)</f>
        <v>387239.99999999994</v>
      </c>
      <c r="O71" s="385"/>
      <c r="P71" s="559"/>
      <c r="Q71" s="158"/>
      <c r="R71" s="617"/>
      <c r="S71" s="158"/>
      <c r="T71" s="158"/>
      <c r="U71" s="418"/>
      <c r="V71" s="385"/>
      <c r="W71" s="559"/>
      <c r="X71" s="158"/>
      <c r="Y71" s="617"/>
      <c r="Z71" s="158"/>
      <c r="AA71" s="158"/>
      <c r="AB71" s="418"/>
      <c r="AC71" s="385"/>
      <c r="AD71" s="559"/>
      <c r="AE71" s="158"/>
      <c r="AF71" s="617"/>
      <c r="AG71" s="418"/>
      <c r="AH71" s="385"/>
      <c r="AI71" s="559"/>
      <c r="AJ71" s="158"/>
      <c r="AK71" s="617"/>
      <c r="AL71" s="418"/>
    </row>
    <row r="72" spans="1:38" s="13" customFormat="1" ht="12.95" customHeight="1">
      <c r="A72" s="505"/>
      <c r="B72" s="518"/>
      <c r="C72" s="518"/>
      <c r="D72" s="518"/>
      <c r="E72" s="518"/>
      <c r="F72" s="660"/>
      <c r="G72" s="659"/>
      <c r="H72" s="407"/>
      <c r="I72" s="684"/>
      <c r="J72" s="553"/>
      <c r="K72" s="614"/>
      <c r="L72" s="553"/>
      <c r="M72" s="599"/>
      <c r="N72" s="705"/>
      <c r="O72" s="385"/>
      <c r="P72" s="559"/>
      <c r="Q72" s="158"/>
      <c r="R72" s="617"/>
      <c r="S72" s="158"/>
      <c r="T72" s="158"/>
      <c r="U72" s="418"/>
      <c r="V72" s="385"/>
      <c r="W72" s="559"/>
      <c r="X72" s="158"/>
      <c r="Y72" s="617"/>
      <c r="Z72" s="158"/>
      <c r="AA72" s="158"/>
      <c r="AB72" s="418"/>
      <c r="AC72" s="385"/>
      <c r="AD72" s="559"/>
      <c r="AE72" s="158"/>
      <c r="AF72" s="617"/>
      <c r="AG72" s="418"/>
      <c r="AH72" s="385"/>
      <c r="AI72" s="559"/>
      <c r="AJ72" s="158"/>
      <c r="AK72" s="617"/>
      <c r="AL72" s="418"/>
    </row>
    <row r="73" spans="1:38" s="13" customFormat="1" ht="12.95" customHeight="1">
      <c r="A73" s="505"/>
      <c r="B73" s="518"/>
      <c r="C73" s="518"/>
      <c r="D73" s="518"/>
      <c r="E73" s="518" t="s">
        <v>428</v>
      </c>
      <c r="F73" s="661" t="s">
        <v>111</v>
      </c>
      <c r="G73" s="659">
        <f>SUM(N73,U73,AB73,AG73,AL73)</f>
        <v>450000</v>
      </c>
      <c r="H73" s="407"/>
      <c r="I73" s="684"/>
      <c r="J73" s="553"/>
      <c r="K73" s="614"/>
      <c r="L73" s="553"/>
      <c r="M73" s="599"/>
      <c r="N73" s="705">
        <f>N74</f>
        <v>450000</v>
      </c>
      <c r="O73" s="385"/>
      <c r="P73" s="559"/>
      <c r="Q73" s="158"/>
      <c r="R73" s="617"/>
      <c r="S73" s="158"/>
      <c r="T73" s="158"/>
      <c r="U73" s="705">
        <f>U74</f>
        <v>0</v>
      </c>
      <c r="V73" s="385"/>
      <c r="W73" s="559"/>
      <c r="X73" s="158"/>
      <c r="Y73" s="617"/>
      <c r="Z73" s="158"/>
      <c r="AA73" s="158"/>
      <c r="AB73" s="705">
        <f>AB74</f>
        <v>0</v>
      </c>
      <c r="AC73" s="385"/>
      <c r="AD73" s="559"/>
      <c r="AE73" s="158"/>
      <c r="AF73" s="617"/>
      <c r="AG73" s="705">
        <f>AG74</f>
        <v>0</v>
      </c>
      <c r="AH73" s="385"/>
      <c r="AI73" s="559"/>
      <c r="AJ73" s="158"/>
      <c r="AK73" s="617"/>
      <c r="AL73" s="705">
        <f>AL74</f>
        <v>0</v>
      </c>
    </row>
    <row r="74" spans="1:38" s="13" customFormat="1" ht="12.95" customHeight="1">
      <c r="A74" s="505"/>
      <c r="B74" s="518"/>
      <c r="C74" s="518"/>
      <c r="D74" s="518"/>
      <c r="E74" s="518"/>
      <c r="F74" s="660"/>
      <c r="G74" s="659"/>
      <c r="H74" s="407" t="s">
        <v>155</v>
      </c>
      <c r="I74" s="684">
        <v>30000</v>
      </c>
      <c r="J74" s="553" t="s">
        <v>7</v>
      </c>
      <c r="K74" s="554">
        <v>3</v>
      </c>
      <c r="L74" s="553" t="s">
        <v>7</v>
      </c>
      <c r="M74" s="1070">
        <v>5</v>
      </c>
      <c r="N74" s="705">
        <f>SUM(I74*K74*M74)</f>
        <v>450000</v>
      </c>
      <c r="O74" s="385"/>
      <c r="P74" s="559"/>
      <c r="Q74" s="158"/>
      <c r="R74" s="573"/>
      <c r="S74" s="158"/>
      <c r="T74" s="561"/>
      <c r="U74" s="418"/>
      <c r="V74" s="385"/>
      <c r="W74" s="559"/>
      <c r="X74" s="158"/>
      <c r="Y74" s="573"/>
      <c r="Z74" s="158"/>
      <c r="AA74" s="561"/>
      <c r="AB74" s="418"/>
      <c r="AC74" s="385"/>
      <c r="AD74" s="559"/>
      <c r="AE74" s="158"/>
      <c r="AF74" s="573"/>
      <c r="AG74" s="418"/>
      <c r="AH74" s="385"/>
      <c r="AI74" s="559"/>
      <c r="AJ74" s="158"/>
      <c r="AK74" s="573"/>
      <c r="AL74" s="418"/>
    </row>
    <row r="75" spans="1:38" s="13" customFormat="1" ht="12.95" customHeight="1">
      <c r="A75" s="505"/>
      <c r="B75" s="518"/>
      <c r="C75" s="518"/>
      <c r="D75" s="521"/>
      <c r="E75" s="518" t="s">
        <v>429</v>
      </c>
      <c r="F75" s="660" t="s">
        <v>430</v>
      </c>
      <c r="G75" s="659">
        <f>SUM(N75,U75,AB75,AG75,AL75)</f>
        <v>0</v>
      </c>
      <c r="H75" s="407"/>
      <c r="I75" s="684"/>
      <c r="J75" s="553"/>
      <c r="K75" s="554"/>
      <c r="L75" s="553"/>
      <c r="M75" s="584"/>
      <c r="N75" s="705"/>
      <c r="O75" s="385"/>
      <c r="P75" s="559"/>
      <c r="Q75" s="158"/>
      <c r="R75" s="573"/>
      <c r="S75" s="158"/>
      <c r="T75" s="561"/>
      <c r="U75" s="705">
        <f>SUM(U76:U78)</f>
        <v>0</v>
      </c>
      <c r="V75" s="385"/>
      <c r="W75" s="559"/>
      <c r="X75" s="158"/>
      <c r="Y75" s="573"/>
      <c r="Z75" s="158"/>
      <c r="AA75" s="561"/>
      <c r="AB75" s="705">
        <f>SUM(AB76:AB78)</f>
        <v>0</v>
      </c>
      <c r="AC75" s="385"/>
      <c r="AD75" s="559"/>
      <c r="AE75" s="158"/>
      <c r="AF75" s="573"/>
      <c r="AG75" s="705">
        <f>SUM(AG76:AG78)</f>
        <v>0</v>
      </c>
      <c r="AH75" s="385"/>
      <c r="AI75" s="559"/>
      <c r="AJ75" s="158"/>
      <c r="AK75" s="573"/>
      <c r="AL75" s="705">
        <f>SUM(AL76:AL78)</f>
        <v>0</v>
      </c>
    </row>
    <row r="76" spans="1:38" s="13" customFormat="1" ht="12.95" customHeight="1">
      <c r="A76" s="505"/>
      <c r="B76" s="518"/>
      <c r="C76" s="518"/>
      <c r="D76" s="521"/>
      <c r="E76" s="518" t="s">
        <v>416</v>
      </c>
      <c r="F76" s="660" t="s">
        <v>431</v>
      </c>
      <c r="G76" s="659">
        <f>SUM(N76,U76,AB76,AG76,AL76)</f>
        <v>0</v>
      </c>
      <c r="H76" s="407"/>
      <c r="I76" s="684"/>
      <c r="J76" s="553"/>
      <c r="K76" s="554"/>
      <c r="L76" s="553"/>
      <c r="M76" s="584"/>
      <c r="N76" s="705"/>
      <c r="O76" s="385"/>
      <c r="P76" s="559"/>
      <c r="Q76" s="158"/>
      <c r="R76" s="573"/>
      <c r="S76" s="158"/>
      <c r="T76" s="561"/>
      <c r="U76" s="418"/>
      <c r="V76" s="385"/>
      <c r="W76" s="559"/>
      <c r="X76" s="158"/>
      <c r="Y76" s="573"/>
      <c r="Z76" s="158"/>
      <c r="AA76" s="561"/>
      <c r="AB76" s="418"/>
      <c r="AC76" s="385"/>
      <c r="AD76" s="559"/>
      <c r="AE76" s="158"/>
      <c r="AF76" s="573"/>
      <c r="AG76" s="418"/>
      <c r="AH76" s="385"/>
      <c r="AI76" s="559"/>
      <c r="AJ76" s="158"/>
      <c r="AK76" s="573"/>
      <c r="AL76" s="418"/>
    </row>
    <row r="77" spans="1:38" s="13" customFormat="1" ht="12.95" customHeight="1">
      <c r="A77" s="505"/>
      <c r="B77" s="518"/>
      <c r="C77" s="518"/>
      <c r="D77" s="521"/>
      <c r="E77" s="518" t="s">
        <v>417</v>
      </c>
      <c r="F77" s="660" t="s">
        <v>432</v>
      </c>
      <c r="G77" s="659">
        <f>SUM(N77,U77,AB77,AG77,AL77)</f>
        <v>5000000</v>
      </c>
      <c r="H77" s="407" t="s">
        <v>293</v>
      </c>
      <c r="I77" s="684"/>
      <c r="J77" s="553"/>
      <c r="K77" s="554"/>
      <c r="L77" s="553"/>
      <c r="M77" s="584"/>
      <c r="N77" s="705">
        <v>5000000</v>
      </c>
      <c r="O77" s="385"/>
      <c r="P77" s="559"/>
      <c r="Q77" s="158"/>
      <c r="R77" s="573"/>
      <c r="S77" s="158"/>
      <c r="T77" s="561"/>
      <c r="U77" s="418"/>
      <c r="V77" s="385"/>
      <c r="W77" s="559"/>
      <c r="X77" s="158"/>
      <c r="Y77" s="573"/>
      <c r="Z77" s="158"/>
      <c r="AA77" s="561"/>
      <c r="AB77" s="418"/>
      <c r="AC77" s="385"/>
      <c r="AD77" s="559"/>
      <c r="AE77" s="158"/>
      <c r="AF77" s="573"/>
      <c r="AG77" s="418"/>
      <c r="AH77" s="385"/>
      <c r="AI77" s="559"/>
      <c r="AJ77" s="158"/>
      <c r="AK77" s="573"/>
      <c r="AL77" s="418"/>
    </row>
    <row r="78" spans="1:38" s="13" customFormat="1" ht="12.95" customHeight="1">
      <c r="A78" s="505"/>
      <c r="B78" s="518"/>
      <c r="C78" s="518"/>
      <c r="D78" s="521"/>
      <c r="E78" s="521"/>
      <c r="F78" s="666"/>
      <c r="G78" s="663"/>
      <c r="H78" s="707"/>
      <c r="I78" s="685"/>
      <c r="J78" s="625"/>
      <c r="K78" s="626"/>
      <c r="L78" s="625"/>
      <c r="M78" s="627"/>
      <c r="N78" s="708"/>
      <c r="O78" s="387"/>
      <c r="P78" s="631"/>
      <c r="Q78" s="188"/>
      <c r="R78" s="632"/>
      <c r="S78" s="188"/>
      <c r="T78" s="634"/>
      <c r="U78" s="691"/>
      <c r="V78" s="387"/>
      <c r="W78" s="631"/>
      <c r="X78" s="188"/>
      <c r="Y78" s="632"/>
      <c r="Z78" s="188"/>
      <c r="AA78" s="634"/>
      <c r="AB78" s="691"/>
      <c r="AC78" s="387"/>
      <c r="AD78" s="631"/>
      <c r="AE78" s="188"/>
      <c r="AF78" s="632"/>
      <c r="AG78" s="691"/>
      <c r="AH78" s="387"/>
      <c r="AI78" s="631"/>
      <c r="AJ78" s="188"/>
      <c r="AK78" s="632"/>
      <c r="AL78" s="691"/>
    </row>
    <row r="79" spans="1:38" s="13" customFormat="1" ht="12.95" customHeight="1">
      <c r="A79" s="505"/>
      <c r="B79" s="518"/>
      <c r="C79" s="522">
        <v>772</v>
      </c>
      <c r="D79" s="522" t="s">
        <v>433</v>
      </c>
      <c r="E79" s="4205" t="s">
        <v>10</v>
      </c>
      <c r="F79" s="4206"/>
      <c r="G79" s="598">
        <f>SUM(G80,G83,G85,G87,G91,G93,G95,G97,G100,G107,G113,G116)</f>
        <v>27082000</v>
      </c>
      <c r="H79" s="709"/>
      <c r="I79" s="686"/>
      <c r="J79" s="188"/>
      <c r="K79" s="633"/>
      <c r="L79" s="188"/>
      <c r="M79" s="638"/>
      <c r="N79" s="704">
        <f>SUM(N80,N83,N85,N87,N91,N93,N95,N97,N100,N107,N113,N116)</f>
        <v>21046000</v>
      </c>
      <c r="O79" s="387"/>
      <c r="P79" s="188"/>
      <c r="Q79" s="188"/>
      <c r="R79" s="633"/>
      <c r="S79" s="188"/>
      <c r="T79" s="188"/>
      <c r="U79" s="704">
        <f>SUM(U80,U83,U85,U87,U91,U93,U95,U97,U100,U107,U113,U116)</f>
        <v>1200000</v>
      </c>
      <c r="V79" s="387"/>
      <c r="W79" s="188"/>
      <c r="X79" s="188"/>
      <c r="Y79" s="633"/>
      <c r="Z79" s="188"/>
      <c r="AA79" s="188"/>
      <c r="AB79" s="704">
        <f>SUM(AB80,AB83,AB85,AB87,AB91,AB93,AB95,AB97,AB100,AB107,AB113,AB116)</f>
        <v>2316000</v>
      </c>
      <c r="AC79" s="387"/>
      <c r="AD79" s="188"/>
      <c r="AE79" s="188"/>
      <c r="AF79" s="633"/>
      <c r="AG79" s="704">
        <f>SUM(AG80,AG83,AG85,AG87,AG91,AG93,AG95,AG97,AG100,AG107,AG113,AG116)</f>
        <v>0</v>
      </c>
      <c r="AH79" s="387"/>
      <c r="AI79" s="188"/>
      <c r="AJ79" s="188"/>
      <c r="AK79" s="633"/>
      <c r="AL79" s="704">
        <f>SUM(AL80,AL83,AL85,AL87,AL91,AL93,AL95,AL97,AL100,AL107,AL113,AL116)</f>
        <v>2520000</v>
      </c>
    </row>
    <row r="80" spans="1:38" s="13" customFormat="1" ht="12.95" customHeight="1">
      <c r="A80" s="505"/>
      <c r="B80" s="518"/>
      <c r="C80" s="518"/>
      <c r="D80" s="518"/>
      <c r="E80" s="518" t="s">
        <v>434</v>
      </c>
      <c r="F80" s="668" t="s">
        <v>120</v>
      </c>
      <c r="G80" s="659">
        <f>SUM(N80,U80,AB80,AG80,AL80)</f>
        <v>14000000</v>
      </c>
      <c r="H80" s="408"/>
      <c r="I80" s="446"/>
      <c r="J80" s="158"/>
      <c r="K80" s="505"/>
      <c r="L80" s="158"/>
      <c r="M80" s="535"/>
      <c r="N80" s="710">
        <f>SUM(N81:N82)</f>
        <v>14000000</v>
      </c>
      <c r="O80" s="385"/>
      <c r="P80" s="158"/>
      <c r="Q80" s="158"/>
      <c r="R80" s="505"/>
      <c r="S80" s="158"/>
      <c r="T80" s="158"/>
      <c r="U80" s="710">
        <f>SUM(U81:U82)</f>
        <v>0</v>
      </c>
      <c r="V80" s="385"/>
      <c r="W80" s="158"/>
      <c r="X80" s="158"/>
      <c r="Y80" s="505"/>
      <c r="Z80" s="158"/>
      <c r="AA80" s="158"/>
      <c r="AB80" s="710">
        <f>SUM(AB81:AB82)</f>
        <v>0</v>
      </c>
      <c r="AC80" s="385"/>
      <c r="AD80" s="158"/>
      <c r="AE80" s="158"/>
      <c r="AF80" s="505"/>
      <c r="AG80" s="710">
        <f>SUM(AG81:AG82)</f>
        <v>0</v>
      </c>
      <c r="AH80" s="385"/>
      <c r="AI80" s="158"/>
      <c r="AJ80" s="158"/>
      <c r="AK80" s="505"/>
      <c r="AL80" s="710">
        <f>SUM(AL81:AL82)</f>
        <v>0</v>
      </c>
    </row>
    <row r="81" spans="1:38" s="13" customFormat="1" ht="12.95" customHeight="1">
      <c r="A81" s="505"/>
      <c r="B81" s="518"/>
      <c r="C81" s="518"/>
      <c r="D81" s="518"/>
      <c r="E81" s="518"/>
      <c r="F81" s="668"/>
      <c r="G81" s="659"/>
      <c r="H81" s="407" t="s">
        <v>264</v>
      </c>
      <c r="I81" s="684">
        <v>750000</v>
      </c>
      <c r="J81" s="582" t="s">
        <v>7</v>
      </c>
      <c r="K81" s="566">
        <v>12</v>
      </c>
      <c r="L81" s="553"/>
      <c r="M81" s="616"/>
      <c r="N81" s="705">
        <f>SUM(I81*K81+M81)</f>
        <v>9000000</v>
      </c>
      <c r="O81" s="385"/>
      <c r="P81" s="158"/>
      <c r="Q81" s="158"/>
      <c r="R81" s="505"/>
      <c r="S81" s="158"/>
      <c r="T81" s="158"/>
      <c r="U81" s="710"/>
      <c r="V81" s="385"/>
      <c r="W81" s="158"/>
      <c r="X81" s="158"/>
      <c r="Y81" s="505"/>
      <c r="Z81" s="158"/>
      <c r="AA81" s="158"/>
      <c r="AB81" s="710"/>
      <c r="AC81" s="385"/>
      <c r="AD81" s="158"/>
      <c r="AE81" s="158"/>
      <c r="AF81" s="505"/>
      <c r="AG81" s="710"/>
      <c r="AH81" s="385"/>
      <c r="AI81" s="158"/>
      <c r="AJ81" s="158"/>
      <c r="AK81" s="505"/>
      <c r="AL81" s="710"/>
    </row>
    <row r="82" spans="1:38" s="13" customFormat="1" ht="12.95" customHeight="1">
      <c r="A82" s="505"/>
      <c r="B82" s="518"/>
      <c r="C82" s="518"/>
      <c r="D82" s="518"/>
      <c r="E82" s="518"/>
      <c r="F82" s="668"/>
      <c r="G82" s="659"/>
      <c r="H82" s="407" t="s">
        <v>121</v>
      </c>
      <c r="I82" s="684">
        <v>5000000</v>
      </c>
      <c r="J82" s="582" t="s">
        <v>7</v>
      </c>
      <c r="K82" s="566">
        <v>1</v>
      </c>
      <c r="L82" s="553"/>
      <c r="M82" s="616"/>
      <c r="N82" s="705">
        <f>SUM(I82*K82+M82)</f>
        <v>5000000</v>
      </c>
      <c r="O82" s="385"/>
      <c r="P82" s="158"/>
      <c r="Q82" s="158"/>
      <c r="R82" s="505"/>
      <c r="S82" s="158"/>
      <c r="T82" s="158"/>
      <c r="U82" s="710"/>
      <c r="V82" s="385"/>
      <c r="W82" s="158"/>
      <c r="X82" s="158"/>
      <c r="Y82" s="505"/>
      <c r="Z82" s="158"/>
      <c r="AA82" s="158"/>
      <c r="AB82" s="710"/>
      <c r="AC82" s="385"/>
      <c r="AD82" s="158"/>
      <c r="AE82" s="158"/>
      <c r="AF82" s="505"/>
      <c r="AG82" s="710"/>
      <c r="AH82" s="385"/>
      <c r="AI82" s="158"/>
      <c r="AJ82" s="158"/>
      <c r="AK82" s="505"/>
      <c r="AL82" s="710"/>
    </row>
    <row r="83" spans="1:38" s="13" customFormat="1" ht="12.95" customHeight="1">
      <c r="A83" s="505"/>
      <c r="B83" s="518"/>
      <c r="C83" s="518"/>
      <c r="D83" s="518"/>
      <c r="E83" s="518" t="s">
        <v>435</v>
      </c>
      <c r="F83" s="668" t="s">
        <v>114</v>
      </c>
      <c r="G83" s="659">
        <f>SUM(N83,U83,AB83,AG83,AL83)</f>
        <v>1200000</v>
      </c>
      <c r="H83" s="408"/>
      <c r="I83" s="446"/>
      <c r="J83" s="158"/>
      <c r="K83" s="505"/>
      <c r="L83" s="158"/>
      <c r="M83" s="535"/>
      <c r="N83" s="710">
        <f>SUM(N84)</f>
        <v>1200000</v>
      </c>
      <c r="O83" s="692"/>
      <c r="P83" s="158"/>
      <c r="Q83" s="158"/>
      <c r="R83" s="505"/>
      <c r="S83" s="158"/>
      <c r="T83" s="158"/>
      <c r="U83" s="710">
        <f>SUM(U84)</f>
        <v>0</v>
      </c>
      <c r="V83" s="385"/>
      <c r="W83" s="158"/>
      <c r="X83" s="158"/>
      <c r="Y83" s="505"/>
      <c r="Z83" s="158"/>
      <c r="AA83" s="158"/>
      <c r="AB83" s="710">
        <f>SUM(AB84)</f>
        <v>0</v>
      </c>
      <c r="AC83" s="385"/>
      <c r="AD83" s="158"/>
      <c r="AE83" s="158"/>
      <c r="AF83" s="505"/>
      <c r="AG83" s="710">
        <f>SUM(AG84)</f>
        <v>0</v>
      </c>
      <c r="AH83" s="385"/>
      <c r="AI83" s="158"/>
      <c r="AJ83" s="158"/>
      <c r="AK83" s="505"/>
      <c r="AL83" s="710">
        <f>SUM(AL84)</f>
        <v>0</v>
      </c>
    </row>
    <row r="84" spans="1:38" s="13" customFormat="1" ht="12.95" customHeight="1">
      <c r="A84" s="505"/>
      <c r="B84" s="518"/>
      <c r="C84" s="518"/>
      <c r="D84" s="518"/>
      <c r="E84" s="518"/>
      <c r="F84" s="668"/>
      <c r="G84" s="659"/>
      <c r="H84" s="407" t="s">
        <v>250</v>
      </c>
      <c r="I84" s="684">
        <v>100000</v>
      </c>
      <c r="J84" s="553" t="s">
        <v>7</v>
      </c>
      <c r="K84" s="566">
        <v>12</v>
      </c>
      <c r="L84" s="553"/>
      <c r="M84" s="565"/>
      <c r="N84" s="705">
        <f>SUM(I84*K84)</f>
        <v>1200000</v>
      </c>
      <c r="O84" s="692"/>
      <c r="P84" s="158"/>
      <c r="Q84" s="158"/>
      <c r="R84" s="505"/>
      <c r="S84" s="158"/>
      <c r="T84" s="158"/>
      <c r="U84" s="710"/>
      <c r="V84" s="385"/>
      <c r="W84" s="158"/>
      <c r="X84" s="158"/>
      <c r="Y84" s="505"/>
      <c r="Z84" s="158"/>
      <c r="AA84" s="158"/>
      <c r="AB84" s="710"/>
      <c r="AC84" s="385"/>
      <c r="AD84" s="158"/>
      <c r="AE84" s="158"/>
      <c r="AF84" s="505"/>
      <c r="AG84" s="710"/>
      <c r="AH84" s="385"/>
      <c r="AI84" s="158"/>
      <c r="AJ84" s="158"/>
      <c r="AK84" s="505"/>
      <c r="AL84" s="710"/>
    </row>
    <row r="85" spans="1:38" s="13" customFormat="1" ht="12.95" customHeight="1">
      <c r="A85" s="505"/>
      <c r="B85" s="518"/>
      <c r="C85" s="518"/>
      <c r="D85" s="518"/>
      <c r="E85" s="518" t="s">
        <v>436</v>
      </c>
      <c r="F85" s="668" t="s">
        <v>20</v>
      </c>
      <c r="G85" s="659">
        <f>SUM(N85,U85,AB85,AG85,AL85)</f>
        <v>408000</v>
      </c>
      <c r="H85" s="408"/>
      <c r="I85" s="446"/>
      <c r="J85" s="158"/>
      <c r="K85" s="505"/>
      <c r="L85" s="158"/>
      <c r="M85" s="535"/>
      <c r="N85" s="710">
        <f>SUM(N86)</f>
        <v>408000</v>
      </c>
      <c r="O85" s="692"/>
      <c r="P85" s="158"/>
      <c r="Q85" s="158"/>
      <c r="R85" s="505"/>
      <c r="S85" s="158"/>
      <c r="T85" s="158"/>
      <c r="U85" s="710"/>
      <c r="V85" s="385"/>
      <c r="W85" s="158"/>
      <c r="X85" s="158"/>
      <c r="Y85" s="505"/>
      <c r="Z85" s="158"/>
      <c r="AA85" s="158"/>
      <c r="AB85" s="710"/>
      <c r="AC85" s="385"/>
      <c r="AD85" s="158"/>
      <c r="AE85" s="158"/>
      <c r="AF85" s="505"/>
      <c r="AG85" s="710"/>
      <c r="AH85" s="385"/>
      <c r="AI85" s="158"/>
      <c r="AJ85" s="158"/>
      <c r="AK85" s="505"/>
      <c r="AL85" s="710"/>
    </row>
    <row r="86" spans="1:38" s="13" customFormat="1" ht="12.95" customHeight="1">
      <c r="A86" s="505"/>
      <c r="B86" s="518"/>
      <c r="C86" s="518"/>
      <c r="D86" s="518"/>
      <c r="E86" s="518"/>
      <c r="F86" s="668"/>
      <c r="G86" s="659"/>
      <c r="H86" s="407" t="s">
        <v>20</v>
      </c>
      <c r="I86" s="684">
        <v>34000</v>
      </c>
      <c r="J86" s="553" t="s">
        <v>7</v>
      </c>
      <c r="K86" s="566">
        <v>12</v>
      </c>
      <c r="L86" s="553"/>
      <c r="M86" s="616"/>
      <c r="N86" s="705">
        <f>SUM(I86*K86+M86)</f>
        <v>408000</v>
      </c>
      <c r="O86" s="693"/>
      <c r="P86" s="158"/>
      <c r="Q86" s="158"/>
      <c r="R86" s="505"/>
      <c r="S86" s="158"/>
      <c r="T86" s="158"/>
      <c r="U86" s="710"/>
      <c r="V86" s="385"/>
      <c r="W86" s="158"/>
      <c r="X86" s="158"/>
      <c r="Y86" s="505"/>
      <c r="Z86" s="158"/>
      <c r="AA86" s="158"/>
      <c r="AB86" s="710"/>
      <c r="AC86" s="385"/>
      <c r="AD86" s="158"/>
      <c r="AE86" s="158"/>
      <c r="AF86" s="505"/>
      <c r="AG86" s="710"/>
      <c r="AH86" s="385"/>
      <c r="AI86" s="158"/>
      <c r="AJ86" s="158"/>
      <c r="AK86" s="505"/>
      <c r="AL86" s="710"/>
    </row>
    <row r="87" spans="1:38" s="13" customFormat="1" ht="12.95" customHeight="1">
      <c r="A87" s="505"/>
      <c r="B87" s="518"/>
      <c r="C87" s="518"/>
      <c r="D87" s="518"/>
      <c r="E87" s="518" t="s">
        <v>437</v>
      </c>
      <c r="F87" s="668" t="s">
        <v>115</v>
      </c>
      <c r="G87" s="659">
        <f>SUM(N87,U87,AB87,AG87,AL87)</f>
        <v>2760000</v>
      </c>
      <c r="H87" s="408"/>
      <c r="I87" s="446"/>
      <c r="J87" s="158"/>
      <c r="K87" s="505"/>
      <c r="L87" s="158"/>
      <c r="M87" s="535"/>
      <c r="N87" s="710">
        <f>SUM(N88:N90)</f>
        <v>1920000</v>
      </c>
      <c r="O87" s="389"/>
      <c r="P87" s="158"/>
      <c r="Q87" s="158"/>
      <c r="R87" s="505"/>
      <c r="S87" s="158"/>
      <c r="T87" s="158"/>
      <c r="U87" s="710">
        <f>SUM(U88:U90)</f>
        <v>0</v>
      </c>
      <c r="V87" s="394"/>
      <c r="W87" s="552"/>
      <c r="X87" s="553"/>
      <c r="Y87" s="566"/>
      <c r="Z87" s="553"/>
      <c r="AA87" s="553"/>
      <c r="AB87" s="710">
        <f>SUM(AB88:AB90)</f>
        <v>360000</v>
      </c>
      <c r="AC87" s="385"/>
      <c r="AD87" s="158"/>
      <c r="AE87" s="158"/>
      <c r="AF87" s="505"/>
      <c r="AG87" s="710">
        <f>SUM(AG88:AG90)</f>
        <v>0</v>
      </c>
      <c r="AH87" s="385"/>
      <c r="AI87" s="158"/>
      <c r="AJ87" s="158"/>
      <c r="AK87" s="505"/>
      <c r="AL87" s="710">
        <f>SUM(AL88:AL90)</f>
        <v>480000</v>
      </c>
    </row>
    <row r="88" spans="1:38" s="13" customFormat="1" ht="12.95" customHeight="1">
      <c r="A88" s="505"/>
      <c r="B88" s="518"/>
      <c r="C88" s="518"/>
      <c r="D88" s="518"/>
      <c r="E88" s="518"/>
      <c r="F88" s="668"/>
      <c r="G88" s="659"/>
      <c r="H88" s="407" t="s">
        <v>265</v>
      </c>
      <c r="I88" s="684">
        <v>10000</v>
      </c>
      <c r="J88" s="553" t="s">
        <v>7</v>
      </c>
      <c r="K88" s="566">
        <v>12</v>
      </c>
      <c r="L88" s="553"/>
      <c r="M88" s="616"/>
      <c r="N88" s="705">
        <f>SUM(I88*K88+M88)</f>
        <v>120000</v>
      </c>
      <c r="O88" s="402"/>
      <c r="U88" s="418"/>
      <c r="V88" s="394" t="s">
        <v>263</v>
      </c>
      <c r="W88" s="552">
        <v>30000</v>
      </c>
      <c r="X88" s="553" t="s">
        <v>7</v>
      </c>
      <c r="Y88" s="566">
        <v>12</v>
      </c>
      <c r="Z88" s="553"/>
      <c r="AA88" s="553"/>
      <c r="AB88" s="705">
        <f>SUM(W88*Y88)</f>
        <v>360000</v>
      </c>
      <c r="AC88" s="385"/>
      <c r="AD88" s="158"/>
      <c r="AE88" s="158"/>
      <c r="AF88" s="505"/>
      <c r="AG88" s="710"/>
      <c r="AH88" s="394" t="s">
        <v>274</v>
      </c>
      <c r="AI88" s="552">
        <v>40000</v>
      </c>
      <c r="AJ88" s="553" t="s">
        <v>7</v>
      </c>
      <c r="AK88" s="566">
        <v>12</v>
      </c>
      <c r="AL88" s="705">
        <f>SUM(AI88*AK88)</f>
        <v>480000</v>
      </c>
    </row>
    <row r="89" spans="1:38" s="13" customFormat="1" ht="12.95" customHeight="1">
      <c r="A89" s="505"/>
      <c r="B89" s="518"/>
      <c r="C89" s="518"/>
      <c r="D89" s="518"/>
      <c r="E89" s="518"/>
      <c r="F89" s="668"/>
      <c r="G89" s="659"/>
      <c r="H89" s="407" t="s">
        <v>482</v>
      </c>
      <c r="I89" s="684">
        <v>100000</v>
      </c>
      <c r="J89" s="553" t="s">
        <v>7</v>
      </c>
      <c r="K89" s="566">
        <v>12</v>
      </c>
      <c r="L89" s="553"/>
      <c r="M89" s="616"/>
      <c r="N89" s="705">
        <f>SUM(I89*K89+M89)</f>
        <v>1200000</v>
      </c>
      <c r="O89" s="389"/>
      <c r="P89" s="158"/>
      <c r="Q89" s="158"/>
      <c r="R89" s="505"/>
      <c r="S89" s="158"/>
      <c r="T89" s="158"/>
      <c r="U89" s="710"/>
      <c r="V89" s="385"/>
      <c r="W89" s="158"/>
      <c r="X89" s="158"/>
      <c r="Y89" s="505"/>
      <c r="Z89" s="158"/>
      <c r="AA89" s="158"/>
      <c r="AB89" s="710"/>
      <c r="AC89" s="385"/>
      <c r="AD89" s="158"/>
      <c r="AE89" s="158"/>
      <c r="AF89" s="505"/>
      <c r="AG89" s="710"/>
      <c r="AH89" s="385"/>
      <c r="AI89" s="158"/>
      <c r="AJ89" s="158"/>
      <c r="AK89" s="505"/>
      <c r="AL89" s="710"/>
    </row>
    <row r="90" spans="1:38" s="13" customFormat="1" ht="12.95" customHeight="1">
      <c r="A90" s="505"/>
      <c r="B90" s="518"/>
      <c r="C90" s="518"/>
      <c r="D90" s="518"/>
      <c r="E90" s="518"/>
      <c r="F90" s="668"/>
      <c r="G90" s="659"/>
      <c r="H90" s="407" t="s">
        <v>483</v>
      </c>
      <c r="I90" s="684">
        <v>50000</v>
      </c>
      <c r="J90" s="553" t="s">
        <v>7</v>
      </c>
      <c r="K90" s="566">
        <v>12</v>
      </c>
      <c r="L90" s="553"/>
      <c r="M90" s="599"/>
      <c r="N90" s="705">
        <f>SUM(I90*K90)</f>
        <v>600000</v>
      </c>
      <c r="O90" s="389"/>
      <c r="P90" s="158"/>
      <c r="Q90" s="158"/>
      <c r="R90" s="505"/>
      <c r="S90" s="158"/>
      <c r="T90" s="158"/>
      <c r="U90" s="710"/>
      <c r="V90" s="385"/>
      <c r="W90" s="158"/>
      <c r="X90" s="158"/>
      <c r="Y90" s="505"/>
      <c r="Z90" s="158"/>
      <c r="AA90" s="158"/>
      <c r="AB90" s="710"/>
      <c r="AC90" s="385"/>
      <c r="AD90" s="158"/>
      <c r="AE90" s="158"/>
      <c r="AF90" s="505"/>
      <c r="AG90" s="710"/>
      <c r="AH90" s="385"/>
      <c r="AI90" s="158"/>
      <c r="AJ90" s="158"/>
      <c r="AK90" s="505"/>
      <c r="AL90" s="710"/>
    </row>
    <row r="91" spans="1:38" s="13" customFormat="1" ht="12.95" customHeight="1">
      <c r="A91" s="505"/>
      <c r="B91" s="518"/>
      <c r="C91" s="518"/>
      <c r="D91" s="518"/>
      <c r="E91" s="518" t="s">
        <v>438</v>
      </c>
      <c r="F91" s="668" t="s">
        <v>118</v>
      </c>
      <c r="G91" s="659">
        <f>SUM(N91,U91,AB91,AG91,AL91)</f>
        <v>480000</v>
      </c>
      <c r="H91" s="408"/>
      <c r="I91" s="446"/>
      <c r="J91" s="158"/>
      <c r="K91" s="505"/>
      <c r="L91" s="158"/>
      <c r="M91" s="535"/>
      <c r="N91" s="710">
        <f>SUM(N92)</f>
        <v>480000</v>
      </c>
      <c r="O91" s="389"/>
      <c r="P91" s="158"/>
      <c r="Q91" s="158"/>
      <c r="R91" s="505"/>
      <c r="S91" s="158"/>
      <c r="T91" s="158"/>
      <c r="U91" s="710">
        <f>SUM(U92)</f>
        <v>0</v>
      </c>
      <c r="V91" s="385"/>
      <c r="W91" s="158"/>
      <c r="X91" s="158"/>
      <c r="Y91" s="505"/>
      <c r="Z91" s="158"/>
      <c r="AA91" s="158"/>
      <c r="AB91" s="710">
        <f>SUM(AB92)</f>
        <v>0</v>
      </c>
      <c r="AC91" s="385"/>
      <c r="AD91" s="158"/>
      <c r="AE91" s="158"/>
      <c r="AF91" s="505"/>
      <c r="AG91" s="710">
        <f>SUM(AG92)</f>
        <v>0</v>
      </c>
      <c r="AH91" s="385"/>
      <c r="AI91" s="158"/>
      <c r="AJ91" s="158"/>
      <c r="AK91" s="505"/>
      <c r="AL91" s="710">
        <f>SUM(AL92)</f>
        <v>0</v>
      </c>
    </row>
    <row r="92" spans="1:38" s="13" customFormat="1" ht="12.95" customHeight="1">
      <c r="A92" s="505"/>
      <c r="B92" s="518"/>
      <c r="C92" s="518"/>
      <c r="D92" s="518"/>
      <c r="E92" s="518"/>
      <c r="F92" s="668"/>
      <c r="G92" s="659"/>
      <c r="H92" s="711" t="s">
        <v>272</v>
      </c>
      <c r="I92" s="684">
        <v>40000</v>
      </c>
      <c r="J92" s="553" t="s">
        <v>7</v>
      </c>
      <c r="K92" s="566">
        <v>12</v>
      </c>
      <c r="L92" s="553"/>
      <c r="M92" s="616"/>
      <c r="N92" s="705">
        <f>SUM(I92*K92+M92)</f>
        <v>480000</v>
      </c>
      <c r="O92" s="389"/>
      <c r="P92" s="158"/>
      <c r="Q92" s="158"/>
      <c r="R92" s="505"/>
      <c r="S92" s="158"/>
      <c r="T92" s="158"/>
      <c r="U92" s="710"/>
      <c r="V92" s="385"/>
      <c r="W92" s="158"/>
      <c r="X92" s="158"/>
      <c r="Y92" s="505"/>
      <c r="Z92" s="158"/>
      <c r="AA92" s="158"/>
      <c r="AB92" s="710"/>
      <c r="AC92" s="385"/>
      <c r="AD92" s="158"/>
      <c r="AE92" s="158"/>
      <c r="AF92" s="505"/>
      <c r="AG92" s="710"/>
      <c r="AH92" s="385"/>
      <c r="AI92" s="158"/>
      <c r="AJ92" s="158"/>
      <c r="AK92" s="505"/>
      <c r="AL92" s="710"/>
    </row>
    <row r="93" spans="1:38" s="13" customFormat="1" ht="12.95" customHeight="1">
      <c r="A93" s="505"/>
      <c r="B93" s="518"/>
      <c r="C93" s="518"/>
      <c r="D93" s="518"/>
      <c r="E93" s="518" t="s">
        <v>439</v>
      </c>
      <c r="F93" s="668" t="s">
        <v>440</v>
      </c>
      <c r="G93" s="659">
        <f>SUM(N93,U93,AB93,AG93,AL93)</f>
        <v>960000</v>
      </c>
      <c r="H93" s="408"/>
      <c r="I93" s="446"/>
      <c r="J93" s="158"/>
      <c r="K93" s="505"/>
      <c r="L93" s="158"/>
      <c r="M93" s="535"/>
      <c r="N93" s="710">
        <f>SUM(N94)</f>
        <v>960000</v>
      </c>
      <c r="O93" s="694"/>
      <c r="P93" s="158"/>
      <c r="Q93" s="158"/>
      <c r="R93" s="505"/>
      <c r="S93" s="158"/>
      <c r="T93" s="158"/>
      <c r="U93" s="710">
        <f>SUM(U94)</f>
        <v>0</v>
      </c>
      <c r="V93" s="385"/>
      <c r="W93" s="158"/>
      <c r="X93" s="158"/>
      <c r="Y93" s="505"/>
      <c r="Z93" s="158"/>
      <c r="AA93" s="158"/>
      <c r="AB93" s="710">
        <f>SUM(AB94)</f>
        <v>0</v>
      </c>
      <c r="AC93" s="385"/>
      <c r="AD93" s="158"/>
      <c r="AE93" s="158"/>
      <c r="AF93" s="505"/>
      <c r="AG93" s="710">
        <f>SUM(AG94)</f>
        <v>0</v>
      </c>
      <c r="AH93" s="385"/>
      <c r="AI93" s="158"/>
      <c r="AJ93" s="158"/>
      <c r="AK93" s="505"/>
      <c r="AL93" s="710">
        <f>SUM(AL94)</f>
        <v>0</v>
      </c>
    </row>
    <row r="94" spans="1:38" s="13" customFormat="1" ht="12.95" customHeight="1">
      <c r="A94" s="505"/>
      <c r="B94" s="518"/>
      <c r="C94" s="518"/>
      <c r="D94" s="518"/>
      <c r="E94" s="518"/>
      <c r="F94" s="668"/>
      <c r="G94" s="659"/>
      <c r="H94" s="711" t="s">
        <v>271</v>
      </c>
      <c r="I94" s="684">
        <v>80000</v>
      </c>
      <c r="J94" s="553" t="s">
        <v>7</v>
      </c>
      <c r="K94" s="566">
        <v>12</v>
      </c>
      <c r="L94" s="553"/>
      <c r="M94" s="616"/>
      <c r="N94" s="705">
        <f>SUM(I94*K94+M94)</f>
        <v>960000</v>
      </c>
      <c r="O94" s="389"/>
      <c r="P94" s="158"/>
      <c r="Q94" s="158"/>
      <c r="R94" s="505"/>
      <c r="S94" s="158"/>
      <c r="T94" s="158"/>
      <c r="U94" s="710"/>
      <c r="V94" s="385"/>
      <c r="W94" s="158"/>
      <c r="X94" s="158"/>
      <c r="Y94" s="505"/>
      <c r="Z94" s="158"/>
      <c r="AA94" s="158"/>
      <c r="AB94" s="710"/>
      <c r="AC94" s="385"/>
      <c r="AD94" s="158"/>
      <c r="AE94" s="158"/>
      <c r="AF94" s="505"/>
      <c r="AG94" s="710"/>
      <c r="AH94" s="385"/>
      <c r="AI94" s="158"/>
      <c r="AJ94" s="158"/>
      <c r="AK94" s="505"/>
      <c r="AL94" s="710"/>
    </row>
    <row r="95" spans="1:38" s="13" customFormat="1" ht="12.95" customHeight="1">
      <c r="A95" s="505"/>
      <c r="B95" s="518"/>
      <c r="C95" s="518"/>
      <c r="D95" s="518"/>
      <c r="E95" s="518" t="s">
        <v>441</v>
      </c>
      <c r="F95" s="668" t="s">
        <v>294</v>
      </c>
      <c r="G95" s="659">
        <f>SUM(N95,U95,AB95,AG95,AL95)</f>
        <v>240000</v>
      </c>
      <c r="H95" s="408"/>
      <c r="I95" s="446"/>
      <c r="J95" s="158"/>
      <c r="K95" s="505"/>
      <c r="L95" s="158"/>
      <c r="M95" s="535"/>
      <c r="N95" s="710">
        <f>SUM(N96)</f>
        <v>240000</v>
      </c>
      <c r="O95" s="695"/>
      <c r="P95" s="158"/>
      <c r="Q95" s="158"/>
      <c r="R95" s="505"/>
      <c r="S95" s="158"/>
      <c r="T95" s="158"/>
      <c r="U95" s="710">
        <f>SUM(U96)</f>
        <v>0</v>
      </c>
      <c r="V95" s="385"/>
      <c r="W95" s="158"/>
      <c r="X95" s="158"/>
      <c r="Y95" s="505"/>
      <c r="Z95" s="158"/>
      <c r="AA95" s="158"/>
      <c r="AB95" s="710">
        <f>SUM(AB96)</f>
        <v>0</v>
      </c>
      <c r="AC95" s="385"/>
      <c r="AD95" s="158"/>
      <c r="AE95" s="158"/>
      <c r="AF95" s="505"/>
      <c r="AG95" s="710">
        <f>SUM(AG96)</f>
        <v>0</v>
      </c>
      <c r="AH95" s="385"/>
      <c r="AI95" s="158"/>
      <c r="AJ95" s="158"/>
      <c r="AK95" s="505"/>
      <c r="AL95" s="710">
        <f>SUM(AL96)</f>
        <v>0</v>
      </c>
    </row>
    <row r="96" spans="1:38" s="13" customFormat="1" ht="12.95" customHeight="1">
      <c r="A96" s="505"/>
      <c r="B96" s="518"/>
      <c r="C96" s="518"/>
      <c r="D96" s="518"/>
      <c r="E96" s="518"/>
      <c r="F96" s="668"/>
      <c r="G96" s="659"/>
      <c r="H96" s="711" t="s">
        <v>294</v>
      </c>
      <c r="I96" s="684">
        <v>20000</v>
      </c>
      <c r="J96" s="553" t="s">
        <v>7</v>
      </c>
      <c r="K96" s="566">
        <v>12</v>
      </c>
      <c r="L96" s="553"/>
      <c r="M96" s="616"/>
      <c r="N96" s="705">
        <f>SUM(I96*K96+M96)</f>
        <v>240000</v>
      </c>
      <c r="O96" s="389"/>
      <c r="P96" s="158"/>
      <c r="Q96" s="158"/>
      <c r="R96" s="505"/>
      <c r="S96" s="158"/>
      <c r="T96" s="158"/>
      <c r="U96" s="710"/>
      <c r="V96" s="385"/>
      <c r="W96" s="158"/>
      <c r="X96" s="158"/>
      <c r="Y96" s="505"/>
      <c r="Z96" s="158"/>
      <c r="AA96" s="158"/>
      <c r="AB96" s="710"/>
      <c r="AC96" s="385"/>
      <c r="AD96" s="158"/>
      <c r="AE96" s="158"/>
      <c r="AF96" s="505"/>
      <c r="AG96" s="710"/>
      <c r="AH96" s="385"/>
      <c r="AI96" s="158"/>
      <c r="AJ96" s="158"/>
      <c r="AK96" s="505"/>
      <c r="AL96" s="710"/>
    </row>
    <row r="97" spans="1:38" s="13" customFormat="1" ht="12.95" customHeight="1">
      <c r="A97" s="505"/>
      <c r="B97" s="518"/>
      <c r="C97" s="518"/>
      <c r="D97" s="518"/>
      <c r="E97" s="518" t="s">
        <v>442</v>
      </c>
      <c r="F97" s="668" t="s">
        <v>443</v>
      </c>
      <c r="G97" s="659">
        <f>SUM(N97,U97,AB97,AG97,AL97)</f>
        <v>600000</v>
      </c>
      <c r="H97" s="408"/>
      <c r="I97" s="446"/>
      <c r="J97" s="158"/>
      <c r="K97" s="505"/>
      <c r="L97" s="158"/>
      <c r="M97" s="535"/>
      <c r="N97" s="710">
        <f>SUM(N98:N99)</f>
        <v>0</v>
      </c>
      <c r="O97" s="695"/>
      <c r="P97" s="158"/>
      <c r="Q97" s="158"/>
      <c r="R97" s="505"/>
      <c r="S97" s="158"/>
      <c r="T97" s="158"/>
      <c r="U97" s="710">
        <f>SUM(U98:U99)</f>
        <v>120000</v>
      </c>
      <c r="V97" s="394"/>
      <c r="W97" s="552"/>
      <c r="X97" s="553"/>
      <c r="Y97" s="566"/>
      <c r="Z97" s="553"/>
      <c r="AA97" s="553"/>
      <c r="AB97" s="710">
        <f>SUM(AB98:AB99)</f>
        <v>480000</v>
      </c>
      <c r="AC97" s="385"/>
      <c r="AD97" s="158"/>
      <c r="AE97" s="158"/>
      <c r="AF97" s="505"/>
      <c r="AG97" s="710">
        <f>SUM(AG98:AG99)</f>
        <v>0</v>
      </c>
      <c r="AH97" s="385"/>
      <c r="AI97" s="158"/>
      <c r="AJ97" s="158"/>
      <c r="AK97" s="505"/>
      <c r="AL97" s="710">
        <f>SUM(AL98:AL99)</f>
        <v>0</v>
      </c>
    </row>
    <row r="98" spans="1:38" s="13" customFormat="1" ht="12.95" customHeight="1">
      <c r="A98" s="505"/>
      <c r="B98" s="518"/>
      <c r="C98" s="518"/>
      <c r="D98" s="518"/>
      <c r="E98" s="518"/>
      <c r="F98" s="668"/>
      <c r="G98" s="659"/>
      <c r="H98" s="408"/>
      <c r="I98" s="446"/>
      <c r="J98" s="158"/>
      <c r="K98" s="505"/>
      <c r="L98" s="158"/>
      <c r="M98" s="535"/>
      <c r="N98" s="710"/>
      <c r="O98" s="394" t="s">
        <v>278</v>
      </c>
      <c r="P98" s="552">
        <v>30000</v>
      </c>
      <c r="Q98" s="553" t="s">
        <v>7</v>
      </c>
      <c r="R98" s="583">
        <v>4</v>
      </c>
      <c r="S98" s="553"/>
      <c r="T98" s="553"/>
      <c r="U98" s="705">
        <f>SUM(P98*R98)</f>
        <v>120000</v>
      </c>
      <c r="V98" s="394" t="s">
        <v>278</v>
      </c>
      <c r="W98" s="552">
        <v>30000</v>
      </c>
      <c r="X98" s="553" t="s">
        <v>7</v>
      </c>
      <c r="Y98" s="583">
        <v>4</v>
      </c>
      <c r="Z98" s="553"/>
      <c r="AA98" s="553"/>
      <c r="AB98" s="705">
        <f>SUM(W98*Y98)</f>
        <v>120000</v>
      </c>
      <c r="AC98" s="385"/>
      <c r="AD98" s="158"/>
      <c r="AE98" s="158"/>
      <c r="AF98" s="505"/>
      <c r="AG98" s="710"/>
      <c r="AH98" s="385"/>
      <c r="AI98" s="158"/>
      <c r="AJ98" s="158"/>
      <c r="AK98" s="505"/>
      <c r="AL98" s="710"/>
    </row>
    <row r="99" spans="1:38" s="13" customFormat="1" ht="12.95" customHeight="1">
      <c r="A99" s="505"/>
      <c r="B99" s="518"/>
      <c r="C99" s="518"/>
      <c r="D99" s="518"/>
      <c r="E99" s="518"/>
      <c r="F99" s="668"/>
      <c r="G99" s="659"/>
      <c r="H99" s="408"/>
      <c r="I99" s="446"/>
      <c r="J99" s="158"/>
      <c r="K99" s="505"/>
      <c r="L99" s="158"/>
      <c r="M99" s="535"/>
      <c r="N99" s="710"/>
      <c r="O99" s="385"/>
      <c r="P99" s="158"/>
      <c r="Q99" s="158"/>
      <c r="R99" s="505"/>
      <c r="S99" s="158"/>
      <c r="T99" s="158"/>
      <c r="U99" s="710"/>
      <c r="V99" s="394" t="s">
        <v>279</v>
      </c>
      <c r="W99" s="552">
        <v>30000</v>
      </c>
      <c r="X99" s="553" t="s">
        <v>7</v>
      </c>
      <c r="Y99" s="566">
        <v>12</v>
      </c>
      <c r="Z99" s="553"/>
      <c r="AA99" s="553"/>
      <c r="AB99" s="705">
        <f>SUM(W99*Y99)</f>
        <v>360000</v>
      </c>
      <c r="AC99" s="385"/>
      <c r="AD99" s="158"/>
      <c r="AE99" s="158"/>
      <c r="AF99" s="505"/>
      <c r="AG99" s="710"/>
      <c r="AH99" s="385"/>
      <c r="AI99" s="158"/>
      <c r="AJ99" s="158"/>
      <c r="AK99" s="505"/>
      <c r="AL99" s="710"/>
    </row>
    <row r="100" spans="1:38" s="13" customFormat="1" ht="12.95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59">
        <f>SUM(N100,U100,AB100,AG100,AL100)</f>
        <v>1200000</v>
      </c>
      <c r="H100" s="408"/>
      <c r="I100" s="446"/>
      <c r="J100" s="158"/>
      <c r="K100" s="505"/>
      <c r="L100" s="158"/>
      <c r="M100" s="535"/>
      <c r="N100" s="418">
        <f>SUM(N101)</f>
        <v>0</v>
      </c>
      <c r="O100" s="385"/>
      <c r="P100" s="158"/>
      <c r="Q100" s="158"/>
      <c r="R100" s="505"/>
      <c r="S100" s="158"/>
      <c r="T100" s="158"/>
      <c r="U100" s="418">
        <f>SUM(U101)</f>
        <v>360000</v>
      </c>
      <c r="V100" s="385"/>
      <c r="W100" s="158"/>
      <c r="X100" s="158"/>
      <c r="Y100" s="505"/>
      <c r="Z100" s="158"/>
      <c r="AA100" s="158"/>
      <c r="AB100" s="418">
        <f>SUM(AB101)</f>
        <v>600000</v>
      </c>
      <c r="AC100" s="385"/>
      <c r="AD100" s="158"/>
      <c r="AE100" s="158"/>
      <c r="AF100" s="505"/>
      <c r="AG100" s="418">
        <f>SUM(AG101)</f>
        <v>0</v>
      </c>
      <c r="AH100" s="385"/>
      <c r="AI100" s="158"/>
      <c r="AJ100" s="158"/>
      <c r="AK100" s="505"/>
      <c r="AL100" s="418">
        <f>SUM(AL101)</f>
        <v>240000</v>
      </c>
    </row>
    <row r="101" spans="1:38" s="13" customFormat="1" ht="12.95" customHeight="1">
      <c r="A101" s="505"/>
      <c r="B101" s="518"/>
      <c r="C101" s="518"/>
      <c r="D101" s="518"/>
      <c r="E101" s="518"/>
      <c r="F101" s="668"/>
      <c r="G101" s="659"/>
      <c r="H101" s="712"/>
      <c r="I101" s="447"/>
      <c r="N101" s="415"/>
      <c r="O101" s="394" t="s">
        <v>304</v>
      </c>
      <c r="P101" s="552">
        <v>30000</v>
      </c>
      <c r="Q101" s="553" t="s">
        <v>7</v>
      </c>
      <c r="R101" s="566">
        <v>12</v>
      </c>
      <c r="S101" s="553"/>
      <c r="T101" s="566"/>
      <c r="U101" s="705">
        <f>SUM(P101*R101)</f>
        <v>360000</v>
      </c>
      <c r="V101" s="394" t="s">
        <v>304</v>
      </c>
      <c r="W101" s="552">
        <v>50000</v>
      </c>
      <c r="X101" s="553" t="s">
        <v>7</v>
      </c>
      <c r="Y101" s="566">
        <v>12</v>
      </c>
      <c r="Z101" s="553"/>
      <c r="AA101" s="566"/>
      <c r="AB101" s="705">
        <f>SUM(W101*Y101)</f>
        <v>600000</v>
      </c>
      <c r="AC101" s="394"/>
      <c r="AD101" s="642"/>
      <c r="AE101" s="369"/>
      <c r="AF101" s="643"/>
      <c r="AG101" s="1072"/>
      <c r="AH101" s="394" t="s">
        <v>304</v>
      </c>
      <c r="AI101" s="552">
        <v>20000</v>
      </c>
      <c r="AJ101" s="582" t="s">
        <v>7</v>
      </c>
      <c r="AK101" s="566">
        <v>12</v>
      </c>
      <c r="AL101" s="705">
        <f>SUM(AI101*AK101)</f>
        <v>240000</v>
      </c>
    </row>
    <row r="102" spans="1:38" s="13" customFormat="1" ht="12.95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59">
        <f>SUM(N102,U102,AB102,AG102,AL102)</f>
        <v>2390000</v>
      </c>
      <c r="H102" s="712"/>
      <c r="I102" s="447"/>
      <c r="N102" s="418">
        <f>SUM(N103:N106)</f>
        <v>2390000</v>
      </c>
      <c r="O102" s="388"/>
      <c r="P102" s="642"/>
      <c r="Q102" s="369"/>
      <c r="R102" s="643"/>
      <c r="S102" s="369"/>
      <c r="T102" s="643"/>
      <c r="U102" s="418">
        <f>SUM(U103:U106)</f>
        <v>0</v>
      </c>
      <c r="V102" s="388"/>
      <c r="W102" s="642"/>
      <c r="X102" s="369"/>
      <c r="Y102" s="643"/>
      <c r="Z102" s="369"/>
      <c r="AA102" s="643"/>
      <c r="AB102" s="418">
        <f>SUM(AB103:AB106)</f>
        <v>0</v>
      </c>
      <c r="AC102" s="388"/>
      <c r="AD102" s="642"/>
      <c r="AE102" s="369"/>
      <c r="AF102" s="643"/>
      <c r="AG102" s="418">
        <f>SUM(AG103:AG106)</f>
        <v>0</v>
      </c>
      <c r="AH102" s="388"/>
      <c r="AI102" s="642"/>
      <c r="AJ102" s="369"/>
      <c r="AK102" s="643"/>
      <c r="AL102" s="418">
        <f>SUM(AL103:AL106)</f>
        <v>0</v>
      </c>
    </row>
    <row r="103" spans="1:38" s="13" customFormat="1" ht="12.95" customHeight="1">
      <c r="A103" s="505"/>
      <c r="B103" s="518"/>
      <c r="C103" s="518"/>
      <c r="D103" s="518"/>
      <c r="E103" s="518"/>
      <c r="F103" s="668"/>
      <c r="G103" s="659"/>
      <c r="H103" s="406" t="s">
        <v>268</v>
      </c>
      <c r="I103" s="687">
        <v>800000</v>
      </c>
      <c r="J103" s="577"/>
      <c r="K103" s="647">
        <v>1</v>
      </c>
      <c r="L103" s="577"/>
      <c r="M103" s="648"/>
      <c r="N103" s="713">
        <f>SUM(I103*K103)</f>
        <v>800000</v>
      </c>
      <c r="O103" s="388"/>
      <c r="P103" s="642"/>
      <c r="Q103" s="369"/>
      <c r="R103" s="643"/>
      <c r="S103" s="369"/>
      <c r="T103" s="643"/>
      <c r="U103" s="1072"/>
      <c r="V103" s="388"/>
      <c r="W103" s="642"/>
      <c r="X103" s="369"/>
      <c r="Y103" s="643"/>
      <c r="Z103" s="369"/>
      <c r="AA103" s="643"/>
      <c r="AB103" s="1072"/>
      <c r="AC103" s="388"/>
      <c r="AD103" s="642"/>
      <c r="AE103" s="369"/>
      <c r="AF103" s="643"/>
      <c r="AG103" s="1072"/>
      <c r="AH103" s="388"/>
      <c r="AI103" s="642"/>
      <c r="AJ103" s="369"/>
      <c r="AK103" s="643"/>
      <c r="AL103" s="1072"/>
    </row>
    <row r="104" spans="1:38" s="13" customFormat="1" ht="12.95" customHeight="1">
      <c r="A104" s="505"/>
      <c r="B104" s="518"/>
      <c r="C104" s="518"/>
      <c r="D104" s="518"/>
      <c r="E104" s="518"/>
      <c r="F104" s="668"/>
      <c r="G104" s="659"/>
      <c r="H104" s="406" t="s">
        <v>269</v>
      </c>
      <c r="I104" s="687">
        <v>90000</v>
      </c>
      <c r="J104" s="577" t="s">
        <v>7</v>
      </c>
      <c r="K104" s="647">
        <v>1</v>
      </c>
      <c r="L104" s="577"/>
      <c r="M104" s="648"/>
      <c r="N104" s="713">
        <f>SUM(I104*K104)</f>
        <v>90000</v>
      </c>
      <c r="O104" s="388"/>
      <c r="P104" s="642"/>
      <c r="Q104" s="369"/>
      <c r="R104" s="643"/>
      <c r="S104" s="369"/>
      <c r="T104" s="643"/>
      <c r="U104" s="1072"/>
      <c r="V104" s="388"/>
      <c r="W104" s="642"/>
      <c r="X104" s="369"/>
      <c r="Y104" s="643"/>
      <c r="Z104" s="369"/>
      <c r="AA104" s="643"/>
      <c r="AB104" s="1072"/>
      <c r="AC104" s="388"/>
      <c r="AD104" s="642"/>
      <c r="AE104" s="369"/>
      <c r="AF104" s="643"/>
      <c r="AG104" s="1072"/>
      <c r="AH104" s="388"/>
      <c r="AI104" s="642"/>
      <c r="AJ104" s="369"/>
      <c r="AK104" s="643"/>
      <c r="AL104" s="1072"/>
    </row>
    <row r="105" spans="1:38" s="13" customFormat="1" ht="12.95" customHeight="1">
      <c r="A105" s="505"/>
      <c r="B105" s="518"/>
      <c r="C105" s="518"/>
      <c r="D105" s="518"/>
      <c r="E105" s="518"/>
      <c r="F105" s="668"/>
      <c r="G105" s="659"/>
      <c r="H105" s="407" t="s">
        <v>475</v>
      </c>
      <c r="I105" s="684">
        <v>100000</v>
      </c>
      <c r="J105" s="553" t="s">
        <v>7</v>
      </c>
      <c r="K105" s="566">
        <v>12</v>
      </c>
      <c r="L105" s="553"/>
      <c r="M105" s="616"/>
      <c r="N105" s="705">
        <f>SUM(I105*K105+M105)</f>
        <v>1200000</v>
      </c>
      <c r="O105" s="388"/>
      <c r="P105" s="642"/>
      <c r="Q105" s="369"/>
      <c r="R105" s="643"/>
      <c r="S105" s="369"/>
      <c r="T105" s="643"/>
      <c r="U105" s="1072"/>
      <c r="V105" s="388"/>
      <c r="W105" s="642"/>
      <c r="X105" s="369"/>
      <c r="Y105" s="643"/>
      <c r="Z105" s="369"/>
      <c r="AA105" s="643"/>
      <c r="AB105" s="1072"/>
      <c r="AC105" s="388"/>
      <c r="AD105" s="642"/>
      <c r="AE105" s="369"/>
      <c r="AF105" s="643"/>
      <c r="AG105" s="1072"/>
      <c r="AH105" s="388"/>
      <c r="AI105" s="642"/>
      <c r="AJ105" s="369"/>
      <c r="AK105" s="643"/>
      <c r="AL105" s="1072"/>
    </row>
    <row r="106" spans="1:38" s="13" customFormat="1" ht="12.95" customHeight="1">
      <c r="A106" s="505"/>
      <c r="B106" s="518"/>
      <c r="C106" s="518"/>
      <c r="D106" s="518"/>
      <c r="E106" s="518"/>
      <c r="F106" s="668"/>
      <c r="G106" s="659"/>
      <c r="H106" s="407" t="s">
        <v>476</v>
      </c>
      <c r="I106" s="684">
        <v>300000</v>
      </c>
      <c r="J106" s="553"/>
      <c r="K106" s="649"/>
      <c r="L106" s="553"/>
      <c r="M106" s="599"/>
      <c r="N106" s="705">
        <f>I106</f>
        <v>300000</v>
      </c>
      <c r="O106" s="385"/>
      <c r="P106" s="158"/>
      <c r="Q106" s="158"/>
      <c r="R106" s="505"/>
      <c r="S106" s="158"/>
      <c r="T106" s="158"/>
      <c r="U106" s="418"/>
      <c r="V106" s="385"/>
      <c r="W106" s="158"/>
      <c r="X106" s="158"/>
      <c r="Y106" s="505"/>
      <c r="Z106" s="158"/>
      <c r="AA106" s="158"/>
      <c r="AB106" s="418"/>
      <c r="AC106" s="385"/>
      <c r="AD106" s="158"/>
      <c r="AE106" s="158"/>
      <c r="AF106" s="505"/>
      <c r="AG106" s="418"/>
      <c r="AH106" s="385"/>
      <c r="AI106" s="158"/>
      <c r="AJ106" s="158"/>
      <c r="AK106" s="505"/>
      <c r="AL106" s="418"/>
    </row>
    <row r="107" spans="1:38" s="13" customFormat="1" ht="12.95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59">
        <f>SUM(N107,U107,AB107,AG107,AL107)</f>
        <v>1596000</v>
      </c>
      <c r="H107" s="408"/>
      <c r="I107" s="446"/>
      <c r="J107" s="158"/>
      <c r="K107" s="505"/>
      <c r="L107" s="158"/>
      <c r="M107" s="535"/>
      <c r="N107" s="418">
        <f>SUM(N108:N112)</f>
        <v>0</v>
      </c>
      <c r="O107" s="394"/>
      <c r="P107" s="552">
        <v>40000</v>
      </c>
      <c r="Q107" s="582" t="s">
        <v>7</v>
      </c>
      <c r="R107" s="566">
        <v>12</v>
      </c>
      <c r="S107" s="553"/>
      <c r="T107" s="566"/>
      <c r="U107" s="418">
        <f>SUM(U108:U112)</f>
        <v>720000</v>
      </c>
      <c r="V107" s="385"/>
      <c r="W107" s="158"/>
      <c r="X107" s="158"/>
      <c r="Y107" s="505"/>
      <c r="Z107" s="158"/>
      <c r="AA107" s="158"/>
      <c r="AB107" s="418">
        <f>SUM(AB108:AB112)</f>
        <v>876000</v>
      </c>
      <c r="AC107" s="385"/>
      <c r="AD107" s="158"/>
      <c r="AE107" s="158"/>
      <c r="AF107" s="505"/>
      <c r="AG107" s="418">
        <f>SUM(AG108:AG112)</f>
        <v>0</v>
      </c>
      <c r="AH107" s="385"/>
      <c r="AI107" s="158"/>
      <c r="AJ107" s="158"/>
      <c r="AK107" s="505"/>
      <c r="AL107" s="418">
        <f>SUM(AL108:AL112)</f>
        <v>0</v>
      </c>
    </row>
    <row r="108" spans="1:38" s="13" customFormat="1" ht="12.95" customHeight="1">
      <c r="A108" s="505"/>
      <c r="B108" s="518"/>
      <c r="C108" s="518"/>
      <c r="D108" s="518"/>
      <c r="E108" s="518"/>
      <c r="F108" s="668"/>
      <c r="G108" s="659"/>
      <c r="H108" s="408"/>
      <c r="I108" s="446"/>
      <c r="J108" s="158"/>
      <c r="K108" s="561"/>
      <c r="L108" s="158"/>
      <c r="M108" s="618"/>
      <c r="N108" s="418"/>
      <c r="O108" s="394" t="s">
        <v>422</v>
      </c>
      <c r="P108" s="552">
        <v>40000</v>
      </c>
      <c r="Q108" s="582" t="s">
        <v>7</v>
      </c>
      <c r="R108" s="566">
        <v>12</v>
      </c>
      <c r="S108" s="553"/>
      <c r="T108" s="566"/>
      <c r="U108" s="705">
        <f>SUM(P108*R108)</f>
        <v>480000</v>
      </c>
      <c r="V108" s="394" t="s">
        <v>280</v>
      </c>
      <c r="W108" s="552">
        <v>5000</v>
      </c>
      <c r="X108" s="553" t="s">
        <v>7</v>
      </c>
      <c r="Y108" s="554">
        <v>8</v>
      </c>
      <c r="Z108" s="553" t="s">
        <v>7</v>
      </c>
      <c r="AA108" s="583">
        <v>4</v>
      </c>
      <c r="AB108" s="705">
        <f>SUM(W108*Y108*AA108)</f>
        <v>160000</v>
      </c>
      <c r="AC108" s="385"/>
      <c r="AD108" s="559"/>
      <c r="AE108" s="158"/>
      <c r="AF108" s="561"/>
      <c r="AG108" s="418"/>
      <c r="AH108" s="385"/>
      <c r="AI108" s="559"/>
      <c r="AJ108" s="158"/>
      <c r="AK108" s="561"/>
      <c r="AL108" s="418"/>
    </row>
    <row r="109" spans="1:38" s="13" customFormat="1" ht="12.95" customHeight="1">
      <c r="A109" s="505"/>
      <c r="B109" s="518"/>
      <c r="C109" s="518"/>
      <c r="D109" s="518"/>
      <c r="E109" s="518"/>
      <c r="F109" s="668"/>
      <c r="G109" s="659"/>
      <c r="H109" s="408"/>
      <c r="I109" s="446"/>
      <c r="J109" s="158"/>
      <c r="K109" s="561"/>
      <c r="L109" s="158"/>
      <c r="M109" s="618"/>
      <c r="N109" s="418"/>
      <c r="O109" s="394" t="s">
        <v>262</v>
      </c>
      <c r="P109" s="552">
        <v>60000</v>
      </c>
      <c r="Q109" s="582" t="s">
        <v>7</v>
      </c>
      <c r="R109" s="583">
        <v>4</v>
      </c>
      <c r="S109" s="158"/>
      <c r="T109" s="158"/>
      <c r="U109" s="705">
        <f>SUM(P109*R109)</f>
        <v>240000</v>
      </c>
      <c r="V109" s="394" t="s">
        <v>190</v>
      </c>
      <c r="W109" s="552">
        <v>6000</v>
      </c>
      <c r="X109" s="553" t="s">
        <v>7</v>
      </c>
      <c r="Y109" s="554">
        <v>8</v>
      </c>
      <c r="Z109" s="553" t="s">
        <v>7</v>
      </c>
      <c r="AA109" s="583">
        <v>2</v>
      </c>
      <c r="AB109" s="705">
        <f>SUM(W109*Y109*AA109)</f>
        <v>96000</v>
      </c>
      <c r="AC109" s="385"/>
      <c r="AD109" s="559"/>
      <c r="AE109" s="158"/>
      <c r="AF109" s="561"/>
      <c r="AG109" s="418"/>
      <c r="AH109" s="385"/>
      <c r="AI109" s="559"/>
      <c r="AJ109" s="158"/>
      <c r="AK109" s="561"/>
      <c r="AL109" s="418"/>
    </row>
    <row r="110" spans="1:38" s="13" customFormat="1" ht="12.95" customHeight="1">
      <c r="A110" s="505"/>
      <c r="B110" s="518"/>
      <c r="C110" s="518"/>
      <c r="D110" s="518"/>
      <c r="E110" s="518"/>
      <c r="F110" s="668"/>
      <c r="G110" s="659"/>
      <c r="H110" s="408"/>
      <c r="I110" s="446"/>
      <c r="J110" s="158"/>
      <c r="K110" s="561"/>
      <c r="L110" s="158"/>
      <c r="M110" s="618"/>
      <c r="N110" s="418"/>
      <c r="O110" s="394"/>
      <c r="P110" s="552"/>
      <c r="Q110" s="582"/>
      <c r="R110" s="583"/>
      <c r="S110" s="158"/>
      <c r="T110" s="158"/>
      <c r="U110" s="418"/>
      <c r="V110" s="394" t="s">
        <v>191</v>
      </c>
      <c r="W110" s="552">
        <v>70000</v>
      </c>
      <c r="X110" s="553" t="s">
        <v>7</v>
      </c>
      <c r="Y110" s="554">
        <v>4</v>
      </c>
      <c r="Z110" s="553" t="s">
        <v>7</v>
      </c>
      <c r="AA110" s="583">
        <v>2</v>
      </c>
      <c r="AB110" s="705">
        <f>SUM(W110*Y110*AA110)</f>
        <v>560000</v>
      </c>
      <c r="AC110" s="385"/>
      <c r="AD110" s="559"/>
      <c r="AE110" s="158"/>
      <c r="AF110" s="561"/>
      <c r="AG110" s="418"/>
      <c r="AH110" s="385"/>
      <c r="AI110" s="559"/>
      <c r="AJ110" s="158"/>
      <c r="AK110" s="561"/>
      <c r="AL110" s="418"/>
    </row>
    <row r="111" spans="1:38" s="13" customFormat="1" ht="12.95" customHeight="1">
      <c r="A111" s="505"/>
      <c r="B111" s="518"/>
      <c r="C111" s="518"/>
      <c r="D111" s="518"/>
      <c r="E111" s="518"/>
      <c r="F111" s="668"/>
      <c r="G111" s="659"/>
      <c r="H111" s="408"/>
      <c r="I111" s="446"/>
      <c r="J111" s="158"/>
      <c r="K111" s="561"/>
      <c r="L111" s="158"/>
      <c r="M111" s="618"/>
      <c r="N111" s="418"/>
      <c r="O111" s="394"/>
      <c r="P111" s="552"/>
      <c r="Q111" s="582"/>
      <c r="R111" s="583"/>
      <c r="S111" s="158"/>
      <c r="T111" s="158"/>
      <c r="U111" s="418"/>
      <c r="V111" s="394" t="s">
        <v>192</v>
      </c>
      <c r="W111" s="552">
        <v>30000</v>
      </c>
      <c r="X111" s="553" t="s">
        <v>7</v>
      </c>
      <c r="Y111" s="555">
        <v>2</v>
      </c>
      <c r="Z111" s="553"/>
      <c r="AA111" s="555"/>
      <c r="AB111" s="705">
        <f>SUM(W111*Y111)</f>
        <v>60000</v>
      </c>
      <c r="AC111" s="385"/>
      <c r="AD111" s="559"/>
      <c r="AE111" s="158"/>
      <c r="AF111" s="561"/>
      <c r="AG111" s="418"/>
      <c r="AH111" s="385"/>
      <c r="AI111" s="559"/>
      <c r="AJ111" s="158"/>
      <c r="AK111" s="561"/>
      <c r="AL111" s="418"/>
    </row>
    <row r="112" spans="1:38" s="13" customFormat="1" ht="12.95" customHeight="1">
      <c r="A112" s="505"/>
      <c r="B112" s="518"/>
      <c r="C112" s="518"/>
      <c r="D112" s="518"/>
      <c r="E112" s="518"/>
      <c r="F112" s="668"/>
      <c r="G112" s="659"/>
      <c r="H112" s="408"/>
      <c r="I112" s="446"/>
      <c r="J112" s="158"/>
      <c r="K112" s="561"/>
      <c r="L112" s="158"/>
      <c r="M112" s="618"/>
      <c r="N112" s="418"/>
      <c r="O112" s="394"/>
      <c r="P112" s="552"/>
      <c r="Q112" s="582"/>
      <c r="R112" s="583"/>
      <c r="S112" s="158"/>
      <c r="T112" s="158"/>
      <c r="U112" s="418"/>
      <c r="V112" s="394"/>
      <c r="W112" s="552"/>
      <c r="X112" s="553"/>
      <c r="Y112" s="554"/>
      <c r="Z112" s="584"/>
      <c r="AA112" s="566"/>
      <c r="AB112" s="705"/>
      <c r="AC112" s="385"/>
      <c r="AD112" s="559"/>
      <c r="AE112" s="158"/>
      <c r="AF112" s="561"/>
      <c r="AG112" s="418"/>
      <c r="AH112" s="385"/>
      <c r="AI112" s="559"/>
      <c r="AJ112" s="158"/>
      <c r="AK112" s="561"/>
      <c r="AL112" s="418"/>
    </row>
    <row r="113" spans="1:38" s="13" customFormat="1" ht="12.95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59">
        <f>SUM(N113,U113,AB113,AG113,AL113)</f>
        <v>2438000</v>
      </c>
      <c r="H113" s="712"/>
      <c r="I113" s="447"/>
      <c r="N113" s="418">
        <f>SUM(N114:N115)</f>
        <v>638000</v>
      </c>
      <c r="O113" s="385"/>
      <c r="P113" s="559"/>
      <c r="Q113" s="158"/>
      <c r="R113" s="561"/>
      <c r="S113" s="158"/>
      <c r="T113" s="158"/>
      <c r="U113" s="418">
        <f>SUM(U114:U115)</f>
        <v>0</v>
      </c>
      <c r="V113" s="385"/>
      <c r="W113" s="559"/>
      <c r="X113" s="158"/>
      <c r="Y113" s="561"/>
      <c r="Z113" s="158"/>
      <c r="AA113" s="158"/>
      <c r="AB113" s="418">
        <f>SUM(AB114:AB115)</f>
        <v>0</v>
      </c>
      <c r="AC113" s="385"/>
      <c r="AD113" s="559"/>
      <c r="AE113" s="158"/>
      <c r="AF113" s="561"/>
      <c r="AG113" s="418">
        <f>SUM(AG114:AG115)</f>
        <v>0</v>
      </c>
      <c r="AH113" s="385"/>
      <c r="AI113" s="559"/>
      <c r="AJ113" s="158"/>
      <c r="AK113" s="561"/>
      <c r="AL113" s="418">
        <f>SUM(AL114:AL115)</f>
        <v>1800000</v>
      </c>
    </row>
    <row r="114" spans="1:38" s="13" customFormat="1" ht="12.95" customHeight="1">
      <c r="A114" s="505"/>
      <c r="B114" s="518"/>
      <c r="C114" s="518"/>
      <c r="D114" s="518"/>
      <c r="E114" s="518"/>
      <c r="F114" s="668"/>
      <c r="G114" s="659"/>
      <c r="H114" s="407" t="s">
        <v>485</v>
      </c>
      <c r="I114" s="684">
        <v>44000</v>
      </c>
      <c r="J114" s="553" t="s">
        <v>7</v>
      </c>
      <c r="K114" s="566">
        <v>12</v>
      </c>
      <c r="L114" s="553"/>
      <c r="M114" s="565"/>
      <c r="N114" s="705">
        <f>SUM(I114*K114)</f>
        <v>528000</v>
      </c>
      <c r="O114" s="385"/>
      <c r="P114" s="559"/>
      <c r="Q114" s="158"/>
      <c r="R114" s="561"/>
      <c r="S114" s="158"/>
      <c r="T114" s="158"/>
      <c r="U114" s="418"/>
      <c r="V114" s="385"/>
      <c r="W114" s="559"/>
      <c r="X114" s="158"/>
      <c r="Y114" s="561"/>
      <c r="Z114" s="158"/>
      <c r="AA114" s="158"/>
      <c r="AB114" s="418"/>
      <c r="AC114" s="385"/>
      <c r="AD114" s="559"/>
      <c r="AE114" s="158"/>
      <c r="AF114" s="561"/>
      <c r="AG114" s="418"/>
      <c r="AH114" s="394" t="s">
        <v>138</v>
      </c>
      <c r="AI114" s="552">
        <v>30000</v>
      </c>
      <c r="AJ114" s="582" t="s">
        <v>7</v>
      </c>
      <c r="AK114" s="566">
        <v>12</v>
      </c>
      <c r="AL114" s="705">
        <f>SUM(AI114*AK114)</f>
        <v>360000</v>
      </c>
    </row>
    <row r="115" spans="1:38" s="13" customFormat="1" ht="12.95" customHeight="1">
      <c r="A115" s="505"/>
      <c r="B115" s="518"/>
      <c r="C115" s="518"/>
      <c r="D115" s="518"/>
      <c r="E115" s="518"/>
      <c r="F115" s="668"/>
      <c r="G115" s="659"/>
      <c r="H115" s="407" t="s">
        <v>484</v>
      </c>
      <c r="I115" s="684">
        <v>110000</v>
      </c>
      <c r="J115" s="553" t="s">
        <v>7</v>
      </c>
      <c r="K115" s="566">
        <v>1</v>
      </c>
      <c r="L115" s="553"/>
      <c r="M115" s="565"/>
      <c r="N115" s="705">
        <f>SUM(I115*K115)</f>
        <v>110000</v>
      </c>
      <c r="O115" s="385"/>
      <c r="P115" s="559"/>
      <c r="Q115" s="158"/>
      <c r="R115" s="561"/>
      <c r="S115" s="158"/>
      <c r="T115" s="158"/>
      <c r="U115" s="418"/>
      <c r="V115" s="385"/>
      <c r="W115" s="559"/>
      <c r="X115" s="158"/>
      <c r="Y115" s="561"/>
      <c r="Z115" s="158"/>
      <c r="AA115" s="158"/>
      <c r="AB115" s="418"/>
      <c r="AC115" s="385"/>
      <c r="AD115" s="559"/>
      <c r="AE115" s="158"/>
      <c r="AF115" s="561"/>
      <c r="AG115" s="418"/>
      <c r="AH115" s="394" t="s">
        <v>137</v>
      </c>
      <c r="AI115" s="552">
        <v>120000</v>
      </c>
      <c r="AJ115" s="582" t="s">
        <v>7</v>
      </c>
      <c r="AK115" s="566">
        <v>12</v>
      </c>
      <c r="AL115" s="705">
        <f>SUM(AI115*AK115)</f>
        <v>1440000</v>
      </c>
    </row>
    <row r="116" spans="1:38" s="13" customFormat="1" ht="12.95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59">
        <f>SUM(N116,U116,AB116,AG116,AL116)</f>
        <v>1200000</v>
      </c>
      <c r="H116" s="408"/>
      <c r="I116" s="446"/>
      <c r="J116" s="158"/>
      <c r="K116" s="505"/>
      <c r="L116" s="158"/>
      <c r="M116" s="535"/>
      <c r="N116" s="418">
        <f>SUM(N117)</f>
        <v>1200000</v>
      </c>
      <c r="O116" s="385"/>
      <c r="P116" s="158"/>
      <c r="Q116" s="158"/>
      <c r="R116" s="505"/>
      <c r="S116" s="158"/>
      <c r="T116" s="158"/>
      <c r="U116" s="418">
        <f>SUM(U117)</f>
        <v>0</v>
      </c>
      <c r="V116" s="385"/>
      <c r="W116" s="158"/>
      <c r="X116" s="158"/>
      <c r="Y116" s="505"/>
      <c r="Z116" s="158"/>
      <c r="AA116" s="158"/>
      <c r="AB116" s="418">
        <f>SUM(AB117)</f>
        <v>0</v>
      </c>
      <c r="AC116" s="385"/>
      <c r="AD116" s="158"/>
      <c r="AE116" s="158"/>
      <c r="AF116" s="505"/>
      <c r="AG116" s="418">
        <f>SUM(AG117)</f>
        <v>0</v>
      </c>
      <c r="AH116" s="385"/>
      <c r="AI116" s="158"/>
      <c r="AJ116" s="158"/>
      <c r="AK116" s="505"/>
      <c r="AL116" s="418">
        <f>SUM(AL117)</f>
        <v>0</v>
      </c>
    </row>
    <row r="117" spans="1:38" s="13" customFormat="1" ht="12.95" customHeight="1">
      <c r="A117" s="505"/>
      <c r="B117" s="518"/>
      <c r="C117" s="518"/>
      <c r="D117" s="518"/>
      <c r="E117" s="518"/>
      <c r="F117" s="668"/>
      <c r="G117" s="659">
        <f>N117</f>
        <v>1200000</v>
      </c>
      <c r="H117" s="407" t="s">
        <v>273</v>
      </c>
      <c r="I117" s="684">
        <v>300000</v>
      </c>
      <c r="J117" s="553" t="s">
        <v>7</v>
      </c>
      <c r="K117" s="583">
        <v>4</v>
      </c>
      <c r="L117" s="553"/>
      <c r="M117" s="565"/>
      <c r="N117" s="705">
        <f>SUM(I117*K117)</f>
        <v>1200000</v>
      </c>
      <c r="O117" s="385"/>
      <c r="P117" s="158"/>
      <c r="Q117" s="158"/>
      <c r="R117" s="505"/>
      <c r="S117" s="158"/>
      <c r="T117" s="158"/>
      <c r="U117" s="418"/>
      <c r="V117" s="385"/>
      <c r="W117" s="158"/>
      <c r="X117" s="158"/>
      <c r="Y117" s="505"/>
      <c r="Z117" s="158"/>
      <c r="AA117" s="158"/>
      <c r="AB117" s="418"/>
      <c r="AC117" s="385"/>
      <c r="AD117" s="158"/>
      <c r="AE117" s="158"/>
      <c r="AF117" s="505"/>
      <c r="AG117" s="418"/>
      <c r="AH117" s="385"/>
      <c r="AI117" s="158"/>
      <c r="AJ117" s="158"/>
      <c r="AK117" s="505"/>
      <c r="AL117" s="418"/>
    </row>
    <row r="118" spans="1:38" s="13" customFormat="1" ht="12.95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689">
        <f>N118</f>
        <v>100000</v>
      </c>
      <c r="H118" s="700" t="s">
        <v>454</v>
      </c>
      <c r="I118" s="680"/>
      <c r="J118" s="229"/>
      <c r="K118" s="548"/>
      <c r="L118" s="229"/>
      <c r="M118" s="549"/>
      <c r="N118" s="690">
        <v>100000</v>
      </c>
      <c r="O118" s="391"/>
      <c r="P118" s="229"/>
      <c r="Q118" s="229"/>
      <c r="R118" s="548"/>
      <c r="S118" s="229"/>
      <c r="T118" s="229"/>
      <c r="U118" s="690"/>
      <c r="V118" s="391"/>
      <c r="W118" s="229"/>
      <c r="X118" s="229"/>
      <c r="Y118" s="548"/>
      <c r="Z118" s="229"/>
      <c r="AA118" s="229"/>
      <c r="AB118" s="690"/>
      <c r="AC118" s="391"/>
      <c r="AD118" s="229"/>
      <c r="AE118" s="229"/>
      <c r="AF118" s="548"/>
      <c r="AG118" s="690"/>
      <c r="AH118" s="391"/>
      <c r="AI118" s="229"/>
      <c r="AJ118" s="229"/>
      <c r="AK118" s="548"/>
      <c r="AL118" s="690"/>
    </row>
    <row r="119" spans="1:38" s="13" customFormat="1" ht="12.95" customHeight="1">
      <c r="A119" s="714"/>
      <c r="B119" s="519"/>
      <c r="C119" s="519" t="s">
        <v>420</v>
      </c>
      <c r="D119" s="519" t="s">
        <v>146</v>
      </c>
      <c r="E119" s="519" t="s">
        <v>421</v>
      </c>
      <c r="F119" s="666" t="s">
        <v>146</v>
      </c>
      <c r="G119" s="663">
        <f>SUM(N119,U119,AB119,AG119,AL119)</f>
        <v>1006927</v>
      </c>
      <c r="H119" s="709" t="s">
        <v>146</v>
      </c>
      <c r="I119" s="686"/>
      <c r="J119" s="188"/>
      <c r="K119" s="633"/>
      <c r="L119" s="188"/>
      <c r="M119" s="638"/>
      <c r="N119" s="691">
        <v>206927</v>
      </c>
      <c r="O119" s="387" t="s">
        <v>146</v>
      </c>
      <c r="P119" s="188"/>
      <c r="Q119" s="188"/>
      <c r="R119" s="633"/>
      <c r="S119" s="188"/>
      <c r="T119" s="188"/>
      <c r="U119" s="691">
        <v>200000</v>
      </c>
      <c r="V119" s="387" t="s">
        <v>146</v>
      </c>
      <c r="W119" s="188"/>
      <c r="X119" s="188"/>
      <c r="Y119" s="633"/>
      <c r="Z119" s="188"/>
      <c r="AA119" s="188"/>
      <c r="AB119" s="691">
        <v>200000</v>
      </c>
      <c r="AC119" s="387" t="s">
        <v>146</v>
      </c>
      <c r="AD119" s="188"/>
      <c r="AE119" s="188"/>
      <c r="AF119" s="633"/>
      <c r="AG119" s="691">
        <v>200000</v>
      </c>
      <c r="AH119" s="387" t="s">
        <v>146</v>
      </c>
      <c r="AI119" s="188"/>
      <c r="AJ119" s="188"/>
      <c r="AK119" s="633"/>
      <c r="AL119" s="691">
        <v>200000</v>
      </c>
    </row>
    <row r="122" spans="1:38">
      <c r="F122" s="131"/>
      <c r="G122" s="290"/>
    </row>
  </sheetData>
  <mergeCells count="15">
    <mergeCell ref="A6:B6"/>
    <mergeCell ref="C6:D6"/>
    <mergeCell ref="E6:F6"/>
    <mergeCell ref="A7:F7"/>
    <mergeCell ref="B1:G1"/>
    <mergeCell ref="B2:G2"/>
    <mergeCell ref="A5:F5"/>
    <mergeCell ref="E8:F8"/>
    <mergeCell ref="E54:F54"/>
    <mergeCell ref="E79:F79"/>
    <mergeCell ref="AC5:AG6"/>
    <mergeCell ref="AH5:AL6"/>
    <mergeCell ref="H5:N6"/>
    <mergeCell ref="O5:U6"/>
    <mergeCell ref="V5:AB6"/>
  </mergeCells>
  <phoneticPr fontId="5" type="noConversion"/>
  <pageMargins left="0.11811023622047245" right="3.937007874015748E-2" top="0.35433070866141736" bottom="0.35433070866141736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122"/>
  <sheetViews>
    <sheetView workbookViewId="0">
      <pane xSplit="6" ySplit="7" topLeftCell="G8" activePane="bottomRight" state="frozen"/>
      <selection activeCell="AO107" sqref="AO107"/>
      <selection pane="topRight" activeCell="AO107" sqref="AO107"/>
      <selection pane="bottomLeft" activeCell="AO107" sqref="AO107"/>
      <selection pane="bottomRight" activeCell="AO107" sqref="AO107"/>
    </sheetView>
  </sheetViews>
  <sheetFormatPr defaultRowHeight="16.5"/>
  <cols>
    <col min="1" max="1" width="4.109375" style="514" customWidth="1"/>
    <col min="2" max="2" width="7.88671875" style="1138" customWidth="1"/>
    <col min="3" max="3" width="4.109375" style="1138" customWidth="1"/>
    <col min="4" max="4" width="6.6640625" style="505" customWidth="1"/>
    <col min="5" max="5" width="7.109375" style="505" customWidth="1"/>
    <col min="6" max="6" width="10.6640625" style="1138" customWidth="1"/>
    <col min="7" max="7" width="8.109375" style="20" customWidth="1"/>
    <col min="8" max="8" width="8.109375" style="393" hidden="1" customWidth="1"/>
    <col min="9" max="9" width="7.109375" style="452" hidden="1" customWidth="1"/>
    <col min="10" max="10" width="1.6640625" style="26" hidden="1" customWidth="1"/>
    <col min="11" max="11" width="3.88671875" style="24" hidden="1" customWidth="1"/>
    <col min="12" max="12" width="1.6640625" style="26" hidden="1" customWidth="1"/>
    <col min="13" max="13" width="6.88671875" style="25" hidden="1" customWidth="1"/>
    <col min="14" max="14" width="8.109375" style="18" hidden="1" customWidth="1"/>
    <col min="15" max="15" width="11.109375" style="393" hidden="1" customWidth="1"/>
    <col min="16" max="16" width="8.21875" style="26" hidden="1" customWidth="1"/>
    <col min="17" max="17" width="2.109375" style="26" hidden="1" customWidth="1"/>
    <col min="18" max="18" width="4.5546875" style="24" hidden="1" customWidth="1"/>
    <col min="19" max="19" width="1.88671875" style="26" hidden="1" customWidth="1"/>
    <col min="20" max="20" width="3.44140625" style="26" hidden="1" customWidth="1"/>
    <col min="21" max="21" width="8.33203125" style="414" hidden="1" customWidth="1"/>
    <col min="22" max="22" width="12.5546875" style="393" hidden="1" customWidth="1"/>
    <col min="23" max="23" width="10.109375" style="26" hidden="1" customWidth="1"/>
    <col min="24" max="24" width="2.109375" style="26" hidden="1" customWidth="1"/>
    <col min="25" max="25" width="4.5546875" style="24" hidden="1" customWidth="1"/>
    <col min="26" max="26" width="1.88671875" style="26" hidden="1" customWidth="1"/>
    <col min="27" max="27" width="4" style="26" hidden="1" customWidth="1"/>
    <col min="28" max="28" width="9.21875" style="18" hidden="1" customWidth="1"/>
    <col min="29" max="29" width="9" style="393" customWidth="1"/>
    <col min="30" max="30" width="10.109375" style="26" customWidth="1"/>
    <col min="31" max="31" width="2.109375" style="26" customWidth="1"/>
    <col min="32" max="32" width="4.5546875" style="24" customWidth="1"/>
    <col min="33" max="33" width="9.21875" style="18" customWidth="1"/>
    <col min="34" max="34" width="10.33203125" style="393" hidden="1" customWidth="1"/>
    <col min="35" max="35" width="10.109375" style="26" hidden="1" customWidth="1"/>
    <col min="36" max="36" width="2.109375" style="26" hidden="1" customWidth="1"/>
    <col min="37" max="37" width="4.5546875" style="24" hidden="1" customWidth="1"/>
    <col min="38" max="38" width="9.21875" style="18" hidden="1" customWidth="1"/>
    <col min="39" max="39" width="9.88671875" style="4" hidden="1" customWidth="1"/>
    <col min="40" max="16384" width="8.88671875" style="4"/>
  </cols>
  <sheetData>
    <row r="1" spans="1:39" ht="13.5" customHeight="1">
      <c r="B1" s="4166" t="s">
        <v>505</v>
      </c>
      <c r="C1" s="4166"/>
      <c r="D1" s="4166"/>
      <c r="E1" s="4166"/>
      <c r="F1" s="4166"/>
      <c r="G1" s="4166"/>
      <c r="H1" s="380"/>
      <c r="I1" s="677"/>
      <c r="J1" s="1140"/>
      <c r="K1" s="1140"/>
      <c r="L1" s="1140"/>
      <c r="M1" s="1140"/>
      <c r="N1" s="410"/>
      <c r="O1" s="399"/>
      <c r="P1" s="4"/>
      <c r="Q1" s="4"/>
      <c r="R1" s="4"/>
      <c r="S1" s="4"/>
      <c r="T1" s="4"/>
      <c r="U1" s="419"/>
      <c r="V1" s="399"/>
      <c r="W1" s="4"/>
      <c r="X1" s="4"/>
      <c r="Y1" s="4"/>
      <c r="Z1" s="4"/>
      <c r="AA1" s="4"/>
      <c r="AB1" s="416"/>
      <c r="AC1" s="399"/>
      <c r="AD1" s="4"/>
      <c r="AE1" s="4"/>
      <c r="AF1" s="4"/>
      <c r="AG1" s="416"/>
      <c r="AH1" s="399"/>
      <c r="AI1" s="4"/>
      <c r="AJ1" s="4"/>
      <c r="AK1" s="4"/>
      <c r="AL1" s="416"/>
    </row>
    <row r="2" spans="1:39" ht="13.5" customHeight="1">
      <c r="B2" s="4168" t="s">
        <v>229</v>
      </c>
      <c r="C2" s="4168"/>
      <c r="D2" s="4168"/>
      <c r="E2" s="4168"/>
      <c r="F2" s="4168"/>
      <c r="G2" s="4168"/>
      <c r="H2" s="381"/>
      <c r="I2" s="678"/>
      <c r="J2" s="1141"/>
      <c r="K2" s="1141"/>
      <c r="L2" s="1141"/>
      <c r="M2" s="1141"/>
      <c r="N2" s="411"/>
      <c r="O2" s="400"/>
      <c r="P2" s="4"/>
      <c r="Q2" s="4"/>
      <c r="R2" s="4"/>
      <c r="S2" s="4"/>
      <c r="T2" s="4"/>
      <c r="U2" s="419"/>
      <c r="V2" s="400"/>
      <c r="W2" s="4"/>
      <c r="X2" s="4"/>
      <c r="Y2" s="4"/>
      <c r="Z2" s="4"/>
      <c r="AA2" s="4"/>
      <c r="AB2" s="416"/>
      <c r="AC2" s="400"/>
      <c r="AD2" s="4"/>
      <c r="AE2" s="4"/>
      <c r="AF2" s="4"/>
      <c r="AG2" s="416"/>
      <c r="AH2" s="400"/>
      <c r="AI2" s="4"/>
      <c r="AJ2" s="4"/>
      <c r="AK2" s="4"/>
      <c r="AL2" s="416"/>
    </row>
    <row r="3" spans="1:39" ht="7.5" customHeight="1">
      <c r="B3" s="511"/>
      <c r="C3" s="512"/>
      <c r="D3" s="515"/>
      <c r="E3" s="515"/>
      <c r="F3" s="289"/>
      <c r="G3" s="289"/>
      <c r="H3" s="382"/>
      <c r="I3" s="449"/>
      <c r="J3" s="289"/>
      <c r="K3" s="289"/>
      <c r="L3" s="289"/>
      <c r="M3" s="289"/>
      <c r="N3" s="412"/>
      <c r="O3" s="382"/>
      <c r="P3" s="289"/>
      <c r="Q3" s="289"/>
      <c r="R3" s="289"/>
      <c r="S3" s="289"/>
      <c r="T3" s="289"/>
      <c r="U3" s="412"/>
      <c r="V3" s="382"/>
      <c r="W3" s="289"/>
      <c r="X3" s="289"/>
      <c r="Y3" s="289"/>
      <c r="Z3" s="289"/>
      <c r="AA3" s="289"/>
      <c r="AB3" s="1073"/>
      <c r="AC3" s="382"/>
      <c r="AD3" s="289"/>
      <c r="AE3" s="289"/>
      <c r="AF3" s="289"/>
      <c r="AG3" s="1073"/>
      <c r="AH3" s="382"/>
      <c r="AI3" s="289"/>
      <c r="AJ3" s="289"/>
      <c r="AK3" s="289"/>
      <c r="AL3" s="1073"/>
    </row>
    <row r="4" spans="1:39" ht="13.5" customHeight="1">
      <c r="C4" s="513"/>
      <c r="D4" s="516"/>
      <c r="E4" s="516"/>
      <c r="F4" s="130"/>
      <c r="G4" s="131"/>
      <c r="H4" s="383"/>
      <c r="I4" s="451"/>
      <c r="J4" s="98"/>
      <c r="K4" s="1138"/>
      <c r="L4" s="98"/>
      <c r="M4" s="132"/>
      <c r="N4" s="413" t="s">
        <v>82</v>
      </c>
      <c r="O4" s="383"/>
      <c r="P4" s="98"/>
      <c r="Q4" s="98"/>
      <c r="R4" s="1138"/>
      <c r="S4" s="98"/>
      <c r="T4" s="98"/>
      <c r="U4" s="413" t="s">
        <v>306</v>
      </c>
      <c r="V4" s="383"/>
      <c r="W4" s="98"/>
      <c r="X4" s="98"/>
      <c r="Y4" s="1138"/>
      <c r="Z4" s="98"/>
      <c r="AA4" s="98"/>
      <c r="AB4" s="1074" t="s">
        <v>82</v>
      </c>
      <c r="AC4" s="383"/>
      <c r="AD4" s="98"/>
      <c r="AE4" s="98"/>
      <c r="AF4" s="1138"/>
      <c r="AG4" s="1074" t="s">
        <v>82</v>
      </c>
      <c r="AH4" s="383"/>
      <c r="AI4" s="98"/>
      <c r="AJ4" s="98"/>
      <c r="AK4" s="1138"/>
      <c r="AL4" s="1074" t="s">
        <v>82</v>
      </c>
    </row>
    <row r="5" spans="1:39" s="13" customFormat="1" ht="13.5" customHeight="1">
      <c r="A5" s="4213" t="s">
        <v>5</v>
      </c>
      <c r="B5" s="4288"/>
      <c r="C5" s="4288"/>
      <c r="D5" s="4288"/>
      <c r="E5" s="4288"/>
      <c r="F5" s="4288"/>
      <c r="G5" s="676" t="s">
        <v>319</v>
      </c>
      <c r="H5" s="4281" t="s">
        <v>255</v>
      </c>
      <c r="I5" s="4282"/>
      <c r="J5" s="4282"/>
      <c r="K5" s="4282"/>
      <c r="L5" s="4282"/>
      <c r="M5" s="4282"/>
      <c r="N5" s="4282"/>
      <c r="O5" s="4283" t="s">
        <v>456</v>
      </c>
      <c r="P5" s="4284"/>
      <c r="Q5" s="4284"/>
      <c r="R5" s="4284"/>
      <c r="S5" s="4284"/>
      <c r="T5" s="4284"/>
      <c r="U5" s="4284"/>
      <c r="V5" s="4285" t="s">
        <v>457</v>
      </c>
      <c r="W5" s="4286"/>
      <c r="X5" s="4286"/>
      <c r="Y5" s="4286"/>
      <c r="Z5" s="4286"/>
      <c r="AA5" s="4286"/>
      <c r="AB5" s="4287"/>
      <c r="AC5" s="4274" t="s">
        <v>458</v>
      </c>
      <c r="AD5" s="4275"/>
      <c r="AE5" s="4275"/>
      <c r="AF5" s="4275"/>
      <c r="AG5" s="4276"/>
      <c r="AH5" s="4277" t="s">
        <v>459</v>
      </c>
      <c r="AI5" s="4278"/>
      <c r="AJ5" s="4278"/>
      <c r="AK5" s="4278"/>
      <c r="AL5" s="4279"/>
    </row>
    <row r="6" spans="1:39" s="13" customFormat="1" ht="13.5" customHeight="1">
      <c r="A6" s="4213" t="s">
        <v>41</v>
      </c>
      <c r="B6" s="4288"/>
      <c r="C6" s="4288" t="s">
        <v>311</v>
      </c>
      <c r="D6" s="4288"/>
      <c r="E6" s="4288" t="s">
        <v>0</v>
      </c>
      <c r="F6" s="4288"/>
      <c r="G6" s="1139" t="s">
        <v>320</v>
      </c>
      <c r="H6" s="4217"/>
      <c r="I6" s="4218"/>
      <c r="J6" s="4218"/>
      <c r="K6" s="4218"/>
      <c r="L6" s="4218"/>
      <c r="M6" s="4218"/>
      <c r="N6" s="4218"/>
      <c r="O6" s="4188"/>
      <c r="P6" s="4188"/>
      <c r="Q6" s="4188"/>
      <c r="R6" s="4188"/>
      <c r="S6" s="4188"/>
      <c r="T6" s="4188"/>
      <c r="U6" s="4188"/>
      <c r="V6" s="4194"/>
      <c r="W6" s="4194"/>
      <c r="X6" s="4194"/>
      <c r="Y6" s="4194"/>
      <c r="Z6" s="4194"/>
      <c r="AA6" s="4194"/>
      <c r="AB6" s="4195"/>
      <c r="AC6" s="4199"/>
      <c r="AD6" s="4200"/>
      <c r="AE6" s="4200"/>
      <c r="AF6" s="4200"/>
      <c r="AG6" s="4201"/>
      <c r="AH6" s="4209"/>
      <c r="AI6" s="4210"/>
      <c r="AJ6" s="4210"/>
      <c r="AK6" s="4210"/>
      <c r="AL6" s="4280"/>
    </row>
    <row r="7" spans="1:39" s="13" customFormat="1" ht="21" customHeight="1">
      <c r="A7" s="4203" t="s">
        <v>392</v>
      </c>
      <c r="B7" s="4203"/>
      <c r="C7" s="4203"/>
      <c r="D7" s="4203"/>
      <c r="E7" s="4203"/>
      <c r="F7" s="4204"/>
      <c r="G7" s="537">
        <f>SUM(G8,G54,G79,G118,G119)</f>
        <v>193354327</v>
      </c>
      <c r="H7" s="696"/>
      <c r="I7" s="679"/>
      <c r="J7" s="146"/>
      <c r="K7" s="540"/>
      <c r="L7" s="146"/>
      <c r="M7" s="541"/>
      <c r="N7" s="697">
        <f>SUM(N8,N54,N79,N118,N119)</f>
        <v>91618327</v>
      </c>
      <c r="O7" s="539"/>
      <c r="P7" s="146"/>
      <c r="Q7" s="146"/>
      <c r="R7" s="540"/>
      <c r="S7" s="146"/>
      <c r="T7" s="146"/>
      <c r="U7" s="1071">
        <f>SUM(U8,U54,U79,U118,U119)</f>
        <v>34080000</v>
      </c>
      <c r="V7" s="539"/>
      <c r="W7" s="146"/>
      <c r="X7" s="146"/>
      <c r="Y7" s="540"/>
      <c r="Z7" s="146"/>
      <c r="AA7" s="146"/>
      <c r="AB7" s="1071">
        <f>SUM(AB8,AB54,AB79,AB118,AB119)</f>
        <v>50676000</v>
      </c>
      <c r="AC7" s="539"/>
      <c r="AD7" s="146"/>
      <c r="AE7" s="146"/>
      <c r="AF7" s="540"/>
      <c r="AG7" s="1071">
        <f>SUM(AG8,AG54,AG79,AG118,AG119)</f>
        <v>4100000</v>
      </c>
      <c r="AH7" s="539"/>
      <c r="AI7" s="146"/>
      <c r="AJ7" s="146"/>
      <c r="AK7" s="540"/>
      <c r="AL7" s="1071">
        <f>SUM(AL8,AL54,AL79,AL118,AL119)</f>
        <v>12880000</v>
      </c>
      <c r="AM7" s="652">
        <f>SUM(AL7,AG7,AB7,U7,N7)</f>
        <v>193354327</v>
      </c>
    </row>
    <row r="8" spans="1:39" s="13" customFormat="1" ht="14.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10</v>
      </c>
      <c r="F8" s="4206"/>
      <c r="G8" s="657">
        <f>SUM(G9:G53)</f>
        <v>94100000</v>
      </c>
      <c r="H8" s="698"/>
      <c r="I8" s="679"/>
      <c r="J8" s="223"/>
      <c r="K8" s="543"/>
      <c r="L8" s="223"/>
      <c r="M8" s="544"/>
      <c r="N8" s="699">
        <f>SUM(N9,N12,N15,N17,N19,N21,N24,N26,N30,N32,N34,N36,N38,N46,N51)</f>
        <v>0</v>
      </c>
      <c r="O8" s="390"/>
      <c r="P8" s="223"/>
      <c r="Q8" s="223"/>
      <c r="R8" s="543"/>
      <c r="S8" s="223"/>
      <c r="T8" s="223"/>
      <c r="U8" s="699">
        <f>SUM(U9,U12,U15,U17,U19,U21,U24,U26,U30,U32,U34,U36,U38,U46,U51)</f>
        <v>32680000</v>
      </c>
      <c r="V8" s="390"/>
      <c r="W8" s="223"/>
      <c r="X8" s="223"/>
      <c r="Y8" s="543"/>
      <c r="Z8" s="223"/>
      <c r="AA8" s="223"/>
      <c r="AB8" s="699">
        <f>SUM(AB9,AB12,AB15,AB17,AB19,AB21,AB24,AB26,AB30,AB32,AB34,AB36,AB38,AB46,AB51)</f>
        <v>47360000</v>
      </c>
      <c r="AC8" s="390"/>
      <c r="AD8" s="223"/>
      <c r="AE8" s="223"/>
      <c r="AF8" s="543"/>
      <c r="AG8" s="699">
        <f>SUM(AG9,AG12,AG15,AG17,AG19,AG21,AG24,AG26,AG30,AG32,AG34,AG36,AG38,AG46,AG51)</f>
        <v>3900000</v>
      </c>
      <c r="AH8" s="390"/>
      <c r="AI8" s="223"/>
      <c r="AJ8" s="223"/>
      <c r="AK8" s="543"/>
      <c r="AL8" s="699">
        <f>SUM(AL9,AL12,AL15,AL17,AL19,AL21,AL24,AL26,AL30,AL32,AL34,AL36,AL38,AL46,AL51)</f>
        <v>10160000</v>
      </c>
    </row>
    <row r="9" spans="1:39" s="13" customFormat="1" ht="14.1" customHeight="1">
      <c r="A9" s="505"/>
      <c r="B9" s="518"/>
      <c r="C9" s="517"/>
      <c r="D9" s="517"/>
      <c r="E9" s="517" t="s">
        <v>391</v>
      </c>
      <c r="F9" s="658" t="s">
        <v>396</v>
      </c>
      <c r="G9" s="659">
        <f>SUM(N9,U9,AB9,AG9,AL9)</f>
        <v>30800000</v>
      </c>
      <c r="H9" s="700"/>
      <c r="I9" s="680"/>
      <c r="J9" s="229"/>
      <c r="K9" s="548"/>
      <c r="L9" s="229"/>
      <c r="M9" s="549"/>
      <c r="N9" s="690">
        <f>SUM(N10:N11)</f>
        <v>0</v>
      </c>
      <c r="O9" s="391"/>
      <c r="P9" s="229"/>
      <c r="Q9" s="229"/>
      <c r="R9" s="548"/>
      <c r="S9" s="229"/>
      <c r="T9" s="229"/>
      <c r="U9" s="690">
        <f>SUM(U10:U11)</f>
        <v>0</v>
      </c>
      <c r="V9" s="391"/>
      <c r="W9" s="229"/>
      <c r="X9" s="229"/>
      <c r="Y9" s="548"/>
      <c r="Z9" s="229"/>
      <c r="AA9" s="229"/>
      <c r="AB9" s="690">
        <f>SUM(AB10:AB11)</f>
        <v>30800000</v>
      </c>
      <c r="AC9" s="391"/>
      <c r="AD9" s="229"/>
      <c r="AE9" s="229"/>
      <c r="AF9" s="548"/>
      <c r="AG9" s="690">
        <f>SUM(AG10:AG11)</f>
        <v>0</v>
      </c>
      <c r="AH9" s="391"/>
      <c r="AI9" s="229"/>
      <c r="AJ9" s="229"/>
      <c r="AK9" s="548"/>
      <c r="AL9" s="690">
        <f>SUM(AL10:AL11)</f>
        <v>0</v>
      </c>
    </row>
    <row r="10" spans="1:39" s="13" customFormat="1" ht="14.1" customHeight="1">
      <c r="A10" s="505"/>
      <c r="B10" s="518"/>
      <c r="C10" s="517"/>
      <c r="D10" s="517"/>
      <c r="E10" s="517"/>
      <c r="F10" s="660"/>
      <c r="G10" s="659"/>
      <c r="H10" s="408"/>
      <c r="I10" s="446"/>
      <c r="J10" s="158"/>
      <c r="K10" s="505"/>
      <c r="L10" s="158"/>
      <c r="M10" s="535"/>
      <c r="N10" s="418"/>
      <c r="O10" s="385"/>
      <c r="P10" s="158"/>
      <c r="Q10" s="158"/>
      <c r="R10" s="505"/>
      <c r="S10" s="158"/>
      <c r="T10" s="158"/>
      <c r="U10" s="418"/>
      <c r="V10" s="394" t="s">
        <v>295</v>
      </c>
      <c r="W10" s="552">
        <v>300000</v>
      </c>
      <c r="X10" s="553" t="s">
        <v>7</v>
      </c>
      <c r="Y10" s="554">
        <v>36</v>
      </c>
      <c r="Z10" s="553"/>
      <c r="AA10" s="555"/>
      <c r="AB10" s="705">
        <f>SUM(W10*Y10)</f>
        <v>10800000</v>
      </c>
      <c r="AC10" s="385"/>
      <c r="AD10" s="158"/>
      <c r="AE10" s="158"/>
      <c r="AF10" s="505"/>
      <c r="AG10" s="418"/>
      <c r="AH10" s="385"/>
      <c r="AI10" s="158"/>
      <c r="AJ10" s="158"/>
      <c r="AK10" s="505"/>
      <c r="AL10" s="418"/>
    </row>
    <row r="11" spans="1:39" s="13" customFormat="1" ht="14.1" customHeight="1">
      <c r="A11" s="505"/>
      <c r="B11" s="518"/>
      <c r="C11" s="517"/>
      <c r="D11" s="517"/>
      <c r="E11" s="517"/>
      <c r="F11" s="660"/>
      <c r="G11" s="659"/>
      <c r="H11" s="408"/>
      <c r="I11" s="446"/>
      <c r="J11" s="560"/>
      <c r="K11" s="561"/>
      <c r="L11" s="158"/>
      <c r="M11" s="562"/>
      <c r="N11" s="418"/>
      <c r="O11" s="385"/>
      <c r="P11" s="559"/>
      <c r="Q11" s="560"/>
      <c r="R11" s="561"/>
      <c r="S11" s="158"/>
      <c r="T11" s="561"/>
      <c r="U11" s="418"/>
      <c r="V11" s="394" t="s">
        <v>296</v>
      </c>
      <c r="W11" s="552">
        <v>5000000</v>
      </c>
      <c r="X11" s="553" t="s">
        <v>7</v>
      </c>
      <c r="Y11" s="554">
        <v>4</v>
      </c>
      <c r="Z11" s="553"/>
      <c r="AA11" s="555"/>
      <c r="AB11" s="705">
        <f>SUM(W11*Y11)</f>
        <v>20000000</v>
      </c>
      <c r="AC11" s="385"/>
      <c r="AD11" s="559"/>
      <c r="AE11" s="560"/>
      <c r="AF11" s="561"/>
      <c r="AG11" s="418"/>
      <c r="AH11" s="385"/>
      <c r="AI11" s="559"/>
      <c r="AJ11" s="560"/>
      <c r="AK11" s="561"/>
      <c r="AL11" s="418"/>
    </row>
    <row r="12" spans="1:39" s="13" customFormat="1" ht="14.1" customHeight="1">
      <c r="A12" s="505"/>
      <c r="B12" s="518"/>
      <c r="C12" s="517"/>
      <c r="D12" s="517"/>
      <c r="E12" s="517" t="s">
        <v>377</v>
      </c>
      <c r="F12" s="660" t="s">
        <v>397</v>
      </c>
      <c r="G12" s="659">
        <f>SUM(N12,U12,AB12,AG12,AL12)</f>
        <v>25200000</v>
      </c>
      <c r="H12" s="408"/>
      <c r="I12" s="446"/>
      <c r="J12" s="158"/>
      <c r="K12" s="561"/>
      <c r="L12" s="158"/>
      <c r="M12" s="562"/>
      <c r="N12" s="418">
        <f>SUM(N13:N14)</f>
        <v>0</v>
      </c>
      <c r="O12" s="402"/>
      <c r="U12" s="418">
        <f>SUM(U13:U14)</f>
        <v>18000000</v>
      </c>
      <c r="V12" s="385"/>
      <c r="W12" s="559"/>
      <c r="X12" s="158"/>
      <c r="Y12" s="561"/>
      <c r="Z12" s="158"/>
      <c r="AA12" s="561"/>
      <c r="AB12" s="418">
        <f>SUM(AB13:AB14)</f>
        <v>3600000</v>
      </c>
      <c r="AC12" s="385"/>
      <c r="AD12" s="559"/>
      <c r="AE12" s="158"/>
      <c r="AF12" s="561"/>
      <c r="AG12" s="418">
        <f>SUM(AG13:AG14)</f>
        <v>3600000</v>
      </c>
      <c r="AH12" s="385"/>
      <c r="AI12" s="559"/>
      <c r="AJ12" s="158"/>
      <c r="AK12" s="561"/>
      <c r="AL12" s="418">
        <f>SUM(AL13:AL14)</f>
        <v>0</v>
      </c>
    </row>
    <row r="13" spans="1:39" s="13" customFormat="1" ht="14.1" customHeight="1">
      <c r="A13" s="505"/>
      <c r="B13" s="518"/>
      <c r="C13" s="517"/>
      <c r="D13" s="517"/>
      <c r="E13" s="517"/>
      <c r="F13" s="660"/>
      <c r="G13" s="659"/>
      <c r="H13" s="408"/>
      <c r="I13" s="446"/>
      <c r="J13" s="158"/>
      <c r="K13" s="561"/>
      <c r="L13" s="158"/>
      <c r="M13" s="562"/>
      <c r="N13" s="418"/>
      <c r="O13" s="394" t="s">
        <v>297</v>
      </c>
      <c r="P13" s="552">
        <v>400000</v>
      </c>
      <c r="Q13" s="553" t="s">
        <v>7</v>
      </c>
      <c r="R13" s="564">
        <v>30</v>
      </c>
      <c r="S13" s="553"/>
      <c r="T13" s="566"/>
      <c r="U13" s="705">
        <f>SUM(P13*R13)</f>
        <v>12000000</v>
      </c>
      <c r="V13" s="394" t="s">
        <v>282</v>
      </c>
      <c r="W13" s="552">
        <v>300000</v>
      </c>
      <c r="X13" s="553" t="s">
        <v>7</v>
      </c>
      <c r="Y13" s="554">
        <v>12</v>
      </c>
      <c r="Z13" s="553"/>
      <c r="AA13" s="555"/>
      <c r="AB13" s="705">
        <f>SUM(W13*Y13)</f>
        <v>3600000</v>
      </c>
      <c r="AC13" s="394" t="s">
        <v>282</v>
      </c>
      <c r="AD13" s="552">
        <v>300000</v>
      </c>
      <c r="AE13" s="553" t="s">
        <v>7</v>
      </c>
      <c r="AF13" s="554">
        <v>12</v>
      </c>
      <c r="AG13" s="705">
        <f>SUM(AD13*AF13)</f>
        <v>3600000</v>
      </c>
      <c r="AH13" s="385"/>
      <c r="AI13" s="559"/>
      <c r="AJ13" s="158"/>
      <c r="AK13" s="561"/>
      <c r="AL13" s="418"/>
    </row>
    <row r="14" spans="1:39" s="13" customFormat="1" ht="14.1" customHeight="1">
      <c r="A14" s="505"/>
      <c r="B14" s="518"/>
      <c r="C14" s="517"/>
      <c r="D14" s="517"/>
      <c r="E14" s="517"/>
      <c r="F14" s="660"/>
      <c r="G14" s="659"/>
      <c r="H14" s="408"/>
      <c r="I14" s="446"/>
      <c r="J14" s="158"/>
      <c r="K14" s="561"/>
      <c r="L14" s="158"/>
      <c r="M14" s="562"/>
      <c r="N14" s="418"/>
      <c r="O14" s="394" t="s">
        <v>298</v>
      </c>
      <c r="P14" s="552">
        <v>600000</v>
      </c>
      <c r="Q14" s="553" t="s">
        <v>7</v>
      </c>
      <c r="R14" s="564">
        <v>10</v>
      </c>
      <c r="S14" s="553"/>
      <c r="T14" s="566"/>
      <c r="U14" s="705">
        <f>SUM(P14*R14)</f>
        <v>6000000</v>
      </c>
      <c r="V14" s="385"/>
      <c r="W14" s="559"/>
      <c r="X14" s="158"/>
      <c r="Y14" s="561"/>
      <c r="Z14" s="158"/>
      <c r="AA14" s="561"/>
      <c r="AB14" s="418"/>
      <c r="AC14" s="385"/>
      <c r="AD14" s="559"/>
      <c r="AE14" s="158"/>
      <c r="AF14" s="561"/>
      <c r="AG14" s="418"/>
      <c r="AH14" s="385"/>
      <c r="AI14" s="559"/>
      <c r="AJ14" s="158"/>
      <c r="AK14" s="561"/>
      <c r="AL14" s="418"/>
    </row>
    <row r="15" spans="1:39" s="13" customFormat="1" ht="14.1" customHeight="1">
      <c r="A15" s="505"/>
      <c r="B15" s="518"/>
      <c r="C15" s="517"/>
      <c r="D15" s="517"/>
      <c r="E15" s="517" t="s">
        <v>378</v>
      </c>
      <c r="F15" s="660" t="s">
        <v>398</v>
      </c>
      <c r="G15" s="659">
        <f>SUM(N15,U15,AB15,AG15,AL15)</f>
        <v>4800000</v>
      </c>
      <c r="H15" s="404"/>
      <c r="I15" s="681"/>
      <c r="J15" s="568"/>
      <c r="K15" s="569"/>
      <c r="L15" s="206"/>
      <c r="M15" s="570"/>
      <c r="N15" s="418">
        <f>SUM(N16)</f>
        <v>0</v>
      </c>
      <c r="O15" s="402"/>
      <c r="U15" s="418">
        <f>SUM(U16)</f>
        <v>4800000</v>
      </c>
      <c r="V15" s="389"/>
      <c r="W15" s="567"/>
      <c r="X15" s="568"/>
      <c r="Y15" s="569"/>
      <c r="Z15" s="206"/>
      <c r="AA15" s="571"/>
      <c r="AB15" s="418">
        <f>SUM(AB16)</f>
        <v>0</v>
      </c>
      <c r="AC15" s="389"/>
      <c r="AD15" s="567"/>
      <c r="AE15" s="568"/>
      <c r="AF15" s="569"/>
      <c r="AG15" s="418">
        <f>SUM(AG16)</f>
        <v>0</v>
      </c>
      <c r="AH15" s="389"/>
      <c r="AI15" s="567"/>
      <c r="AJ15" s="568"/>
      <c r="AK15" s="569"/>
      <c r="AL15" s="418">
        <f>SUM(AL16)</f>
        <v>0</v>
      </c>
    </row>
    <row r="16" spans="1:39" s="13" customFormat="1" ht="14.1" customHeight="1">
      <c r="A16" s="505"/>
      <c r="B16" s="518"/>
      <c r="C16" s="517"/>
      <c r="D16" s="517"/>
      <c r="E16" s="517"/>
      <c r="F16" s="660"/>
      <c r="G16" s="659"/>
      <c r="H16" s="408"/>
      <c r="I16" s="446"/>
      <c r="J16" s="158"/>
      <c r="K16" s="573"/>
      <c r="L16" s="158"/>
      <c r="M16" s="505"/>
      <c r="N16" s="418"/>
      <c r="O16" s="394" t="s">
        <v>305</v>
      </c>
      <c r="P16" s="552">
        <v>400000</v>
      </c>
      <c r="Q16" s="553" t="s">
        <v>7</v>
      </c>
      <c r="R16" s="564">
        <v>12</v>
      </c>
      <c r="S16" s="553"/>
      <c r="T16" s="566"/>
      <c r="U16" s="705">
        <f>SUM(P16*R16)</f>
        <v>4800000</v>
      </c>
      <c r="V16" s="385"/>
      <c r="W16" s="559"/>
      <c r="X16" s="158"/>
      <c r="Y16" s="573"/>
      <c r="Z16" s="158"/>
      <c r="AA16" s="561"/>
      <c r="AB16" s="418"/>
      <c r="AC16" s="385"/>
      <c r="AD16" s="559"/>
      <c r="AE16" s="158"/>
      <c r="AF16" s="573"/>
      <c r="AG16" s="418"/>
      <c r="AH16" s="385"/>
      <c r="AI16" s="559"/>
      <c r="AJ16" s="158"/>
      <c r="AK16" s="573"/>
      <c r="AL16" s="418"/>
    </row>
    <row r="17" spans="1:38" s="13" customFormat="1" ht="14.1" customHeight="1">
      <c r="A17" s="505"/>
      <c r="B17" s="518"/>
      <c r="C17" s="518"/>
      <c r="D17" s="517"/>
      <c r="E17" s="517" t="s">
        <v>379</v>
      </c>
      <c r="F17" s="661" t="s">
        <v>299</v>
      </c>
      <c r="G17" s="659">
        <f>SUM(N17,U17,AB17,AG17,AL17)</f>
        <v>4000000</v>
      </c>
      <c r="H17" s="408"/>
      <c r="I17" s="446"/>
      <c r="J17" s="158"/>
      <c r="K17" s="505"/>
      <c r="L17" s="158"/>
      <c r="M17" s="535"/>
      <c r="N17" s="418">
        <f>SUM(N18:N20)</f>
        <v>0</v>
      </c>
      <c r="O17" s="385"/>
      <c r="P17" s="158"/>
      <c r="Q17" s="158"/>
      <c r="R17" s="505"/>
      <c r="S17" s="158"/>
      <c r="T17" s="158"/>
      <c r="U17" s="418">
        <f>SUM(U18:U18)</f>
        <v>0</v>
      </c>
      <c r="V17" s="385"/>
      <c r="W17" s="158"/>
      <c r="X17" s="158"/>
      <c r="Y17" s="505"/>
      <c r="Z17" s="158"/>
      <c r="AA17" s="158"/>
      <c r="AB17" s="418">
        <f>SUM(AB18:AB18)</f>
        <v>4000000</v>
      </c>
      <c r="AC17" s="385"/>
      <c r="AD17" s="158"/>
      <c r="AE17" s="158"/>
      <c r="AF17" s="505"/>
      <c r="AG17" s="418">
        <f>SUM(AG18:AG18)</f>
        <v>0</v>
      </c>
      <c r="AH17" s="385"/>
      <c r="AI17" s="158"/>
      <c r="AJ17" s="158"/>
      <c r="AK17" s="505"/>
      <c r="AL17" s="418">
        <f>SUM(AL18:AL18)</f>
        <v>0</v>
      </c>
    </row>
    <row r="18" spans="1:38" s="13" customFormat="1" ht="14.1" customHeight="1">
      <c r="A18" s="505"/>
      <c r="B18" s="518"/>
      <c r="C18" s="518"/>
      <c r="D18" s="518"/>
      <c r="E18" s="518"/>
      <c r="F18" s="661"/>
      <c r="G18" s="659"/>
      <c r="H18" s="408"/>
      <c r="I18" s="446"/>
      <c r="J18" s="560"/>
      <c r="K18" s="505"/>
      <c r="L18" s="158"/>
      <c r="M18" s="562"/>
      <c r="N18" s="418"/>
      <c r="O18" s="385"/>
      <c r="P18" s="559"/>
      <c r="Q18" s="560"/>
      <c r="R18" s="505"/>
      <c r="S18" s="158"/>
      <c r="T18" s="561"/>
      <c r="U18" s="418"/>
      <c r="V18" s="394" t="s">
        <v>299</v>
      </c>
      <c r="W18" s="552">
        <v>200000</v>
      </c>
      <c r="X18" s="553" t="s">
        <v>7</v>
      </c>
      <c r="Y18" s="554">
        <v>20</v>
      </c>
      <c r="Z18" s="553"/>
      <c r="AA18" s="555"/>
      <c r="AB18" s="705">
        <f>SUM(W18*Y18)</f>
        <v>4000000</v>
      </c>
      <c r="AC18" s="385"/>
      <c r="AD18" s="559"/>
      <c r="AE18" s="560"/>
      <c r="AF18" s="505"/>
      <c r="AG18" s="418"/>
      <c r="AH18" s="385"/>
      <c r="AI18" s="559"/>
      <c r="AJ18" s="560"/>
      <c r="AK18" s="505"/>
      <c r="AL18" s="418"/>
    </row>
    <row r="19" spans="1:38" s="13" customFormat="1" ht="14.1" customHeight="1">
      <c r="A19" s="505"/>
      <c r="B19" s="518"/>
      <c r="C19" s="518"/>
      <c r="D19" s="517"/>
      <c r="E19" s="517" t="s">
        <v>380</v>
      </c>
      <c r="F19" s="661" t="s">
        <v>399</v>
      </c>
      <c r="G19" s="659">
        <f>SUM(N19,U19,AB19,AG19,AL19)</f>
        <v>240000</v>
      </c>
      <c r="H19" s="408"/>
      <c r="I19" s="446"/>
      <c r="J19" s="158"/>
      <c r="K19" s="505"/>
      <c r="L19" s="158"/>
      <c r="M19" s="535"/>
      <c r="N19" s="418">
        <f>SUM(N20:N22)</f>
        <v>0</v>
      </c>
      <c r="O19" s="385"/>
      <c r="P19" s="158"/>
      <c r="Q19" s="158"/>
      <c r="R19" s="505"/>
      <c r="S19" s="158"/>
      <c r="T19" s="158"/>
      <c r="U19" s="418">
        <f>SUM(U20)</f>
        <v>240000</v>
      </c>
      <c r="V19" s="385"/>
      <c r="W19" s="158"/>
      <c r="X19" s="158"/>
      <c r="Y19" s="505"/>
      <c r="Z19" s="158"/>
      <c r="AA19" s="158"/>
      <c r="AB19" s="418">
        <f>SUM(AB20)</f>
        <v>0</v>
      </c>
      <c r="AC19" s="385"/>
      <c r="AD19" s="158"/>
      <c r="AE19" s="158"/>
      <c r="AF19" s="505"/>
      <c r="AG19" s="418">
        <f>SUM(AG20)</f>
        <v>0</v>
      </c>
      <c r="AH19" s="385"/>
      <c r="AI19" s="158"/>
      <c r="AJ19" s="158"/>
      <c r="AK19" s="505"/>
      <c r="AL19" s="418">
        <f>SUM(AL20)</f>
        <v>0</v>
      </c>
    </row>
    <row r="20" spans="1:38" s="13" customFormat="1" ht="14.1" customHeight="1">
      <c r="A20" s="505"/>
      <c r="B20" s="518"/>
      <c r="C20" s="518"/>
      <c r="D20" s="518"/>
      <c r="E20" s="518"/>
      <c r="F20" s="660"/>
      <c r="G20" s="659"/>
      <c r="H20" s="408"/>
      <c r="I20" s="446"/>
      <c r="J20" s="158"/>
      <c r="K20" s="561"/>
      <c r="L20" s="158"/>
      <c r="M20" s="562"/>
      <c r="N20" s="418"/>
      <c r="O20" s="394" t="s">
        <v>284</v>
      </c>
      <c r="P20" s="552">
        <v>20000</v>
      </c>
      <c r="Q20" s="553" t="s">
        <v>7</v>
      </c>
      <c r="R20" s="566">
        <v>12</v>
      </c>
      <c r="S20" s="553"/>
      <c r="T20" s="566"/>
      <c r="U20" s="705">
        <f>SUM(P20*R20)</f>
        <v>240000</v>
      </c>
      <c r="V20" s="394"/>
      <c r="W20" s="552"/>
      <c r="X20" s="553"/>
      <c r="Y20" s="566"/>
      <c r="Z20" s="553"/>
      <c r="AA20" s="566"/>
      <c r="AB20" s="705"/>
      <c r="AC20" s="385"/>
      <c r="AD20" s="559"/>
      <c r="AE20" s="158"/>
      <c r="AF20" s="561"/>
      <c r="AG20" s="418"/>
      <c r="AH20" s="385"/>
      <c r="AI20" s="559"/>
      <c r="AJ20" s="158"/>
      <c r="AK20" s="561"/>
      <c r="AL20" s="418"/>
    </row>
    <row r="21" spans="1:38" s="13" customFormat="1" ht="14.1" customHeight="1">
      <c r="A21" s="505"/>
      <c r="B21" s="518"/>
      <c r="C21" s="518"/>
      <c r="D21" s="517"/>
      <c r="E21" s="517" t="s">
        <v>381</v>
      </c>
      <c r="F21" s="661" t="s">
        <v>400</v>
      </c>
      <c r="G21" s="659">
        <f>SUM(N21,U21,AB21,AG21,AL21)</f>
        <v>1480000</v>
      </c>
      <c r="H21" s="408"/>
      <c r="I21" s="446"/>
      <c r="J21" s="158"/>
      <c r="K21" s="505"/>
      <c r="L21" s="158"/>
      <c r="M21" s="535"/>
      <c r="N21" s="418">
        <f>SUM(N22:N24)</f>
        <v>0</v>
      </c>
      <c r="O21" s="385"/>
      <c r="P21" s="158"/>
      <c r="Q21" s="158"/>
      <c r="R21" s="505"/>
      <c r="S21" s="158"/>
      <c r="T21" s="158"/>
      <c r="U21" s="418">
        <f>SUM(U22:U23)</f>
        <v>1240000</v>
      </c>
      <c r="V21" s="385"/>
      <c r="W21" s="158"/>
      <c r="X21" s="158"/>
      <c r="Y21" s="505"/>
      <c r="Z21" s="158"/>
      <c r="AA21" s="158"/>
      <c r="AB21" s="418">
        <f>SUM(AB22:AB23)</f>
        <v>240000</v>
      </c>
      <c r="AC21" s="385"/>
      <c r="AD21" s="158"/>
      <c r="AE21" s="158"/>
      <c r="AF21" s="505"/>
      <c r="AG21" s="418">
        <f>SUM(AG22:AG23)</f>
        <v>0</v>
      </c>
      <c r="AH21" s="385"/>
      <c r="AI21" s="158"/>
      <c r="AJ21" s="158"/>
      <c r="AK21" s="505"/>
      <c r="AL21" s="418">
        <f>SUM(AL22:AL23)</f>
        <v>0</v>
      </c>
    </row>
    <row r="22" spans="1:38" s="13" customFormat="1" ht="14.1" customHeight="1">
      <c r="A22" s="505"/>
      <c r="B22" s="518"/>
      <c r="C22" s="518"/>
      <c r="D22" s="518"/>
      <c r="E22" s="518"/>
      <c r="F22" s="661"/>
      <c r="G22" s="659"/>
      <c r="H22" s="408"/>
      <c r="I22" s="446"/>
      <c r="J22" s="158"/>
      <c r="K22" s="573"/>
      <c r="L22" s="158"/>
      <c r="M22" s="562"/>
      <c r="N22" s="418"/>
      <c r="O22" s="394" t="s">
        <v>283</v>
      </c>
      <c r="P22" s="552">
        <v>20000</v>
      </c>
      <c r="Q22" s="553" t="s">
        <v>7</v>
      </c>
      <c r="R22" s="566">
        <v>12</v>
      </c>
      <c r="S22" s="553"/>
      <c r="T22" s="566"/>
      <c r="U22" s="705">
        <f>SUM(P22*R22)</f>
        <v>240000</v>
      </c>
      <c r="V22" s="394" t="s">
        <v>283</v>
      </c>
      <c r="W22" s="552">
        <v>20000</v>
      </c>
      <c r="X22" s="553" t="s">
        <v>7</v>
      </c>
      <c r="Y22" s="566">
        <v>12</v>
      </c>
      <c r="Z22" s="553"/>
      <c r="AA22" s="566"/>
      <c r="AB22" s="705">
        <f>SUM(W22*Y22)</f>
        <v>240000</v>
      </c>
      <c r="AC22" s="385"/>
      <c r="AD22" s="559"/>
      <c r="AE22" s="158"/>
      <c r="AF22" s="573"/>
      <c r="AG22" s="418"/>
      <c r="AH22" s="385"/>
      <c r="AI22" s="559"/>
      <c r="AJ22" s="158"/>
      <c r="AK22" s="573"/>
      <c r="AL22" s="418"/>
    </row>
    <row r="23" spans="1:38" s="13" customFormat="1" ht="14.1" customHeight="1">
      <c r="A23" s="505"/>
      <c r="B23" s="518"/>
      <c r="C23" s="518"/>
      <c r="D23" s="518"/>
      <c r="E23" s="518"/>
      <c r="F23" s="661"/>
      <c r="G23" s="659"/>
      <c r="H23" s="408"/>
      <c r="I23" s="446"/>
      <c r="J23" s="158"/>
      <c r="K23" s="573"/>
      <c r="L23" s="158"/>
      <c r="M23" s="562"/>
      <c r="N23" s="418"/>
      <c r="O23" s="395" t="s">
        <v>300</v>
      </c>
      <c r="P23" s="574">
        <v>500000</v>
      </c>
      <c r="Q23" s="575" t="s">
        <v>7</v>
      </c>
      <c r="R23" s="576">
        <v>2</v>
      </c>
      <c r="S23" s="577"/>
      <c r="T23" s="579"/>
      <c r="U23" s="713">
        <f>SUM(P23*R23)</f>
        <v>1000000</v>
      </c>
      <c r="V23" s="385"/>
      <c r="W23" s="559"/>
      <c r="X23" s="158"/>
      <c r="Y23" s="573"/>
      <c r="Z23" s="158"/>
      <c r="AA23" s="561"/>
      <c r="AB23" s="418"/>
      <c r="AC23" s="385"/>
      <c r="AD23" s="559"/>
      <c r="AE23" s="158"/>
      <c r="AF23" s="573"/>
      <c r="AG23" s="418"/>
      <c r="AH23" s="385"/>
      <c r="AI23" s="559"/>
      <c r="AJ23" s="158"/>
      <c r="AK23" s="573"/>
      <c r="AL23" s="418"/>
    </row>
    <row r="24" spans="1:38" s="13" customFormat="1" ht="14.1" customHeight="1">
      <c r="A24" s="505"/>
      <c r="B24" s="518"/>
      <c r="C24" s="518"/>
      <c r="D24" s="517"/>
      <c r="E24" s="517" t="s">
        <v>382</v>
      </c>
      <c r="F24" s="661" t="s">
        <v>401</v>
      </c>
      <c r="G24" s="659">
        <f>SUM(N24,U24,AB24,AG24,AL24)</f>
        <v>0</v>
      </c>
      <c r="H24" s="408"/>
      <c r="I24" s="446"/>
      <c r="J24" s="158"/>
      <c r="K24" s="505"/>
      <c r="L24" s="158"/>
      <c r="M24" s="535"/>
      <c r="N24" s="418">
        <f>SUM(N25:N27)</f>
        <v>0</v>
      </c>
      <c r="O24" s="385"/>
      <c r="P24" s="158"/>
      <c r="Q24" s="158"/>
      <c r="R24" s="505"/>
      <c r="S24" s="158"/>
      <c r="T24" s="158"/>
      <c r="U24" s="418">
        <f>SUM(U25)</f>
        <v>0</v>
      </c>
      <c r="V24" s="385"/>
      <c r="W24" s="158"/>
      <c r="X24" s="158"/>
      <c r="Y24" s="505"/>
      <c r="Z24" s="158"/>
      <c r="AA24" s="158"/>
      <c r="AB24" s="418">
        <f>SUM(AB25)</f>
        <v>0</v>
      </c>
      <c r="AC24" s="385"/>
      <c r="AD24" s="158"/>
      <c r="AE24" s="158"/>
      <c r="AF24" s="505"/>
      <c r="AG24" s="418">
        <f>SUM(AG25)</f>
        <v>0</v>
      </c>
      <c r="AH24" s="385"/>
      <c r="AI24" s="158"/>
      <c r="AJ24" s="158"/>
      <c r="AK24" s="505"/>
      <c r="AL24" s="418">
        <f>SUM(AL25)</f>
        <v>0</v>
      </c>
    </row>
    <row r="25" spans="1:38" s="13" customFormat="1" ht="14.1" customHeight="1">
      <c r="A25" s="505"/>
      <c r="B25" s="518"/>
      <c r="C25" s="518"/>
      <c r="D25" s="518"/>
      <c r="E25" s="518"/>
      <c r="F25" s="661"/>
      <c r="G25" s="659"/>
      <c r="H25" s="408"/>
      <c r="I25" s="446"/>
      <c r="J25" s="158"/>
      <c r="K25" s="505"/>
      <c r="L25" s="158"/>
      <c r="M25" s="535"/>
      <c r="N25" s="418"/>
      <c r="O25" s="385"/>
      <c r="P25" s="158"/>
      <c r="Q25" s="158"/>
      <c r="R25" s="505"/>
      <c r="S25" s="158"/>
      <c r="T25" s="158"/>
      <c r="U25" s="418"/>
      <c r="V25" s="385"/>
      <c r="W25" s="158"/>
      <c r="X25" s="158"/>
      <c r="Y25" s="505"/>
      <c r="Z25" s="158"/>
      <c r="AA25" s="158"/>
      <c r="AB25" s="418"/>
      <c r="AC25" s="385"/>
      <c r="AD25" s="158"/>
      <c r="AE25" s="158"/>
      <c r="AF25" s="505"/>
      <c r="AG25" s="418"/>
      <c r="AH25" s="385"/>
      <c r="AI25" s="158"/>
      <c r="AJ25" s="158"/>
      <c r="AK25" s="505"/>
      <c r="AL25" s="418"/>
    </row>
    <row r="26" spans="1:38" s="13" customFormat="1" ht="12.95" customHeight="1">
      <c r="A26" s="505"/>
      <c r="B26" s="518"/>
      <c r="C26" s="518"/>
      <c r="D26" s="517"/>
      <c r="E26" s="517" t="s">
        <v>383</v>
      </c>
      <c r="F26" s="661" t="s">
        <v>402</v>
      </c>
      <c r="G26" s="659">
        <f>SUM(N26,U26,AB26,AG26,AL26)</f>
        <v>4240000</v>
      </c>
      <c r="H26" s="408"/>
      <c r="I26" s="446"/>
      <c r="J26" s="158"/>
      <c r="K26" s="505"/>
      <c r="L26" s="158"/>
      <c r="M26" s="535"/>
      <c r="N26" s="418">
        <f>SUM(N27:N29)</f>
        <v>0</v>
      </c>
      <c r="O26" s="394"/>
      <c r="P26" s="552">
        <v>40000</v>
      </c>
      <c r="Q26" s="582" t="s">
        <v>7</v>
      </c>
      <c r="R26" s="566">
        <v>12</v>
      </c>
      <c r="S26" s="553"/>
      <c r="T26" s="566"/>
      <c r="U26" s="418">
        <f>SUM(U27:U29)</f>
        <v>480000</v>
      </c>
      <c r="V26" s="394"/>
      <c r="W26" s="552">
        <v>20000</v>
      </c>
      <c r="X26" s="553" t="s">
        <v>7</v>
      </c>
      <c r="Y26" s="554">
        <v>50</v>
      </c>
      <c r="Z26" s="553"/>
      <c r="AA26" s="566"/>
      <c r="AB26" s="418">
        <f>SUM(AB27:AB29)</f>
        <v>1300000</v>
      </c>
      <c r="AC26" s="385"/>
      <c r="AD26" s="158"/>
      <c r="AE26" s="158"/>
      <c r="AF26" s="505"/>
      <c r="AG26" s="418">
        <f>SUM(AG27:AG29)</f>
        <v>300000</v>
      </c>
      <c r="AH26" s="385"/>
      <c r="AI26" s="158"/>
      <c r="AJ26" s="158"/>
      <c r="AK26" s="505"/>
      <c r="AL26" s="418">
        <f>SUM(AL27:AL29)</f>
        <v>2160000</v>
      </c>
    </row>
    <row r="27" spans="1:38" s="13" customFormat="1" ht="12.95" customHeight="1">
      <c r="A27" s="505"/>
      <c r="B27" s="518"/>
      <c r="C27" s="518"/>
      <c r="D27" s="518"/>
      <c r="E27" s="518"/>
      <c r="F27" s="661"/>
      <c r="G27" s="659"/>
      <c r="H27" s="408"/>
      <c r="I27" s="446"/>
      <c r="J27" s="158"/>
      <c r="K27" s="505"/>
      <c r="L27" s="158"/>
      <c r="M27" s="535"/>
      <c r="N27" s="418"/>
      <c r="O27" s="394" t="s">
        <v>301</v>
      </c>
      <c r="P27" s="552">
        <v>40000</v>
      </c>
      <c r="Q27" s="582" t="s">
        <v>7</v>
      </c>
      <c r="R27" s="566">
        <v>12</v>
      </c>
      <c r="S27" s="553"/>
      <c r="T27" s="566"/>
      <c r="U27" s="705">
        <f>SUM(P27*R27)</f>
        <v>480000</v>
      </c>
      <c r="V27" s="394" t="s">
        <v>301</v>
      </c>
      <c r="W27" s="552">
        <v>30000</v>
      </c>
      <c r="X27" s="553" t="s">
        <v>7</v>
      </c>
      <c r="Y27" s="555">
        <v>10</v>
      </c>
      <c r="Z27" s="553"/>
      <c r="AA27" s="555"/>
      <c r="AB27" s="705">
        <f>SUM(W27*Y27)</f>
        <v>300000</v>
      </c>
      <c r="AC27" s="394" t="s">
        <v>301</v>
      </c>
      <c r="AD27" s="552">
        <v>30000</v>
      </c>
      <c r="AE27" s="553" t="s">
        <v>7</v>
      </c>
      <c r="AF27" s="555">
        <v>10</v>
      </c>
      <c r="AG27" s="705">
        <f>SUM(AD27*AF27)</f>
        <v>300000</v>
      </c>
      <c r="AH27" s="394" t="s">
        <v>301</v>
      </c>
      <c r="AI27" s="552">
        <v>80000</v>
      </c>
      <c r="AJ27" s="582" t="s">
        <v>7</v>
      </c>
      <c r="AK27" s="566">
        <v>12</v>
      </c>
      <c r="AL27" s="705">
        <f>SUM(AI27*AK27)</f>
        <v>960000</v>
      </c>
    </row>
    <row r="28" spans="1:38" s="13" customFormat="1" ht="12.95" customHeight="1">
      <c r="A28" s="505"/>
      <c r="B28" s="518"/>
      <c r="C28" s="518"/>
      <c r="D28" s="518"/>
      <c r="E28" s="518"/>
      <c r="F28" s="661"/>
      <c r="G28" s="659"/>
      <c r="H28" s="408"/>
      <c r="I28" s="446"/>
      <c r="J28" s="158"/>
      <c r="K28" s="505"/>
      <c r="L28" s="158"/>
      <c r="M28" s="535"/>
      <c r="N28" s="418"/>
      <c r="O28" s="385"/>
      <c r="P28" s="158"/>
      <c r="Q28" s="158"/>
      <c r="R28" s="505"/>
      <c r="S28" s="158"/>
      <c r="T28" s="158"/>
      <c r="U28" s="418"/>
      <c r="V28" s="394" t="s">
        <v>178</v>
      </c>
      <c r="W28" s="552">
        <v>20000</v>
      </c>
      <c r="X28" s="553" t="s">
        <v>7</v>
      </c>
      <c r="Y28" s="554">
        <v>50</v>
      </c>
      <c r="Z28" s="553"/>
      <c r="AA28" s="566"/>
      <c r="AB28" s="705">
        <f>SUM(W28*Y28)</f>
        <v>1000000</v>
      </c>
      <c r="AC28" s="385"/>
      <c r="AD28" s="158"/>
      <c r="AE28" s="158"/>
      <c r="AF28" s="505"/>
      <c r="AG28" s="418"/>
      <c r="AH28" s="394" t="s">
        <v>275</v>
      </c>
      <c r="AI28" s="552">
        <v>100000</v>
      </c>
      <c r="AJ28" s="582" t="s">
        <v>7</v>
      </c>
      <c r="AK28" s="583">
        <v>4</v>
      </c>
      <c r="AL28" s="705">
        <f>SUM(AI28*AK28)</f>
        <v>400000</v>
      </c>
    </row>
    <row r="29" spans="1:38" s="13" customFormat="1" ht="12.95" customHeight="1">
      <c r="A29" s="505"/>
      <c r="B29" s="518"/>
      <c r="C29" s="518"/>
      <c r="D29" s="518"/>
      <c r="E29" s="518"/>
      <c r="F29" s="661"/>
      <c r="G29" s="659"/>
      <c r="H29" s="408"/>
      <c r="I29" s="446"/>
      <c r="J29" s="158"/>
      <c r="K29" s="505"/>
      <c r="L29" s="158"/>
      <c r="M29" s="535"/>
      <c r="N29" s="418"/>
      <c r="O29" s="385"/>
      <c r="P29" s="158"/>
      <c r="Q29" s="158"/>
      <c r="R29" s="505"/>
      <c r="S29" s="158"/>
      <c r="T29" s="158"/>
      <c r="U29" s="418"/>
      <c r="V29" s="385"/>
      <c r="W29" s="158"/>
      <c r="X29" s="158"/>
      <c r="Y29" s="505"/>
      <c r="Z29" s="158"/>
      <c r="AA29" s="158"/>
      <c r="AB29" s="418"/>
      <c r="AC29" s="385"/>
      <c r="AD29" s="158"/>
      <c r="AE29" s="158"/>
      <c r="AF29" s="505"/>
      <c r="AG29" s="418"/>
      <c r="AH29" s="394" t="s">
        <v>142</v>
      </c>
      <c r="AI29" s="552">
        <v>200000</v>
      </c>
      <c r="AJ29" s="553" t="s">
        <v>7</v>
      </c>
      <c r="AK29" s="554">
        <v>4</v>
      </c>
      <c r="AL29" s="705">
        <f>SUM(AI29*AK29)</f>
        <v>800000</v>
      </c>
    </row>
    <row r="30" spans="1:38" s="13" customFormat="1" ht="12.95" customHeight="1">
      <c r="A30" s="505"/>
      <c r="B30" s="518"/>
      <c r="C30" s="518"/>
      <c r="D30" s="517"/>
      <c r="E30" s="517" t="s">
        <v>384</v>
      </c>
      <c r="F30" s="661" t="s">
        <v>403</v>
      </c>
      <c r="G30" s="659">
        <f>SUM(N30,U30,AB30,AG30,AL30)</f>
        <v>720000</v>
      </c>
      <c r="H30" s="408"/>
      <c r="I30" s="446"/>
      <c r="J30" s="158"/>
      <c r="K30" s="505"/>
      <c r="L30" s="158"/>
      <c r="M30" s="535"/>
      <c r="N30" s="418">
        <f>SUM(N31)</f>
        <v>0</v>
      </c>
      <c r="O30" s="385"/>
      <c r="P30" s="158"/>
      <c r="Q30" s="158"/>
      <c r="R30" s="505"/>
      <c r="S30" s="158"/>
      <c r="T30" s="158"/>
      <c r="U30" s="418">
        <f>SUM(U31)</f>
        <v>720000</v>
      </c>
      <c r="V30" s="385"/>
      <c r="W30" s="158"/>
      <c r="X30" s="158"/>
      <c r="Y30" s="505"/>
      <c r="Z30" s="158"/>
      <c r="AA30" s="158"/>
      <c r="AB30" s="418">
        <f>SUM(AB31)</f>
        <v>0</v>
      </c>
      <c r="AC30" s="385"/>
      <c r="AD30" s="158"/>
      <c r="AE30" s="158"/>
      <c r="AF30" s="505"/>
      <c r="AG30" s="418">
        <f>SUM(AG31)</f>
        <v>0</v>
      </c>
      <c r="AH30" s="385"/>
      <c r="AI30" s="158"/>
      <c r="AJ30" s="158"/>
      <c r="AK30" s="505"/>
      <c r="AL30" s="418">
        <f>SUM(AL31)</f>
        <v>0</v>
      </c>
    </row>
    <row r="31" spans="1:38" s="13" customFormat="1" ht="12.95" customHeight="1">
      <c r="A31" s="505"/>
      <c r="B31" s="518"/>
      <c r="C31" s="518"/>
      <c r="D31" s="518"/>
      <c r="E31" s="518"/>
      <c r="F31" s="661"/>
      <c r="G31" s="659"/>
      <c r="H31" s="408"/>
      <c r="I31" s="446"/>
      <c r="J31" s="158"/>
      <c r="K31" s="505"/>
      <c r="L31" s="158"/>
      <c r="M31" s="535"/>
      <c r="N31" s="418"/>
      <c r="O31" s="395" t="s">
        <v>302</v>
      </c>
      <c r="P31" s="574">
        <v>30000</v>
      </c>
      <c r="Q31" s="577" t="s">
        <v>7</v>
      </c>
      <c r="R31" s="585">
        <v>24</v>
      </c>
      <c r="S31" s="577"/>
      <c r="T31" s="579"/>
      <c r="U31" s="713">
        <f>SUM(P31*R31)</f>
        <v>720000</v>
      </c>
      <c r="V31" s="385"/>
      <c r="W31" s="158"/>
      <c r="X31" s="158"/>
      <c r="Y31" s="505"/>
      <c r="Z31" s="158"/>
      <c r="AA31" s="158"/>
      <c r="AB31" s="418"/>
      <c r="AC31" s="385"/>
      <c r="AD31" s="158"/>
      <c r="AE31" s="158"/>
      <c r="AF31" s="505"/>
      <c r="AG31" s="418"/>
      <c r="AH31" s="385"/>
      <c r="AI31" s="158"/>
      <c r="AJ31" s="158"/>
      <c r="AK31" s="505"/>
      <c r="AL31" s="418"/>
    </row>
    <row r="32" spans="1:38" s="13" customFormat="1" ht="12.95" customHeight="1">
      <c r="A32" s="505"/>
      <c r="B32" s="518"/>
      <c r="C32" s="518"/>
      <c r="D32" s="517"/>
      <c r="E32" s="517" t="s">
        <v>385</v>
      </c>
      <c r="F32" s="661" t="s">
        <v>404</v>
      </c>
      <c r="G32" s="659">
        <f>SUM(N32,U32,AB32,AG32,AL32)</f>
        <v>1200000</v>
      </c>
      <c r="H32" s="408"/>
      <c r="I32" s="446"/>
      <c r="J32" s="158"/>
      <c r="K32" s="505"/>
      <c r="L32" s="158"/>
      <c r="M32" s="535"/>
      <c r="N32" s="418">
        <f>SUM(N33)</f>
        <v>0</v>
      </c>
      <c r="O32" s="394"/>
      <c r="P32" s="552"/>
      <c r="Q32" s="582"/>
      <c r="R32" s="554"/>
      <c r="S32" s="553"/>
      <c r="T32" s="566"/>
      <c r="U32" s="418">
        <f>SUM(U33)</f>
        <v>1200000</v>
      </c>
      <c r="V32" s="385"/>
      <c r="W32" s="158"/>
      <c r="X32" s="158"/>
      <c r="Y32" s="505"/>
      <c r="Z32" s="158"/>
      <c r="AA32" s="158"/>
      <c r="AB32" s="418"/>
      <c r="AC32" s="385"/>
      <c r="AD32" s="158"/>
      <c r="AE32" s="158"/>
      <c r="AF32" s="505"/>
      <c r="AG32" s="418"/>
      <c r="AH32" s="385"/>
      <c r="AI32" s="158"/>
      <c r="AJ32" s="158"/>
      <c r="AK32" s="505"/>
      <c r="AL32" s="418"/>
    </row>
    <row r="33" spans="1:38" s="13" customFormat="1" ht="12.95" customHeight="1">
      <c r="A33" s="505"/>
      <c r="B33" s="518"/>
      <c r="C33" s="518"/>
      <c r="D33" s="518"/>
      <c r="E33" s="518"/>
      <c r="F33" s="661"/>
      <c r="G33" s="659"/>
      <c r="H33" s="408"/>
      <c r="I33" s="446"/>
      <c r="J33" s="158"/>
      <c r="K33" s="505"/>
      <c r="L33" s="158"/>
      <c r="M33" s="535"/>
      <c r="N33" s="418"/>
      <c r="O33" s="385"/>
      <c r="P33" s="552">
        <v>300000</v>
      </c>
      <c r="Q33" s="582" t="s">
        <v>7</v>
      </c>
      <c r="R33" s="554">
        <v>4</v>
      </c>
      <c r="S33" s="553"/>
      <c r="T33" s="566"/>
      <c r="U33" s="418">
        <f>P33*R33</f>
        <v>1200000</v>
      </c>
      <c r="V33" s="385"/>
      <c r="W33" s="158"/>
      <c r="X33" s="158"/>
      <c r="Y33" s="505"/>
      <c r="Z33" s="158"/>
      <c r="AA33" s="158"/>
      <c r="AB33" s="418"/>
      <c r="AC33" s="385"/>
      <c r="AD33" s="158"/>
      <c r="AE33" s="158"/>
      <c r="AF33" s="505"/>
      <c r="AG33" s="418"/>
      <c r="AH33" s="385"/>
      <c r="AI33" s="559"/>
      <c r="AJ33" s="158"/>
      <c r="AK33" s="561"/>
      <c r="AL33" s="418"/>
    </row>
    <row r="34" spans="1:38" s="13" customFormat="1" ht="12.95" customHeight="1">
      <c r="A34" s="505"/>
      <c r="B34" s="518"/>
      <c r="C34" s="518"/>
      <c r="D34" s="517"/>
      <c r="E34" s="517" t="s">
        <v>386</v>
      </c>
      <c r="F34" s="661" t="s">
        <v>405</v>
      </c>
      <c r="G34" s="659">
        <f>SUM(N34,U34,AB34,AG34,AL34)</f>
        <v>1700000</v>
      </c>
      <c r="H34" s="408"/>
      <c r="I34" s="446"/>
      <c r="J34" s="158"/>
      <c r="K34" s="505"/>
      <c r="L34" s="158"/>
      <c r="M34" s="535"/>
      <c r="N34" s="418">
        <f>SUM(N35)</f>
        <v>0</v>
      </c>
      <c r="O34" s="385"/>
      <c r="P34" s="158"/>
      <c r="Q34" s="158"/>
      <c r="R34" s="505"/>
      <c r="S34" s="158"/>
      <c r="T34" s="158"/>
      <c r="U34" s="418">
        <f>SUM(U35)</f>
        <v>1200000</v>
      </c>
      <c r="V34" s="385"/>
      <c r="W34" s="158"/>
      <c r="X34" s="158"/>
      <c r="Y34" s="505"/>
      <c r="Z34" s="158"/>
      <c r="AA34" s="158"/>
      <c r="AB34" s="418">
        <f>SUM(AB35)</f>
        <v>500000</v>
      </c>
      <c r="AC34" s="385"/>
      <c r="AD34" s="158"/>
      <c r="AE34" s="158"/>
      <c r="AF34" s="505"/>
      <c r="AG34" s="418">
        <f>SUM(AG35)</f>
        <v>0</v>
      </c>
      <c r="AH34" s="385"/>
      <c r="AI34" s="559"/>
      <c r="AJ34" s="158"/>
      <c r="AK34" s="561"/>
      <c r="AL34" s="418">
        <f>SUM(AL35)</f>
        <v>0</v>
      </c>
    </row>
    <row r="35" spans="1:38" s="13" customFormat="1" ht="12.95" customHeight="1">
      <c r="A35" s="505"/>
      <c r="B35" s="518"/>
      <c r="C35" s="518"/>
      <c r="D35" s="518"/>
      <c r="E35" s="518"/>
      <c r="F35" s="661"/>
      <c r="G35" s="659"/>
      <c r="H35" s="408"/>
      <c r="I35" s="446"/>
      <c r="J35" s="158"/>
      <c r="K35" s="505"/>
      <c r="L35" s="158"/>
      <c r="M35" s="535"/>
      <c r="N35" s="418"/>
      <c r="O35" s="394" t="s">
        <v>261</v>
      </c>
      <c r="P35" s="552">
        <v>300000</v>
      </c>
      <c r="Q35" s="582" t="s">
        <v>7</v>
      </c>
      <c r="R35" s="583">
        <v>4</v>
      </c>
      <c r="S35" s="553"/>
      <c r="T35" s="566"/>
      <c r="U35" s="705">
        <f>SUM(P35*R35)</f>
        <v>1200000</v>
      </c>
      <c r="V35" s="394" t="s">
        <v>170</v>
      </c>
      <c r="W35" s="552">
        <v>500000</v>
      </c>
      <c r="X35" s="582" t="s">
        <v>7</v>
      </c>
      <c r="Y35" s="566">
        <v>1</v>
      </c>
      <c r="Z35" s="553"/>
      <c r="AA35" s="566"/>
      <c r="AB35" s="705">
        <f>SUM(W35*Y35)</f>
        <v>500000</v>
      </c>
      <c r="AC35" s="385"/>
      <c r="AD35" s="158"/>
      <c r="AE35" s="158"/>
      <c r="AF35" s="505"/>
      <c r="AG35" s="418"/>
      <c r="AH35" s="402"/>
      <c r="AL35" s="415"/>
    </row>
    <row r="36" spans="1:38" s="13" customFormat="1" ht="12.95" customHeight="1">
      <c r="A36" s="505"/>
      <c r="B36" s="518"/>
      <c r="C36" s="518"/>
      <c r="D36" s="517"/>
      <c r="E36" s="517" t="s">
        <v>387</v>
      </c>
      <c r="F36" s="661" t="s">
        <v>406</v>
      </c>
      <c r="G36" s="659">
        <f>SUM(N36,U36,AB36,AG36,AL36)</f>
        <v>840000</v>
      </c>
      <c r="H36" s="408"/>
      <c r="I36" s="446"/>
      <c r="J36" s="158"/>
      <c r="K36" s="505"/>
      <c r="L36" s="158"/>
      <c r="M36" s="535"/>
      <c r="N36" s="418">
        <f>SUM(N37)</f>
        <v>0</v>
      </c>
      <c r="O36" s="385"/>
      <c r="P36" s="158"/>
      <c r="Q36" s="158"/>
      <c r="R36" s="505"/>
      <c r="S36" s="158"/>
      <c r="T36" s="158"/>
      <c r="U36" s="418">
        <f>SUM(U37)</f>
        <v>0</v>
      </c>
      <c r="V36" s="385"/>
      <c r="W36" s="158"/>
      <c r="X36" s="158"/>
      <c r="Y36" s="505"/>
      <c r="Z36" s="158"/>
      <c r="AA36" s="158"/>
      <c r="AB36" s="418">
        <f>SUM(AB37)</f>
        <v>240000</v>
      </c>
      <c r="AC36" s="385"/>
      <c r="AD36" s="158"/>
      <c r="AE36" s="158"/>
      <c r="AF36" s="505"/>
      <c r="AG36" s="418">
        <f>SUM(AG37)</f>
        <v>0</v>
      </c>
      <c r="AH36" s="394" t="s">
        <v>277</v>
      </c>
      <c r="AI36" s="552">
        <v>300000</v>
      </c>
      <c r="AJ36" s="582" t="s">
        <v>7</v>
      </c>
      <c r="AK36" s="584">
        <v>2</v>
      </c>
      <c r="AL36" s="705">
        <f>SUM(AI36*AK36)</f>
        <v>600000</v>
      </c>
    </row>
    <row r="37" spans="1:38" s="13" customFormat="1" ht="12.95" customHeight="1">
      <c r="A37" s="505"/>
      <c r="B37" s="518"/>
      <c r="C37" s="518"/>
      <c r="D37" s="518"/>
      <c r="E37" s="518"/>
      <c r="F37" s="661"/>
      <c r="G37" s="659"/>
      <c r="H37" s="408"/>
      <c r="I37" s="446"/>
      <c r="J37" s="158"/>
      <c r="K37" s="505"/>
      <c r="L37" s="158"/>
      <c r="M37" s="535"/>
      <c r="N37" s="418"/>
      <c r="O37" s="385"/>
      <c r="P37" s="158"/>
      <c r="Q37" s="158"/>
      <c r="R37" s="505"/>
      <c r="S37" s="158"/>
      <c r="T37" s="158"/>
      <c r="U37" s="418"/>
      <c r="V37" s="394" t="s">
        <v>285</v>
      </c>
      <c r="W37" s="552">
        <v>20000</v>
      </c>
      <c r="X37" s="582" t="s">
        <v>7</v>
      </c>
      <c r="Y37" s="566">
        <v>12</v>
      </c>
      <c r="Z37" s="553"/>
      <c r="AA37" s="566"/>
      <c r="AB37" s="705">
        <f>SUM(W37*Y37)</f>
        <v>240000</v>
      </c>
      <c r="AC37" s="385"/>
      <c r="AD37" s="158"/>
      <c r="AE37" s="158"/>
      <c r="AF37" s="505"/>
      <c r="AG37" s="418"/>
      <c r="AH37" s="385"/>
      <c r="AI37" s="158"/>
      <c r="AJ37" s="158"/>
      <c r="AK37" s="505"/>
      <c r="AL37" s="418"/>
    </row>
    <row r="38" spans="1:38" s="13" customFormat="1" ht="12.95" customHeight="1">
      <c r="A38" s="505"/>
      <c r="B38" s="518"/>
      <c r="C38" s="518"/>
      <c r="D38" s="517"/>
      <c r="E38" s="517" t="s">
        <v>388</v>
      </c>
      <c r="F38" s="661" t="s">
        <v>407</v>
      </c>
      <c r="G38" s="659">
        <f>SUM(N38,U38,AB38,AG38,AL38)</f>
        <v>5080000</v>
      </c>
      <c r="H38" s="408"/>
      <c r="I38" s="446"/>
      <c r="J38" s="158"/>
      <c r="K38" s="505"/>
      <c r="L38" s="158"/>
      <c r="M38" s="535"/>
      <c r="N38" s="418">
        <f>SUM(N39:N45)</f>
        <v>0</v>
      </c>
      <c r="O38" s="385"/>
      <c r="P38" s="158"/>
      <c r="Q38" s="158"/>
      <c r="R38" s="505"/>
      <c r="S38" s="158"/>
      <c r="T38" s="158"/>
      <c r="U38" s="418">
        <f>SUM(U39:U45)</f>
        <v>0</v>
      </c>
      <c r="V38" s="385"/>
      <c r="W38" s="158"/>
      <c r="X38" s="158"/>
      <c r="Y38" s="505"/>
      <c r="Z38" s="158"/>
      <c r="AA38" s="158"/>
      <c r="AB38" s="418">
        <f>SUM(AB39:AB45)</f>
        <v>2080000</v>
      </c>
      <c r="AC38" s="385"/>
      <c r="AD38" s="158"/>
      <c r="AE38" s="158"/>
      <c r="AF38" s="505"/>
      <c r="AG38" s="418"/>
      <c r="AH38" s="385"/>
      <c r="AI38" s="158"/>
      <c r="AJ38" s="158"/>
      <c r="AK38" s="505"/>
      <c r="AL38" s="418">
        <f>SUM(AL39:AL45)</f>
        <v>3000000</v>
      </c>
    </row>
    <row r="39" spans="1:38" s="13" customFormat="1" ht="12.95" customHeight="1">
      <c r="A39" s="505"/>
      <c r="B39" s="518"/>
      <c r="C39" s="518"/>
      <c r="D39" s="518"/>
      <c r="E39" s="518"/>
      <c r="F39" s="661"/>
      <c r="G39" s="659"/>
      <c r="H39" s="408"/>
      <c r="I39" s="446"/>
      <c r="J39" s="158"/>
      <c r="K39" s="505"/>
      <c r="L39" s="158"/>
      <c r="M39" s="535"/>
      <c r="N39" s="418"/>
      <c r="O39" s="385"/>
      <c r="P39" s="158"/>
      <c r="Q39" s="158"/>
      <c r="R39" s="505"/>
      <c r="S39" s="158"/>
      <c r="T39" s="158"/>
      <c r="U39" s="418"/>
      <c r="V39" s="394" t="s">
        <v>183</v>
      </c>
      <c r="W39" s="552">
        <v>100000</v>
      </c>
      <c r="X39" s="553" t="s">
        <v>7</v>
      </c>
      <c r="Y39" s="583">
        <v>2</v>
      </c>
      <c r="Z39" s="553"/>
      <c r="AA39" s="555"/>
      <c r="AB39" s="705">
        <f>SUM(W39*Y39)</f>
        <v>200000</v>
      </c>
      <c r="AC39" s="385"/>
      <c r="AD39" s="158"/>
      <c r="AE39" s="158"/>
      <c r="AF39" s="505"/>
      <c r="AG39" s="418"/>
      <c r="AH39" s="394" t="s">
        <v>208</v>
      </c>
      <c r="AI39" s="552">
        <v>3000000</v>
      </c>
      <c r="AJ39" s="582" t="s">
        <v>7</v>
      </c>
      <c r="AK39" s="584">
        <v>1</v>
      </c>
      <c r="AL39" s="705">
        <f>SUM(AI39*AK39)</f>
        <v>3000000</v>
      </c>
    </row>
    <row r="40" spans="1:38" s="13" customFormat="1" ht="12.95" customHeight="1">
      <c r="A40" s="505"/>
      <c r="B40" s="518"/>
      <c r="C40" s="518"/>
      <c r="D40" s="518"/>
      <c r="E40" s="518"/>
      <c r="F40" s="661"/>
      <c r="G40" s="659"/>
      <c r="H40" s="408"/>
      <c r="I40" s="446"/>
      <c r="J40" s="158"/>
      <c r="K40" s="505"/>
      <c r="L40" s="158"/>
      <c r="M40" s="535"/>
      <c r="N40" s="418"/>
      <c r="O40" s="385"/>
      <c r="P40" s="158"/>
      <c r="Q40" s="158"/>
      <c r="R40" s="505"/>
      <c r="S40" s="158"/>
      <c r="T40" s="158"/>
      <c r="U40" s="418"/>
      <c r="V40" s="394" t="s">
        <v>187</v>
      </c>
      <c r="W40" s="552">
        <v>6000</v>
      </c>
      <c r="X40" s="553" t="s">
        <v>7</v>
      </c>
      <c r="Y40" s="554">
        <v>25</v>
      </c>
      <c r="Z40" s="553" t="s">
        <v>7</v>
      </c>
      <c r="AA40" s="583">
        <v>2</v>
      </c>
      <c r="AB40" s="705">
        <f>SUM(W40*Y40*AA40)</f>
        <v>300000</v>
      </c>
      <c r="AC40" s="385"/>
      <c r="AD40" s="158"/>
      <c r="AE40" s="158"/>
      <c r="AF40" s="505"/>
      <c r="AG40" s="418"/>
      <c r="AH40" s="394"/>
      <c r="AI40" s="552"/>
      <c r="AJ40" s="582"/>
      <c r="AK40" s="584"/>
      <c r="AL40" s="705"/>
    </row>
    <row r="41" spans="1:38" s="13" customFormat="1" ht="12.95" customHeight="1">
      <c r="A41" s="505"/>
      <c r="B41" s="518"/>
      <c r="C41" s="518"/>
      <c r="D41" s="518"/>
      <c r="E41" s="518"/>
      <c r="F41" s="661"/>
      <c r="G41" s="659"/>
      <c r="H41" s="408"/>
      <c r="I41" s="446"/>
      <c r="J41" s="158"/>
      <c r="K41" s="505"/>
      <c r="L41" s="158"/>
      <c r="M41" s="535"/>
      <c r="N41" s="418"/>
      <c r="O41" s="385"/>
      <c r="P41" s="158"/>
      <c r="Q41" s="158"/>
      <c r="R41" s="505"/>
      <c r="S41" s="158"/>
      <c r="T41" s="158"/>
      <c r="U41" s="418"/>
      <c r="V41" s="394" t="s">
        <v>188</v>
      </c>
      <c r="W41" s="552">
        <v>70000</v>
      </c>
      <c r="X41" s="553" t="s">
        <v>7</v>
      </c>
      <c r="Y41" s="555">
        <v>2</v>
      </c>
      <c r="Z41" s="553"/>
      <c r="AA41" s="555"/>
      <c r="AB41" s="705">
        <f>SUM(W41*Y41)</f>
        <v>140000</v>
      </c>
      <c r="AC41" s="385"/>
      <c r="AD41" s="158"/>
      <c r="AE41" s="158"/>
      <c r="AF41" s="505"/>
      <c r="AG41" s="418"/>
      <c r="AH41" s="394"/>
      <c r="AI41" s="552"/>
      <c r="AJ41" s="582"/>
      <c r="AK41" s="584"/>
      <c r="AL41" s="705"/>
    </row>
    <row r="42" spans="1:38" s="13" customFormat="1" ht="12.95" customHeight="1">
      <c r="A42" s="505"/>
      <c r="B42" s="518"/>
      <c r="C42" s="518"/>
      <c r="D42" s="518"/>
      <c r="E42" s="518"/>
      <c r="F42" s="661"/>
      <c r="G42" s="659"/>
      <c r="H42" s="408"/>
      <c r="I42" s="446"/>
      <c r="J42" s="158"/>
      <c r="K42" s="505"/>
      <c r="L42" s="158"/>
      <c r="M42" s="535"/>
      <c r="N42" s="418"/>
      <c r="O42" s="385"/>
      <c r="P42" s="158"/>
      <c r="Q42" s="158"/>
      <c r="R42" s="505"/>
      <c r="S42" s="158"/>
      <c r="T42" s="158"/>
      <c r="U42" s="418"/>
      <c r="V42" s="394" t="s">
        <v>189</v>
      </c>
      <c r="W42" s="552">
        <v>100000</v>
      </c>
      <c r="X42" s="553" t="s">
        <v>7</v>
      </c>
      <c r="Y42" s="555">
        <v>2</v>
      </c>
      <c r="Z42" s="553"/>
      <c r="AA42" s="555"/>
      <c r="AB42" s="705">
        <f>SUM(W42*Y42)</f>
        <v>200000</v>
      </c>
      <c r="AC42" s="385"/>
      <c r="AD42" s="158"/>
      <c r="AE42" s="158"/>
      <c r="AF42" s="505"/>
      <c r="AG42" s="418"/>
      <c r="AH42" s="394"/>
      <c r="AI42" s="552"/>
      <c r="AJ42" s="582"/>
      <c r="AK42" s="584"/>
      <c r="AL42" s="705"/>
    </row>
    <row r="43" spans="1:38" s="13" customFormat="1" ht="12.95" customHeight="1">
      <c r="A43" s="505"/>
      <c r="B43" s="518"/>
      <c r="C43" s="518"/>
      <c r="D43" s="518"/>
      <c r="E43" s="518"/>
      <c r="F43" s="661"/>
      <c r="G43" s="659"/>
      <c r="H43" s="408"/>
      <c r="I43" s="446"/>
      <c r="J43" s="158"/>
      <c r="K43" s="505"/>
      <c r="L43" s="158"/>
      <c r="M43" s="535"/>
      <c r="N43" s="418"/>
      <c r="O43" s="385"/>
      <c r="P43" s="158"/>
      <c r="Q43" s="158"/>
      <c r="R43" s="505"/>
      <c r="S43" s="158"/>
      <c r="T43" s="158"/>
      <c r="U43" s="418"/>
      <c r="V43" s="394" t="s">
        <v>194</v>
      </c>
      <c r="W43" s="552">
        <v>500000</v>
      </c>
      <c r="X43" s="553" t="s">
        <v>7</v>
      </c>
      <c r="Y43" s="555">
        <v>1</v>
      </c>
      <c r="Z43" s="553"/>
      <c r="AA43" s="555"/>
      <c r="AB43" s="705">
        <f>SUM(W43*Y43)</f>
        <v>500000</v>
      </c>
      <c r="AC43" s="385"/>
      <c r="AD43" s="158"/>
      <c r="AE43" s="158"/>
      <c r="AF43" s="505"/>
      <c r="AG43" s="418"/>
      <c r="AH43" s="394"/>
      <c r="AI43" s="552"/>
      <c r="AJ43" s="582"/>
      <c r="AK43" s="584"/>
      <c r="AL43" s="705"/>
    </row>
    <row r="44" spans="1:38" s="13" customFormat="1" ht="12.95" customHeight="1">
      <c r="A44" s="505"/>
      <c r="B44" s="518"/>
      <c r="C44" s="518"/>
      <c r="D44" s="518"/>
      <c r="E44" s="518"/>
      <c r="F44" s="661"/>
      <c r="G44" s="659"/>
      <c r="H44" s="408"/>
      <c r="I44" s="446"/>
      <c r="J44" s="158"/>
      <c r="K44" s="505"/>
      <c r="L44" s="158"/>
      <c r="M44" s="535"/>
      <c r="N44" s="418"/>
      <c r="O44" s="385"/>
      <c r="P44" s="158"/>
      <c r="Q44" s="158"/>
      <c r="R44" s="505"/>
      <c r="S44" s="158"/>
      <c r="T44" s="158"/>
      <c r="U44" s="418"/>
      <c r="V44" s="394" t="s">
        <v>195</v>
      </c>
      <c r="W44" s="552">
        <v>500000</v>
      </c>
      <c r="X44" s="553" t="s">
        <v>7</v>
      </c>
      <c r="Y44" s="555">
        <v>1</v>
      </c>
      <c r="Z44" s="553"/>
      <c r="AA44" s="555"/>
      <c r="AB44" s="705">
        <f>SUM(W44*Y44)</f>
        <v>500000</v>
      </c>
      <c r="AC44" s="385"/>
      <c r="AD44" s="158"/>
      <c r="AE44" s="158"/>
      <c r="AF44" s="505"/>
      <c r="AG44" s="418"/>
      <c r="AH44" s="394"/>
      <c r="AI44" s="552"/>
      <c r="AJ44" s="582"/>
      <c r="AK44" s="584"/>
      <c r="AL44" s="705"/>
    </row>
    <row r="45" spans="1:38" s="13" customFormat="1" ht="12.95" customHeight="1">
      <c r="A45" s="505"/>
      <c r="B45" s="518"/>
      <c r="C45" s="518"/>
      <c r="D45" s="518"/>
      <c r="E45" s="518"/>
      <c r="F45" s="661"/>
      <c r="G45" s="659"/>
      <c r="H45" s="408"/>
      <c r="I45" s="446"/>
      <c r="J45" s="158"/>
      <c r="K45" s="505"/>
      <c r="L45" s="158"/>
      <c r="M45" s="535"/>
      <c r="N45" s="418"/>
      <c r="O45" s="385"/>
      <c r="P45" s="158"/>
      <c r="Q45" s="158"/>
      <c r="R45" s="505"/>
      <c r="S45" s="158"/>
      <c r="T45" s="158"/>
      <c r="U45" s="418"/>
      <c r="V45" s="394" t="s">
        <v>196</v>
      </c>
      <c r="W45" s="552">
        <v>3000</v>
      </c>
      <c r="X45" s="553" t="s">
        <v>7</v>
      </c>
      <c r="Y45" s="554">
        <v>80</v>
      </c>
      <c r="Z45" s="553"/>
      <c r="AA45" s="555"/>
      <c r="AB45" s="705">
        <f>SUM(W45*Y45)</f>
        <v>240000</v>
      </c>
      <c r="AC45" s="385"/>
      <c r="AD45" s="158"/>
      <c r="AE45" s="158"/>
      <c r="AF45" s="505"/>
      <c r="AG45" s="418"/>
      <c r="AH45" s="394"/>
      <c r="AI45" s="552"/>
      <c r="AJ45" s="582"/>
      <c r="AK45" s="584"/>
      <c r="AL45" s="705"/>
    </row>
    <row r="46" spans="1:38" s="13" customFormat="1" ht="12.95" customHeight="1">
      <c r="A46" s="505"/>
      <c r="B46" s="518"/>
      <c r="C46" s="518"/>
      <c r="D46" s="517"/>
      <c r="E46" s="517" t="s">
        <v>389</v>
      </c>
      <c r="F46" s="661" t="s">
        <v>139</v>
      </c>
      <c r="G46" s="659">
        <f>SUM(N46,U46,AB46,AG46,AL46)</f>
        <v>4800000</v>
      </c>
      <c r="H46" s="408"/>
      <c r="I46" s="446"/>
      <c r="J46" s="158"/>
      <c r="K46" s="505"/>
      <c r="L46" s="158"/>
      <c r="M46" s="535"/>
      <c r="N46" s="418">
        <f>SUM(N47:N50)</f>
        <v>0</v>
      </c>
      <c r="O46" s="385"/>
      <c r="P46" s="158"/>
      <c r="Q46" s="158"/>
      <c r="R46" s="505"/>
      <c r="S46" s="158"/>
      <c r="T46" s="158"/>
      <c r="U46" s="418">
        <f>SUM(U47:U50)</f>
        <v>0</v>
      </c>
      <c r="V46" s="385"/>
      <c r="W46" s="158"/>
      <c r="X46" s="158"/>
      <c r="Y46" s="505"/>
      <c r="Z46" s="158"/>
      <c r="AA46" s="158"/>
      <c r="AB46" s="418">
        <f>SUM(AB47:AB50)</f>
        <v>1000000</v>
      </c>
      <c r="AC46" s="385"/>
      <c r="AD46" s="158"/>
      <c r="AE46" s="158"/>
      <c r="AF46" s="505"/>
      <c r="AG46" s="418">
        <f>SUM(AG47:AG50)</f>
        <v>0</v>
      </c>
      <c r="AH46" s="385"/>
      <c r="AI46" s="158"/>
      <c r="AJ46" s="158"/>
      <c r="AK46" s="505"/>
      <c r="AL46" s="418">
        <f>SUM(AL47:AL50)</f>
        <v>3800000</v>
      </c>
    </row>
    <row r="47" spans="1:38" s="13" customFormat="1" ht="12.95" customHeight="1">
      <c r="A47" s="505"/>
      <c r="B47" s="518"/>
      <c r="C47" s="518"/>
      <c r="D47" s="518"/>
      <c r="E47" s="518"/>
      <c r="F47" s="661"/>
      <c r="G47" s="659"/>
      <c r="H47" s="408"/>
      <c r="I47" s="446"/>
      <c r="J47" s="158"/>
      <c r="K47" s="505"/>
      <c r="L47" s="158"/>
      <c r="M47" s="535"/>
      <c r="N47" s="418"/>
      <c r="O47" s="385"/>
      <c r="P47" s="158"/>
      <c r="Q47" s="158"/>
      <c r="R47" s="505"/>
      <c r="S47" s="158"/>
      <c r="T47" s="158"/>
      <c r="U47" s="418"/>
      <c r="V47" s="394" t="s">
        <v>193</v>
      </c>
      <c r="W47" s="552">
        <v>2000</v>
      </c>
      <c r="X47" s="553" t="s">
        <v>7</v>
      </c>
      <c r="Y47" s="587">
        <v>500</v>
      </c>
      <c r="Z47" s="553"/>
      <c r="AA47" s="555"/>
      <c r="AB47" s="705">
        <f>SUM(W47*Y47)</f>
        <v>1000000</v>
      </c>
      <c r="AC47" s="385"/>
      <c r="AD47" s="158"/>
      <c r="AE47" s="158"/>
      <c r="AF47" s="505"/>
      <c r="AG47" s="418"/>
      <c r="AH47" s="394" t="s">
        <v>206</v>
      </c>
      <c r="AI47" s="552">
        <v>100000</v>
      </c>
      <c r="AJ47" s="553"/>
      <c r="AK47" s="566"/>
      <c r="AL47" s="705">
        <f>AI47</f>
        <v>100000</v>
      </c>
    </row>
    <row r="48" spans="1:38" s="13" customFormat="1" ht="12.95" customHeight="1">
      <c r="A48" s="505"/>
      <c r="B48" s="518"/>
      <c r="C48" s="518"/>
      <c r="D48" s="518"/>
      <c r="E48" s="518"/>
      <c r="F48" s="661"/>
      <c r="G48" s="659"/>
      <c r="H48" s="408"/>
      <c r="I48" s="446"/>
      <c r="J48" s="158"/>
      <c r="K48" s="505"/>
      <c r="L48" s="158"/>
      <c r="M48" s="535"/>
      <c r="N48" s="418"/>
      <c r="O48" s="385"/>
      <c r="P48" s="158"/>
      <c r="Q48" s="158"/>
      <c r="R48" s="505"/>
      <c r="S48" s="158"/>
      <c r="T48" s="158"/>
      <c r="U48" s="418"/>
      <c r="V48" s="385"/>
      <c r="W48" s="158"/>
      <c r="X48" s="158"/>
      <c r="Y48" s="505"/>
      <c r="Z48" s="158"/>
      <c r="AA48" s="158"/>
      <c r="AB48" s="418"/>
      <c r="AC48" s="385"/>
      <c r="AD48" s="158"/>
      <c r="AE48" s="158"/>
      <c r="AF48" s="505"/>
      <c r="AG48" s="418"/>
      <c r="AH48" s="394" t="s">
        <v>307</v>
      </c>
      <c r="AI48" s="552">
        <v>50000</v>
      </c>
      <c r="AJ48" s="553" t="s">
        <v>7</v>
      </c>
      <c r="AK48" s="566">
        <v>12</v>
      </c>
      <c r="AL48" s="705">
        <f>SUM(AI48*AK48)</f>
        <v>600000</v>
      </c>
    </row>
    <row r="49" spans="1:38" s="13" customFormat="1" ht="12.95" customHeight="1">
      <c r="A49" s="505"/>
      <c r="B49" s="518"/>
      <c r="C49" s="518"/>
      <c r="D49" s="518"/>
      <c r="E49" s="518"/>
      <c r="F49" s="661"/>
      <c r="G49" s="659"/>
      <c r="H49" s="408"/>
      <c r="I49" s="446"/>
      <c r="J49" s="158"/>
      <c r="K49" s="505"/>
      <c r="L49" s="158"/>
      <c r="M49" s="535"/>
      <c r="N49" s="418"/>
      <c r="O49" s="385"/>
      <c r="P49" s="158"/>
      <c r="Q49" s="158"/>
      <c r="R49" s="505"/>
      <c r="S49" s="158"/>
      <c r="T49" s="158"/>
      <c r="U49" s="418"/>
      <c r="V49" s="385"/>
      <c r="W49" s="158"/>
      <c r="X49" s="158"/>
      <c r="Y49" s="505"/>
      <c r="Z49" s="158"/>
      <c r="AA49" s="158"/>
      <c r="AB49" s="418"/>
      <c r="AC49" s="385"/>
      <c r="AD49" s="158"/>
      <c r="AE49" s="158"/>
      <c r="AF49" s="505"/>
      <c r="AG49" s="418"/>
      <c r="AH49" s="394" t="s">
        <v>209</v>
      </c>
      <c r="AI49" s="552">
        <v>3000000</v>
      </c>
      <c r="AJ49" s="582" t="s">
        <v>7</v>
      </c>
      <c r="AK49" s="584">
        <v>1</v>
      </c>
      <c r="AL49" s="705">
        <f>SUM(AI49*AK49)</f>
        <v>3000000</v>
      </c>
    </row>
    <row r="50" spans="1:38" s="13" customFormat="1" ht="12.95" customHeight="1">
      <c r="A50" s="505"/>
      <c r="B50" s="518"/>
      <c r="C50" s="518"/>
      <c r="D50" s="518"/>
      <c r="E50" s="518"/>
      <c r="F50" s="661"/>
      <c r="G50" s="659"/>
      <c r="H50" s="408"/>
      <c r="I50" s="446"/>
      <c r="J50" s="158"/>
      <c r="K50" s="505"/>
      <c r="L50" s="158"/>
      <c r="M50" s="535"/>
      <c r="N50" s="418"/>
      <c r="O50" s="385"/>
      <c r="P50" s="158"/>
      <c r="Q50" s="158"/>
      <c r="R50" s="505"/>
      <c r="S50" s="158"/>
      <c r="T50" s="158"/>
      <c r="U50" s="418"/>
      <c r="V50" s="385"/>
      <c r="W50" s="158"/>
      <c r="X50" s="158"/>
      <c r="Y50" s="505"/>
      <c r="Z50" s="158"/>
      <c r="AA50" s="158"/>
      <c r="AB50" s="418"/>
      <c r="AC50" s="385"/>
      <c r="AD50" s="158"/>
      <c r="AE50" s="158"/>
      <c r="AF50" s="505"/>
      <c r="AG50" s="418"/>
      <c r="AH50" s="394" t="s">
        <v>286</v>
      </c>
      <c r="AI50" s="552">
        <v>1000</v>
      </c>
      <c r="AJ50" s="553" t="s">
        <v>7</v>
      </c>
      <c r="AK50" s="588">
        <v>100</v>
      </c>
      <c r="AL50" s="705">
        <f>SUM(AI50*AK50)</f>
        <v>100000</v>
      </c>
    </row>
    <row r="51" spans="1:38" s="13" customFormat="1" ht="12.95" customHeight="1">
      <c r="A51" s="505"/>
      <c r="B51" s="518"/>
      <c r="C51" s="518"/>
      <c r="D51" s="517"/>
      <c r="E51" s="517" t="s">
        <v>390</v>
      </c>
      <c r="F51" s="661" t="s">
        <v>408</v>
      </c>
      <c r="G51" s="659">
        <f>SUM(N51,U51,AB51,AG51,AL51)</f>
        <v>9000000</v>
      </c>
      <c r="H51" s="408"/>
      <c r="I51" s="446"/>
      <c r="J51" s="158"/>
      <c r="K51" s="505"/>
      <c r="L51" s="158"/>
      <c r="M51" s="535"/>
      <c r="N51" s="418">
        <f>SUM(N52)</f>
        <v>0</v>
      </c>
      <c r="O51" s="385"/>
      <c r="P51" s="158"/>
      <c r="Q51" s="158"/>
      <c r="R51" s="505"/>
      <c r="S51" s="158"/>
      <c r="T51" s="158"/>
      <c r="U51" s="418">
        <f>SUM(U52)</f>
        <v>4800000</v>
      </c>
      <c r="V51" s="385"/>
      <c r="W51" s="158"/>
      <c r="X51" s="158"/>
      <c r="Y51" s="505"/>
      <c r="Z51" s="158"/>
      <c r="AA51" s="158"/>
      <c r="AB51" s="418">
        <f>SUM(AB52)</f>
        <v>3600000</v>
      </c>
      <c r="AC51" s="385"/>
      <c r="AD51" s="158"/>
      <c r="AE51" s="158"/>
      <c r="AF51" s="505"/>
      <c r="AG51" s="418">
        <f>SUM(AG52)</f>
        <v>0</v>
      </c>
      <c r="AH51" s="385"/>
      <c r="AI51" s="158"/>
      <c r="AJ51" s="158"/>
      <c r="AK51" s="505"/>
      <c r="AL51" s="418">
        <f>SUM(AL52)</f>
        <v>600000</v>
      </c>
    </row>
    <row r="52" spans="1:38" s="13" customFormat="1" ht="12.95" customHeight="1">
      <c r="A52" s="505"/>
      <c r="B52" s="518"/>
      <c r="C52" s="518"/>
      <c r="D52" s="518"/>
      <c r="E52" s="518"/>
      <c r="F52" s="661"/>
      <c r="G52" s="659"/>
      <c r="H52" s="408"/>
      <c r="I52" s="446"/>
      <c r="J52" s="158"/>
      <c r="K52" s="505"/>
      <c r="L52" s="158"/>
      <c r="M52" s="535"/>
      <c r="N52" s="418"/>
      <c r="O52" s="394" t="s">
        <v>408</v>
      </c>
      <c r="P52" s="552">
        <v>100000</v>
      </c>
      <c r="Q52" s="553" t="s">
        <v>7</v>
      </c>
      <c r="R52" s="554">
        <v>4</v>
      </c>
      <c r="S52" s="553" t="s">
        <v>7</v>
      </c>
      <c r="T52" s="566">
        <v>12</v>
      </c>
      <c r="U52" s="705">
        <f>SUM(P52*R52*T52)</f>
        <v>4800000</v>
      </c>
      <c r="V52" s="394" t="s">
        <v>408</v>
      </c>
      <c r="W52" s="552">
        <v>100000</v>
      </c>
      <c r="X52" s="553" t="s">
        <v>7</v>
      </c>
      <c r="Y52" s="554">
        <v>3</v>
      </c>
      <c r="Z52" s="553" t="s">
        <v>7</v>
      </c>
      <c r="AA52" s="566">
        <v>12</v>
      </c>
      <c r="AB52" s="705">
        <f>SUM(W52*Y52*AA52)</f>
        <v>3600000</v>
      </c>
      <c r="AC52" s="385"/>
      <c r="AD52" s="158"/>
      <c r="AE52" s="158"/>
      <c r="AF52" s="505"/>
      <c r="AG52" s="418"/>
      <c r="AH52" s="394" t="s">
        <v>422</v>
      </c>
      <c r="AI52" s="552">
        <v>50000</v>
      </c>
      <c r="AJ52" s="582" t="s">
        <v>7</v>
      </c>
      <c r="AK52" s="566">
        <v>12</v>
      </c>
      <c r="AL52" s="705">
        <f>SUM(AI52*AK52)</f>
        <v>600000</v>
      </c>
    </row>
    <row r="53" spans="1:38" s="13" customFormat="1" ht="12.95" customHeight="1">
      <c r="A53" s="505"/>
      <c r="B53" s="519"/>
      <c r="C53" s="519"/>
      <c r="D53" s="519"/>
      <c r="E53" s="519"/>
      <c r="F53" s="662"/>
      <c r="G53" s="663"/>
      <c r="H53" s="701"/>
      <c r="I53" s="682"/>
      <c r="J53" s="238"/>
      <c r="K53" s="592"/>
      <c r="L53" s="238"/>
      <c r="M53" s="593"/>
      <c r="N53" s="702"/>
      <c r="O53" s="402"/>
      <c r="U53" s="418"/>
      <c r="V53" s="392"/>
      <c r="W53" s="591"/>
      <c r="X53" s="238"/>
      <c r="Y53" s="592"/>
      <c r="Z53" s="238"/>
      <c r="AA53" s="593"/>
      <c r="AB53" s="702"/>
      <c r="AC53" s="392"/>
      <c r="AD53" s="591"/>
      <c r="AE53" s="238"/>
      <c r="AF53" s="592"/>
      <c r="AG53" s="702"/>
      <c r="AH53" s="392"/>
      <c r="AI53" s="591"/>
      <c r="AJ53" s="238"/>
      <c r="AK53" s="592"/>
      <c r="AL53" s="702"/>
    </row>
    <row r="54" spans="1:38" s="13" customFormat="1" ht="12.95" customHeight="1">
      <c r="A54" s="664">
        <v>770</v>
      </c>
      <c r="B54" s="522" t="s">
        <v>243</v>
      </c>
      <c r="C54" s="664">
        <v>771</v>
      </c>
      <c r="D54" s="520" t="s">
        <v>105</v>
      </c>
      <c r="E54" s="4205" t="s">
        <v>10</v>
      </c>
      <c r="F54" s="4206"/>
      <c r="G54" s="598">
        <f>SUM(G55,G60,G63,G64,G66,G73,G77)</f>
        <v>71065400</v>
      </c>
      <c r="H54" s="703"/>
      <c r="I54" s="683"/>
      <c r="J54" s="149"/>
      <c r="K54" s="596"/>
      <c r="L54" s="149"/>
      <c r="M54" s="597"/>
      <c r="N54" s="704">
        <f>SUM(N55,N60,N63,N64,N66,N73,N77,)</f>
        <v>70265400</v>
      </c>
      <c r="O54" s="384"/>
      <c r="P54" s="149"/>
      <c r="Q54" s="149"/>
      <c r="R54" s="596"/>
      <c r="S54" s="149"/>
      <c r="T54" s="149"/>
      <c r="U54" s="704">
        <f>SUM(U55,U60,U63,U64,U66,U73,U75,)</f>
        <v>0</v>
      </c>
      <c r="V54" s="384"/>
      <c r="W54" s="149"/>
      <c r="X54" s="149"/>
      <c r="Y54" s="596"/>
      <c r="Z54" s="149"/>
      <c r="AA54" s="149"/>
      <c r="AB54" s="704">
        <f>SUM(AB55,AB60,AB63,AB64,AB66,AB73,AB75,)</f>
        <v>800000</v>
      </c>
      <c r="AC54" s="384"/>
      <c r="AD54" s="149"/>
      <c r="AE54" s="149"/>
      <c r="AF54" s="596"/>
      <c r="AG54" s="704">
        <f>SUM(AG55,AG60,AG63,AG64,AG66,AG73,AG75,)</f>
        <v>0</v>
      </c>
      <c r="AH54" s="384"/>
      <c r="AI54" s="149"/>
      <c r="AJ54" s="149"/>
      <c r="AK54" s="596"/>
      <c r="AL54" s="704">
        <f>SUM(AL55,AL60,AL63,AL64,AL66,AL73,AL75,)</f>
        <v>0</v>
      </c>
    </row>
    <row r="55" spans="1:38" s="13" customFormat="1" ht="12.95" customHeight="1">
      <c r="A55" s="505"/>
      <c r="B55" s="518"/>
      <c r="C55" s="518"/>
      <c r="D55" s="518"/>
      <c r="E55" s="518" t="s">
        <v>415</v>
      </c>
      <c r="F55" s="660" t="s">
        <v>106</v>
      </c>
      <c r="G55" s="659">
        <f>SUM(N55,U55,AB55,AG55,AL55)</f>
        <v>57960000</v>
      </c>
      <c r="H55" s="407"/>
      <c r="I55" s="684"/>
      <c r="J55" s="553"/>
      <c r="K55" s="584"/>
      <c r="L55" s="553"/>
      <c r="M55" s="599"/>
      <c r="N55" s="705">
        <f>SUM(N56:N58)</f>
        <v>57960000</v>
      </c>
      <c r="O55" s="385"/>
      <c r="P55" s="158"/>
      <c r="Q55" s="158"/>
      <c r="R55" s="505"/>
      <c r="S55" s="158"/>
      <c r="T55" s="158"/>
      <c r="U55" s="705">
        <f>SUM(U56:U58)</f>
        <v>0</v>
      </c>
      <c r="V55" s="385"/>
      <c r="W55" s="158"/>
      <c r="X55" s="158"/>
      <c r="Y55" s="505"/>
      <c r="Z55" s="158"/>
      <c r="AA55" s="158"/>
      <c r="AB55" s="705">
        <f>SUM(AB56:AB58)</f>
        <v>0</v>
      </c>
      <c r="AC55" s="385"/>
      <c r="AD55" s="158"/>
      <c r="AE55" s="158"/>
      <c r="AF55" s="505"/>
      <c r="AG55" s="705">
        <f>SUM(AG56:AG58)</f>
        <v>0</v>
      </c>
      <c r="AH55" s="385"/>
      <c r="AI55" s="158"/>
      <c r="AJ55" s="158"/>
      <c r="AK55" s="505"/>
      <c r="AL55" s="705">
        <f>SUM(AL56:AL58)</f>
        <v>0</v>
      </c>
    </row>
    <row r="56" spans="1:38" s="13" customFormat="1" ht="12.95" customHeight="1">
      <c r="A56" s="505"/>
      <c r="B56" s="518"/>
      <c r="C56" s="518"/>
      <c r="D56" s="518"/>
      <c r="E56" s="518"/>
      <c r="F56" s="660"/>
      <c r="G56" s="659" t="s">
        <v>314</v>
      </c>
      <c r="H56" s="407" t="s">
        <v>45</v>
      </c>
      <c r="I56" s="684">
        <v>1760000</v>
      </c>
      <c r="J56" s="553" t="s">
        <v>7</v>
      </c>
      <c r="K56" s="600">
        <v>12</v>
      </c>
      <c r="L56" s="601"/>
      <c r="M56" s="602"/>
      <c r="N56" s="705">
        <f>SUM(I56*K56+M56)</f>
        <v>21120000</v>
      </c>
      <c r="O56" s="385"/>
      <c r="P56" s="559"/>
      <c r="Q56" s="158"/>
      <c r="R56" s="603"/>
      <c r="S56" s="206"/>
      <c r="T56" s="572"/>
      <c r="U56" s="418"/>
      <c r="V56" s="385"/>
      <c r="W56" s="559"/>
      <c r="X56" s="158"/>
      <c r="Y56" s="603"/>
      <c r="Z56" s="206"/>
      <c r="AA56" s="572"/>
      <c r="AB56" s="418"/>
      <c r="AC56" s="385"/>
      <c r="AD56" s="559"/>
      <c r="AE56" s="158"/>
      <c r="AF56" s="603"/>
      <c r="AG56" s="418"/>
      <c r="AH56" s="385"/>
      <c r="AI56" s="559"/>
      <c r="AJ56" s="158"/>
      <c r="AK56" s="603"/>
      <c r="AL56" s="418"/>
    </row>
    <row r="57" spans="1:38" s="13" customFormat="1" ht="12.95" customHeight="1">
      <c r="A57" s="505"/>
      <c r="B57" s="518"/>
      <c r="C57" s="518"/>
      <c r="D57" s="518"/>
      <c r="E57" s="518"/>
      <c r="F57" s="660"/>
      <c r="G57" s="659"/>
      <c r="H57" s="407" t="s">
        <v>46</v>
      </c>
      <c r="I57" s="684">
        <v>1640000</v>
      </c>
      <c r="J57" s="553" t="s">
        <v>7</v>
      </c>
      <c r="K57" s="600">
        <v>12</v>
      </c>
      <c r="L57" s="553"/>
      <c r="M57" s="602"/>
      <c r="N57" s="705">
        <f>SUM(I57*K57+M57)</f>
        <v>19680000</v>
      </c>
      <c r="O57" s="385"/>
      <c r="P57" s="559"/>
      <c r="Q57" s="158"/>
      <c r="R57" s="603"/>
      <c r="S57" s="206"/>
      <c r="T57" s="572"/>
      <c r="U57" s="418"/>
      <c r="V57" s="385"/>
      <c r="W57" s="559"/>
      <c r="X57" s="158"/>
      <c r="Y57" s="603"/>
      <c r="Z57" s="206"/>
      <c r="AA57" s="572"/>
      <c r="AB57" s="418"/>
      <c r="AC57" s="385"/>
      <c r="AD57" s="559"/>
      <c r="AE57" s="158"/>
      <c r="AF57" s="603"/>
      <c r="AG57" s="418"/>
      <c r="AH57" s="385"/>
      <c r="AI57" s="559"/>
      <c r="AJ57" s="158"/>
      <c r="AK57" s="603"/>
      <c r="AL57" s="418"/>
    </row>
    <row r="58" spans="1:38" s="13" customFormat="1" ht="12.95" customHeight="1">
      <c r="A58" s="505"/>
      <c r="B58" s="518"/>
      <c r="C58" s="518"/>
      <c r="D58" s="518"/>
      <c r="E58" s="518"/>
      <c r="F58" s="660"/>
      <c r="G58" s="659"/>
      <c r="H58" s="407" t="s">
        <v>289</v>
      </c>
      <c r="I58" s="684">
        <v>1430000</v>
      </c>
      <c r="J58" s="553" t="s">
        <v>7</v>
      </c>
      <c r="K58" s="600">
        <v>12</v>
      </c>
      <c r="L58" s="601"/>
      <c r="M58" s="601"/>
      <c r="N58" s="705">
        <f>SUM(I58*K58+M58)</f>
        <v>17160000</v>
      </c>
      <c r="O58" s="385"/>
      <c r="P58" s="559"/>
      <c r="Q58" s="158"/>
      <c r="R58" s="603"/>
      <c r="S58" s="604"/>
      <c r="T58" s="604"/>
      <c r="U58" s="418"/>
      <c r="V58" s="385"/>
      <c r="W58" s="559"/>
      <c r="X58" s="158"/>
      <c r="Y58" s="603"/>
      <c r="Z58" s="604"/>
      <c r="AA58" s="604"/>
      <c r="AB58" s="418"/>
      <c r="AC58" s="385"/>
      <c r="AD58" s="559"/>
      <c r="AE58" s="158"/>
      <c r="AF58" s="603"/>
      <c r="AG58" s="418"/>
      <c r="AH58" s="385"/>
      <c r="AI58" s="559"/>
      <c r="AJ58" s="158"/>
      <c r="AK58" s="603"/>
      <c r="AL58" s="418"/>
    </row>
    <row r="59" spans="1:38" s="13" customFormat="1" ht="12.95" customHeight="1">
      <c r="A59" s="505"/>
      <c r="B59" s="518"/>
      <c r="C59" s="518"/>
      <c r="D59" s="518"/>
      <c r="E59" s="518"/>
      <c r="F59" s="660"/>
      <c r="G59" s="659"/>
      <c r="H59" s="407"/>
      <c r="I59" s="684"/>
      <c r="J59" s="553"/>
      <c r="K59" s="600"/>
      <c r="L59" s="553"/>
      <c r="M59" s="606"/>
      <c r="N59" s="705"/>
      <c r="O59" s="385"/>
      <c r="P59" s="559"/>
      <c r="Q59" s="158"/>
      <c r="R59" s="603"/>
      <c r="S59" s="607"/>
      <c r="T59" s="607"/>
      <c r="U59" s="418"/>
      <c r="V59" s="385"/>
      <c r="W59" s="559"/>
      <c r="X59" s="158"/>
      <c r="Y59" s="603"/>
      <c r="Z59" s="607"/>
      <c r="AA59" s="607"/>
      <c r="AB59" s="418"/>
      <c r="AC59" s="385"/>
      <c r="AD59" s="559"/>
      <c r="AE59" s="158"/>
      <c r="AF59" s="603"/>
      <c r="AG59" s="418"/>
      <c r="AH59" s="385"/>
      <c r="AI59" s="559"/>
      <c r="AJ59" s="158"/>
      <c r="AK59" s="603"/>
      <c r="AL59" s="418"/>
    </row>
    <row r="60" spans="1:38" s="13" customFormat="1" ht="12.95" customHeight="1">
      <c r="A60" s="505"/>
      <c r="B60" s="518"/>
      <c r="C60" s="518"/>
      <c r="D60" s="518"/>
      <c r="E60" s="518" t="s">
        <v>424</v>
      </c>
      <c r="F60" s="660" t="s">
        <v>468</v>
      </c>
      <c r="G60" s="659">
        <f>SUM(N60,U60,AB60,AG60,AL60)</f>
        <v>1600000</v>
      </c>
      <c r="H60" s="407"/>
      <c r="I60" s="684"/>
      <c r="J60" s="553"/>
      <c r="K60" s="584"/>
      <c r="L60" s="553"/>
      <c r="M60" s="599"/>
      <c r="N60" s="705">
        <f>SUM(N61:N62)</f>
        <v>1600000</v>
      </c>
      <c r="O60" s="385"/>
      <c r="P60" s="158"/>
      <c r="Q60" s="158"/>
      <c r="R60" s="505"/>
      <c r="S60" s="158"/>
      <c r="T60" s="158"/>
      <c r="U60" s="705">
        <f>SUM(U61:U62)</f>
        <v>0</v>
      </c>
      <c r="V60" s="385"/>
      <c r="W60" s="158"/>
      <c r="X60" s="158"/>
      <c r="Y60" s="505"/>
      <c r="Z60" s="158"/>
      <c r="AA60" s="158"/>
      <c r="AB60" s="705">
        <f>SUM(AB61:AB62)</f>
        <v>0</v>
      </c>
      <c r="AC60" s="385"/>
      <c r="AD60" s="158"/>
      <c r="AE60" s="158"/>
      <c r="AF60" s="505"/>
      <c r="AG60" s="705">
        <f>SUM(AG61:AG62)</f>
        <v>0</v>
      </c>
      <c r="AH60" s="385"/>
      <c r="AI60" s="158"/>
      <c r="AJ60" s="158"/>
      <c r="AK60" s="505"/>
      <c r="AL60" s="705">
        <f>SUM(AL61:AL62)</f>
        <v>0</v>
      </c>
    </row>
    <row r="61" spans="1:38" s="13" customFormat="1" ht="12.95" customHeight="1">
      <c r="A61" s="505"/>
      <c r="B61" s="518"/>
      <c r="C61" s="518"/>
      <c r="D61" s="518"/>
      <c r="E61" s="518"/>
      <c r="F61" s="660"/>
      <c r="G61" s="659"/>
      <c r="H61" s="407" t="s">
        <v>15</v>
      </c>
      <c r="I61" s="684">
        <v>200000</v>
      </c>
      <c r="J61" s="553" t="s">
        <v>7</v>
      </c>
      <c r="K61" s="554">
        <v>4</v>
      </c>
      <c r="L61" s="553" t="s">
        <v>7</v>
      </c>
      <c r="M61" s="566">
        <v>1</v>
      </c>
      <c r="N61" s="705">
        <f>SUM(I61*K61*M61)</f>
        <v>800000</v>
      </c>
      <c r="O61" s="385"/>
      <c r="P61" s="559"/>
      <c r="Q61" s="158"/>
      <c r="R61" s="573"/>
      <c r="S61" s="158"/>
      <c r="T61" s="609"/>
      <c r="U61" s="418"/>
      <c r="V61" s="385"/>
      <c r="W61" s="559"/>
      <c r="X61" s="158"/>
      <c r="Y61" s="573"/>
      <c r="Z61" s="158"/>
      <c r="AA61" s="609"/>
      <c r="AB61" s="418"/>
      <c r="AC61" s="385"/>
      <c r="AD61" s="559"/>
      <c r="AE61" s="158"/>
      <c r="AF61" s="573"/>
      <c r="AG61" s="418"/>
      <c r="AH61" s="385"/>
      <c r="AI61" s="559"/>
      <c r="AJ61" s="158"/>
      <c r="AK61" s="573"/>
      <c r="AL61" s="418"/>
    </row>
    <row r="62" spans="1:38" s="13" customFormat="1" ht="12.95" customHeight="1">
      <c r="A62" s="505"/>
      <c r="B62" s="518"/>
      <c r="C62" s="518"/>
      <c r="D62" s="518"/>
      <c r="E62" s="518"/>
      <c r="F62" s="660"/>
      <c r="G62" s="659"/>
      <c r="H62" s="407" t="s">
        <v>303</v>
      </c>
      <c r="I62" s="684">
        <v>100000</v>
      </c>
      <c r="J62" s="553" t="s">
        <v>7</v>
      </c>
      <c r="K62" s="554">
        <v>4</v>
      </c>
      <c r="L62" s="553" t="s">
        <v>21</v>
      </c>
      <c r="M62" s="1070">
        <v>2</v>
      </c>
      <c r="N62" s="705">
        <f>SUM(I62*K62*M62)</f>
        <v>800000</v>
      </c>
      <c r="O62" s="385"/>
      <c r="P62" s="559"/>
      <c r="Q62" s="158"/>
      <c r="R62" s="573"/>
      <c r="S62" s="158"/>
      <c r="T62" s="573"/>
      <c r="U62" s="418"/>
      <c r="V62" s="385"/>
      <c r="W62" s="559"/>
      <c r="X62" s="158"/>
      <c r="Y62" s="573"/>
      <c r="Z62" s="158"/>
      <c r="AA62" s="573"/>
      <c r="AB62" s="418"/>
      <c r="AC62" s="385"/>
      <c r="AD62" s="559"/>
      <c r="AE62" s="158"/>
      <c r="AF62" s="573"/>
      <c r="AG62" s="418"/>
      <c r="AH62" s="385"/>
      <c r="AI62" s="559"/>
      <c r="AJ62" s="158"/>
      <c r="AK62" s="573"/>
      <c r="AL62" s="418"/>
    </row>
    <row r="63" spans="1:38" s="13" customFormat="1" ht="12.95" customHeight="1">
      <c r="A63" s="505"/>
      <c r="B63" s="518"/>
      <c r="C63" s="518"/>
      <c r="D63" s="518"/>
      <c r="E63" s="518" t="s">
        <v>425</v>
      </c>
      <c r="F63" s="660" t="s">
        <v>107</v>
      </c>
      <c r="G63" s="659">
        <f>SUM(N63,U63,AB63,AG63,AL63)</f>
        <v>0</v>
      </c>
      <c r="H63" s="407"/>
      <c r="I63" s="684"/>
      <c r="J63" s="553"/>
      <c r="K63" s="554"/>
      <c r="L63" s="553"/>
      <c r="M63" s="610"/>
      <c r="N63" s="705"/>
      <c r="O63" s="385"/>
      <c r="P63" s="559"/>
      <c r="Q63" s="158"/>
      <c r="R63" s="573"/>
      <c r="S63" s="158"/>
      <c r="T63" s="573"/>
      <c r="U63" s="418"/>
      <c r="V63" s="385"/>
      <c r="W63" s="559"/>
      <c r="X63" s="158"/>
      <c r="Y63" s="573"/>
      <c r="Z63" s="158"/>
      <c r="AA63" s="573"/>
      <c r="AB63" s="418"/>
      <c r="AC63" s="385"/>
      <c r="AD63" s="559"/>
      <c r="AE63" s="158"/>
      <c r="AF63" s="573"/>
      <c r="AG63" s="418"/>
      <c r="AH63" s="385"/>
      <c r="AI63" s="559"/>
      <c r="AJ63" s="158"/>
      <c r="AK63" s="573"/>
      <c r="AL63" s="418"/>
    </row>
    <row r="64" spans="1:38" s="13" customFormat="1" ht="12.95" customHeight="1">
      <c r="A64" s="505"/>
      <c r="B64" s="518"/>
      <c r="C64" s="518"/>
      <c r="D64" s="518"/>
      <c r="E64" s="518" t="s">
        <v>426</v>
      </c>
      <c r="F64" s="660" t="s">
        <v>470</v>
      </c>
      <c r="G64" s="659">
        <f>SUM(N64,U64,AB64,AG64,AL64)</f>
        <v>800000</v>
      </c>
      <c r="H64" s="407"/>
      <c r="I64" s="684"/>
      <c r="J64" s="553"/>
      <c r="K64" s="554"/>
      <c r="L64" s="553"/>
      <c r="M64" s="610"/>
      <c r="N64" s="705">
        <f>N65</f>
        <v>0</v>
      </c>
      <c r="O64" s="385"/>
      <c r="P64" s="559"/>
      <c r="Q64" s="158"/>
      <c r="R64" s="573"/>
      <c r="S64" s="158"/>
      <c r="T64" s="573"/>
      <c r="U64" s="705">
        <f>U65</f>
        <v>0</v>
      </c>
      <c r="V64" s="385"/>
      <c r="W64" s="559"/>
      <c r="X64" s="158"/>
      <c r="Y64" s="573"/>
      <c r="Z64" s="158"/>
      <c r="AA64" s="573"/>
      <c r="AB64" s="705">
        <f>AB65</f>
        <v>800000</v>
      </c>
      <c r="AC64" s="385"/>
      <c r="AD64" s="559"/>
      <c r="AE64" s="158"/>
      <c r="AF64" s="573"/>
      <c r="AG64" s="705">
        <f>AG65</f>
        <v>0</v>
      </c>
      <c r="AH64" s="385"/>
      <c r="AI64" s="559"/>
      <c r="AJ64" s="158"/>
      <c r="AK64" s="573"/>
      <c r="AL64" s="705">
        <f>AL65</f>
        <v>0</v>
      </c>
    </row>
    <row r="65" spans="1:38" s="13" customFormat="1" ht="12.95" customHeight="1">
      <c r="A65" s="505"/>
      <c r="B65" s="518"/>
      <c r="C65" s="518"/>
      <c r="D65" s="518"/>
      <c r="E65" s="518"/>
      <c r="F65" s="660"/>
      <c r="G65" s="612"/>
      <c r="H65" s="407"/>
      <c r="I65" s="684"/>
      <c r="J65" s="553"/>
      <c r="K65" s="554"/>
      <c r="L65" s="553"/>
      <c r="M65" s="610"/>
      <c r="N65" s="705"/>
      <c r="O65" s="385"/>
      <c r="P65" s="559"/>
      <c r="Q65" s="158"/>
      <c r="R65" s="573"/>
      <c r="S65" s="158"/>
      <c r="T65" s="573"/>
      <c r="U65" s="418"/>
      <c r="V65" s="394" t="s">
        <v>281</v>
      </c>
      <c r="W65" s="552">
        <v>200000</v>
      </c>
      <c r="X65" s="553" t="s">
        <v>7</v>
      </c>
      <c r="Y65" s="554">
        <v>2</v>
      </c>
      <c r="Z65" s="553" t="s">
        <v>7</v>
      </c>
      <c r="AA65" s="586">
        <v>2</v>
      </c>
      <c r="AB65" s="705">
        <f>SUM(W65*Y65*AA65)</f>
        <v>800000</v>
      </c>
      <c r="AC65" s="385"/>
      <c r="AD65" s="559"/>
      <c r="AE65" s="158"/>
      <c r="AF65" s="573"/>
      <c r="AG65" s="418"/>
      <c r="AH65" s="385"/>
      <c r="AI65" s="559"/>
      <c r="AJ65" s="158"/>
      <c r="AK65" s="573"/>
      <c r="AL65" s="418"/>
    </row>
    <row r="66" spans="1:38" s="13" customFormat="1" ht="12.95" customHeight="1">
      <c r="A66" s="505"/>
      <c r="B66" s="518"/>
      <c r="C66" s="518"/>
      <c r="D66" s="518"/>
      <c r="E66" s="518" t="s">
        <v>427</v>
      </c>
      <c r="F66" s="665" t="s">
        <v>471</v>
      </c>
      <c r="G66" s="659">
        <f>SUM(N66,U66,AB66,AG66,AL66)</f>
        <v>5255400</v>
      </c>
      <c r="H66" s="706"/>
      <c r="I66" s="684"/>
      <c r="J66" s="553"/>
      <c r="K66" s="584"/>
      <c r="L66" s="553"/>
      <c r="M66" s="599"/>
      <c r="N66" s="705">
        <f>SUM(N67:N71)</f>
        <v>5255400</v>
      </c>
      <c r="O66" s="386"/>
      <c r="P66" s="158"/>
      <c r="Q66" s="158"/>
      <c r="R66" s="505"/>
      <c r="S66" s="158"/>
      <c r="T66" s="158"/>
      <c r="U66" s="705">
        <f>SUM(U67:U71)</f>
        <v>0</v>
      </c>
      <c r="V66" s="386"/>
      <c r="W66" s="158"/>
      <c r="X66" s="158"/>
      <c r="Y66" s="505"/>
      <c r="Z66" s="158"/>
      <c r="AA66" s="158"/>
      <c r="AB66" s="705">
        <f>SUM(AB67:AB71)</f>
        <v>0</v>
      </c>
      <c r="AC66" s="386"/>
      <c r="AD66" s="158"/>
      <c r="AE66" s="158"/>
      <c r="AF66" s="505"/>
      <c r="AG66" s="705">
        <f>SUM(AG67:AG71)</f>
        <v>0</v>
      </c>
      <c r="AH66" s="386"/>
      <c r="AI66" s="158"/>
      <c r="AJ66" s="158"/>
      <c r="AK66" s="505"/>
      <c r="AL66" s="705">
        <f>SUM(AL67:AL71)</f>
        <v>0</v>
      </c>
    </row>
    <row r="67" spans="1:38" s="13" customFormat="1" ht="12.95" customHeight="1">
      <c r="A67" s="505"/>
      <c r="B67" s="518"/>
      <c r="C67" s="518"/>
      <c r="D67" s="518"/>
      <c r="E67" s="518"/>
      <c r="F67" s="660"/>
      <c r="G67" s="659"/>
      <c r="H67" s="706" t="s">
        <v>16</v>
      </c>
      <c r="I67" s="684">
        <v>55320000</v>
      </c>
      <c r="J67" s="553" t="s">
        <v>7</v>
      </c>
      <c r="K67" s="614" t="s">
        <v>290</v>
      </c>
      <c r="L67" s="615"/>
      <c r="M67" s="616"/>
      <c r="N67" s="705">
        <f>SUM(I67*K67)</f>
        <v>1477044</v>
      </c>
      <c r="O67" s="386"/>
      <c r="P67" s="559"/>
      <c r="Q67" s="158"/>
      <c r="R67" s="617"/>
      <c r="S67" s="172"/>
      <c r="T67" s="172"/>
      <c r="U67" s="418"/>
      <c r="V67" s="386"/>
      <c r="W67" s="559"/>
      <c r="X67" s="158"/>
      <c r="Y67" s="617"/>
      <c r="Z67" s="172"/>
      <c r="AA67" s="172"/>
      <c r="AB67" s="418"/>
      <c r="AC67" s="386"/>
      <c r="AD67" s="559"/>
      <c r="AE67" s="158"/>
      <c r="AF67" s="617"/>
      <c r="AG67" s="418"/>
      <c r="AH67" s="386"/>
      <c r="AI67" s="559"/>
      <c r="AJ67" s="158"/>
      <c r="AK67" s="617"/>
      <c r="AL67" s="418"/>
    </row>
    <row r="68" spans="1:38" s="13" customFormat="1" ht="12.95" customHeight="1">
      <c r="A68" s="505"/>
      <c r="B68" s="518"/>
      <c r="C68" s="518"/>
      <c r="D68" s="518"/>
      <c r="E68" s="518"/>
      <c r="F68" s="660"/>
      <c r="G68" s="659"/>
      <c r="H68" s="706" t="s">
        <v>150</v>
      </c>
      <c r="I68" s="684">
        <v>55320000</v>
      </c>
      <c r="J68" s="553" t="s">
        <v>7</v>
      </c>
      <c r="K68" s="614" t="s">
        <v>291</v>
      </c>
      <c r="L68" s="615"/>
      <c r="M68" s="616"/>
      <c r="N68" s="705">
        <f>SUM(I68*K68)</f>
        <v>182556</v>
      </c>
      <c r="O68" s="386"/>
      <c r="P68" s="559"/>
      <c r="Q68" s="158"/>
      <c r="R68" s="617"/>
      <c r="S68" s="172"/>
      <c r="T68" s="172"/>
      <c r="U68" s="418"/>
      <c r="V68" s="386"/>
      <c r="W68" s="559"/>
      <c r="X68" s="158"/>
      <c r="Y68" s="617"/>
      <c r="Z68" s="172"/>
      <c r="AA68" s="172"/>
      <c r="AB68" s="418"/>
      <c r="AC68" s="386"/>
      <c r="AD68" s="559"/>
      <c r="AE68" s="158"/>
      <c r="AF68" s="617"/>
      <c r="AG68" s="418"/>
      <c r="AH68" s="386"/>
      <c r="AI68" s="559"/>
      <c r="AJ68" s="158"/>
      <c r="AK68" s="617"/>
      <c r="AL68" s="418"/>
    </row>
    <row r="69" spans="1:38" s="13" customFormat="1" ht="12.95" customHeight="1">
      <c r="A69" s="505"/>
      <c r="B69" s="518"/>
      <c r="C69" s="518"/>
      <c r="D69" s="518"/>
      <c r="E69" s="518"/>
      <c r="F69" s="660"/>
      <c r="G69" s="659"/>
      <c r="H69" s="407" t="s">
        <v>109</v>
      </c>
      <c r="I69" s="684">
        <v>55320000</v>
      </c>
      <c r="J69" s="553" t="s">
        <v>7</v>
      </c>
      <c r="K69" s="614" t="s">
        <v>151</v>
      </c>
      <c r="L69" s="553"/>
      <c r="M69" s="616"/>
      <c r="N69" s="705">
        <f>SUM(I69*4.5%)</f>
        <v>2489400</v>
      </c>
      <c r="O69" s="385"/>
      <c r="P69" s="559"/>
      <c r="Q69" s="158"/>
      <c r="R69" s="617"/>
      <c r="S69" s="158"/>
      <c r="T69" s="158"/>
      <c r="U69" s="418"/>
      <c r="V69" s="385"/>
      <c r="W69" s="559"/>
      <c r="X69" s="158"/>
      <c r="Y69" s="617"/>
      <c r="Z69" s="158"/>
      <c r="AA69" s="158"/>
      <c r="AB69" s="418"/>
      <c r="AC69" s="385"/>
      <c r="AD69" s="559"/>
      <c r="AE69" s="158"/>
      <c r="AF69" s="617"/>
      <c r="AG69" s="418"/>
      <c r="AH69" s="385"/>
      <c r="AI69" s="559"/>
      <c r="AJ69" s="158"/>
      <c r="AK69" s="617"/>
      <c r="AL69" s="418"/>
    </row>
    <row r="70" spans="1:38" s="13" customFormat="1" ht="12.95" customHeight="1">
      <c r="A70" s="505"/>
      <c r="B70" s="518"/>
      <c r="C70" s="518"/>
      <c r="D70" s="518"/>
      <c r="E70" s="518"/>
      <c r="F70" s="660"/>
      <c r="G70" s="659"/>
      <c r="H70" s="706" t="s">
        <v>152</v>
      </c>
      <c r="I70" s="684">
        <v>55320000</v>
      </c>
      <c r="J70" s="553" t="s">
        <v>7</v>
      </c>
      <c r="K70" s="619" t="s">
        <v>153</v>
      </c>
      <c r="L70" s="620"/>
      <c r="M70" s="621"/>
      <c r="N70" s="705">
        <f>SUM(I70*1.3%)</f>
        <v>719160.00000000012</v>
      </c>
      <c r="O70" s="386"/>
      <c r="P70" s="559"/>
      <c r="Q70" s="158"/>
      <c r="R70" s="622"/>
      <c r="S70" s="176"/>
      <c r="T70" s="176"/>
      <c r="U70" s="418"/>
      <c r="V70" s="386"/>
      <c r="W70" s="559"/>
      <c r="X70" s="158"/>
      <c r="Y70" s="622"/>
      <c r="Z70" s="176"/>
      <c r="AA70" s="176"/>
      <c r="AB70" s="418"/>
      <c r="AC70" s="386"/>
      <c r="AD70" s="559"/>
      <c r="AE70" s="158"/>
      <c r="AF70" s="622"/>
      <c r="AG70" s="418"/>
      <c r="AH70" s="386"/>
      <c r="AI70" s="559"/>
      <c r="AJ70" s="158"/>
      <c r="AK70" s="622"/>
      <c r="AL70" s="418"/>
    </row>
    <row r="71" spans="1:38" s="13" customFormat="1" ht="12.95" customHeight="1">
      <c r="A71" s="505"/>
      <c r="B71" s="518"/>
      <c r="C71" s="518"/>
      <c r="D71" s="518"/>
      <c r="E71" s="518"/>
      <c r="F71" s="660"/>
      <c r="G71" s="659"/>
      <c r="H71" s="407" t="s">
        <v>292</v>
      </c>
      <c r="I71" s="684">
        <v>55320000</v>
      </c>
      <c r="J71" s="553" t="s">
        <v>7</v>
      </c>
      <c r="K71" s="614" t="s">
        <v>154</v>
      </c>
      <c r="L71" s="553"/>
      <c r="M71" s="599"/>
      <c r="N71" s="705">
        <f>SUM(I71*0.7%)</f>
        <v>387239.99999999994</v>
      </c>
      <c r="O71" s="385"/>
      <c r="P71" s="559"/>
      <c r="Q71" s="158"/>
      <c r="R71" s="617"/>
      <c r="S71" s="158"/>
      <c r="T71" s="158"/>
      <c r="U71" s="418"/>
      <c r="V71" s="385"/>
      <c r="W71" s="559"/>
      <c r="X71" s="158"/>
      <c r="Y71" s="617"/>
      <c r="Z71" s="158"/>
      <c r="AA71" s="158"/>
      <c r="AB71" s="418"/>
      <c r="AC71" s="385"/>
      <c r="AD71" s="559"/>
      <c r="AE71" s="158"/>
      <c r="AF71" s="617"/>
      <c r="AG71" s="418"/>
      <c r="AH71" s="385"/>
      <c r="AI71" s="559"/>
      <c r="AJ71" s="158"/>
      <c r="AK71" s="617"/>
      <c r="AL71" s="418"/>
    </row>
    <row r="72" spans="1:38" s="13" customFormat="1" ht="12.95" customHeight="1">
      <c r="A72" s="505"/>
      <c r="B72" s="518"/>
      <c r="C72" s="518"/>
      <c r="D72" s="518"/>
      <c r="E72" s="518"/>
      <c r="F72" s="660"/>
      <c r="G72" s="659"/>
      <c r="H72" s="407"/>
      <c r="I72" s="684"/>
      <c r="J72" s="553"/>
      <c r="K72" s="614"/>
      <c r="L72" s="553"/>
      <c r="M72" s="599"/>
      <c r="N72" s="705"/>
      <c r="O72" s="385"/>
      <c r="P72" s="559"/>
      <c r="Q72" s="158"/>
      <c r="R72" s="617"/>
      <c r="S72" s="158"/>
      <c r="T72" s="158"/>
      <c r="U72" s="418"/>
      <c r="V72" s="385"/>
      <c r="W72" s="559"/>
      <c r="X72" s="158"/>
      <c r="Y72" s="617"/>
      <c r="Z72" s="158"/>
      <c r="AA72" s="158"/>
      <c r="AB72" s="418"/>
      <c r="AC72" s="385"/>
      <c r="AD72" s="559"/>
      <c r="AE72" s="158"/>
      <c r="AF72" s="617"/>
      <c r="AG72" s="418"/>
      <c r="AH72" s="385"/>
      <c r="AI72" s="559"/>
      <c r="AJ72" s="158"/>
      <c r="AK72" s="617"/>
      <c r="AL72" s="418"/>
    </row>
    <row r="73" spans="1:38" s="13" customFormat="1" ht="12.95" customHeight="1">
      <c r="A73" s="505"/>
      <c r="B73" s="518"/>
      <c r="C73" s="518"/>
      <c r="D73" s="518"/>
      <c r="E73" s="518" t="s">
        <v>428</v>
      </c>
      <c r="F73" s="661" t="s">
        <v>111</v>
      </c>
      <c r="G73" s="659">
        <f>SUM(N73,U73,AB73,AG73,AL73)</f>
        <v>450000</v>
      </c>
      <c r="H73" s="407"/>
      <c r="I73" s="684"/>
      <c r="J73" s="553"/>
      <c r="K73" s="614"/>
      <c r="L73" s="553"/>
      <c r="M73" s="599"/>
      <c r="N73" s="705">
        <f>N74</f>
        <v>450000</v>
      </c>
      <c r="O73" s="385"/>
      <c r="P73" s="559"/>
      <c r="Q73" s="158"/>
      <c r="R73" s="617"/>
      <c r="S73" s="158"/>
      <c r="T73" s="158"/>
      <c r="U73" s="705">
        <f>U74</f>
        <v>0</v>
      </c>
      <c r="V73" s="385"/>
      <c r="W73" s="559"/>
      <c r="X73" s="158"/>
      <c r="Y73" s="617"/>
      <c r="Z73" s="158"/>
      <c r="AA73" s="158"/>
      <c r="AB73" s="705">
        <f>AB74</f>
        <v>0</v>
      </c>
      <c r="AC73" s="385"/>
      <c r="AD73" s="559"/>
      <c r="AE73" s="158"/>
      <c r="AF73" s="617"/>
      <c r="AG73" s="705">
        <f>AG74</f>
        <v>0</v>
      </c>
      <c r="AH73" s="385"/>
      <c r="AI73" s="559"/>
      <c r="AJ73" s="158"/>
      <c r="AK73" s="617"/>
      <c r="AL73" s="705">
        <f>AL74</f>
        <v>0</v>
      </c>
    </row>
    <row r="74" spans="1:38" s="13" customFormat="1" ht="12.95" customHeight="1">
      <c r="A74" s="505"/>
      <c r="B74" s="518"/>
      <c r="C74" s="518"/>
      <c r="D74" s="518"/>
      <c r="E74" s="518"/>
      <c r="F74" s="660"/>
      <c r="G74" s="659"/>
      <c r="H74" s="407" t="s">
        <v>155</v>
      </c>
      <c r="I74" s="684">
        <v>30000</v>
      </c>
      <c r="J74" s="553" t="s">
        <v>7</v>
      </c>
      <c r="K74" s="554">
        <v>3</v>
      </c>
      <c r="L74" s="553" t="s">
        <v>7</v>
      </c>
      <c r="M74" s="1070">
        <v>5</v>
      </c>
      <c r="N74" s="705">
        <f>SUM(I74*K74*M74)</f>
        <v>450000</v>
      </c>
      <c r="O74" s="385"/>
      <c r="P74" s="559"/>
      <c r="Q74" s="158"/>
      <c r="R74" s="573"/>
      <c r="S74" s="158"/>
      <c r="T74" s="561"/>
      <c r="U74" s="418"/>
      <c r="V74" s="385"/>
      <c r="W74" s="559"/>
      <c r="X74" s="158"/>
      <c r="Y74" s="573"/>
      <c r="Z74" s="158"/>
      <c r="AA74" s="561"/>
      <c r="AB74" s="418"/>
      <c r="AC74" s="385"/>
      <c r="AD74" s="559"/>
      <c r="AE74" s="158"/>
      <c r="AF74" s="573"/>
      <c r="AG74" s="418"/>
      <c r="AH74" s="385"/>
      <c r="AI74" s="559"/>
      <c r="AJ74" s="158"/>
      <c r="AK74" s="573"/>
      <c r="AL74" s="418"/>
    </row>
    <row r="75" spans="1:38" s="13" customFormat="1" ht="12.95" customHeight="1">
      <c r="A75" s="505"/>
      <c r="B75" s="518"/>
      <c r="C75" s="518"/>
      <c r="D75" s="521"/>
      <c r="E75" s="518" t="s">
        <v>429</v>
      </c>
      <c r="F75" s="660" t="s">
        <v>430</v>
      </c>
      <c r="G75" s="659">
        <f>SUM(N75,U75,AB75,AG75,AL75)</f>
        <v>0</v>
      </c>
      <c r="H75" s="407"/>
      <c r="I75" s="684"/>
      <c r="J75" s="553"/>
      <c r="K75" s="554"/>
      <c r="L75" s="553"/>
      <c r="M75" s="584"/>
      <c r="N75" s="705"/>
      <c r="O75" s="385"/>
      <c r="P75" s="559"/>
      <c r="Q75" s="158"/>
      <c r="R75" s="573"/>
      <c r="S75" s="158"/>
      <c r="T75" s="561"/>
      <c r="U75" s="705">
        <f>SUM(U76:U78)</f>
        <v>0</v>
      </c>
      <c r="V75" s="385"/>
      <c r="W75" s="559"/>
      <c r="X75" s="158"/>
      <c r="Y75" s="573"/>
      <c r="Z75" s="158"/>
      <c r="AA75" s="561"/>
      <c r="AB75" s="705">
        <f>SUM(AB76:AB78)</f>
        <v>0</v>
      </c>
      <c r="AC75" s="385"/>
      <c r="AD75" s="559"/>
      <c r="AE75" s="158"/>
      <c r="AF75" s="573"/>
      <c r="AG75" s="705">
        <f>SUM(AG76:AG78)</f>
        <v>0</v>
      </c>
      <c r="AH75" s="385"/>
      <c r="AI75" s="559"/>
      <c r="AJ75" s="158"/>
      <c r="AK75" s="573"/>
      <c r="AL75" s="705">
        <f>SUM(AL76:AL78)</f>
        <v>0</v>
      </c>
    </row>
    <row r="76" spans="1:38" s="13" customFormat="1" ht="12.95" customHeight="1">
      <c r="A76" s="505"/>
      <c r="B76" s="518"/>
      <c r="C76" s="518"/>
      <c r="D76" s="521"/>
      <c r="E76" s="518" t="s">
        <v>416</v>
      </c>
      <c r="F76" s="660" t="s">
        <v>431</v>
      </c>
      <c r="G76" s="659">
        <f>SUM(N76,U76,AB76,AG76,AL76)</f>
        <v>0</v>
      </c>
      <c r="H76" s="407"/>
      <c r="I76" s="684"/>
      <c r="J76" s="553"/>
      <c r="K76" s="554"/>
      <c r="L76" s="553"/>
      <c r="M76" s="584"/>
      <c r="N76" s="705"/>
      <c r="O76" s="385"/>
      <c r="P76" s="559"/>
      <c r="Q76" s="158"/>
      <c r="R76" s="573"/>
      <c r="S76" s="158"/>
      <c r="T76" s="561"/>
      <c r="U76" s="418"/>
      <c r="V76" s="385"/>
      <c r="W76" s="559"/>
      <c r="X76" s="158"/>
      <c r="Y76" s="573"/>
      <c r="Z76" s="158"/>
      <c r="AA76" s="561"/>
      <c r="AB76" s="418"/>
      <c r="AC76" s="385"/>
      <c r="AD76" s="559"/>
      <c r="AE76" s="158"/>
      <c r="AF76" s="573"/>
      <c r="AG76" s="418"/>
      <c r="AH76" s="385"/>
      <c r="AI76" s="559"/>
      <c r="AJ76" s="158"/>
      <c r="AK76" s="573"/>
      <c r="AL76" s="418"/>
    </row>
    <row r="77" spans="1:38" s="13" customFormat="1" ht="12.95" customHeight="1">
      <c r="A77" s="505"/>
      <c r="B77" s="518"/>
      <c r="C77" s="518"/>
      <c r="D77" s="521"/>
      <c r="E77" s="518" t="s">
        <v>417</v>
      </c>
      <c r="F77" s="660" t="s">
        <v>432</v>
      </c>
      <c r="G77" s="659">
        <f>SUM(N77,U77,AB77,AG77,AL77)</f>
        <v>5000000</v>
      </c>
      <c r="H77" s="407" t="s">
        <v>293</v>
      </c>
      <c r="I77" s="684"/>
      <c r="J77" s="553"/>
      <c r="K77" s="554"/>
      <c r="L77" s="553"/>
      <c r="M77" s="584"/>
      <c r="N77" s="705">
        <v>5000000</v>
      </c>
      <c r="O77" s="385"/>
      <c r="P77" s="559"/>
      <c r="Q77" s="158"/>
      <c r="R77" s="573"/>
      <c r="S77" s="158"/>
      <c r="T77" s="561"/>
      <c r="U77" s="418"/>
      <c r="V77" s="385"/>
      <c r="W77" s="559"/>
      <c r="X77" s="158"/>
      <c r="Y77" s="573"/>
      <c r="Z77" s="158"/>
      <c r="AA77" s="561"/>
      <c r="AB77" s="418"/>
      <c r="AC77" s="385"/>
      <c r="AD77" s="559"/>
      <c r="AE77" s="158"/>
      <c r="AF77" s="573"/>
      <c r="AG77" s="418"/>
      <c r="AH77" s="385"/>
      <c r="AI77" s="559"/>
      <c r="AJ77" s="158"/>
      <c r="AK77" s="573"/>
      <c r="AL77" s="418"/>
    </row>
    <row r="78" spans="1:38" s="13" customFormat="1" ht="12.95" customHeight="1">
      <c r="A78" s="505"/>
      <c r="B78" s="518"/>
      <c r="C78" s="518"/>
      <c r="D78" s="521"/>
      <c r="E78" s="521"/>
      <c r="F78" s="666"/>
      <c r="G78" s="663"/>
      <c r="H78" s="707"/>
      <c r="I78" s="685"/>
      <c r="J78" s="625"/>
      <c r="K78" s="626"/>
      <c r="L78" s="625"/>
      <c r="M78" s="627"/>
      <c r="N78" s="708"/>
      <c r="O78" s="387"/>
      <c r="P78" s="631"/>
      <c r="Q78" s="188"/>
      <c r="R78" s="632"/>
      <c r="S78" s="188"/>
      <c r="T78" s="634"/>
      <c r="U78" s="691"/>
      <c r="V78" s="387"/>
      <c r="W78" s="631"/>
      <c r="X78" s="188"/>
      <c r="Y78" s="632"/>
      <c r="Z78" s="188"/>
      <c r="AA78" s="634"/>
      <c r="AB78" s="691"/>
      <c r="AC78" s="387"/>
      <c r="AD78" s="631"/>
      <c r="AE78" s="188"/>
      <c r="AF78" s="632"/>
      <c r="AG78" s="691"/>
      <c r="AH78" s="387"/>
      <c r="AI78" s="631"/>
      <c r="AJ78" s="188"/>
      <c r="AK78" s="632"/>
      <c r="AL78" s="691"/>
    </row>
    <row r="79" spans="1:38" s="13" customFormat="1" ht="12.95" customHeight="1">
      <c r="A79" s="505"/>
      <c r="B79" s="518"/>
      <c r="C79" s="522">
        <v>772</v>
      </c>
      <c r="D79" s="522" t="s">
        <v>433</v>
      </c>
      <c r="E79" s="4205" t="s">
        <v>10</v>
      </c>
      <c r="F79" s="4206"/>
      <c r="G79" s="598">
        <f>SUM(G80,G83,G85,G87,G91,G93,G95,G97,G100,G107,G113,G116)</f>
        <v>27082000</v>
      </c>
      <c r="H79" s="709"/>
      <c r="I79" s="686"/>
      <c r="J79" s="188"/>
      <c r="K79" s="633"/>
      <c r="L79" s="188"/>
      <c r="M79" s="638"/>
      <c r="N79" s="704">
        <f>SUM(N80,N83,N85,N87,N91,N93,N95,N97,N100,N107,N113,N116)</f>
        <v>21046000</v>
      </c>
      <c r="O79" s="387"/>
      <c r="P79" s="188"/>
      <c r="Q79" s="188"/>
      <c r="R79" s="633"/>
      <c r="S79" s="188"/>
      <c r="T79" s="188"/>
      <c r="U79" s="704">
        <f>SUM(U80,U83,U85,U87,U91,U93,U95,U97,U100,U107,U113,U116)</f>
        <v>1200000</v>
      </c>
      <c r="V79" s="387"/>
      <c r="W79" s="188"/>
      <c r="X79" s="188"/>
      <c r="Y79" s="633"/>
      <c r="Z79" s="188"/>
      <c r="AA79" s="188"/>
      <c r="AB79" s="704">
        <f>SUM(AB80,AB83,AB85,AB87,AB91,AB93,AB95,AB97,AB100,AB107,AB113,AB116)</f>
        <v>2316000</v>
      </c>
      <c r="AC79" s="387"/>
      <c r="AD79" s="188"/>
      <c r="AE79" s="188"/>
      <c r="AF79" s="633"/>
      <c r="AG79" s="704">
        <f>SUM(AG80,AG83,AG85,AG87,AG91,AG93,AG95,AG97,AG100,AG107,AG113,AG116)</f>
        <v>0</v>
      </c>
      <c r="AH79" s="387"/>
      <c r="AI79" s="188"/>
      <c r="AJ79" s="188"/>
      <c r="AK79" s="633"/>
      <c r="AL79" s="704">
        <f>SUM(AL80,AL83,AL85,AL87,AL91,AL93,AL95,AL97,AL100,AL107,AL113,AL116)</f>
        <v>2520000</v>
      </c>
    </row>
    <row r="80" spans="1:38" s="13" customFormat="1" ht="12.95" customHeight="1">
      <c r="A80" s="505"/>
      <c r="B80" s="518"/>
      <c r="C80" s="518"/>
      <c r="D80" s="518"/>
      <c r="E80" s="518" t="s">
        <v>434</v>
      </c>
      <c r="F80" s="668" t="s">
        <v>120</v>
      </c>
      <c r="G80" s="659">
        <f>SUM(N80,U80,AB80,AG80,AL80)</f>
        <v>14000000</v>
      </c>
      <c r="H80" s="408"/>
      <c r="I80" s="446"/>
      <c r="J80" s="158"/>
      <c r="K80" s="505"/>
      <c r="L80" s="158"/>
      <c r="M80" s="535"/>
      <c r="N80" s="710">
        <f>SUM(N81:N82)</f>
        <v>14000000</v>
      </c>
      <c r="O80" s="385"/>
      <c r="P80" s="158"/>
      <c r="Q80" s="158"/>
      <c r="R80" s="505"/>
      <c r="S80" s="158"/>
      <c r="T80" s="158"/>
      <c r="U80" s="710">
        <f>SUM(U81:U82)</f>
        <v>0</v>
      </c>
      <c r="V80" s="385"/>
      <c r="W80" s="158"/>
      <c r="X80" s="158"/>
      <c r="Y80" s="505"/>
      <c r="Z80" s="158"/>
      <c r="AA80" s="158"/>
      <c r="AB80" s="710">
        <f>SUM(AB81:AB82)</f>
        <v>0</v>
      </c>
      <c r="AC80" s="385"/>
      <c r="AD80" s="158"/>
      <c r="AE80" s="158"/>
      <c r="AF80" s="505"/>
      <c r="AG80" s="710">
        <f>SUM(AG81:AG82)</f>
        <v>0</v>
      </c>
      <c r="AH80" s="385"/>
      <c r="AI80" s="158"/>
      <c r="AJ80" s="158"/>
      <c r="AK80" s="505"/>
      <c r="AL80" s="710">
        <f>SUM(AL81:AL82)</f>
        <v>0</v>
      </c>
    </row>
    <row r="81" spans="1:38" s="13" customFormat="1" ht="12.95" customHeight="1">
      <c r="A81" s="505"/>
      <c r="B81" s="518"/>
      <c r="C81" s="518"/>
      <c r="D81" s="518"/>
      <c r="E81" s="518"/>
      <c r="F81" s="668"/>
      <c r="G81" s="659"/>
      <c r="H81" s="407" t="s">
        <v>264</v>
      </c>
      <c r="I81" s="684">
        <v>750000</v>
      </c>
      <c r="J81" s="582" t="s">
        <v>7</v>
      </c>
      <c r="K81" s="566">
        <v>12</v>
      </c>
      <c r="L81" s="553"/>
      <c r="M81" s="616"/>
      <c r="N81" s="705">
        <f>SUM(I81*K81+M81)</f>
        <v>9000000</v>
      </c>
      <c r="O81" s="385"/>
      <c r="P81" s="158"/>
      <c r="Q81" s="158"/>
      <c r="R81" s="505"/>
      <c r="S81" s="158"/>
      <c r="T81" s="158"/>
      <c r="U81" s="710"/>
      <c r="V81" s="385"/>
      <c r="W81" s="158"/>
      <c r="X81" s="158"/>
      <c r="Y81" s="505"/>
      <c r="Z81" s="158"/>
      <c r="AA81" s="158"/>
      <c r="AB81" s="710"/>
      <c r="AC81" s="385"/>
      <c r="AD81" s="158"/>
      <c r="AE81" s="158"/>
      <c r="AF81" s="505"/>
      <c r="AG81" s="710"/>
      <c r="AH81" s="385"/>
      <c r="AI81" s="158"/>
      <c r="AJ81" s="158"/>
      <c r="AK81" s="505"/>
      <c r="AL81" s="710"/>
    </row>
    <row r="82" spans="1:38" s="13" customFormat="1" ht="12.95" customHeight="1">
      <c r="A82" s="505"/>
      <c r="B82" s="518"/>
      <c r="C82" s="518"/>
      <c r="D82" s="518"/>
      <c r="E82" s="518"/>
      <c r="F82" s="668"/>
      <c r="G82" s="659"/>
      <c r="H82" s="407" t="s">
        <v>121</v>
      </c>
      <c r="I82" s="684">
        <v>5000000</v>
      </c>
      <c r="J82" s="582" t="s">
        <v>7</v>
      </c>
      <c r="K82" s="566">
        <v>1</v>
      </c>
      <c r="L82" s="553"/>
      <c r="M82" s="616"/>
      <c r="N82" s="705">
        <f>SUM(I82*K82+M82)</f>
        <v>5000000</v>
      </c>
      <c r="O82" s="385"/>
      <c r="P82" s="158"/>
      <c r="Q82" s="158"/>
      <c r="R82" s="505"/>
      <c r="S82" s="158"/>
      <c r="T82" s="158"/>
      <c r="U82" s="710"/>
      <c r="V82" s="385"/>
      <c r="W82" s="158"/>
      <c r="X82" s="158"/>
      <c r="Y82" s="505"/>
      <c r="Z82" s="158"/>
      <c r="AA82" s="158"/>
      <c r="AB82" s="710"/>
      <c r="AC82" s="385"/>
      <c r="AD82" s="158"/>
      <c r="AE82" s="158"/>
      <c r="AF82" s="505"/>
      <c r="AG82" s="710"/>
      <c r="AH82" s="385"/>
      <c r="AI82" s="158"/>
      <c r="AJ82" s="158"/>
      <c r="AK82" s="505"/>
      <c r="AL82" s="710"/>
    </row>
    <row r="83" spans="1:38" s="13" customFormat="1" ht="12.95" customHeight="1">
      <c r="A83" s="505"/>
      <c r="B83" s="518"/>
      <c r="C83" s="518"/>
      <c r="D83" s="518"/>
      <c r="E83" s="518" t="s">
        <v>435</v>
      </c>
      <c r="F83" s="668" t="s">
        <v>114</v>
      </c>
      <c r="G83" s="659">
        <f>SUM(N83,U83,AB83,AG83,AL83)</f>
        <v>1200000</v>
      </c>
      <c r="H83" s="408"/>
      <c r="I83" s="446"/>
      <c r="J83" s="158"/>
      <c r="K83" s="505"/>
      <c r="L83" s="158"/>
      <c r="M83" s="535"/>
      <c r="N83" s="710">
        <f>SUM(N84)</f>
        <v>1200000</v>
      </c>
      <c r="O83" s="692"/>
      <c r="P83" s="158"/>
      <c r="Q83" s="158"/>
      <c r="R83" s="505"/>
      <c r="S83" s="158"/>
      <c r="T83" s="158"/>
      <c r="U83" s="710">
        <f>SUM(U84)</f>
        <v>0</v>
      </c>
      <c r="V83" s="385"/>
      <c r="W83" s="158"/>
      <c r="X83" s="158"/>
      <c r="Y83" s="505"/>
      <c r="Z83" s="158"/>
      <c r="AA83" s="158"/>
      <c r="AB83" s="710">
        <f>SUM(AB84)</f>
        <v>0</v>
      </c>
      <c r="AC83" s="385"/>
      <c r="AD83" s="158"/>
      <c r="AE83" s="158"/>
      <c r="AF83" s="505"/>
      <c r="AG83" s="710">
        <f>SUM(AG84)</f>
        <v>0</v>
      </c>
      <c r="AH83" s="385"/>
      <c r="AI83" s="158"/>
      <c r="AJ83" s="158"/>
      <c r="AK83" s="505"/>
      <c r="AL83" s="710">
        <f>SUM(AL84)</f>
        <v>0</v>
      </c>
    </row>
    <row r="84" spans="1:38" s="13" customFormat="1" ht="12.95" customHeight="1">
      <c r="A84" s="505"/>
      <c r="B84" s="518"/>
      <c r="C84" s="518"/>
      <c r="D84" s="518"/>
      <c r="E84" s="518"/>
      <c r="F84" s="668"/>
      <c r="G84" s="659"/>
      <c r="H84" s="407" t="s">
        <v>250</v>
      </c>
      <c r="I84" s="684">
        <v>100000</v>
      </c>
      <c r="J84" s="553" t="s">
        <v>7</v>
      </c>
      <c r="K84" s="566">
        <v>12</v>
      </c>
      <c r="L84" s="553"/>
      <c r="M84" s="565"/>
      <c r="N84" s="705">
        <f>SUM(I84*K84)</f>
        <v>1200000</v>
      </c>
      <c r="O84" s="692"/>
      <c r="P84" s="158"/>
      <c r="Q84" s="158"/>
      <c r="R84" s="505"/>
      <c r="S84" s="158"/>
      <c r="T84" s="158"/>
      <c r="U84" s="710"/>
      <c r="V84" s="385"/>
      <c r="W84" s="158"/>
      <c r="X84" s="158"/>
      <c r="Y84" s="505"/>
      <c r="Z84" s="158"/>
      <c r="AA84" s="158"/>
      <c r="AB84" s="710"/>
      <c r="AC84" s="385"/>
      <c r="AD84" s="158"/>
      <c r="AE84" s="158"/>
      <c r="AF84" s="505"/>
      <c r="AG84" s="710"/>
      <c r="AH84" s="385"/>
      <c r="AI84" s="158"/>
      <c r="AJ84" s="158"/>
      <c r="AK84" s="505"/>
      <c r="AL84" s="710"/>
    </row>
    <row r="85" spans="1:38" s="13" customFormat="1" ht="12.95" customHeight="1">
      <c r="A85" s="505"/>
      <c r="B85" s="518"/>
      <c r="C85" s="518"/>
      <c r="D85" s="518"/>
      <c r="E85" s="518" t="s">
        <v>436</v>
      </c>
      <c r="F85" s="668" t="s">
        <v>20</v>
      </c>
      <c r="G85" s="659">
        <f>SUM(N85,U85,AB85,AG85,AL85)</f>
        <v>408000</v>
      </c>
      <c r="H85" s="408"/>
      <c r="I85" s="446"/>
      <c r="J85" s="158"/>
      <c r="K85" s="505"/>
      <c r="L85" s="158"/>
      <c r="M85" s="535"/>
      <c r="N85" s="710">
        <f>SUM(N86)</f>
        <v>408000</v>
      </c>
      <c r="O85" s="692"/>
      <c r="P85" s="158"/>
      <c r="Q85" s="158"/>
      <c r="R85" s="505"/>
      <c r="S85" s="158"/>
      <c r="T85" s="158"/>
      <c r="U85" s="710"/>
      <c r="V85" s="385"/>
      <c r="W85" s="158"/>
      <c r="X85" s="158"/>
      <c r="Y85" s="505"/>
      <c r="Z85" s="158"/>
      <c r="AA85" s="158"/>
      <c r="AB85" s="710"/>
      <c r="AC85" s="385"/>
      <c r="AD85" s="158"/>
      <c r="AE85" s="158"/>
      <c r="AF85" s="505"/>
      <c r="AG85" s="710"/>
      <c r="AH85" s="385"/>
      <c r="AI85" s="158"/>
      <c r="AJ85" s="158"/>
      <c r="AK85" s="505"/>
      <c r="AL85" s="710"/>
    </row>
    <row r="86" spans="1:38" s="13" customFormat="1" ht="12.95" customHeight="1">
      <c r="A86" s="505"/>
      <c r="B86" s="518"/>
      <c r="C86" s="518"/>
      <c r="D86" s="518"/>
      <c r="E86" s="518"/>
      <c r="F86" s="668"/>
      <c r="G86" s="659"/>
      <c r="H86" s="407" t="s">
        <v>20</v>
      </c>
      <c r="I86" s="684">
        <v>34000</v>
      </c>
      <c r="J86" s="553" t="s">
        <v>7</v>
      </c>
      <c r="K86" s="566">
        <v>12</v>
      </c>
      <c r="L86" s="553"/>
      <c r="M86" s="616"/>
      <c r="N86" s="705">
        <f>SUM(I86*K86+M86)</f>
        <v>408000</v>
      </c>
      <c r="O86" s="693"/>
      <c r="P86" s="158"/>
      <c r="Q86" s="158"/>
      <c r="R86" s="505"/>
      <c r="S86" s="158"/>
      <c r="T86" s="158"/>
      <c r="U86" s="710"/>
      <c r="V86" s="385"/>
      <c r="W86" s="158"/>
      <c r="X86" s="158"/>
      <c r="Y86" s="505"/>
      <c r="Z86" s="158"/>
      <c r="AA86" s="158"/>
      <c r="AB86" s="710"/>
      <c r="AC86" s="385"/>
      <c r="AD86" s="158"/>
      <c r="AE86" s="158"/>
      <c r="AF86" s="505"/>
      <c r="AG86" s="710"/>
      <c r="AH86" s="385"/>
      <c r="AI86" s="158"/>
      <c r="AJ86" s="158"/>
      <c r="AK86" s="505"/>
      <c r="AL86" s="710"/>
    </row>
    <row r="87" spans="1:38" s="13" customFormat="1" ht="12.95" customHeight="1">
      <c r="A87" s="505"/>
      <c r="B87" s="518"/>
      <c r="C87" s="518"/>
      <c r="D87" s="518"/>
      <c r="E87" s="518" t="s">
        <v>437</v>
      </c>
      <c r="F87" s="668" t="s">
        <v>115</v>
      </c>
      <c r="G87" s="659">
        <f>SUM(N87,U87,AB87,AG87,AL87)</f>
        <v>2760000</v>
      </c>
      <c r="H87" s="408"/>
      <c r="I87" s="446"/>
      <c r="J87" s="158"/>
      <c r="K87" s="505"/>
      <c r="L87" s="158"/>
      <c r="M87" s="535"/>
      <c r="N87" s="710">
        <f>SUM(N88:N90)</f>
        <v>1920000</v>
      </c>
      <c r="O87" s="389"/>
      <c r="P87" s="158"/>
      <c r="Q87" s="158"/>
      <c r="R87" s="505"/>
      <c r="S87" s="158"/>
      <c r="T87" s="158"/>
      <c r="U87" s="710">
        <f>SUM(U88:U90)</f>
        <v>0</v>
      </c>
      <c r="V87" s="394"/>
      <c r="W87" s="552"/>
      <c r="X87" s="553"/>
      <c r="Y87" s="566"/>
      <c r="Z87" s="553"/>
      <c r="AA87" s="553"/>
      <c r="AB87" s="710">
        <f>SUM(AB88:AB90)</f>
        <v>360000</v>
      </c>
      <c r="AC87" s="385"/>
      <c r="AD87" s="158"/>
      <c r="AE87" s="158"/>
      <c r="AF87" s="505"/>
      <c r="AG87" s="710">
        <f>SUM(AG88:AG90)</f>
        <v>0</v>
      </c>
      <c r="AH87" s="385"/>
      <c r="AI87" s="158"/>
      <c r="AJ87" s="158"/>
      <c r="AK87" s="505"/>
      <c r="AL87" s="710">
        <f>SUM(AL88:AL90)</f>
        <v>480000</v>
      </c>
    </row>
    <row r="88" spans="1:38" s="13" customFormat="1" ht="12.95" customHeight="1">
      <c r="A88" s="505"/>
      <c r="B88" s="518"/>
      <c r="C88" s="518"/>
      <c r="D88" s="518"/>
      <c r="E88" s="518"/>
      <c r="F88" s="668"/>
      <c r="G88" s="659"/>
      <c r="H88" s="407" t="s">
        <v>265</v>
      </c>
      <c r="I88" s="684">
        <v>10000</v>
      </c>
      <c r="J88" s="553" t="s">
        <v>7</v>
      </c>
      <c r="K88" s="566">
        <v>12</v>
      </c>
      <c r="L88" s="553"/>
      <c r="M88" s="616"/>
      <c r="N88" s="705">
        <f>SUM(I88*K88+M88)</f>
        <v>120000</v>
      </c>
      <c r="O88" s="402"/>
      <c r="U88" s="418"/>
      <c r="V88" s="394" t="s">
        <v>263</v>
      </c>
      <c r="W88" s="552">
        <v>30000</v>
      </c>
      <c r="X88" s="553" t="s">
        <v>7</v>
      </c>
      <c r="Y88" s="566">
        <v>12</v>
      </c>
      <c r="Z88" s="553"/>
      <c r="AA88" s="553"/>
      <c r="AB88" s="705">
        <f>SUM(W88*Y88)</f>
        <v>360000</v>
      </c>
      <c r="AC88" s="385"/>
      <c r="AD88" s="158"/>
      <c r="AE88" s="158"/>
      <c r="AF88" s="505"/>
      <c r="AG88" s="710"/>
      <c r="AH88" s="394" t="s">
        <v>274</v>
      </c>
      <c r="AI88" s="552">
        <v>40000</v>
      </c>
      <c r="AJ88" s="553" t="s">
        <v>7</v>
      </c>
      <c r="AK88" s="566">
        <v>12</v>
      </c>
      <c r="AL88" s="705">
        <f>SUM(AI88*AK88)</f>
        <v>480000</v>
      </c>
    </row>
    <row r="89" spans="1:38" s="13" customFormat="1" ht="12.95" customHeight="1">
      <c r="A89" s="505"/>
      <c r="B89" s="518"/>
      <c r="C89" s="518"/>
      <c r="D89" s="518"/>
      <c r="E89" s="518"/>
      <c r="F89" s="668"/>
      <c r="G89" s="659"/>
      <c r="H89" s="407" t="s">
        <v>482</v>
      </c>
      <c r="I89" s="684">
        <v>100000</v>
      </c>
      <c r="J89" s="553" t="s">
        <v>7</v>
      </c>
      <c r="K89" s="566">
        <v>12</v>
      </c>
      <c r="L89" s="553"/>
      <c r="M89" s="616"/>
      <c r="N89" s="705">
        <f>SUM(I89*K89+M89)</f>
        <v>1200000</v>
      </c>
      <c r="O89" s="389"/>
      <c r="P89" s="158"/>
      <c r="Q89" s="158"/>
      <c r="R89" s="505"/>
      <c r="S89" s="158"/>
      <c r="T89" s="158"/>
      <c r="U89" s="710"/>
      <c r="V89" s="385"/>
      <c r="W89" s="158"/>
      <c r="X89" s="158"/>
      <c r="Y89" s="505"/>
      <c r="Z89" s="158"/>
      <c r="AA89" s="158"/>
      <c r="AB89" s="710"/>
      <c r="AC89" s="385"/>
      <c r="AD89" s="158"/>
      <c r="AE89" s="158"/>
      <c r="AF89" s="505"/>
      <c r="AG89" s="710"/>
      <c r="AH89" s="385"/>
      <c r="AI89" s="158"/>
      <c r="AJ89" s="158"/>
      <c r="AK89" s="505"/>
      <c r="AL89" s="710"/>
    </row>
    <row r="90" spans="1:38" s="13" customFormat="1" ht="12.95" customHeight="1">
      <c r="A90" s="505"/>
      <c r="B90" s="518"/>
      <c r="C90" s="518"/>
      <c r="D90" s="518"/>
      <c r="E90" s="518"/>
      <c r="F90" s="668"/>
      <c r="G90" s="659"/>
      <c r="H90" s="407" t="s">
        <v>483</v>
      </c>
      <c r="I90" s="684">
        <v>50000</v>
      </c>
      <c r="J90" s="553" t="s">
        <v>7</v>
      </c>
      <c r="K90" s="566">
        <v>12</v>
      </c>
      <c r="L90" s="553"/>
      <c r="M90" s="599"/>
      <c r="N90" s="705">
        <f>SUM(I90*K90)</f>
        <v>600000</v>
      </c>
      <c r="O90" s="389"/>
      <c r="P90" s="158"/>
      <c r="Q90" s="158"/>
      <c r="R90" s="505"/>
      <c r="S90" s="158"/>
      <c r="T90" s="158"/>
      <c r="U90" s="710"/>
      <c r="V90" s="385"/>
      <c r="W90" s="158"/>
      <c r="X90" s="158"/>
      <c r="Y90" s="505"/>
      <c r="Z90" s="158"/>
      <c r="AA90" s="158"/>
      <c r="AB90" s="710"/>
      <c r="AC90" s="385"/>
      <c r="AD90" s="158"/>
      <c r="AE90" s="158"/>
      <c r="AF90" s="505"/>
      <c r="AG90" s="710"/>
      <c r="AH90" s="385"/>
      <c r="AI90" s="158"/>
      <c r="AJ90" s="158"/>
      <c r="AK90" s="505"/>
      <c r="AL90" s="710"/>
    </row>
    <row r="91" spans="1:38" s="13" customFormat="1" ht="12.95" customHeight="1">
      <c r="A91" s="505"/>
      <c r="B91" s="518"/>
      <c r="C91" s="518"/>
      <c r="D91" s="518"/>
      <c r="E91" s="518" t="s">
        <v>438</v>
      </c>
      <c r="F91" s="668" t="s">
        <v>118</v>
      </c>
      <c r="G91" s="659">
        <f>SUM(N91,U91,AB91,AG91,AL91)</f>
        <v>480000</v>
      </c>
      <c r="H91" s="408"/>
      <c r="I91" s="446"/>
      <c r="J91" s="158"/>
      <c r="K91" s="505"/>
      <c r="L91" s="158"/>
      <c r="M91" s="535"/>
      <c r="N91" s="710">
        <f>SUM(N92)</f>
        <v>480000</v>
      </c>
      <c r="O91" s="389"/>
      <c r="P91" s="158"/>
      <c r="Q91" s="158"/>
      <c r="R91" s="505"/>
      <c r="S91" s="158"/>
      <c r="T91" s="158"/>
      <c r="U91" s="710">
        <f>SUM(U92)</f>
        <v>0</v>
      </c>
      <c r="V91" s="385"/>
      <c r="W91" s="158"/>
      <c r="X91" s="158"/>
      <c r="Y91" s="505"/>
      <c r="Z91" s="158"/>
      <c r="AA91" s="158"/>
      <c r="AB91" s="710">
        <f>SUM(AB92)</f>
        <v>0</v>
      </c>
      <c r="AC91" s="385"/>
      <c r="AD91" s="158"/>
      <c r="AE91" s="158"/>
      <c r="AF91" s="505"/>
      <c r="AG91" s="710">
        <f>SUM(AG92)</f>
        <v>0</v>
      </c>
      <c r="AH91" s="385"/>
      <c r="AI91" s="158"/>
      <c r="AJ91" s="158"/>
      <c r="AK91" s="505"/>
      <c r="AL91" s="710">
        <f>SUM(AL92)</f>
        <v>0</v>
      </c>
    </row>
    <row r="92" spans="1:38" s="13" customFormat="1" ht="12.95" customHeight="1">
      <c r="A92" s="505"/>
      <c r="B92" s="518"/>
      <c r="C92" s="518"/>
      <c r="D92" s="518"/>
      <c r="E92" s="518"/>
      <c r="F92" s="668"/>
      <c r="G92" s="659"/>
      <c r="H92" s="711" t="s">
        <v>272</v>
      </c>
      <c r="I92" s="684">
        <v>40000</v>
      </c>
      <c r="J92" s="553" t="s">
        <v>7</v>
      </c>
      <c r="K92" s="566">
        <v>12</v>
      </c>
      <c r="L92" s="553"/>
      <c r="M92" s="616"/>
      <c r="N92" s="705">
        <f>SUM(I92*K92+M92)</f>
        <v>480000</v>
      </c>
      <c r="O92" s="389"/>
      <c r="P92" s="158"/>
      <c r="Q92" s="158"/>
      <c r="R92" s="505"/>
      <c r="S92" s="158"/>
      <c r="T92" s="158"/>
      <c r="U92" s="710"/>
      <c r="V92" s="385"/>
      <c r="W92" s="158"/>
      <c r="X92" s="158"/>
      <c r="Y92" s="505"/>
      <c r="Z92" s="158"/>
      <c r="AA92" s="158"/>
      <c r="AB92" s="710"/>
      <c r="AC92" s="385"/>
      <c r="AD92" s="158"/>
      <c r="AE92" s="158"/>
      <c r="AF92" s="505"/>
      <c r="AG92" s="710"/>
      <c r="AH92" s="385"/>
      <c r="AI92" s="158"/>
      <c r="AJ92" s="158"/>
      <c r="AK92" s="505"/>
      <c r="AL92" s="710"/>
    </row>
    <row r="93" spans="1:38" s="13" customFormat="1" ht="12.95" customHeight="1">
      <c r="A93" s="505"/>
      <c r="B93" s="518"/>
      <c r="C93" s="518"/>
      <c r="D93" s="518"/>
      <c r="E93" s="518" t="s">
        <v>439</v>
      </c>
      <c r="F93" s="668" t="s">
        <v>440</v>
      </c>
      <c r="G93" s="659">
        <f>SUM(N93,U93,AB93,AG93,AL93)</f>
        <v>960000</v>
      </c>
      <c r="H93" s="408"/>
      <c r="I93" s="446"/>
      <c r="J93" s="158"/>
      <c r="K93" s="505"/>
      <c r="L93" s="158"/>
      <c r="M93" s="535"/>
      <c r="N93" s="710">
        <f>SUM(N94)</f>
        <v>960000</v>
      </c>
      <c r="O93" s="694"/>
      <c r="P93" s="158"/>
      <c r="Q93" s="158"/>
      <c r="R93" s="505"/>
      <c r="S93" s="158"/>
      <c r="T93" s="158"/>
      <c r="U93" s="710">
        <f>SUM(U94)</f>
        <v>0</v>
      </c>
      <c r="V93" s="385"/>
      <c r="W93" s="158"/>
      <c r="X93" s="158"/>
      <c r="Y93" s="505"/>
      <c r="Z93" s="158"/>
      <c r="AA93" s="158"/>
      <c r="AB93" s="710">
        <f>SUM(AB94)</f>
        <v>0</v>
      </c>
      <c r="AC93" s="385"/>
      <c r="AD93" s="158"/>
      <c r="AE93" s="158"/>
      <c r="AF93" s="505"/>
      <c r="AG93" s="710">
        <f>SUM(AG94)</f>
        <v>0</v>
      </c>
      <c r="AH93" s="385"/>
      <c r="AI93" s="158"/>
      <c r="AJ93" s="158"/>
      <c r="AK93" s="505"/>
      <c r="AL93" s="710">
        <f>SUM(AL94)</f>
        <v>0</v>
      </c>
    </row>
    <row r="94" spans="1:38" s="13" customFormat="1" ht="12.95" customHeight="1">
      <c r="A94" s="505"/>
      <c r="B94" s="518"/>
      <c r="C94" s="518"/>
      <c r="D94" s="518"/>
      <c r="E94" s="518"/>
      <c r="F94" s="668"/>
      <c r="G94" s="659"/>
      <c r="H94" s="711" t="s">
        <v>271</v>
      </c>
      <c r="I94" s="684">
        <v>80000</v>
      </c>
      <c r="J94" s="553" t="s">
        <v>7</v>
      </c>
      <c r="K94" s="566">
        <v>12</v>
      </c>
      <c r="L94" s="553"/>
      <c r="M94" s="616"/>
      <c r="N94" s="705">
        <f>SUM(I94*K94+M94)</f>
        <v>960000</v>
      </c>
      <c r="O94" s="389"/>
      <c r="P94" s="158"/>
      <c r="Q94" s="158"/>
      <c r="R94" s="505"/>
      <c r="S94" s="158"/>
      <c r="T94" s="158"/>
      <c r="U94" s="710"/>
      <c r="V94" s="385"/>
      <c r="W94" s="158"/>
      <c r="X94" s="158"/>
      <c r="Y94" s="505"/>
      <c r="Z94" s="158"/>
      <c r="AA94" s="158"/>
      <c r="AB94" s="710"/>
      <c r="AC94" s="385"/>
      <c r="AD94" s="158"/>
      <c r="AE94" s="158"/>
      <c r="AF94" s="505"/>
      <c r="AG94" s="710"/>
      <c r="AH94" s="385"/>
      <c r="AI94" s="158"/>
      <c r="AJ94" s="158"/>
      <c r="AK94" s="505"/>
      <c r="AL94" s="710"/>
    </row>
    <row r="95" spans="1:38" s="13" customFormat="1" ht="12.95" customHeight="1">
      <c r="A95" s="505"/>
      <c r="B95" s="518"/>
      <c r="C95" s="518"/>
      <c r="D95" s="518"/>
      <c r="E95" s="518" t="s">
        <v>441</v>
      </c>
      <c r="F95" s="668" t="s">
        <v>294</v>
      </c>
      <c r="G95" s="659">
        <f>SUM(N95,U95,AB95,AG95,AL95)</f>
        <v>240000</v>
      </c>
      <c r="H95" s="408"/>
      <c r="I95" s="446"/>
      <c r="J95" s="158"/>
      <c r="K95" s="505"/>
      <c r="L95" s="158"/>
      <c r="M95" s="535"/>
      <c r="N95" s="710">
        <f>SUM(N96)</f>
        <v>240000</v>
      </c>
      <c r="O95" s="695"/>
      <c r="P95" s="158"/>
      <c r="Q95" s="158"/>
      <c r="R95" s="505"/>
      <c r="S95" s="158"/>
      <c r="T95" s="158"/>
      <c r="U95" s="710">
        <f>SUM(U96)</f>
        <v>0</v>
      </c>
      <c r="V95" s="385"/>
      <c r="W95" s="158"/>
      <c r="X95" s="158"/>
      <c r="Y95" s="505"/>
      <c r="Z95" s="158"/>
      <c r="AA95" s="158"/>
      <c r="AB95" s="710">
        <f>SUM(AB96)</f>
        <v>0</v>
      </c>
      <c r="AC95" s="385"/>
      <c r="AD95" s="158"/>
      <c r="AE95" s="158"/>
      <c r="AF95" s="505"/>
      <c r="AG95" s="710">
        <f>SUM(AG96)</f>
        <v>0</v>
      </c>
      <c r="AH95" s="385"/>
      <c r="AI95" s="158"/>
      <c r="AJ95" s="158"/>
      <c r="AK95" s="505"/>
      <c r="AL95" s="710">
        <f>SUM(AL96)</f>
        <v>0</v>
      </c>
    </row>
    <row r="96" spans="1:38" s="13" customFormat="1" ht="12.95" customHeight="1">
      <c r="A96" s="505"/>
      <c r="B96" s="518"/>
      <c r="C96" s="518"/>
      <c r="D96" s="518"/>
      <c r="E96" s="518"/>
      <c r="F96" s="668"/>
      <c r="G96" s="659"/>
      <c r="H96" s="711" t="s">
        <v>294</v>
      </c>
      <c r="I96" s="684">
        <v>20000</v>
      </c>
      <c r="J96" s="553" t="s">
        <v>7</v>
      </c>
      <c r="K96" s="566">
        <v>12</v>
      </c>
      <c r="L96" s="553"/>
      <c r="M96" s="616"/>
      <c r="N96" s="705">
        <f>SUM(I96*K96+M96)</f>
        <v>240000</v>
      </c>
      <c r="O96" s="389"/>
      <c r="P96" s="158"/>
      <c r="Q96" s="158"/>
      <c r="R96" s="505"/>
      <c r="S96" s="158"/>
      <c r="T96" s="158"/>
      <c r="U96" s="710"/>
      <c r="V96" s="385"/>
      <c r="W96" s="158"/>
      <c r="X96" s="158"/>
      <c r="Y96" s="505"/>
      <c r="Z96" s="158"/>
      <c r="AA96" s="158"/>
      <c r="AB96" s="710"/>
      <c r="AC96" s="385"/>
      <c r="AD96" s="158"/>
      <c r="AE96" s="158"/>
      <c r="AF96" s="505"/>
      <c r="AG96" s="710"/>
      <c r="AH96" s="385"/>
      <c r="AI96" s="158"/>
      <c r="AJ96" s="158"/>
      <c r="AK96" s="505"/>
      <c r="AL96" s="710"/>
    </row>
    <row r="97" spans="1:38" s="13" customFormat="1" ht="12.95" customHeight="1">
      <c r="A97" s="505"/>
      <c r="B97" s="518"/>
      <c r="C97" s="518"/>
      <c r="D97" s="518"/>
      <c r="E97" s="518" t="s">
        <v>442</v>
      </c>
      <c r="F97" s="668" t="s">
        <v>443</v>
      </c>
      <c r="G97" s="659">
        <f>SUM(N97,U97,AB97,AG97,AL97)</f>
        <v>600000</v>
      </c>
      <c r="H97" s="408"/>
      <c r="I97" s="446"/>
      <c r="J97" s="158"/>
      <c r="K97" s="505"/>
      <c r="L97" s="158"/>
      <c r="M97" s="535"/>
      <c r="N97" s="710">
        <f>SUM(N98:N99)</f>
        <v>0</v>
      </c>
      <c r="O97" s="695"/>
      <c r="P97" s="158"/>
      <c r="Q97" s="158"/>
      <c r="R97" s="505"/>
      <c r="S97" s="158"/>
      <c r="T97" s="158"/>
      <c r="U97" s="710">
        <f>SUM(U98:U99)</f>
        <v>120000</v>
      </c>
      <c r="V97" s="394"/>
      <c r="W97" s="552"/>
      <c r="X97" s="553"/>
      <c r="Y97" s="566"/>
      <c r="Z97" s="553"/>
      <c r="AA97" s="553"/>
      <c r="AB97" s="710">
        <f>SUM(AB98:AB99)</f>
        <v>480000</v>
      </c>
      <c r="AC97" s="385"/>
      <c r="AD97" s="158"/>
      <c r="AE97" s="158"/>
      <c r="AF97" s="505"/>
      <c r="AG97" s="710">
        <f>SUM(AG98:AG99)</f>
        <v>0</v>
      </c>
      <c r="AH97" s="385"/>
      <c r="AI97" s="158"/>
      <c r="AJ97" s="158"/>
      <c r="AK97" s="505"/>
      <c r="AL97" s="710">
        <f>SUM(AL98:AL99)</f>
        <v>0</v>
      </c>
    </row>
    <row r="98" spans="1:38" s="13" customFormat="1" ht="12.95" customHeight="1">
      <c r="A98" s="505"/>
      <c r="B98" s="518"/>
      <c r="C98" s="518"/>
      <c r="D98" s="518"/>
      <c r="E98" s="518"/>
      <c r="F98" s="668"/>
      <c r="G98" s="659"/>
      <c r="H98" s="408"/>
      <c r="I98" s="446"/>
      <c r="J98" s="158"/>
      <c r="K98" s="505"/>
      <c r="L98" s="158"/>
      <c r="M98" s="535"/>
      <c r="N98" s="710"/>
      <c r="O98" s="394" t="s">
        <v>278</v>
      </c>
      <c r="P98" s="552">
        <v>30000</v>
      </c>
      <c r="Q98" s="553" t="s">
        <v>7</v>
      </c>
      <c r="R98" s="583">
        <v>4</v>
      </c>
      <c r="S98" s="553"/>
      <c r="T98" s="553"/>
      <c r="U98" s="705">
        <f>SUM(P98*R98)</f>
        <v>120000</v>
      </c>
      <c r="V98" s="394" t="s">
        <v>278</v>
      </c>
      <c r="W98" s="552">
        <v>30000</v>
      </c>
      <c r="X98" s="553" t="s">
        <v>7</v>
      </c>
      <c r="Y98" s="583">
        <v>4</v>
      </c>
      <c r="Z98" s="553"/>
      <c r="AA98" s="553"/>
      <c r="AB98" s="705">
        <f>SUM(W98*Y98)</f>
        <v>120000</v>
      </c>
      <c r="AC98" s="385"/>
      <c r="AD98" s="158"/>
      <c r="AE98" s="158"/>
      <c r="AF98" s="505"/>
      <c r="AG98" s="710"/>
      <c r="AH98" s="385"/>
      <c r="AI98" s="158"/>
      <c r="AJ98" s="158"/>
      <c r="AK98" s="505"/>
      <c r="AL98" s="710"/>
    </row>
    <row r="99" spans="1:38" s="13" customFormat="1" ht="12.95" customHeight="1">
      <c r="A99" s="505"/>
      <c r="B99" s="518"/>
      <c r="C99" s="518"/>
      <c r="D99" s="518"/>
      <c r="E99" s="518"/>
      <c r="F99" s="668"/>
      <c r="G99" s="659"/>
      <c r="H99" s="408"/>
      <c r="I99" s="446"/>
      <c r="J99" s="158"/>
      <c r="K99" s="505"/>
      <c r="L99" s="158"/>
      <c r="M99" s="535"/>
      <c r="N99" s="710"/>
      <c r="O99" s="385"/>
      <c r="P99" s="158"/>
      <c r="Q99" s="158"/>
      <c r="R99" s="505"/>
      <c r="S99" s="158"/>
      <c r="T99" s="158"/>
      <c r="U99" s="710"/>
      <c r="V99" s="394" t="s">
        <v>279</v>
      </c>
      <c r="W99" s="552">
        <v>30000</v>
      </c>
      <c r="X99" s="553" t="s">
        <v>7</v>
      </c>
      <c r="Y99" s="566">
        <v>12</v>
      </c>
      <c r="Z99" s="553"/>
      <c r="AA99" s="553"/>
      <c r="AB99" s="705">
        <f>SUM(W99*Y99)</f>
        <v>360000</v>
      </c>
      <c r="AC99" s="385"/>
      <c r="AD99" s="158"/>
      <c r="AE99" s="158"/>
      <c r="AF99" s="505"/>
      <c r="AG99" s="710"/>
      <c r="AH99" s="385"/>
      <c r="AI99" s="158"/>
      <c r="AJ99" s="158"/>
      <c r="AK99" s="505"/>
      <c r="AL99" s="710"/>
    </row>
    <row r="100" spans="1:38" s="13" customFormat="1" ht="12.95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59">
        <f>SUM(N100,U100,AB100,AG100,AL100)</f>
        <v>1200000</v>
      </c>
      <c r="H100" s="408"/>
      <c r="I100" s="446"/>
      <c r="J100" s="158"/>
      <c r="K100" s="505"/>
      <c r="L100" s="158"/>
      <c r="M100" s="535"/>
      <c r="N100" s="418">
        <f>SUM(N101)</f>
        <v>0</v>
      </c>
      <c r="O100" s="385"/>
      <c r="P100" s="158"/>
      <c r="Q100" s="158"/>
      <c r="R100" s="505"/>
      <c r="S100" s="158"/>
      <c r="T100" s="158"/>
      <c r="U100" s="418">
        <f>SUM(U101)</f>
        <v>360000</v>
      </c>
      <c r="V100" s="385"/>
      <c r="W100" s="158"/>
      <c r="X100" s="158"/>
      <c r="Y100" s="505"/>
      <c r="Z100" s="158"/>
      <c r="AA100" s="158"/>
      <c r="AB100" s="418">
        <f>SUM(AB101)</f>
        <v>600000</v>
      </c>
      <c r="AC100" s="385"/>
      <c r="AD100" s="158"/>
      <c r="AE100" s="158"/>
      <c r="AF100" s="505"/>
      <c r="AG100" s="418">
        <f>SUM(AG101)</f>
        <v>0</v>
      </c>
      <c r="AH100" s="385"/>
      <c r="AI100" s="158"/>
      <c r="AJ100" s="158"/>
      <c r="AK100" s="505"/>
      <c r="AL100" s="418">
        <f>SUM(AL101)</f>
        <v>240000</v>
      </c>
    </row>
    <row r="101" spans="1:38" s="13" customFormat="1" ht="12.95" customHeight="1">
      <c r="A101" s="505"/>
      <c r="B101" s="518"/>
      <c r="C101" s="518"/>
      <c r="D101" s="518"/>
      <c r="E101" s="518"/>
      <c r="F101" s="668"/>
      <c r="G101" s="659"/>
      <c r="H101" s="712"/>
      <c r="I101" s="447"/>
      <c r="N101" s="415"/>
      <c r="O101" s="394" t="s">
        <v>304</v>
      </c>
      <c r="P101" s="552">
        <v>30000</v>
      </c>
      <c r="Q101" s="553" t="s">
        <v>7</v>
      </c>
      <c r="R101" s="566">
        <v>12</v>
      </c>
      <c r="S101" s="553"/>
      <c r="T101" s="566"/>
      <c r="U101" s="705">
        <f>SUM(P101*R101)</f>
        <v>360000</v>
      </c>
      <c r="V101" s="394" t="s">
        <v>304</v>
      </c>
      <c r="W101" s="552">
        <v>50000</v>
      </c>
      <c r="X101" s="553" t="s">
        <v>7</v>
      </c>
      <c r="Y101" s="566">
        <v>12</v>
      </c>
      <c r="Z101" s="553"/>
      <c r="AA101" s="566"/>
      <c r="AB101" s="705">
        <f>SUM(W101*Y101)</f>
        <v>600000</v>
      </c>
      <c r="AC101" s="394"/>
      <c r="AD101" s="642"/>
      <c r="AE101" s="369"/>
      <c r="AF101" s="643"/>
      <c r="AG101" s="1072"/>
      <c r="AH101" s="394" t="s">
        <v>304</v>
      </c>
      <c r="AI101" s="552">
        <v>20000</v>
      </c>
      <c r="AJ101" s="582" t="s">
        <v>7</v>
      </c>
      <c r="AK101" s="566">
        <v>12</v>
      </c>
      <c r="AL101" s="705">
        <f>SUM(AI101*AK101)</f>
        <v>240000</v>
      </c>
    </row>
    <row r="102" spans="1:38" s="13" customFormat="1" ht="12.95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59">
        <f>SUM(N102,U102,AB102,AG102,AL102)</f>
        <v>2390000</v>
      </c>
      <c r="H102" s="712"/>
      <c r="I102" s="447"/>
      <c r="N102" s="418">
        <f>SUM(N103:N106)</f>
        <v>2390000</v>
      </c>
      <c r="O102" s="388"/>
      <c r="P102" s="642"/>
      <c r="Q102" s="369"/>
      <c r="R102" s="643"/>
      <c r="S102" s="369"/>
      <c r="T102" s="643"/>
      <c r="U102" s="418">
        <f>SUM(U103:U106)</f>
        <v>0</v>
      </c>
      <c r="V102" s="388"/>
      <c r="W102" s="642"/>
      <c r="X102" s="369"/>
      <c r="Y102" s="643"/>
      <c r="Z102" s="369"/>
      <c r="AA102" s="643"/>
      <c r="AB102" s="418">
        <f>SUM(AB103:AB106)</f>
        <v>0</v>
      </c>
      <c r="AC102" s="388"/>
      <c r="AD102" s="642"/>
      <c r="AE102" s="369"/>
      <c r="AF102" s="643"/>
      <c r="AG102" s="418">
        <f>SUM(AG103:AG106)</f>
        <v>0</v>
      </c>
      <c r="AH102" s="388"/>
      <c r="AI102" s="642"/>
      <c r="AJ102" s="369"/>
      <c r="AK102" s="643"/>
      <c r="AL102" s="418">
        <f>SUM(AL103:AL106)</f>
        <v>0</v>
      </c>
    </row>
    <row r="103" spans="1:38" s="13" customFormat="1" ht="12.95" customHeight="1">
      <c r="A103" s="505"/>
      <c r="B103" s="518"/>
      <c r="C103" s="518"/>
      <c r="D103" s="518"/>
      <c r="E103" s="518"/>
      <c r="F103" s="668"/>
      <c r="G103" s="659"/>
      <c r="H103" s="406" t="s">
        <v>268</v>
      </c>
      <c r="I103" s="687">
        <v>800000</v>
      </c>
      <c r="J103" s="577"/>
      <c r="K103" s="647">
        <v>1</v>
      </c>
      <c r="L103" s="577"/>
      <c r="M103" s="648"/>
      <c r="N103" s="713">
        <f>SUM(I103*K103)</f>
        <v>800000</v>
      </c>
      <c r="O103" s="388"/>
      <c r="P103" s="642"/>
      <c r="Q103" s="369"/>
      <c r="R103" s="643"/>
      <c r="S103" s="369"/>
      <c r="T103" s="643"/>
      <c r="U103" s="1072"/>
      <c r="V103" s="388"/>
      <c r="W103" s="642"/>
      <c r="X103" s="369"/>
      <c r="Y103" s="643"/>
      <c r="Z103" s="369"/>
      <c r="AA103" s="643"/>
      <c r="AB103" s="1072"/>
      <c r="AC103" s="388"/>
      <c r="AD103" s="642"/>
      <c r="AE103" s="369"/>
      <c r="AF103" s="643"/>
      <c r="AG103" s="1072"/>
      <c r="AH103" s="388"/>
      <c r="AI103" s="642"/>
      <c r="AJ103" s="369"/>
      <c r="AK103" s="643"/>
      <c r="AL103" s="1072"/>
    </row>
    <row r="104" spans="1:38" s="13" customFormat="1" ht="12.95" customHeight="1">
      <c r="A104" s="505"/>
      <c r="B104" s="518"/>
      <c r="C104" s="518"/>
      <c r="D104" s="518"/>
      <c r="E104" s="518"/>
      <c r="F104" s="668"/>
      <c r="G104" s="659"/>
      <c r="H104" s="406" t="s">
        <v>269</v>
      </c>
      <c r="I104" s="687">
        <v>90000</v>
      </c>
      <c r="J104" s="577" t="s">
        <v>7</v>
      </c>
      <c r="K104" s="647">
        <v>1</v>
      </c>
      <c r="L104" s="577"/>
      <c r="M104" s="648"/>
      <c r="N104" s="713">
        <f>SUM(I104*K104)</f>
        <v>90000</v>
      </c>
      <c r="O104" s="388"/>
      <c r="P104" s="642"/>
      <c r="Q104" s="369"/>
      <c r="R104" s="643"/>
      <c r="S104" s="369"/>
      <c r="T104" s="643"/>
      <c r="U104" s="1072"/>
      <c r="V104" s="388"/>
      <c r="W104" s="642"/>
      <c r="X104" s="369"/>
      <c r="Y104" s="643"/>
      <c r="Z104" s="369"/>
      <c r="AA104" s="643"/>
      <c r="AB104" s="1072"/>
      <c r="AC104" s="388"/>
      <c r="AD104" s="642"/>
      <c r="AE104" s="369"/>
      <c r="AF104" s="643"/>
      <c r="AG104" s="1072"/>
      <c r="AH104" s="388"/>
      <c r="AI104" s="642"/>
      <c r="AJ104" s="369"/>
      <c r="AK104" s="643"/>
      <c r="AL104" s="1072"/>
    </row>
    <row r="105" spans="1:38" s="13" customFormat="1" ht="12.95" customHeight="1">
      <c r="A105" s="505"/>
      <c r="B105" s="518"/>
      <c r="C105" s="518"/>
      <c r="D105" s="518"/>
      <c r="E105" s="518"/>
      <c r="F105" s="668"/>
      <c r="G105" s="659"/>
      <c r="H105" s="407" t="s">
        <v>475</v>
      </c>
      <c r="I105" s="684">
        <v>100000</v>
      </c>
      <c r="J105" s="553" t="s">
        <v>7</v>
      </c>
      <c r="K105" s="566">
        <v>12</v>
      </c>
      <c r="L105" s="553"/>
      <c r="M105" s="616"/>
      <c r="N105" s="705">
        <f>SUM(I105*K105+M105)</f>
        <v>1200000</v>
      </c>
      <c r="O105" s="388"/>
      <c r="P105" s="642"/>
      <c r="Q105" s="369"/>
      <c r="R105" s="643"/>
      <c r="S105" s="369"/>
      <c r="T105" s="643"/>
      <c r="U105" s="1072"/>
      <c r="V105" s="388"/>
      <c r="W105" s="642"/>
      <c r="X105" s="369"/>
      <c r="Y105" s="643"/>
      <c r="Z105" s="369"/>
      <c r="AA105" s="643"/>
      <c r="AB105" s="1072"/>
      <c r="AC105" s="388"/>
      <c r="AD105" s="642"/>
      <c r="AE105" s="369"/>
      <c r="AF105" s="643"/>
      <c r="AG105" s="1072"/>
      <c r="AH105" s="388"/>
      <c r="AI105" s="642"/>
      <c r="AJ105" s="369"/>
      <c r="AK105" s="643"/>
      <c r="AL105" s="1072"/>
    </row>
    <row r="106" spans="1:38" s="13" customFormat="1" ht="12.95" customHeight="1">
      <c r="A106" s="505"/>
      <c r="B106" s="518"/>
      <c r="C106" s="518"/>
      <c r="D106" s="518"/>
      <c r="E106" s="518"/>
      <c r="F106" s="668"/>
      <c r="G106" s="659"/>
      <c r="H106" s="407" t="s">
        <v>476</v>
      </c>
      <c r="I106" s="684">
        <v>300000</v>
      </c>
      <c r="J106" s="553"/>
      <c r="K106" s="649"/>
      <c r="L106" s="553"/>
      <c r="M106" s="599"/>
      <c r="N106" s="705">
        <f>I106</f>
        <v>300000</v>
      </c>
      <c r="O106" s="385"/>
      <c r="P106" s="158"/>
      <c r="Q106" s="158"/>
      <c r="R106" s="505"/>
      <c r="S106" s="158"/>
      <c r="T106" s="158"/>
      <c r="U106" s="418"/>
      <c r="V106" s="385"/>
      <c r="W106" s="158"/>
      <c r="X106" s="158"/>
      <c r="Y106" s="505"/>
      <c r="Z106" s="158"/>
      <c r="AA106" s="158"/>
      <c r="AB106" s="418"/>
      <c r="AC106" s="385"/>
      <c r="AD106" s="158"/>
      <c r="AE106" s="158"/>
      <c r="AF106" s="505"/>
      <c r="AG106" s="418"/>
      <c r="AH106" s="385"/>
      <c r="AI106" s="158"/>
      <c r="AJ106" s="158"/>
      <c r="AK106" s="505"/>
      <c r="AL106" s="418"/>
    </row>
    <row r="107" spans="1:38" s="13" customFormat="1" ht="12.95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59">
        <f>SUM(N107,U107,AB107,AG107,AL107)</f>
        <v>1596000</v>
      </c>
      <c r="H107" s="408"/>
      <c r="I107" s="446"/>
      <c r="J107" s="158"/>
      <c r="K107" s="505"/>
      <c r="L107" s="158"/>
      <c r="M107" s="535"/>
      <c r="N107" s="418">
        <f>SUM(N108:N112)</f>
        <v>0</v>
      </c>
      <c r="O107" s="394"/>
      <c r="P107" s="552">
        <v>40000</v>
      </c>
      <c r="Q107" s="582" t="s">
        <v>7</v>
      </c>
      <c r="R107" s="566">
        <v>12</v>
      </c>
      <c r="S107" s="553"/>
      <c r="T107" s="566"/>
      <c r="U107" s="418">
        <f>SUM(U108:U112)</f>
        <v>720000</v>
      </c>
      <c r="V107" s="385"/>
      <c r="W107" s="158"/>
      <c r="X107" s="158"/>
      <c r="Y107" s="505"/>
      <c r="Z107" s="158"/>
      <c r="AA107" s="158"/>
      <c r="AB107" s="418">
        <f>SUM(AB108:AB112)</f>
        <v>876000</v>
      </c>
      <c r="AC107" s="385"/>
      <c r="AD107" s="158"/>
      <c r="AE107" s="158"/>
      <c r="AF107" s="505"/>
      <c r="AG107" s="418">
        <f>SUM(AG108:AG112)</f>
        <v>0</v>
      </c>
      <c r="AH107" s="385"/>
      <c r="AI107" s="158"/>
      <c r="AJ107" s="158"/>
      <c r="AK107" s="505"/>
      <c r="AL107" s="418">
        <f>SUM(AL108:AL112)</f>
        <v>0</v>
      </c>
    </row>
    <row r="108" spans="1:38" s="13" customFormat="1" ht="12.95" customHeight="1">
      <c r="A108" s="505"/>
      <c r="B108" s="518"/>
      <c r="C108" s="518"/>
      <c r="D108" s="518"/>
      <c r="E108" s="518"/>
      <c r="F108" s="668"/>
      <c r="G108" s="659"/>
      <c r="H108" s="408"/>
      <c r="I108" s="446"/>
      <c r="J108" s="158"/>
      <c r="K108" s="561"/>
      <c r="L108" s="158"/>
      <c r="M108" s="618"/>
      <c r="N108" s="418"/>
      <c r="O108" s="394" t="s">
        <v>422</v>
      </c>
      <c r="P108" s="552">
        <v>40000</v>
      </c>
      <c r="Q108" s="582" t="s">
        <v>7</v>
      </c>
      <c r="R108" s="566">
        <v>12</v>
      </c>
      <c r="S108" s="553"/>
      <c r="T108" s="566"/>
      <c r="U108" s="705">
        <f>SUM(P108*R108)</f>
        <v>480000</v>
      </c>
      <c r="V108" s="394" t="s">
        <v>280</v>
      </c>
      <c r="W108" s="552">
        <v>5000</v>
      </c>
      <c r="X108" s="553" t="s">
        <v>7</v>
      </c>
      <c r="Y108" s="554">
        <v>8</v>
      </c>
      <c r="Z108" s="553" t="s">
        <v>7</v>
      </c>
      <c r="AA108" s="583">
        <v>4</v>
      </c>
      <c r="AB108" s="705">
        <f>SUM(W108*Y108*AA108)</f>
        <v>160000</v>
      </c>
      <c r="AC108" s="385"/>
      <c r="AD108" s="559"/>
      <c r="AE108" s="158"/>
      <c r="AF108" s="561"/>
      <c r="AG108" s="418"/>
      <c r="AH108" s="385"/>
      <c r="AI108" s="559"/>
      <c r="AJ108" s="158"/>
      <c r="AK108" s="561"/>
      <c r="AL108" s="418"/>
    </row>
    <row r="109" spans="1:38" s="13" customFormat="1" ht="12.95" customHeight="1">
      <c r="A109" s="505"/>
      <c r="B109" s="518"/>
      <c r="C109" s="518"/>
      <c r="D109" s="518"/>
      <c r="E109" s="518"/>
      <c r="F109" s="668"/>
      <c r="G109" s="659"/>
      <c r="H109" s="408"/>
      <c r="I109" s="446"/>
      <c r="J109" s="158"/>
      <c r="K109" s="561"/>
      <c r="L109" s="158"/>
      <c r="M109" s="618"/>
      <c r="N109" s="418"/>
      <c r="O109" s="394" t="s">
        <v>262</v>
      </c>
      <c r="P109" s="552">
        <v>60000</v>
      </c>
      <c r="Q109" s="582" t="s">
        <v>7</v>
      </c>
      <c r="R109" s="583">
        <v>4</v>
      </c>
      <c r="S109" s="158"/>
      <c r="T109" s="158"/>
      <c r="U109" s="705">
        <f>SUM(P109*R109)</f>
        <v>240000</v>
      </c>
      <c r="V109" s="394" t="s">
        <v>190</v>
      </c>
      <c r="W109" s="552">
        <v>6000</v>
      </c>
      <c r="X109" s="553" t="s">
        <v>7</v>
      </c>
      <c r="Y109" s="554">
        <v>8</v>
      </c>
      <c r="Z109" s="553" t="s">
        <v>7</v>
      </c>
      <c r="AA109" s="583">
        <v>2</v>
      </c>
      <c r="AB109" s="705">
        <f>SUM(W109*Y109*AA109)</f>
        <v>96000</v>
      </c>
      <c r="AC109" s="385"/>
      <c r="AD109" s="559"/>
      <c r="AE109" s="158"/>
      <c r="AF109" s="561"/>
      <c r="AG109" s="418"/>
      <c r="AH109" s="385"/>
      <c r="AI109" s="559"/>
      <c r="AJ109" s="158"/>
      <c r="AK109" s="561"/>
      <c r="AL109" s="418"/>
    </row>
    <row r="110" spans="1:38" s="13" customFormat="1" ht="12.95" customHeight="1">
      <c r="A110" s="505"/>
      <c r="B110" s="518"/>
      <c r="C110" s="518"/>
      <c r="D110" s="518"/>
      <c r="E110" s="518"/>
      <c r="F110" s="668"/>
      <c r="G110" s="659"/>
      <c r="H110" s="408"/>
      <c r="I110" s="446"/>
      <c r="J110" s="158"/>
      <c r="K110" s="561"/>
      <c r="L110" s="158"/>
      <c r="M110" s="618"/>
      <c r="N110" s="418"/>
      <c r="O110" s="394"/>
      <c r="P110" s="552"/>
      <c r="Q110" s="582"/>
      <c r="R110" s="583"/>
      <c r="S110" s="158"/>
      <c r="T110" s="158"/>
      <c r="U110" s="418"/>
      <c r="V110" s="394" t="s">
        <v>191</v>
      </c>
      <c r="W110" s="552">
        <v>70000</v>
      </c>
      <c r="X110" s="553" t="s">
        <v>7</v>
      </c>
      <c r="Y110" s="554">
        <v>4</v>
      </c>
      <c r="Z110" s="553" t="s">
        <v>7</v>
      </c>
      <c r="AA110" s="583">
        <v>2</v>
      </c>
      <c r="AB110" s="705">
        <f>SUM(W110*Y110*AA110)</f>
        <v>560000</v>
      </c>
      <c r="AC110" s="385"/>
      <c r="AD110" s="559"/>
      <c r="AE110" s="158"/>
      <c r="AF110" s="561"/>
      <c r="AG110" s="418"/>
      <c r="AH110" s="385"/>
      <c r="AI110" s="559"/>
      <c r="AJ110" s="158"/>
      <c r="AK110" s="561"/>
      <c r="AL110" s="418"/>
    </row>
    <row r="111" spans="1:38" s="13" customFormat="1" ht="12.95" customHeight="1">
      <c r="A111" s="505"/>
      <c r="B111" s="518"/>
      <c r="C111" s="518"/>
      <c r="D111" s="518"/>
      <c r="E111" s="518"/>
      <c r="F111" s="668"/>
      <c r="G111" s="659"/>
      <c r="H111" s="408"/>
      <c r="I111" s="446"/>
      <c r="J111" s="158"/>
      <c r="K111" s="561"/>
      <c r="L111" s="158"/>
      <c r="M111" s="618"/>
      <c r="N111" s="418"/>
      <c r="O111" s="394"/>
      <c r="P111" s="552"/>
      <c r="Q111" s="582"/>
      <c r="R111" s="583"/>
      <c r="S111" s="158"/>
      <c r="T111" s="158"/>
      <c r="U111" s="418"/>
      <c r="V111" s="394" t="s">
        <v>192</v>
      </c>
      <c r="W111" s="552">
        <v>30000</v>
      </c>
      <c r="X111" s="553" t="s">
        <v>7</v>
      </c>
      <c r="Y111" s="555">
        <v>2</v>
      </c>
      <c r="Z111" s="553"/>
      <c r="AA111" s="555"/>
      <c r="AB111" s="705">
        <f>SUM(W111*Y111)</f>
        <v>60000</v>
      </c>
      <c r="AC111" s="385"/>
      <c r="AD111" s="559"/>
      <c r="AE111" s="158"/>
      <c r="AF111" s="561"/>
      <c r="AG111" s="418"/>
      <c r="AH111" s="385"/>
      <c r="AI111" s="559"/>
      <c r="AJ111" s="158"/>
      <c r="AK111" s="561"/>
      <c r="AL111" s="418"/>
    </row>
    <row r="112" spans="1:38" s="13" customFormat="1" ht="12.95" customHeight="1">
      <c r="A112" s="505"/>
      <c r="B112" s="518"/>
      <c r="C112" s="518"/>
      <c r="D112" s="518"/>
      <c r="E112" s="518"/>
      <c r="F112" s="668"/>
      <c r="G112" s="659"/>
      <c r="H112" s="408"/>
      <c r="I112" s="446"/>
      <c r="J112" s="158"/>
      <c r="K112" s="561"/>
      <c r="L112" s="158"/>
      <c r="M112" s="618"/>
      <c r="N112" s="418"/>
      <c r="O112" s="394"/>
      <c r="P112" s="552"/>
      <c r="Q112" s="582"/>
      <c r="R112" s="583"/>
      <c r="S112" s="158"/>
      <c r="T112" s="158"/>
      <c r="U112" s="418"/>
      <c r="V112" s="394"/>
      <c r="W112" s="552"/>
      <c r="X112" s="553"/>
      <c r="Y112" s="554"/>
      <c r="Z112" s="584"/>
      <c r="AA112" s="566"/>
      <c r="AB112" s="705"/>
      <c r="AC112" s="385"/>
      <c r="AD112" s="559"/>
      <c r="AE112" s="158"/>
      <c r="AF112" s="561"/>
      <c r="AG112" s="418"/>
      <c r="AH112" s="385"/>
      <c r="AI112" s="559"/>
      <c r="AJ112" s="158"/>
      <c r="AK112" s="561"/>
      <c r="AL112" s="418"/>
    </row>
    <row r="113" spans="1:38" s="13" customFormat="1" ht="12.95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59">
        <f>SUM(N113,U113,AB113,AG113,AL113)</f>
        <v>2438000</v>
      </c>
      <c r="H113" s="712"/>
      <c r="I113" s="447"/>
      <c r="N113" s="418">
        <f>SUM(N114:N115)</f>
        <v>638000</v>
      </c>
      <c r="O113" s="385"/>
      <c r="P113" s="559"/>
      <c r="Q113" s="158"/>
      <c r="R113" s="561"/>
      <c r="S113" s="158"/>
      <c r="T113" s="158"/>
      <c r="U113" s="418">
        <f>SUM(U114:U115)</f>
        <v>0</v>
      </c>
      <c r="V113" s="385"/>
      <c r="W113" s="559"/>
      <c r="X113" s="158"/>
      <c r="Y113" s="561"/>
      <c r="Z113" s="158"/>
      <c r="AA113" s="158"/>
      <c r="AB113" s="418">
        <f>SUM(AB114:AB115)</f>
        <v>0</v>
      </c>
      <c r="AC113" s="385"/>
      <c r="AD113" s="559"/>
      <c r="AE113" s="158"/>
      <c r="AF113" s="561"/>
      <c r="AG113" s="418">
        <f>SUM(AG114:AG115)</f>
        <v>0</v>
      </c>
      <c r="AH113" s="385"/>
      <c r="AI113" s="559"/>
      <c r="AJ113" s="158"/>
      <c r="AK113" s="561"/>
      <c r="AL113" s="418">
        <f>SUM(AL114:AL115)</f>
        <v>1800000</v>
      </c>
    </row>
    <row r="114" spans="1:38" s="13" customFormat="1" ht="12.95" customHeight="1">
      <c r="A114" s="505"/>
      <c r="B114" s="518"/>
      <c r="C114" s="518"/>
      <c r="D114" s="518"/>
      <c r="E114" s="518"/>
      <c r="F114" s="668"/>
      <c r="G114" s="659"/>
      <c r="H114" s="407" t="s">
        <v>485</v>
      </c>
      <c r="I114" s="684">
        <v>44000</v>
      </c>
      <c r="J114" s="553" t="s">
        <v>7</v>
      </c>
      <c r="K114" s="566">
        <v>12</v>
      </c>
      <c r="L114" s="553"/>
      <c r="M114" s="565"/>
      <c r="N114" s="705">
        <f>SUM(I114*K114)</f>
        <v>528000</v>
      </c>
      <c r="O114" s="385"/>
      <c r="P114" s="559"/>
      <c r="Q114" s="158"/>
      <c r="R114" s="561"/>
      <c r="S114" s="158"/>
      <c r="T114" s="158"/>
      <c r="U114" s="418"/>
      <c r="V114" s="385"/>
      <c r="W114" s="559"/>
      <c r="X114" s="158"/>
      <c r="Y114" s="561"/>
      <c r="Z114" s="158"/>
      <c r="AA114" s="158"/>
      <c r="AB114" s="418"/>
      <c r="AC114" s="385"/>
      <c r="AD114" s="559"/>
      <c r="AE114" s="158"/>
      <c r="AF114" s="561"/>
      <c r="AG114" s="418"/>
      <c r="AH114" s="394" t="s">
        <v>138</v>
      </c>
      <c r="AI114" s="552">
        <v>30000</v>
      </c>
      <c r="AJ114" s="582" t="s">
        <v>7</v>
      </c>
      <c r="AK114" s="566">
        <v>12</v>
      </c>
      <c r="AL114" s="705">
        <f>SUM(AI114*AK114)</f>
        <v>360000</v>
      </c>
    </row>
    <row r="115" spans="1:38" s="13" customFormat="1" ht="12.95" customHeight="1">
      <c r="A115" s="505"/>
      <c r="B115" s="518"/>
      <c r="C115" s="518"/>
      <c r="D115" s="518"/>
      <c r="E115" s="518"/>
      <c r="F115" s="668"/>
      <c r="G115" s="659"/>
      <c r="H115" s="407" t="s">
        <v>484</v>
      </c>
      <c r="I115" s="684">
        <v>110000</v>
      </c>
      <c r="J115" s="553" t="s">
        <v>7</v>
      </c>
      <c r="K115" s="566">
        <v>1</v>
      </c>
      <c r="L115" s="553"/>
      <c r="M115" s="565"/>
      <c r="N115" s="705">
        <f>SUM(I115*K115)</f>
        <v>110000</v>
      </c>
      <c r="O115" s="385"/>
      <c r="P115" s="559"/>
      <c r="Q115" s="158"/>
      <c r="R115" s="561"/>
      <c r="S115" s="158"/>
      <c r="T115" s="158"/>
      <c r="U115" s="418"/>
      <c r="V115" s="385"/>
      <c r="W115" s="559"/>
      <c r="X115" s="158"/>
      <c r="Y115" s="561"/>
      <c r="Z115" s="158"/>
      <c r="AA115" s="158"/>
      <c r="AB115" s="418"/>
      <c r="AC115" s="385"/>
      <c r="AD115" s="559"/>
      <c r="AE115" s="158"/>
      <c r="AF115" s="561"/>
      <c r="AG115" s="418"/>
      <c r="AH115" s="394" t="s">
        <v>137</v>
      </c>
      <c r="AI115" s="552">
        <v>120000</v>
      </c>
      <c r="AJ115" s="582" t="s">
        <v>7</v>
      </c>
      <c r="AK115" s="566">
        <v>12</v>
      </c>
      <c r="AL115" s="705">
        <f>SUM(AI115*AK115)</f>
        <v>1440000</v>
      </c>
    </row>
    <row r="116" spans="1:38" s="13" customFormat="1" ht="12.95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59">
        <f>SUM(N116,U116,AB116,AG116,AL116)</f>
        <v>1200000</v>
      </c>
      <c r="H116" s="408"/>
      <c r="I116" s="446"/>
      <c r="J116" s="158"/>
      <c r="K116" s="505"/>
      <c r="L116" s="158"/>
      <c r="M116" s="535"/>
      <c r="N116" s="418">
        <f>SUM(N117)</f>
        <v>1200000</v>
      </c>
      <c r="O116" s="385"/>
      <c r="P116" s="158"/>
      <c r="Q116" s="158"/>
      <c r="R116" s="505"/>
      <c r="S116" s="158"/>
      <c r="T116" s="158"/>
      <c r="U116" s="418">
        <f>SUM(U117)</f>
        <v>0</v>
      </c>
      <c r="V116" s="385"/>
      <c r="W116" s="158"/>
      <c r="X116" s="158"/>
      <c r="Y116" s="505"/>
      <c r="Z116" s="158"/>
      <c r="AA116" s="158"/>
      <c r="AB116" s="418">
        <f>SUM(AB117)</f>
        <v>0</v>
      </c>
      <c r="AC116" s="385"/>
      <c r="AD116" s="158"/>
      <c r="AE116" s="158"/>
      <c r="AF116" s="505"/>
      <c r="AG116" s="418">
        <f>SUM(AG117)</f>
        <v>0</v>
      </c>
      <c r="AH116" s="385"/>
      <c r="AI116" s="158"/>
      <c r="AJ116" s="158"/>
      <c r="AK116" s="505"/>
      <c r="AL116" s="418">
        <f>SUM(AL117)</f>
        <v>0</v>
      </c>
    </row>
    <row r="117" spans="1:38" s="13" customFormat="1" ht="12.95" customHeight="1">
      <c r="A117" s="505"/>
      <c r="B117" s="518"/>
      <c r="C117" s="518"/>
      <c r="D117" s="518"/>
      <c r="E117" s="518"/>
      <c r="F117" s="668"/>
      <c r="G117" s="659">
        <f>N117</f>
        <v>1200000</v>
      </c>
      <c r="H117" s="407" t="s">
        <v>273</v>
      </c>
      <c r="I117" s="684">
        <v>300000</v>
      </c>
      <c r="J117" s="553" t="s">
        <v>7</v>
      </c>
      <c r="K117" s="583">
        <v>4</v>
      </c>
      <c r="L117" s="553"/>
      <c r="M117" s="565"/>
      <c r="N117" s="705">
        <f>SUM(I117*K117)</f>
        <v>1200000</v>
      </c>
      <c r="O117" s="385"/>
      <c r="P117" s="158"/>
      <c r="Q117" s="158"/>
      <c r="R117" s="505"/>
      <c r="S117" s="158"/>
      <c r="T117" s="158"/>
      <c r="U117" s="418"/>
      <c r="V117" s="385"/>
      <c r="W117" s="158"/>
      <c r="X117" s="158"/>
      <c r="Y117" s="505"/>
      <c r="Z117" s="158"/>
      <c r="AA117" s="158"/>
      <c r="AB117" s="418"/>
      <c r="AC117" s="385"/>
      <c r="AD117" s="158"/>
      <c r="AE117" s="158"/>
      <c r="AF117" s="505"/>
      <c r="AG117" s="418"/>
      <c r="AH117" s="385"/>
      <c r="AI117" s="158"/>
      <c r="AJ117" s="158"/>
      <c r="AK117" s="505"/>
      <c r="AL117" s="418"/>
    </row>
    <row r="118" spans="1:38" s="13" customFormat="1" ht="12.95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689">
        <f>N118</f>
        <v>100000</v>
      </c>
      <c r="H118" s="700" t="s">
        <v>454</v>
      </c>
      <c r="I118" s="680"/>
      <c r="J118" s="229"/>
      <c r="K118" s="548"/>
      <c r="L118" s="229"/>
      <c r="M118" s="549"/>
      <c r="N118" s="690">
        <v>100000</v>
      </c>
      <c r="O118" s="391"/>
      <c r="P118" s="229"/>
      <c r="Q118" s="229"/>
      <c r="R118" s="548"/>
      <c r="S118" s="229"/>
      <c r="T118" s="229"/>
      <c r="U118" s="690"/>
      <c r="V118" s="391"/>
      <c r="W118" s="229"/>
      <c r="X118" s="229"/>
      <c r="Y118" s="548"/>
      <c r="Z118" s="229"/>
      <c r="AA118" s="229"/>
      <c r="AB118" s="690"/>
      <c r="AC118" s="391"/>
      <c r="AD118" s="229"/>
      <c r="AE118" s="229"/>
      <c r="AF118" s="548"/>
      <c r="AG118" s="690"/>
      <c r="AH118" s="391"/>
      <c r="AI118" s="229"/>
      <c r="AJ118" s="229"/>
      <c r="AK118" s="548"/>
      <c r="AL118" s="690"/>
    </row>
    <row r="119" spans="1:38" s="13" customFormat="1" ht="12.95" customHeight="1">
      <c r="A119" s="714"/>
      <c r="B119" s="519"/>
      <c r="C119" s="519" t="s">
        <v>420</v>
      </c>
      <c r="D119" s="519" t="s">
        <v>146</v>
      </c>
      <c r="E119" s="519" t="s">
        <v>421</v>
      </c>
      <c r="F119" s="666" t="s">
        <v>146</v>
      </c>
      <c r="G119" s="663">
        <f>SUM(N119,U119,AB119,AG119,AL119)</f>
        <v>1006927</v>
      </c>
      <c r="H119" s="709" t="s">
        <v>146</v>
      </c>
      <c r="I119" s="686"/>
      <c r="J119" s="188"/>
      <c r="K119" s="633"/>
      <c r="L119" s="188"/>
      <c r="M119" s="638"/>
      <c r="N119" s="691">
        <v>206927</v>
      </c>
      <c r="O119" s="387" t="s">
        <v>146</v>
      </c>
      <c r="P119" s="188"/>
      <c r="Q119" s="188"/>
      <c r="R119" s="633"/>
      <c r="S119" s="188"/>
      <c r="T119" s="188"/>
      <c r="U119" s="691">
        <v>200000</v>
      </c>
      <c r="V119" s="387" t="s">
        <v>146</v>
      </c>
      <c r="W119" s="188"/>
      <c r="X119" s="188"/>
      <c r="Y119" s="633"/>
      <c r="Z119" s="188"/>
      <c r="AA119" s="188"/>
      <c r="AB119" s="691">
        <v>200000</v>
      </c>
      <c r="AC119" s="387" t="s">
        <v>146</v>
      </c>
      <c r="AD119" s="188"/>
      <c r="AE119" s="188"/>
      <c r="AF119" s="633"/>
      <c r="AG119" s="691">
        <v>200000</v>
      </c>
      <c r="AH119" s="387" t="s">
        <v>146</v>
      </c>
      <c r="AI119" s="188"/>
      <c r="AJ119" s="188"/>
      <c r="AK119" s="633"/>
      <c r="AL119" s="691">
        <v>200000</v>
      </c>
    </row>
    <row r="122" spans="1:38">
      <c r="F122" s="131"/>
      <c r="G122" s="290"/>
    </row>
  </sheetData>
  <mergeCells count="15">
    <mergeCell ref="A6:B6"/>
    <mergeCell ref="C6:D6"/>
    <mergeCell ref="E6:F6"/>
    <mergeCell ref="A7:F7"/>
    <mergeCell ref="B1:G1"/>
    <mergeCell ref="B2:G2"/>
    <mergeCell ref="A5:F5"/>
    <mergeCell ref="E8:F8"/>
    <mergeCell ref="E54:F54"/>
    <mergeCell ref="E79:F79"/>
    <mergeCell ref="AC5:AG6"/>
    <mergeCell ref="AH5:AL6"/>
    <mergeCell ref="H5:N6"/>
    <mergeCell ref="O5:U6"/>
    <mergeCell ref="V5:AB6"/>
  </mergeCells>
  <phoneticPr fontId="5" type="noConversion"/>
  <pageMargins left="0.11811023622047245" right="3.937007874015748E-2" top="0.35433070866141736" bottom="0.35433070866141736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122"/>
  <sheetViews>
    <sheetView workbookViewId="0">
      <pane xSplit="6" ySplit="7" topLeftCell="G71" activePane="bottomRight" state="frozen"/>
      <selection activeCell="AO107" sqref="AO107"/>
      <selection pane="topRight" activeCell="AO107" sqref="AO107"/>
      <selection pane="bottomLeft" activeCell="AO107" sqref="AO107"/>
      <selection pane="bottomRight" activeCell="AO107" sqref="AO107"/>
    </sheetView>
  </sheetViews>
  <sheetFormatPr defaultRowHeight="16.5"/>
  <cols>
    <col min="1" max="1" width="4.109375" style="514" customWidth="1"/>
    <col min="2" max="2" width="7.88671875" style="1138" customWidth="1"/>
    <col min="3" max="3" width="4.109375" style="1138" customWidth="1"/>
    <col min="4" max="4" width="6.6640625" style="505" customWidth="1"/>
    <col min="5" max="5" width="7.109375" style="505" customWidth="1"/>
    <col min="6" max="6" width="10.6640625" style="1138" customWidth="1"/>
    <col min="7" max="7" width="8.109375" style="20" customWidth="1"/>
    <col min="8" max="8" width="8.109375" style="393" hidden="1" customWidth="1"/>
    <col min="9" max="9" width="7.109375" style="452" hidden="1" customWidth="1"/>
    <col min="10" max="10" width="1.6640625" style="26" hidden="1" customWidth="1"/>
    <col min="11" max="11" width="3.88671875" style="24" hidden="1" customWidth="1"/>
    <col min="12" max="12" width="1.6640625" style="26" hidden="1" customWidth="1"/>
    <col min="13" max="13" width="6.88671875" style="25" hidden="1" customWidth="1"/>
    <col min="14" max="14" width="8.109375" style="18" hidden="1" customWidth="1"/>
    <col min="15" max="15" width="11.109375" style="393" hidden="1" customWidth="1"/>
    <col min="16" max="16" width="8.21875" style="26" hidden="1" customWidth="1"/>
    <col min="17" max="17" width="2.109375" style="26" hidden="1" customWidth="1"/>
    <col min="18" max="18" width="4.5546875" style="24" hidden="1" customWidth="1"/>
    <col min="19" max="19" width="1.88671875" style="26" hidden="1" customWidth="1"/>
    <col min="20" max="20" width="3.44140625" style="26" hidden="1" customWidth="1"/>
    <col min="21" max="21" width="8.33203125" style="414" hidden="1" customWidth="1"/>
    <col min="22" max="22" width="12.5546875" style="393" hidden="1" customWidth="1"/>
    <col min="23" max="23" width="10.109375" style="26" hidden="1" customWidth="1"/>
    <col min="24" max="24" width="2.109375" style="26" hidden="1" customWidth="1"/>
    <col min="25" max="25" width="4.5546875" style="24" hidden="1" customWidth="1"/>
    <col min="26" max="26" width="1.88671875" style="26" hidden="1" customWidth="1"/>
    <col min="27" max="27" width="4" style="26" hidden="1" customWidth="1"/>
    <col min="28" max="28" width="9.21875" style="18" hidden="1" customWidth="1"/>
    <col min="29" max="29" width="9" style="393" hidden="1" customWidth="1"/>
    <col min="30" max="30" width="10.109375" style="26" hidden="1" customWidth="1"/>
    <col min="31" max="31" width="2.109375" style="26" hidden="1" customWidth="1"/>
    <col min="32" max="32" width="4.5546875" style="24" hidden="1" customWidth="1"/>
    <col min="33" max="33" width="9.21875" style="18" hidden="1" customWidth="1"/>
    <col min="34" max="34" width="10.33203125" style="393" customWidth="1"/>
    <col min="35" max="35" width="10.109375" style="26" customWidth="1"/>
    <col min="36" max="36" width="2.109375" style="26" customWidth="1"/>
    <col min="37" max="37" width="4.5546875" style="24" customWidth="1"/>
    <col min="38" max="38" width="9.21875" style="18" customWidth="1"/>
    <col min="39" max="39" width="9.88671875" style="4" bestFit="1" customWidth="1"/>
    <col min="40" max="16384" width="8.88671875" style="4"/>
  </cols>
  <sheetData>
    <row r="1" spans="1:39" ht="13.5" customHeight="1">
      <c r="B1" s="4166" t="s">
        <v>505</v>
      </c>
      <c r="C1" s="4166"/>
      <c r="D1" s="4166"/>
      <c r="E1" s="4166"/>
      <c r="F1" s="4166"/>
      <c r="G1" s="4166"/>
      <c r="H1" s="380"/>
      <c r="I1" s="677"/>
      <c r="J1" s="1140"/>
      <c r="K1" s="1140"/>
      <c r="L1" s="1140"/>
      <c r="M1" s="1140"/>
      <c r="N1" s="410"/>
      <c r="O1" s="399"/>
      <c r="P1" s="4"/>
      <c r="Q1" s="4"/>
      <c r="R1" s="4"/>
      <c r="S1" s="4"/>
      <c r="T1" s="4"/>
      <c r="U1" s="419"/>
      <c r="V1" s="399"/>
      <c r="W1" s="4"/>
      <c r="X1" s="4"/>
      <c r="Y1" s="4"/>
      <c r="Z1" s="4"/>
      <c r="AA1" s="4"/>
      <c r="AB1" s="416"/>
      <c r="AC1" s="399"/>
      <c r="AD1" s="4"/>
      <c r="AE1" s="4"/>
      <c r="AF1" s="4"/>
      <c r="AG1" s="416"/>
      <c r="AH1" s="399"/>
      <c r="AI1" s="4"/>
      <c r="AJ1" s="4"/>
      <c r="AK1" s="4"/>
      <c r="AL1" s="416"/>
    </row>
    <row r="2" spans="1:39" ht="13.5" customHeight="1">
      <c r="B2" s="4168" t="s">
        <v>229</v>
      </c>
      <c r="C2" s="4168"/>
      <c r="D2" s="4168"/>
      <c r="E2" s="4168"/>
      <c r="F2" s="4168"/>
      <c r="G2" s="4168"/>
      <c r="H2" s="381"/>
      <c r="I2" s="678"/>
      <c r="J2" s="1141"/>
      <c r="K2" s="1141"/>
      <c r="L2" s="1141"/>
      <c r="M2" s="1141"/>
      <c r="N2" s="411"/>
      <c r="O2" s="400"/>
      <c r="P2" s="4"/>
      <c r="Q2" s="4"/>
      <c r="R2" s="4"/>
      <c r="S2" s="4"/>
      <c r="T2" s="4"/>
      <c r="U2" s="419"/>
      <c r="V2" s="400"/>
      <c r="W2" s="4"/>
      <c r="X2" s="4"/>
      <c r="Y2" s="4"/>
      <c r="Z2" s="4"/>
      <c r="AA2" s="4"/>
      <c r="AB2" s="416"/>
      <c r="AC2" s="400"/>
      <c r="AD2" s="4"/>
      <c r="AE2" s="4"/>
      <c r="AF2" s="4"/>
      <c r="AG2" s="416"/>
      <c r="AH2" s="400"/>
      <c r="AI2" s="4"/>
      <c r="AJ2" s="4"/>
      <c r="AK2" s="4"/>
      <c r="AL2" s="416"/>
    </row>
    <row r="3" spans="1:39" ht="7.5" customHeight="1">
      <c r="B3" s="511"/>
      <c r="C3" s="512"/>
      <c r="D3" s="515"/>
      <c r="E3" s="515"/>
      <c r="F3" s="289"/>
      <c r="G3" s="289"/>
      <c r="H3" s="382"/>
      <c r="I3" s="449"/>
      <c r="J3" s="289"/>
      <c r="K3" s="289"/>
      <c r="L3" s="289"/>
      <c r="M3" s="289"/>
      <c r="N3" s="412"/>
      <c r="O3" s="382"/>
      <c r="P3" s="289"/>
      <c r="Q3" s="289"/>
      <c r="R3" s="289"/>
      <c r="S3" s="289"/>
      <c r="T3" s="289"/>
      <c r="U3" s="412"/>
      <c r="V3" s="382"/>
      <c r="W3" s="289"/>
      <c r="X3" s="289"/>
      <c r="Y3" s="289"/>
      <c r="Z3" s="289"/>
      <c r="AA3" s="289"/>
      <c r="AB3" s="1073"/>
      <c r="AC3" s="382"/>
      <c r="AD3" s="289"/>
      <c r="AE3" s="289"/>
      <c r="AF3" s="289"/>
      <c r="AG3" s="1073"/>
      <c r="AH3" s="382"/>
      <c r="AI3" s="289"/>
      <c r="AJ3" s="289"/>
      <c r="AK3" s="289"/>
      <c r="AL3" s="1073"/>
    </row>
    <row r="4" spans="1:39" ht="13.5" customHeight="1">
      <c r="C4" s="513"/>
      <c r="D4" s="516"/>
      <c r="E4" s="516"/>
      <c r="F4" s="130"/>
      <c r="G4" s="131"/>
      <c r="H4" s="383"/>
      <c r="I4" s="451"/>
      <c r="J4" s="98"/>
      <c r="K4" s="1138"/>
      <c r="L4" s="98"/>
      <c r="M4" s="132"/>
      <c r="N4" s="413" t="s">
        <v>82</v>
      </c>
      <c r="O4" s="383"/>
      <c r="P4" s="98"/>
      <c r="Q4" s="98"/>
      <c r="R4" s="1138"/>
      <c r="S4" s="98"/>
      <c r="T4" s="98"/>
      <c r="U4" s="413" t="s">
        <v>306</v>
      </c>
      <c r="V4" s="383"/>
      <c r="W4" s="98"/>
      <c r="X4" s="98"/>
      <c r="Y4" s="1138"/>
      <c r="Z4" s="98"/>
      <c r="AA4" s="98"/>
      <c r="AB4" s="1074" t="s">
        <v>82</v>
      </c>
      <c r="AC4" s="383"/>
      <c r="AD4" s="98"/>
      <c r="AE4" s="98"/>
      <c r="AF4" s="1138"/>
      <c r="AG4" s="1074" t="s">
        <v>82</v>
      </c>
      <c r="AH4" s="383"/>
      <c r="AI4" s="98"/>
      <c r="AJ4" s="98"/>
      <c r="AK4" s="1138"/>
      <c r="AL4" s="1074" t="s">
        <v>82</v>
      </c>
    </row>
    <row r="5" spans="1:39" s="13" customFormat="1" ht="13.5" customHeight="1">
      <c r="A5" s="4213" t="s">
        <v>5</v>
      </c>
      <c r="B5" s="4288"/>
      <c r="C5" s="4288"/>
      <c r="D5" s="4288"/>
      <c r="E5" s="4288"/>
      <c r="F5" s="4288"/>
      <c r="G5" s="676" t="s">
        <v>319</v>
      </c>
      <c r="H5" s="4281" t="s">
        <v>255</v>
      </c>
      <c r="I5" s="4282"/>
      <c r="J5" s="4282"/>
      <c r="K5" s="4282"/>
      <c r="L5" s="4282"/>
      <c r="M5" s="4282"/>
      <c r="N5" s="4282"/>
      <c r="O5" s="4283" t="s">
        <v>456</v>
      </c>
      <c r="P5" s="4284"/>
      <c r="Q5" s="4284"/>
      <c r="R5" s="4284"/>
      <c r="S5" s="4284"/>
      <c r="T5" s="4284"/>
      <c r="U5" s="4284"/>
      <c r="V5" s="4285" t="s">
        <v>457</v>
      </c>
      <c r="W5" s="4286"/>
      <c r="X5" s="4286"/>
      <c r="Y5" s="4286"/>
      <c r="Z5" s="4286"/>
      <c r="AA5" s="4286"/>
      <c r="AB5" s="4287"/>
      <c r="AC5" s="4274" t="s">
        <v>458</v>
      </c>
      <c r="AD5" s="4275"/>
      <c r="AE5" s="4275"/>
      <c r="AF5" s="4275"/>
      <c r="AG5" s="4276"/>
      <c r="AH5" s="4277" t="s">
        <v>459</v>
      </c>
      <c r="AI5" s="4278"/>
      <c r="AJ5" s="4278"/>
      <c r="AK5" s="4278"/>
      <c r="AL5" s="4279"/>
    </row>
    <row r="6" spans="1:39" s="13" customFormat="1" ht="13.5" customHeight="1">
      <c r="A6" s="4213" t="s">
        <v>41</v>
      </c>
      <c r="B6" s="4288"/>
      <c r="C6" s="4288" t="s">
        <v>311</v>
      </c>
      <c r="D6" s="4288"/>
      <c r="E6" s="4288" t="s">
        <v>0</v>
      </c>
      <c r="F6" s="4288"/>
      <c r="G6" s="1139" t="s">
        <v>320</v>
      </c>
      <c r="H6" s="4217"/>
      <c r="I6" s="4218"/>
      <c r="J6" s="4218"/>
      <c r="K6" s="4218"/>
      <c r="L6" s="4218"/>
      <c r="M6" s="4218"/>
      <c r="N6" s="4218"/>
      <c r="O6" s="4188"/>
      <c r="P6" s="4188"/>
      <c r="Q6" s="4188"/>
      <c r="R6" s="4188"/>
      <c r="S6" s="4188"/>
      <c r="T6" s="4188"/>
      <c r="U6" s="4188"/>
      <c r="V6" s="4194"/>
      <c r="W6" s="4194"/>
      <c r="X6" s="4194"/>
      <c r="Y6" s="4194"/>
      <c r="Z6" s="4194"/>
      <c r="AA6" s="4194"/>
      <c r="AB6" s="4195"/>
      <c r="AC6" s="4199"/>
      <c r="AD6" s="4200"/>
      <c r="AE6" s="4200"/>
      <c r="AF6" s="4200"/>
      <c r="AG6" s="4201"/>
      <c r="AH6" s="4209"/>
      <c r="AI6" s="4210"/>
      <c r="AJ6" s="4210"/>
      <c r="AK6" s="4210"/>
      <c r="AL6" s="4280"/>
    </row>
    <row r="7" spans="1:39" s="13" customFormat="1" ht="21" customHeight="1">
      <c r="A7" s="4203" t="s">
        <v>392</v>
      </c>
      <c r="B7" s="4203"/>
      <c r="C7" s="4203"/>
      <c r="D7" s="4203"/>
      <c r="E7" s="4203"/>
      <c r="F7" s="4204"/>
      <c r="G7" s="537">
        <f>SUM(G8,G54,G79,G118,G119)</f>
        <v>193354327</v>
      </c>
      <c r="H7" s="696"/>
      <c r="I7" s="679"/>
      <c r="J7" s="146"/>
      <c r="K7" s="540"/>
      <c r="L7" s="146"/>
      <c r="M7" s="541"/>
      <c r="N7" s="697">
        <f>SUM(N8,N54,N79,N118,N119)</f>
        <v>91618327</v>
      </c>
      <c r="O7" s="539"/>
      <c r="P7" s="146"/>
      <c r="Q7" s="146"/>
      <c r="R7" s="540"/>
      <c r="S7" s="146"/>
      <c r="T7" s="146"/>
      <c r="U7" s="1071">
        <f>SUM(U8,U54,U79,U118,U119)</f>
        <v>34080000</v>
      </c>
      <c r="V7" s="539"/>
      <c r="W7" s="146"/>
      <c r="X7" s="146"/>
      <c r="Y7" s="540"/>
      <c r="Z7" s="146"/>
      <c r="AA7" s="146"/>
      <c r="AB7" s="1071">
        <f>SUM(AB8,AB54,AB79,AB118,AB119)</f>
        <v>50676000</v>
      </c>
      <c r="AC7" s="539"/>
      <c r="AD7" s="146"/>
      <c r="AE7" s="146"/>
      <c r="AF7" s="540"/>
      <c r="AG7" s="1071">
        <f>SUM(AG8,AG54,AG79,AG118,AG119)</f>
        <v>4100000</v>
      </c>
      <c r="AH7" s="539"/>
      <c r="AI7" s="146"/>
      <c r="AJ7" s="146"/>
      <c r="AK7" s="540"/>
      <c r="AL7" s="1071">
        <f>SUM(AL8,AL54,AL79,AL118,AL119)</f>
        <v>12880000</v>
      </c>
      <c r="AM7" s="652">
        <f>SUM(AL7,AG7,AB7,U7,N7)</f>
        <v>193354327</v>
      </c>
    </row>
    <row r="8" spans="1:39" s="13" customFormat="1" ht="14.1" customHeight="1">
      <c r="A8" s="548">
        <v>730</v>
      </c>
      <c r="B8" s="655" t="s">
        <v>393</v>
      </c>
      <c r="C8" s="522">
        <v>732</v>
      </c>
      <c r="D8" s="656" t="s">
        <v>394</v>
      </c>
      <c r="E8" s="4205" t="s">
        <v>10</v>
      </c>
      <c r="F8" s="4206"/>
      <c r="G8" s="657">
        <f>SUM(G9:G53)</f>
        <v>94100000</v>
      </c>
      <c r="H8" s="698"/>
      <c r="I8" s="679"/>
      <c r="J8" s="223"/>
      <c r="K8" s="543"/>
      <c r="L8" s="223"/>
      <c r="M8" s="544"/>
      <c r="N8" s="699">
        <f>SUM(N9,N12,N15,N17,N19,N21,N24,N26,N30,N32,N34,N36,N38,N46,N51)</f>
        <v>0</v>
      </c>
      <c r="O8" s="390"/>
      <c r="P8" s="223"/>
      <c r="Q8" s="223"/>
      <c r="R8" s="543"/>
      <c r="S8" s="223"/>
      <c r="T8" s="223"/>
      <c r="U8" s="699">
        <f>SUM(U9,U12,U15,U17,U19,U21,U24,U26,U30,U32,U34,U36,U38,U46,U51)</f>
        <v>32680000</v>
      </c>
      <c r="V8" s="390"/>
      <c r="W8" s="223"/>
      <c r="X8" s="223"/>
      <c r="Y8" s="543"/>
      <c r="Z8" s="223"/>
      <c r="AA8" s="223"/>
      <c r="AB8" s="699">
        <f>SUM(AB9,AB12,AB15,AB17,AB19,AB21,AB24,AB26,AB30,AB32,AB34,AB36,AB38,AB46,AB51)</f>
        <v>47360000</v>
      </c>
      <c r="AC8" s="390"/>
      <c r="AD8" s="223"/>
      <c r="AE8" s="223"/>
      <c r="AF8" s="543"/>
      <c r="AG8" s="699">
        <f>SUM(AG9,AG12,AG15,AG17,AG19,AG21,AG24,AG26,AG30,AG32,AG34,AG36,AG38,AG46,AG51)</f>
        <v>3900000</v>
      </c>
      <c r="AH8" s="390"/>
      <c r="AI8" s="223"/>
      <c r="AJ8" s="223"/>
      <c r="AK8" s="543"/>
      <c r="AL8" s="699">
        <f>SUM(AL9,AL12,AL15,AL17,AL19,AL21,AL24,AL26,AL30,AL32,AL34,AL36,AL38,AL46,AL51)</f>
        <v>10160000</v>
      </c>
    </row>
    <row r="9" spans="1:39" s="13" customFormat="1" ht="14.1" customHeight="1">
      <c r="A9" s="505"/>
      <c r="B9" s="518"/>
      <c r="C9" s="517"/>
      <c r="D9" s="517"/>
      <c r="E9" s="517" t="s">
        <v>391</v>
      </c>
      <c r="F9" s="658" t="s">
        <v>396</v>
      </c>
      <c r="G9" s="659">
        <f>SUM(N9,U9,AB9,AG9,AL9)</f>
        <v>30800000</v>
      </c>
      <c r="H9" s="700"/>
      <c r="I9" s="680"/>
      <c r="J9" s="229"/>
      <c r="K9" s="548"/>
      <c r="L9" s="229"/>
      <c r="M9" s="549"/>
      <c r="N9" s="690">
        <f>SUM(N10:N11)</f>
        <v>0</v>
      </c>
      <c r="O9" s="391"/>
      <c r="P9" s="229"/>
      <c r="Q9" s="229"/>
      <c r="R9" s="548"/>
      <c r="S9" s="229"/>
      <c r="T9" s="229"/>
      <c r="U9" s="690">
        <f>SUM(U10:U11)</f>
        <v>0</v>
      </c>
      <c r="V9" s="391"/>
      <c r="W9" s="229"/>
      <c r="X9" s="229"/>
      <c r="Y9" s="548"/>
      <c r="Z9" s="229"/>
      <c r="AA9" s="229"/>
      <c r="AB9" s="690">
        <f>SUM(AB10:AB11)</f>
        <v>30800000</v>
      </c>
      <c r="AC9" s="391"/>
      <c r="AD9" s="229"/>
      <c r="AE9" s="229"/>
      <c r="AF9" s="548"/>
      <c r="AG9" s="690">
        <f>SUM(AG10:AG11)</f>
        <v>0</v>
      </c>
      <c r="AH9" s="391"/>
      <c r="AI9" s="229"/>
      <c r="AJ9" s="229"/>
      <c r="AK9" s="548"/>
      <c r="AL9" s="690">
        <f>SUM(AL10:AL11)</f>
        <v>0</v>
      </c>
    </row>
    <row r="10" spans="1:39" s="13" customFormat="1" ht="14.1" customHeight="1">
      <c r="A10" s="505"/>
      <c r="B10" s="518"/>
      <c r="C10" s="517"/>
      <c r="D10" s="517"/>
      <c r="E10" s="517"/>
      <c r="F10" s="660"/>
      <c r="G10" s="659"/>
      <c r="H10" s="408"/>
      <c r="I10" s="446"/>
      <c r="J10" s="158"/>
      <c r="K10" s="505"/>
      <c r="L10" s="158"/>
      <c r="M10" s="535"/>
      <c r="N10" s="418"/>
      <c r="O10" s="385"/>
      <c r="P10" s="158"/>
      <c r="Q10" s="158"/>
      <c r="R10" s="505"/>
      <c r="S10" s="158"/>
      <c r="T10" s="158"/>
      <c r="U10" s="418"/>
      <c r="V10" s="394" t="s">
        <v>295</v>
      </c>
      <c r="W10" s="552">
        <v>300000</v>
      </c>
      <c r="X10" s="553" t="s">
        <v>7</v>
      </c>
      <c r="Y10" s="554">
        <v>36</v>
      </c>
      <c r="Z10" s="553"/>
      <c r="AA10" s="555"/>
      <c r="AB10" s="705">
        <f>SUM(W10*Y10)</f>
        <v>10800000</v>
      </c>
      <c r="AC10" s="385"/>
      <c r="AD10" s="158"/>
      <c r="AE10" s="158"/>
      <c r="AF10" s="505"/>
      <c r="AG10" s="418"/>
      <c r="AH10" s="385"/>
      <c r="AI10" s="158"/>
      <c r="AJ10" s="158"/>
      <c r="AK10" s="505"/>
      <c r="AL10" s="418"/>
    </row>
    <row r="11" spans="1:39" s="13" customFormat="1" ht="14.1" customHeight="1">
      <c r="A11" s="505"/>
      <c r="B11" s="518"/>
      <c r="C11" s="517"/>
      <c r="D11" s="517"/>
      <c r="E11" s="517"/>
      <c r="F11" s="660"/>
      <c r="G11" s="659"/>
      <c r="H11" s="408"/>
      <c r="I11" s="446"/>
      <c r="J11" s="560"/>
      <c r="K11" s="561"/>
      <c r="L11" s="158"/>
      <c r="M11" s="562"/>
      <c r="N11" s="418"/>
      <c r="O11" s="385"/>
      <c r="P11" s="559"/>
      <c r="Q11" s="560"/>
      <c r="R11" s="561"/>
      <c r="S11" s="158"/>
      <c r="T11" s="561"/>
      <c r="U11" s="418"/>
      <c r="V11" s="394" t="s">
        <v>296</v>
      </c>
      <c r="W11" s="552">
        <v>5000000</v>
      </c>
      <c r="X11" s="553" t="s">
        <v>7</v>
      </c>
      <c r="Y11" s="554">
        <v>4</v>
      </c>
      <c r="Z11" s="553"/>
      <c r="AA11" s="555"/>
      <c r="AB11" s="705">
        <f>SUM(W11*Y11)</f>
        <v>20000000</v>
      </c>
      <c r="AC11" s="385"/>
      <c r="AD11" s="559"/>
      <c r="AE11" s="560"/>
      <c r="AF11" s="561"/>
      <c r="AG11" s="418"/>
      <c r="AH11" s="385"/>
      <c r="AI11" s="559"/>
      <c r="AJ11" s="560"/>
      <c r="AK11" s="561"/>
      <c r="AL11" s="418"/>
    </row>
    <row r="12" spans="1:39" s="13" customFormat="1" ht="14.1" customHeight="1">
      <c r="A12" s="505"/>
      <c r="B12" s="518"/>
      <c r="C12" s="517"/>
      <c r="D12" s="517"/>
      <c r="E12" s="517" t="s">
        <v>377</v>
      </c>
      <c r="F12" s="660" t="s">
        <v>397</v>
      </c>
      <c r="G12" s="659">
        <f>SUM(N12,U12,AB12,AG12,AL12)</f>
        <v>25200000</v>
      </c>
      <c r="H12" s="408"/>
      <c r="I12" s="446"/>
      <c r="J12" s="158"/>
      <c r="K12" s="561"/>
      <c r="L12" s="158"/>
      <c r="M12" s="562"/>
      <c r="N12" s="418">
        <f>SUM(N13:N14)</f>
        <v>0</v>
      </c>
      <c r="O12" s="402"/>
      <c r="U12" s="418">
        <f>SUM(U13:U14)</f>
        <v>18000000</v>
      </c>
      <c r="V12" s="385"/>
      <c r="W12" s="559"/>
      <c r="X12" s="158"/>
      <c r="Y12" s="561"/>
      <c r="Z12" s="158"/>
      <c r="AA12" s="561"/>
      <c r="AB12" s="418">
        <f>SUM(AB13:AB14)</f>
        <v>3600000</v>
      </c>
      <c r="AC12" s="385"/>
      <c r="AD12" s="559"/>
      <c r="AE12" s="158"/>
      <c r="AF12" s="561"/>
      <c r="AG12" s="418">
        <f>SUM(AG13:AG14)</f>
        <v>3600000</v>
      </c>
      <c r="AH12" s="385"/>
      <c r="AI12" s="559"/>
      <c r="AJ12" s="158"/>
      <c r="AK12" s="561"/>
      <c r="AL12" s="418">
        <f>SUM(AL13:AL14)</f>
        <v>0</v>
      </c>
    </row>
    <row r="13" spans="1:39" s="13" customFormat="1" ht="14.1" customHeight="1">
      <c r="A13" s="505"/>
      <c r="B13" s="518"/>
      <c r="C13" s="517"/>
      <c r="D13" s="517"/>
      <c r="E13" s="517"/>
      <c r="F13" s="660"/>
      <c r="G13" s="659"/>
      <c r="H13" s="408"/>
      <c r="I13" s="446"/>
      <c r="J13" s="158"/>
      <c r="K13" s="561"/>
      <c r="L13" s="158"/>
      <c r="M13" s="562"/>
      <c r="N13" s="418"/>
      <c r="O13" s="394" t="s">
        <v>297</v>
      </c>
      <c r="P13" s="552">
        <v>400000</v>
      </c>
      <c r="Q13" s="553" t="s">
        <v>7</v>
      </c>
      <c r="R13" s="564">
        <v>30</v>
      </c>
      <c r="S13" s="553"/>
      <c r="T13" s="566"/>
      <c r="U13" s="705">
        <f>SUM(P13*R13)</f>
        <v>12000000</v>
      </c>
      <c r="V13" s="394" t="s">
        <v>282</v>
      </c>
      <c r="W13" s="552">
        <v>300000</v>
      </c>
      <c r="X13" s="553" t="s">
        <v>7</v>
      </c>
      <c r="Y13" s="554">
        <v>12</v>
      </c>
      <c r="Z13" s="553"/>
      <c r="AA13" s="555"/>
      <c r="AB13" s="705">
        <f>SUM(W13*Y13)</f>
        <v>3600000</v>
      </c>
      <c r="AC13" s="394" t="s">
        <v>282</v>
      </c>
      <c r="AD13" s="552">
        <v>300000</v>
      </c>
      <c r="AE13" s="553" t="s">
        <v>7</v>
      </c>
      <c r="AF13" s="554">
        <v>12</v>
      </c>
      <c r="AG13" s="705">
        <f>SUM(AD13*AF13)</f>
        <v>3600000</v>
      </c>
      <c r="AH13" s="385"/>
      <c r="AI13" s="559"/>
      <c r="AJ13" s="158"/>
      <c r="AK13" s="561"/>
      <c r="AL13" s="418"/>
    </row>
    <row r="14" spans="1:39" s="13" customFormat="1" ht="14.1" customHeight="1">
      <c r="A14" s="505"/>
      <c r="B14" s="518"/>
      <c r="C14" s="517"/>
      <c r="D14" s="517"/>
      <c r="E14" s="517"/>
      <c r="F14" s="660"/>
      <c r="G14" s="659"/>
      <c r="H14" s="408"/>
      <c r="I14" s="446"/>
      <c r="J14" s="158"/>
      <c r="K14" s="561"/>
      <c r="L14" s="158"/>
      <c r="M14" s="562"/>
      <c r="N14" s="418"/>
      <c r="O14" s="394" t="s">
        <v>298</v>
      </c>
      <c r="P14" s="552">
        <v>600000</v>
      </c>
      <c r="Q14" s="553" t="s">
        <v>7</v>
      </c>
      <c r="R14" s="564">
        <v>10</v>
      </c>
      <c r="S14" s="553"/>
      <c r="T14" s="566"/>
      <c r="U14" s="705">
        <f>SUM(P14*R14)</f>
        <v>6000000</v>
      </c>
      <c r="V14" s="385"/>
      <c r="W14" s="559"/>
      <c r="X14" s="158"/>
      <c r="Y14" s="561"/>
      <c r="Z14" s="158"/>
      <c r="AA14" s="561"/>
      <c r="AB14" s="418"/>
      <c r="AC14" s="385"/>
      <c r="AD14" s="559"/>
      <c r="AE14" s="158"/>
      <c r="AF14" s="561"/>
      <c r="AG14" s="418"/>
      <c r="AH14" s="385"/>
      <c r="AI14" s="559"/>
      <c r="AJ14" s="158"/>
      <c r="AK14" s="561"/>
      <c r="AL14" s="418"/>
    </row>
    <row r="15" spans="1:39" s="13" customFormat="1" ht="14.1" customHeight="1">
      <c r="A15" s="505"/>
      <c r="B15" s="518"/>
      <c r="C15" s="517"/>
      <c r="D15" s="517"/>
      <c r="E15" s="517" t="s">
        <v>378</v>
      </c>
      <c r="F15" s="660" t="s">
        <v>398</v>
      </c>
      <c r="G15" s="659">
        <f>SUM(N15,U15,AB15,AG15,AL15)</f>
        <v>4800000</v>
      </c>
      <c r="H15" s="404"/>
      <c r="I15" s="681"/>
      <c r="J15" s="568"/>
      <c r="K15" s="569"/>
      <c r="L15" s="206"/>
      <c r="M15" s="570"/>
      <c r="N15" s="418">
        <f>SUM(N16)</f>
        <v>0</v>
      </c>
      <c r="O15" s="402"/>
      <c r="U15" s="418">
        <f>SUM(U16)</f>
        <v>4800000</v>
      </c>
      <c r="V15" s="389"/>
      <c r="W15" s="567"/>
      <c r="X15" s="568"/>
      <c r="Y15" s="569"/>
      <c r="Z15" s="206"/>
      <c r="AA15" s="571"/>
      <c r="AB15" s="418">
        <f>SUM(AB16)</f>
        <v>0</v>
      </c>
      <c r="AC15" s="389"/>
      <c r="AD15" s="567"/>
      <c r="AE15" s="568"/>
      <c r="AF15" s="569"/>
      <c r="AG15" s="418">
        <f>SUM(AG16)</f>
        <v>0</v>
      </c>
      <c r="AH15" s="389"/>
      <c r="AI15" s="567"/>
      <c r="AJ15" s="568"/>
      <c r="AK15" s="569"/>
      <c r="AL15" s="418">
        <f>SUM(AL16)</f>
        <v>0</v>
      </c>
    </row>
    <row r="16" spans="1:39" s="13" customFormat="1" ht="14.1" customHeight="1">
      <c r="A16" s="505"/>
      <c r="B16" s="518"/>
      <c r="C16" s="517"/>
      <c r="D16" s="517"/>
      <c r="E16" s="517"/>
      <c r="F16" s="660"/>
      <c r="G16" s="659"/>
      <c r="H16" s="408"/>
      <c r="I16" s="446"/>
      <c r="J16" s="158"/>
      <c r="K16" s="573"/>
      <c r="L16" s="158"/>
      <c r="M16" s="505"/>
      <c r="N16" s="418"/>
      <c r="O16" s="394" t="s">
        <v>305</v>
      </c>
      <c r="P16" s="552">
        <v>400000</v>
      </c>
      <c r="Q16" s="553" t="s">
        <v>7</v>
      </c>
      <c r="R16" s="564">
        <v>12</v>
      </c>
      <c r="S16" s="553"/>
      <c r="T16" s="566"/>
      <c r="U16" s="705">
        <f>SUM(P16*R16)</f>
        <v>4800000</v>
      </c>
      <c r="V16" s="385"/>
      <c r="W16" s="559"/>
      <c r="X16" s="158"/>
      <c r="Y16" s="573"/>
      <c r="Z16" s="158"/>
      <c r="AA16" s="561"/>
      <c r="AB16" s="418"/>
      <c r="AC16" s="385"/>
      <c r="AD16" s="559"/>
      <c r="AE16" s="158"/>
      <c r="AF16" s="573"/>
      <c r="AG16" s="418"/>
      <c r="AH16" s="385"/>
      <c r="AI16" s="559"/>
      <c r="AJ16" s="158"/>
      <c r="AK16" s="573"/>
      <c r="AL16" s="418"/>
    </row>
    <row r="17" spans="1:38" s="13" customFormat="1" ht="14.1" customHeight="1">
      <c r="A17" s="505"/>
      <c r="B17" s="518"/>
      <c r="C17" s="518"/>
      <c r="D17" s="517"/>
      <c r="E17" s="517" t="s">
        <v>379</v>
      </c>
      <c r="F17" s="661" t="s">
        <v>299</v>
      </c>
      <c r="G17" s="659">
        <f>SUM(N17,U17,AB17,AG17,AL17)</f>
        <v>4000000</v>
      </c>
      <c r="H17" s="408"/>
      <c r="I17" s="446"/>
      <c r="J17" s="158"/>
      <c r="K17" s="505"/>
      <c r="L17" s="158"/>
      <c r="M17" s="535"/>
      <c r="N17" s="418">
        <f>SUM(N18:N20)</f>
        <v>0</v>
      </c>
      <c r="O17" s="385"/>
      <c r="P17" s="158"/>
      <c r="Q17" s="158"/>
      <c r="R17" s="505"/>
      <c r="S17" s="158"/>
      <c r="T17" s="158"/>
      <c r="U17" s="418">
        <f>SUM(U18:U18)</f>
        <v>0</v>
      </c>
      <c r="V17" s="385"/>
      <c r="W17" s="158"/>
      <c r="X17" s="158"/>
      <c r="Y17" s="505"/>
      <c r="Z17" s="158"/>
      <c r="AA17" s="158"/>
      <c r="AB17" s="418">
        <f>SUM(AB18:AB18)</f>
        <v>4000000</v>
      </c>
      <c r="AC17" s="385"/>
      <c r="AD17" s="158"/>
      <c r="AE17" s="158"/>
      <c r="AF17" s="505"/>
      <c r="AG17" s="418">
        <f>SUM(AG18:AG18)</f>
        <v>0</v>
      </c>
      <c r="AH17" s="385"/>
      <c r="AI17" s="158"/>
      <c r="AJ17" s="158"/>
      <c r="AK17" s="505"/>
      <c r="AL17" s="418">
        <f>SUM(AL18:AL18)</f>
        <v>0</v>
      </c>
    </row>
    <row r="18" spans="1:38" s="13" customFormat="1" ht="14.1" customHeight="1">
      <c r="A18" s="505"/>
      <c r="B18" s="518"/>
      <c r="C18" s="518"/>
      <c r="D18" s="518"/>
      <c r="E18" s="518"/>
      <c r="F18" s="661"/>
      <c r="G18" s="659"/>
      <c r="H18" s="408"/>
      <c r="I18" s="446"/>
      <c r="J18" s="560"/>
      <c r="K18" s="505"/>
      <c r="L18" s="158"/>
      <c r="M18" s="562"/>
      <c r="N18" s="418"/>
      <c r="O18" s="385"/>
      <c r="P18" s="559"/>
      <c r="Q18" s="560"/>
      <c r="R18" s="505"/>
      <c r="S18" s="158"/>
      <c r="T18" s="561"/>
      <c r="U18" s="418"/>
      <c r="V18" s="394" t="s">
        <v>299</v>
      </c>
      <c r="W18" s="552">
        <v>200000</v>
      </c>
      <c r="X18" s="553" t="s">
        <v>7</v>
      </c>
      <c r="Y18" s="554">
        <v>20</v>
      </c>
      <c r="Z18" s="553"/>
      <c r="AA18" s="555"/>
      <c r="AB18" s="705">
        <f>SUM(W18*Y18)</f>
        <v>4000000</v>
      </c>
      <c r="AC18" s="385"/>
      <c r="AD18" s="559"/>
      <c r="AE18" s="560"/>
      <c r="AF18" s="505"/>
      <c r="AG18" s="418"/>
      <c r="AH18" s="385"/>
      <c r="AI18" s="559"/>
      <c r="AJ18" s="560"/>
      <c r="AK18" s="505"/>
      <c r="AL18" s="418"/>
    </row>
    <row r="19" spans="1:38" s="13" customFormat="1" ht="14.1" customHeight="1">
      <c r="A19" s="505"/>
      <c r="B19" s="518"/>
      <c r="C19" s="518"/>
      <c r="D19" s="517"/>
      <c r="E19" s="517" t="s">
        <v>380</v>
      </c>
      <c r="F19" s="661" t="s">
        <v>399</v>
      </c>
      <c r="G19" s="659">
        <f>SUM(N19,U19,AB19,AG19,AL19)</f>
        <v>240000</v>
      </c>
      <c r="H19" s="408"/>
      <c r="I19" s="446"/>
      <c r="J19" s="158"/>
      <c r="K19" s="505"/>
      <c r="L19" s="158"/>
      <c r="M19" s="535"/>
      <c r="N19" s="418">
        <f>SUM(N20:N22)</f>
        <v>0</v>
      </c>
      <c r="O19" s="385"/>
      <c r="P19" s="158"/>
      <c r="Q19" s="158"/>
      <c r="R19" s="505"/>
      <c r="S19" s="158"/>
      <c r="T19" s="158"/>
      <c r="U19" s="418">
        <f>SUM(U20)</f>
        <v>240000</v>
      </c>
      <c r="V19" s="385"/>
      <c r="W19" s="158"/>
      <c r="X19" s="158"/>
      <c r="Y19" s="505"/>
      <c r="Z19" s="158"/>
      <c r="AA19" s="158"/>
      <c r="AB19" s="418">
        <f>SUM(AB20)</f>
        <v>0</v>
      </c>
      <c r="AC19" s="385"/>
      <c r="AD19" s="158"/>
      <c r="AE19" s="158"/>
      <c r="AF19" s="505"/>
      <c r="AG19" s="418">
        <f>SUM(AG20)</f>
        <v>0</v>
      </c>
      <c r="AH19" s="385"/>
      <c r="AI19" s="158"/>
      <c r="AJ19" s="158"/>
      <c r="AK19" s="505"/>
      <c r="AL19" s="418">
        <f>SUM(AL20)</f>
        <v>0</v>
      </c>
    </row>
    <row r="20" spans="1:38" s="13" customFormat="1" ht="14.1" customHeight="1">
      <c r="A20" s="505"/>
      <c r="B20" s="518"/>
      <c r="C20" s="518"/>
      <c r="D20" s="518"/>
      <c r="E20" s="518"/>
      <c r="F20" s="660"/>
      <c r="G20" s="659"/>
      <c r="H20" s="408"/>
      <c r="I20" s="446"/>
      <c r="J20" s="158"/>
      <c r="K20" s="561"/>
      <c r="L20" s="158"/>
      <c r="M20" s="562"/>
      <c r="N20" s="418"/>
      <c r="O20" s="394" t="s">
        <v>284</v>
      </c>
      <c r="P20" s="552">
        <v>20000</v>
      </c>
      <c r="Q20" s="553" t="s">
        <v>7</v>
      </c>
      <c r="R20" s="566">
        <v>12</v>
      </c>
      <c r="S20" s="553"/>
      <c r="T20" s="566"/>
      <c r="U20" s="705">
        <f>SUM(P20*R20)</f>
        <v>240000</v>
      </c>
      <c r="V20" s="394"/>
      <c r="W20" s="552"/>
      <c r="X20" s="553"/>
      <c r="Y20" s="566"/>
      <c r="Z20" s="553"/>
      <c r="AA20" s="566"/>
      <c r="AB20" s="705"/>
      <c r="AC20" s="385"/>
      <c r="AD20" s="559"/>
      <c r="AE20" s="158"/>
      <c r="AF20" s="561"/>
      <c r="AG20" s="418"/>
      <c r="AH20" s="385"/>
      <c r="AI20" s="559"/>
      <c r="AJ20" s="158"/>
      <c r="AK20" s="561"/>
      <c r="AL20" s="418"/>
    </row>
    <row r="21" spans="1:38" s="13" customFormat="1" ht="14.1" customHeight="1">
      <c r="A21" s="505"/>
      <c r="B21" s="518"/>
      <c r="C21" s="518"/>
      <c r="D21" s="517"/>
      <c r="E21" s="517" t="s">
        <v>381</v>
      </c>
      <c r="F21" s="661" t="s">
        <v>400</v>
      </c>
      <c r="G21" s="659">
        <f>SUM(N21,U21,AB21,AG21,AL21)</f>
        <v>1480000</v>
      </c>
      <c r="H21" s="408"/>
      <c r="I21" s="446"/>
      <c r="J21" s="158"/>
      <c r="K21" s="505"/>
      <c r="L21" s="158"/>
      <c r="M21" s="535"/>
      <c r="N21" s="418">
        <f>SUM(N22:N24)</f>
        <v>0</v>
      </c>
      <c r="O21" s="385"/>
      <c r="P21" s="158"/>
      <c r="Q21" s="158"/>
      <c r="R21" s="505"/>
      <c r="S21" s="158"/>
      <c r="T21" s="158"/>
      <c r="U21" s="418">
        <f>SUM(U22:U23)</f>
        <v>1240000</v>
      </c>
      <c r="V21" s="385"/>
      <c r="W21" s="158"/>
      <c r="X21" s="158"/>
      <c r="Y21" s="505"/>
      <c r="Z21" s="158"/>
      <c r="AA21" s="158"/>
      <c r="AB21" s="418">
        <f>SUM(AB22:AB23)</f>
        <v>240000</v>
      </c>
      <c r="AC21" s="385"/>
      <c r="AD21" s="158"/>
      <c r="AE21" s="158"/>
      <c r="AF21" s="505"/>
      <c r="AG21" s="418">
        <f>SUM(AG22:AG23)</f>
        <v>0</v>
      </c>
      <c r="AH21" s="385"/>
      <c r="AI21" s="158"/>
      <c r="AJ21" s="158"/>
      <c r="AK21" s="505"/>
      <c r="AL21" s="418">
        <f>SUM(AL22:AL23)</f>
        <v>0</v>
      </c>
    </row>
    <row r="22" spans="1:38" s="13" customFormat="1" ht="14.1" customHeight="1">
      <c r="A22" s="505"/>
      <c r="B22" s="518"/>
      <c r="C22" s="518"/>
      <c r="D22" s="518"/>
      <c r="E22" s="518"/>
      <c r="F22" s="661"/>
      <c r="G22" s="659"/>
      <c r="H22" s="408"/>
      <c r="I22" s="446"/>
      <c r="J22" s="158"/>
      <c r="K22" s="573"/>
      <c r="L22" s="158"/>
      <c r="M22" s="562"/>
      <c r="N22" s="418"/>
      <c r="O22" s="394" t="s">
        <v>283</v>
      </c>
      <c r="P22" s="552">
        <v>20000</v>
      </c>
      <c r="Q22" s="553" t="s">
        <v>7</v>
      </c>
      <c r="R22" s="566">
        <v>12</v>
      </c>
      <c r="S22" s="553"/>
      <c r="T22" s="566"/>
      <c r="U22" s="705">
        <f>SUM(P22*R22)</f>
        <v>240000</v>
      </c>
      <c r="V22" s="394" t="s">
        <v>283</v>
      </c>
      <c r="W22" s="552">
        <v>20000</v>
      </c>
      <c r="X22" s="553" t="s">
        <v>7</v>
      </c>
      <c r="Y22" s="566">
        <v>12</v>
      </c>
      <c r="Z22" s="553"/>
      <c r="AA22" s="566"/>
      <c r="AB22" s="705">
        <f>SUM(W22*Y22)</f>
        <v>240000</v>
      </c>
      <c r="AC22" s="385"/>
      <c r="AD22" s="559"/>
      <c r="AE22" s="158"/>
      <c r="AF22" s="573"/>
      <c r="AG22" s="418"/>
      <c r="AH22" s="385"/>
      <c r="AI22" s="559"/>
      <c r="AJ22" s="158"/>
      <c r="AK22" s="573"/>
      <c r="AL22" s="418"/>
    </row>
    <row r="23" spans="1:38" s="13" customFormat="1" ht="14.1" customHeight="1">
      <c r="A23" s="505"/>
      <c r="B23" s="518"/>
      <c r="C23" s="518"/>
      <c r="D23" s="518"/>
      <c r="E23" s="518"/>
      <c r="F23" s="661"/>
      <c r="G23" s="659"/>
      <c r="H23" s="408"/>
      <c r="I23" s="446"/>
      <c r="J23" s="158"/>
      <c r="K23" s="573"/>
      <c r="L23" s="158"/>
      <c r="M23" s="562"/>
      <c r="N23" s="418"/>
      <c r="O23" s="395" t="s">
        <v>300</v>
      </c>
      <c r="P23" s="574">
        <v>500000</v>
      </c>
      <c r="Q23" s="575" t="s">
        <v>7</v>
      </c>
      <c r="R23" s="576">
        <v>2</v>
      </c>
      <c r="S23" s="577"/>
      <c r="T23" s="579"/>
      <c r="U23" s="713">
        <f>SUM(P23*R23)</f>
        <v>1000000</v>
      </c>
      <c r="V23" s="385"/>
      <c r="W23" s="559"/>
      <c r="X23" s="158"/>
      <c r="Y23" s="573"/>
      <c r="Z23" s="158"/>
      <c r="AA23" s="561"/>
      <c r="AB23" s="418"/>
      <c r="AC23" s="385"/>
      <c r="AD23" s="559"/>
      <c r="AE23" s="158"/>
      <c r="AF23" s="573"/>
      <c r="AG23" s="418"/>
      <c r="AH23" s="385"/>
      <c r="AI23" s="559"/>
      <c r="AJ23" s="158"/>
      <c r="AK23" s="573"/>
      <c r="AL23" s="418"/>
    </row>
    <row r="24" spans="1:38" s="13" customFormat="1" ht="14.1" customHeight="1">
      <c r="A24" s="505"/>
      <c r="B24" s="518"/>
      <c r="C24" s="518"/>
      <c r="D24" s="517"/>
      <c r="E24" s="517" t="s">
        <v>382</v>
      </c>
      <c r="F24" s="661" t="s">
        <v>401</v>
      </c>
      <c r="G24" s="659">
        <f>SUM(N24,U24,AB24,AG24,AL24)</f>
        <v>0</v>
      </c>
      <c r="H24" s="408"/>
      <c r="I24" s="446"/>
      <c r="J24" s="158"/>
      <c r="K24" s="505"/>
      <c r="L24" s="158"/>
      <c r="M24" s="535"/>
      <c r="N24" s="418">
        <f>SUM(N25:N27)</f>
        <v>0</v>
      </c>
      <c r="O24" s="385"/>
      <c r="P24" s="158"/>
      <c r="Q24" s="158"/>
      <c r="R24" s="505"/>
      <c r="S24" s="158"/>
      <c r="T24" s="158"/>
      <c r="U24" s="418">
        <f>SUM(U25)</f>
        <v>0</v>
      </c>
      <c r="V24" s="385"/>
      <c r="W24" s="158"/>
      <c r="X24" s="158"/>
      <c r="Y24" s="505"/>
      <c r="Z24" s="158"/>
      <c r="AA24" s="158"/>
      <c r="AB24" s="418">
        <f>SUM(AB25)</f>
        <v>0</v>
      </c>
      <c r="AC24" s="385"/>
      <c r="AD24" s="158"/>
      <c r="AE24" s="158"/>
      <c r="AF24" s="505"/>
      <c r="AG24" s="418">
        <f>SUM(AG25)</f>
        <v>0</v>
      </c>
      <c r="AH24" s="385"/>
      <c r="AI24" s="158"/>
      <c r="AJ24" s="158"/>
      <c r="AK24" s="505"/>
      <c r="AL24" s="418">
        <f>SUM(AL25)</f>
        <v>0</v>
      </c>
    </row>
    <row r="25" spans="1:38" s="13" customFormat="1" ht="14.1" customHeight="1">
      <c r="A25" s="505"/>
      <c r="B25" s="518"/>
      <c r="C25" s="518"/>
      <c r="D25" s="518"/>
      <c r="E25" s="518"/>
      <c r="F25" s="661"/>
      <c r="G25" s="659"/>
      <c r="H25" s="408"/>
      <c r="I25" s="446"/>
      <c r="J25" s="158"/>
      <c r="K25" s="505"/>
      <c r="L25" s="158"/>
      <c r="M25" s="535"/>
      <c r="N25" s="418"/>
      <c r="O25" s="385"/>
      <c r="P25" s="158"/>
      <c r="Q25" s="158"/>
      <c r="R25" s="505"/>
      <c r="S25" s="158"/>
      <c r="T25" s="158"/>
      <c r="U25" s="418"/>
      <c r="V25" s="385"/>
      <c r="W25" s="158"/>
      <c r="X25" s="158"/>
      <c r="Y25" s="505"/>
      <c r="Z25" s="158"/>
      <c r="AA25" s="158"/>
      <c r="AB25" s="418"/>
      <c r="AC25" s="385"/>
      <c r="AD25" s="158"/>
      <c r="AE25" s="158"/>
      <c r="AF25" s="505"/>
      <c r="AG25" s="418"/>
      <c r="AH25" s="385"/>
      <c r="AI25" s="158"/>
      <c r="AJ25" s="158"/>
      <c r="AK25" s="505"/>
      <c r="AL25" s="418"/>
    </row>
    <row r="26" spans="1:38" s="13" customFormat="1" ht="12.95" customHeight="1">
      <c r="A26" s="505"/>
      <c r="B26" s="518"/>
      <c r="C26" s="518"/>
      <c r="D26" s="517"/>
      <c r="E26" s="517" t="s">
        <v>383</v>
      </c>
      <c r="F26" s="661" t="s">
        <v>402</v>
      </c>
      <c r="G26" s="659">
        <f>SUM(N26,U26,AB26,AG26,AL26)</f>
        <v>4240000</v>
      </c>
      <c r="H26" s="408"/>
      <c r="I26" s="446"/>
      <c r="J26" s="158"/>
      <c r="K26" s="505"/>
      <c r="L26" s="158"/>
      <c r="M26" s="535"/>
      <c r="N26" s="418">
        <f>SUM(N27:N29)</f>
        <v>0</v>
      </c>
      <c r="O26" s="394"/>
      <c r="P26" s="552">
        <v>40000</v>
      </c>
      <c r="Q26" s="582" t="s">
        <v>7</v>
      </c>
      <c r="R26" s="566">
        <v>12</v>
      </c>
      <c r="S26" s="553"/>
      <c r="T26" s="566"/>
      <c r="U26" s="418">
        <f>SUM(U27:U29)</f>
        <v>480000</v>
      </c>
      <c r="V26" s="394"/>
      <c r="W26" s="552">
        <v>20000</v>
      </c>
      <c r="X26" s="553" t="s">
        <v>7</v>
      </c>
      <c r="Y26" s="554">
        <v>50</v>
      </c>
      <c r="Z26" s="553"/>
      <c r="AA26" s="566"/>
      <c r="AB26" s="418">
        <f>SUM(AB27:AB29)</f>
        <v>1300000</v>
      </c>
      <c r="AC26" s="385"/>
      <c r="AD26" s="158"/>
      <c r="AE26" s="158"/>
      <c r="AF26" s="505"/>
      <c r="AG26" s="418">
        <f>SUM(AG27:AG29)</f>
        <v>300000</v>
      </c>
      <c r="AH26" s="385"/>
      <c r="AI26" s="158"/>
      <c r="AJ26" s="158"/>
      <c r="AK26" s="505"/>
      <c r="AL26" s="418">
        <f>SUM(AL27:AL29)</f>
        <v>2160000</v>
      </c>
    </row>
    <row r="27" spans="1:38" s="13" customFormat="1" ht="12.95" customHeight="1">
      <c r="A27" s="505"/>
      <c r="B27" s="518"/>
      <c r="C27" s="518"/>
      <c r="D27" s="518"/>
      <c r="E27" s="518"/>
      <c r="F27" s="661"/>
      <c r="G27" s="659"/>
      <c r="H27" s="408"/>
      <c r="I27" s="446"/>
      <c r="J27" s="158"/>
      <c r="K27" s="505"/>
      <c r="L27" s="158"/>
      <c r="M27" s="535"/>
      <c r="N27" s="418"/>
      <c r="O27" s="394" t="s">
        <v>301</v>
      </c>
      <c r="P27" s="552">
        <v>40000</v>
      </c>
      <c r="Q27" s="582" t="s">
        <v>7</v>
      </c>
      <c r="R27" s="566">
        <v>12</v>
      </c>
      <c r="S27" s="553"/>
      <c r="T27" s="566"/>
      <c r="U27" s="705">
        <f>SUM(P27*R27)</f>
        <v>480000</v>
      </c>
      <c r="V27" s="394" t="s">
        <v>301</v>
      </c>
      <c r="W27" s="552">
        <v>30000</v>
      </c>
      <c r="X27" s="553" t="s">
        <v>7</v>
      </c>
      <c r="Y27" s="555">
        <v>10</v>
      </c>
      <c r="Z27" s="553"/>
      <c r="AA27" s="555"/>
      <c r="AB27" s="705">
        <f>SUM(W27*Y27)</f>
        <v>300000</v>
      </c>
      <c r="AC27" s="394" t="s">
        <v>301</v>
      </c>
      <c r="AD27" s="552">
        <v>30000</v>
      </c>
      <c r="AE27" s="553" t="s">
        <v>7</v>
      </c>
      <c r="AF27" s="555">
        <v>10</v>
      </c>
      <c r="AG27" s="705">
        <f>SUM(AD27*AF27)</f>
        <v>300000</v>
      </c>
      <c r="AH27" s="394" t="s">
        <v>301</v>
      </c>
      <c r="AI27" s="552">
        <v>80000</v>
      </c>
      <c r="AJ27" s="582" t="s">
        <v>7</v>
      </c>
      <c r="AK27" s="566">
        <v>12</v>
      </c>
      <c r="AL27" s="705">
        <f>SUM(AI27*AK27)</f>
        <v>960000</v>
      </c>
    </row>
    <row r="28" spans="1:38" s="13" customFormat="1" ht="12.95" customHeight="1">
      <c r="A28" s="505"/>
      <c r="B28" s="518"/>
      <c r="C28" s="518"/>
      <c r="D28" s="518"/>
      <c r="E28" s="518"/>
      <c r="F28" s="661"/>
      <c r="G28" s="659"/>
      <c r="H28" s="408"/>
      <c r="I28" s="446"/>
      <c r="J28" s="158"/>
      <c r="K28" s="505"/>
      <c r="L28" s="158"/>
      <c r="M28" s="535"/>
      <c r="N28" s="418"/>
      <c r="O28" s="385"/>
      <c r="P28" s="158"/>
      <c r="Q28" s="158"/>
      <c r="R28" s="505"/>
      <c r="S28" s="158"/>
      <c r="T28" s="158"/>
      <c r="U28" s="418"/>
      <c r="V28" s="394" t="s">
        <v>178</v>
      </c>
      <c r="W28" s="552">
        <v>20000</v>
      </c>
      <c r="X28" s="553" t="s">
        <v>7</v>
      </c>
      <c r="Y28" s="554">
        <v>50</v>
      </c>
      <c r="Z28" s="553"/>
      <c r="AA28" s="566"/>
      <c r="AB28" s="705">
        <f>SUM(W28*Y28)</f>
        <v>1000000</v>
      </c>
      <c r="AC28" s="385"/>
      <c r="AD28" s="158"/>
      <c r="AE28" s="158"/>
      <c r="AF28" s="505"/>
      <c r="AG28" s="418"/>
      <c r="AH28" s="394" t="s">
        <v>275</v>
      </c>
      <c r="AI28" s="552">
        <v>100000</v>
      </c>
      <c r="AJ28" s="582" t="s">
        <v>7</v>
      </c>
      <c r="AK28" s="583">
        <v>4</v>
      </c>
      <c r="AL28" s="705">
        <f>SUM(AI28*AK28)</f>
        <v>400000</v>
      </c>
    </row>
    <row r="29" spans="1:38" s="13" customFormat="1" ht="12.95" customHeight="1">
      <c r="A29" s="505"/>
      <c r="B29" s="518"/>
      <c r="C29" s="518"/>
      <c r="D29" s="518"/>
      <c r="E29" s="518"/>
      <c r="F29" s="661"/>
      <c r="G29" s="659"/>
      <c r="H29" s="408"/>
      <c r="I29" s="446"/>
      <c r="J29" s="158"/>
      <c r="K29" s="505"/>
      <c r="L29" s="158"/>
      <c r="M29" s="535"/>
      <c r="N29" s="418"/>
      <c r="O29" s="385"/>
      <c r="P29" s="158"/>
      <c r="Q29" s="158"/>
      <c r="R29" s="505"/>
      <c r="S29" s="158"/>
      <c r="T29" s="158"/>
      <c r="U29" s="418"/>
      <c r="V29" s="385"/>
      <c r="W29" s="158"/>
      <c r="X29" s="158"/>
      <c r="Y29" s="505"/>
      <c r="Z29" s="158"/>
      <c r="AA29" s="158"/>
      <c r="AB29" s="418"/>
      <c r="AC29" s="385"/>
      <c r="AD29" s="158"/>
      <c r="AE29" s="158"/>
      <c r="AF29" s="505"/>
      <c r="AG29" s="418"/>
      <c r="AH29" s="394" t="s">
        <v>142</v>
      </c>
      <c r="AI29" s="552">
        <v>200000</v>
      </c>
      <c r="AJ29" s="553" t="s">
        <v>7</v>
      </c>
      <c r="AK29" s="554">
        <v>4</v>
      </c>
      <c r="AL29" s="705">
        <f>SUM(AI29*AK29)</f>
        <v>800000</v>
      </c>
    </row>
    <row r="30" spans="1:38" s="13" customFormat="1" ht="12.95" customHeight="1">
      <c r="A30" s="505"/>
      <c r="B30" s="518"/>
      <c r="C30" s="518"/>
      <c r="D30" s="517"/>
      <c r="E30" s="517" t="s">
        <v>384</v>
      </c>
      <c r="F30" s="661" t="s">
        <v>403</v>
      </c>
      <c r="G30" s="659">
        <f>SUM(N30,U30,AB30,AG30,AL30)</f>
        <v>720000</v>
      </c>
      <c r="H30" s="408"/>
      <c r="I30" s="446"/>
      <c r="J30" s="158"/>
      <c r="K30" s="505"/>
      <c r="L30" s="158"/>
      <c r="M30" s="535"/>
      <c r="N30" s="418">
        <f>SUM(N31)</f>
        <v>0</v>
      </c>
      <c r="O30" s="385"/>
      <c r="P30" s="158"/>
      <c r="Q30" s="158"/>
      <c r="R30" s="505"/>
      <c r="S30" s="158"/>
      <c r="T30" s="158"/>
      <c r="U30" s="418">
        <f>SUM(U31)</f>
        <v>720000</v>
      </c>
      <c r="V30" s="385"/>
      <c r="W30" s="158"/>
      <c r="X30" s="158"/>
      <c r="Y30" s="505"/>
      <c r="Z30" s="158"/>
      <c r="AA30" s="158"/>
      <c r="AB30" s="418">
        <f>SUM(AB31)</f>
        <v>0</v>
      </c>
      <c r="AC30" s="385"/>
      <c r="AD30" s="158"/>
      <c r="AE30" s="158"/>
      <c r="AF30" s="505"/>
      <c r="AG30" s="418">
        <f>SUM(AG31)</f>
        <v>0</v>
      </c>
      <c r="AH30" s="385"/>
      <c r="AI30" s="158"/>
      <c r="AJ30" s="158"/>
      <c r="AK30" s="505"/>
      <c r="AL30" s="418">
        <f>SUM(AL31)</f>
        <v>0</v>
      </c>
    </row>
    <row r="31" spans="1:38" s="13" customFormat="1" ht="12.95" customHeight="1">
      <c r="A31" s="505"/>
      <c r="B31" s="518"/>
      <c r="C31" s="518"/>
      <c r="D31" s="518"/>
      <c r="E31" s="518"/>
      <c r="F31" s="661"/>
      <c r="G31" s="659"/>
      <c r="H31" s="408"/>
      <c r="I31" s="446"/>
      <c r="J31" s="158"/>
      <c r="K31" s="505"/>
      <c r="L31" s="158"/>
      <c r="M31" s="535"/>
      <c r="N31" s="418"/>
      <c r="O31" s="395" t="s">
        <v>302</v>
      </c>
      <c r="P31" s="574">
        <v>30000</v>
      </c>
      <c r="Q31" s="577" t="s">
        <v>7</v>
      </c>
      <c r="R31" s="585">
        <v>24</v>
      </c>
      <c r="S31" s="577"/>
      <c r="T31" s="579"/>
      <c r="U31" s="713">
        <f>SUM(P31*R31)</f>
        <v>720000</v>
      </c>
      <c r="V31" s="385"/>
      <c r="W31" s="158"/>
      <c r="X31" s="158"/>
      <c r="Y31" s="505"/>
      <c r="Z31" s="158"/>
      <c r="AA31" s="158"/>
      <c r="AB31" s="418"/>
      <c r="AC31" s="385"/>
      <c r="AD31" s="158"/>
      <c r="AE31" s="158"/>
      <c r="AF31" s="505"/>
      <c r="AG31" s="418"/>
      <c r="AH31" s="385"/>
      <c r="AI31" s="158"/>
      <c r="AJ31" s="158"/>
      <c r="AK31" s="505"/>
      <c r="AL31" s="418"/>
    </row>
    <row r="32" spans="1:38" s="13" customFormat="1" ht="12.95" customHeight="1">
      <c r="A32" s="505"/>
      <c r="B32" s="518"/>
      <c r="C32" s="518"/>
      <c r="D32" s="517"/>
      <c r="E32" s="517" t="s">
        <v>385</v>
      </c>
      <c r="F32" s="661" t="s">
        <v>404</v>
      </c>
      <c r="G32" s="659">
        <f>SUM(N32,U32,AB32,AG32,AL32)</f>
        <v>1200000</v>
      </c>
      <c r="H32" s="408"/>
      <c r="I32" s="446"/>
      <c r="J32" s="158"/>
      <c r="K32" s="505"/>
      <c r="L32" s="158"/>
      <c r="M32" s="535"/>
      <c r="N32" s="418">
        <f>SUM(N33)</f>
        <v>0</v>
      </c>
      <c r="O32" s="394"/>
      <c r="P32" s="552"/>
      <c r="Q32" s="582"/>
      <c r="R32" s="554"/>
      <c r="S32" s="553"/>
      <c r="T32" s="566"/>
      <c r="U32" s="418">
        <f>SUM(U33)</f>
        <v>1200000</v>
      </c>
      <c r="V32" s="385"/>
      <c r="W32" s="158"/>
      <c r="X32" s="158"/>
      <c r="Y32" s="505"/>
      <c r="Z32" s="158"/>
      <c r="AA32" s="158"/>
      <c r="AB32" s="418"/>
      <c r="AC32" s="385"/>
      <c r="AD32" s="158"/>
      <c r="AE32" s="158"/>
      <c r="AF32" s="505"/>
      <c r="AG32" s="418"/>
      <c r="AH32" s="385"/>
      <c r="AI32" s="158"/>
      <c r="AJ32" s="158"/>
      <c r="AK32" s="505"/>
      <c r="AL32" s="418"/>
    </row>
    <row r="33" spans="1:38" s="13" customFormat="1" ht="12.95" customHeight="1">
      <c r="A33" s="505"/>
      <c r="B33" s="518"/>
      <c r="C33" s="518"/>
      <c r="D33" s="518"/>
      <c r="E33" s="518"/>
      <c r="F33" s="661"/>
      <c r="G33" s="659"/>
      <c r="H33" s="408"/>
      <c r="I33" s="446"/>
      <c r="J33" s="158"/>
      <c r="K33" s="505"/>
      <c r="L33" s="158"/>
      <c r="M33" s="535"/>
      <c r="N33" s="418"/>
      <c r="O33" s="385"/>
      <c r="P33" s="552">
        <v>300000</v>
      </c>
      <c r="Q33" s="582" t="s">
        <v>7</v>
      </c>
      <c r="R33" s="554">
        <v>4</v>
      </c>
      <c r="S33" s="553"/>
      <c r="T33" s="566"/>
      <c r="U33" s="418">
        <f>P33*R33</f>
        <v>1200000</v>
      </c>
      <c r="V33" s="385"/>
      <c r="W33" s="158"/>
      <c r="X33" s="158"/>
      <c r="Y33" s="505"/>
      <c r="Z33" s="158"/>
      <c r="AA33" s="158"/>
      <c r="AB33" s="418"/>
      <c r="AC33" s="385"/>
      <c r="AD33" s="158"/>
      <c r="AE33" s="158"/>
      <c r="AF33" s="505"/>
      <c r="AG33" s="418"/>
      <c r="AH33" s="385"/>
      <c r="AI33" s="559"/>
      <c r="AJ33" s="158"/>
      <c r="AK33" s="561"/>
      <c r="AL33" s="418"/>
    </row>
    <row r="34" spans="1:38" s="13" customFormat="1" ht="12.95" customHeight="1">
      <c r="A34" s="505"/>
      <c r="B34" s="518"/>
      <c r="C34" s="518"/>
      <c r="D34" s="517"/>
      <c r="E34" s="517" t="s">
        <v>386</v>
      </c>
      <c r="F34" s="661" t="s">
        <v>405</v>
      </c>
      <c r="G34" s="659">
        <f>SUM(N34,U34,AB34,AG34,AL34)</f>
        <v>1700000</v>
      </c>
      <c r="H34" s="408"/>
      <c r="I34" s="446"/>
      <c r="J34" s="158"/>
      <c r="K34" s="505"/>
      <c r="L34" s="158"/>
      <c r="M34" s="535"/>
      <c r="N34" s="418">
        <f>SUM(N35)</f>
        <v>0</v>
      </c>
      <c r="O34" s="385"/>
      <c r="P34" s="158"/>
      <c r="Q34" s="158"/>
      <c r="R34" s="505"/>
      <c r="S34" s="158"/>
      <c r="T34" s="158"/>
      <c r="U34" s="418">
        <f>SUM(U35)</f>
        <v>1200000</v>
      </c>
      <c r="V34" s="385"/>
      <c r="W34" s="158"/>
      <c r="X34" s="158"/>
      <c r="Y34" s="505"/>
      <c r="Z34" s="158"/>
      <c r="AA34" s="158"/>
      <c r="AB34" s="418">
        <f>SUM(AB35)</f>
        <v>500000</v>
      </c>
      <c r="AC34" s="385"/>
      <c r="AD34" s="158"/>
      <c r="AE34" s="158"/>
      <c r="AF34" s="505"/>
      <c r="AG34" s="418">
        <f>SUM(AG35)</f>
        <v>0</v>
      </c>
      <c r="AH34" s="385"/>
      <c r="AI34" s="559"/>
      <c r="AJ34" s="158"/>
      <c r="AK34" s="561"/>
      <c r="AL34" s="418">
        <f>SUM(AL35)</f>
        <v>0</v>
      </c>
    </row>
    <row r="35" spans="1:38" s="13" customFormat="1" ht="12.95" customHeight="1">
      <c r="A35" s="505"/>
      <c r="B35" s="518"/>
      <c r="C35" s="518"/>
      <c r="D35" s="518"/>
      <c r="E35" s="518"/>
      <c r="F35" s="661"/>
      <c r="G35" s="659"/>
      <c r="H35" s="408"/>
      <c r="I35" s="446"/>
      <c r="J35" s="158"/>
      <c r="K35" s="505"/>
      <c r="L35" s="158"/>
      <c r="M35" s="535"/>
      <c r="N35" s="418"/>
      <c r="O35" s="394" t="s">
        <v>261</v>
      </c>
      <c r="P35" s="552">
        <v>300000</v>
      </c>
      <c r="Q35" s="582" t="s">
        <v>7</v>
      </c>
      <c r="R35" s="583">
        <v>4</v>
      </c>
      <c r="S35" s="553"/>
      <c r="T35" s="566"/>
      <c r="U35" s="705">
        <f>SUM(P35*R35)</f>
        <v>1200000</v>
      </c>
      <c r="V35" s="394" t="s">
        <v>170</v>
      </c>
      <c r="W35" s="552">
        <v>500000</v>
      </c>
      <c r="X35" s="582" t="s">
        <v>7</v>
      </c>
      <c r="Y35" s="566">
        <v>1</v>
      </c>
      <c r="Z35" s="553"/>
      <c r="AA35" s="566"/>
      <c r="AB35" s="705">
        <f>SUM(W35*Y35)</f>
        <v>500000</v>
      </c>
      <c r="AC35" s="385"/>
      <c r="AD35" s="158"/>
      <c r="AE35" s="158"/>
      <c r="AF35" s="505"/>
      <c r="AG35" s="418"/>
      <c r="AH35" s="402"/>
      <c r="AL35" s="415"/>
    </row>
    <row r="36" spans="1:38" s="13" customFormat="1" ht="12.95" customHeight="1">
      <c r="A36" s="505"/>
      <c r="B36" s="518"/>
      <c r="C36" s="518"/>
      <c r="D36" s="517"/>
      <c r="E36" s="517" t="s">
        <v>387</v>
      </c>
      <c r="F36" s="661" t="s">
        <v>406</v>
      </c>
      <c r="G36" s="659">
        <f>SUM(N36,U36,AB36,AG36,AL36)</f>
        <v>840000</v>
      </c>
      <c r="H36" s="408"/>
      <c r="I36" s="446"/>
      <c r="J36" s="158"/>
      <c r="K36" s="505"/>
      <c r="L36" s="158"/>
      <c r="M36" s="535"/>
      <c r="N36" s="418">
        <f>SUM(N37)</f>
        <v>0</v>
      </c>
      <c r="O36" s="385"/>
      <c r="P36" s="158"/>
      <c r="Q36" s="158"/>
      <c r="R36" s="505"/>
      <c r="S36" s="158"/>
      <c r="T36" s="158"/>
      <c r="U36" s="418">
        <f>SUM(U37)</f>
        <v>0</v>
      </c>
      <c r="V36" s="385"/>
      <c r="W36" s="158"/>
      <c r="X36" s="158"/>
      <c r="Y36" s="505"/>
      <c r="Z36" s="158"/>
      <c r="AA36" s="158"/>
      <c r="AB36" s="418">
        <f>SUM(AB37)</f>
        <v>240000</v>
      </c>
      <c r="AC36" s="385"/>
      <c r="AD36" s="158"/>
      <c r="AE36" s="158"/>
      <c r="AF36" s="505"/>
      <c r="AG36" s="418">
        <f>SUM(AG37)</f>
        <v>0</v>
      </c>
      <c r="AH36" s="394" t="s">
        <v>277</v>
      </c>
      <c r="AI36" s="552">
        <v>300000</v>
      </c>
      <c r="AJ36" s="582" t="s">
        <v>7</v>
      </c>
      <c r="AK36" s="584">
        <v>2</v>
      </c>
      <c r="AL36" s="705">
        <f>SUM(AI36*AK36)</f>
        <v>600000</v>
      </c>
    </row>
    <row r="37" spans="1:38" s="13" customFormat="1" ht="12.95" customHeight="1">
      <c r="A37" s="505"/>
      <c r="B37" s="518"/>
      <c r="C37" s="518"/>
      <c r="D37" s="518"/>
      <c r="E37" s="518"/>
      <c r="F37" s="661"/>
      <c r="G37" s="659"/>
      <c r="H37" s="408"/>
      <c r="I37" s="446"/>
      <c r="J37" s="158"/>
      <c r="K37" s="505"/>
      <c r="L37" s="158"/>
      <c r="M37" s="535"/>
      <c r="N37" s="418"/>
      <c r="O37" s="385"/>
      <c r="P37" s="158"/>
      <c r="Q37" s="158"/>
      <c r="R37" s="505"/>
      <c r="S37" s="158"/>
      <c r="T37" s="158"/>
      <c r="U37" s="418"/>
      <c r="V37" s="394" t="s">
        <v>285</v>
      </c>
      <c r="W37" s="552">
        <v>20000</v>
      </c>
      <c r="X37" s="582" t="s">
        <v>7</v>
      </c>
      <c r="Y37" s="566">
        <v>12</v>
      </c>
      <c r="Z37" s="553"/>
      <c r="AA37" s="566"/>
      <c r="AB37" s="705">
        <f>SUM(W37*Y37)</f>
        <v>240000</v>
      </c>
      <c r="AC37" s="385"/>
      <c r="AD37" s="158"/>
      <c r="AE37" s="158"/>
      <c r="AF37" s="505"/>
      <c r="AG37" s="418"/>
      <c r="AH37" s="385"/>
      <c r="AI37" s="158"/>
      <c r="AJ37" s="158"/>
      <c r="AK37" s="505"/>
      <c r="AL37" s="418"/>
    </row>
    <row r="38" spans="1:38" s="13" customFormat="1" ht="12.95" customHeight="1">
      <c r="A38" s="505"/>
      <c r="B38" s="518"/>
      <c r="C38" s="518"/>
      <c r="D38" s="517"/>
      <c r="E38" s="517" t="s">
        <v>388</v>
      </c>
      <c r="F38" s="661" t="s">
        <v>407</v>
      </c>
      <c r="G38" s="659">
        <f>SUM(N38,U38,AB38,AG38,AL38)</f>
        <v>5080000</v>
      </c>
      <c r="H38" s="408"/>
      <c r="I38" s="446"/>
      <c r="J38" s="158"/>
      <c r="K38" s="505"/>
      <c r="L38" s="158"/>
      <c r="M38" s="535"/>
      <c r="N38" s="418">
        <f>SUM(N39:N45)</f>
        <v>0</v>
      </c>
      <c r="O38" s="385"/>
      <c r="P38" s="158"/>
      <c r="Q38" s="158"/>
      <c r="R38" s="505"/>
      <c r="S38" s="158"/>
      <c r="T38" s="158"/>
      <c r="U38" s="418">
        <f>SUM(U39:U45)</f>
        <v>0</v>
      </c>
      <c r="V38" s="385"/>
      <c r="W38" s="158"/>
      <c r="X38" s="158"/>
      <c r="Y38" s="505"/>
      <c r="Z38" s="158"/>
      <c r="AA38" s="158"/>
      <c r="AB38" s="418">
        <f>SUM(AB39:AB45)</f>
        <v>2080000</v>
      </c>
      <c r="AC38" s="385"/>
      <c r="AD38" s="158"/>
      <c r="AE38" s="158"/>
      <c r="AF38" s="505"/>
      <c r="AG38" s="418"/>
      <c r="AH38" s="385"/>
      <c r="AI38" s="158"/>
      <c r="AJ38" s="158"/>
      <c r="AK38" s="505"/>
      <c r="AL38" s="418">
        <f>SUM(AL39:AL45)</f>
        <v>3000000</v>
      </c>
    </row>
    <row r="39" spans="1:38" s="13" customFormat="1" ht="12.95" customHeight="1">
      <c r="A39" s="505"/>
      <c r="B39" s="518"/>
      <c r="C39" s="518"/>
      <c r="D39" s="518"/>
      <c r="E39" s="518"/>
      <c r="F39" s="661"/>
      <c r="G39" s="659"/>
      <c r="H39" s="408"/>
      <c r="I39" s="446"/>
      <c r="J39" s="158"/>
      <c r="K39" s="505"/>
      <c r="L39" s="158"/>
      <c r="M39" s="535"/>
      <c r="N39" s="418"/>
      <c r="O39" s="385"/>
      <c r="P39" s="158"/>
      <c r="Q39" s="158"/>
      <c r="R39" s="505"/>
      <c r="S39" s="158"/>
      <c r="T39" s="158"/>
      <c r="U39" s="418"/>
      <c r="V39" s="394" t="s">
        <v>183</v>
      </c>
      <c r="W39" s="552">
        <v>100000</v>
      </c>
      <c r="X39" s="553" t="s">
        <v>7</v>
      </c>
      <c r="Y39" s="583">
        <v>2</v>
      </c>
      <c r="Z39" s="553"/>
      <c r="AA39" s="555"/>
      <c r="AB39" s="705">
        <f>SUM(W39*Y39)</f>
        <v>200000</v>
      </c>
      <c r="AC39" s="385"/>
      <c r="AD39" s="158"/>
      <c r="AE39" s="158"/>
      <c r="AF39" s="505"/>
      <c r="AG39" s="418"/>
      <c r="AH39" s="394" t="s">
        <v>208</v>
      </c>
      <c r="AI39" s="552">
        <v>3000000</v>
      </c>
      <c r="AJ39" s="582" t="s">
        <v>7</v>
      </c>
      <c r="AK39" s="584">
        <v>1</v>
      </c>
      <c r="AL39" s="705">
        <f>SUM(AI39*AK39)</f>
        <v>3000000</v>
      </c>
    </row>
    <row r="40" spans="1:38" s="13" customFormat="1" ht="12.95" customHeight="1">
      <c r="A40" s="505"/>
      <c r="B40" s="518"/>
      <c r="C40" s="518"/>
      <c r="D40" s="518"/>
      <c r="E40" s="518"/>
      <c r="F40" s="661"/>
      <c r="G40" s="659"/>
      <c r="H40" s="408"/>
      <c r="I40" s="446"/>
      <c r="J40" s="158"/>
      <c r="K40" s="505"/>
      <c r="L40" s="158"/>
      <c r="M40" s="535"/>
      <c r="N40" s="418"/>
      <c r="O40" s="385"/>
      <c r="P40" s="158"/>
      <c r="Q40" s="158"/>
      <c r="R40" s="505"/>
      <c r="S40" s="158"/>
      <c r="T40" s="158"/>
      <c r="U40" s="418"/>
      <c r="V40" s="394" t="s">
        <v>187</v>
      </c>
      <c r="W40" s="552">
        <v>6000</v>
      </c>
      <c r="X40" s="553" t="s">
        <v>7</v>
      </c>
      <c r="Y40" s="554">
        <v>25</v>
      </c>
      <c r="Z40" s="553" t="s">
        <v>7</v>
      </c>
      <c r="AA40" s="583">
        <v>2</v>
      </c>
      <c r="AB40" s="705">
        <f>SUM(W40*Y40*AA40)</f>
        <v>300000</v>
      </c>
      <c r="AC40" s="385"/>
      <c r="AD40" s="158"/>
      <c r="AE40" s="158"/>
      <c r="AF40" s="505"/>
      <c r="AG40" s="418"/>
      <c r="AH40" s="394"/>
      <c r="AI40" s="552"/>
      <c r="AJ40" s="582"/>
      <c r="AK40" s="584"/>
      <c r="AL40" s="705"/>
    </row>
    <row r="41" spans="1:38" s="13" customFormat="1" ht="12.95" customHeight="1">
      <c r="A41" s="505"/>
      <c r="B41" s="518"/>
      <c r="C41" s="518"/>
      <c r="D41" s="518"/>
      <c r="E41" s="518"/>
      <c r="F41" s="661"/>
      <c r="G41" s="659"/>
      <c r="H41" s="408"/>
      <c r="I41" s="446"/>
      <c r="J41" s="158"/>
      <c r="K41" s="505"/>
      <c r="L41" s="158"/>
      <c r="M41" s="535"/>
      <c r="N41" s="418"/>
      <c r="O41" s="385"/>
      <c r="P41" s="158"/>
      <c r="Q41" s="158"/>
      <c r="R41" s="505"/>
      <c r="S41" s="158"/>
      <c r="T41" s="158"/>
      <c r="U41" s="418"/>
      <c r="V41" s="394" t="s">
        <v>188</v>
      </c>
      <c r="W41" s="552">
        <v>70000</v>
      </c>
      <c r="X41" s="553" t="s">
        <v>7</v>
      </c>
      <c r="Y41" s="555">
        <v>2</v>
      </c>
      <c r="Z41" s="553"/>
      <c r="AA41" s="555"/>
      <c r="AB41" s="705">
        <f>SUM(W41*Y41)</f>
        <v>140000</v>
      </c>
      <c r="AC41" s="385"/>
      <c r="AD41" s="158"/>
      <c r="AE41" s="158"/>
      <c r="AF41" s="505"/>
      <c r="AG41" s="418"/>
      <c r="AH41" s="394"/>
      <c r="AI41" s="552"/>
      <c r="AJ41" s="582"/>
      <c r="AK41" s="584"/>
      <c r="AL41" s="705"/>
    </row>
    <row r="42" spans="1:38" s="13" customFormat="1" ht="12.95" customHeight="1">
      <c r="A42" s="505"/>
      <c r="B42" s="518"/>
      <c r="C42" s="518"/>
      <c r="D42" s="518"/>
      <c r="E42" s="518"/>
      <c r="F42" s="661"/>
      <c r="G42" s="659"/>
      <c r="H42" s="408"/>
      <c r="I42" s="446"/>
      <c r="J42" s="158"/>
      <c r="K42" s="505"/>
      <c r="L42" s="158"/>
      <c r="M42" s="535"/>
      <c r="N42" s="418"/>
      <c r="O42" s="385"/>
      <c r="P42" s="158"/>
      <c r="Q42" s="158"/>
      <c r="R42" s="505"/>
      <c r="S42" s="158"/>
      <c r="T42" s="158"/>
      <c r="U42" s="418"/>
      <c r="V42" s="394" t="s">
        <v>189</v>
      </c>
      <c r="W42" s="552">
        <v>100000</v>
      </c>
      <c r="X42" s="553" t="s">
        <v>7</v>
      </c>
      <c r="Y42" s="555">
        <v>2</v>
      </c>
      <c r="Z42" s="553"/>
      <c r="AA42" s="555"/>
      <c r="AB42" s="705">
        <f>SUM(W42*Y42)</f>
        <v>200000</v>
      </c>
      <c r="AC42" s="385"/>
      <c r="AD42" s="158"/>
      <c r="AE42" s="158"/>
      <c r="AF42" s="505"/>
      <c r="AG42" s="418"/>
      <c r="AH42" s="394"/>
      <c r="AI42" s="552"/>
      <c r="AJ42" s="582"/>
      <c r="AK42" s="584"/>
      <c r="AL42" s="705"/>
    </row>
    <row r="43" spans="1:38" s="13" customFormat="1" ht="12.95" customHeight="1">
      <c r="A43" s="505"/>
      <c r="B43" s="518"/>
      <c r="C43" s="518"/>
      <c r="D43" s="518"/>
      <c r="E43" s="518"/>
      <c r="F43" s="661"/>
      <c r="G43" s="659"/>
      <c r="H43" s="408"/>
      <c r="I43" s="446"/>
      <c r="J43" s="158"/>
      <c r="K43" s="505"/>
      <c r="L43" s="158"/>
      <c r="M43" s="535"/>
      <c r="N43" s="418"/>
      <c r="O43" s="385"/>
      <c r="P43" s="158"/>
      <c r="Q43" s="158"/>
      <c r="R43" s="505"/>
      <c r="S43" s="158"/>
      <c r="T43" s="158"/>
      <c r="U43" s="418"/>
      <c r="V43" s="394" t="s">
        <v>194</v>
      </c>
      <c r="W43" s="552">
        <v>500000</v>
      </c>
      <c r="X43" s="553" t="s">
        <v>7</v>
      </c>
      <c r="Y43" s="555">
        <v>1</v>
      </c>
      <c r="Z43" s="553"/>
      <c r="AA43" s="555"/>
      <c r="AB43" s="705">
        <f>SUM(W43*Y43)</f>
        <v>500000</v>
      </c>
      <c r="AC43" s="385"/>
      <c r="AD43" s="158"/>
      <c r="AE43" s="158"/>
      <c r="AF43" s="505"/>
      <c r="AG43" s="418"/>
      <c r="AH43" s="394"/>
      <c r="AI43" s="552"/>
      <c r="AJ43" s="582"/>
      <c r="AK43" s="584"/>
      <c r="AL43" s="705"/>
    </row>
    <row r="44" spans="1:38" s="13" customFormat="1" ht="12.95" customHeight="1">
      <c r="A44" s="505"/>
      <c r="B44" s="518"/>
      <c r="C44" s="518"/>
      <c r="D44" s="518"/>
      <c r="E44" s="518"/>
      <c r="F44" s="661"/>
      <c r="G44" s="659"/>
      <c r="H44" s="408"/>
      <c r="I44" s="446"/>
      <c r="J44" s="158"/>
      <c r="K44" s="505"/>
      <c r="L44" s="158"/>
      <c r="M44" s="535"/>
      <c r="N44" s="418"/>
      <c r="O44" s="385"/>
      <c r="P44" s="158"/>
      <c r="Q44" s="158"/>
      <c r="R44" s="505"/>
      <c r="S44" s="158"/>
      <c r="T44" s="158"/>
      <c r="U44" s="418"/>
      <c r="V44" s="394" t="s">
        <v>195</v>
      </c>
      <c r="W44" s="552">
        <v>500000</v>
      </c>
      <c r="X44" s="553" t="s">
        <v>7</v>
      </c>
      <c r="Y44" s="555">
        <v>1</v>
      </c>
      <c r="Z44" s="553"/>
      <c r="AA44" s="555"/>
      <c r="AB44" s="705">
        <f>SUM(W44*Y44)</f>
        <v>500000</v>
      </c>
      <c r="AC44" s="385"/>
      <c r="AD44" s="158"/>
      <c r="AE44" s="158"/>
      <c r="AF44" s="505"/>
      <c r="AG44" s="418"/>
      <c r="AH44" s="394"/>
      <c r="AI44" s="552"/>
      <c r="AJ44" s="582"/>
      <c r="AK44" s="584"/>
      <c r="AL44" s="705"/>
    </row>
    <row r="45" spans="1:38" s="13" customFormat="1" ht="12.95" customHeight="1">
      <c r="A45" s="505"/>
      <c r="B45" s="518"/>
      <c r="C45" s="518"/>
      <c r="D45" s="518"/>
      <c r="E45" s="518"/>
      <c r="F45" s="661"/>
      <c r="G45" s="659"/>
      <c r="H45" s="408"/>
      <c r="I45" s="446"/>
      <c r="J45" s="158"/>
      <c r="K45" s="505"/>
      <c r="L45" s="158"/>
      <c r="M45" s="535"/>
      <c r="N45" s="418"/>
      <c r="O45" s="385"/>
      <c r="P45" s="158"/>
      <c r="Q45" s="158"/>
      <c r="R45" s="505"/>
      <c r="S45" s="158"/>
      <c r="T45" s="158"/>
      <c r="U45" s="418"/>
      <c r="V45" s="394" t="s">
        <v>196</v>
      </c>
      <c r="W45" s="552">
        <v>3000</v>
      </c>
      <c r="X45" s="553" t="s">
        <v>7</v>
      </c>
      <c r="Y45" s="554">
        <v>80</v>
      </c>
      <c r="Z45" s="553"/>
      <c r="AA45" s="555"/>
      <c r="AB45" s="705">
        <f>SUM(W45*Y45)</f>
        <v>240000</v>
      </c>
      <c r="AC45" s="385"/>
      <c r="AD45" s="158"/>
      <c r="AE45" s="158"/>
      <c r="AF45" s="505"/>
      <c r="AG45" s="418"/>
      <c r="AH45" s="394"/>
      <c r="AI45" s="552"/>
      <c r="AJ45" s="582"/>
      <c r="AK45" s="584"/>
      <c r="AL45" s="705"/>
    </row>
    <row r="46" spans="1:38" s="13" customFormat="1" ht="12.95" customHeight="1">
      <c r="A46" s="505"/>
      <c r="B46" s="518"/>
      <c r="C46" s="518"/>
      <c r="D46" s="517"/>
      <c r="E46" s="517" t="s">
        <v>389</v>
      </c>
      <c r="F46" s="661" t="s">
        <v>139</v>
      </c>
      <c r="G46" s="659">
        <f>SUM(N46,U46,AB46,AG46,AL46)</f>
        <v>4800000</v>
      </c>
      <c r="H46" s="408"/>
      <c r="I46" s="446"/>
      <c r="J46" s="158"/>
      <c r="K46" s="505"/>
      <c r="L46" s="158"/>
      <c r="M46" s="535"/>
      <c r="N46" s="418">
        <f>SUM(N47:N50)</f>
        <v>0</v>
      </c>
      <c r="O46" s="385"/>
      <c r="P46" s="158"/>
      <c r="Q46" s="158"/>
      <c r="R46" s="505"/>
      <c r="S46" s="158"/>
      <c r="T46" s="158"/>
      <c r="U46" s="418">
        <f>SUM(U47:U50)</f>
        <v>0</v>
      </c>
      <c r="V46" s="385"/>
      <c r="W46" s="158"/>
      <c r="X46" s="158"/>
      <c r="Y46" s="505"/>
      <c r="Z46" s="158"/>
      <c r="AA46" s="158"/>
      <c r="AB46" s="418">
        <f>SUM(AB47:AB50)</f>
        <v>1000000</v>
      </c>
      <c r="AC46" s="385"/>
      <c r="AD46" s="158"/>
      <c r="AE46" s="158"/>
      <c r="AF46" s="505"/>
      <c r="AG46" s="418">
        <f>SUM(AG47:AG50)</f>
        <v>0</v>
      </c>
      <c r="AH46" s="385"/>
      <c r="AI46" s="158"/>
      <c r="AJ46" s="158"/>
      <c r="AK46" s="505"/>
      <c r="AL46" s="418">
        <f>SUM(AL47:AL50)</f>
        <v>3800000</v>
      </c>
    </row>
    <row r="47" spans="1:38" s="13" customFormat="1" ht="12.95" customHeight="1">
      <c r="A47" s="505"/>
      <c r="B47" s="518"/>
      <c r="C47" s="518"/>
      <c r="D47" s="518"/>
      <c r="E47" s="518"/>
      <c r="F47" s="661"/>
      <c r="G47" s="659"/>
      <c r="H47" s="408"/>
      <c r="I47" s="446"/>
      <c r="J47" s="158"/>
      <c r="K47" s="505"/>
      <c r="L47" s="158"/>
      <c r="M47" s="535"/>
      <c r="N47" s="418"/>
      <c r="O47" s="385"/>
      <c r="P47" s="158"/>
      <c r="Q47" s="158"/>
      <c r="R47" s="505"/>
      <c r="S47" s="158"/>
      <c r="T47" s="158"/>
      <c r="U47" s="418"/>
      <c r="V47" s="394" t="s">
        <v>193</v>
      </c>
      <c r="W47" s="552">
        <v>2000</v>
      </c>
      <c r="X47" s="553" t="s">
        <v>7</v>
      </c>
      <c r="Y47" s="587">
        <v>500</v>
      </c>
      <c r="Z47" s="553"/>
      <c r="AA47" s="555"/>
      <c r="AB47" s="705">
        <f>SUM(W47*Y47)</f>
        <v>1000000</v>
      </c>
      <c r="AC47" s="385"/>
      <c r="AD47" s="158"/>
      <c r="AE47" s="158"/>
      <c r="AF47" s="505"/>
      <c r="AG47" s="418"/>
      <c r="AH47" s="394" t="s">
        <v>206</v>
      </c>
      <c r="AI47" s="552">
        <v>100000</v>
      </c>
      <c r="AJ47" s="553"/>
      <c r="AK47" s="566"/>
      <c r="AL47" s="705">
        <f>AI47</f>
        <v>100000</v>
      </c>
    </row>
    <row r="48" spans="1:38" s="13" customFormat="1" ht="12.95" customHeight="1">
      <c r="A48" s="505"/>
      <c r="B48" s="518"/>
      <c r="C48" s="518"/>
      <c r="D48" s="518"/>
      <c r="E48" s="518"/>
      <c r="F48" s="661"/>
      <c r="G48" s="659"/>
      <c r="H48" s="408"/>
      <c r="I48" s="446"/>
      <c r="J48" s="158"/>
      <c r="K48" s="505"/>
      <c r="L48" s="158"/>
      <c r="M48" s="535"/>
      <c r="N48" s="418"/>
      <c r="O48" s="385"/>
      <c r="P48" s="158"/>
      <c r="Q48" s="158"/>
      <c r="R48" s="505"/>
      <c r="S48" s="158"/>
      <c r="T48" s="158"/>
      <c r="U48" s="418"/>
      <c r="V48" s="385"/>
      <c r="W48" s="158"/>
      <c r="X48" s="158"/>
      <c r="Y48" s="505"/>
      <c r="Z48" s="158"/>
      <c r="AA48" s="158"/>
      <c r="AB48" s="418"/>
      <c r="AC48" s="385"/>
      <c r="AD48" s="158"/>
      <c r="AE48" s="158"/>
      <c r="AF48" s="505"/>
      <c r="AG48" s="418"/>
      <c r="AH48" s="394" t="s">
        <v>307</v>
      </c>
      <c r="AI48" s="552">
        <v>50000</v>
      </c>
      <c r="AJ48" s="553" t="s">
        <v>7</v>
      </c>
      <c r="AK48" s="566">
        <v>12</v>
      </c>
      <c r="AL48" s="705">
        <f>SUM(AI48*AK48)</f>
        <v>600000</v>
      </c>
    </row>
    <row r="49" spans="1:38" s="13" customFormat="1" ht="12.95" customHeight="1">
      <c r="A49" s="505"/>
      <c r="B49" s="518"/>
      <c r="C49" s="518"/>
      <c r="D49" s="518"/>
      <c r="E49" s="518"/>
      <c r="F49" s="661"/>
      <c r="G49" s="659"/>
      <c r="H49" s="408"/>
      <c r="I49" s="446"/>
      <c r="J49" s="158"/>
      <c r="K49" s="505"/>
      <c r="L49" s="158"/>
      <c r="M49" s="535"/>
      <c r="N49" s="418"/>
      <c r="O49" s="385"/>
      <c r="P49" s="158"/>
      <c r="Q49" s="158"/>
      <c r="R49" s="505"/>
      <c r="S49" s="158"/>
      <c r="T49" s="158"/>
      <c r="U49" s="418"/>
      <c r="V49" s="385"/>
      <c r="W49" s="158"/>
      <c r="X49" s="158"/>
      <c r="Y49" s="505"/>
      <c r="Z49" s="158"/>
      <c r="AA49" s="158"/>
      <c r="AB49" s="418"/>
      <c r="AC49" s="385"/>
      <c r="AD49" s="158"/>
      <c r="AE49" s="158"/>
      <c r="AF49" s="505"/>
      <c r="AG49" s="418"/>
      <c r="AH49" s="394" t="s">
        <v>209</v>
      </c>
      <c r="AI49" s="552">
        <v>3000000</v>
      </c>
      <c r="AJ49" s="582" t="s">
        <v>7</v>
      </c>
      <c r="AK49" s="584">
        <v>1</v>
      </c>
      <c r="AL49" s="705">
        <f>SUM(AI49*AK49)</f>
        <v>3000000</v>
      </c>
    </row>
    <row r="50" spans="1:38" s="13" customFormat="1" ht="12.95" customHeight="1">
      <c r="A50" s="505"/>
      <c r="B50" s="518"/>
      <c r="C50" s="518"/>
      <c r="D50" s="518"/>
      <c r="E50" s="518"/>
      <c r="F50" s="661"/>
      <c r="G50" s="659"/>
      <c r="H50" s="408"/>
      <c r="I50" s="446"/>
      <c r="J50" s="158"/>
      <c r="K50" s="505"/>
      <c r="L50" s="158"/>
      <c r="M50" s="535"/>
      <c r="N50" s="418"/>
      <c r="O50" s="385"/>
      <c r="P50" s="158"/>
      <c r="Q50" s="158"/>
      <c r="R50" s="505"/>
      <c r="S50" s="158"/>
      <c r="T50" s="158"/>
      <c r="U50" s="418"/>
      <c r="V50" s="385"/>
      <c r="W50" s="158"/>
      <c r="X50" s="158"/>
      <c r="Y50" s="505"/>
      <c r="Z50" s="158"/>
      <c r="AA50" s="158"/>
      <c r="AB50" s="418"/>
      <c r="AC50" s="385"/>
      <c r="AD50" s="158"/>
      <c r="AE50" s="158"/>
      <c r="AF50" s="505"/>
      <c r="AG50" s="418"/>
      <c r="AH50" s="394" t="s">
        <v>286</v>
      </c>
      <c r="AI50" s="552">
        <v>1000</v>
      </c>
      <c r="AJ50" s="553" t="s">
        <v>7</v>
      </c>
      <c r="AK50" s="588">
        <v>100</v>
      </c>
      <c r="AL50" s="705">
        <f>SUM(AI50*AK50)</f>
        <v>100000</v>
      </c>
    </row>
    <row r="51" spans="1:38" s="13" customFormat="1" ht="12.95" customHeight="1">
      <c r="A51" s="505"/>
      <c r="B51" s="518"/>
      <c r="C51" s="518"/>
      <c r="D51" s="517"/>
      <c r="E51" s="517" t="s">
        <v>390</v>
      </c>
      <c r="F51" s="661" t="s">
        <v>408</v>
      </c>
      <c r="G51" s="659">
        <f>SUM(N51,U51,AB51,AG51,AL51)</f>
        <v>9000000</v>
      </c>
      <c r="H51" s="408"/>
      <c r="I51" s="446"/>
      <c r="J51" s="158"/>
      <c r="K51" s="505"/>
      <c r="L51" s="158"/>
      <c r="M51" s="535"/>
      <c r="N51" s="418">
        <f>SUM(N52)</f>
        <v>0</v>
      </c>
      <c r="O51" s="385"/>
      <c r="P51" s="158"/>
      <c r="Q51" s="158"/>
      <c r="R51" s="505"/>
      <c r="S51" s="158"/>
      <c r="T51" s="158"/>
      <c r="U51" s="418">
        <f>SUM(U52)</f>
        <v>4800000</v>
      </c>
      <c r="V51" s="385"/>
      <c r="W51" s="158"/>
      <c r="X51" s="158"/>
      <c r="Y51" s="505"/>
      <c r="Z51" s="158"/>
      <c r="AA51" s="158"/>
      <c r="AB51" s="418">
        <f>SUM(AB52)</f>
        <v>3600000</v>
      </c>
      <c r="AC51" s="385"/>
      <c r="AD51" s="158"/>
      <c r="AE51" s="158"/>
      <c r="AF51" s="505"/>
      <c r="AG51" s="418">
        <f>SUM(AG52)</f>
        <v>0</v>
      </c>
      <c r="AH51" s="385"/>
      <c r="AI51" s="158"/>
      <c r="AJ51" s="158"/>
      <c r="AK51" s="505"/>
      <c r="AL51" s="418">
        <f>SUM(AL52)</f>
        <v>600000</v>
      </c>
    </row>
    <row r="52" spans="1:38" s="13" customFormat="1" ht="12.95" customHeight="1">
      <c r="A52" s="505"/>
      <c r="B52" s="518"/>
      <c r="C52" s="518"/>
      <c r="D52" s="518"/>
      <c r="E52" s="518"/>
      <c r="F52" s="661"/>
      <c r="G52" s="659"/>
      <c r="H52" s="408"/>
      <c r="I52" s="446"/>
      <c r="J52" s="158"/>
      <c r="K52" s="505"/>
      <c r="L52" s="158"/>
      <c r="M52" s="535"/>
      <c r="N52" s="418"/>
      <c r="O52" s="394" t="s">
        <v>408</v>
      </c>
      <c r="P52" s="552">
        <v>100000</v>
      </c>
      <c r="Q52" s="553" t="s">
        <v>7</v>
      </c>
      <c r="R52" s="554">
        <v>4</v>
      </c>
      <c r="S52" s="553" t="s">
        <v>7</v>
      </c>
      <c r="T52" s="566">
        <v>12</v>
      </c>
      <c r="U52" s="705">
        <f>SUM(P52*R52*T52)</f>
        <v>4800000</v>
      </c>
      <c r="V52" s="394" t="s">
        <v>408</v>
      </c>
      <c r="W52" s="552">
        <v>100000</v>
      </c>
      <c r="X52" s="553" t="s">
        <v>7</v>
      </c>
      <c r="Y52" s="554">
        <v>3</v>
      </c>
      <c r="Z52" s="553" t="s">
        <v>7</v>
      </c>
      <c r="AA52" s="566">
        <v>12</v>
      </c>
      <c r="AB52" s="705">
        <f>SUM(W52*Y52*AA52)</f>
        <v>3600000</v>
      </c>
      <c r="AC52" s="385"/>
      <c r="AD52" s="158"/>
      <c r="AE52" s="158"/>
      <c r="AF52" s="505"/>
      <c r="AG52" s="418"/>
      <c r="AH52" s="394" t="s">
        <v>422</v>
      </c>
      <c r="AI52" s="552">
        <v>50000</v>
      </c>
      <c r="AJ52" s="582" t="s">
        <v>7</v>
      </c>
      <c r="AK52" s="566">
        <v>12</v>
      </c>
      <c r="AL52" s="705">
        <f>SUM(AI52*AK52)</f>
        <v>600000</v>
      </c>
    </row>
    <row r="53" spans="1:38" s="13" customFormat="1" ht="12.95" customHeight="1">
      <c r="A53" s="505"/>
      <c r="B53" s="519"/>
      <c r="C53" s="519"/>
      <c r="D53" s="519"/>
      <c r="E53" s="519"/>
      <c r="F53" s="662"/>
      <c r="G53" s="663"/>
      <c r="H53" s="701"/>
      <c r="I53" s="682"/>
      <c r="J53" s="238"/>
      <c r="K53" s="592"/>
      <c r="L53" s="238"/>
      <c r="M53" s="593"/>
      <c r="N53" s="702"/>
      <c r="O53" s="402"/>
      <c r="U53" s="418"/>
      <c r="V53" s="392"/>
      <c r="W53" s="591"/>
      <c r="X53" s="238"/>
      <c r="Y53" s="592"/>
      <c r="Z53" s="238"/>
      <c r="AA53" s="593"/>
      <c r="AB53" s="702"/>
      <c r="AC53" s="392"/>
      <c r="AD53" s="591"/>
      <c r="AE53" s="238"/>
      <c r="AF53" s="592"/>
      <c r="AG53" s="702"/>
      <c r="AH53" s="392"/>
      <c r="AI53" s="591"/>
      <c r="AJ53" s="238"/>
      <c r="AK53" s="592"/>
      <c r="AL53" s="702"/>
    </row>
    <row r="54" spans="1:38" s="13" customFormat="1" ht="12.95" customHeight="1">
      <c r="A54" s="664">
        <v>770</v>
      </c>
      <c r="B54" s="522" t="s">
        <v>243</v>
      </c>
      <c r="C54" s="664">
        <v>771</v>
      </c>
      <c r="D54" s="520" t="s">
        <v>105</v>
      </c>
      <c r="E54" s="4205" t="s">
        <v>10</v>
      </c>
      <c r="F54" s="4206"/>
      <c r="G54" s="598">
        <f>SUM(G55,G60,G63,G64,G66,G73,G77)</f>
        <v>71065400</v>
      </c>
      <c r="H54" s="703"/>
      <c r="I54" s="683"/>
      <c r="J54" s="149"/>
      <c r="K54" s="596"/>
      <c r="L54" s="149"/>
      <c r="M54" s="597"/>
      <c r="N54" s="704">
        <f>SUM(N55,N60,N63,N64,N66,N73,N77,)</f>
        <v>70265400</v>
      </c>
      <c r="O54" s="384"/>
      <c r="P54" s="149"/>
      <c r="Q54" s="149"/>
      <c r="R54" s="596"/>
      <c r="S54" s="149"/>
      <c r="T54" s="149"/>
      <c r="U54" s="704">
        <f>SUM(U55,U60,U63,U64,U66,U73,U75,)</f>
        <v>0</v>
      </c>
      <c r="V54" s="384"/>
      <c r="W54" s="149"/>
      <c r="X54" s="149"/>
      <c r="Y54" s="596"/>
      <c r="Z54" s="149"/>
      <c r="AA54" s="149"/>
      <c r="AB54" s="704">
        <f>SUM(AB55,AB60,AB63,AB64,AB66,AB73,AB75,)</f>
        <v>800000</v>
      </c>
      <c r="AC54" s="384"/>
      <c r="AD54" s="149"/>
      <c r="AE54" s="149"/>
      <c r="AF54" s="596"/>
      <c r="AG54" s="704">
        <f>SUM(AG55,AG60,AG63,AG64,AG66,AG73,AG75,)</f>
        <v>0</v>
      </c>
      <c r="AH54" s="384"/>
      <c r="AI54" s="149"/>
      <c r="AJ54" s="149"/>
      <c r="AK54" s="596"/>
      <c r="AL54" s="704">
        <f>SUM(AL55,AL60,AL63,AL64,AL66,AL73,AL75,)</f>
        <v>0</v>
      </c>
    </row>
    <row r="55" spans="1:38" s="13" customFormat="1" ht="12.95" customHeight="1">
      <c r="A55" s="505"/>
      <c r="B55" s="518"/>
      <c r="C55" s="518"/>
      <c r="D55" s="518"/>
      <c r="E55" s="518" t="s">
        <v>415</v>
      </c>
      <c r="F55" s="660" t="s">
        <v>106</v>
      </c>
      <c r="G55" s="659">
        <f>SUM(N55,U55,AB55,AG55,AL55)</f>
        <v>57960000</v>
      </c>
      <c r="H55" s="407"/>
      <c r="I55" s="684"/>
      <c r="J55" s="553"/>
      <c r="K55" s="584"/>
      <c r="L55" s="553"/>
      <c r="M55" s="599"/>
      <c r="N55" s="705">
        <f>SUM(N56:N58)</f>
        <v>57960000</v>
      </c>
      <c r="O55" s="385"/>
      <c r="P55" s="158"/>
      <c r="Q55" s="158"/>
      <c r="R55" s="505"/>
      <c r="S55" s="158"/>
      <c r="T55" s="158"/>
      <c r="U55" s="705">
        <f>SUM(U56:U58)</f>
        <v>0</v>
      </c>
      <c r="V55" s="385"/>
      <c r="W55" s="158"/>
      <c r="X55" s="158"/>
      <c r="Y55" s="505"/>
      <c r="Z55" s="158"/>
      <c r="AA55" s="158"/>
      <c r="AB55" s="705">
        <f>SUM(AB56:AB58)</f>
        <v>0</v>
      </c>
      <c r="AC55" s="385"/>
      <c r="AD55" s="158"/>
      <c r="AE55" s="158"/>
      <c r="AF55" s="505"/>
      <c r="AG55" s="705">
        <f>SUM(AG56:AG58)</f>
        <v>0</v>
      </c>
      <c r="AH55" s="385"/>
      <c r="AI55" s="158"/>
      <c r="AJ55" s="158"/>
      <c r="AK55" s="505"/>
      <c r="AL55" s="705">
        <f>SUM(AL56:AL58)</f>
        <v>0</v>
      </c>
    </row>
    <row r="56" spans="1:38" s="13" customFormat="1" ht="12.95" customHeight="1">
      <c r="A56" s="505"/>
      <c r="B56" s="518"/>
      <c r="C56" s="518"/>
      <c r="D56" s="518"/>
      <c r="E56" s="518"/>
      <c r="F56" s="660"/>
      <c r="G56" s="659" t="s">
        <v>314</v>
      </c>
      <c r="H56" s="407" t="s">
        <v>45</v>
      </c>
      <c r="I56" s="684">
        <v>1760000</v>
      </c>
      <c r="J56" s="553" t="s">
        <v>7</v>
      </c>
      <c r="K56" s="600">
        <v>12</v>
      </c>
      <c r="L56" s="601"/>
      <c r="M56" s="602"/>
      <c r="N56" s="705">
        <f>SUM(I56*K56+M56)</f>
        <v>21120000</v>
      </c>
      <c r="O56" s="385"/>
      <c r="P56" s="559"/>
      <c r="Q56" s="158"/>
      <c r="R56" s="603"/>
      <c r="S56" s="206"/>
      <c r="T56" s="572"/>
      <c r="U56" s="418"/>
      <c r="V56" s="385"/>
      <c r="W56" s="559"/>
      <c r="X56" s="158"/>
      <c r="Y56" s="603"/>
      <c r="Z56" s="206"/>
      <c r="AA56" s="572"/>
      <c r="AB56" s="418"/>
      <c r="AC56" s="385"/>
      <c r="AD56" s="559"/>
      <c r="AE56" s="158"/>
      <c r="AF56" s="603"/>
      <c r="AG56" s="418"/>
      <c r="AH56" s="385"/>
      <c r="AI56" s="559"/>
      <c r="AJ56" s="158"/>
      <c r="AK56" s="603"/>
      <c r="AL56" s="418"/>
    </row>
    <row r="57" spans="1:38" s="13" customFormat="1" ht="12.95" customHeight="1">
      <c r="A57" s="505"/>
      <c r="B57" s="518"/>
      <c r="C57" s="518"/>
      <c r="D57" s="518"/>
      <c r="E57" s="518"/>
      <c r="F57" s="660"/>
      <c r="G57" s="659"/>
      <c r="H57" s="407" t="s">
        <v>46</v>
      </c>
      <c r="I57" s="684">
        <v>1640000</v>
      </c>
      <c r="J57" s="553" t="s">
        <v>7</v>
      </c>
      <c r="K57" s="600">
        <v>12</v>
      </c>
      <c r="L57" s="553"/>
      <c r="M57" s="602"/>
      <c r="N57" s="705">
        <f>SUM(I57*K57+M57)</f>
        <v>19680000</v>
      </c>
      <c r="O57" s="385"/>
      <c r="P57" s="559"/>
      <c r="Q57" s="158"/>
      <c r="R57" s="603"/>
      <c r="S57" s="206"/>
      <c r="T57" s="572"/>
      <c r="U57" s="418"/>
      <c r="V57" s="385"/>
      <c r="W57" s="559"/>
      <c r="X57" s="158"/>
      <c r="Y57" s="603"/>
      <c r="Z57" s="206"/>
      <c r="AA57" s="572"/>
      <c r="AB57" s="418"/>
      <c r="AC57" s="385"/>
      <c r="AD57" s="559"/>
      <c r="AE57" s="158"/>
      <c r="AF57" s="603"/>
      <c r="AG57" s="418"/>
      <c r="AH57" s="385"/>
      <c r="AI57" s="559"/>
      <c r="AJ57" s="158"/>
      <c r="AK57" s="603"/>
      <c r="AL57" s="418"/>
    </row>
    <row r="58" spans="1:38" s="13" customFormat="1" ht="12.95" customHeight="1">
      <c r="A58" s="505"/>
      <c r="B58" s="518"/>
      <c r="C58" s="518"/>
      <c r="D58" s="518"/>
      <c r="E58" s="518"/>
      <c r="F58" s="660"/>
      <c r="G58" s="659"/>
      <c r="H58" s="407" t="s">
        <v>289</v>
      </c>
      <c r="I58" s="684">
        <v>1430000</v>
      </c>
      <c r="J58" s="553" t="s">
        <v>7</v>
      </c>
      <c r="K58" s="600">
        <v>12</v>
      </c>
      <c r="L58" s="601"/>
      <c r="M58" s="601"/>
      <c r="N58" s="705">
        <f>SUM(I58*K58+M58)</f>
        <v>17160000</v>
      </c>
      <c r="O58" s="385"/>
      <c r="P58" s="559"/>
      <c r="Q58" s="158"/>
      <c r="R58" s="603"/>
      <c r="S58" s="604"/>
      <c r="T58" s="604"/>
      <c r="U58" s="418"/>
      <c r="V58" s="385"/>
      <c r="W58" s="559"/>
      <c r="X58" s="158"/>
      <c r="Y58" s="603"/>
      <c r="Z58" s="604"/>
      <c r="AA58" s="604"/>
      <c r="AB58" s="418"/>
      <c r="AC58" s="385"/>
      <c r="AD58" s="559"/>
      <c r="AE58" s="158"/>
      <c r="AF58" s="603"/>
      <c r="AG58" s="418"/>
      <c r="AH58" s="385"/>
      <c r="AI58" s="559"/>
      <c r="AJ58" s="158"/>
      <c r="AK58" s="603"/>
      <c r="AL58" s="418"/>
    </row>
    <row r="59" spans="1:38" s="13" customFormat="1" ht="12.95" customHeight="1">
      <c r="A59" s="505"/>
      <c r="B59" s="518"/>
      <c r="C59" s="518"/>
      <c r="D59" s="518"/>
      <c r="E59" s="518"/>
      <c r="F59" s="660"/>
      <c r="G59" s="659"/>
      <c r="H59" s="407"/>
      <c r="I59" s="684"/>
      <c r="J59" s="553"/>
      <c r="K59" s="600"/>
      <c r="L59" s="553"/>
      <c r="M59" s="606"/>
      <c r="N59" s="705"/>
      <c r="O59" s="385"/>
      <c r="P59" s="559"/>
      <c r="Q59" s="158"/>
      <c r="R59" s="603"/>
      <c r="S59" s="607"/>
      <c r="T59" s="607"/>
      <c r="U59" s="418"/>
      <c r="V59" s="385"/>
      <c r="W59" s="559"/>
      <c r="X59" s="158"/>
      <c r="Y59" s="603"/>
      <c r="Z59" s="607"/>
      <c r="AA59" s="607"/>
      <c r="AB59" s="418"/>
      <c r="AC59" s="385"/>
      <c r="AD59" s="559"/>
      <c r="AE59" s="158"/>
      <c r="AF59" s="603"/>
      <c r="AG59" s="418"/>
      <c r="AH59" s="385"/>
      <c r="AI59" s="559"/>
      <c r="AJ59" s="158"/>
      <c r="AK59" s="603"/>
      <c r="AL59" s="418"/>
    </row>
    <row r="60" spans="1:38" s="13" customFormat="1" ht="12.95" customHeight="1">
      <c r="A60" s="505"/>
      <c r="B60" s="518"/>
      <c r="C60" s="518"/>
      <c r="D60" s="518"/>
      <c r="E60" s="518" t="s">
        <v>424</v>
      </c>
      <c r="F60" s="660" t="s">
        <v>468</v>
      </c>
      <c r="G60" s="659">
        <f>SUM(N60,U60,AB60,AG60,AL60)</f>
        <v>1600000</v>
      </c>
      <c r="H60" s="407"/>
      <c r="I60" s="684"/>
      <c r="J60" s="553"/>
      <c r="K60" s="584"/>
      <c r="L60" s="553"/>
      <c r="M60" s="599"/>
      <c r="N60" s="705">
        <f>SUM(N61:N62)</f>
        <v>1600000</v>
      </c>
      <c r="O60" s="385"/>
      <c r="P60" s="158"/>
      <c r="Q60" s="158"/>
      <c r="R60" s="505"/>
      <c r="S60" s="158"/>
      <c r="T60" s="158"/>
      <c r="U60" s="705">
        <f>SUM(U61:U62)</f>
        <v>0</v>
      </c>
      <c r="V60" s="385"/>
      <c r="W60" s="158"/>
      <c r="X60" s="158"/>
      <c r="Y60" s="505"/>
      <c r="Z60" s="158"/>
      <c r="AA60" s="158"/>
      <c r="AB60" s="705">
        <f>SUM(AB61:AB62)</f>
        <v>0</v>
      </c>
      <c r="AC60" s="385"/>
      <c r="AD60" s="158"/>
      <c r="AE60" s="158"/>
      <c r="AF60" s="505"/>
      <c r="AG60" s="705">
        <f>SUM(AG61:AG62)</f>
        <v>0</v>
      </c>
      <c r="AH60" s="385"/>
      <c r="AI60" s="158"/>
      <c r="AJ60" s="158"/>
      <c r="AK60" s="505"/>
      <c r="AL60" s="705">
        <f>SUM(AL61:AL62)</f>
        <v>0</v>
      </c>
    </row>
    <row r="61" spans="1:38" s="13" customFormat="1" ht="12.95" customHeight="1">
      <c r="A61" s="505"/>
      <c r="B61" s="518"/>
      <c r="C61" s="518"/>
      <c r="D61" s="518"/>
      <c r="E61" s="518"/>
      <c r="F61" s="660"/>
      <c r="G61" s="659"/>
      <c r="H61" s="407" t="s">
        <v>15</v>
      </c>
      <c r="I61" s="684">
        <v>200000</v>
      </c>
      <c r="J61" s="553" t="s">
        <v>7</v>
      </c>
      <c r="K61" s="554">
        <v>4</v>
      </c>
      <c r="L61" s="553" t="s">
        <v>7</v>
      </c>
      <c r="M61" s="566">
        <v>1</v>
      </c>
      <c r="N61" s="705">
        <f>SUM(I61*K61*M61)</f>
        <v>800000</v>
      </c>
      <c r="O61" s="385"/>
      <c r="P61" s="559"/>
      <c r="Q61" s="158"/>
      <c r="R61" s="573"/>
      <c r="S61" s="158"/>
      <c r="T61" s="609"/>
      <c r="U61" s="418"/>
      <c r="V61" s="385"/>
      <c r="W61" s="559"/>
      <c r="X61" s="158"/>
      <c r="Y61" s="573"/>
      <c r="Z61" s="158"/>
      <c r="AA61" s="609"/>
      <c r="AB61" s="418"/>
      <c r="AC61" s="385"/>
      <c r="AD61" s="559"/>
      <c r="AE61" s="158"/>
      <c r="AF61" s="573"/>
      <c r="AG61" s="418"/>
      <c r="AH61" s="385"/>
      <c r="AI61" s="559"/>
      <c r="AJ61" s="158"/>
      <c r="AK61" s="573"/>
      <c r="AL61" s="418"/>
    </row>
    <row r="62" spans="1:38" s="13" customFormat="1" ht="12.95" customHeight="1">
      <c r="A62" s="505"/>
      <c r="B62" s="518"/>
      <c r="C62" s="518"/>
      <c r="D62" s="518"/>
      <c r="E62" s="518"/>
      <c r="F62" s="660"/>
      <c r="G62" s="659"/>
      <c r="H62" s="407" t="s">
        <v>303</v>
      </c>
      <c r="I62" s="684">
        <v>100000</v>
      </c>
      <c r="J62" s="553" t="s">
        <v>7</v>
      </c>
      <c r="K62" s="554">
        <v>4</v>
      </c>
      <c r="L62" s="553" t="s">
        <v>21</v>
      </c>
      <c r="M62" s="1070">
        <v>2</v>
      </c>
      <c r="N62" s="705">
        <f>SUM(I62*K62*M62)</f>
        <v>800000</v>
      </c>
      <c r="O62" s="385"/>
      <c r="P62" s="559"/>
      <c r="Q62" s="158"/>
      <c r="R62" s="573"/>
      <c r="S62" s="158"/>
      <c r="T62" s="573"/>
      <c r="U62" s="418"/>
      <c r="V62" s="385"/>
      <c r="W62" s="559"/>
      <c r="X62" s="158"/>
      <c r="Y62" s="573"/>
      <c r="Z62" s="158"/>
      <c r="AA62" s="573"/>
      <c r="AB62" s="418"/>
      <c r="AC62" s="385"/>
      <c r="AD62" s="559"/>
      <c r="AE62" s="158"/>
      <c r="AF62" s="573"/>
      <c r="AG62" s="418"/>
      <c r="AH62" s="385"/>
      <c r="AI62" s="559"/>
      <c r="AJ62" s="158"/>
      <c r="AK62" s="573"/>
      <c r="AL62" s="418"/>
    </row>
    <row r="63" spans="1:38" s="13" customFormat="1" ht="12.95" customHeight="1">
      <c r="A63" s="505"/>
      <c r="B63" s="518"/>
      <c r="C63" s="518"/>
      <c r="D63" s="518"/>
      <c r="E63" s="518" t="s">
        <v>425</v>
      </c>
      <c r="F63" s="660" t="s">
        <v>107</v>
      </c>
      <c r="G63" s="659">
        <f>SUM(N63,U63,AB63,AG63,AL63)</f>
        <v>0</v>
      </c>
      <c r="H63" s="407"/>
      <c r="I63" s="684"/>
      <c r="J63" s="553"/>
      <c r="K63" s="554"/>
      <c r="L63" s="553"/>
      <c r="M63" s="610"/>
      <c r="N63" s="705"/>
      <c r="O63" s="385"/>
      <c r="P63" s="559"/>
      <c r="Q63" s="158"/>
      <c r="R63" s="573"/>
      <c r="S63" s="158"/>
      <c r="T63" s="573"/>
      <c r="U63" s="418"/>
      <c r="V63" s="385"/>
      <c r="W63" s="559"/>
      <c r="X63" s="158"/>
      <c r="Y63" s="573"/>
      <c r="Z63" s="158"/>
      <c r="AA63" s="573"/>
      <c r="AB63" s="418"/>
      <c r="AC63" s="385"/>
      <c r="AD63" s="559"/>
      <c r="AE63" s="158"/>
      <c r="AF63" s="573"/>
      <c r="AG63" s="418"/>
      <c r="AH63" s="385"/>
      <c r="AI63" s="559"/>
      <c r="AJ63" s="158"/>
      <c r="AK63" s="573"/>
      <c r="AL63" s="418"/>
    </row>
    <row r="64" spans="1:38" s="13" customFormat="1" ht="12.95" customHeight="1">
      <c r="A64" s="505"/>
      <c r="B64" s="518"/>
      <c r="C64" s="518"/>
      <c r="D64" s="518"/>
      <c r="E64" s="518" t="s">
        <v>426</v>
      </c>
      <c r="F64" s="660" t="s">
        <v>470</v>
      </c>
      <c r="G64" s="659">
        <f>SUM(N64,U64,AB64,AG64,AL64)</f>
        <v>800000</v>
      </c>
      <c r="H64" s="407"/>
      <c r="I64" s="684"/>
      <c r="J64" s="553"/>
      <c r="K64" s="554"/>
      <c r="L64" s="553"/>
      <c r="M64" s="610"/>
      <c r="N64" s="705">
        <f>N65</f>
        <v>0</v>
      </c>
      <c r="O64" s="385"/>
      <c r="P64" s="559"/>
      <c r="Q64" s="158"/>
      <c r="R64" s="573"/>
      <c r="S64" s="158"/>
      <c r="T64" s="573"/>
      <c r="U64" s="705">
        <f>U65</f>
        <v>0</v>
      </c>
      <c r="V64" s="385"/>
      <c r="W64" s="559"/>
      <c r="X64" s="158"/>
      <c r="Y64" s="573"/>
      <c r="Z64" s="158"/>
      <c r="AA64" s="573"/>
      <c r="AB64" s="705">
        <f>AB65</f>
        <v>800000</v>
      </c>
      <c r="AC64" s="385"/>
      <c r="AD64" s="559"/>
      <c r="AE64" s="158"/>
      <c r="AF64" s="573"/>
      <c r="AG64" s="705">
        <f>AG65</f>
        <v>0</v>
      </c>
      <c r="AH64" s="385"/>
      <c r="AI64" s="559"/>
      <c r="AJ64" s="158"/>
      <c r="AK64" s="573"/>
      <c r="AL64" s="705">
        <f>AL65</f>
        <v>0</v>
      </c>
    </row>
    <row r="65" spans="1:38" s="13" customFormat="1" ht="12.95" customHeight="1">
      <c r="A65" s="505"/>
      <c r="B65" s="518"/>
      <c r="C65" s="518"/>
      <c r="D65" s="518"/>
      <c r="E65" s="518"/>
      <c r="F65" s="660"/>
      <c r="G65" s="612"/>
      <c r="H65" s="407"/>
      <c r="I65" s="684"/>
      <c r="J65" s="553"/>
      <c r="K65" s="554"/>
      <c r="L65" s="553"/>
      <c r="M65" s="610"/>
      <c r="N65" s="705"/>
      <c r="O65" s="385"/>
      <c r="P65" s="559"/>
      <c r="Q65" s="158"/>
      <c r="R65" s="573"/>
      <c r="S65" s="158"/>
      <c r="T65" s="573"/>
      <c r="U65" s="418"/>
      <c r="V65" s="394" t="s">
        <v>281</v>
      </c>
      <c r="W65" s="552">
        <v>200000</v>
      </c>
      <c r="X65" s="553" t="s">
        <v>7</v>
      </c>
      <c r="Y65" s="554">
        <v>2</v>
      </c>
      <c r="Z65" s="553" t="s">
        <v>7</v>
      </c>
      <c r="AA65" s="586">
        <v>2</v>
      </c>
      <c r="AB65" s="705">
        <f>SUM(W65*Y65*AA65)</f>
        <v>800000</v>
      </c>
      <c r="AC65" s="385"/>
      <c r="AD65" s="559"/>
      <c r="AE65" s="158"/>
      <c r="AF65" s="573"/>
      <c r="AG65" s="418"/>
      <c r="AH65" s="385"/>
      <c r="AI65" s="559"/>
      <c r="AJ65" s="158"/>
      <c r="AK65" s="573"/>
      <c r="AL65" s="418"/>
    </row>
    <row r="66" spans="1:38" s="13" customFormat="1" ht="12.95" customHeight="1">
      <c r="A66" s="505"/>
      <c r="B66" s="518"/>
      <c r="C66" s="518"/>
      <c r="D66" s="518"/>
      <c r="E66" s="518" t="s">
        <v>427</v>
      </c>
      <c r="F66" s="665" t="s">
        <v>471</v>
      </c>
      <c r="G66" s="659">
        <f>SUM(N66,U66,AB66,AG66,AL66)</f>
        <v>5255400</v>
      </c>
      <c r="H66" s="706"/>
      <c r="I66" s="684"/>
      <c r="J66" s="553"/>
      <c r="K66" s="584"/>
      <c r="L66" s="553"/>
      <c r="M66" s="599"/>
      <c r="N66" s="705">
        <f>SUM(N67:N71)</f>
        <v>5255400</v>
      </c>
      <c r="O66" s="386"/>
      <c r="P66" s="158"/>
      <c r="Q66" s="158"/>
      <c r="R66" s="505"/>
      <c r="S66" s="158"/>
      <c r="T66" s="158"/>
      <c r="U66" s="705">
        <f>SUM(U67:U71)</f>
        <v>0</v>
      </c>
      <c r="V66" s="386"/>
      <c r="W66" s="158"/>
      <c r="X66" s="158"/>
      <c r="Y66" s="505"/>
      <c r="Z66" s="158"/>
      <c r="AA66" s="158"/>
      <c r="AB66" s="705">
        <f>SUM(AB67:AB71)</f>
        <v>0</v>
      </c>
      <c r="AC66" s="386"/>
      <c r="AD66" s="158"/>
      <c r="AE66" s="158"/>
      <c r="AF66" s="505"/>
      <c r="AG66" s="705">
        <f>SUM(AG67:AG71)</f>
        <v>0</v>
      </c>
      <c r="AH66" s="386"/>
      <c r="AI66" s="158"/>
      <c r="AJ66" s="158"/>
      <c r="AK66" s="505"/>
      <c r="AL66" s="705">
        <f>SUM(AL67:AL71)</f>
        <v>0</v>
      </c>
    </row>
    <row r="67" spans="1:38" s="13" customFormat="1" ht="12.95" customHeight="1">
      <c r="A67" s="505"/>
      <c r="B67" s="518"/>
      <c r="C67" s="518"/>
      <c r="D67" s="518"/>
      <c r="E67" s="518"/>
      <c r="F67" s="660"/>
      <c r="G67" s="659"/>
      <c r="H67" s="706" t="s">
        <v>16</v>
      </c>
      <c r="I67" s="684">
        <v>55320000</v>
      </c>
      <c r="J67" s="553" t="s">
        <v>7</v>
      </c>
      <c r="K67" s="614" t="s">
        <v>290</v>
      </c>
      <c r="L67" s="615"/>
      <c r="M67" s="616"/>
      <c r="N67" s="705">
        <f>SUM(I67*K67)</f>
        <v>1477044</v>
      </c>
      <c r="O67" s="386"/>
      <c r="P67" s="559"/>
      <c r="Q67" s="158"/>
      <c r="R67" s="617"/>
      <c r="S67" s="172"/>
      <c r="T67" s="172"/>
      <c r="U67" s="418"/>
      <c r="V67" s="386"/>
      <c r="W67" s="559"/>
      <c r="X67" s="158"/>
      <c r="Y67" s="617"/>
      <c r="Z67" s="172"/>
      <c r="AA67" s="172"/>
      <c r="AB67" s="418"/>
      <c r="AC67" s="386"/>
      <c r="AD67" s="559"/>
      <c r="AE67" s="158"/>
      <c r="AF67" s="617"/>
      <c r="AG67" s="418"/>
      <c r="AH67" s="386"/>
      <c r="AI67" s="559"/>
      <c r="AJ67" s="158"/>
      <c r="AK67" s="617"/>
      <c r="AL67" s="418"/>
    </row>
    <row r="68" spans="1:38" s="13" customFormat="1" ht="12.95" customHeight="1">
      <c r="A68" s="505"/>
      <c r="B68" s="518"/>
      <c r="C68" s="518"/>
      <c r="D68" s="518"/>
      <c r="E68" s="518"/>
      <c r="F68" s="660"/>
      <c r="G68" s="659"/>
      <c r="H68" s="706" t="s">
        <v>150</v>
      </c>
      <c r="I68" s="684">
        <v>55320000</v>
      </c>
      <c r="J68" s="553" t="s">
        <v>7</v>
      </c>
      <c r="K68" s="614" t="s">
        <v>291</v>
      </c>
      <c r="L68" s="615"/>
      <c r="M68" s="616"/>
      <c r="N68" s="705">
        <f>SUM(I68*K68)</f>
        <v>182556</v>
      </c>
      <c r="O68" s="386"/>
      <c r="P68" s="559"/>
      <c r="Q68" s="158"/>
      <c r="R68" s="617"/>
      <c r="S68" s="172"/>
      <c r="T68" s="172"/>
      <c r="U68" s="418"/>
      <c r="V68" s="386"/>
      <c r="W68" s="559"/>
      <c r="X68" s="158"/>
      <c r="Y68" s="617"/>
      <c r="Z68" s="172"/>
      <c r="AA68" s="172"/>
      <c r="AB68" s="418"/>
      <c r="AC68" s="386"/>
      <c r="AD68" s="559"/>
      <c r="AE68" s="158"/>
      <c r="AF68" s="617"/>
      <c r="AG68" s="418"/>
      <c r="AH68" s="386"/>
      <c r="AI68" s="559"/>
      <c r="AJ68" s="158"/>
      <c r="AK68" s="617"/>
      <c r="AL68" s="418"/>
    </row>
    <row r="69" spans="1:38" s="13" customFormat="1" ht="12.95" customHeight="1">
      <c r="A69" s="505"/>
      <c r="B69" s="518"/>
      <c r="C69" s="518"/>
      <c r="D69" s="518"/>
      <c r="E69" s="518"/>
      <c r="F69" s="660"/>
      <c r="G69" s="659"/>
      <c r="H69" s="407" t="s">
        <v>109</v>
      </c>
      <c r="I69" s="684">
        <v>55320000</v>
      </c>
      <c r="J69" s="553" t="s">
        <v>7</v>
      </c>
      <c r="K69" s="614" t="s">
        <v>151</v>
      </c>
      <c r="L69" s="553"/>
      <c r="M69" s="616"/>
      <c r="N69" s="705">
        <f>SUM(I69*4.5%)</f>
        <v>2489400</v>
      </c>
      <c r="O69" s="385"/>
      <c r="P69" s="559"/>
      <c r="Q69" s="158"/>
      <c r="R69" s="617"/>
      <c r="S69" s="158"/>
      <c r="T69" s="158"/>
      <c r="U69" s="418"/>
      <c r="V69" s="385"/>
      <c r="W69" s="559"/>
      <c r="X69" s="158"/>
      <c r="Y69" s="617"/>
      <c r="Z69" s="158"/>
      <c r="AA69" s="158"/>
      <c r="AB69" s="418"/>
      <c r="AC69" s="385"/>
      <c r="AD69" s="559"/>
      <c r="AE69" s="158"/>
      <c r="AF69" s="617"/>
      <c r="AG69" s="418"/>
      <c r="AH69" s="385"/>
      <c r="AI69" s="559"/>
      <c r="AJ69" s="158"/>
      <c r="AK69" s="617"/>
      <c r="AL69" s="418"/>
    </row>
    <row r="70" spans="1:38" s="13" customFormat="1" ht="12.95" customHeight="1">
      <c r="A70" s="505"/>
      <c r="B70" s="518"/>
      <c r="C70" s="518"/>
      <c r="D70" s="518"/>
      <c r="E70" s="518"/>
      <c r="F70" s="660"/>
      <c r="G70" s="659"/>
      <c r="H70" s="706" t="s">
        <v>152</v>
      </c>
      <c r="I70" s="684">
        <v>55320000</v>
      </c>
      <c r="J70" s="553" t="s">
        <v>7</v>
      </c>
      <c r="K70" s="619" t="s">
        <v>153</v>
      </c>
      <c r="L70" s="620"/>
      <c r="M70" s="621"/>
      <c r="N70" s="705">
        <f>SUM(I70*1.3%)</f>
        <v>719160.00000000012</v>
      </c>
      <c r="O70" s="386"/>
      <c r="P70" s="559"/>
      <c r="Q70" s="158"/>
      <c r="R70" s="622"/>
      <c r="S70" s="176"/>
      <c r="T70" s="176"/>
      <c r="U70" s="418"/>
      <c r="V70" s="386"/>
      <c r="W70" s="559"/>
      <c r="X70" s="158"/>
      <c r="Y70" s="622"/>
      <c r="Z70" s="176"/>
      <c r="AA70" s="176"/>
      <c r="AB70" s="418"/>
      <c r="AC70" s="386"/>
      <c r="AD70" s="559"/>
      <c r="AE70" s="158"/>
      <c r="AF70" s="622"/>
      <c r="AG70" s="418"/>
      <c r="AH70" s="386"/>
      <c r="AI70" s="559"/>
      <c r="AJ70" s="158"/>
      <c r="AK70" s="622"/>
      <c r="AL70" s="418"/>
    </row>
    <row r="71" spans="1:38" s="13" customFormat="1" ht="12.95" customHeight="1">
      <c r="A71" s="505"/>
      <c r="B71" s="518"/>
      <c r="C71" s="518"/>
      <c r="D71" s="518"/>
      <c r="E71" s="518"/>
      <c r="F71" s="660"/>
      <c r="G71" s="659"/>
      <c r="H71" s="407" t="s">
        <v>292</v>
      </c>
      <c r="I71" s="684">
        <v>55320000</v>
      </c>
      <c r="J71" s="553" t="s">
        <v>7</v>
      </c>
      <c r="K71" s="614" t="s">
        <v>154</v>
      </c>
      <c r="L71" s="553"/>
      <c r="M71" s="599"/>
      <c r="N71" s="705">
        <f>SUM(I71*0.7%)</f>
        <v>387239.99999999994</v>
      </c>
      <c r="O71" s="385"/>
      <c r="P71" s="559"/>
      <c r="Q71" s="158"/>
      <c r="R71" s="617"/>
      <c r="S71" s="158"/>
      <c r="T71" s="158"/>
      <c r="U71" s="418"/>
      <c r="V71" s="385"/>
      <c r="W71" s="559"/>
      <c r="X71" s="158"/>
      <c r="Y71" s="617"/>
      <c r="Z71" s="158"/>
      <c r="AA71" s="158"/>
      <c r="AB71" s="418"/>
      <c r="AC71" s="385"/>
      <c r="AD71" s="559"/>
      <c r="AE71" s="158"/>
      <c r="AF71" s="617"/>
      <c r="AG71" s="418"/>
      <c r="AH71" s="385"/>
      <c r="AI71" s="559"/>
      <c r="AJ71" s="158"/>
      <c r="AK71" s="617"/>
      <c r="AL71" s="418"/>
    </row>
    <row r="72" spans="1:38" s="13" customFormat="1" ht="12.95" customHeight="1">
      <c r="A72" s="505"/>
      <c r="B72" s="518"/>
      <c r="C72" s="518"/>
      <c r="D72" s="518"/>
      <c r="E72" s="518"/>
      <c r="F72" s="660"/>
      <c r="G72" s="659"/>
      <c r="H72" s="407"/>
      <c r="I72" s="684"/>
      <c r="J72" s="553"/>
      <c r="K72" s="614"/>
      <c r="L72" s="553"/>
      <c r="M72" s="599"/>
      <c r="N72" s="705"/>
      <c r="O72" s="385"/>
      <c r="P72" s="559"/>
      <c r="Q72" s="158"/>
      <c r="R72" s="617"/>
      <c r="S72" s="158"/>
      <c r="T72" s="158"/>
      <c r="U72" s="418"/>
      <c r="V72" s="385"/>
      <c r="W72" s="559"/>
      <c r="X72" s="158"/>
      <c r="Y72" s="617"/>
      <c r="Z72" s="158"/>
      <c r="AA72" s="158"/>
      <c r="AB72" s="418"/>
      <c r="AC72" s="385"/>
      <c r="AD72" s="559"/>
      <c r="AE72" s="158"/>
      <c r="AF72" s="617"/>
      <c r="AG72" s="418"/>
      <c r="AH72" s="385"/>
      <c r="AI72" s="559"/>
      <c r="AJ72" s="158"/>
      <c r="AK72" s="617"/>
      <c r="AL72" s="418"/>
    </row>
    <row r="73" spans="1:38" s="13" customFormat="1" ht="12.95" customHeight="1">
      <c r="A73" s="505"/>
      <c r="B73" s="518"/>
      <c r="C73" s="518"/>
      <c r="D73" s="518"/>
      <c r="E73" s="518" t="s">
        <v>428</v>
      </c>
      <c r="F73" s="661" t="s">
        <v>111</v>
      </c>
      <c r="G73" s="659">
        <f>SUM(N73,U73,AB73,AG73,AL73)</f>
        <v>450000</v>
      </c>
      <c r="H73" s="407"/>
      <c r="I73" s="684"/>
      <c r="J73" s="553"/>
      <c r="K73" s="614"/>
      <c r="L73" s="553"/>
      <c r="M73" s="599"/>
      <c r="N73" s="705">
        <f>N74</f>
        <v>450000</v>
      </c>
      <c r="O73" s="385"/>
      <c r="P73" s="559"/>
      <c r="Q73" s="158"/>
      <c r="R73" s="617"/>
      <c r="S73" s="158"/>
      <c r="T73" s="158"/>
      <c r="U73" s="705">
        <f>U74</f>
        <v>0</v>
      </c>
      <c r="V73" s="385"/>
      <c r="W73" s="559"/>
      <c r="X73" s="158"/>
      <c r="Y73" s="617"/>
      <c r="Z73" s="158"/>
      <c r="AA73" s="158"/>
      <c r="AB73" s="705">
        <f>AB74</f>
        <v>0</v>
      </c>
      <c r="AC73" s="385"/>
      <c r="AD73" s="559"/>
      <c r="AE73" s="158"/>
      <c r="AF73" s="617"/>
      <c r="AG73" s="705">
        <f>AG74</f>
        <v>0</v>
      </c>
      <c r="AH73" s="385"/>
      <c r="AI73" s="559"/>
      <c r="AJ73" s="158"/>
      <c r="AK73" s="617"/>
      <c r="AL73" s="705">
        <f>AL74</f>
        <v>0</v>
      </c>
    </row>
    <row r="74" spans="1:38" s="13" customFormat="1" ht="12.95" customHeight="1">
      <c r="A74" s="505"/>
      <c r="B74" s="518"/>
      <c r="C74" s="518"/>
      <c r="D74" s="518"/>
      <c r="E74" s="518"/>
      <c r="F74" s="660"/>
      <c r="G74" s="659"/>
      <c r="H74" s="407" t="s">
        <v>155</v>
      </c>
      <c r="I74" s="684">
        <v>30000</v>
      </c>
      <c r="J74" s="553" t="s">
        <v>7</v>
      </c>
      <c r="K74" s="554">
        <v>3</v>
      </c>
      <c r="L74" s="553" t="s">
        <v>7</v>
      </c>
      <c r="M74" s="1070">
        <v>5</v>
      </c>
      <c r="N74" s="705">
        <f>SUM(I74*K74*M74)</f>
        <v>450000</v>
      </c>
      <c r="O74" s="385"/>
      <c r="P74" s="559"/>
      <c r="Q74" s="158"/>
      <c r="R74" s="573"/>
      <c r="S74" s="158"/>
      <c r="T74" s="561"/>
      <c r="U74" s="418"/>
      <c r="V74" s="385"/>
      <c r="W74" s="559"/>
      <c r="X74" s="158"/>
      <c r="Y74" s="573"/>
      <c r="Z74" s="158"/>
      <c r="AA74" s="561"/>
      <c r="AB74" s="418"/>
      <c r="AC74" s="385"/>
      <c r="AD74" s="559"/>
      <c r="AE74" s="158"/>
      <c r="AF74" s="573"/>
      <c r="AG74" s="418"/>
      <c r="AH74" s="385"/>
      <c r="AI74" s="559"/>
      <c r="AJ74" s="158"/>
      <c r="AK74" s="573"/>
      <c r="AL74" s="418"/>
    </row>
    <row r="75" spans="1:38" s="13" customFormat="1" ht="12.95" customHeight="1">
      <c r="A75" s="505"/>
      <c r="B75" s="518"/>
      <c r="C75" s="518"/>
      <c r="D75" s="521"/>
      <c r="E75" s="518" t="s">
        <v>429</v>
      </c>
      <c r="F75" s="660" t="s">
        <v>430</v>
      </c>
      <c r="G75" s="659">
        <f>SUM(N75,U75,AB75,AG75,AL75)</f>
        <v>0</v>
      </c>
      <c r="H75" s="407"/>
      <c r="I75" s="684"/>
      <c r="J75" s="553"/>
      <c r="K75" s="554"/>
      <c r="L75" s="553"/>
      <c r="M75" s="584"/>
      <c r="N75" s="705"/>
      <c r="O75" s="385"/>
      <c r="P75" s="559"/>
      <c r="Q75" s="158"/>
      <c r="R75" s="573"/>
      <c r="S75" s="158"/>
      <c r="T75" s="561"/>
      <c r="U75" s="705">
        <f>SUM(U76:U78)</f>
        <v>0</v>
      </c>
      <c r="V75" s="385"/>
      <c r="W75" s="559"/>
      <c r="X75" s="158"/>
      <c r="Y75" s="573"/>
      <c r="Z75" s="158"/>
      <c r="AA75" s="561"/>
      <c r="AB75" s="705">
        <f>SUM(AB76:AB78)</f>
        <v>0</v>
      </c>
      <c r="AC75" s="385"/>
      <c r="AD75" s="559"/>
      <c r="AE75" s="158"/>
      <c r="AF75" s="573"/>
      <c r="AG75" s="705">
        <f>SUM(AG76:AG78)</f>
        <v>0</v>
      </c>
      <c r="AH75" s="385"/>
      <c r="AI75" s="559"/>
      <c r="AJ75" s="158"/>
      <c r="AK75" s="573"/>
      <c r="AL75" s="705">
        <f>SUM(AL76:AL78)</f>
        <v>0</v>
      </c>
    </row>
    <row r="76" spans="1:38" s="13" customFormat="1" ht="12.95" customHeight="1">
      <c r="A76" s="505"/>
      <c r="B76" s="518"/>
      <c r="C76" s="518"/>
      <c r="D76" s="521"/>
      <c r="E76" s="518" t="s">
        <v>416</v>
      </c>
      <c r="F76" s="660" t="s">
        <v>431</v>
      </c>
      <c r="G76" s="659">
        <f>SUM(N76,U76,AB76,AG76,AL76)</f>
        <v>0</v>
      </c>
      <c r="H76" s="407"/>
      <c r="I76" s="684"/>
      <c r="J76" s="553"/>
      <c r="K76" s="554"/>
      <c r="L76" s="553"/>
      <c r="M76" s="584"/>
      <c r="N76" s="705"/>
      <c r="O76" s="385"/>
      <c r="P76" s="559"/>
      <c r="Q76" s="158"/>
      <c r="R76" s="573"/>
      <c r="S76" s="158"/>
      <c r="T76" s="561"/>
      <c r="U76" s="418"/>
      <c r="V76" s="385"/>
      <c r="W76" s="559"/>
      <c r="X76" s="158"/>
      <c r="Y76" s="573"/>
      <c r="Z76" s="158"/>
      <c r="AA76" s="561"/>
      <c r="AB76" s="418"/>
      <c r="AC76" s="385"/>
      <c r="AD76" s="559"/>
      <c r="AE76" s="158"/>
      <c r="AF76" s="573"/>
      <c r="AG76" s="418"/>
      <c r="AH76" s="385"/>
      <c r="AI76" s="559"/>
      <c r="AJ76" s="158"/>
      <c r="AK76" s="573"/>
      <c r="AL76" s="418"/>
    </row>
    <row r="77" spans="1:38" s="13" customFormat="1" ht="12.95" customHeight="1">
      <c r="A77" s="505"/>
      <c r="B77" s="518"/>
      <c r="C77" s="518"/>
      <c r="D77" s="521"/>
      <c r="E77" s="518" t="s">
        <v>417</v>
      </c>
      <c r="F77" s="660" t="s">
        <v>432</v>
      </c>
      <c r="G77" s="659">
        <f>SUM(N77,U77,AB77,AG77,AL77)</f>
        <v>5000000</v>
      </c>
      <c r="H77" s="407" t="s">
        <v>293</v>
      </c>
      <c r="I77" s="684"/>
      <c r="J77" s="553"/>
      <c r="K77" s="554"/>
      <c r="L77" s="553"/>
      <c r="M77" s="584"/>
      <c r="N77" s="705">
        <v>5000000</v>
      </c>
      <c r="O77" s="385"/>
      <c r="P77" s="559"/>
      <c r="Q77" s="158"/>
      <c r="R77" s="573"/>
      <c r="S77" s="158"/>
      <c r="T77" s="561"/>
      <c r="U77" s="418"/>
      <c r="V77" s="385"/>
      <c r="W77" s="559"/>
      <c r="X77" s="158"/>
      <c r="Y77" s="573"/>
      <c r="Z77" s="158"/>
      <c r="AA77" s="561"/>
      <c r="AB77" s="418"/>
      <c r="AC77" s="385"/>
      <c r="AD77" s="559"/>
      <c r="AE77" s="158"/>
      <c r="AF77" s="573"/>
      <c r="AG77" s="418"/>
      <c r="AH77" s="385"/>
      <c r="AI77" s="559"/>
      <c r="AJ77" s="158"/>
      <c r="AK77" s="573"/>
      <c r="AL77" s="418"/>
    </row>
    <row r="78" spans="1:38" s="13" customFormat="1" ht="12.95" customHeight="1">
      <c r="A78" s="505"/>
      <c r="B78" s="518"/>
      <c r="C78" s="518"/>
      <c r="D78" s="521"/>
      <c r="E78" s="521"/>
      <c r="F78" s="666"/>
      <c r="G78" s="663"/>
      <c r="H78" s="707"/>
      <c r="I78" s="685"/>
      <c r="J78" s="625"/>
      <c r="K78" s="626"/>
      <c r="L78" s="625"/>
      <c r="M78" s="627"/>
      <c r="N78" s="708"/>
      <c r="O78" s="387"/>
      <c r="P78" s="631"/>
      <c r="Q78" s="188"/>
      <c r="R78" s="632"/>
      <c r="S78" s="188"/>
      <c r="T78" s="634"/>
      <c r="U78" s="691"/>
      <c r="V78" s="387"/>
      <c r="W78" s="631"/>
      <c r="X78" s="188"/>
      <c r="Y78" s="632"/>
      <c r="Z78" s="188"/>
      <c r="AA78" s="634"/>
      <c r="AB78" s="691"/>
      <c r="AC78" s="387"/>
      <c r="AD78" s="631"/>
      <c r="AE78" s="188"/>
      <c r="AF78" s="632"/>
      <c r="AG78" s="691"/>
      <c r="AH78" s="387"/>
      <c r="AI78" s="631"/>
      <c r="AJ78" s="188"/>
      <c r="AK78" s="632"/>
      <c r="AL78" s="691"/>
    </row>
    <row r="79" spans="1:38" s="13" customFormat="1" ht="12.95" customHeight="1">
      <c r="A79" s="505"/>
      <c r="B79" s="518"/>
      <c r="C79" s="522">
        <v>772</v>
      </c>
      <c r="D79" s="522" t="s">
        <v>433</v>
      </c>
      <c r="E79" s="4205" t="s">
        <v>10</v>
      </c>
      <c r="F79" s="4206"/>
      <c r="G79" s="598">
        <f>SUM(G80,G83,G85,G87,G91,G93,G95,G97,G100,G107,G113,G116)</f>
        <v>27082000</v>
      </c>
      <c r="H79" s="709"/>
      <c r="I79" s="686"/>
      <c r="J79" s="188"/>
      <c r="K79" s="633"/>
      <c r="L79" s="188"/>
      <c r="M79" s="638"/>
      <c r="N79" s="704">
        <f>SUM(N80,N83,N85,N87,N91,N93,N95,N97,N100,N107,N113,N116)</f>
        <v>21046000</v>
      </c>
      <c r="O79" s="387"/>
      <c r="P79" s="188"/>
      <c r="Q79" s="188"/>
      <c r="R79" s="633"/>
      <c r="S79" s="188"/>
      <c r="T79" s="188"/>
      <c r="U79" s="704">
        <f>SUM(U80,U83,U85,U87,U91,U93,U95,U97,U100,U107,U113,U116)</f>
        <v>1200000</v>
      </c>
      <c r="V79" s="387"/>
      <c r="W79" s="188"/>
      <c r="X79" s="188"/>
      <c r="Y79" s="633"/>
      <c r="Z79" s="188"/>
      <c r="AA79" s="188"/>
      <c r="AB79" s="704">
        <f>SUM(AB80,AB83,AB85,AB87,AB91,AB93,AB95,AB97,AB100,AB107,AB113,AB116)</f>
        <v>2316000</v>
      </c>
      <c r="AC79" s="387"/>
      <c r="AD79" s="188"/>
      <c r="AE79" s="188"/>
      <c r="AF79" s="633"/>
      <c r="AG79" s="704">
        <f>SUM(AG80,AG83,AG85,AG87,AG91,AG93,AG95,AG97,AG100,AG107,AG113,AG116)</f>
        <v>0</v>
      </c>
      <c r="AH79" s="387"/>
      <c r="AI79" s="188"/>
      <c r="AJ79" s="188"/>
      <c r="AK79" s="633"/>
      <c r="AL79" s="704">
        <f>SUM(AL80,AL83,AL85,AL87,AL91,AL93,AL95,AL97,AL100,AL107,AL113,AL116)</f>
        <v>2520000</v>
      </c>
    </row>
    <row r="80" spans="1:38" s="13" customFormat="1" ht="12.95" customHeight="1">
      <c r="A80" s="505"/>
      <c r="B80" s="518"/>
      <c r="C80" s="518"/>
      <c r="D80" s="518"/>
      <c r="E80" s="518" t="s">
        <v>434</v>
      </c>
      <c r="F80" s="668" t="s">
        <v>120</v>
      </c>
      <c r="G80" s="659">
        <f>SUM(N80,U80,AB80,AG80,AL80)</f>
        <v>14000000</v>
      </c>
      <c r="H80" s="408"/>
      <c r="I80" s="446"/>
      <c r="J80" s="158"/>
      <c r="K80" s="505"/>
      <c r="L80" s="158"/>
      <c r="M80" s="535"/>
      <c r="N80" s="710">
        <f>SUM(N81:N82)</f>
        <v>14000000</v>
      </c>
      <c r="O80" s="385"/>
      <c r="P80" s="158"/>
      <c r="Q80" s="158"/>
      <c r="R80" s="505"/>
      <c r="S80" s="158"/>
      <c r="T80" s="158"/>
      <c r="U80" s="710">
        <f>SUM(U81:U82)</f>
        <v>0</v>
      </c>
      <c r="V80" s="385"/>
      <c r="W80" s="158"/>
      <c r="X80" s="158"/>
      <c r="Y80" s="505"/>
      <c r="Z80" s="158"/>
      <c r="AA80" s="158"/>
      <c r="AB80" s="710">
        <f>SUM(AB81:AB82)</f>
        <v>0</v>
      </c>
      <c r="AC80" s="385"/>
      <c r="AD80" s="158"/>
      <c r="AE80" s="158"/>
      <c r="AF80" s="505"/>
      <c r="AG80" s="710">
        <f>SUM(AG81:AG82)</f>
        <v>0</v>
      </c>
      <c r="AH80" s="385"/>
      <c r="AI80" s="158"/>
      <c r="AJ80" s="158"/>
      <c r="AK80" s="505"/>
      <c r="AL80" s="710">
        <f>SUM(AL81:AL82)</f>
        <v>0</v>
      </c>
    </row>
    <row r="81" spans="1:38" s="13" customFormat="1" ht="12.95" customHeight="1">
      <c r="A81" s="505"/>
      <c r="B81" s="518"/>
      <c r="C81" s="518"/>
      <c r="D81" s="518"/>
      <c r="E81" s="518"/>
      <c r="F81" s="668"/>
      <c r="G81" s="659"/>
      <c r="H81" s="407" t="s">
        <v>264</v>
      </c>
      <c r="I81" s="684">
        <v>750000</v>
      </c>
      <c r="J81" s="582" t="s">
        <v>7</v>
      </c>
      <c r="K81" s="566">
        <v>12</v>
      </c>
      <c r="L81" s="553"/>
      <c r="M81" s="616"/>
      <c r="N81" s="705">
        <f>SUM(I81*K81+M81)</f>
        <v>9000000</v>
      </c>
      <c r="O81" s="385"/>
      <c r="P81" s="158"/>
      <c r="Q81" s="158"/>
      <c r="R81" s="505"/>
      <c r="S81" s="158"/>
      <c r="T81" s="158"/>
      <c r="U81" s="710"/>
      <c r="V81" s="385"/>
      <c r="W81" s="158"/>
      <c r="X81" s="158"/>
      <c r="Y81" s="505"/>
      <c r="Z81" s="158"/>
      <c r="AA81" s="158"/>
      <c r="AB81" s="710"/>
      <c r="AC81" s="385"/>
      <c r="AD81" s="158"/>
      <c r="AE81" s="158"/>
      <c r="AF81" s="505"/>
      <c r="AG81" s="710"/>
      <c r="AH81" s="385"/>
      <c r="AI81" s="158"/>
      <c r="AJ81" s="158"/>
      <c r="AK81" s="505"/>
      <c r="AL81" s="710"/>
    </row>
    <row r="82" spans="1:38" s="13" customFormat="1" ht="12.95" customHeight="1">
      <c r="A82" s="505"/>
      <c r="B82" s="518"/>
      <c r="C82" s="518"/>
      <c r="D82" s="518"/>
      <c r="E82" s="518"/>
      <c r="F82" s="668"/>
      <c r="G82" s="659"/>
      <c r="H82" s="407" t="s">
        <v>121</v>
      </c>
      <c r="I82" s="684">
        <v>5000000</v>
      </c>
      <c r="J82" s="582" t="s">
        <v>7</v>
      </c>
      <c r="K82" s="566">
        <v>1</v>
      </c>
      <c r="L82" s="553"/>
      <c r="M82" s="616"/>
      <c r="N82" s="705">
        <f>SUM(I82*K82+M82)</f>
        <v>5000000</v>
      </c>
      <c r="O82" s="385"/>
      <c r="P82" s="158"/>
      <c r="Q82" s="158"/>
      <c r="R82" s="505"/>
      <c r="S82" s="158"/>
      <c r="T82" s="158"/>
      <c r="U82" s="710"/>
      <c r="V82" s="385"/>
      <c r="W82" s="158"/>
      <c r="X82" s="158"/>
      <c r="Y82" s="505"/>
      <c r="Z82" s="158"/>
      <c r="AA82" s="158"/>
      <c r="AB82" s="710"/>
      <c r="AC82" s="385"/>
      <c r="AD82" s="158"/>
      <c r="AE82" s="158"/>
      <c r="AF82" s="505"/>
      <c r="AG82" s="710"/>
      <c r="AH82" s="385"/>
      <c r="AI82" s="158"/>
      <c r="AJ82" s="158"/>
      <c r="AK82" s="505"/>
      <c r="AL82" s="710"/>
    </row>
    <row r="83" spans="1:38" s="13" customFormat="1" ht="12.95" customHeight="1">
      <c r="A83" s="505"/>
      <c r="B83" s="518"/>
      <c r="C83" s="518"/>
      <c r="D83" s="518"/>
      <c r="E83" s="518" t="s">
        <v>435</v>
      </c>
      <c r="F83" s="668" t="s">
        <v>114</v>
      </c>
      <c r="G83" s="659">
        <f>SUM(N83,U83,AB83,AG83,AL83)</f>
        <v>1200000</v>
      </c>
      <c r="H83" s="408"/>
      <c r="I83" s="446"/>
      <c r="J83" s="158"/>
      <c r="K83" s="505"/>
      <c r="L83" s="158"/>
      <c r="M83" s="535"/>
      <c r="N83" s="710">
        <f>SUM(N84)</f>
        <v>1200000</v>
      </c>
      <c r="O83" s="692"/>
      <c r="P83" s="158"/>
      <c r="Q83" s="158"/>
      <c r="R83" s="505"/>
      <c r="S83" s="158"/>
      <c r="T83" s="158"/>
      <c r="U83" s="710">
        <f>SUM(U84)</f>
        <v>0</v>
      </c>
      <c r="V83" s="385"/>
      <c r="W83" s="158"/>
      <c r="X83" s="158"/>
      <c r="Y83" s="505"/>
      <c r="Z83" s="158"/>
      <c r="AA83" s="158"/>
      <c r="AB83" s="710">
        <f>SUM(AB84)</f>
        <v>0</v>
      </c>
      <c r="AC83" s="385"/>
      <c r="AD83" s="158"/>
      <c r="AE83" s="158"/>
      <c r="AF83" s="505"/>
      <c r="AG83" s="710">
        <f>SUM(AG84)</f>
        <v>0</v>
      </c>
      <c r="AH83" s="385"/>
      <c r="AI83" s="158"/>
      <c r="AJ83" s="158"/>
      <c r="AK83" s="505"/>
      <c r="AL83" s="710">
        <f>SUM(AL84)</f>
        <v>0</v>
      </c>
    </row>
    <row r="84" spans="1:38" s="13" customFormat="1" ht="12.95" customHeight="1">
      <c r="A84" s="505"/>
      <c r="B84" s="518"/>
      <c r="C84" s="518"/>
      <c r="D84" s="518"/>
      <c r="E84" s="518"/>
      <c r="F84" s="668"/>
      <c r="G84" s="659"/>
      <c r="H84" s="407" t="s">
        <v>250</v>
      </c>
      <c r="I84" s="684">
        <v>100000</v>
      </c>
      <c r="J84" s="553" t="s">
        <v>7</v>
      </c>
      <c r="K84" s="566">
        <v>12</v>
      </c>
      <c r="L84" s="553"/>
      <c r="M84" s="565"/>
      <c r="N84" s="705">
        <f>SUM(I84*K84)</f>
        <v>1200000</v>
      </c>
      <c r="O84" s="692"/>
      <c r="P84" s="158"/>
      <c r="Q84" s="158"/>
      <c r="R84" s="505"/>
      <c r="S84" s="158"/>
      <c r="T84" s="158"/>
      <c r="U84" s="710"/>
      <c r="V84" s="385"/>
      <c r="W84" s="158"/>
      <c r="X84" s="158"/>
      <c r="Y84" s="505"/>
      <c r="Z84" s="158"/>
      <c r="AA84" s="158"/>
      <c r="AB84" s="710"/>
      <c r="AC84" s="385"/>
      <c r="AD84" s="158"/>
      <c r="AE84" s="158"/>
      <c r="AF84" s="505"/>
      <c r="AG84" s="710"/>
      <c r="AH84" s="385"/>
      <c r="AI84" s="158"/>
      <c r="AJ84" s="158"/>
      <c r="AK84" s="505"/>
      <c r="AL84" s="710"/>
    </row>
    <row r="85" spans="1:38" s="13" customFormat="1" ht="12.95" customHeight="1">
      <c r="A85" s="505"/>
      <c r="B85" s="518"/>
      <c r="C85" s="518"/>
      <c r="D85" s="518"/>
      <c r="E85" s="518" t="s">
        <v>436</v>
      </c>
      <c r="F85" s="668" t="s">
        <v>20</v>
      </c>
      <c r="G85" s="659">
        <f>SUM(N85,U85,AB85,AG85,AL85)</f>
        <v>408000</v>
      </c>
      <c r="H85" s="408"/>
      <c r="I85" s="446"/>
      <c r="J85" s="158"/>
      <c r="K85" s="505"/>
      <c r="L85" s="158"/>
      <c r="M85" s="535"/>
      <c r="N85" s="710">
        <f>SUM(N86)</f>
        <v>408000</v>
      </c>
      <c r="O85" s="692"/>
      <c r="P85" s="158"/>
      <c r="Q85" s="158"/>
      <c r="R85" s="505"/>
      <c r="S85" s="158"/>
      <c r="T85" s="158"/>
      <c r="U85" s="710"/>
      <c r="V85" s="385"/>
      <c r="W85" s="158"/>
      <c r="X85" s="158"/>
      <c r="Y85" s="505"/>
      <c r="Z85" s="158"/>
      <c r="AA85" s="158"/>
      <c r="AB85" s="710"/>
      <c r="AC85" s="385"/>
      <c r="AD85" s="158"/>
      <c r="AE85" s="158"/>
      <c r="AF85" s="505"/>
      <c r="AG85" s="710"/>
      <c r="AH85" s="385"/>
      <c r="AI85" s="158"/>
      <c r="AJ85" s="158"/>
      <c r="AK85" s="505"/>
      <c r="AL85" s="710"/>
    </row>
    <row r="86" spans="1:38" s="13" customFormat="1" ht="12.95" customHeight="1">
      <c r="A86" s="505"/>
      <c r="B86" s="518"/>
      <c r="C86" s="518"/>
      <c r="D86" s="518"/>
      <c r="E86" s="518"/>
      <c r="F86" s="668"/>
      <c r="G86" s="659"/>
      <c r="H86" s="407" t="s">
        <v>20</v>
      </c>
      <c r="I86" s="684">
        <v>34000</v>
      </c>
      <c r="J86" s="553" t="s">
        <v>7</v>
      </c>
      <c r="K86" s="566">
        <v>12</v>
      </c>
      <c r="L86" s="553"/>
      <c r="M86" s="616"/>
      <c r="N86" s="705">
        <f>SUM(I86*K86+M86)</f>
        <v>408000</v>
      </c>
      <c r="O86" s="693"/>
      <c r="P86" s="158"/>
      <c r="Q86" s="158"/>
      <c r="R86" s="505"/>
      <c r="S86" s="158"/>
      <c r="T86" s="158"/>
      <c r="U86" s="710"/>
      <c r="V86" s="385"/>
      <c r="W86" s="158"/>
      <c r="X86" s="158"/>
      <c r="Y86" s="505"/>
      <c r="Z86" s="158"/>
      <c r="AA86" s="158"/>
      <c r="AB86" s="710"/>
      <c r="AC86" s="385"/>
      <c r="AD86" s="158"/>
      <c r="AE86" s="158"/>
      <c r="AF86" s="505"/>
      <c r="AG86" s="710"/>
      <c r="AH86" s="385"/>
      <c r="AI86" s="158"/>
      <c r="AJ86" s="158"/>
      <c r="AK86" s="505"/>
      <c r="AL86" s="710"/>
    </row>
    <row r="87" spans="1:38" s="13" customFormat="1" ht="12.95" customHeight="1">
      <c r="A87" s="505"/>
      <c r="B87" s="518"/>
      <c r="C87" s="518"/>
      <c r="D87" s="518"/>
      <c r="E87" s="518" t="s">
        <v>437</v>
      </c>
      <c r="F87" s="668" t="s">
        <v>115</v>
      </c>
      <c r="G87" s="659">
        <f>SUM(N87,U87,AB87,AG87,AL87)</f>
        <v>2760000</v>
      </c>
      <c r="H87" s="408"/>
      <c r="I87" s="446"/>
      <c r="J87" s="158"/>
      <c r="K87" s="505"/>
      <c r="L87" s="158"/>
      <c r="M87" s="535"/>
      <c r="N87" s="710">
        <f>SUM(N88:N90)</f>
        <v>1920000</v>
      </c>
      <c r="O87" s="389"/>
      <c r="P87" s="158"/>
      <c r="Q87" s="158"/>
      <c r="R87" s="505"/>
      <c r="S87" s="158"/>
      <c r="T87" s="158"/>
      <c r="U87" s="710">
        <f>SUM(U88:U90)</f>
        <v>0</v>
      </c>
      <c r="V87" s="394"/>
      <c r="W87" s="552"/>
      <c r="X87" s="553"/>
      <c r="Y87" s="566"/>
      <c r="Z87" s="553"/>
      <c r="AA87" s="553"/>
      <c r="AB87" s="710">
        <f>SUM(AB88:AB90)</f>
        <v>360000</v>
      </c>
      <c r="AC87" s="385"/>
      <c r="AD87" s="158"/>
      <c r="AE87" s="158"/>
      <c r="AF87" s="505"/>
      <c r="AG87" s="710">
        <f>SUM(AG88:AG90)</f>
        <v>0</v>
      </c>
      <c r="AH87" s="385"/>
      <c r="AI87" s="158"/>
      <c r="AJ87" s="158"/>
      <c r="AK87" s="505"/>
      <c r="AL87" s="710">
        <f>SUM(AL88:AL90)</f>
        <v>480000</v>
      </c>
    </row>
    <row r="88" spans="1:38" s="13" customFormat="1" ht="12.95" customHeight="1">
      <c r="A88" s="505"/>
      <c r="B88" s="518"/>
      <c r="C88" s="518"/>
      <c r="D88" s="518"/>
      <c r="E88" s="518"/>
      <c r="F88" s="668"/>
      <c r="G88" s="659"/>
      <c r="H88" s="407" t="s">
        <v>265</v>
      </c>
      <c r="I88" s="684">
        <v>10000</v>
      </c>
      <c r="J88" s="553" t="s">
        <v>7</v>
      </c>
      <c r="K88" s="566">
        <v>12</v>
      </c>
      <c r="L88" s="553"/>
      <c r="M88" s="616"/>
      <c r="N88" s="705">
        <f>SUM(I88*K88+M88)</f>
        <v>120000</v>
      </c>
      <c r="O88" s="402"/>
      <c r="U88" s="418"/>
      <c r="V88" s="394" t="s">
        <v>263</v>
      </c>
      <c r="W88" s="552">
        <v>30000</v>
      </c>
      <c r="X88" s="553" t="s">
        <v>7</v>
      </c>
      <c r="Y88" s="566">
        <v>12</v>
      </c>
      <c r="Z88" s="553"/>
      <c r="AA88" s="553"/>
      <c r="AB88" s="705">
        <f>SUM(W88*Y88)</f>
        <v>360000</v>
      </c>
      <c r="AC88" s="385"/>
      <c r="AD88" s="158"/>
      <c r="AE88" s="158"/>
      <c r="AF88" s="505"/>
      <c r="AG88" s="710"/>
      <c r="AH88" s="394" t="s">
        <v>274</v>
      </c>
      <c r="AI88" s="552">
        <v>40000</v>
      </c>
      <c r="AJ88" s="553" t="s">
        <v>7</v>
      </c>
      <c r="AK88" s="566">
        <v>12</v>
      </c>
      <c r="AL88" s="705">
        <f>SUM(AI88*AK88)</f>
        <v>480000</v>
      </c>
    </row>
    <row r="89" spans="1:38" s="13" customFormat="1" ht="12.95" customHeight="1">
      <c r="A89" s="505"/>
      <c r="B89" s="518"/>
      <c r="C89" s="518"/>
      <c r="D89" s="518"/>
      <c r="E89" s="518"/>
      <c r="F89" s="668"/>
      <c r="G89" s="659"/>
      <c r="H89" s="407" t="s">
        <v>482</v>
      </c>
      <c r="I89" s="684">
        <v>100000</v>
      </c>
      <c r="J89" s="553" t="s">
        <v>7</v>
      </c>
      <c r="K89" s="566">
        <v>12</v>
      </c>
      <c r="L89" s="553"/>
      <c r="M89" s="616"/>
      <c r="N89" s="705">
        <f>SUM(I89*K89+M89)</f>
        <v>1200000</v>
      </c>
      <c r="O89" s="389"/>
      <c r="P89" s="158"/>
      <c r="Q89" s="158"/>
      <c r="R89" s="505"/>
      <c r="S89" s="158"/>
      <c r="T89" s="158"/>
      <c r="U89" s="710"/>
      <c r="V89" s="385"/>
      <c r="W89" s="158"/>
      <c r="X89" s="158"/>
      <c r="Y89" s="505"/>
      <c r="Z89" s="158"/>
      <c r="AA89" s="158"/>
      <c r="AB89" s="710"/>
      <c r="AC89" s="385"/>
      <c r="AD89" s="158"/>
      <c r="AE89" s="158"/>
      <c r="AF89" s="505"/>
      <c r="AG89" s="710"/>
      <c r="AH89" s="385"/>
      <c r="AI89" s="158"/>
      <c r="AJ89" s="158"/>
      <c r="AK89" s="505"/>
      <c r="AL89" s="710"/>
    </row>
    <row r="90" spans="1:38" s="13" customFormat="1" ht="12.95" customHeight="1">
      <c r="A90" s="505"/>
      <c r="B90" s="518"/>
      <c r="C90" s="518"/>
      <c r="D90" s="518"/>
      <c r="E90" s="518"/>
      <c r="F90" s="668"/>
      <c r="G90" s="659"/>
      <c r="H90" s="407" t="s">
        <v>483</v>
      </c>
      <c r="I90" s="684">
        <v>50000</v>
      </c>
      <c r="J90" s="553" t="s">
        <v>7</v>
      </c>
      <c r="K90" s="566">
        <v>12</v>
      </c>
      <c r="L90" s="553"/>
      <c r="M90" s="599"/>
      <c r="N90" s="705">
        <f>SUM(I90*K90)</f>
        <v>600000</v>
      </c>
      <c r="O90" s="389"/>
      <c r="P90" s="158"/>
      <c r="Q90" s="158"/>
      <c r="R90" s="505"/>
      <c r="S90" s="158"/>
      <c r="T90" s="158"/>
      <c r="U90" s="710"/>
      <c r="V90" s="385"/>
      <c r="W90" s="158"/>
      <c r="X90" s="158"/>
      <c r="Y90" s="505"/>
      <c r="Z90" s="158"/>
      <c r="AA90" s="158"/>
      <c r="AB90" s="710"/>
      <c r="AC90" s="385"/>
      <c r="AD90" s="158"/>
      <c r="AE90" s="158"/>
      <c r="AF90" s="505"/>
      <c r="AG90" s="710"/>
      <c r="AH90" s="385"/>
      <c r="AI90" s="158"/>
      <c r="AJ90" s="158"/>
      <c r="AK90" s="505"/>
      <c r="AL90" s="710"/>
    </row>
    <row r="91" spans="1:38" s="13" customFormat="1" ht="12.95" customHeight="1">
      <c r="A91" s="505"/>
      <c r="B91" s="518"/>
      <c r="C91" s="518"/>
      <c r="D91" s="518"/>
      <c r="E91" s="518" t="s">
        <v>438</v>
      </c>
      <c r="F91" s="668" t="s">
        <v>118</v>
      </c>
      <c r="G91" s="659">
        <f>SUM(N91,U91,AB91,AG91,AL91)</f>
        <v>480000</v>
      </c>
      <c r="H91" s="408"/>
      <c r="I91" s="446"/>
      <c r="J91" s="158"/>
      <c r="K91" s="505"/>
      <c r="L91" s="158"/>
      <c r="M91" s="535"/>
      <c r="N91" s="710">
        <f>SUM(N92)</f>
        <v>480000</v>
      </c>
      <c r="O91" s="389"/>
      <c r="P91" s="158"/>
      <c r="Q91" s="158"/>
      <c r="R91" s="505"/>
      <c r="S91" s="158"/>
      <c r="T91" s="158"/>
      <c r="U91" s="710">
        <f>SUM(U92)</f>
        <v>0</v>
      </c>
      <c r="V91" s="385"/>
      <c r="W91" s="158"/>
      <c r="X91" s="158"/>
      <c r="Y91" s="505"/>
      <c r="Z91" s="158"/>
      <c r="AA91" s="158"/>
      <c r="AB91" s="710">
        <f>SUM(AB92)</f>
        <v>0</v>
      </c>
      <c r="AC91" s="385"/>
      <c r="AD91" s="158"/>
      <c r="AE91" s="158"/>
      <c r="AF91" s="505"/>
      <c r="AG91" s="710">
        <f>SUM(AG92)</f>
        <v>0</v>
      </c>
      <c r="AH91" s="385"/>
      <c r="AI91" s="158"/>
      <c r="AJ91" s="158"/>
      <c r="AK91" s="505"/>
      <c r="AL91" s="710">
        <f>SUM(AL92)</f>
        <v>0</v>
      </c>
    </row>
    <row r="92" spans="1:38" s="13" customFormat="1" ht="12.95" customHeight="1">
      <c r="A92" s="505"/>
      <c r="B92" s="518"/>
      <c r="C92" s="518"/>
      <c r="D92" s="518"/>
      <c r="E92" s="518"/>
      <c r="F92" s="668"/>
      <c r="G92" s="659"/>
      <c r="H92" s="711" t="s">
        <v>272</v>
      </c>
      <c r="I92" s="684">
        <v>40000</v>
      </c>
      <c r="J92" s="553" t="s">
        <v>7</v>
      </c>
      <c r="K92" s="566">
        <v>12</v>
      </c>
      <c r="L92" s="553"/>
      <c r="M92" s="616"/>
      <c r="N92" s="705">
        <f>SUM(I92*K92+M92)</f>
        <v>480000</v>
      </c>
      <c r="O92" s="389"/>
      <c r="P92" s="158"/>
      <c r="Q92" s="158"/>
      <c r="R92" s="505"/>
      <c r="S92" s="158"/>
      <c r="T92" s="158"/>
      <c r="U92" s="710"/>
      <c r="V92" s="385"/>
      <c r="W92" s="158"/>
      <c r="X92" s="158"/>
      <c r="Y92" s="505"/>
      <c r="Z92" s="158"/>
      <c r="AA92" s="158"/>
      <c r="AB92" s="710"/>
      <c r="AC92" s="385"/>
      <c r="AD92" s="158"/>
      <c r="AE92" s="158"/>
      <c r="AF92" s="505"/>
      <c r="AG92" s="710"/>
      <c r="AH92" s="385"/>
      <c r="AI92" s="158"/>
      <c r="AJ92" s="158"/>
      <c r="AK92" s="505"/>
      <c r="AL92" s="710"/>
    </row>
    <row r="93" spans="1:38" s="13" customFormat="1" ht="12.95" customHeight="1">
      <c r="A93" s="505"/>
      <c r="B93" s="518"/>
      <c r="C93" s="518"/>
      <c r="D93" s="518"/>
      <c r="E93" s="518" t="s">
        <v>439</v>
      </c>
      <c r="F93" s="668" t="s">
        <v>440</v>
      </c>
      <c r="G93" s="659">
        <f>SUM(N93,U93,AB93,AG93,AL93)</f>
        <v>960000</v>
      </c>
      <c r="H93" s="408"/>
      <c r="I93" s="446"/>
      <c r="J93" s="158"/>
      <c r="K93" s="505"/>
      <c r="L93" s="158"/>
      <c r="M93" s="535"/>
      <c r="N93" s="710">
        <f>SUM(N94)</f>
        <v>960000</v>
      </c>
      <c r="O93" s="694"/>
      <c r="P93" s="158"/>
      <c r="Q93" s="158"/>
      <c r="R93" s="505"/>
      <c r="S93" s="158"/>
      <c r="T93" s="158"/>
      <c r="U93" s="710">
        <f>SUM(U94)</f>
        <v>0</v>
      </c>
      <c r="V93" s="385"/>
      <c r="W93" s="158"/>
      <c r="X93" s="158"/>
      <c r="Y93" s="505"/>
      <c r="Z93" s="158"/>
      <c r="AA93" s="158"/>
      <c r="AB93" s="710">
        <f>SUM(AB94)</f>
        <v>0</v>
      </c>
      <c r="AC93" s="385"/>
      <c r="AD93" s="158"/>
      <c r="AE93" s="158"/>
      <c r="AF93" s="505"/>
      <c r="AG93" s="710">
        <f>SUM(AG94)</f>
        <v>0</v>
      </c>
      <c r="AH93" s="385"/>
      <c r="AI93" s="158"/>
      <c r="AJ93" s="158"/>
      <c r="AK93" s="505"/>
      <c r="AL93" s="710">
        <f>SUM(AL94)</f>
        <v>0</v>
      </c>
    </row>
    <row r="94" spans="1:38" s="13" customFormat="1" ht="12.95" customHeight="1">
      <c r="A94" s="505"/>
      <c r="B94" s="518"/>
      <c r="C94" s="518"/>
      <c r="D94" s="518"/>
      <c r="E94" s="518"/>
      <c r="F94" s="668"/>
      <c r="G94" s="659"/>
      <c r="H94" s="711" t="s">
        <v>271</v>
      </c>
      <c r="I94" s="684">
        <v>80000</v>
      </c>
      <c r="J94" s="553" t="s">
        <v>7</v>
      </c>
      <c r="K94" s="566">
        <v>12</v>
      </c>
      <c r="L94" s="553"/>
      <c r="M94" s="616"/>
      <c r="N94" s="705">
        <f>SUM(I94*K94+M94)</f>
        <v>960000</v>
      </c>
      <c r="O94" s="389"/>
      <c r="P94" s="158"/>
      <c r="Q94" s="158"/>
      <c r="R94" s="505"/>
      <c r="S94" s="158"/>
      <c r="T94" s="158"/>
      <c r="U94" s="710"/>
      <c r="V94" s="385"/>
      <c r="W94" s="158"/>
      <c r="X94" s="158"/>
      <c r="Y94" s="505"/>
      <c r="Z94" s="158"/>
      <c r="AA94" s="158"/>
      <c r="AB94" s="710"/>
      <c r="AC94" s="385"/>
      <c r="AD94" s="158"/>
      <c r="AE94" s="158"/>
      <c r="AF94" s="505"/>
      <c r="AG94" s="710"/>
      <c r="AH94" s="385"/>
      <c r="AI94" s="158"/>
      <c r="AJ94" s="158"/>
      <c r="AK94" s="505"/>
      <c r="AL94" s="710"/>
    </row>
    <row r="95" spans="1:38" s="13" customFormat="1" ht="12.95" customHeight="1">
      <c r="A95" s="505"/>
      <c r="B95" s="518"/>
      <c r="C95" s="518"/>
      <c r="D95" s="518"/>
      <c r="E95" s="518" t="s">
        <v>441</v>
      </c>
      <c r="F95" s="668" t="s">
        <v>294</v>
      </c>
      <c r="G95" s="659">
        <f>SUM(N95,U95,AB95,AG95,AL95)</f>
        <v>240000</v>
      </c>
      <c r="H95" s="408"/>
      <c r="I95" s="446"/>
      <c r="J95" s="158"/>
      <c r="K95" s="505"/>
      <c r="L95" s="158"/>
      <c r="M95" s="535"/>
      <c r="N95" s="710">
        <f>SUM(N96)</f>
        <v>240000</v>
      </c>
      <c r="O95" s="695"/>
      <c r="P95" s="158"/>
      <c r="Q95" s="158"/>
      <c r="R95" s="505"/>
      <c r="S95" s="158"/>
      <c r="T95" s="158"/>
      <c r="U95" s="710">
        <f>SUM(U96)</f>
        <v>0</v>
      </c>
      <c r="V95" s="385"/>
      <c r="W95" s="158"/>
      <c r="X95" s="158"/>
      <c r="Y95" s="505"/>
      <c r="Z95" s="158"/>
      <c r="AA95" s="158"/>
      <c r="AB95" s="710">
        <f>SUM(AB96)</f>
        <v>0</v>
      </c>
      <c r="AC95" s="385"/>
      <c r="AD95" s="158"/>
      <c r="AE95" s="158"/>
      <c r="AF95" s="505"/>
      <c r="AG95" s="710">
        <f>SUM(AG96)</f>
        <v>0</v>
      </c>
      <c r="AH95" s="385"/>
      <c r="AI95" s="158"/>
      <c r="AJ95" s="158"/>
      <c r="AK95" s="505"/>
      <c r="AL95" s="710">
        <f>SUM(AL96)</f>
        <v>0</v>
      </c>
    </row>
    <row r="96" spans="1:38" s="13" customFormat="1" ht="12.95" customHeight="1">
      <c r="A96" s="505"/>
      <c r="B96" s="518"/>
      <c r="C96" s="518"/>
      <c r="D96" s="518"/>
      <c r="E96" s="518"/>
      <c r="F96" s="668"/>
      <c r="G96" s="659"/>
      <c r="H96" s="711" t="s">
        <v>294</v>
      </c>
      <c r="I96" s="684">
        <v>20000</v>
      </c>
      <c r="J96" s="553" t="s">
        <v>7</v>
      </c>
      <c r="K96" s="566">
        <v>12</v>
      </c>
      <c r="L96" s="553"/>
      <c r="M96" s="616"/>
      <c r="N96" s="705">
        <f>SUM(I96*K96+M96)</f>
        <v>240000</v>
      </c>
      <c r="O96" s="389"/>
      <c r="P96" s="158"/>
      <c r="Q96" s="158"/>
      <c r="R96" s="505"/>
      <c r="S96" s="158"/>
      <c r="T96" s="158"/>
      <c r="U96" s="710"/>
      <c r="V96" s="385"/>
      <c r="W96" s="158"/>
      <c r="X96" s="158"/>
      <c r="Y96" s="505"/>
      <c r="Z96" s="158"/>
      <c r="AA96" s="158"/>
      <c r="AB96" s="710"/>
      <c r="AC96" s="385"/>
      <c r="AD96" s="158"/>
      <c r="AE96" s="158"/>
      <c r="AF96" s="505"/>
      <c r="AG96" s="710"/>
      <c r="AH96" s="385"/>
      <c r="AI96" s="158"/>
      <c r="AJ96" s="158"/>
      <c r="AK96" s="505"/>
      <c r="AL96" s="710"/>
    </row>
    <row r="97" spans="1:38" s="13" customFormat="1" ht="12.95" customHeight="1">
      <c r="A97" s="505"/>
      <c r="B97" s="518"/>
      <c r="C97" s="518"/>
      <c r="D97" s="518"/>
      <c r="E97" s="518" t="s">
        <v>442</v>
      </c>
      <c r="F97" s="668" t="s">
        <v>443</v>
      </c>
      <c r="G97" s="659">
        <f>SUM(N97,U97,AB97,AG97,AL97)</f>
        <v>600000</v>
      </c>
      <c r="H97" s="408"/>
      <c r="I97" s="446"/>
      <c r="J97" s="158"/>
      <c r="K97" s="505"/>
      <c r="L97" s="158"/>
      <c r="M97" s="535"/>
      <c r="N97" s="710">
        <f>SUM(N98:N99)</f>
        <v>0</v>
      </c>
      <c r="O97" s="695"/>
      <c r="P97" s="158"/>
      <c r="Q97" s="158"/>
      <c r="R97" s="505"/>
      <c r="S97" s="158"/>
      <c r="T97" s="158"/>
      <c r="U97" s="710">
        <f>SUM(U98:U99)</f>
        <v>120000</v>
      </c>
      <c r="V97" s="394"/>
      <c r="W97" s="552"/>
      <c r="X97" s="553"/>
      <c r="Y97" s="566"/>
      <c r="Z97" s="553"/>
      <c r="AA97" s="553"/>
      <c r="AB97" s="710">
        <f>SUM(AB98:AB99)</f>
        <v>480000</v>
      </c>
      <c r="AC97" s="385"/>
      <c r="AD97" s="158"/>
      <c r="AE97" s="158"/>
      <c r="AF97" s="505"/>
      <c r="AG97" s="710">
        <f>SUM(AG98:AG99)</f>
        <v>0</v>
      </c>
      <c r="AH97" s="385"/>
      <c r="AI97" s="158"/>
      <c r="AJ97" s="158"/>
      <c r="AK97" s="505"/>
      <c r="AL97" s="710">
        <f>SUM(AL98:AL99)</f>
        <v>0</v>
      </c>
    </row>
    <row r="98" spans="1:38" s="13" customFormat="1" ht="12.95" customHeight="1">
      <c r="A98" s="505"/>
      <c r="B98" s="518"/>
      <c r="C98" s="518"/>
      <c r="D98" s="518"/>
      <c r="E98" s="518"/>
      <c r="F98" s="668"/>
      <c r="G98" s="659"/>
      <c r="H98" s="408"/>
      <c r="I98" s="446"/>
      <c r="J98" s="158"/>
      <c r="K98" s="505"/>
      <c r="L98" s="158"/>
      <c r="M98" s="535"/>
      <c r="N98" s="710"/>
      <c r="O98" s="394" t="s">
        <v>278</v>
      </c>
      <c r="P98" s="552">
        <v>30000</v>
      </c>
      <c r="Q98" s="553" t="s">
        <v>7</v>
      </c>
      <c r="R98" s="583">
        <v>4</v>
      </c>
      <c r="S98" s="553"/>
      <c r="T98" s="553"/>
      <c r="U98" s="705">
        <f>SUM(P98*R98)</f>
        <v>120000</v>
      </c>
      <c r="V98" s="394" t="s">
        <v>278</v>
      </c>
      <c r="W98" s="552">
        <v>30000</v>
      </c>
      <c r="X98" s="553" t="s">
        <v>7</v>
      </c>
      <c r="Y98" s="583">
        <v>4</v>
      </c>
      <c r="Z98" s="553"/>
      <c r="AA98" s="553"/>
      <c r="AB98" s="705">
        <f>SUM(W98*Y98)</f>
        <v>120000</v>
      </c>
      <c r="AC98" s="385"/>
      <c r="AD98" s="158"/>
      <c r="AE98" s="158"/>
      <c r="AF98" s="505"/>
      <c r="AG98" s="710"/>
      <c r="AH98" s="385"/>
      <c r="AI98" s="158"/>
      <c r="AJ98" s="158"/>
      <c r="AK98" s="505"/>
      <c r="AL98" s="710"/>
    </row>
    <row r="99" spans="1:38" s="13" customFormat="1" ht="12.95" customHeight="1">
      <c r="A99" s="505"/>
      <c r="B99" s="518"/>
      <c r="C99" s="518"/>
      <c r="D99" s="518"/>
      <c r="E99" s="518"/>
      <c r="F99" s="668"/>
      <c r="G99" s="659"/>
      <c r="H99" s="408"/>
      <c r="I99" s="446"/>
      <c r="J99" s="158"/>
      <c r="K99" s="505"/>
      <c r="L99" s="158"/>
      <c r="M99" s="535"/>
      <c r="N99" s="710"/>
      <c r="O99" s="385"/>
      <c r="P99" s="158"/>
      <c r="Q99" s="158"/>
      <c r="R99" s="505"/>
      <c r="S99" s="158"/>
      <c r="T99" s="158"/>
      <c r="U99" s="710"/>
      <c r="V99" s="394" t="s">
        <v>279</v>
      </c>
      <c r="W99" s="552">
        <v>30000</v>
      </c>
      <c r="X99" s="553" t="s">
        <v>7</v>
      </c>
      <c r="Y99" s="566">
        <v>12</v>
      </c>
      <c r="Z99" s="553"/>
      <c r="AA99" s="553"/>
      <c r="AB99" s="705">
        <f>SUM(W99*Y99)</f>
        <v>360000</v>
      </c>
      <c r="AC99" s="385"/>
      <c r="AD99" s="158"/>
      <c r="AE99" s="158"/>
      <c r="AF99" s="505"/>
      <c r="AG99" s="710"/>
      <c r="AH99" s="385"/>
      <c r="AI99" s="158"/>
      <c r="AJ99" s="158"/>
      <c r="AK99" s="505"/>
      <c r="AL99" s="710"/>
    </row>
    <row r="100" spans="1:38" s="13" customFormat="1" ht="12.95" customHeight="1">
      <c r="A100" s="505"/>
      <c r="B100" s="518"/>
      <c r="C100" s="518"/>
      <c r="D100" s="518"/>
      <c r="E100" s="518" t="s">
        <v>444</v>
      </c>
      <c r="F100" s="668" t="s">
        <v>445</v>
      </c>
      <c r="G100" s="659">
        <f>SUM(N100,U100,AB100,AG100,AL100)</f>
        <v>1200000</v>
      </c>
      <c r="H100" s="408"/>
      <c r="I100" s="446"/>
      <c r="J100" s="158"/>
      <c r="K100" s="505"/>
      <c r="L100" s="158"/>
      <c r="M100" s="535"/>
      <c r="N100" s="418">
        <f>SUM(N101)</f>
        <v>0</v>
      </c>
      <c r="O100" s="385"/>
      <c r="P100" s="158"/>
      <c r="Q100" s="158"/>
      <c r="R100" s="505"/>
      <c r="S100" s="158"/>
      <c r="T100" s="158"/>
      <c r="U100" s="418">
        <f>SUM(U101)</f>
        <v>360000</v>
      </c>
      <c r="V100" s="385"/>
      <c r="W100" s="158"/>
      <c r="X100" s="158"/>
      <c r="Y100" s="505"/>
      <c r="Z100" s="158"/>
      <c r="AA100" s="158"/>
      <c r="AB100" s="418">
        <f>SUM(AB101)</f>
        <v>600000</v>
      </c>
      <c r="AC100" s="385"/>
      <c r="AD100" s="158"/>
      <c r="AE100" s="158"/>
      <c r="AF100" s="505"/>
      <c r="AG100" s="418">
        <f>SUM(AG101)</f>
        <v>0</v>
      </c>
      <c r="AH100" s="385"/>
      <c r="AI100" s="158"/>
      <c r="AJ100" s="158"/>
      <c r="AK100" s="505"/>
      <c r="AL100" s="418">
        <f>SUM(AL101)</f>
        <v>240000</v>
      </c>
    </row>
    <row r="101" spans="1:38" s="13" customFormat="1" ht="12.95" customHeight="1">
      <c r="A101" s="505"/>
      <c r="B101" s="518"/>
      <c r="C101" s="518"/>
      <c r="D101" s="518"/>
      <c r="E101" s="518"/>
      <c r="F101" s="668"/>
      <c r="G101" s="659"/>
      <c r="H101" s="712"/>
      <c r="I101" s="447"/>
      <c r="N101" s="415"/>
      <c r="O101" s="394" t="s">
        <v>304</v>
      </c>
      <c r="P101" s="552">
        <v>30000</v>
      </c>
      <c r="Q101" s="553" t="s">
        <v>7</v>
      </c>
      <c r="R101" s="566">
        <v>12</v>
      </c>
      <c r="S101" s="553"/>
      <c r="T101" s="566"/>
      <c r="U101" s="705">
        <f>SUM(P101*R101)</f>
        <v>360000</v>
      </c>
      <c r="V101" s="394" t="s">
        <v>304</v>
      </c>
      <c r="W101" s="552">
        <v>50000</v>
      </c>
      <c r="X101" s="553" t="s">
        <v>7</v>
      </c>
      <c r="Y101" s="566">
        <v>12</v>
      </c>
      <c r="Z101" s="553"/>
      <c r="AA101" s="566"/>
      <c r="AB101" s="705">
        <f>SUM(W101*Y101)</f>
        <v>600000</v>
      </c>
      <c r="AC101" s="394"/>
      <c r="AD101" s="642"/>
      <c r="AE101" s="369"/>
      <c r="AF101" s="643"/>
      <c r="AG101" s="1072"/>
      <c r="AH101" s="394" t="s">
        <v>304</v>
      </c>
      <c r="AI101" s="552">
        <v>20000</v>
      </c>
      <c r="AJ101" s="582" t="s">
        <v>7</v>
      </c>
      <c r="AK101" s="566">
        <v>12</v>
      </c>
      <c r="AL101" s="705">
        <f>SUM(AI101*AK101)</f>
        <v>240000</v>
      </c>
    </row>
    <row r="102" spans="1:38" s="13" customFormat="1" ht="12.95" customHeight="1">
      <c r="A102" s="505"/>
      <c r="B102" s="518"/>
      <c r="C102" s="518"/>
      <c r="D102" s="518"/>
      <c r="E102" s="518" t="s">
        <v>446</v>
      </c>
      <c r="F102" s="668" t="s">
        <v>117</v>
      </c>
      <c r="G102" s="659">
        <f>SUM(N102,U102,AB102,AG102,AL102)</f>
        <v>2390000</v>
      </c>
      <c r="H102" s="712"/>
      <c r="I102" s="447"/>
      <c r="N102" s="418">
        <f>SUM(N103:N106)</f>
        <v>2390000</v>
      </c>
      <c r="O102" s="388"/>
      <c r="P102" s="642"/>
      <c r="Q102" s="369"/>
      <c r="R102" s="643"/>
      <c r="S102" s="369"/>
      <c r="T102" s="643"/>
      <c r="U102" s="418">
        <f>SUM(U103:U106)</f>
        <v>0</v>
      </c>
      <c r="V102" s="388"/>
      <c r="W102" s="642"/>
      <c r="X102" s="369"/>
      <c r="Y102" s="643"/>
      <c r="Z102" s="369"/>
      <c r="AA102" s="643"/>
      <c r="AB102" s="418">
        <f>SUM(AB103:AB106)</f>
        <v>0</v>
      </c>
      <c r="AC102" s="388"/>
      <c r="AD102" s="642"/>
      <c r="AE102" s="369"/>
      <c r="AF102" s="643"/>
      <c r="AG102" s="418">
        <f>SUM(AG103:AG106)</f>
        <v>0</v>
      </c>
      <c r="AH102" s="388"/>
      <c r="AI102" s="642"/>
      <c r="AJ102" s="369"/>
      <c r="AK102" s="643"/>
      <c r="AL102" s="418">
        <f>SUM(AL103:AL106)</f>
        <v>0</v>
      </c>
    </row>
    <row r="103" spans="1:38" s="13" customFormat="1" ht="12.95" customHeight="1">
      <c r="A103" s="505"/>
      <c r="B103" s="518"/>
      <c r="C103" s="518"/>
      <c r="D103" s="518"/>
      <c r="E103" s="518"/>
      <c r="F103" s="668"/>
      <c r="G103" s="659"/>
      <c r="H103" s="406" t="s">
        <v>268</v>
      </c>
      <c r="I103" s="687">
        <v>800000</v>
      </c>
      <c r="J103" s="577"/>
      <c r="K103" s="647">
        <v>1</v>
      </c>
      <c r="L103" s="577"/>
      <c r="M103" s="648"/>
      <c r="N103" s="713">
        <f>SUM(I103*K103)</f>
        <v>800000</v>
      </c>
      <c r="O103" s="388"/>
      <c r="P103" s="642"/>
      <c r="Q103" s="369"/>
      <c r="R103" s="643"/>
      <c r="S103" s="369"/>
      <c r="T103" s="643"/>
      <c r="U103" s="1072"/>
      <c r="V103" s="388"/>
      <c r="W103" s="642"/>
      <c r="X103" s="369"/>
      <c r="Y103" s="643"/>
      <c r="Z103" s="369"/>
      <c r="AA103" s="643"/>
      <c r="AB103" s="1072"/>
      <c r="AC103" s="388"/>
      <c r="AD103" s="642"/>
      <c r="AE103" s="369"/>
      <c r="AF103" s="643"/>
      <c r="AG103" s="1072"/>
      <c r="AH103" s="388"/>
      <c r="AI103" s="642"/>
      <c r="AJ103" s="369"/>
      <c r="AK103" s="643"/>
      <c r="AL103" s="1072"/>
    </row>
    <row r="104" spans="1:38" s="13" customFormat="1" ht="12.95" customHeight="1">
      <c r="A104" s="505"/>
      <c r="B104" s="518"/>
      <c r="C104" s="518"/>
      <c r="D104" s="518"/>
      <c r="E104" s="518"/>
      <c r="F104" s="668"/>
      <c r="G104" s="659"/>
      <c r="H104" s="406" t="s">
        <v>269</v>
      </c>
      <c r="I104" s="687">
        <v>90000</v>
      </c>
      <c r="J104" s="577" t="s">
        <v>7</v>
      </c>
      <c r="K104" s="647">
        <v>1</v>
      </c>
      <c r="L104" s="577"/>
      <c r="M104" s="648"/>
      <c r="N104" s="713">
        <f>SUM(I104*K104)</f>
        <v>90000</v>
      </c>
      <c r="O104" s="388"/>
      <c r="P104" s="642"/>
      <c r="Q104" s="369"/>
      <c r="R104" s="643"/>
      <c r="S104" s="369"/>
      <c r="T104" s="643"/>
      <c r="U104" s="1072"/>
      <c r="V104" s="388"/>
      <c r="W104" s="642"/>
      <c r="X104" s="369"/>
      <c r="Y104" s="643"/>
      <c r="Z104" s="369"/>
      <c r="AA104" s="643"/>
      <c r="AB104" s="1072"/>
      <c r="AC104" s="388"/>
      <c r="AD104" s="642"/>
      <c r="AE104" s="369"/>
      <c r="AF104" s="643"/>
      <c r="AG104" s="1072"/>
      <c r="AH104" s="388"/>
      <c r="AI104" s="642"/>
      <c r="AJ104" s="369"/>
      <c r="AK104" s="643"/>
      <c r="AL104" s="1072"/>
    </row>
    <row r="105" spans="1:38" s="13" customFormat="1" ht="12.95" customHeight="1">
      <c r="A105" s="505"/>
      <c r="B105" s="518"/>
      <c r="C105" s="518"/>
      <c r="D105" s="518"/>
      <c r="E105" s="518"/>
      <c r="F105" s="668"/>
      <c r="G105" s="659"/>
      <c r="H105" s="407" t="s">
        <v>475</v>
      </c>
      <c r="I105" s="684">
        <v>100000</v>
      </c>
      <c r="J105" s="553" t="s">
        <v>7</v>
      </c>
      <c r="K105" s="566">
        <v>12</v>
      </c>
      <c r="L105" s="553"/>
      <c r="M105" s="616"/>
      <c r="N105" s="705">
        <f>SUM(I105*K105+M105)</f>
        <v>1200000</v>
      </c>
      <c r="O105" s="388"/>
      <c r="P105" s="642"/>
      <c r="Q105" s="369"/>
      <c r="R105" s="643"/>
      <c r="S105" s="369"/>
      <c r="T105" s="643"/>
      <c r="U105" s="1072"/>
      <c r="V105" s="388"/>
      <c r="W105" s="642"/>
      <c r="X105" s="369"/>
      <c r="Y105" s="643"/>
      <c r="Z105" s="369"/>
      <c r="AA105" s="643"/>
      <c r="AB105" s="1072"/>
      <c r="AC105" s="388"/>
      <c r="AD105" s="642"/>
      <c r="AE105" s="369"/>
      <c r="AF105" s="643"/>
      <c r="AG105" s="1072"/>
      <c r="AH105" s="388"/>
      <c r="AI105" s="642"/>
      <c r="AJ105" s="369"/>
      <c r="AK105" s="643"/>
      <c r="AL105" s="1072"/>
    </row>
    <row r="106" spans="1:38" s="13" customFormat="1" ht="12.95" customHeight="1">
      <c r="A106" s="505"/>
      <c r="B106" s="518"/>
      <c r="C106" s="518"/>
      <c r="D106" s="518"/>
      <c r="E106" s="518"/>
      <c r="F106" s="668"/>
      <c r="G106" s="659"/>
      <c r="H106" s="407" t="s">
        <v>476</v>
      </c>
      <c r="I106" s="684">
        <v>300000</v>
      </c>
      <c r="J106" s="553"/>
      <c r="K106" s="649"/>
      <c r="L106" s="553"/>
      <c r="M106" s="599"/>
      <c r="N106" s="705">
        <f>I106</f>
        <v>300000</v>
      </c>
      <c r="O106" s="385"/>
      <c r="P106" s="158"/>
      <c r="Q106" s="158"/>
      <c r="R106" s="505"/>
      <c r="S106" s="158"/>
      <c r="T106" s="158"/>
      <c r="U106" s="418"/>
      <c r="V106" s="385"/>
      <c r="W106" s="158"/>
      <c r="X106" s="158"/>
      <c r="Y106" s="505"/>
      <c r="Z106" s="158"/>
      <c r="AA106" s="158"/>
      <c r="AB106" s="418"/>
      <c r="AC106" s="385"/>
      <c r="AD106" s="158"/>
      <c r="AE106" s="158"/>
      <c r="AF106" s="505"/>
      <c r="AG106" s="418"/>
      <c r="AH106" s="385"/>
      <c r="AI106" s="158"/>
      <c r="AJ106" s="158"/>
      <c r="AK106" s="505"/>
      <c r="AL106" s="418"/>
    </row>
    <row r="107" spans="1:38" s="13" customFormat="1" ht="12.95" customHeight="1">
      <c r="A107" s="505"/>
      <c r="B107" s="518"/>
      <c r="C107" s="518"/>
      <c r="D107" s="518"/>
      <c r="E107" s="518" t="s">
        <v>447</v>
      </c>
      <c r="F107" s="668" t="s">
        <v>418</v>
      </c>
      <c r="G107" s="659">
        <f>SUM(N107,U107,AB107,AG107,AL107)</f>
        <v>1596000</v>
      </c>
      <c r="H107" s="408"/>
      <c r="I107" s="446"/>
      <c r="J107" s="158"/>
      <c r="K107" s="505"/>
      <c r="L107" s="158"/>
      <c r="M107" s="535"/>
      <c r="N107" s="418">
        <f>SUM(N108:N112)</f>
        <v>0</v>
      </c>
      <c r="O107" s="394"/>
      <c r="P107" s="552">
        <v>40000</v>
      </c>
      <c r="Q107" s="582" t="s">
        <v>7</v>
      </c>
      <c r="R107" s="566">
        <v>12</v>
      </c>
      <c r="S107" s="553"/>
      <c r="T107" s="566"/>
      <c r="U107" s="418">
        <f>SUM(U108:U112)</f>
        <v>720000</v>
      </c>
      <c r="V107" s="385"/>
      <c r="W107" s="158"/>
      <c r="X107" s="158"/>
      <c r="Y107" s="505"/>
      <c r="Z107" s="158"/>
      <c r="AA107" s="158"/>
      <c r="AB107" s="418">
        <f>SUM(AB108:AB112)</f>
        <v>876000</v>
      </c>
      <c r="AC107" s="385"/>
      <c r="AD107" s="158"/>
      <c r="AE107" s="158"/>
      <c r="AF107" s="505"/>
      <c r="AG107" s="418">
        <f>SUM(AG108:AG112)</f>
        <v>0</v>
      </c>
      <c r="AH107" s="385"/>
      <c r="AI107" s="158"/>
      <c r="AJ107" s="158"/>
      <c r="AK107" s="505"/>
      <c r="AL107" s="418">
        <f>SUM(AL108:AL112)</f>
        <v>0</v>
      </c>
    </row>
    <row r="108" spans="1:38" s="13" customFormat="1" ht="12.95" customHeight="1">
      <c r="A108" s="505"/>
      <c r="B108" s="518"/>
      <c r="C108" s="518"/>
      <c r="D108" s="518"/>
      <c r="E108" s="518"/>
      <c r="F108" s="668"/>
      <c r="G108" s="659"/>
      <c r="H108" s="408"/>
      <c r="I108" s="446"/>
      <c r="J108" s="158"/>
      <c r="K108" s="561"/>
      <c r="L108" s="158"/>
      <c r="M108" s="618"/>
      <c r="N108" s="418"/>
      <c r="O108" s="394" t="s">
        <v>422</v>
      </c>
      <c r="P108" s="552">
        <v>40000</v>
      </c>
      <c r="Q108" s="582" t="s">
        <v>7</v>
      </c>
      <c r="R108" s="566">
        <v>12</v>
      </c>
      <c r="S108" s="553"/>
      <c r="T108" s="566"/>
      <c r="U108" s="705">
        <f>SUM(P108*R108)</f>
        <v>480000</v>
      </c>
      <c r="V108" s="394" t="s">
        <v>280</v>
      </c>
      <c r="W108" s="552">
        <v>5000</v>
      </c>
      <c r="X108" s="553" t="s">
        <v>7</v>
      </c>
      <c r="Y108" s="554">
        <v>8</v>
      </c>
      <c r="Z108" s="553" t="s">
        <v>7</v>
      </c>
      <c r="AA108" s="583">
        <v>4</v>
      </c>
      <c r="AB108" s="705">
        <f>SUM(W108*Y108*AA108)</f>
        <v>160000</v>
      </c>
      <c r="AC108" s="385"/>
      <c r="AD108" s="559"/>
      <c r="AE108" s="158"/>
      <c r="AF108" s="561"/>
      <c r="AG108" s="418"/>
      <c r="AH108" s="385"/>
      <c r="AI108" s="559"/>
      <c r="AJ108" s="158"/>
      <c r="AK108" s="561"/>
      <c r="AL108" s="418"/>
    </row>
    <row r="109" spans="1:38" s="13" customFormat="1" ht="12.95" customHeight="1">
      <c r="A109" s="505"/>
      <c r="B109" s="518"/>
      <c r="C109" s="518"/>
      <c r="D109" s="518"/>
      <c r="E109" s="518"/>
      <c r="F109" s="668"/>
      <c r="G109" s="659"/>
      <c r="H109" s="408"/>
      <c r="I109" s="446"/>
      <c r="J109" s="158"/>
      <c r="K109" s="561"/>
      <c r="L109" s="158"/>
      <c r="M109" s="618"/>
      <c r="N109" s="418"/>
      <c r="O109" s="394" t="s">
        <v>262</v>
      </c>
      <c r="P109" s="552">
        <v>60000</v>
      </c>
      <c r="Q109" s="582" t="s">
        <v>7</v>
      </c>
      <c r="R109" s="583">
        <v>4</v>
      </c>
      <c r="S109" s="158"/>
      <c r="T109" s="158"/>
      <c r="U109" s="705">
        <f>SUM(P109*R109)</f>
        <v>240000</v>
      </c>
      <c r="V109" s="394" t="s">
        <v>190</v>
      </c>
      <c r="W109" s="552">
        <v>6000</v>
      </c>
      <c r="X109" s="553" t="s">
        <v>7</v>
      </c>
      <c r="Y109" s="554">
        <v>8</v>
      </c>
      <c r="Z109" s="553" t="s">
        <v>7</v>
      </c>
      <c r="AA109" s="583">
        <v>2</v>
      </c>
      <c r="AB109" s="705">
        <f>SUM(W109*Y109*AA109)</f>
        <v>96000</v>
      </c>
      <c r="AC109" s="385"/>
      <c r="AD109" s="559"/>
      <c r="AE109" s="158"/>
      <c r="AF109" s="561"/>
      <c r="AG109" s="418"/>
      <c r="AH109" s="385"/>
      <c r="AI109" s="559"/>
      <c r="AJ109" s="158"/>
      <c r="AK109" s="561"/>
      <c r="AL109" s="418"/>
    </row>
    <row r="110" spans="1:38" s="13" customFormat="1" ht="12.95" customHeight="1">
      <c r="A110" s="505"/>
      <c r="B110" s="518"/>
      <c r="C110" s="518"/>
      <c r="D110" s="518"/>
      <c r="E110" s="518"/>
      <c r="F110" s="668"/>
      <c r="G110" s="659"/>
      <c r="H110" s="408"/>
      <c r="I110" s="446"/>
      <c r="J110" s="158"/>
      <c r="K110" s="561"/>
      <c r="L110" s="158"/>
      <c r="M110" s="618"/>
      <c r="N110" s="418"/>
      <c r="O110" s="394"/>
      <c r="P110" s="552"/>
      <c r="Q110" s="582"/>
      <c r="R110" s="583"/>
      <c r="S110" s="158"/>
      <c r="T110" s="158"/>
      <c r="U110" s="418"/>
      <c r="V110" s="394" t="s">
        <v>191</v>
      </c>
      <c r="W110" s="552">
        <v>70000</v>
      </c>
      <c r="X110" s="553" t="s">
        <v>7</v>
      </c>
      <c r="Y110" s="554">
        <v>4</v>
      </c>
      <c r="Z110" s="553" t="s">
        <v>7</v>
      </c>
      <c r="AA110" s="583">
        <v>2</v>
      </c>
      <c r="AB110" s="705">
        <f>SUM(W110*Y110*AA110)</f>
        <v>560000</v>
      </c>
      <c r="AC110" s="385"/>
      <c r="AD110" s="559"/>
      <c r="AE110" s="158"/>
      <c r="AF110" s="561"/>
      <c r="AG110" s="418"/>
      <c r="AH110" s="385"/>
      <c r="AI110" s="559"/>
      <c r="AJ110" s="158"/>
      <c r="AK110" s="561"/>
      <c r="AL110" s="418"/>
    </row>
    <row r="111" spans="1:38" s="13" customFormat="1" ht="12.95" customHeight="1">
      <c r="A111" s="505"/>
      <c r="B111" s="518"/>
      <c r="C111" s="518"/>
      <c r="D111" s="518"/>
      <c r="E111" s="518"/>
      <c r="F111" s="668"/>
      <c r="G111" s="659"/>
      <c r="H111" s="408"/>
      <c r="I111" s="446"/>
      <c r="J111" s="158"/>
      <c r="K111" s="561"/>
      <c r="L111" s="158"/>
      <c r="M111" s="618"/>
      <c r="N111" s="418"/>
      <c r="O111" s="394"/>
      <c r="P111" s="552"/>
      <c r="Q111" s="582"/>
      <c r="R111" s="583"/>
      <c r="S111" s="158"/>
      <c r="T111" s="158"/>
      <c r="U111" s="418"/>
      <c r="V111" s="394" t="s">
        <v>192</v>
      </c>
      <c r="W111" s="552">
        <v>30000</v>
      </c>
      <c r="X111" s="553" t="s">
        <v>7</v>
      </c>
      <c r="Y111" s="555">
        <v>2</v>
      </c>
      <c r="Z111" s="553"/>
      <c r="AA111" s="555"/>
      <c r="AB111" s="705">
        <f>SUM(W111*Y111)</f>
        <v>60000</v>
      </c>
      <c r="AC111" s="385"/>
      <c r="AD111" s="559"/>
      <c r="AE111" s="158"/>
      <c r="AF111" s="561"/>
      <c r="AG111" s="418"/>
      <c r="AH111" s="385"/>
      <c r="AI111" s="559"/>
      <c r="AJ111" s="158"/>
      <c r="AK111" s="561"/>
      <c r="AL111" s="418"/>
    </row>
    <row r="112" spans="1:38" s="13" customFormat="1" ht="12.95" customHeight="1">
      <c r="A112" s="505"/>
      <c r="B112" s="518"/>
      <c r="C112" s="518"/>
      <c r="D112" s="518"/>
      <c r="E112" s="518"/>
      <c r="F112" s="668"/>
      <c r="G112" s="659"/>
      <c r="H112" s="408"/>
      <c r="I112" s="446"/>
      <c r="J112" s="158"/>
      <c r="K112" s="561"/>
      <c r="L112" s="158"/>
      <c r="M112" s="618"/>
      <c r="N112" s="418"/>
      <c r="O112" s="394"/>
      <c r="P112" s="552"/>
      <c r="Q112" s="582"/>
      <c r="R112" s="583"/>
      <c r="S112" s="158"/>
      <c r="T112" s="158"/>
      <c r="U112" s="418"/>
      <c r="V112" s="394"/>
      <c r="W112" s="552"/>
      <c r="X112" s="553"/>
      <c r="Y112" s="554"/>
      <c r="Z112" s="584"/>
      <c r="AA112" s="566"/>
      <c r="AB112" s="705"/>
      <c r="AC112" s="385"/>
      <c r="AD112" s="559"/>
      <c r="AE112" s="158"/>
      <c r="AF112" s="561"/>
      <c r="AG112" s="418"/>
      <c r="AH112" s="385"/>
      <c r="AI112" s="559"/>
      <c r="AJ112" s="158"/>
      <c r="AK112" s="561"/>
      <c r="AL112" s="418"/>
    </row>
    <row r="113" spans="1:38" s="13" customFormat="1" ht="12.95" customHeight="1">
      <c r="A113" s="505"/>
      <c r="B113" s="518"/>
      <c r="C113" s="518"/>
      <c r="D113" s="518"/>
      <c r="E113" s="518" t="s">
        <v>448</v>
      </c>
      <c r="F113" s="668" t="s">
        <v>449</v>
      </c>
      <c r="G113" s="659">
        <f>SUM(N113,U113,AB113,AG113,AL113)</f>
        <v>2438000</v>
      </c>
      <c r="H113" s="712"/>
      <c r="I113" s="447"/>
      <c r="N113" s="418">
        <f>SUM(N114:N115)</f>
        <v>638000</v>
      </c>
      <c r="O113" s="385"/>
      <c r="P113" s="559"/>
      <c r="Q113" s="158"/>
      <c r="R113" s="561"/>
      <c r="S113" s="158"/>
      <c r="T113" s="158"/>
      <c r="U113" s="418">
        <f>SUM(U114:U115)</f>
        <v>0</v>
      </c>
      <c r="V113" s="385"/>
      <c r="W113" s="559"/>
      <c r="X113" s="158"/>
      <c r="Y113" s="561"/>
      <c r="Z113" s="158"/>
      <c r="AA113" s="158"/>
      <c r="AB113" s="418">
        <f>SUM(AB114:AB115)</f>
        <v>0</v>
      </c>
      <c r="AC113" s="385"/>
      <c r="AD113" s="559"/>
      <c r="AE113" s="158"/>
      <c r="AF113" s="561"/>
      <c r="AG113" s="418">
        <f>SUM(AG114:AG115)</f>
        <v>0</v>
      </c>
      <c r="AH113" s="385"/>
      <c r="AI113" s="559"/>
      <c r="AJ113" s="158"/>
      <c r="AK113" s="561"/>
      <c r="AL113" s="418">
        <f>SUM(AL114:AL115)</f>
        <v>1800000</v>
      </c>
    </row>
    <row r="114" spans="1:38" s="13" customFormat="1" ht="12.95" customHeight="1">
      <c r="A114" s="505"/>
      <c r="B114" s="518"/>
      <c r="C114" s="518"/>
      <c r="D114" s="518"/>
      <c r="E114" s="518"/>
      <c r="F114" s="668"/>
      <c r="G114" s="659"/>
      <c r="H114" s="407" t="s">
        <v>485</v>
      </c>
      <c r="I114" s="684">
        <v>44000</v>
      </c>
      <c r="J114" s="553" t="s">
        <v>7</v>
      </c>
      <c r="K114" s="566">
        <v>12</v>
      </c>
      <c r="L114" s="553"/>
      <c r="M114" s="565"/>
      <c r="N114" s="705">
        <f>SUM(I114*K114)</f>
        <v>528000</v>
      </c>
      <c r="O114" s="385"/>
      <c r="P114" s="559"/>
      <c r="Q114" s="158"/>
      <c r="R114" s="561"/>
      <c r="S114" s="158"/>
      <c r="T114" s="158"/>
      <c r="U114" s="418"/>
      <c r="V114" s="385"/>
      <c r="W114" s="559"/>
      <c r="X114" s="158"/>
      <c r="Y114" s="561"/>
      <c r="Z114" s="158"/>
      <c r="AA114" s="158"/>
      <c r="AB114" s="418"/>
      <c r="AC114" s="385"/>
      <c r="AD114" s="559"/>
      <c r="AE114" s="158"/>
      <c r="AF114" s="561"/>
      <c r="AG114" s="418"/>
      <c r="AH114" s="394" t="s">
        <v>138</v>
      </c>
      <c r="AI114" s="552">
        <v>30000</v>
      </c>
      <c r="AJ114" s="582" t="s">
        <v>7</v>
      </c>
      <c r="AK114" s="566">
        <v>12</v>
      </c>
      <c r="AL114" s="705">
        <f>SUM(AI114*AK114)</f>
        <v>360000</v>
      </c>
    </row>
    <row r="115" spans="1:38" s="13" customFormat="1" ht="12.95" customHeight="1">
      <c r="A115" s="505"/>
      <c r="B115" s="518"/>
      <c r="C115" s="518"/>
      <c r="D115" s="518"/>
      <c r="E115" s="518"/>
      <c r="F115" s="668"/>
      <c r="G115" s="659"/>
      <c r="H115" s="407" t="s">
        <v>484</v>
      </c>
      <c r="I115" s="684">
        <v>110000</v>
      </c>
      <c r="J115" s="553" t="s">
        <v>7</v>
      </c>
      <c r="K115" s="566">
        <v>1</v>
      </c>
      <c r="L115" s="553"/>
      <c r="M115" s="565"/>
      <c r="N115" s="705">
        <f>SUM(I115*K115)</f>
        <v>110000</v>
      </c>
      <c r="O115" s="385"/>
      <c r="P115" s="559"/>
      <c r="Q115" s="158"/>
      <c r="R115" s="561"/>
      <c r="S115" s="158"/>
      <c r="T115" s="158"/>
      <c r="U115" s="418"/>
      <c r="V115" s="385"/>
      <c r="W115" s="559"/>
      <c r="X115" s="158"/>
      <c r="Y115" s="561"/>
      <c r="Z115" s="158"/>
      <c r="AA115" s="158"/>
      <c r="AB115" s="418"/>
      <c r="AC115" s="385"/>
      <c r="AD115" s="559"/>
      <c r="AE115" s="158"/>
      <c r="AF115" s="561"/>
      <c r="AG115" s="418"/>
      <c r="AH115" s="394" t="s">
        <v>137</v>
      </c>
      <c r="AI115" s="552">
        <v>120000</v>
      </c>
      <c r="AJ115" s="582" t="s">
        <v>7</v>
      </c>
      <c r="AK115" s="566">
        <v>12</v>
      </c>
      <c r="AL115" s="705">
        <f>SUM(AI115*AK115)</f>
        <v>1440000</v>
      </c>
    </row>
    <row r="116" spans="1:38" s="13" customFormat="1" ht="12.95" customHeight="1">
      <c r="A116" s="505"/>
      <c r="B116" s="518"/>
      <c r="C116" s="518"/>
      <c r="D116" s="518"/>
      <c r="E116" s="518" t="s">
        <v>450</v>
      </c>
      <c r="F116" s="668" t="s">
        <v>451</v>
      </c>
      <c r="G116" s="659">
        <f>SUM(N116,U116,AB116,AG116,AL116)</f>
        <v>1200000</v>
      </c>
      <c r="H116" s="408"/>
      <c r="I116" s="446"/>
      <c r="J116" s="158"/>
      <c r="K116" s="505"/>
      <c r="L116" s="158"/>
      <c r="M116" s="535"/>
      <c r="N116" s="418">
        <f>SUM(N117)</f>
        <v>1200000</v>
      </c>
      <c r="O116" s="385"/>
      <c r="P116" s="158"/>
      <c r="Q116" s="158"/>
      <c r="R116" s="505"/>
      <c r="S116" s="158"/>
      <c r="T116" s="158"/>
      <c r="U116" s="418">
        <f>SUM(U117)</f>
        <v>0</v>
      </c>
      <c r="V116" s="385"/>
      <c r="W116" s="158"/>
      <c r="X116" s="158"/>
      <c r="Y116" s="505"/>
      <c r="Z116" s="158"/>
      <c r="AA116" s="158"/>
      <c r="AB116" s="418">
        <f>SUM(AB117)</f>
        <v>0</v>
      </c>
      <c r="AC116" s="385"/>
      <c r="AD116" s="158"/>
      <c r="AE116" s="158"/>
      <c r="AF116" s="505"/>
      <c r="AG116" s="418">
        <f>SUM(AG117)</f>
        <v>0</v>
      </c>
      <c r="AH116" s="385"/>
      <c r="AI116" s="158"/>
      <c r="AJ116" s="158"/>
      <c r="AK116" s="505"/>
      <c r="AL116" s="418">
        <f>SUM(AL117)</f>
        <v>0</v>
      </c>
    </row>
    <row r="117" spans="1:38" s="13" customFormat="1" ht="12.95" customHeight="1">
      <c r="A117" s="505"/>
      <c r="B117" s="518"/>
      <c r="C117" s="518"/>
      <c r="D117" s="518"/>
      <c r="E117" s="518"/>
      <c r="F117" s="668"/>
      <c r="G117" s="659">
        <f>N117</f>
        <v>1200000</v>
      </c>
      <c r="H117" s="407" t="s">
        <v>273</v>
      </c>
      <c r="I117" s="684">
        <v>300000</v>
      </c>
      <c r="J117" s="553" t="s">
        <v>7</v>
      </c>
      <c r="K117" s="583">
        <v>4</v>
      </c>
      <c r="L117" s="553"/>
      <c r="M117" s="565"/>
      <c r="N117" s="705">
        <f>SUM(I117*K117)</f>
        <v>1200000</v>
      </c>
      <c r="O117" s="385"/>
      <c r="P117" s="158"/>
      <c r="Q117" s="158"/>
      <c r="R117" s="505"/>
      <c r="S117" s="158"/>
      <c r="T117" s="158"/>
      <c r="U117" s="418"/>
      <c r="V117" s="385"/>
      <c r="W117" s="158"/>
      <c r="X117" s="158"/>
      <c r="Y117" s="505"/>
      <c r="Z117" s="158"/>
      <c r="AA117" s="158"/>
      <c r="AB117" s="418"/>
      <c r="AC117" s="385"/>
      <c r="AD117" s="158"/>
      <c r="AE117" s="158"/>
      <c r="AF117" s="505"/>
      <c r="AG117" s="418"/>
      <c r="AH117" s="385"/>
      <c r="AI117" s="158"/>
      <c r="AJ117" s="158"/>
      <c r="AK117" s="505"/>
      <c r="AL117" s="418"/>
    </row>
    <row r="118" spans="1:38" s="13" customFormat="1" ht="12.95" customHeight="1">
      <c r="A118" s="664">
        <v>900</v>
      </c>
      <c r="B118" s="522" t="s">
        <v>452</v>
      </c>
      <c r="C118" s="522">
        <v>910</v>
      </c>
      <c r="D118" s="522" t="s">
        <v>452</v>
      </c>
      <c r="E118" s="522" t="s">
        <v>453</v>
      </c>
      <c r="F118" s="688" t="s">
        <v>454</v>
      </c>
      <c r="G118" s="689">
        <f>N118</f>
        <v>100000</v>
      </c>
      <c r="H118" s="700" t="s">
        <v>454</v>
      </c>
      <c r="I118" s="680"/>
      <c r="J118" s="229"/>
      <c r="K118" s="548"/>
      <c r="L118" s="229"/>
      <c r="M118" s="549"/>
      <c r="N118" s="690">
        <v>100000</v>
      </c>
      <c r="O118" s="391"/>
      <c r="P118" s="229"/>
      <c r="Q118" s="229"/>
      <c r="R118" s="548"/>
      <c r="S118" s="229"/>
      <c r="T118" s="229"/>
      <c r="U118" s="690"/>
      <c r="V118" s="391"/>
      <c r="W118" s="229"/>
      <c r="X118" s="229"/>
      <c r="Y118" s="548"/>
      <c r="Z118" s="229"/>
      <c r="AA118" s="229"/>
      <c r="AB118" s="690"/>
      <c r="AC118" s="391"/>
      <c r="AD118" s="229"/>
      <c r="AE118" s="229"/>
      <c r="AF118" s="548"/>
      <c r="AG118" s="690"/>
      <c r="AH118" s="391"/>
      <c r="AI118" s="229"/>
      <c r="AJ118" s="229"/>
      <c r="AK118" s="548"/>
      <c r="AL118" s="690"/>
    </row>
    <row r="119" spans="1:38" s="13" customFormat="1" ht="12.95" customHeight="1">
      <c r="A119" s="714"/>
      <c r="B119" s="519"/>
      <c r="C119" s="519" t="s">
        <v>420</v>
      </c>
      <c r="D119" s="519" t="s">
        <v>146</v>
      </c>
      <c r="E119" s="519" t="s">
        <v>421</v>
      </c>
      <c r="F119" s="666" t="s">
        <v>146</v>
      </c>
      <c r="G119" s="663">
        <f>SUM(N119,U119,AB119,AG119,AL119)</f>
        <v>1006927</v>
      </c>
      <c r="H119" s="709" t="s">
        <v>146</v>
      </c>
      <c r="I119" s="686"/>
      <c r="J119" s="188"/>
      <c r="K119" s="633"/>
      <c r="L119" s="188"/>
      <c r="M119" s="638"/>
      <c r="N119" s="691">
        <v>206927</v>
      </c>
      <c r="O119" s="387" t="s">
        <v>146</v>
      </c>
      <c r="P119" s="188"/>
      <c r="Q119" s="188"/>
      <c r="R119" s="633"/>
      <c r="S119" s="188"/>
      <c r="T119" s="188"/>
      <c r="U119" s="691">
        <v>200000</v>
      </c>
      <c r="V119" s="387" t="s">
        <v>146</v>
      </c>
      <c r="W119" s="188"/>
      <c r="X119" s="188"/>
      <c r="Y119" s="633"/>
      <c r="Z119" s="188"/>
      <c r="AA119" s="188"/>
      <c r="AB119" s="691">
        <v>200000</v>
      </c>
      <c r="AC119" s="387" t="s">
        <v>146</v>
      </c>
      <c r="AD119" s="188"/>
      <c r="AE119" s="188"/>
      <c r="AF119" s="633"/>
      <c r="AG119" s="691">
        <v>200000</v>
      </c>
      <c r="AH119" s="387" t="s">
        <v>146</v>
      </c>
      <c r="AI119" s="188"/>
      <c r="AJ119" s="188"/>
      <c r="AK119" s="633"/>
      <c r="AL119" s="691">
        <v>200000</v>
      </c>
    </row>
    <row r="122" spans="1:38">
      <c r="F122" s="131"/>
      <c r="G122" s="290"/>
    </row>
  </sheetData>
  <mergeCells count="15">
    <mergeCell ref="A6:B6"/>
    <mergeCell ref="C6:D6"/>
    <mergeCell ref="E6:F6"/>
    <mergeCell ref="A7:F7"/>
    <mergeCell ref="B1:G1"/>
    <mergeCell ref="B2:G2"/>
    <mergeCell ref="A5:F5"/>
    <mergeCell ref="E8:F8"/>
    <mergeCell ref="E54:F54"/>
    <mergeCell ref="E79:F79"/>
    <mergeCell ref="AC5:AG6"/>
    <mergeCell ref="AH5:AL6"/>
    <mergeCell ref="H5:N6"/>
    <mergeCell ref="O5:U6"/>
    <mergeCell ref="V5:AB6"/>
  </mergeCells>
  <phoneticPr fontId="5" type="noConversion"/>
  <pageMargins left="0.11811023622047245" right="3.937007874015748E-2" top="0.35433070866141736" bottom="0.35433070866141736" header="0.35433070866141736" footer="0.31496062992125984"/>
  <pageSetup paperSize="9" scale="95" orientation="portrait" r:id="rId1"/>
  <headerFooter alignWithMargins="0">
    <oddFooter xml:space="preserve">&amp;C
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148"/>
  <sheetViews>
    <sheetView zoomScale="90" zoomScaleNormal="90" workbookViewId="0">
      <pane xSplit="6" ySplit="7" topLeftCell="G8" activePane="bottomRight" state="frozen"/>
      <selection activeCell="AH12" sqref="AH12"/>
      <selection pane="topRight" activeCell="AH12" sqref="AH12"/>
      <selection pane="bottomLeft" activeCell="AH12" sqref="AH12"/>
      <selection pane="bottomRight" activeCell="G91" sqref="G91"/>
    </sheetView>
  </sheetViews>
  <sheetFormatPr defaultRowHeight="16.5"/>
  <cols>
    <col min="1" max="1" width="4.109375" style="514" hidden="1" customWidth="1"/>
    <col min="2" max="2" width="4.77734375" style="1568" customWidth="1"/>
    <col min="3" max="3" width="4.109375" style="2770" hidden="1" customWidth="1"/>
    <col min="4" max="4" width="4.77734375" style="505" customWidth="1"/>
    <col min="5" max="5" width="7.109375" style="505" hidden="1" customWidth="1"/>
    <col min="6" max="6" width="12.44140625" style="1568" customWidth="1"/>
    <col min="7" max="7" width="9.6640625" style="20" customWidth="1"/>
    <col min="8" max="8" width="10.5546875" style="393" hidden="1" customWidth="1"/>
    <col min="9" max="9" width="7.21875" style="1574" hidden="1" customWidth="1"/>
    <col min="10" max="10" width="1.44140625" style="26" hidden="1" customWidth="1"/>
    <col min="11" max="11" width="5.21875" style="24" hidden="1" customWidth="1"/>
    <col min="12" max="12" width="1.44140625" style="26" hidden="1" customWidth="1"/>
    <col min="13" max="13" width="3.6640625" style="25" hidden="1" customWidth="1"/>
    <col min="14" max="14" width="10.21875" style="18" customWidth="1"/>
    <col min="15" max="15" width="8.88671875" style="393" hidden="1" customWidth="1"/>
    <col min="16" max="16" width="6.77734375" style="1574" hidden="1" customWidth="1"/>
    <col min="17" max="17" width="1.44140625" style="26" hidden="1" customWidth="1"/>
    <col min="18" max="18" width="3.44140625" style="24" hidden="1" customWidth="1"/>
    <col min="19" max="19" width="1.44140625" style="26" hidden="1" customWidth="1"/>
    <col min="20" max="20" width="3.5546875" style="26" hidden="1" customWidth="1"/>
    <col min="21" max="21" width="9.5546875" style="414" customWidth="1"/>
    <col min="22" max="22" width="8.5546875" style="393" hidden="1" customWidth="1"/>
    <col min="23" max="23" width="6.5546875" style="1574" hidden="1" customWidth="1"/>
    <col min="24" max="24" width="1.44140625" style="26" hidden="1" customWidth="1"/>
    <col min="25" max="25" width="3.88671875" style="24" hidden="1" customWidth="1"/>
    <col min="26" max="26" width="1.44140625" style="26" hidden="1" customWidth="1"/>
    <col min="27" max="27" width="3.44140625" style="26" hidden="1" customWidth="1"/>
    <col min="28" max="28" width="9" style="18" customWidth="1"/>
    <col min="29" max="29" width="4.44140625" style="393" hidden="1" customWidth="1"/>
    <col min="30" max="30" width="7.33203125" style="1574" hidden="1" customWidth="1"/>
    <col min="31" max="31" width="1.44140625" style="26" hidden="1" customWidth="1"/>
    <col min="32" max="32" width="3.5546875" style="24" hidden="1" customWidth="1"/>
    <col min="33" max="33" width="9.44140625" style="18" customWidth="1"/>
    <col min="34" max="34" width="6.88671875" style="393" hidden="1" customWidth="1"/>
    <col min="35" max="35" width="6.77734375" style="1574" hidden="1" customWidth="1"/>
    <col min="36" max="36" width="1.44140625" style="26" hidden="1" customWidth="1"/>
    <col min="37" max="37" width="4.21875" style="24" hidden="1" customWidth="1"/>
    <col min="38" max="38" width="9.33203125" style="18" customWidth="1"/>
    <col min="39" max="39" width="9.88671875" style="4" hidden="1" customWidth="1"/>
    <col min="40" max="40" width="10.6640625" style="4" hidden="1" customWidth="1"/>
    <col min="41" max="41" width="0" style="4" hidden="1" customWidth="1"/>
    <col min="42" max="42" width="6.88671875" style="393" hidden="1" customWidth="1"/>
    <col min="43" max="43" width="5.21875" style="1574" hidden="1" customWidth="1"/>
    <col min="44" max="44" width="1.44140625" style="26" hidden="1" customWidth="1"/>
    <col min="45" max="45" width="4.21875" style="24" hidden="1" customWidth="1"/>
    <col min="46" max="46" width="9.33203125" style="18" customWidth="1"/>
    <col min="47" max="47" width="12.88671875" style="4" customWidth="1"/>
    <col min="48" max="16384" width="8.88671875" style="4"/>
  </cols>
  <sheetData>
    <row r="1" spans="1:47" ht="13.5" hidden="1" customHeight="1">
      <c r="B1" s="4166"/>
      <c r="C1" s="4166"/>
      <c r="D1" s="4166"/>
      <c r="E1" s="4166"/>
      <c r="F1" s="4166"/>
      <c r="G1" s="4166"/>
      <c r="H1" s="1613"/>
      <c r="I1" s="1575"/>
      <c r="J1" s="2771"/>
      <c r="K1" s="2771"/>
      <c r="L1" s="2771"/>
      <c r="M1" s="2771"/>
      <c r="N1" s="410"/>
      <c r="O1" s="399"/>
      <c r="P1" s="1571"/>
      <c r="Q1" s="4"/>
      <c r="R1" s="4"/>
      <c r="S1" s="4"/>
      <c r="T1" s="4"/>
      <c r="U1" s="419"/>
      <c r="V1" s="399"/>
      <c r="W1" s="1571"/>
      <c r="X1" s="4"/>
      <c r="Y1" s="4"/>
      <c r="Z1" s="4"/>
      <c r="AA1" s="4"/>
      <c r="AB1" s="416"/>
      <c r="AC1" s="399"/>
      <c r="AD1" s="4167" t="s">
        <v>1339</v>
      </c>
      <c r="AE1" s="4167"/>
      <c r="AF1" s="4167"/>
      <c r="AG1" s="4167"/>
      <c r="AH1" s="4167"/>
      <c r="AI1" s="4167"/>
      <c r="AJ1" s="4167"/>
      <c r="AK1" s="4167"/>
      <c r="AL1" s="4167"/>
      <c r="AP1" s="4"/>
      <c r="AQ1" s="4"/>
      <c r="AR1" s="4"/>
      <c r="AS1" s="4"/>
      <c r="AT1" s="4"/>
    </row>
    <row r="2" spans="1:47" ht="10.5" hidden="1" customHeight="1">
      <c r="B2" s="4168"/>
      <c r="C2" s="4168"/>
      <c r="D2" s="4168"/>
      <c r="E2" s="4168"/>
      <c r="F2" s="4168"/>
      <c r="G2" s="4168"/>
      <c r="H2" s="381"/>
      <c r="I2" s="1576"/>
      <c r="J2" s="2772"/>
      <c r="K2" s="2772"/>
      <c r="L2" s="2772"/>
      <c r="M2" s="2772"/>
      <c r="N2" s="411"/>
      <c r="O2" s="400"/>
      <c r="P2" s="1571"/>
      <c r="Q2" s="4"/>
      <c r="R2" s="4"/>
      <c r="S2" s="4"/>
      <c r="T2" s="4"/>
      <c r="U2" s="419"/>
      <c r="V2" s="400"/>
      <c r="W2" s="1571"/>
      <c r="X2" s="4"/>
      <c r="Y2" s="4"/>
      <c r="Z2" s="4"/>
      <c r="AA2" s="4"/>
      <c r="AB2" s="416"/>
      <c r="AC2" s="400"/>
      <c r="AD2" s="1571"/>
      <c r="AE2" s="4"/>
      <c r="AF2" s="4"/>
      <c r="AG2" s="416"/>
      <c r="AH2" s="400"/>
      <c r="AI2" s="1571"/>
      <c r="AJ2" s="4"/>
      <c r="AK2" s="4"/>
      <c r="AL2" s="416"/>
      <c r="AP2" s="400"/>
      <c r="AQ2" s="1571"/>
      <c r="AR2" s="4"/>
      <c r="AS2" s="4"/>
      <c r="AT2" s="416"/>
    </row>
    <row r="3" spans="1:47" ht="3" customHeight="1">
      <c r="B3" s="1567"/>
      <c r="C3" s="512"/>
      <c r="D3" s="515"/>
      <c r="E3" s="515"/>
      <c r="F3" s="382"/>
      <c r="G3" s="289"/>
      <c r="H3" s="382"/>
      <c r="I3" s="1572"/>
      <c r="J3" s="289"/>
      <c r="K3" s="289"/>
      <c r="L3" s="289"/>
      <c r="M3" s="289"/>
      <c r="N3" s="412"/>
      <c r="O3" s="382"/>
      <c r="P3" s="1572"/>
      <c r="Q3" s="289"/>
      <c r="R3" s="289"/>
      <c r="S3" s="289"/>
      <c r="T3" s="289"/>
      <c r="U3" s="412"/>
      <c r="V3" s="382"/>
      <c r="W3" s="1572"/>
      <c r="X3" s="289"/>
      <c r="Y3" s="289"/>
      <c r="Z3" s="289"/>
      <c r="AA3" s="289"/>
      <c r="AB3" s="1073"/>
      <c r="AC3" s="382"/>
      <c r="AD3" s="1572"/>
      <c r="AE3" s="289"/>
      <c r="AF3" s="289"/>
      <c r="AG3" s="1073"/>
      <c r="AH3" s="382"/>
      <c r="AI3" s="1572"/>
      <c r="AJ3" s="289"/>
      <c r="AK3" s="289"/>
      <c r="AL3" s="1073"/>
      <c r="AP3" s="382"/>
      <c r="AQ3" s="1572"/>
      <c r="AR3" s="289"/>
      <c r="AS3" s="289"/>
      <c r="AT3" s="1073"/>
    </row>
    <row r="4" spans="1:47" ht="13.5" customHeight="1">
      <c r="B4" s="4291" t="s">
        <v>1339</v>
      </c>
      <c r="C4" s="4291"/>
      <c r="D4" s="4291"/>
      <c r="E4" s="4291"/>
      <c r="F4" s="4291"/>
      <c r="G4" s="4291"/>
      <c r="H4" s="4291"/>
      <c r="I4" s="4291"/>
      <c r="J4" s="4291"/>
      <c r="K4" s="2770"/>
      <c r="L4" s="98"/>
      <c r="M4" s="132"/>
      <c r="N4" s="413" t="s">
        <v>82</v>
      </c>
      <c r="O4" s="383"/>
      <c r="P4" s="1573"/>
      <c r="Q4" s="98"/>
      <c r="R4" s="2770"/>
      <c r="S4" s="98"/>
      <c r="T4" s="98"/>
      <c r="U4" s="413" t="s">
        <v>82</v>
      </c>
      <c r="V4" s="383"/>
      <c r="W4" s="1573"/>
      <c r="X4" s="98"/>
      <c r="Y4" s="2770"/>
      <c r="Z4" s="98"/>
      <c r="AA4" s="98"/>
      <c r="AB4" s="1074" t="s">
        <v>82</v>
      </c>
      <c r="AC4" s="383"/>
      <c r="AD4" s="1573"/>
      <c r="AE4" s="98"/>
      <c r="AF4" s="2770"/>
      <c r="AG4" s="1074" t="s">
        <v>82</v>
      </c>
      <c r="AH4" s="383"/>
      <c r="AI4" s="1573"/>
      <c r="AJ4" s="98"/>
      <c r="AK4" s="2770"/>
      <c r="AL4" s="1074" t="s">
        <v>82</v>
      </c>
      <c r="AP4" s="383"/>
      <c r="AQ4" s="1573"/>
      <c r="AR4" s="98"/>
      <c r="AS4" s="2770"/>
      <c r="AT4" s="1074" t="s">
        <v>82</v>
      </c>
    </row>
    <row r="5" spans="1:47" s="13" customFormat="1" ht="13.5" customHeight="1">
      <c r="A5" s="4169" t="s">
        <v>5</v>
      </c>
      <c r="B5" s="4169"/>
      <c r="C5" s="4169"/>
      <c r="D5" s="4169"/>
      <c r="E5" s="4169"/>
      <c r="F5" s="4169"/>
      <c r="G5" s="1754" t="s">
        <v>47</v>
      </c>
      <c r="H5" s="4170" t="s">
        <v>821</v>
      </c>
      <c r="I5" s="4170"/>
      <c r="J5" s="4170"/>
      <c r="K5" s="4170"/>
      <c r="L5" s="4170"/>
      <c r="M5" s="4170"/>
      <c r="N5" s="4170"/>
      <c r="O5" s="4171" t="s">
        <v>456</v>
      </c>
      <c r="P5" s="4172"/>
      <c r="Q5" s="4172"/>
      <c r="R5" s="4172"/>
      <c r="S5" s="4172"/>
      <c r="T5" s="4172"/>
      <c r="U5" s="4172"/>
      <c r="V5" s="4173" t="s">
        <v>457</v>
      </c>
      <c r="W5" s="4174"/>
      <c r="X5" s="4174"/>
      <c r="Y5" s="4174"/>
      <c r="Z5" s="4174"/>
      <c r="AA5" s="4174"/>
      <c r="AB5" s="4174"/>
      <c r="AC5" s="4292" t="s">
        <v>853</v>
      </c>
      <c r="AD5" s="4293"/>
      <c r="AE5" s="4293"/>
      <c r="AF5" s="4293"/>
      <c r="AG5" s="4293"/>
      <c r="AH5" s="4294" t="s">
        <v>823</v>
      </c>
      <c r="AI5" s="4295"/>
      <c r="AJ5" s="4295"/>
      <c r="AK5" s="4295"/>
      <c r="AL5" s="4295"/>
      <c r="AP5" s="4289" t="s">
        <v>944</v>
      </c>
      <c r="AQ5" s="4290"/>
      <c r="AR5" s="4290"/>
      <c r="AS5" s="4290"/>
      <c r="AT5" s="4290"/>
    </row>
    <row r="6" spans="1:47" s="13" customFormat="1" ht="13.5" customHeight="1">
      <c r="A6" s="4169" t="s">
        <v>41</v>
      </c>
      <c r="B6" s="4169"/>
      <c r="C6" s="4169" t="s">
        <v>42</v>
      </c>
      <c r="D6" s="4169"/>
      <c r="E6" s="4169" t="s">
        <v>0</v>
      </c>
      <c r="F6" s="4169"/>
      <c r="G6" s="1754" t="s">
        <v>39</v>
      </c>
      <c r="H6" s="4170"/>
      <c r="I6" s="4170"/>
      <c r="J6" s="4170"/>
      <c r="K6" s="4170"/>
      <c r="L6" s="4170"/>
      <c r="M6" s="4170"/>
      <c r="N6" s="4170"/>
      <c r="O6" s="4172"/>
      <c r="P6" s="4172"/>
      <c r="Q6" s="4172"/>
      <c r="R6" s="4172"/>
      <c r="S6" s="4172"/>
      <c r="T6" s="4172"/>
      <c r="U6" s="4172"/>
      <c r="V6" s="4174"/>
      <c r="W6" s="4174"/>
      <c r="X6" s="4174"/>
      <c r="Y6" s="4174"/>
      <c r="Z6" s="4174"/>
      <c r="AA6" s="4174"/>
      <c r="AB6" s="4174"/>
      <c r="AC6" s="4293"/>
      <c r="AD6" s="4293"/>
      <c r="AE6" s="4293"/>
      <c r="AF6" s="4293"/>
      <c r="AG6" s="4293"/>
      <c r="AH6" s="4295"/>
      <c r="AI6" s="4295"/>
      <c r="AJ6" s="4295"/>
      <c r="AK6" s="4295"/>
      <c r="AL6" s="4295"/>
      <c r="AM6" s="13">
        <v>298000000</v>
      </c>
      <c r="AP6" s="4290"/>
      <c r="AQ6" s="4290"/>
      <c r="AR6" s="4290"/>
      <c r="AS6" s="4290"/>
      <c r="AT6" s="4290"/>
    </row>
    <row r="7" spans="1:47" s="13" customFormat="1" ht="15" customHeight="1">
      <c r="A7" s="4180" t="s">
        <v>30</v>
      </c>
      <c r="B7" s="4180"/>
      <c r="C7" s="4180"/>
      <c r="D7" s="4180"/>
      <c r="E7" s="4181"/>
      <c r="F7" s="4181"/>
      <c r="G7" s="1782">
        <f>SUM(G8,G73,G98,G141,G142)</f>
        <v>213000000.40000001</v>
      </c>
      <c r="H7" s="1783"/>
      <c r="I7" s="1784"/>
      <c r="J7" s="1785"/>
      <c r="K7" s="1786"/>
      <c r="L7" s="1785"/>
      <c r="M7" s="1787"/>
      <c r="N7" s="1782">
        <f>SUM(N8,N73,N98,N141,N142)</f>
        <v>94040064.400000006</v>
      </c>
      <c r="O7" s="1783"/>
      <c r="P7" s="1784"/>
      <c r="Q7" s="1785"/>
      <c r="R7" s="1786"/>
      <c r="S7" s="1785"/>
      <c r="T7" s="1785"/>
      <c r="U7" s="1782">
        <f>SUM(U8,U73,U98,U141,U142)</f>
        <v>24380000</v>
      </c>
      <c r="V7" s="1783"/>
      <c r="W7" s="1784"/>
      <c r="X7" s="1785"/>
      <c r="Y7" s="1786"/>
      <c r="Z7" s="1785"/>
      <c r="AA7" s="1785"/>
      <c r="AB7" s="1782">
        <f>SUM(AB8,AB73,AB98,AB141,AB142)</f>
        <v>24500000</v>
      </c>
      <c r="AC7" s="1783"/>
      <c r="AD7" s="1784"/>
      <c r="AE7" s="1785"/>
      <c r="AF7" s="1786"/>
      <c r="AG7" s="1782">
        <f>SUM(AG8,AG73,AG98,AG141,AG142)</f>
        <v>30000000</v>
      </c>
      <c r="AH7" s="1783"/>
      <c r="AI7" s="1784"/>
      <c r="AJ7" s="1785"/>
      <c r="AK7" s="1786"/>
      <c r="AL7" s="1782">
        <f>SUM(AL8,AL73,AL98,AL141,AL142)</f>
        <v>4000000</v>
      </c>
      <c r="AM7" s="652">
        <f>SUM(AL7,AG7,AB7,U7,N7)</f>
        <v>176920064.40000001</v>
      </c>
      <c r="AN7" s="652">
        <f>AM7-AM6</f>
        <v>-121079935.59999999</v>
      </c>
      <c r="AP7" s="1783"/>
      <c r="AQ7" s="1784"/>
      <c r="AR7" s="1785"/>
      <c r="AS7" s="1786"/>
      <c r="AT7" s="1782">
        <f>SUM(AT8,AT73,AT98,AT141,AT142)</f>
        <v>6000000</v>
      </c>
    </row>
    <row r="8" spans="1:47" s="13" customFormat="1" ht="18" customHeight="1">
      <c r="A8" s="1759">
        <v>730</v>
      </c>
      <c r="B8" s="4182" t="s">
        <v>796</v>
      </c>
      <c r="C8" s="1759">
        <v>732</v>
      </c>
      <c r="D8" s="426" t="s">
        <v>394</v>
      </c>
      <c r="E8" s="4183" t="s">
        <v>10</v>
      </c>
      <c r="F8" s="4183"/>
      <c r="G8" s="1822">
        <f>SUM(G9:G72)</f>
        <v>103880000</v>
      </c>
      <c r="H8" s="1823"/>
      <c r="I8" s="1824"/>
      <c r="J8" s="1825"/>
      <c r="K8" s="1826"/>
      <c r="L8" s="1825"/>
      <c r="M8" s="1827"/>
      <c r="N8" s="1822">
        <f>SUM(N9,N13,N17,N20,N24,N27,N31,N34,N41,N44,N47,N50,N53,N61,N68)</f>
        <v>15000000</v>
      </c>
      <c r="O8" s="1823"/>
      <c r="P8" s="1824"/>
      <c r="Q8" s="1825"/>
      <c r="R8" s="1826"/>
      <c r="S8" s="1825"/>
      <c r="T8" s="1825"/>
      <c r="U8" s="1822">
        <f>SUM(U9,U13,U17,U20,U24,U27,U31,U34,U41,U44,U47,U50,U53,U61,U68)</f>
        <v>24380000</v>
      </c>
      <c r="V8" s="1823"/>
      <c r="W8" s="1824"/>
      <c r="X8" s="1825"/>
      <c r="Y8" s="1826"/>
      <c r="Z8" s="1825"/>
      <c r="AA8" s="1825"/>
      <c r="AB8" s="1822">
        <f>SUM(AB9,AB13,AB17,AB20,AB24,AB27,AB31,AB34,AB2,AB41,AB44,AB47,AB50,AB53,AB61,AB68)</f>
        <v>24500000</v>
      </c>
      <c r="AC8" s="1823"/>
      <c r="AD8" s="1824"/>
      <c r="AE8" s="1825"/>
      <c r="AF8" s="1826"/>
      <c r="AG8" s="1822">
        <f>SUM(AG9,AG13,AG17,AG20,AG24,AG27,AG31,AG34,AG41,AG44,AG47,AG50,AG53,AG61,AG68)</f>
        <v>30000000</v>
      </c>
      <c r="AH8" s="1823"/>
      <c r="AI8" s="1824"/>
      <c r="AJ8" s="1825"/>
      <c r="AK8" s="1826"/>
      <c r="AL8" s="1822">
        <f>SUM(AL9,AL13,AL17,AL20,AL24,AL27,AL31,AL34,AL41,AL44,AL47,AL50,AL53,AL61,AL68)</f>
        <v>4000000</v>
      </c>
      <c r="AM8" s="652">
        <f>SUM(AL8,AG8,AB8,U8,N8)</f>
        <v>97880000</v>
      </c>
      <c r="AP8" s="1823"/>
      <c r="AQ8" s="1824"/>
      <c r="AR8" s="1825"/>
      <c r="AS8" s="1826"/>
      <c r="AT8" s="1822">
        <f>SUM(AT9,AT13,AT17,AT20,AT24,AT27,AT31,AT34,AT41,AT44,AT47,AT50,AT53,AT61,AT68)</f>
        <v>6000000</v>
      </c>
      <c r="AU8" s="2783">
        <f>N8+U8+AB8+AG8+AL8+AT8</f>
        <v>103880000</v>
      </c>
    </row>
    <row r="9" spans="1:47" s="13" customFormat="1" ht="14.1" customHeight="1">
      <c r="A9" s="1759"/>
      <c r="B9" s="4182"/>
      <c r="C9" s="426"/>
      <c r="D9" s="426"/>
      <c r="E9" s="1811" t="s">
        <v>391</v>
      </c>
      <c r="F9" s="1812" t="s">
        <v>396</v>
      </c>
      <c r="G9" s="1042">
        <f>SUM(N9,U9,AB9,AG9,AL9)</f>
        <v>18000000</v>
      </c>
      <c r="H9" s="1044"/>
      <c r="I9" s="1813"/>
      <c r="J9" s="1045"/>
      <c r="K9" s="473"/>
      <c r="L9" s="1045"/>
      <c r="M9" s="1046"/>
      <c r="N9" s="1814">
        <f>SUM(N10:N11)</f>
        <v>0</v>
      </c>
      <c r="O9" s="1044"/>
      <c r="P9" s="1813"/>
      <c r="Q9" s="1045"/>
      <c r="R9" s="473"/>
      <c r="S9" s="1045"/>
      <c r="T9" s="1045"/>
      <c r="U9" s="1814">
        <f>SUM(U10:U11)</f>
        <v>7000000</v>
      </c>
      <c r="V9" s="1044"/>
      <c r="W9" s="1813"/>
      <c r="X9" s="1045"/>
      <c r="Y9" s="473"/>
      <c r="Z9" s="1045"/>
      <c r="AA9" s="1045"/>
      <c r="AB9" s="1814">
        <f>SUM(AB10:AB11)</f>
        <v>11000000</v>
      </c>
      <c r="AC9" s="1044"/>
      <c r="AD9" s="1813"/>
      <c r="AE9" s="1045"/>
      <c r="AF9" s="473"/>
      <c r="AG9" s="1814">
        <f>SUM(AG10:AG11)</f>
        <v>0</v>
      </c>
      <c r="AH9" s="1044"/>
      <c r="AI9" s="1813"/>
      <c r="AJ9" s="1045"/>
      <c r="AK9" s="473"/>
      <c r="AL9" s="1814">
        <f>SUM(AL10:AL11)</f>
        <v>0</v>
      </c>
      <c r="AM9" s="652">
        <f t="shared" ref="AM9:AM68" si="0">SUM(AL9,AG9,AB9,U9,N9)</f>
        <v>18000000</v>
      </c>
      <c r="AP9" s="1044"/>
      <c r="AQ9" s="1813"/>
      <c r="AR9" s="1045"/>
      <c r="AS9" s="473"/>
      <c r="AT9" s="1814">
        <f>SUM(AT10:AT11)</f>
        <v>0</v>
      </c>
    </row>
    <row r="10" spans="1:47" s="13" customFormat="1" ht="10.5" hidden="1" customHeight="1">
      <c r="A10" s="1759"/>
      <c r="B10" s="1755"/>
      <c r="C10" s="426"/>
      <c r="D10" s="426"/>
      <c r="E10" s="426"/>
      <c r="F10" s="1670"/>
      <c r="G10" s="1671"/>
      <c r="H10" s="1681"/>
      <c r="I10" s="1682"/>
      <c r="J10" s="1683"/>
      <c r="K10" s="1759"/>
      <c r="L10" s="1683"/>
      <c r="M10" s="1693"/>
      <c r="N10" s="1676"/>
      <c r="O10" s="1685" t="s">
        <v>295</v>
      </c>
      <c r="P10" s="1686">
        <v>1000000</v>
      </c>
      <c r="Q10" s="1687" t="s">
        <v>7</v>
      </c>
      <c r="R10" s="1691">
        <v>2</v>
      </c>
      <c r="S10" s="1687"/>
      <c r="T10" s="1692"/>
      <c r="U10" s="1690">
        <f>SUM(P10*R10)</f>
        <v>2000000</v>
      </c>
      <c r="V10" s="1685" t="s">
        <v>295</v>
      </c>
      <c r="W10" s="1686">
        <v>500000</v>
      </c>
      <c r="X10" s="1687" t="s">
        <v>7</v>
      </c>
      <c r="Y10" s="1691">
        <v>12</v>
      </c>
      <c r="Z10" s="1687"/>
      <c r="AA10" s="1692"/>
      <c r="AB10" s="1690">
        <f>SUM(W10*Y10)</f>
        <v>6000000</v>
      </c>
      <c r="AC10" s="1681"/>
      <c r="AD10" s="1682"/>
      <c r="AE10" s="1683"/>
      <c r="AF10" s="1759"/>
      <c r="AG10" s="1676"/>
      <c r="AH10" s="1681"/>
      <c r="AI10" s="1682"/>
      <c r="AJ10" s="1683"/>
      <c r="AK10" s="1759"/>
      <c r="AL10" s="1676"/>
      <c r="AM10" s="652">
        <f t="shared" si="0"/>
        <v>8000000</v>
      </c>
      <c r="AP10" s="1681"/>
      <c r="AQ10" s="1682"/>
      <c r="AR10" s="1683"/>
      <c r="AS10" s="1759"/>
      <c r="AT10" s="1676"/>
    </row>
    <row r="11" spans="1:47" s="13" customFormat="1" ht="10.5" hidden="1" customHeight="1">
      <c r="A11" s="1759"/>
      <c r="B11" s="1755"/>
      <c r="C11" s="426"/>
      <c r="D11" s="426"/>
      <c r="E11" s="426"/>
      <c r="F11" s="1670"/>
      <c r="G11" s="1671"/>
      <c r="H11" s="1681"/>
      <c r="I11" s="1682"/>
      <c r="J11" s="1695"/>
      <c r="K11" s="1697"/>
      <c r="L11" s="1683"/>
      <c r="M11" s="1696"/>
      <c r="N11" s="1676"/>
      <c r="O11" s="1685" t="s">
        <v>295</v>
      </c>
      <c r="P11" s="1686">
        <v>1000000</v>
      </c>
      <c r="Q11" s="1687" t="s">
        <v>7</v>
      </c>
      <c r="R11" s="1691">
        <v>5</v>
      </c>
      <c r="S11" s="1687"/>
      <c r="T11" s="1692"/>
      <c r="U11" s="1690">
        <f>SUM(P11*R11)</f>
        <v>5000000</v>
      </c>
      <c r="V11" s="1685" t="s">
        <v>295</v>
      </c>
      <c r="W11" s="1686">
        <v>1000000</v>
      </c>
      <c r="X11" s="1687" t="s">
        <v>7</v>
      </c>
      <c r="Y11" s="1691">
        <v>5</v>
      </c>
      <c r="Z11" s="1687"/>
      <c r="AA11" s="1692"/>
      <c r="AB11" s="1690">
        <f>SUM(W11*Y11)</f>
        <v>5000000</v>
      </c>
      <c r="AC11" s="1681"/>
      <c r="AD11" s="1682"/>
      <c r="AE11" s="1695"/>
      <c r="AF11" s="1697"/>
      <c r="AG11" s="1676"/>
      <c r="AH11" s="1681"/>
      <c r="AI11" s="1682"/>
      <c r="AJ11" s="1695"/>
      <c r="AK11" s="1697"/>
      <c r="AL11" s="1676"/>
      <c r="AM11" s="652">
        <f>SUM(AL11,AG11,AB11,U11,N11)</f>
        <v>10000000</v>
      </c>
      <c r="AP11" s="1681"/>
      <c r="AQ11" s="1682"/>
      <c r="AR11" s="1695"/>
      <c r="AS11" s="1697"/>
      <c r="AT11" s="1676"/>
    </row>
    <row r="12" spans="1:47" s="13" customFormat="1" ht="18" hidden="1" customHeight="1">
      <c r="A12" s="1759"/>
      <c r="B12" s="1755"/>
      <c r="C12" s="426"/>
      <c r="D12" s="426"/>
      <c r="E12" s="426"/>
      <c r="F12" s="1670"/>
      <c r="G12" s="1671"/>
      <c r="H12" s="1681"/>
      <c r="I12" s="1682"/>
      <c r="J12" s="1695"/>
      <c r="K12" s="1697"/>
      <c r="L12" s="1683"/>
      <c r="M12" s="1696"/>
      <c r="N12" s="1676"/>
      <c r="O12" s="1698"/>
      <c r="P12" s="1699"/>
      <c r="Q12" s="1700"/>
      <c r="R12" s="1756"/>
      <c r="S12" s="1700"/>
      <c r="T12" s="1757"/>
      <c r="U12" s="1702"/>
      <c r="V12" s="1698"/>
      <c r="W12" s="1699"/>
      <c r="X12" s="1700"/>
      <c r="Y12" s="1756"/>
      <c r="Z12" s="1700"/>
      <c r="AA12" s="1757"/>
      <c r="AB12" s="1702"/>
      <c r="AC12" s="1681"/>
      <c r="AD12" s="1682"/>
      <c r="AE12" s="1695"/>
      <c r="AF12" s="1697"/>
      <c r="AG12" s="1676"/>
      <c r="AH12" s="1681"/>
      <c r="AI12" s="1682"/>
      <c r="AJ12" s="1695"/>
      <c r="AK12" s="1697"/>
      <c r="AL12" s="1676"/>
      <c r="AM12" s="652"/>
      <c r="AP12" s="1681"/>
      <c r="AQ12" s="1682"/>
      <c r="AR12" s="1695"/>
      <c r="AS12" s="1697"/>
      <c r="AT12" s="1676"/>
    </row>
    <row r="13" spans="1:47" s="13" customFormat="1" ht="14.1" customHeight="1">
      <c r="A13" s="1759"/>
      <c r="B13" s="1755"/>
      <c r="C13" s="426"/>
      <c r="D13" s="426"/>
      <c r="E13" s="426" t="s">
        <v>377</v>
      </c>
      <c r="F13" s="1670" t="s">
        <v>397</v>
      </c>
      <c r="G13" s="1671">
        <f>SUM(N13,U13,AB13,AG13,AL13)</f>
        <v>7000000</v>
      </c>
      <c r="H13" s="1681"/>
      <c r="I13" s="1682"/>
      <c r="J13" s="1683"/>
      <c r="K13" s="1697"/>
      <c r="L13" s="1683"/>
      <c r="M13" s="1696"/>
      <c r="N13" s="1676">
        <f>SUM(N14:N15)</f>
        <v>0</v>
      </c>
      <c r="O13" s="1677"/>
      <c r="P13" s="1678"/>
      <c r="Q13" s="1679"/>
      <c r="R13" s="1679"/>
      <c r="S13" s="1679"/>
      <c r="T13" s="1679"/>
      <c r="U13" s="1676">
        <f>SUM(U14:U16)</f>
        <v>6000000</v>
      </c>
      <c r="V13" s="1681"/>
      <c r="W13" s="1682"/>
      <c r="X13" s="1683"/>
      <c r="Y13" s="1697"/>
      <c r="Z13" s="1683"/>
      <c r="AA13" s="1697"/>
      <c r="AB13" s="1676">
        <f>SUM(AB14:AB15)</f>
        <v>1000000</v>
      </c>
      <c r="AC13" s="1681"/>
      <c r="AD13" s="1682"/>
      <c r="AE13" s="1683"/>
      <c r="AF13" s="1697"/>
      <c r="AG13" s="1676">
        <f>SUM(AG14:AG15)</f>
        <v>0</v>
      </c>
      <c r="AH13" s="1681"/>
      <c r="AI13" s="1682"/>
      <c r="AJ13" s="1683"/>
      <c r="AK13" s="1697"/>
      <c r="AL13" s="1676">
        <f>SUM(AL14:AL15)</f>
        <v>0</v>
      </c>
      <c r="AM13" s="652">
        <f>SUM(AL13,AG13,AB13,U13,N13)</f>
        <v>7000000</v>
      </c>
      <c r="AP13" s="1681"/>
      <c r="AQ13" s="1682"/>
      <c r="AR13" s="1683"/>
      <c r="AS13" s="1697"/>
      <c r="AT13" s="1676">
        <f>SUM(AT14:AT15)</f>
        <v>0</v>
      </c>
    </row>
    <row r="14" spans="1:47" s="13" customFormat="1" ht="10.5" hidden="1" customHeight="1">
      <c r="A14" s="1759"/>
      <c r="B14" s="1755"/>
      <c r="C14" s="426"/>
      <c r="D14" s="426"/>
      <c r="E14" s="426"/>
      <c r="F14" s="1670"/>
      <c r="G14" s="1671"/>
      <c r="H14" s="1681"/>
      <c r="I14" s="1682"/>
      <c r="J14" s="1683"/>
      <c r="K14" s="1697"/>
      <c r="L14" s="1683"/>
      <c r="M14" s="1696"/>
      <c r="N14" s="1676"/>
      <c r="O14" s="1685" t="s">
        <v>297</v>
      </c>
      <c r="P14" s="1686">
        <v>500000</v>
      </c>
      <c r="Q14" s="1687" t="s">
        <v>7</v>
      </c>
      <c r="R14" s="1688">
        <v>12</v>
      </c>
      <c r="S14" s="1687"/>
      <c r="T14" s="1689"/>
      <c r="U14" s="1690">
        <f>SUM(P14*R14)</f>
        <v>6000000</v>
      </c>
      <c r="V14" s="1685" t="s">
        <v>282</v>
      </c>
      <c r="W14" s="1686">
        <v>100000</v>
      </c>
      <c r="X14" s="1687" t="s">
        <v>7</v>
      </c>
      <c r="Y14" s="1691">
        <v>10</v>
      </c>
      <c r="Z14" s="1687"/>
      <c r="AA14" s="1692"/>
      <c r="AB14" s="1690">
        <f>SUM(W14*Y14)</f>
        <v>1000000</v>
      </c>
      <c r="AC14" s="1685"/>
      <c r="AD14" s="1686"/>
      <c r="AE14" s="1687"/>
      <c r="AF14" s="1691"/>
      <c r="AG14" s="1690">
        <f>SUM(AD14*AF14)</f>
        <v>0</v>
      </c>
      <c r="AH14" s="1681"/>
      <c r="AI14" s="1682"/>
      <c r="AJ14" s="1683"/>
      <c r="AK14" s="1697"/>
      <c r="AL14" s="1676"/>
      <c r="AM14" s="652">
        <f t="shared" si="0"/>
        <v>7000000</v>
      </c>
      <c r="AP14" s="1681"/>
      <c r="AQ14" s="1682"/>
      <c r="AR14" s="1683"/>
      <c r="AS14" s="1697"/>
      <c r="AT14" s="1676"/>
    </row>
    <row r="15" spans="1:47" s="13" customFormat="1" ht="18" hidden="1" customHeight="1">
      <c r="A15" s="1759"/>
      <c r="B15" s="1755"/>
      <c r="C15" s="426"/>
      <c r="D15" s="426"/>
      <c r="E15" s="426"/>
      <c r="F15" s="1670"/>
      <c r="G15" s="1671"/>
      <c r="H15" s="1681"/>
      <c r="I15" s="1682"/>
      <c r="J15" s="1683"/>
      <c r="K15" s="1697"/>
      <c r="L15" s="1683"/>
      <c r="M15" s="1696"/>
      <c r="N15" s="1676"/>
      <c r="O15" s="1685"/>
      <c r="P15" s="1686"/>
      <c r="Q15" s="1687"/>
      <c r="R15" s="1689"/>
      <c r="S15" s="1687"/>
      <c r="T15" s="1689"/>
      <c r="U15" s="1690"/>
      <c r="V15" s="1698"/>
      <c r="W15" s="1699"/>
      <c r="X15" s="1700"/>
      <c r="Y15" s="1756"/>
      <c r="Z15" s="1700"/>
      <c r="AA15" s="1757"/>
      <c r="AB15" s="1702">
        <f>SUM(W15*Y15)</f>
        <v>0</v>
      </c>
      <c r="AC15" s="1681"/>
      <c r="AD15" s="1682"/>
      <c r="AE15" s="1683"/>
      <c r="AF15" s="1697"/>
      <c r="AG15" s="1676"/>
      <c r="AH15" s="1681"/>
      <c r="AI15" s="1682"/>
      <c r="AJ15" s="1683"/>
      <c r="AK15" s="1697"/>
      <c r="AL15" s="1676"/>
      <c r="AM15" s="652">
        <f t="shared" si="0"/>
        <v>0</v>
      </c>
      <c r="AP15" s="1681"/>
      <c r="AQ15" s="1682"/>
      <c r="AR15" s="1683"/>
      <c r="AS15" s="1697"/>
      <c r="AT15" s="1676"/>
    </row>
    <row r="16" spans="1:47" s="13" customFormat="1" ht="18" hidden="1" customHeight="1">
      <c r="A16" s="1759"/>
      <c r="B16" s="1755"/>
      <c r="C16" s="426"/>
      <c r="D16" s="426"/>
      <c r="E16" s="426"/>
      <c r="F16" s="1670"/>
      <c r="G16" s="1671"/>
      <c r="H16" s="1681"/>
      <c r="I16" s="1682"/>
      <c r="J16" s="1683"/>
      <c r="K16" s="1697"/>
      <c r="L16" s="1683"/>
      <c r="M16" s="1696"/>
      <c r="N16" s="1676"/>
      <c r="O16" s="1685"/>
      <c r="P16" s="1686"/>
      <c r="Q16" s="1687"/>
      <c r="R16" s="1688"/>
      <c r="S16" s="1687"/>
      <c r="T16" s="1689"/>
      <c r="U16" s="1690"/>
      <c r="V16" s="1685"/>
      <c r="W16" s="1686"/>
      <c r="X16" s="1687"/>
      <c r="Y16" s="1691"/>
      <c r="Z16" s="1687"/>
      <c r="AA16" s="1692"/>
      <c r="AB16" s="1690"/>
      <c r="AC16" s="1681"/>
      <c r="AD16" s="1682"/>
      <c r="AE16" s="1683"/>
      <c r="AF16" s="1697"/>
      <c r="AG16" s="1676"/>
      <c r="AH16" s="1681"/>
      <c r="AI16" s="1682"/>
      <c r="AJ16" s="1683"/>
      <c r="AK16" s="1697"/>
      <c r="AL16" s="1676"/>
      <c r="AM16" s="652">
        <f t="shared" si="0"/>
        <v>0</v>
      </c>
      <c r="AP16" s="1681"/>
      <c r="AQ16" s="1682"/>
      <c r="AR16" s="1683"/>
      <c r="AS16" s="1697"/>
      <c r="AT16" s="1676"/>
    </row>
    <row r="17" spans="1:46" s="13" customFormat="1" ht="14.1" customHeight="1">
      <c r="A17" s="1759"/>
      <c r="B17" s="1755"/>
      <c r="C17" s="426"/>
      <c r="D17" s="426"/>
      <c r="E17" s="426" t="s">
        <v>378</v>
      </c>
      <c r="F17" s="1670" t="s">
        <v>398</v>
      </c>
      <c r="G17" s="1671">
        <f>SUM(N17,U17,AB17,AG17,AL17)</f>
        <v>2000000</v>
      </c>
      <c r="H17" s="1672"/>
      <c r="I17" s="1673"/>
      <c r="J17" s="1674"/>
      <c r="K17" s="1077"/>
      <c r="L17" s="424"/>
      <c r="M17" s="1675"/>
      <c r="N17" s="1676">
        <f>SUM(N18)</f>
        <v>0</v>
      </c>
      <c r="O17" s="1677"/>
      <c r="P17" s="1678"/>
      <c r="Q17" s="1679"/>
      <c r="R17" s="1679"/>
      <c r="S17" s="1679"/>
      <c r="T17" s="1679"/>
      <c r="U17" s="1676">
        <f>SUM(U18)</f>
        <v>1000000</v>
      </c>
      <c r="V17" s="1681"/>
      <c r="W17" s="1682"/>
      <c r="X17" s="1683"/>
      <c r="Y17" s="1697"/>
      <c r="Z17" s="1683"/>
      <c r="AA17" s="1697"/>
      <c r="AB17" s="1676">
        <f>SUM(AB18:AB19)</f>
        <v>1000000</v>
      </c>
      <c r="AC17" s="1672"/>
      <c r="AD17" s="1673"/>
      <c r="AE17" s="1674"/>
      <c r="AF17" s="1077"/>
      <c r="AG17" s="1676">
        <f>SUM(AG18)</f>
        <v>0</v>
      </c>
      <c r="AH17" s="1672"/>
      <c r="AI17" s="1673"/>
      <c r="AJ17" s="1674"/>
      <c r="AK17" s="1077"/>
      <c r="AL17" s="1676">
        <f>SUM(AL18)</f>
        <v>0</v>
      </c>
      <c r="AM17" s="652">
        <f t="shared" si="0"/>
        <v>2000000</v>
      </c>
      <c r="AP17" s="1672"/>
      <c r="AQ17" s="1673"/>
      <c r="AR17" s="1674"/>
      <c r="AS17" s="1077"/>
      <c r="AT17" s="1676">
        <f>SUM(AT18)</f>
        <v>0</v>
      </c>
    </row>
    <row r="18" spans="1:46" s="13" customFormat="1" ht="10.5" hidden="1" customHeight="1">
      <c r="A18" s="1759"/>
      <c r="B18" s="1755"/>
      <c r="C18" s="426"/>
      <c r="D18" s="426"/>
      <c r="E18" s="426"/>
      <c r="F18" s="1670"/>
      <c r="G18" s="1671"/>
      <c r="H18" s="1681"/>
      <c r="I18" s="1682"/>
      <c r="J18" s="1683"/>
      <c r="K18" s="1684"/>
      <c r="L18" s="1683"/>
      <c r="M18" s="1759"/>
      <c r="N18" s="1676"/>
      <c r="O18" s="1685" t="s">
        <v>305</v>
      </c>
      <c r="P18" s="1686">
        <v>200000</v>
      </c>
      <c r="Q18" s="1687" t="s">
        <v>7</v>
      </c>
      <c r="R18" s="1688">
        <v>5</v>
      </c>
      <c r="S18" s="1687"/>
      <c r="T18" s="1689"/>
      <c r="U18" s="1690">
        <f>SUM(P18*R18)</f>
        <v>1000000</v>
      </c>
      <c r="V18" s="1685" t="s">
        <v>282</v>
      </c>
      <c r="W18" s="1686">
        <v>100000</v>
      </c>
      <c r="X18" s="1687" t="s">
        <v>7</v>
      </c>
      <c r="Y18" s="1691">
        <v>10</v>
      </c>
      <c r="Z18" s="1687"/>
      <c r="AA18" s="1692"/>
      <c r="AB18" s="1690">
        <f>SUM(W18*Y18)</f>
        <v>1000000</v>
      </c>
      <c r="AC18" s="1681"/>
      <c r="AD18" s="1682"/>
      <c r="AE18" s="1683"/>
      <c r="AF18" s="1684"/>
      <c r="AG18" s="1676"/>
      <c r="AH18" s="1681"/>
      <c r="AI18" s="1682"/>
      <c r="AJ18" s="1683"/>
      <c r="AK18" s="1684"/>
      <c r="AL18" s="1676"/>
      <c r="AM18" s="652">
        <f t="shared" si="0"/>
        <v>2000000</v>
      </c>
      <c r="AP18" s="1681"/>
      <c r="AQ18" s="1682"/>
      <c r="AR18" s="1683"/>
      <c r="AS18" s="1684"/>
      <c r="AT18" s="1676"/>
    </row>
    <row r="19" spans="1:46" s="13" customFormat="1" ht="18" hidden="1" customHeight="1">
      <c r="A19" s="1759"/>
      <c r="B19" s="1755"/>
      <c r="C19" s="426"/>
      <c r="D19" s="426"/>
      <c r="E19" s="426"/>
      <c r="F19" s="1670"/>
      <c r="G19" s="1671"/>
      <c r="H19" s="1681"/>
      <c r="I19" s="1682"/>
      <c r="J19" s="1683"/>
      <c r="K19" s="1684"/>
      <c r="L19" s="1683"/>
      <c r="M19" s="1759"/>
      <c r="N19" s="1676"/>
      <c r="O19" s="1685"/>
      <c r="P19" s="1686"/>
      <c r="Q19" s="1687"/>
      <c r="R19" s="1688"/>
      <c r="S19" s="1687"/>
      <c r="T19" s="1689"/>
      <c r="U19" s="1690"/>
      <c r="V19" s="1685"/>
      <c r="W19" s="1686"/>
      <c r="X19" s="1687"/>
      <c r="Y19" s="1691"/>
      <c r="Z19" s="1687"/>
      <c r="AA19" s="1692"/>
      <c r="AB19" s="1690"/>
      <c r="AC19" s="1681"/>
      <c r="AD19" s="1682"/>
      <c r="AE19" s="1683"/>
      <c r="AF19" s="1684"/>
      <c r="AG19" s="1676"/>
      <c r="AH19" s="1681"/>
      <c r="AI19" s="1682"/>
      <c r="AJ19" s="1683"/>
      <c r="AK19" s="1684"/>
      <c r="AL19" s="1676"/>
      <c r="AM19" s="652"/>
      <c r="AP19" s="1681"/>
      <c r="AQ19" s="1682"/>
      <c r="AR19" s="1683"/>
      <c r="AS19" s="1684"/>
      <c r="AT19" s="1676"/>
    </row>
    <row r="20" spans="1:46" s="13" customFormat="1" ht="14.1" customHeight="1">
      <c r="A20" s="1759"/>
      <c r="B20" s="1755"/>
      <c r="C20" s="1759"/>
      <c r="D20" s="426"/>
      <c r="E20" s="426" t="s">
        <v>379</v>
      </c>
      <c r="F20" s="1670" t="s">
        <v>617</v>
      </c>
      <c r="G20" s="1671">
        <f>SUM(N20,U20,AB20,AG20,AL20)</f>
        <v>10000000</v>
      </c>
      <c r="H20" s="1681"/>
      <c r="I20" s="1682"/>
      <c r="J20" s="1683"/>
      <c r="K20" s="1759"/>
      <c r="L20" s="1683"/>
      <c r="M20" s="1693"/>
      <c r="N20" s="1676">
        <f>SUM(N22:N25)</f>
        <v>0</v>
      </c>
      <c r="O20" s="1681"/>
      <c r="P20" s="1682"/>
      <c r="Q20" s="1683"/>
      <c r="R20" s="1759"/>
      <c r="S20" s="1683"/>
      <c r="T20" s="1683"/>
      <c r="U20" s="1676">
        <f>SUM(U21:U22)</f>
        <v>0</v>
      </c>
      <c r="V20" s="1681"/>
      <c r="W20" s="1682"/>
      <c r="X20" s="1683"/>
      <c r="Y20" s="1759"/>
      <c r="Z20" s="1683"/>
      <c r="AA20" s="1683"/>
      <c r="AB20" s="1676">
        <f>AB21+AB22</f>
        <v>10000000</v>
      </c>
      <c r="AC20" s="1681"/>
      <c r="AD20" s="1682"/>
      <c r="AE20" s="1683"/>
      <c r="AF20" s="1759"/>
      <c r="AG20" s="1676">
        <f>SUM(AG22:AG22)</f>
        <v>0</v>
      </c>
      <c r="AH20" s="1681"/>
      <c r="AI20" s="1682"/>
      <c r="AJ20" s="1683"/>
      <c r="AK20" s="1759"/>
      <c r="AL20" s="1676">
        <f>SUM(AL22:AL22)</f>
        <v>0</v>
      </c>
      <c r="AM20" s="652">
        <f t="shared" si="0"/>
        <v>10000000</v>
      </c>
      <c r="AP20" s="1681"/>
      <c r="AQ20" s="1682"/>
      <c r="AR20" s="1683"/>
      <c r="AS20" s="1759"/>
      <c r="AT20" s="1676">
        <f>SUM(AT22:AT22)</f>
        <v>0</v>
      </c>
    </row>
    <row r="21" spans="1:46" s="13" customFormat="1" ht="10.5" hidden="1" customHeight="1">
      <c r="A21" s="1759"/>
      <c r="B21" s="1755"/>
      <c r="C21" s="1759"/>
      <c r="D21" s="426"/>
      <c r="E21" s="426"/>
      <c r="F21" s="1670"/>
      <c r="G21" s="1671"/>
      <c r="H21" s="1681"/>
      <c r="I21" s="1682"/>
      <c r="J21" s="1683"/>
      <c r="K21" s="1759"/>
      <c r="L21" s="1683"/>
      <c r="M21" s="1693"/>
      <c r="N21" s="1676"/>
      <c r="O21" s="1681"/>
      <c r="P21" s="1682"/>
      <c r="Q21" s="1683"/>
      <c r="R21" s="1759"/>
      <c r="S21" s="1683"/>
      <c r="T21" s="1683"/>
      <c r="U21" s="1676"/>
      <c r="V21" s="1685" t="s">
        <v>619</v>
      </c>
      <c r="W21" s="1686"/>
      <c r="X21" s="1687"/>
      <c r="Y21" s="1691"/>
      <c r="Z21" s="1687"/>
      <c r="AA21" s="1694"/>
      <c r="AB21" s="1690">
        <v>10000000</v>
      </c>
      <c r="AC21" s="1681"/>
      <c r="AD21" s="1682"/>
      <c r="AE21" s="1683"/>
      <c r="AF21" s="1759"/>
      <c r="AG21" s="1676"/>
      <c r="AH21" s="1681"/>
      <c r="AI21" s="1682"/>
      <c r="AJ21" s="1683"/>
      <c r="AK21" s="1759"/>
      <c r="AL21" s="1676"/>
      <c r="AM21" s="652">
        <f t="shared" si="0"/>
        <v>10000000</v>
      </c>
      <c r="AP21" s="1681"/>
      <c r="AQ21" s="1682"/>
      <c r="AR21" s="1683"/>
      <c r="AS21" s="1759"/>
      <c r="AT21" s="1676"/>
    </row>
    <row r="22" spans="1:46" s="13" customFormat="1" ht="18" hidden="1" customHeight="1">
      <c r="A22" s="1759"/>
      <c r="B22" s="1755"/>
      <c r="C22" s="1759"/>
      <c r="D22" s="1759"/>
      <c r="E22" s="1759"/>
      <c r="F22" s="1670"/>
      <c r="G22" s="1671"/>
      <c r="H22" s="1681"/>
      <c r="I22" s="1682"/>
      <c r="J22" s="1695"/>
      <c r="K22" s="1759"/>
      <c r="L22" s="1683"/>
      <c r="M22" s="1696"/>
      <c r="N22" s="1676"/>
      <c r="O22" s="1681"/>
      <c r="P22" s="1682"/>
      <c r="Q22" s="1695"/>
      <c r="R22" s="1759"/>
      <c r="S22" s="1683"/>
      <c r="T22" s="1697"/>
      <c r="U22" s="1676"/>
      <c r="V22" s="1685"/>
      <c r="W22" s="1686"/>
      <c r="X22" s="1687"/>
      <c r="Y22" s="1691"/>
      <c r="Z22" s="1687"/>
      <c r="AA22" s="1692"/>
      <c r="AB22" s="1690"/>
      <c r="AC22" s="1681"/>
      <c r="AD22" s="1682"/>
      <c r="AE22" s="1695"/>
      <c r="AF22" s="1759"/>
      <c r="AG22" s="1676"/>
      <c r="AH22" s="1681"/>
      <c r="AI22" s="1682"/>
      <c r="AJ22" s="1695"/>
      <c r="AK22" s="1759"/>
      <c r="AL22" s="1676"/>
      <c r="AM22" s="652">
        <f t="shared" si="0"/>
        <v>0</v>
      </c>
      <c r="AP22" s="1681"/>
      <c r="AQ22" s="1682"/>
      <c r="AR22" s="1695"/>
      <c r="AS22" s="1759"/>
      <c r="AT22" s="1676"/>
    </row>
    <row r="23" spans="1:46" s="13" customFormat="1" ht="18" hidden="1" customHeight="1">
      <c r="A23" s="1759"/>
      <c r="B23" s="1755"/>
      <c r="C23" s="1759"/>
      <c r="D23" s="1759"/>
      <c r="E23" s="1759"/>
      <c r="F23" s="1670"/>
      <c r="G23" s="1671"/>
      <c r="H23" s="1681"/>
      <c r="I23" s="1682"/>
      <c r="J23" s="1695"/>
      <c r="K23" s="1759"/>
      <c r="L23" s="1683"/>
      <c r="M23" s="1696"/>
      <c r="N23" s="1676"/>
      <c r="O23" s="1681"/>
      <c r="P23" s="1682"/>
      <c r="Q23" s="1695"/>
      <c r="R23" s="1759"/>
      <c r="S23" s="1683"/>
      <c r="T23" s="1697"/>
      <c r="U23" s="1676"/>
      <c r="V23" s="1685"/>
      <c r="W23" s="1686"/>
      <c r="X23" s="1687"/>
      <c r="Y23" s="1691"/>
      <c r="Z23" s="1687"/>
      <c r="AA23" s="1692"/>
      <c r="AB23" s="1690"/>
      <c r="AC23" s="1681"/>
      <c r="AD23" s="1682"/>
      <c r="AE23" s="1695"/>
      <c r="AF23" s="1759"/>
      <c r="AG23" s="1676"/>
      <c r="AH23" s="1681"/>
      <c r="AI23" s="1682"/>
      <c r="AJ23" s="1695"/>
      <c r="AK23" s="1759"/>
      <c r="AL23" s="1676"/>
      <c r="AM23" s="652"/>
      <c r="AP23" s="1681"/>
      <c r="AQ23" s="1682"/>
      <c r="AR23" s="1695"/>
      <c r="AS23" s="1759"/>
      <c r="AT23" s="1676"/>
    </row>
    <row r="24" spans="1:46" s="13" customFormat="1" ht="14.1" customHeight="1">
      <c r="A24" s="1759"/>
      <c r="B24" s="1755"/>
      <c r="C24" s="1759"/>
      <c r="D24" s="426"/>
      <c r="E24" s="426" t="s">
        <v>380</v>
      </c>
      <c r="F24" s="1670" t="s">
        <v>399</v>
      </c>
      <c r="G24" s="1671">
        <f>SUM(N24,U24,AB24,AG24,AL24)</f>
        <v>500000</v>
      </c>
      <c r="H24" s="1681"/>
      <c r="I24" s="1682"/>
      <c r="J24" s="1683"/>
      <c r="K24" s="1759"/>
      <c r="L24" s="1683"/>
      <c r="M24" s="1693"/>
      <c r="N24" s="1676">
        <f>SUM(N25:N28)</f>
        <v>0</v>
      </c>
      <c r="O24" s="1681"/>
      <c r="P24" s="1682"/>
      <c r="Q24" s="1683"/>
      <c r="R24" s="1759"/>
      <c r="S24" s="1683"/>
      <c r="T24" s="1683"/>
      <c r="U24" s="1676">
        <f>SUM(U25)</f>
        <v>500000</v>
      </c>
      <c r="V24" s="1681"/>
      <c r="W24" s="1682"/>
      <c r="X24" s="1683"/>
      <c r="Y24" s="1759"/>
      <c r="Z24" s="1683"/>
      <c r="AA24" s="1683"/>
      <c r="AB24" s="1676">
        <f>SUM(AB25)</f>
        <v>0</v>
      </c>
      <c r="AC24" s="1681"/>
      <c r="AD24" s="1682"/>
      <c r="AE24" s="1683"/>
      <c r="AF24" s="1759"/>
      <c r="AG24" s="1676">
        <f>SUM(AG25)</f>
        <v>0</v>
      </c>
      <c r="AH24" s="1681"/>
      <c r="AI24" s="1682"/>
      <c r="AJ24" s="1683"/>
      <c r="AK24" s="1759"/>
      <c r="AL24" s="1676">
        <f>SUM(AL25)</f>
        <v>0</v>
      </c>
      <c r="AM24" s="652">
        <f t="shared" si="0"/>
        <v>500000</v>
      </c>
      <c r="AP24" s="1681"/>
      <c r="AQ24" s="1682"/>
      <c r="AR24" s="1683"/>
      <c r="AS24" s="1759"/>
      <c r="AT24" s="1676">
        <f>SUM(AT25)</f>
        <v>0</v>
      </c>
    </row>
    <row r="25" spans="1:46" s="13" customFormat="1" ht="10.5" hidden="1" customHeight="1">
      <c r="A25" s="1759"/>
      <c r="B25" s="1755"/>
      <c r="C25" s="1759"/>
      <c r="D25" s="1759"/>
      <c r="E25" s="1759"/>
      <c r="F25" s="1670"/>
      <c r="G25" s="1671"/>
      <c r="H25" s="1681"/>
      <c r="I25" s="1682"/>
      <c r="J25" s="1683"/>
      <c r="K25" s="1697"/>
      <c r="L25" s="1683"/>
      <c r="M25" s="1696"/>
      <c r="N25" s="1676"/>
      <c r="O25" s="1685" t="s">
        <v>284</v>
      </c>
      <c r="P25" s="1686"/>
      <c r="Q25" s="1687"/>
      <c r="R25" s="1689"/>
      <c r="S25" s="1687"/>
      <c r="T25" s="1689"/>
      <c r="U25" s="1690">
        <v>500000</v>
      </c>
      <c r="V25" s="1685"/>
      <c r="W25" s="1686"/>
      <c r="X25" s="1687"/>
      <c r="Y25" s="1689"/>
      <c r="Z25" s="1687"/>
      <c r="AA25" s="1689"/>
      <c r="AB25" s="1690"/>
      <c r="AC25" s="1681"/>
      <c r="AD25" s="1682"/>
      <c r="AE25" s="1683"/>
      <c r="AF25" s="1697"/>
      <c r="AG25" s="1676"/>
      <c r="AH25" s="1681"/>
      <c r="AI25" s="1682"/>
      <c r="AJ25" s="1683"/>
      <c r="AK25" s="1697"/>
      <c r="AL25" s="1676"/>
      <c r="AM25" s="652">
        <f t="shared" si="0"/>
        <v>500000</v>
      </c>
      <c r="AP25" s="1681"/>
      <c r="AQ25" s="1682"/>
      <c r="AR25" s="1683"/>
      <c r="AS25" s="1697"/>
      <c r="AT25" s="1676"/>
    </row>
    <row r="26" spans="1:46" s="13" customFormat="1" ht="18" hidden="1" customHeight="1">
      <c r="A26" s="1759"/>
      <c r="B26" s="1755"/>
      <c r="C26" s="1759"/>
      <c r="D26" s="1759"/>
      <c r="E26" s="1759"/>
      <c r="F26" s="1670"/>
      <c r="G26" s="1671"/>
      <c r="H26" s="1681"/>
      <c r="I26" s="1682"/>
      <c r="J26" s="1683"/>
      <c r="K26" s="1697"/>
      <c r="L26" s="1683"/>
      <c r="M26" s="1696"/>
      <c r="N26" s="1676"/>
      <c r="O26" s="1685"/>
      <c r="P26" s="1686"/>
      <c r="Q26" s="1687"/>
      <c r="R26" s="1689"/>
      <c r="S26" s="1687"/>
      <c r="T26" s="1689"/>
      <c r="U26" s="1690"/>
      <c r="V26" s="1685"/>
      <c r="W26" s="1686"/>
      <c r="X26" s="1687"/>
      <c r="Y26" s="1689"/>
      <c r="Z26" s="1687"/>
      <c r="AA26" s="1689"/>
      <c r="AB26" s="1690"/>
      <c r="AC26" s="1681"/>
      <c r="AD26" s="1682"/>
      <c r="AE26" s="1683"/>
      <c r="AF26" s="1697"/>
      <c r="AG26" s="1676"/>
      <c r="AH26" s="1681"/>
      <c r="AI26" s="1682"/>
      <c r="AJ26" s="1683"/>
      <c r="AK26" s="1697"/>
      <c r="AL26" s="1676"/>
      <c r="AM26" s="652"/>
      <c r="AP26" s="1681"/>
      <c r="AQ26" s="1682"/>
      <c r="AR26" s="1683"/>
      <c r="AS26" s="1697"/>
      <c r="AT26" s="1676"/>
    </row>
    <row r="27" spans="1:46" s="13" customFormat="1" ht="14.1" customHeight="1">
      <c r="A27" s="1759"/>
      <c r="B27" s="1755"/>
      <c r="C27" s="1759"/>
      <c r="D27" s="426"/>
      <c r="E27" s="426" t="s">
        <v>381</v>
      </c>
      <c r="F27" s="1670" t="s">
        <v>400</v>
      </c>
      <c r="G27" s="1671">
        <f>SUM(N27,U27,AB27,AG27,AL27)</f>
        <v>300000</v>
      </c>
      <c r="H27" s="1681"/>
      <c r="I27" s="1682"/>
      <c r="J27" s="1683"/>
      <c r="K27" s="1759"/>
      <c r="L27" s="1683"/>
      <c r="M27" s="1693"/>
      <c r="N27" s="1676">
        <f>SUM(N28:N31)</f>
        <v>0</v>
      </c>
      <c r="O27" s="1681"/>
      <c r="P27" s="1682"/>
      <c r="Q27" s="1683"/>
      <c r="R27" s="1759"/>
      <c r="S27" s="1683"/>
      <c r="T27" s="1683"/>
      <c r="U27" s="1676">
        <f>SUM(U28:U29)</f>
        <v>300000</v>
      </c>
      <c r="V27" s="1681"/>
      <c r="W27" s="1682"/>
      <c r="X27" s="1683"/>
      <c r="Y27" s="1759"/>
      <c r="Z27" s="1683"/>
      <c r="AA27" s="1683"/>
      <c r="AB27" s="1676"/>
      <c r="AC27" s="1681"/>
      <c r="AD27" s="1682"/>
      <c r="AE27" s="1683"/>
      <c r="AF27" s="1759"/>
      <c r="AG27" s="1676">
        <f>SUM(AG28:AG29)</f>
        <v>0</v>
      </c>
      <c r="AH27" s="1681"/>
      <c r="AI27" s="1682"/>
      <c r="AJ27" s="1683"/>
      <c r="AK27" s="1759"/>
      <c r="AL27" s="1676">
        <f>SUM(AL28:AL29)</f>
        <v>0</v>
      </c>
      <c r="AM27" s="652">
        <f t="shared" si="0"/>
        <v>300000</v>
      </c>
      <c r="AP27" s="1681"/>
      <c r="AQ27" s="1682"/>
      <c r="AR27" s="1683"/>
      <c r="AS27" s="1759"/>
      <c r="AT27" s="1676">
        <f>SUM(AT28:AT29)</f>
        <v>0</v>
      </c>
    </row>
    <row r="28" spans="1:46" s="13" customFormat="1" ht="10.5" hidden="1" customHeight="1">
      <c r="A28" s="1759"/>
      <c r="B28" s="1755"/>
      <c r="C28" s="1759"/>
      <c r="D28" s="1759"/>
      <c r="E28" s="1759"/>
      <c r="F28" s="1670"/>
      <c r="G28" s="1671"/>
      <c r="H28" s="1681"/>
      <c r="I28" s="1682"/>
      <c r="J28" s="1683"/>
      <c r="K28" s="1684"/>
      <c r="L28" s="1683"/>
      <c r="M28" s="1696"/>
      <c r="N28" s="1676"/>
      <c r="O28" s="1685" t="s">
        <v>283</v>
      </c>
      <c r="P28" s="1686">
        <v>30000</v>
      </c>
      <c r="Q28" s="1687" t="s">
        <v>7</v>
      </c>
      <c r="R28" s="1711">
        <v>10</v>
      </c>
      <c r="S28" s="1687"/>
      <c r="T28" s="1689"/>
      <c r="U28" s="1690">
        <f>SUM(P28*R28)</f>
        <v>300000</v>
      </c>
      <c r="V28" s="1698"/>
      <c r="W28" s="1699"/>
      <c r="X28" s="1700"/>
      <c r="Y28" s="1701"/>
      <c r="Z28" s="1700"/>
      <c r="AA28" s="1701"/>
      <c r="AB28" s="1702"/>
      <c r="AC28" s="1681"/>
      <c r="AD28" s="1682"/>
      <c r="AE28" s="1683"/>
      <c r="AF28" s="1684"/>
      <c r="AG28" s="1676"/>
      <c r="AH28" s="1681"/>
      <c r="AI28" s="1682"/>
      <c r="AJ28" s="1683"/>
      <c r="AK28" s="1684"/>
      <c r="AL28" s="1676"/>
      <c r="AM28" s="652">
        <f t="shared" si="0"/>
        <v>300000</v>
      </c>
      <c r="AP28" s="1681"/>
      <c r="AQ28" s="1682"/>
      <c r="AR28" s="1683"/>
      <c r="AS28" s="1684"/>
      <c r="AT28" s="1676"/>
    </row>
    <row r="29" spans="1:46" s="13" customFormat="1" ht="18" hidden="1" customHeight="1">
      <c r="A29" s="1759"/>
      <c r="B29" s="1755"/>
      <c r="C29" s="1759"/>
      <c r="D29" s="1759"/>
      <c r="E29" s="1759"/>
      <c r="F29" s="1670"/>
      <c r="G29" s="1671"/>
      <c r="H29" s="1681"/>
      <c r="I29" s="1682"/>
      <c r="J29" s="1683"/>
      <c r="K29" s="1684"/>
      <c r="L29" s="1683"/>
      <c r="M29" s="1696"/>
      <c r="N29" s="1676"/>
      <c r="O29" s="1703"/>
      <c r="P29" s="1704"/>
      <c r="Q29" s="1705"/>
      <c r="R29" s="1689"/>
      <c r="S29" s="1706"/>
      <c r="T29" s="1707"/>
      <c r="U29" s="1708"/>
      <c r="V29" s="1681"/>
      <c r="W29" s="1682"/>
      <c r="X29" s="1683"/>
      <c r="Y29" s="1684"/>
      <c r="Z29" s="1683"/>
      <c r="AA29" s="1697"/>
      <c r="AB29" s="1676"/>
      <c r="AC29" s="1681"/>
      <c r="AD29" s="1682"/>
      <c r="AE29" s="1683"/>
      <c r="AF29" s="1684"/>
      <c r="AG29" s="1676"/>
      <c r="AH29" s="1681"/>
      <c r="AI29" s="1682"/>
      <c r="AJ29" s="1683"/>
      <c r="AK29" s="1684"/>
      <c r="AL29" s="1676"/>
      <c r="AM29" s="652">
        <f t="shared" si="0"/>
        <v>0</v>
      </c>
      <c r="AP29" s="1681"/>
      <c r="AQ29" s="1682"/>
      <c r="AR29" s="1683"/>
      <c r="AS29" s="1684"/>
      <c r="AT29" s="1676"/>
    </row>
    <row r="30" spans="1:46" s="13" customFormat="1" ht="18" hidden="1" customHeight="1">
      <c r="A30" s="1759"/>
      <c r="B30" s="1755"/>
      <c r="C30" s="1759"/>
      <c r="D30" s="1759"/>
      <c r="E30" s="1759"/>
      <c r="F30" s="1670"/>
      <c r="G30" s="1671"/>
      <c r="H30" s="1681"/>
      <c r="I30" s="1682"/>
      <c r="J30" s="1683"/>
      <c r="K30" s="1684"/>
      <c r="L30" s="1683"/>
      <c r="M30" s="1696"/>
      <c r="N30" s="1676"/>
      <c r="O30" s="1703"/>
      <c r="P30" s="1704"/>
      <c r="Q30" s="1705"/>
      <c r="R30" s="1689"/>
      <c r="S30" s="1706"/>
      <c r="T30" s="1707"/>
      <c r="U30" s="1708"/>
      <c r="V30" s="1681"/>
      <c r="W30" s="1682"/>
      <c r="X30" s="1683"/>
      <c r="Y30" s="1684"/>
      <c r="Z30" s="1683"/>
      <c r="AA30" s="1697"/>
      <c r="AB30" s="1676"/>
      <c r="AC30" s="1681"/>
      <c r="AD30" s="1682"/>
      <c r="AE30" s="1683"/>
      <c r="AF30" s="1684"/>
      <c r="AG30" s="1676"/>
      <c r="AH30" s="1681"/>
      <c r="AI30" s="1682"/>
      <c r="AJ30" s="1683"/>
      <c r="AK30" s="1684"/>
      <c r="AL30" s="1676"/>
      <c r="AM30" s="652"/>
      <c r="AP30" s="1681"/>
      <c r="AQ30" s="1682"/>
      <c r="AR30" s="1683"/>
      <c r="AS30" s="1684"/>
      <c r="AT30" s="1676"/>
    </row>
    <row r="31" spans="1:46" s="13" customFormat="1" ht="14.1" customHeight="1">
      <c r="A31" s="1759"/>
      <c r="B31" s="1755"/>
      <c r="C31" s="1759"/>
      <c r="D31" s="426"/>
      <c r="E31" s="426" t="s">
        <v>382</v>
      </c>
      <c r="F31" s="1670" t="s">
        <v>401</v>
      </c>
      <c r="G31" s="1671">
        <f>SUM(N31,U31,AB31,AG31,AL31)</f>
        <v>0</v>
      </c>
      <c r="H31" s="1681"/>
      <c r="I31" s="1682"/>
      <c r="J31" s="1683"/>
      <c r="K31" s="1759"/>
      <c r="L31" s="1683"/>
      <c r="M31" s="1693"/>
      <c r="N31" s="1676">
        <f>SUM(N32:N35)</f>
        <v>0</v>
      </c>
      <c r="O31" s="1681"/>
      <c r="P31" s="1682"/>
      <c r="Q31" s="1683"/>
      <c r="R31" s="1759"/>
      <c r="S31" s="1683"/>
      <c r="T31" s="1683"/>
      <c r="U31" s="1676">
        <f>SUM(U32)</f>
        <v>0</v>
      </c>
      <c r="V31" s="1681"/>
      <c r="W31" s="1682"/>
      <c r="X31" s="1683"/>
      <c r="Y31" s="1759"/>
      <c r="Z31" s="1683"/>
      <c r="AA31" s="1683"/>
      <c r="AB31" s="1676">
        <f>SUM(AB32)</f>
        <v>0</v>
      </c>
      <c r="AC31" s="1681"/>
      <c r="AD31" s="1682"/>
      <c r="AE31" s="1683"/>
      <c r="AF31" s="1759"/>
      <c r="AG31" s="1676">
        <f>SUM(AG32)</f>
        <v>0</v>
      </c>
      <c r="AH31" s="1681"/>
      <c r="AI31" s="1682"/>
      <c r="AJ31" s="1683"/>
      <c r="AK31" s="1759"/>
      <c r="AL31" s="1676">
        <f>SUM(AL32)</f>
        <v>0</v>
      </c>
      <c r="AM31" s="652">
        <f t="shared" si="0"/>
        <v>0</v>
      </c>
      <c r="AP31" s="1681"/>
      <c r="AQ31" s="1682"/>
      <c r="AR31" s="1683"/>
      <c r="AS31" s="1759"/>
      <c r="AT31" s="1676">
        <f>SUM(AT32)</f>
        <v>0</v>
      </c>
    </row>
    <row r="32" spans="1:46" s="13" customFormat="1" ht="18" hidden="1" customHeight="1">
      <c r="A32" s="1759"/>
      <c r="B32" s="1755"/>
      <c r="C32" s="1759"/>
      <c r="D32" s="1759"/>
      <c r="E32" s="1759"/>
      <c r="F32" s="1670"/>
      <c r="G32" s="1671"/>
      <c r="H32" s="1681"/>
      <c r="I32" s="1682"/>
      <c r="J32" s="1683"/>
      <c r="K32" s="1759"/>
      <c r="L32" s="1683"/>
      <c r="M32" s="1693"/>
      <c r="N32" s="1676"/>
      <c r="O32" s="1681"/>
      <c r="P32" s="1682"/>
      <c r="Q32" s="1683"/>
      <c r="R32" s="1759"/>
      <c r="S32" s="1683"/>
      <c r="T32" s="1683"/>
      <c r="U32" s="1676"/>
      <c r="V32" s="1698"/>
      <c r="W32" s="1699"/>
      <c r="X32" s="1700"/>
      <c r="Y32" s="1701"/>
      <c r="Z32" s="1700"/>
      <c r="AA32" s="1701"/>
      <c r="AB32" s="1702">
        <f>SUM(W32*Y32)</f>
        <v>0</v>
      </c>
      <c r="AC32" s="1681"/>
      <c r="AD32" s="1682"/>
      <c r="AE32" s="1683"/>
      <c r="AF32" s="1759"/>
      <c r="AG32" s="1676"/>
      <c r="AH32" s="1681"/>
      <c r="AI32" s="1682"/>
      <c r="AJ32" s="1683"/>
      <c r="AK32" s="1759"/>
      <c r="AL32" s="1676"/>
      <c r="AM32" s="652">
        <f t="shared" si="0"/>
        <v>0</v>
      </c>
      <c r="AP32" s="1681"/>
      <c r="AQ32" s="1682"/>
      <c r="AR32" s="1683"/>
      <c r="AS32" s="1759"/>
      <c r="AT32" s="1676"/>
    </row>
    <row r="33" spans="1:46" s="13" customFormat="1" ht="18" hidden="1" customHeight="1">
      <c r="A33" s="1759"/>
      <c r="B33" s="1755"/>
      <c r="C33" s="1759"/>
      <c r="D33" s="1759"/>
      <c r="E33" s="1759"/>
      <c r="F33" s="1670"/>
      <c r="G33" s="1671"/>
      <c r="H33" s="1681"/>
      <c r="I33" s="1682"/>
      <c r="J33" s="1683"/>
      <c r="K33" s="1759"/>
      <c r="L33" s="1683"/>
      <c r="M33" s="1693"/>
      <c r="N33" s="1676"/>
      <c r="O33" s="1681"/>
      <c r="P33" s="1682"/>
      <c r="Q33" s="1683"/>
      <c r="R33" s="1759"/>
      <c r="S33" s="1683"/>
      <c r="T33" s="1683"/>
      <c r="U33" s="1676"/>
      <c r="V33" s="1698"/>
      <c r="W33" s="1699"/>
      <c r="X33" s="1700"/>
      <c r="Y33" s="1701"/>
      <c r="Z33" s="1700"/>
      <c r="AA33" s="1701"/>
      <c r="AB33" s="1702"/>
      <c r="AC33" s="1681"/>
      <c r="AD33" s="1682"/>
      <c r="AE33" s="1683"/>
      <c r="AF33" s="1759"/>
      <c r="AG33" s="1676"/>
      <c r="AH33" s="1681"/>
      <c r="AI33" s="1682"/>
      <c r="AJ33" s="1683"/>
      <c r="AK33" s="1759"/>
      <c r="AL33" s="1676"/>
      <c r="AM33" s="652"/>
      <c r="AP33" s="1681"/>
      <c r="AQ33" s="1682"/>
      <c r="AR33" s="1683"/>
      <c r="AS33" s="1759"/>
      <c r="AT33" s="1676"/>
    </row>
    <row r="34" spans="1:46" s="13" customFormat="1" ht="12.95" customHeight="1">
      <c r="A34" s="1759"/>
      <c r="B34" s="1755"/>
      <c r="C34" s="1759"/>
      <c r="D34" s="426"/>
      <c r="E34" s="426" t="s">
        <v>383</v>
      </c>
      <c r="F34" s="1670" t="s">
        <v>798</v>
      </c>
      <c r="G34" s="1671">
        <f>SUM(N34,U34,AB34,AG34,AL34)</f>
        <v>200000</v>
      </c>
      <c r="H34" s="1681"/>
      <c r="I34" s="1682"/>
      <c r="J34" s="1683"/>
      <c r="K34" s="1759"/>
      <c r="L34" s="1683"/>
      <c r="M34" s="1693"/>
      <c r="N34" s="1676">
        <f>SUM(N35:N40)</f>
        <v>0</v>
      </c>
      <c r="O34" s="1685"/>
      <c r="P34" s="1686"/>
      <c r="Q34" s="1687"/>
      <c r="R34" s="1688"/>
      <c r="S34" s="1687"/>
      <c r="T34" s="1689"/>
      <c r="U34" s="1690">
        <f>U35</f>
        <v>200000</v>
      </c>
      <c r="V34" s="1681"/>
      <c r="W34" s="1682"/>
      <c r="X34" s="1683"/>
      <c r="Y34" s="1759"/>
      <c r="Z34" s="1683"/>
      <c r="AA34" s="1683"/>
      <c r="AB34" s="1676">
        <f>AB35</f>
        <v>0</v>
      </c>
      <c r="AC34" s="1681"/>
      <c r="AD34" s="1682"/>
      <c r="AE34" s="1683"/>
      <c r="AF34" s="1759"/>
      <c r="AG34" s="1676">
        <f>SUM(AG35:AG40)</f>
        <v>0</v>
      </c>
      <c r="AH34" s="1681"/>
      <c r="AI34" s="1682"/>
      <c r="AJ34" s="1683"/>
      <c r="AK34" s="1759"/>
      <c r="AL34" s="1676"/>
      <c r="AM34" s="652">
        <f t="shared" si="0"/>
        <v>200000</v>
      </c>
      <c r="AP34" s="1681"/>
      <c r="AQ34" s="1682"/>
      <c r="AR34" s="1683"/>
      <c r="AS34" s="1759"/>
      <c r="AT34" s="1676"/>
    </row>
    <row r="35" spans="1:46" s="13" customFormat="1" ht="10.5" hidden="1" customHeight="1">
      <c r="A35" s="1759"/>
      <c r="B35" s="1755"/>
      <c r="C35" s="1759"/>
      <c r="D35" s="1759"/>
      <c r="E35" s="1759"/>
      <c r="F35" s="1670"/>
      <c r="G35" s="1671"/>
      <c r="H35" s="1681"/>
      <c r="I35" s="1682"/>
      <c r="J35" s="1683"/>
      <c r="K35" s="1759"/>
      <c r="L35" s="1683"/>
      <c r="M35" s="1693"/>
      <c r="N35" s="1676"/>
      <c r="O35" s="1685" t="s">
        <v>871</v>
      </c>
      <c r="P35" s="1686">
        <v>200000</v>
      </c>
      <c r="Q35" s="1687" t="s">
        <v>7</v>
      </c>
      <c r="R35" s="1688">
        <v>1</v>
      </c>
      <c r="S35" s="1687"/>
      <c r="T35" s="1689"/>
      <c r="U35" s="1690">
        <f>SUM(P35*R35)</f>
        <v>200000</v>
      </c>
      <c r="V35" s="1685"/>
      <c r="W35" s="1686"/>
      <c r="X35" s="1687"/>
      <c r="Y35" s="1718"/>
      <c r="Z35" s="1687"/>
      <c r="AA35" s="1692"/>
      <c r="AB35" s="1690"/>
      <c r="AC35" s="1685"/>
      <c r="AD35" s="1686"/>
      <c r="AE35" s="1687"/>
      <c r="AF35" s="1692"/>
      <c r="AG35" s="1690"/>
      <c r="AH35" s="1685"/>
      <c r="AI35" s="1686"/>
      <c r="AJ35" s="1709"/>
      <c r="AK35" s="1689"/>
      <c r="AL35" s="1690"/>
      <c r="AM35" s="652">
        <f t="shared" si="0"/>
        <v>200000</v>
      </c>
      <c r="AP35" s="1685"/>
      <c r="AQ35" s="1686"/>
      <c r="AR35" s="1709"/>
      <c r="AS35" s="1689"/>
      <c r="AT35" s="1690"/>
    </row>
    <row r="36" spans="1:46" s="13" customFormat="1" ht="18" hidden="1" customHeight="1">
      <c r="A36" s="1759"/>
      <c r="B36" s="1755"/>
      <c r="C36" s="1759"/>
      <c r="D36" s="1759"/>
      <c r="E36" s="1759"/>
      <c r="F36" s="1670"/>
      <c r="G36" s="1671"/>
      <c r="H36" s="1681"/>
      <c r="I36" s="1682"/>
      <c r="J36" s="1683"/>
      <c r="K36" s="1759"/>
      <c r="L36" s="1683"/>
      <c r="M36" s="1693"/>
      <c r="N36" s="1676"/>
      <c r="O36" s="1681"/>
      <c r="P36" s="1682"/>
      <c r="Q36" s="1683"/>
      <c r="R36" s="1759"/>
      <c r="S36" s="1683"/>
      <c r="T36" s="1683"/>
      <c r="U36" s="1676"/>
      <c r="V36" s="1685"/>
      <c r="W36" s="1686"/>
      <c r="X36" s="1687"/>
      <c r="Y36" s="1691"/>
      <c r="Z36" s="1687"/>
      <c r="AA36" s="1689"/>
      <c r="AB36" s="1690"/>
      <c r="AC36" s="1681"/>
      <c r="AD36" s="1682"/>
      <c r="AE36" s="1683"/>
      <c r="AF36" s="1759"/>
      <c r="AG36" s="1676"/>
      <c r="AH36" s="1685"/>
      <c r="AI36" s="1686"/>
      <c r="AJ36" s="1687"/>
      <c r="AK36" s="1691"/>
      <c r="AL36" s="1690"/>
      <c r="AM36" s="652">
        <f t="shared" si="0"/>
        <v>0</v>
      </c>
      <c r="AP36" s="1685"/>
      <c r="AQ36" s="1686"/>
      <c r="AR36" s="1687"/>
      <c r="AS36" s="1691"/>
      <c r="AT36" s="1690"/>
    </row>
    <row r="37" spans="1:46" s="13" customFormat="1" ht="18" hidden="1" customHeight="1">
      <c r="A37" s="1759"/>
      <c r="B37" s="1755"/>
      <c r="C37" s="1759"/>
      <c r="D37" s="1759"/>
      <c r="E37" s="1759"/>
      <c r="F37" s="1670"/>
      <c r="G37" s="1671"/>
      <c r="H37" s="1681"/>
      <c r="I37" s="1682"/>
      <c r="J37" s="1683"/>
      <c r="K37" s="1759"/>
      <c r="L37" s="1683"/>
      <c r="M37" s="1693"/>
      <c r="N37" s="1676"/>
      <c r="O37" s="1681"/>
      <c r="P37" s="1682"/>
      <c r="Q37" s="1683"/>
      <c r="R37" s="1759"/>
      <c r="S37" s="1683"/>
      <c r="T37" s="1683"/>
      <c r="U37" s="1676"/>
      <c r="V37" s="1710"/>
      <c r="W37" s="1686"/>
      <c r="X37" s="1687"/>
      <c r="Y37" s="1691"/>
      <c r="Z37" s="1687"/>
      <c r="AA37" s="1689"/>
      <c r="AB37" s="1690"/>
      <c r="AC37" s="1681"/>
      <c r="AD37" s="1682"/>
      <c r="AE37" s="1683"/>
      <c r="AF37" s="1759"/>
      <c r="AG37" s="1676"/>
      <c r="AH37" s="1685"/>
      <c r="AI37" s="1686"/>
      <c r="AJ37" s="1687"/>
      <c r="AK37" s="1691"/>
      <c r="AL37" s="1690">
        <f>SUM(AI37*AK37)</f>
        <v>0</v>
      </c>
      <c r="AM37" s="652">
        <f t="shared" si="0"/>
        <v>0</v>
      </c>
      <c r="AP37" s="1685"/>
      <c r="AQ37" s="1686"/>
      <c r="AR37" s="1687"/>
      <c r="AS37" s="1691"/>
      <c r="AT37" s="1690">
        <f>SUM(AQ37*AS37)</f>
        <v>0</v>
      </c>
    </row>
    <row r="38" spans="1:46" s="13" customFormat="1" ht="18" hidden="1" customHeight="1">
      <c r="A38" s="1759"/>
      <c r="B38" s="1755"/>
      <c r="C38" s="1759"/>
      <c r="D38" s="1759"/>
      <c r="E38" s="1759"/>
      <c r="F38" s="1670"/>
      <c r="G38" s="1671"/>
      <c r="H38" s="1681"/>
      <c r="I38" s="1682"/>
      <c r="J38" s="1683"/>
      <c r="K38" s="1759"/>
      <c r="L38" s="1683"/>
      <c r="M38" s="1693"/>
      <c r="N38" s="1676"/>
      <c r="O38" s="1681"/>
      <c r="P38" s="1682"/>
      <c r="Q38" s="1683"/>
      <c r="R38" s="1759"/>
      <c r="S38" s="1683"/>
      <c r="T38" s="1683"/>
      <c r="U38" s="1676"/>
      <c r="V38" s="1710"/>
      <c r="W38" s="1686"/>
      <c r="X38" s="1687"/>
      <c r="Y38" s="1691"/>
      <c r="Z38" s="1687"/>
      <c r="AA38" s="1689"/>
      <c r="AB38" s="1690"/>
      <c r="AC38" s="1681"/>
      <c r="AD38" s="1682"/>
      <c r="AE38" s="1683"/>
      <c r="AF38" s="1759"/>
      <c r="AG38" s="1676"/>
      <c r="AH38" s="1685"/>
      <c r="AI38" s="1686"/>
      <c r="AJ38" s="1709"/>
      <c r="AK38" s="1711"/>
      <c r="AL38" s="1690"/>
      <c r="AM38" s="652">
        <f t="shared" si="0"/>
        <v>0</v>
      </c>
      <c r="AP38" s="1685"/>
      <c r="AQ38" s="1686"/>
      <c r="AR38" s="1709"/>
      <c r="AS38" s="1711"/>
      <c r="AT38" s="1690"/>
    </row>
    <row r="39" spans="1:46" s="13" customFormat="1" ht="18" hidden="1" customHeight="1">
      <c r="A39" s="1759"/>
      <c r="B39" s="1755"/>
      <c r="C39" s="1759"/>
      <c r="D39" s="1759"/>
      <c r="E39" s="1759"/>
      <c r="F39" s="1670"/>
      <c r="G39" s="1671"/>
      <c r="H39" s="1681"/>
      <c r="I39" s="1682"/>
      <c r="J39" s="1683"/>
      <c r="K39" s="1759"/>
      <c r="L39" s="1683"/>
      <c r="M39" s="1693"/>
      <c r="N39" s="1676"/>
      <c r="O39" s="1681"/>
      <c r="P39" s="1682"/>
      <c r="Q39" s="1683"/>
      <c r="R39" s="1759"/>
      <c r="S39" s="1683"/>
      <c r="T39" s="1683"/>
      <c r="U39" s="1676"/>
      <c r="V39" s="1710"/>
      <c r="W39" s="1686"/>
      <c r="X39" s="1687"/>
      <c r="Y39" s="1691"/>
      <c r="Z39" s="1687"/>
      <c r="AA39" s="1689"/>
      <c r="AB39" s="1690"/>
      <c r="AC39" s="1681"/>
      <c r="AD39" s="1682"/>
      <c r="AE39" s="1683"/>
      <c r="AF39" s="1759"/>
      <c r="AG39" s="1676"/>
      <c r="AH39" s="1685"/>
      <c r="AI39" s="1686"/>
      <c r="AJ39" s="1709"/>
      <c r="AK39" s="1711"/>
      <c r="AL39" s="1690"/>
      <c r="AM39" s="652">
        <f t="shared" si="0"/>
        <v>0</v>
      </c>
      <c r="AP39" s="1685"/>
      <c r="AQ39" s="1686"/>
      <c r="AR39" s="1709"/>
      <c r="AS39" s="1711"/>
      <c r="AT39" s="1690"/>
    </row>
    <row r="40" spans="1:46" s="13" customFormat="1" ht="18" hidden="1" customHeight="1">
      <c r="A40" s="1759"/>
      <c r="B40" s="1755"/>
      <c r="C40" s="1759"/>
      <c r="D40" s="1759"/>
      <c r="E40" s="1759"/>
      <c r="F40" s="1670"/>
      <c r="G40" s="1671"/>
      <c r="H40" s="1681"/>
      <c r="I40" s="1682"/>
      <c r="J40" s="1683"/>
      <c r="K40" s="1759"/>
      <c r="L40" s="1683"/>
      <c r="M40" s="1693"/>
      <c r="N40" s="1676"/>
      <c r="O40" s="1681"/>
      <c r="P40" s="1682"/>
      <c r="Q40" s="1683"/>
      <c r="R40" s="1759"/>
      <c r="S40" s="1683"/>
      <c r="T40" s="1683"/>
      <c r="U40" s="1676"/>
      <c r="V40" s="1710"/>
      <c r="W40" s="1686"/>
      <c r="X40" s="1687"/>
      <c r="Y40" s="1691"/>
      <c r="Z40" s="1687"/>
      <c r="AA40" s="1689"/>
      <c r="AB40" s="1690"/>
      <c r="AC40" s="1681"/>
      <c r="AD40" s="1682"/>
      <c r="AE40" s="1683"/>
      <c r="AF40" s="1759"/>
      <c r="AG40" s="1676"/>
      <c r="AH40" s="1685"/>
      <c r="AI40" s="1686"/>
      <c r="AJ40" s="1687"/>
      <c r="AK40" s="1691"/>
      <c r="AL40" s="1690">
        <f>SUM(AI40*AK40)</f>
        <v>0</v>
      </c>
      <c r="AM40" s="652">
        <f t="shared" si="0"/>
        <v>0</v>
      </c>
      <c r="AP40" s="1685"/>
      <c r="AQ40" s="1686"/>
      <c r="AR40" s="1687"/>
      <c r="AS40" s="1691"/>
      <c r="AT40" s="1690">
        <f>SUM(AQ40*AS40)</f>
        <v>0</v>
      </c>
    </row>
    <row r="41" spans="1:46" s="13" customFormat="1" ht="12.95" customHeight="1">
      <c r="A41" s="1759"/>
      <c r="B41" s="1755"/>
      <c r="C41" s="1759"/>
      <c r="D41" s="426"/>
      <c r="E41" s="426" t="s">
        <v>384</v>
      </c>
      <c r="F41" s="1670" t="s">
        <v>403</v>
      </c>
      <c r="G41" s="1671">
        <f>SUM(N41,U41,AB41,AG41,AL41)</f>
        <v>720000</v>
      </c>
      <c r="H41" s="1681"/>
      <c r="I41" s="1682"/>
      <c r="J41" s="1683"/>
      <c r="K41" s="1759"/>
      <c r="L41" s="1683"/>
      <c r="M41" s="1693"/>
      <c r="N41" s="1676">
        <f>SUM(N42)</f>
        <v>0</v>
      </c>
      <c r="O41" s="1681"/>
      <c r="P41" s="1682"/>
      <c r="Q41" s="1683"/>
      <c r="R41" s="1759"/>
      <c r="S41" s="1683"/>
      <c r="T41" s="1683"/>
      <c r="U41" s="1676">
        <f>SUM(U42)</f>
        <v>720000</v>
      </c>
      <c r="V41" s="1681"/>
      <c r="W41" s="1682"/>
      <c r="X41" s="1683"/>
      <c r="Y41" s="1759"/>
      <c r="Z41" s="1683"/>
      <c r="AA41" s="1683"/>
      <c r="AB41" s="1676"/>
      <c r="AC41" s="1681"/>
      <c r="AD41" s="1682"/>
      <c r="AE41" s="1683"/>
      <c r="AF41" s="1759"/>
      <c r="AG41" s="1676">
        <f>SUM(AG42)</f>
        <v>0</v>
      </c>
      <c r="AH41" s="1681"/>
      <c r="AI41" s="1682"/>
      <c r="AJ41" s="1683"/>
      <c r="AK41" s="1759"/>
      <c r="AL41" s="1676">
        <f>SUM(AL42)</f>
        <v>0</v>
      </c>
      <c r="AM41" s="652">
        <f t="shared" si="0"/>
        <v>720000</v>
      </c>
      <c r="AP41" s="1681"/>
      <c r="AQ41" s="1682"/>
      <c r="AR41" s="1683"/>
      <c r="AS41" s="1759"/>
      <c r="AT41" s="1676">
        <f>SUM(AT42)</f>
        <v>0</v>
      </c>
    </row>
    <row r="42" spans="1:46" s="13" customFormat="1" ht="18" hidden="1" customHeight="1">
      <c r="A42" s="1759"/>
      <c r="B42" s="1755"/>
      <c r="C42" s="1759"/>
      <c r="D42" s="1759"/>
      <c r="E42" s="1759"/>
      <c r="F42" s="1670"/>
      <c r="G42" s="1671"/>
      <c r="H42" s="1681"/>
      <c r="I42" s="1682"/>
      <c r="J42" s="1683"/>
      <c r="K42" s="1759"/>
      <c r="L42" s="1683"/>
      <c r="M42" s="1693"/>
      <c r="N42" s="1676"/>
      <c r="O42" s="1703" t="s">
        <v>302</v>
      </c>
      <c r="P42" s="1704">
        <v>60000</v>
      </c>
      <c r="Q42" s="1706" t="s">
        <v>7</v>
      </c>
      <c r="R42" s="1689">
        <v>12</v>
      </c>
      <c r="S42" s="1706"/>
      <c r="T42" s="1707"/>
      <c r="U42" s="1708">
        <f>SUM(P42*R42)</f>
        <v>720000</v>
      </c>
      <c r="V42" s="1712"/>
      <c r="W42" s="1686"/>
      <c r="X42" s="1687"/>
      <c r="Y42" s="1691"/>
      <c r="Z42" s="1687"/>
      <c r="AA42" s="1689"/>
      <c r="AB42" s="1690"/>
      <c r="AC42" s="1681"/>
      <c r="AD42" s="1682"/>
      <c r="AE42" s="1683"/>
      <c r="AF42" s="1759"/>
      <c r="AG42" s="1676"/>
      <c r="AH42" s="1681"/>
      <c r="AI42" s="1682"/>
      <c r="AJ42" s="1683"/>
      <c r="AK42" s="1759"/>
      <c r="AL42" s="1676"/>
      <c r="AM42" s="652">
        <f t="shared" si="0"/>
        <v>720000</v>
      </c>
      <c r="AP42" s="1681"/>
      <c r="AQ42" s="1682"/>
      <c r="AR42" s="1683"/>
      <c r="AS42" s="1759"/>
      <c r="AT42" s="1676"/>
    </row>
    <row r="43" spans="1:46" s="13" customFormat="1" ht="18" hidden="1" customHeight="1">
      <c r="A43" s="1759"/>
      <c r="B43" s="1755"/>
      <c r="C43" s="1759"/>
      <c r="D43" s="1759"/>
      <c r="E43" s="1759"/>
      <c r="F43" s="1670"/>
      <c r="G43" s="1671"/>
      <c r="H43" s="1681"/>
      <c r="I43" s="1682"/>
      <c r="J43" s="1683"/>
      <c r="K43" s="1759"/>
      <c r="L43" s="1683"/>
      <c r="M43" s="1693"/>
      <c r="N43" s="1676"/>
      <c r="O43" s="1703"/>
      <c r="P43" s="1704"/>
      <c r="Q43" s="1706"/>
      <c r="R43" s="1713"/>
      <c r="S43" s="1706"/>
      <c r="T43" s="1707"/>
      <c r="U43" s="1708"/>
      <c r="V43" s="1712"/>
      <c r="W43" s="1686"/>
      <c r="X43" s="1687"/>
      <c r="Y43" s="1691"/>
      <c r="Z43" s="1687"/>
      <c r="AA43" s="1689"/>
      <c r="AB43" s="1690"/>
      <c r="AC43" s="1681"/>
      <c r="AD43" s="1682"/>
      <c r="AE43" s="1683"/>
      <c r="AF43" s="1759"/>
      <c r="AG43" s="1676"/>
      <c r="AH43" s="1681"/>
      <c r="AI43" s="1682"/>
      <c r="AJ43" s="1683"/>
      <c r="AK43" s="1759"/>
      <c r="AL43" s="1676"/>
      <c r="AM43" s="652"/>
      <c r="AP43" s="1681"/>
      <c r="AQ43" s="1682"/>
      <c r="AR43" s="1683"/>
      <c r="AS43" s="1759"/>
      <c r="AT43" s="1676"/>
    </row>
    <row r="44" spans="1:46" s="13" customFormat="1" ht="13.5" customHeight="1">
      <c r="A44" s="1759"/>
      <c r="B44" s="1755"/>
      <c r="C44" s="1759"/>
      <c r="D44" s="426"/>
      <c r="E44" s="426" t="s">
        <v>385</v>
      </c>
      <c r="F44" s="1670" t="s">
        <v>404</v>
      </c>
      <c r="G44" s="1671">
        <f>SUM(N44,U44,AB44,AG44,AL44)</f>
        <v>0</v>
      </c>
      <c r="H44" s="1681"/>
      <c r="I44" s="1682"/>
      <c r="J44" s="1683"/>
      <c r="K44" s="1759"/>
      <c r="L44" s="1683"/>
      <c r="M44" s="1693"/>
      <c r="N44" s="1676">
        <f>SUM(N45)</f>
        <v>0</v>
      </c>
      <c r="O44" s="1685"/>
      <c r="P44" s="1686"/>
      <c r="Q44" s="1709"/>
      <c r="R44" s="1691"/>
      <c r="S44" s="1687"/>
      <c r="T44" s="1689"/>
      <c r="U44" s="1676">
        <f>SUM(U45)</f>
        <v>0</v>
      </c>
      <c r="V44" s="1681"/>
      <c r="W44" s="1682"/>
      <c r="X44" s="1683"/>
      <c r="Y44" s="1759"/>
      <c r="Z44" s="1683"/>
      <c r="AA44" s="1683"/>
      <c r="AB44" s="1676"/>
      <c r="AC44" s="1681"/>
      <c r="AD44" s="1682"/>
      <c r="AE44" s="1683"/>
      <c r="AF44" s="1759"/>
      <c r="AG44" s="1676"/>
      <c r="AH44" s="1681"/>
      <c r="AI44" s="1682"/>
      <c r="AJ44" s="1683"/>
      <c r="AK44" s="1759"/>
      <c r="AL44" s="1676"/>
      <c r="AM44" s="652">
        <f t="shared" si="0"/>
        <v>0</v>
      </c>
      <c r="AP44" s="1681"/>
      <c r="AQ44" s="1682"/>
      <c r="AR44" s="1683"/>
      <c r="AS44" s="1759"/>
      <c r="AT44" s="1676"/>
    </row>
    <row r="45" spans="1:46" s="13" customFormat="1" ht="18" hidden="1" customHeight="1">
      <c r="A45" s="1759"/>
      <c r="B45" s="1755"/>
      <c r="C45" s="1759"/>
      <c r="D45" s="1759"/>
      <c r="E45" s="1759"/>
      <c r="F45" s="1670"/>
      <c r="G45" s="1671"/>
      <c r="H45" s="1681"/>
      <c r="I45" s="1682"/>
      <c r="J45" s="1683"/>
      <c r="K45" s="1759"/>
      <c r="L45" s="1683"/>
      <c r="M45" s="1693"/>
      <c r="N45" s="1676"/>
      <c r="O45" s="1685"/>
      <c r="P45" s="1686"/>
      <c r="Q45" s="1709"/>
      <c r="R45" s="1691"/>
      <c r="S45" s="1687"/>
      <c r="T45" s="1689"/>
      <c r="U45" s="1690"/>
      <c r="V45" s="1681"/>
      <c r="W45" s="1682"/>
      <c r="X45" s="1683"/>
      <c r="Y45" s="1759"/>
      <c r="Z45" s="1683"/>
      <c r="AA45" s="1683"/>
      <c r="AB45" s="1676"/>
      <c r="AC45" s="1681"/>
      <c r="AD45" s="1682"/>
      <c r="AE45" s="1683"/>
      <c r="AF45" s="1759"/>
      <c r="AG45" s="1676"/>
      <c r="AH45" s="1681"/>
      <c r="AI45" s="1682"/>
      <c r="AJ45" s="1683"/>
      <c r="AK45" s="1697"/>
      <c r="AL45" s="1676"/>
      <c r="AM45" s="652">
        <f t="shared" si="0"/>
        <v>0</v>
      </c>
      <c r="AP45" s="1681"/>
      <c r="AQ45" s="1682"/>
      <c r="AR45" s="1683"/>
      <c r="AS45" s="1697"/>
      <c r="AT45" s="1676"/>
    </row>
    <row r="46" spans="1:46" s="13" customFormat="1" ht="18" hidden="1" customHeight="1">
      <c r="A46" s="1759"/>
      <c r="B46" s="1755"/>
      <c r="C46" s="1759"/>
      <c r="D46" s="1759"/>
      <c r="E46" s="1759"/>
      <c r="F46" s="1670"/>
      <c r="G46" s="1671"/>
      <c r="H46" s="1681"/>
      <c r="I46" s="1682"/>
      <c r="J46" s="1683"/>
      <c r="K46" s="1759"/>
      <c r="L46" s="1683"/>
      <c r="M46" s="1693"/>
      <c r="N46" s="1676"/>
      <c r="O46" s="1685"/>
      <c r="P46" s="1686"/>
      <c r="Q46" s="1709"/>
      <c r="R46" s="1691"/>
      <c r="S46" s="1687"/>
      <c r="T46" s="1689"/>
      <c r="U46" s="1690"/>
      <c r="V46" s="1681"/>
      <c r="W46" s="1682"/>
      <c r="X46" s="1683"/>
      <c r="Y46" s="1759"/>
      <c r="Z46" s="1683"/>
      <c r="AA46" s="1683"/>
      <c r="AB46" s="1676"/>
      <c r="AC46" s="1681"/>
      <c r="AD46" s="1682"/>
      <c r="AE46" s="1683"/>
      <c r="AF46" s="1759"/>
      <c r="AG46" s="1676"/>
      <c r="AH46" s="1681"/>
      <c r="AI46" s="1682"/>
      <c r="AJ46" s="1683"/>
      <c r="AK46" s="1697"/>
      <c r="AL46" s="1676"/>
      <c r="AM46" s="652"/>
      <c r="AP46" s="1681"/>
      <c r="AQ46" s="1682"/>
      <c r="AR46" s="1683"/>
      <c r="AS46" s="1697"/>
      <c r="AT46" s="1676"/>
    </row>
    <row r="47" spans="1:46" s="13" customFormat="1" ht="12" customHeight="1">
      <c r="A47" s="1759"/>
      <c r="B47" s="1755"/>
      <c r="C47" s="1759"/>
      <c r="D47" s="426"/>
      <c r="E47" s="426" t="s">
        <v>386</v>
      </c>
      <c r="F47" s="1670" t="s">
        <v>405</v>
      </c>
      <c r="G47" s="1671">
        <f>SUM(N47,U47,AB47,AG47,AL47)</f>
        <v>1000000</v>
      </c>
      <c r="H47" s="1681"/>
      <c r="I47" s="1682"/>
      <c r="J47" s="1683"/>
      <c r="K47" s="1759"/>
      <c r="L47" s="1683"/>
      <c r="M47" s="1693"/>
      <c r="N47" s="1676">
        <f>SUM(N48)</f>
        <v>0</v>
      </c>
      <c r="O47" s="1681"/>
      <c r="P47" s="1682"/>
      <c r="Q47" s="1683"/>
      <c r="R47" s="1759"/>
      <c r="S47" s="1683"/>
      <c r="T47" s="1683"/>
      <c r="U47" s="1676">
        <f>SUM(U48:U49)</f>
        <v>1000000</v>
      </c>
      <c r="V47" s="1681"/>
      <c r="W47" s="1682"/>
      <c r="X47" s="1683"/>
      <c r="Y47" s="1759"/>
      <c r="Z47" s="1683"/>
      <c r="AA47" s="1683"/>
      <c r="AB47" s="1676">
        <f>SUM(AB48)</f>
        <v>0</v>
      </c>
      <c r="AC47" s="1681"/>
      <c r="AD47" s="1682"/>
      <c r="AE47" s="1683"/>
      <c r="AF47" s="1759"/>
      <c r="AG47" s="1676">
        <f>SUM(AG48)</f>
        <v>0</v>
      </c>
      <c r="AH47" s="1681"/>
      <c r="AI47" s="1682"/>
      <c r="AJ47" s="1683"/>
      <c r="AK47" s="1697"/>
      <c r="AL47" s="1676">
        <f>SUM(AL48)</f>
        <v>0</v>
      </c>
      <c r="AM47" s="652">
        <f t="shared" si="0"/>
        <v>1000000</v>
      </c>
      <c r="AP47" s="1681"/>
      <c r="AQ47" s="1682"/>
      <c r="AR47" s="1683"/>
      <c r="AS47" s="1697"/>
      <c r="AT47" s="1676">
        <f>SUM(AT48)</f>
        <v>0</v>
      </c>
    </row>
    <row r="48" spans="1:46" s="13" customFormat="1" ht="12" hidden="1" customHeight="1">
      <c r="A48" s="1759"/>
      <c r="B48" s="1755"/>
      <c r="C48" s="1759"/>
      <c r="D48" s="1759"/>
      <c r="E48" s="1759"/>
      <c r="F48" s="1670"/>
      <c r="G48" s="1671"/>
      <c r="H48" s="1681"/>
      <c r="I48" s="1682"/>
      <c r="J48" s="1683"/>
      <c r="K48" s="1759"/>
      <c r="L48" s="1683"/>
      <c r="M48" s="1693"/>
      <c r="N48" s="1676"/>
      <c r="O48" s="1685" t="s">
        <v>34</v>
      </c>
      <c r="P48" s="1686">
        <v>500000</v>
      </c>
      <c r="Q48" s="1709" t="s">
        <v>7</v>
      </c>
      <c r="R48" s="1711">
        <v>2</v>
      </c>
      <c r="S48" s="1687"/>
      <c r="T48" s="1689"/>
      <c r="U48" s="1690">
        <f>SUM(P48*R48)</f>
        <v>1000000</v>
      </c>
      <c r="V48" s="1685"/>
      <c r="W48" s="1686"/>
      <c r="X48" s="1709"/>
      <c r="Y48" s="1689"/>
      <c r="Z48" s="1687"/>
      <c r="AA48" s="1689"/>
      <c r="AB48" s="1690"/>
      <c r="AC48" s="1681"/>
      <c r="AD48" s="1682"/>
      <c r="AE48" s="1683"/>
      <c r="AF48" s="1759"/>
      <c r="AG48" s="1676"/>
      <c r="AH48" s="1677"/>
      <c r="AI48" s="1678"/>
      <c r="AJ48" s="1679"/>
      <c r="AK48" s="1679"/>
      <c r="AL48" s="1714"/>
      <c r="AM48" s="652">
        <f t="shared" si="0"/>
        <v>1000000</v>
      </c>
      <c r="AP48" s="1677"/>
      <c r="AQ48" s="1678"/>
      <c r="AR48" s="1679"/>
      <c r="AS48" s="1679"/>
      <c r="AT48" s="1714"/>
    </row>
    <row r="49" spans="1:46" s="13" customFormat="1" ht="18" hidden="1" customHeight="1">
      <c r="A49" s="1759"/>
      <c r="B49" s="1755"/>
      <c r="C49" s="1759"/>
      <c r="D49" s="1759"/>
      <c r="E49" s="1759"/>
      <c r="F49" s="1670"/>
      <c r="G49" s="1671"/>
      <c r="H49" s="1681"/>
      <c r="I49" s="1682"/>
      <c r="J49" s="1683"/>
      <c r="K49" s="1759"/>
      <c r="L49" s="1683"/>
      <c r="M49" s="1693"/>
      <c r="N49" s="1676"/>
      <c r="O49" s="1685"/>
      <c r="P49" s="1686"/>
      <c r="Q49" s="1709"/>
      <c r="R49" s="1711"/>
      <c r="S49" s="1687"/>
      <c r="T49" s="1689"/>
      <c r="U49" s="1690"/>
      <c r="V49" s="1685"/>
      <c r="W49" s="1686"/>
      <c r="X49" s="1709"/>
      <c r="Y49" s="1689"/>
      <c r="Z49" s="1687"/>
      <c r="AA49" s="1689"/>
      <c r="AB49" s="1690"/>
      <c r="AC49" s="1681"/>
      <c r="AD49" s="1682"/>
      <c r="AE49" s="1683"/>
      <c r="AF49" s="1759"/>
      <c r="AG49" s="1676"/>
      <c r="AH49" s="1677"/>
      <c r="AI49" s="1678"/>
      <c r="AJ49" s="1679"/>
      <c r="AK49" s="1679"/>
      <c r="AL49" s="1714"/>
      <c r="AM49" s="652">
        <f t="shared" si="0"/>
        <v>0</v>
      </c>
      <c r="AP49" s="1677"/>
      <c r="AQ49" s="1678"/>
      <c r="AR49" s="1679"/>
      <c r="AS49" s="1679"/>
      <c r="AT49" s="1714"/>
    </row>
    <row r="50" spans="1:46" s="13" customFormat="1" ht="12.95" customHeight="1">
      <c r="A50" s="1759"/>
      <c r="B50" s="1755"/>
      <c r="C50" s="1759"/>
      <c r="D50" s="426"/>
      <c r="E50" s="426" t="s">
        <v>387</v>
      </c>
      <c r="F50" s="1670" t="s">
        <v>443</v>
      </c>
      <c r="G50" s="1671">
        <f>SUM(N50,U50,AB50,AG50,AL50)</f>
        <v>0</v>
      </c>
      <c r="H50" s="1681"/>
      <c r="I50" s="1682"/>
      <c r="J50" s="1683"/>
      <c r="K50" s="1759"/>
      <c r="L50" s="1683"/>
      <c r="M50" s="1693"/>
      <c r="N50" s="1676">
        <f>SUM(N51)</f>
        <v>0</v>
      </c>
      <c r="O50" s="1744"/>
      <c r="P50" s="1682"/>
      <c r="Q50" s="1683"/>
      <c r="R50" s="1759"/>
      <c r="S50" s="1683"/>
      <c r="T50" s="1683"/>
      <c r="U50" s="1676">
        <f>SUM(U51:U52)</f>
        <v>0</v>
      </c>
      <c r="V50" s="1744"/>
      <c r="W50" s="1682"/>
      <c r="X50" s="1683"/>
      <c r="Y50" s="1759"/>
      <c r="Z50" s="1683"/>
      <c r="AA50" s="1683"/>
      <c r="AB50" s="1676">
        <f>SUM(AB51:AB52)</f>
        <v>0</v>
      </c>
      <c r="AC50" s="1681"/>
      <c r="AD50" s="1682"/>
      <c r="AE50" s="1683"/>
      <c r="AF50" s="1759"/>
      <c r="AG50" s="1676">
        <f>SUM(AG51)</f>
        <v>0</v>
      </c>
      <c r="AH50" s="1685"/>
      <c r="AI50" s="1686"/>
      <c r="AJ50" s="1709"/>
      <c r="AK50" s="1711"/>
      <c r="AL50" s="1690"/>
      <c r="AM50" s="652">
        <f t="shared" si="0"/>
        <v>0</v>
      </c>
      <c r="AP50" s="1685"/>
      <c r="AQ50" s="1686"/>
      <c r="AR50" s="1709"/>
      <c r="AS50" s="1711"/>
      <c r="AT50" s="1690"/>
    </row>
    <row r="51" spans="1:46" s="13" customFormat="1" ht="18" hidden="1" customHeight="1">
      <c r="A51" s="1759"/>
      <c r="B51" s="1755"/>
      <c r="C51" s="1759"/>
      <c r="D51" s="1759"/>
      <c r="E51" s="1759"/>
      <c r="F51" s="1670"/>
      <c r="G51" s="1671"/>
      <c r="H51" s="1681"/>
      <c r="I51" s="1682"/>
      <c r="J51" s="1683"/>
      <c r="K51" s="1759"/>
      <c r="L51" s="1683"/>
      <c r="M51" s="1693"/>
      <c r="N51" s="1676"/>
      <c r="O51" s="1685"/>
      <c r="P51" s="1686"/>
      <c r="Q51" s="1687"/>
      <c r="R51" s="1711"/>
      <c r="S51" s="1687"/>
      <c r="T51" s="1687"/>
      <c r="U51" s="1690">
        <f>SUM(P51*R51)</f>
        <v>0</v>
      </c>
      <c r="V51" s="1685"/>
      <c r="W51" s="1686"/>
      <c r="X51" s="1687"/>
      <c r="Y51" s="1711"/>
      <c r="Z51" s="1687"/>
      <c r="AA51" s="1687"/>
      <c r="AB51" s="1690">
        <f>SUM(W51*Y51)</f>
        <v>0</v>
      </c>
      <c r="AC51" s="1681"/>
      <c r="AD51" s="1682"/>
      <c r="AE51" s="1683"/>
      <c r="AF51" s="1759"/>
      <c r="AG51" s="1676"/>
      <c r="AH51" s="1681"/>
      <c r="AI51" s="1682"/>
      <c r="AJ51" s="1683"/>
      <c r="AK51" s="1759"/>
      <c r="AL51" s="1676"/>
      <c r="AM51" s="652">
        <f t="shared" si="0"/>
        <v>0</v>
      </c>
      <c r="AP51" s="1681"/>
      <c r="AQ51" s="1682"/>
      <c r="AR51" s="1683"/>
      <c r="AS51" s="1759"/>
      <c r="AT51" s="1676"/>
    </row>
    <row r="52" spans="1:46" s="13" customFormat="1" ht="18" hidden="1" customHeight="1">
      <c r="A52" s="1759"/>
      <c r="B52" s="1755"/>
      <c r="C52" s="1759"/>
      <c r="D52" s="1759"/>
      <c r="E52" s="1759"/>
      <c r="F52" s="1670"/>
      <c r="G52" s="1671"/>
      <c r="H52" s="1681"/>
      <c r="I52" s="1682"/>
      <c r="J52" s="1683"/>
      <c r="K52" s="1759"/>
      <c r="L52" s="1683"/>
      <c r="M52" s="1693"/>
      <c r="N52" s="1676"/>
      <c r="O52" s="1681"/>
      <c r="P52" s="1682"/>
      <c r="Q52" s="1683"/>
      <c r="R52" s="1759"/>
      <c r="S52" s="1683"/>
      <c r="T52" s="1683"/>
      <c r="U52" s="1676"/>
      <c r="V52" s="1685"/>
      <c r="W52" s="1686"/>
      <c r="X52" s="1709"/>
      <c r="Y52" s="1689"/>
      <c r="Z52" s="1687"/>
      <c r="AA52" s="1689"/>
      <c r="AB52" s="1690"/>
      <c r="AC52" s="1681"/>
      <c r="AD52" s="1682"/>
      <c r="AE52" s="1683"/>
      <c r="AF52" s="1759"/>
      <c r="AG52" s="1676"/>
      <c r="AH52" s="1681"/>
      <c r="AI52" s="1682"/>
      <c r="AJ52" s="1683"/>
      <c r="AK52" s="1759"/>
      <c r="AL52" s="1676"/>
      <c r="AM52" s="652">
        <f t="shared" si="0"/>
        <v>0</v>
      </c>
      <c r="AP52" s="1681"/>
      <c r="AQ52" s="1682"/>
      <c r="AR52" s="1683"/>
      <c r="AS52" s="1759"/>
      <c r="AT52" s="1676"/>
    </row>
    <row r="53" spans="1:46" s="13" customFormat="1" ht="12.95" customHeight="1">
      <c r="A53" s="1759"/>
      <c r="B53" s="1755"/>
      <c r="C53" s="1759"/>
      <c r="D53" s="426"/>
      <c r="E53" s="426" t="s">
        <v>388</v>
      </c>
      <c r="F53" s="1670" t="s">
        <v>1329</v>
      </c>
      <c r="G53" s="1671">
        <f>SUM(N53,U53,AB53,AG53,AL53,AT53)</f>
        <v>48160000</v>
      </c>
      <c r="H53" s="1681"/>
      <c r="I53" s="1682"/>
      <c r="J53" s="1683"/>
      <c r="K53" s="1759"/>
      <c r="L53" s="1683"/>
      <c r="M53" s="1693"/>
      <c r="N53" s="1676">
        <f>SUM(N54:N57)</f>
        <v>4500000</v>
      </c>
      <c r="O53" s="1681"/>
      <c r="P53" s="1682"/>
      <c r="Q53" s="1683"/>
      <c r="R53" s="1759"/>
      <c r="S53" s="1683"/>
      <c r="T53" s="1683"/>
      <c r="U53" s="1676">
        <f>SUM(U54:U60)</f>
        <v>3660000</v>
      </c>
      <c r="V53" s="1681"/>
      <c r="W53" s="1682"/>
      <c r="X53" s="1683"/>
      <c r="Y53" s="1759"/>
      <c r="Z53" s="1683"/>
      <c r="AA53" s="1683"/>
      <c r="AB53" s="1676"/>
      <c r="AC53" s="1681"/>
      <c r="AD53" s="1682"/>
      <c r="AE53" s="1683"/>
      <c r="AF53" s="1759"/>
      <c r="AG53" s="1676">
        <f>AG54</f>
        <v>30000000</v>
      </c>
      <c r="AH53" s="1681"/>
      <c r="AI53" s="1682"/>
      <c r="AJ53" s="1683"/>
      <c r="AK53" s="1759"/>
      <c r="AL53" s="1676">
        <f>AL54+AL55</f>
        <v>4000000</v>
      </c>
      <c r="AM53" s="652">
        <f t="shared" si="0"/>
        <v>42160000</v>
      </c>
      <c r="AP53" s="1681" t="s">
        <v>945</v>
      </c>
      <c r="AQ53" s="1682"/>
      <c r="AR53" s="1683"/>
      <c r="AS53" s="1759"/>
      <c r="AT53" s="1676">
        <v>6000000</v>
      </c>
    </row>
    <row r="54" spans="1:46" s="13" customFormat="1" ht="11.25" hidden="1" customHeight="1">
      <c r="A54" s="1759"/>
      <c r="B54" s="1755"/>
      <c r="C54" s="1759"/>
      <c r="D54" s="1759"/>
      <c r="E54" s="1759"/>
      <c r="F54" s="1670"/>
      <c r="G54" s="1671"/>
      <c r="H54" s="1685" t="s">
        <v>208</v>
      </c>
      <c r="I54" s="1686">
        <v>3000000</v>
      </c>
      <c r="J54" s="1709" t="s">
        <v>7</v>
      </c>
      <c r="K54" s="1711">
        <v>1</v>
      </c>
      <c r="L54" s="1690">
        <f>SUM(I54*K54)</f>
        <v>3000000</v>
      </c>
      <c r="M54" s="1711"/>
      <c r="N54" s="1690">
        <f>SUM(I54*K54)</f>
        <v>3000000</v>
      </c>
      <c r="O54" s="1685" t="s">
        <v>873</v>
      </c>
      <c r="P54" s="1686">
        <v>110000</v>
      </c>
      <c r="Q54" s="1687"/>
      <c r="R54" s="1691"/>
      <c r="S54" s="1687" t="s">
        <v>7</v>
      </c>
      <c r="T54" s="1689">
        <v>6</v>
      </c>
      <c r="U54" s="1690">
        <f>SUM(P54*T54)</f>
        <v>660000</v>
      </c>
      <c r="V54" s="1685"/>
      <c r="W54" s="1686"/>
      <c r="X54" s="1687"/>
      <c r="Y54" s="1691"/>
      <c r="Z54" s="1687"/>
      <c r="AA54" s="1711"/>
      <c r="AB54" s="1690"/>
      <c r="AC54" s="1685" t="s">
        <v>408</v>
      </c>
      <c r="AD54" s="1686">
        <v>30000000</v>
      </c>
      <c r="AE54" s="1687" t="s">
        <v>825</v>
      </c>
      <c r="AF54" s="1715">
        <v>1</v>
      </c>
      <c r="AG54" s="1690">
        <f>AD54*AF54</f>
        <v>30000000</v>
      </c>
      <c r="AH54" s="1685" t="s">
        <v>943</v>
      </c>
      <c r="AI54" s="1686">
        <v>1500000</v>
      </c>
      <c r="AJ54" s="1687" t="s">
        <v>7</v>
      </c>
      <c r="AK54" s="1692">
        <v>2</v>
      </c>
      <c r="AL54" s="1690">
        <f>AI54*AK54</f>
        <v>3000000</v>
      </c>
      <c r="AM54" s="652">
        <f t="shared" si="0"/>
        <v>36660000</v>
      </c>
      <c r="AP54" s="1685"/>
      <c r="AQ54" s="1686"/>
      <c r="AR54" s="1687"/>
      <c r="AS54" s="1692"/>
      <c r="AT54" s="1690">
        <f>AQ54*AS54</f>
        <v>0</v>
      </c>
    </row>
    <row r="55" spans="1:46" s="13" customFormat="1" ht="11.25" hidden="1" customHeight="1">
      <c r="A55" s="1759"/>
      <c r="B55" s="1755"/>
      <c r="C55" s="1759"/>
      <c r="D55" s="1759"/>
      <c r="E55" s="1759"/>
      <c r="F55" s="1670"/>
      <c r="G55" s="1671"/>
      <c r="H55" s="1685" t="s">
        <v>614</v>
      </c>
      <c r="I55" s="1686">
        <v>300000</v>
      </c>
      <c r="J55" s="1709" t="s">
        <v>7</v>
      </c>
      <c r="K55" s="1711">
        <v>1</v>
      </c>
      <c r="L55" s="1690">
        <f>SUM(I55*K55)</f>
        <v>300000</v>
      </c>
      <c r="M55" s="1693"/>
      <c r="N55" s="1690">
        <f>SUM(I55*K55)</f>
        <v>300000</v>
      </c>
      <c r="O55" s="1685" t="s">
        <v>618</v>
      </c>
      <c r="P55" s="1686">
        <v>500000</v>
      </c>
      <c r="Q55" s="1687"/>
      <c r="R55" s="1691"/>
      <c r="S55" s="1687" t="s">
        <v>7</v>
      </c>
      <c r="T55" s="1689">
        <v>6</v>
      </c>
      <c r="U55" s="1690">
        <f>SUM(P55*T55)</f>
        <v>3000000</v>
      </c>
      <c r="V55" s="1685"/>
      <c r="W55" s="1686"/>
      <c r="X55" s="1687"/>
      <c r="Y55" s="1692"/>
      <c r="Z55" s="1687"/>
      <c r="AA55" s="1711"/>
      <c r="AB55" s="1690"/>
      <c r="AC55" s="1681"/>
      <c r="AD55" s="1682"/>
      <c r="AE55" s="1683"/>
      <c r="AF55" s="1759"/>
      <c r="AG55" s="1676"/>
      <c r="AH55" s="1685" t="s">
        <v>870</v>
      </c>
      <c r="AI55" s="1686">
        <v>1000000</v>
      </c>
      <c r="AJ55" s="1687" t="s">
        <v>7</v>
      </c>
      <c r="AK55" s="1692">
        <v>1</v>
      </c>
      <c r="AL55" s="1690">
        <f>AI55*AK55</f>
        <v>1000000</v>
      </c>
      <c r="AM55" s="652">
        <f t="shared" si="0"/>
        <v>4300000</v>
      </c>
      <c r="AP55" s="1685"/>
      <c r="AQ55" s="1686"/>
      <c r="AR55" s="1687"/>
      <c r="AS55" s="1692"/>
      <c r="AT55" s="1690">
        <f>AQ55*AS55</f>
        <v>0</v>
      </c>
    </row>
    <row r="56" spans="1:46" s="13" customFormat="1" ht="11.25" hidden="1" customHeight="1">
      <c r="A56" s="1759"/>
      <c r="B56" s="1755"/>
      <c r="C56" s="1759"/>
      <c r="D56" s="1759"/>
      <c r="E56" s="1759"/>
      <c r="F56" s="1670"/>
      <c r="G56" s="1671"/>
      <c r="H56" s="1685" t="s">
        <v>866</v>
      </c>
      <c r="I56" s="1686">
        <v>300000</v>
      </c>
      <c r="J56" s="1709" t="s">
        <v>7</v>
      </c>
      <c r="K56" s="1711">
        <v>1</v>
      </c>
      <c r="L56" s="1690">
        <f>SUM(I56*K56)</f>
        <v>300000</v>
      </c>
      <c r="M56" s="1693"/>
      <c r="N56" s="1690">
        <f>SUM(I56*K56)</f>
        <v>300000</v>
      </c>
      <c r="O56" s="1685"/>
      <c r="P56" s="1686"/>
      <c r="Q56" s="1687"/>
      <c r="R56" s="1691"/>
      <c r="S56" s="1687"/>
      <c r="T56" s="1689"/>
      <c r="U56" s="1690">
        <f>SUM(P56*T56)</f>
        <v>0</v>
      </c>
      <c r="V56" s="1685"/>
      <c r="W56" s="1686"/>
      <c r="X56" s="1687"/>
      <c r="Y56" s="1691"/>
      <c r="Z56" s="1687"/>
      <c r="AA56" s="1711"/>
      <c r="AB56" s="1690"/>
      <c r="AC56" s="1681"/>
      <c r="AD56" s="1682"/>
      <c r="AE56" s="1683"/>
      <c r="AF56" s="1759"/>
      <c r="AG56" s="1676"/>
      <c r="AH56" s="1685"/>
      <c r="AI56" s="1686"/>
      <c r="AJ56" s="1709"/>
      <c r="AK56" s="1711"/>
      <c r="AL56" s="1690"/>
      <c r="AM56" s="652">
        <f t="shared" si="0"/>
        <v>300000</v>
      </c>
      <c r="AP56" s="1685"/>
      <c r="AQ56" s="1686"/>
      <c r="AR56" s="1709"/>
      <c r="AS56" s="1711"/>
      <c r="AT56" s="1690"/>
    </row>
    <row r="57" spans="1:46" s="13" customFormat="1" ht="11.25" hidden="1" customHeight="1">
      <c r="A57" s="1759"/>
      <c r="B57" s="1755"/>
      <c r="C57" s="1759"/>
      <c r="D57" s="1759"/>
      <c r="E57" s="1759"/>
      <c r="F57" s="1670"/>
      <c r="G57" s="1671"/>
      <c r="H57" s="1685" t="s">
        <v>827</v>
      </c>
      <c r="I57" s="1686">
        <v>100000</v>
      </c>
      <c r="J57" s="1687" t="s">
        <v>7</v>
      </c>
      <c r="K57" s="1711">
        <v>9</v>
      </c>
      <c r="L57" s="1687"/>
      <c r="M57" s="1689"/>
      <c r="N57" s="1690">
        <f>I57*K57</f>
        <v>900000</v>
      </c>
      <c r="O57" s="1681"/>
      <c r="P57" s="1682"/>
      <c r="Q57" s="1683"/>
      <c r="R57" s="1759"/>
      <c r="S57" s="1683"/>
      <c r="T57" s="1683"/>
      <c r="U57" s="1676"/>
      <c r="V57" s="1685"/>
      <c r="W57" s="1686"/>
      <c r="X57" s="1687"/>
      <c r="Y57" s="1692"/>
      <c r="Z57" s="1687"/>
      <c r="AA57" s="1692"/>
      <c r="AB57" s="1690"/>
      <c r="AC57" s="1681"/>
      <c r="AD57" s="1682"/>
      <c r="AE57" s="1683"/>
      <c r="AF57" s="1759"/>
      <c r="AG57" s="1676"/>
      <c r="AH57" s="1685"/>
      <c r="AI57" s="1686"/>
      <c r="AJ57" s="1709"/>
      <c r="AK57" s="1715"/>
      <c r="AL57" s="1690"/>
      <c r="AM57" s="652">
        <f t="shared" si="0"/>
        <v>900000</v>
      </c>
      <c r="AP57" s="1685"/>
      <c r="AQ57" s="1686"/>
      <c r="AR57" s="1709"/>
      <c r="AS57" s="1715"/>
      <c r="AT57" s="1690"/>
    </row>
    <row r="58" spans="1:46" s="13" customFormat="1" ht="18" hidden="1" customHeight="1">
      <c r="A58" s="1759"/>
      <c r="B58" s="1755"/>
      <c r="C58" s="1759"/>
      <c r="D58" s="1759"/>
      <c r="E58" s="1759"/>
      <c r="F58" s="1670"/>
      <c r="G58" s="1671"/>
      <c r="H58" s="1681"/>
      <c r="I58" s="1682"/>
      <c r="J58" s="1683"/>
      <c r="K58" s="1759"/>
      <c r="L58" s="1683"/>
      <c r="M58" s="1693"/>
      <c r="N58" s="1676"/>
      <c r="O58" s="1681"/>
      <c r="P58" s="1682"/>
      <c r="Q58" s="1683"/>
      <c r="R58" s="1759"/>
      <c r="S58" s="1683"/>
      <c r="T58" s="1683"/>
      <c r="U58" s="1676"/>
      <c r="V58" s="1685"/>
      <c r="W58" s="1686"/>
      <c r="X58" s="1687"/>
      <c r="Y58" s="1691"/>
      <c r="Z58" s="1687"/>
      <c r="AA58" s="1716"/>
      <c r="AB58" s="1690"/>
      <c r="AC58" s="1681"/>
      <c r="AD58" s="1682"/>
      <c r="AE58" s="1683"/>
      <c r="AF58" s="1759"/>
      <c r="AG58" s="1676"/>
      <c r="AH58" s="1685"/>
      <c r="AI58" s="1686"/>
      <c r="AJ58" s="1709"/>
      <c r="AK58" s="1715"/>
      <c r="AL58" s="1690"/>
      <c r="AM58" s="652">
        <f t="shared" si="0"/>
        <v>0</v>
      </c>
      <c r="AP58" s="1685"/>
      <c r="AQ58" s="1686"/>
      <c r="AR58" s="1709"/>
      <c r="AS58" s="1715"/>
      <c r="AT58" s="1690"/>
    </row>
    <row r="59" spans="1:46" s="13" customFormat="1" ht="18" hidden="1" customHeight="1">
      <c r="A59" s="1759"/>
      <c r="B59" s="1755"/>
      <c r="C59" s="1759"/>
      <c r="D59" s="1759"/>
      <c r="E59" s="1759"/>
      <c r="F59" s="1670"/>
      <c r="G59" s="1671"/>
      <c r="H59" s="1681"/>
      <c r="I59" s="1682"/>
      <c r="J59" s="1683"/>
      <c r="K59" s="1759"/>
      <c r="L59" s="1683"/>
      <c r="M59" s="1693"/>
      <c r="N59" s="1676"/>
      <c r="O59" s="1681"/>
      <c r="P59" s="1682"/>
      <c r="Q59" s="1683"/>
      <c r="R59" s="1759"/>
      <c r="S59" s="1683"/>
      <c r="T59" s="1683"/>
      <c r="U59" s="1676"/>
      <c r="V59" s="1685"/>
      <c r="W59" s="1686"/>
      <c r="X59" s="1687"/>
      <c r="Y59" s="1692"/>
      <c r="Z59" s="1687"/>
      <c r="AA59" s="1692"/>
      <c r="AB59" s="1690"/>
      <c r="AC59" s="1681"/>
      <c r="AD59" s="1682"/>
      <c r="AE59" s="1683"/>
      <c r="AF59" s="1759"/>
      <c r="AG59" s="1676"/>
      <c r="AH59" s="1685"/>
      <c r="AI59" s="1686"/>
      <c r="AJ59" s="1709"/>
      <c r="AK59" s="1715"/>
      <c r="AL59" s="1690"/>
      <c r="AM59" s="652">
        <f t="shared" si="0"/>
        <v>0</v>
      </c>
      <c r="AP59" s="1685"/>
      <c r="AQ59" s="1686"/>
      <c r="AR59" s="1709"/>
      <c r="AS59" s="1715"/>
      <c r="AT59" s="1690"/>
    </row>
    <row r="60" spans="1:46" s="13" customFormat="1" ht="18" hidden="1" customHeight="1">
      <c r="A60" s="1759"/>
      <c r="B60" s="1755"/>
      <c r="C60" s="1759"/>
      <c r="D60" s="1759"/>
      <c r="E60" s="1759"/>
      <c r="F60" s="1670"/>
      <c r="G60" s="1671"/>
      <c r="H60" s="1681"/>
      <c r="I60" s="1682"/>
      <c r="J60" s="1683"/>
      <c r="K60" s="1759"/>
      <c r="L60" s="1683"/>
      <c r="M60" s="1693"/>
      <c r="N60" s="1676"/>
      <c r="O60" s="1681"/>
      <c r="P60" s="1682"/>
      <c r="Q60" s="1683"/>
      <c r="R60" s="1759"/>
      <c r="S60" s="1683"/>
      <c r="T60" s="1683"/>
      <c r="U60" s="1676"/>
      <c r="V60" s="1685"/>
      <c r="W60" s="1686"/>
      <c r="X60" s="1687"/>
      <c r="Y60" s="1691"/>
      <c r="Z60" s="1687"/>
      <c r="AA60" s="1692"/>
      <c r="AB60" s="1690"/>
      <c r="AC60" s="1681"/>
      <c r="AD60" s="1682"/>
      <c r="AE60" s="1683"/>
      <c r="AF60" s="1759"/>
      <c r="AG60" s="1676"/>
      <c r="AH60" s="1685"/>
      <c r="AI60" s="1686"/>
      <c r="AJ60" s="1709"/>
      <c r="AK60" s="1715"/>
      <c r="AL60" s="1690"/>
      <c r="AM60" s="652">
        <f t="shared" si="0"/>
        <v>0</v>
      </c>
      <c r="AP60" s="1685"/>
      <c r="AQ60" s="1686"/>
      <c r="AR60" s="1709"/>
      <c r="AS60" s="1715"/>
      <c r="AT60" s="1690"/>
    </row>
    <row r="61" spans="1:46" s="13" customFormat="1" ht="12.95" customHeight="1">
      <c r="A61" s="1759"/>
      <c r="B61" s="1755"/>
      <c r="C61" s="1759"/>
      <c r="D61" s="426"/>
      <c r="E61" s="426" t="s">
        <v>389</v>
      </c>
      <c r="F61" s="1670" t="s">
        <v>139</v>
      </c>
      <c r="G61" s="1671">
        <f>SUM(N61,U61,AB61,AG61,AL61)</f>
        <v>10000000</v>
      </c>
      <c r="H61" s="1681"/>
      <c r="I61" s="1682"/>
      <c r="J61" s="1683"/>
      <c r="K61" s="1759"/>
      <c r="L61" s="1683"/>
      <c r="M61" s="1693"/>
      <c r="N61" s="1676">
        <f>SUM(N62:N65)</f>
        <v>10000000</v>
      </c>
      <c r="O61" s="1681"/>
      <c r="P61" s="1682"/>
      <c r="Q61" s="1683"/>
      <c r="R61" s="1759"/>
      <c r="S61" s="1683"/>
      <c r="T61" s="1683"/>
      <c r="U61" s="1676">
        <f>SUM(U62:U65)</f>
        <v>0</v>
      </c>
      <c r="V61" s="1681"/>
      <c r="W61" s="1682"/>
      <c r="X61" s="1683"/>
      <c r="Y61" s="1759"/>
      <c r="Z61" s="1683"/>
      <c r="AA61" s="1683"/>
      <c r="AB61" s="1676">
        <f>AB62</f>
        <v>0</v>
      </c>
      <c r="AC61" s="1681"/>
      <c r="AD61" s="1682"/>
      <c r="AE61" s="1683"/>
      <c r="AF61" s="1759"/>
      <c r="AG61" s="1676">
        <f>SUM(AG62:AG65)</f>
        <v>0</v>
      </c>
      <c r="AH61" s="1681"/>
      <c r="AI61" s="1682"/>
      <c r="AJ61" s="1683"/>
      <c r="AK61" s="1759"/>
      <c r="AL61" s="1676">
        <f>SUM(AL62:AL66)</f>
        <v>0</v>
      </c>
      <c r="AM61" s="652">
        <f t="shared" si="0"/>
        <v>10000000</v>
      </c>
      <c r="AP61" s="1681"/>
      <c r="AQ61" s="1682"/>
      <c r="AR61" s="1683"/>
      <c r="AS61" s="1759"/>
      <c r="AT61" s="1676">
        <f>SUM(AT62:AT66)</f>
        <v>0</v>
      </c>
    </row>
    <row r="62" spans="1:46" s="13" customFormat="1" ht="10.5" hidden="1" customHeight="1">
      <c r="A62" s="1759"/>
      <c r="B62" s="1755"/>
      <c r="C62" s="1759"/>
      <c r="D62" s="1759"/>
      <c r="E62" s="1759"/>
      <c r="F62" s="1670"/>
      <c r="G62" s="1671"/>
      <c r="H62" s="1685" t="s">
        <v>858</v>
      </c>
      <c r="I62" s="1686">
        <v>4000000</v>
      </c>
      <c r="J62" s="1687"/>
      <c r="K62" s="1689"/>
      <c r="L62" s="1690">
        <f>I62</f>
        <v>4000000</v>
      </c>
      <c r="M62" s="1717"/>
      <c r="N62" s="1690">
        <f>I62</f>
        <v>4000000</v>
      </c>
      <c r="O62" s="1685"/>
      <c r="P62" s="1686"/>
      <c r="Q62" s="1687"/>
      <c r="R62" s="1715"/>
      <c r="S62" s="1687"/>
      <c r="T62" s="1687"/>
      <c r="U62" s="1690"/>
      <c r="V62" s="1685"/>
      <c r="W62" s="1686"/>
      <c r="X62" s="1687"/>
      <c r="Y62" s="1718"/>
      <c r="Z62" s="1687"/>
      <c r="AA62" s="1692"/>
      <c r="AB62" s="1690"/>
      <c r="AC62" s="1685"/>
      <c r="AD62" s="1686"/>
      <c r="AE62" s="1687"/>
      <c r="AF62" s="1715"/>
      <c r="AG62" s="1690"/>
      <c r="AH62" s="1685"/>
      <c r="AI62" s="1686"/>
      <c r="AJ62" s="1687"/>
      <c r="AK62" s="1689"/>
      <c r="AL62" s="1690"/>
      <c r="AM62" s="652">
        <f t="shared" si="0"/>
        <v>4000000</v>
      </c>
      <c r="AP62" s="1685"/>
      <c r="AQ62" s="1686"/>
      <c r="AR62" s="1687"/>
      <c r="AS62" s="1689"/>
      <c r="AT62" s="1690"/>
    </row>
    <row r="63" spans="1:46" s="13" customFormat="1" ht="10.5" hidden="1" customHeight="1">
      <c r="A63" s="1759"/>
      <c r="B63" s="1755"/>
      <c r="C63" s="1759"/>
      <c r="D63" s="1759"/>
      <c r="E63" s="1759"/>
      <c r="F63" s="1670"/>
      <c r="G63" s="1671"/>
      <c r="H63" s="1685" t="s">
        <v>859</v>
      </c>
      <c r="I63" s="1686">
        <v>1000000</v>
      </c>
      <c r="J63" s="1687"/>
      <c r="K63" s="1711"/>
      <c r="L63" s="1690">
        <f>SUM(I63*K63)</f>
        <v>0</v>
      </c>
      <c r="M63" s="1717"/>
      <c r="N63" s="1690">
        <v>1000000</v>
      </c>
      <c r="O63" s="1685"/>
      <c r="P63" s="1686"/>
      <c r="Q63" s="1687"/>
      <c r="R63" s="1715"/>
      <c r="S63" s="1687"/>
      <c r="T63" s="1687"/>
      <c r="U63" s="1690"/>
      <c r="V63" s="1685"/>
      <c r="W63" s="1686"/>
      <c r="X63" s="1687"/>
      <c r="Y63" s="1715"/>
      <c r="Z63" s="1687"/>
      <c r="AA63" s="1687"/>
      <c r="AB63" s="1690"/>
      <c r="AC63" s="1685"/>
      <c r="AD63" s="1686"/>
      <c r="AE63" s="1687"/>
      <c r="AF63" s="1715"/>
      <c r="AG63" s="1690"/>
      <c r="AH63" s="1685"/>
      <c r="AI63" s="1686"/>
      <c r="AJ63" s="1687"/>
      <c r="AK63" s="1711"/>
      <c r="AL63" s="1690"/>
      <c r="AM63" s="652">
        <f t="shared" si="0"/>
        <v>1000000</v>
      </c>
      <c r="AP63" s="1685"/>
      <c r="AQ63" s="1686"/>
      <c r="AR63" s="1687"/>
      <c r="AS63" s="1711"/>
      <c r="AT63" s="1690"/>
    </row>
    <row r="64" spans="1:46" s="13" customFormat="1" ht="10.5" hidden="1" customHeight="1">
      <c r="A64" s="1759"/>
      <c r="B64" s="1755"/>
      <c r="C64" s="1759"/>
      <c r="D64" s="1759"/>
      <c r="E64" s="1759"/>
      <c r="F64" s="1670"/>
      <c r="G64" s="1671"/>
      <c r="H64" s="1685" t="s">
        <v>209</v>
      </c>
      <c r="I64" s="1686">
        <v>5000000</v>
      </c>
      <c r="J64" s="1709"/>
      <c r="K64" s="1711"/>
      <c r="L64" s="1690">
        <f>SUM(I64*K64)</f>
        <v>0</v>
      </c>
      <c r="M64" s="1717"/>
      <c r="N64" s="1690">
        <f>I64</f>
        <v>5000000</v>
      </c>
      <c r="O64" s="1685"/>
      <c r="P64" s="1686"/>
      <c r="Q64" s="1687"/>
      <c r="R64" s="1715"/>
      <c r="S64" s="1687"/>
      <c r="T64" s="1687"/>
      <c r="U64" s="1690"/>
      <c r="V64" s="1685"/>
      <c r="W64" s="1686"/>
      <c r="X64" s="1687"/>
      <c r="Y64" s="1715"/>
      <c r="Z64" s="1687"/>
      <c r="AA64" s="1687"/>
      <c r="AB64" s="1690"/>
      <c r="AC64" s="1685"/>
      <c r="AD64" s="1686"/>
      <c r="AE64" s="1687"/>
      <c r="AF64" s="1715"/>
      <c r="AG64" s="1690"/>
      <c r="AH64" s="1685"/>
      <c r="AI64" s="1686"/>
      <c r="AJ64" s="1709"/>
      <c r="AK64" s="1711"/>
      <c r="AL64" s="1690"/>
      <c r="AM64" s="652">
        <f t="shared" si="0"/>
        <v>5000000</v>
      </c>
      <c r="AP64" s="1685"/>
      <c r="AQ64" s="1686"/>
      <c r="AR64" s="1709"/>
      <c r="AS64" s="1711"/>
      <c r="AT64" s="1690"/>
    </row>
    <row r="65" spans="1:46" s="13" customFormat="1" ht="18" hidden="1" customHeight="1">
      <c r="A65" s="1759"/>
      <c r="B65" s="1755"/>
      <c r="C65" s="1759"/>
      <c r="D65" s="1759"/>
      <c r="E65" s="1759"/>
      <c r="F65" s="1670"/>
      <c r="G65" s="1671"/>
      <c r="H65" s="1685"/>
      <c r="I65" s="1686"/>
      <c r="J65" s="1687"/>
      <c r="K65" s="1715"/>
      <c r="L65" s="1687"/>
      <c r="M65" s="1687"/>
      <c r="N65" s="1690"/>
      <c r="O65" s="1685"/>
      <c r="P65" s="1686"/>
      <c r="Q65" s="1687"/>
      <c r="R65" s="1715"/>
      <c r="S65" s="1687"/>
      <c r="T65" s="1687"/>
      <c r="U65" s="1690"/>
      <c r="V65" s="1685"/>
      <c r="W65" s="1686"/>
      <c r="X65" s="1687"/>
      <c r="Y65" s="1715"/>
      <c r="Z65" s="1687"/>
      <c r="AA65" s="1687"/>
      <c r="AB65" s="1690"/>
      <c r="AC65" s="1685"/>
      <c r="AD65" s="1686"/>
      <c r="AE65" s="1687"/>
      <c r="AF65" s="1715"/>
      <c r="AG65" s="1690"/>
      <c r="AH65" s="1685"/>
      <c r="AI65" s="1686"/>
      <c r="AJ65" s="1687"/>
      <c r="AK65" s="1719"/>
      <c r="AL65" s="1690"/>
      <c r="AM65" s="652">
        <f t="shared" si="0"/>
        <v>0</v>
      </c>
      <c r="AP65" s="1685"/>
      <c r="AQ65" s="1686"/>
      <c r="AR65" s="1687"/>
      <c r="AS65" s="1719"/>
      <c r="AT65" s="1690"/>
    </row>
    <row r="66" spans="1:46" s="13" customFormat="1" ht="18" hidden="1" customHeight="1">
      <c r="A66" s="1759"/>
      <c r="B66" s="1755"/>
      <c r="C66" s="1759"/>
      <c r="D66" s="1759"/>
      <c r="E66" s="1759"/>
      <c r="F66" s="1670"/>
      <c r="G66" s="1671"/>
      <c r="H66" s="1685"/>
      <c r="I66" s="1686"/>
      <c r="J66" s="1709"/>
      <c r="K66" s="1711"/>
      <c r="L66" s="1690">
        <f>SUM(I66*K66)</f>
        <v>0</v>
      </c>
      <c r="M66" s="1717"/>
      <c r="N66" s="1690"/>
      <c r="O66" s="1685"/>
      <c r="P66" s="1686"/>
      <c r="Q66" s="1687"/>
      <c r="R66" s="1715"/>
      <c r="S66" s="1687"/>
      <c r="T66" s="1687"/>
      <c r="U66" s="1690"/>
      <c r="V66" s="1685"/>
      <c r="W66" s="1686"/>
      <c r="X66" s="1687"/>
      <c r="Y66" s="1715"/>
      <c r="Z66" s="1687"/>
      <c r="AA66" s="1687"/>
      <c r="AB66" s="1690"/>
      <c r="AC66" s="1685"/>
      <c r="AD66" s="1686"/>
      <c r="AE66" s="1687"/>
      <c r="AF66" s="1715"/>
      <c r="AG66" s="1690"/>
      <c r="AH66" s="1685"/>
      <c r="AI66" s="1686"/>
      <c r="AJ66" s="1709"/>
      <c r="AK66" s="1711"/>
      <c r="AL66" s="1690"/>
      <c r="AM66" s="652">
        <f t="shared" si="0"/>
        <v>0</v>
      </c>
      <c r="AP66" s="1685"/>
      <c r="AQ66" s="1686"/>
      <c r="AR66" s="1709"/>
      <c r="AS66" s="1711"/>
      <c r="AT66" s="1690"/>
    </row>
    <row r="67" spans="1:46" s="13" customFormat="1" ht="18" hidden="1" customHeight="1">
      <c r="A67" s="1759"/>
      <c r="B67" s="1755"/>
      <c r="C67" s="1759"/>
      <c r="D67" s="1759"/>
      <c r="E67" s="1759"/>
      <c r="F67" s="1670"/>
      <c r="G67" s="1671"/>
      <c r="H67" s="1681"/>
      <c r="I67" s="1682"/>
      <c r="J67" s="1683"/>
      <c r="K67" s="1759"/>
      <c r="L67" s="1683"/>
      <c r="M67" s="1693"/>
      <c r="N67" s="1676"/>
      <c r="O67" s="1681"/>
      <c r="P67" s="1682"/>
      <c r="Q67" s="1683"/>
      <c r="R67" s="1759"/>
      <c r="S67" s="1683"/>
      <c r="T67" s="1683"/>
      <c r="U67" s="1676"/>
      <c r="V67" s="1681"/>
      <c r="W67" s="1682"/>
      <c r="X67" s="1683"/>
      <c r="Y67" s="1759"/>
      <c r="Z67" s="1683"/>
      <c r="AA67" s="1683"/>
      <c r="AB67" s="1676"/>
      <c r="AC67" s="1681"/>
      <c r="AD67" s="1682"/>
      <c r="AE67" s="1683"/>
      <c r="AF67" s="1759"/>
      <c r="AG67" s="1676"/>
      <c r="AH67" s="1685"/>
      <c r="AI67" s="1686"/>
      <c r="AJ67" s="1687"/>
      <c r="AK67" s="1711"/>
      <c r="AL67" s="1690"/>
      <c r="AM67" s="652">
        <f t="shared" si="0"/>
        <v>0</v>
      </c>
      <c r="AP67" s="1685"/>
      <c r="AQ67" s="1686"/>
      <c r="AR67" s="1687"/>
      <c r="AS67" s="1711"/>
      <c r="AT67" s="1690"/>
    </row>
    <row r="68" spans="1:46" s="13" customFormat="1" ht="12.95" customHeight="1">
      <c r="A68" s="1759"/>
      <c r="B68" s="1755"/>
      <c r="C68" s="1759"/>
      <c r="D68" s="426"/>
      <c r="E68" s="426" t="s">
        <v>390</v>
      </c>
      <c r="F68" s="1670" t="s">
        <v>408</v>
      </c>
      <c r="G68" s="1671">
        <f>SUM(N68,U68,AB68,AG68,AL68)</f>
        <v>6000000</v>
      </c>
      <c r="H68" s="1681"/>
      <c r="I68" s="1682"/>
      <c r="J68" s="1683"/>
      <c r="K68" s="1759"/>
      <c r="L68" s="1683"/>
      <c r="M68" s="1693"/>
      <c r="N68" s="1676">
        <f>SUM(N69:N70)</f>
        <v>500000</v>
      </c>
      <c r="O68" s="1681"/>
      <c r="P68" s="1682"/>
      <c r="Q68" s="1683"/>
      <c r="R68" s="1759"/>
      <c r="S68" s="1683"/>
      <c r="T68" s="1683"/>
      <c r="U68" s="1676">
        <f>SUM(U69:U71)</f>
        <v>4000000</v>
      </c>
      <c r="V68" s="1681"/>
      <c r="W68" s="1682"/>
      <c r="X68" s="1683"/>
      <c r="Y68" s="1759"/>
      <c r="Z68" s="1683"/>
      <c r="AA68" s="1683"/>
      <c r="AB68" s="1676">
        <f>SUM(AB69:AB72)</f>
        <v>1500000</v>
      </c>
      <c r="AC68" s="1681"/>
      <c r="AD68" s="1682"/>
      <c r="AE68" s="1683"/>
      <c r="AF68" s="1759"/>
      <c r="AG68" s="1676">
        <f>AG69</f>
        <v>0</v>
      </c>
      <c r="AH68" s="1681"/>
      <c r="AI68" s="1682"/>
      <c r="AJ68" s="1683"/>
      <c r="AK68" s="1759"/>
      <c r="AL68" s="1676"/>
      <c r="AM68" s="652">
        <f t="shared" si="0"/>
        <v>6000000</v>
      </c>
      <c r="AP68" s="1681"/>
      <c r="AQ68" s="1682"/>
      <c r="AR68" s="1683"/>
      <c r="AS68" s="1759"/>
      <c r="AT68" s="1676">
        <f>AT69</f>
        <v>0</v>
      </c>
    </row>
    <row r="69" spans="1:46" s="13" customFormat="1" ht="10.5" hidden="1" customHeight="1">
      <c r="A69" s="1759"/>
      <c r="B69" s="1755"/>
      <c r="C69" s="1759"/>
      <c r="D69" s="1759"/>
      <c r="E69" s="1759"/>
      <c r="F69" s="1670"/>
      <c r="G69" s="1671"/>
      <c r="H69" s="1685" t="s">
        <v>1336</v>
      </c>
      <c r="I69" s="1686"/>
      <c r="J69" s="1687"/>
      <c r="K69" s="1715"/>
      <c r="L69" s="1687"/>
      <c r="M69" s="1687"/>
      <c r="N69" s="1690">
        <v>500000</v>
      </c>
      <c r="O69" s="1685" t="s">
        <v>408</v>
      </c>
      <c r="P69" s="1686">
        <v>150000</v>
      </c>
      <c r="Q69" s="1687" t="s">
        <v>7</v>
      </c>
      <c r="R69" s="1691">
        <v>2</v>
      </c>
      <c r="S69" s="1687" t="s">
        <v>7</v>
      </c>
      <c r="T69" s="1689">
        <v>12</v>
      </c>
      <c r="U69" s="1690">
        <f>SUM(P69*R69*T69)</f>
        <v>3600000</v>
      </c>
      <c r="V69" s="1685" t="s">
        <v>408</v>
      </c>
      <c r="W69" s="1686">
        <v>100000</v>
      </c>
      <c r="X69" s="1687" t="s">
        <v>7</v>
      </c>
      <c r="Y69" s="1691">
        <v>1</v>
      </c>
      <c r="Z69" s="1687" t="s">
        <v>7</v>
      </c>
      <c r="AA69" s="1689">
        <v>12</v>
      </c>
      <c r="AB69" s="1690">
        <f>SUM(W69*Y69*AA69)</f>
        <v>1200000</v>
      </c>
      <c r="AC69" s="1685"/>
      <c r="AD69" s="1686"/>
      <c r="AE69" s="1687"/>
      <c r="AF69" s="1715"/>
      <c r="AG69" s="1690"/>
      <c r="AH69" s="1685"/>
      <c r="AI69" s="1686"/>
      <c r="AJ69" s="1687"/>
      <c r="AK69" s="1715"/>
      <c r="AL69" s="1690"/>
      <c r="AP69" s="1685"/>
      <c r="AQ69" s="1686"/>
      <c r="AR69" s="1687"/>
      <c r="AS69" s="1715"/>
      <c r="AT69" s="1690"/>
    </row>
    <row r="70" spans="1:46" s="13" customFormat="1" ht="10.5" hidden="1" customHeight="1">
      <c r="A70" s="1759"/>
      <c r="B70" s="1755"/>
      <c r="C70" s="1759"/>
      <c r="D70" s="1759"/>
      <c r="E70" s="1759"/>
      <c r="F70" s="1670"/>
      <c r="G70" s="1671"/>
      <c r="H70" s="1685"/>
      <c r="I70" s="1686"/>
      <c r="J70" s="1709"/>
      <c r="K70" s="1689"/>
      <c r="L70" s="1690">
        <f>SUM(I70*K70)</f>
        <v>0</v>
      </c>
      <c r="M70" s="1689"/>
      <c r="N70" s="1690"/>
      <c r="O70" s="1685" t="s">
        <v>186</v>
      </c>
      <c r="P70" s="1686"/>
      <c r="Q70" s="1687"/>
      <c r="R70" s="1715"/>
      <c r="S70" s="1687"/>
      <c r="T70" s="1687"/>
      <c r="U70" s="1690">
        <v>400000</v>
      </c>
      <c r="V70" s="1685" t="s">
        <v>186</v>
      </c>
      <c r="W70" s="1686"/>
      <c r="X70" s="1687"/>
      <c r="Y70" s="1718"/>
      <c r="Z70" s="1687"/>
      <c r="AA70" s="1692"/>
      <c r="AB70" s="1690">
        <v>300000</v>
      </c>
      <c r="AC70" s="1681"/>
      <c r="AD70" s="1682"/>
      <c r="AE70" s="1683"/>
      <c r="AF70" s="1759"/>
      <c r="AG70" s="1676"/>
      <c r="AH70" s="1685"/>
      <c r="AI70" s="1686"/>
      <c r="AJ70" s="1709"/>
      <c r="AK70" s="1689"/>
      <c r="AL70" s="1690"/>
      <c r="AP70" s="1685"/>
      <c r="AQ70" s="1686"/>
      <c r="AR70" s="1709"/>
      <c r="AS70" s="1689"/>
      <c r="AT70" s="1690"/>
    </row>
    <row r="71" spans="1:46" s="13" customFormat="1" ht="18" hidden="1" customHeight="1">
      <c r="A71" s="1759"/>
      <c r="B71" s="1755"/>
      <c r="C71" s="1759"/>
      <c r="D71" s="1759"/>
      <c r="E71" s="1759"/>
      <c r="F71" s="1670"/>
      <c r="G71" s="1671"/>
      <c r="H71" s="1685"/>
      <c r="I71" s="1686"/>
      <c r="J71" s="1687"/>
      <c r="K71" s="1691"/>
      <c r="L71" s="1687"/>
      <c r="M71" s="1689"/>
      <c r="N71" s="1690"/>
      <c r="O71" s="1685"/>
      <c r="P71" s="1686"/>
      <c r="Q71" s="1687"/>
      <c r="R71" s="1691"/>
      <c r="S71" s="1687"/>
      <c r="T71" s="1689"/>
      <c r="U71" s="1690"/>
      <c r="V71" s="1685"/>
      <c r="W71" s="1686"/>
      <c r="X71" s="1687"/>
      <c r="Y71" s="1691"/>
      <c r="Z71" s="1687"/>
      <c r="AA71" s="1711"/>
      <c r="AB71" s="1690"/>
      <c r="AC71" s="1681"/>
      <c r="AD71" s="1682"/>
      <c r="AE71" s="1683"/>
      <c r="AF71" s="1759"/>
      <c r="AG71" s="1676"/>
      <c r="AH71" s="1685"/>
      <c r="AI71" s="1686"/>
      <c r="AJ71" s="1709"/>
      <c r="AK71" s="1689"/>
      <c r="AL71" s="1690"/>
      <c r="AP71" s="1685"/>
      <c r="AQ71" s="1686"/>
      <c r="AR71" s="1709"/>
      <c r="AS71" s="1689"/>
      <c r="AT71" s="1690"/>
    </row>
    <row r="72" spans="1:46" s="13" customFormat="1" ht="18" hidden="1" customHeight="1">
      <c r="A72" s="1759"/>
      <c r="B72" s="1755"/>
      <c r="C72" s="1759"/>
      <c r="D72" s="1759"/>
      <c r="E72" s="466"/>
      <c r="F72" s="1788"/>
      <c r="G72" s="1789"/>
      <c r="H72" s="1790"/>
      <c r="I72" s="1791"/>
      <c r="J72" s="427"/>
      <c r="K72" s="1792"/>
      <c r="L72" s="427"/>
      <c r="M72" s="1793"/>
      <c r="N72" s="1794"/>
      <c r="O72" s="1795"/>
      <c r="P72" s="1796"/>
      <c r="Q72" s="1797"/>
      <c r="R72" s="1797"/>
      <c r="S72" s="1797"/>
      <c r="T72" s="1797"/>
      <c r="U72" s="1798"/>
      <c r="V72" s="1799"/>
      <c r="W72" s="1800"/>
      <c r="X72" s="1801"/>
      <c r="Y72" s="1802"/>
      <c r="Z72" s="1801"/>
      <c r="AA72" s="1803"/>
      <c r="AB72" s="1804"/>
      <c r="AC72" s="1790"/>
      <c r="AD72" s="1791"/>
      <c r="AE72" s="427"/>
      <c r="AF72" s="1792"/>
      <c r="AG72" s="1794"/>
      <c r="AH72" s="1790"/>
      <c r="AI72" s="1791"/>
      <c r="AJ72" s="427"/>
      <c r="AK72" s="1792"/>
      <c r="AL72" s="1794"/>
      <c r="AP72" s="1790"/>
      <c r="AQ72" s="1791"/>
      <c r="AR72" s="427"/>
      <c r="AS72" s="1792"/>
      <c r="AT72" s="1794"/>
    </row>
    <row r="73" spans="1:46" s="1781" customFormat="1" ht="18.75" customHeight="1">
      <c r="A73" s="2769">
        <v>770</v>
      </c>
      <c r="B73" s="1779" t="s">
        <v>243</v>
      </c>
      <c r="C73" s="2769">
        <v>771</v>
      </c>
      <c r="D73" s="2769" t="s">
        <v>105</v>
      </c>
      <c r="E73" s="4179" t="s">
        <v>10</v>
      </c>
      <c r="F73" s="4179"/>
      <c r="G73" s="1828">
        <f>SUM(G74:G97)</f>
        <v>58432064.399999999</v>
      </c>
      <c r="H73" s="1829"/>
      <c r="I73" s="1830"/>
      <c r="J73" s="1831"/>
      <c r="K73" s="1832"/>
      <c r="L73" s="1831"/>
      <c r="M73" s="1833"/>
      <c r="N73" s="1828">
        <f>SUM(N74,N79,N81,N82,N84,N91,N96,)</f>
        <v>58432064.399999999</v>
      </c>
      <c r="O73" s="1829"/>
      <c r="P73" s="1830"/>
      <c r="Q73" s="1831"/>
      <c r="R73" s="1832"/>
      <c r="S73" s="1831"/>
      <c r="T73" s="1831"/>
      <c r="U73" s="1828">
        <f>SUM(U74,U79,U81,U82,U84,U91,U94,)</f>
        <v>0</v>
      </c>
      <c r="V73" s="1829"/>
      <c r="W73" s="1830"/>
      <c r="X73" s="1831"/>
      <c r="Y73" s="1832"/>
      <c r="Z73" s="1831"/>
      <c r="AA73" s="1831"/>
      <c r="AB73" s="1828">
        <f>SUM(AB74,AB79,AB81,AB82,AB84,AB91,AB94,)</f>
        <v>0</v>
      </c>
      <c r="AC73" s="1829"/>
      <c r="AD73" s="1830"/>
      <c r="AE73" s="1831"/>
      <c r="AF73" s="1832"/>
      <c r="AG73" s="1828">
        <f>SUM(AG74,AG79,AG81,AG82,AG84,AG91,AG94,)</f>
        <v>0</v>
      </c>
      <c r="AH73" s="1829"/>
      <c r="AI73" s="1830"/>
      <c r="AJ73" s="1831"/>
      <c r="AK73" s="1832"/>
      <c r="AL73" s="1828">
        <f>SUM(AL74,AL79,AL81,AL82,AL84,AL91,AL94,)</f>
        <v>0</v>
      </c>
      <c r="AM73" s="1780">
        <f>SUM(AL73,AG73,AB73,U73,N73)</f>
        <v>58432064.399999999</v>
      </c>
      <c r="AP73" s="1829"/>
      <c r="AQ73" s="1830"/>
      <c r="AR73" s="1831"/>
      <c r="AS73" s="1832"/>
      <c r="AT73" s="1828">
        <f>SUM(AT74,AT79,AT81,AT82,AT84,AT91,AT94,)</f>
        <v>0</v>
      </c>
    </row>
    <row r="74" spans="1:46" s="13" customFormat="1" ht="12.95" customHeight="1">
      <c r="A74" s="1759"/>
      <c r="B74" s="1755"/>
      <c r="C74" s="1759"/>
      <c r="D74" s="1759"/>
      <c r="E74" s="473" t="s">
        <v>415</v>
      </c>
      <c r="F74" s="1812" t="s">
        <v>106</v>
      </c>
      <c r="G74" s="1042">
        <f>SUM(N74,U74,AB74,AG74,AL74)</f>
        <v>49440000</v>
      </c>
      <c r="H74" s="1815"/>
      <c r="I74" s="1816"/>
      <c r="J74" s="1817"/>
      <c r="K74" s="1818"/>
      <c r="L74" s="1817"/>
      <c r="M74" s="1819"/>
      <c r="N74" s="1047">
        <f>SUM(N75:N77)</f>
        <v>49440000</v>
      </c>
      <c r="O74" s="1044"/>
      <c r="P74" s="1813"/>
      <c r="Q74" s="1045"/>
      <c r="R74" s="473"/>
      <c r="S74" s="1045"/>
      <c r="T74" s="1045"/>
      <c r="U74" s="1820">
        <f>SUM(U76:U77)</f>
        <v>0</v>
      </c>
      <c r="V74" s="1044"/>
      <c r="W74" s="1813"/>
      <c r="X74" s="1045"/>
      <c r="Y74" s="473"/>
      <c r="Z74" s="1045"/>
      <c r="AA74" s="1045"/>
      <c r="AB74" s="1820">
        <f>SUM(AB76:AB77)</f>
        <v>0</v>
      </c>
      <c r="AC74" s="1044"/>
      <c r="AD74" s="1813"/>
      <c r="AE74" s="1045"/>
      <c r="AF74" s="473"/>
      <c r="AG74" s="1820">
        <f>SUM(AG76:AG77)</f>
        <v>0</v>
      </c>
      <c r="AH74" s="1044"/>
      <c r="AI74" s="1813"/>
      <c r="AJ74" s="1045"/>
      <c r="AK74" s="473"/>
      <c r="AL74" s="1820">
        <f>SUM(AL76:AL77)</f>
        <v>0</v>
      </c>
      <c r="AM74" s="652">
        <f t="shared" ref="AM74:AM140" si="1">SUM(AL74,AG74,AB74,U74,N74)</f>
        <v>49440000</v>
      </c>
      <c r="AP74" s="1044"/>
      <c r="AQ74" s="1813"/>
      <c r="AR74" s="1045"/>
      <c r="AS74" s="473"/>
      <c r="AT74" s="1820">
        <f>SUM(AT76:AT77)</f>
        <v>0</v>
      </c>
    </row>
    <row r="75" spans="1:46" s="13" customFormat="1" ht="10.5" hidden="1" customHeight="1">
      <c r="A75" s="1759"/>
      <c r="B75" s="1755"/>
      <c r="C75" s="1759"/>
      <c r="D75" s="1759"/>
      <c r="E75" s="1759"/>
      <c r="F75" s="1670"/>
      <c r="G75" s="1671"/>
      <c r="H75" s="1685" t="s">
        <v>45</v>
      </c>
      <c r="I75" s="1686">
        <v>2240000</v>
      </c>
      <c r="J75" s="1687" t="s">
        <v>7</v>
      </c>
      <c r="K75" s="1694">
        <v>12</v>
      </c>
      <c r="L75" s="1721"/>
      <c r="M75" s="1722"/>
      <c r="N75" s="1690">
        <f>I75*K75</f>
        <v>26880000</v>
      </c>
      <c r="O75" s="1681"/>
      <c r="P75" s="1682"/>
      <c r="Q75" s="1683"/>
      <c r="R75" s="1759"/>
      <c r="S75" s="1683"/>
      <c r="T75" s="1683"/>
      <c r="U75" s="1690"/>
      <c r="V75" s="1681"/>
      <c r="W75" s="1682"/>
      <c r="X75" s="1683"/>
      <c r="Y75" s="1759"/>
      <c r="Z75" s="1683"/>
      <c r="AA75" s="1683"/>
      <c r="AB75" s="1690"/>
      <c r="AC75" s="1681"/>
      <c r="AD75" s="1682"/>
      <c r="AE75" s="1683"/>
      <c r="AF75" s="1759"/>
      <c r="AG75" s="1690"/>
      <c r="AH75" s="1681"/>
      <c r="AI75" s="1682"/>
      <c r="AJ75" s="1683"/>
      <c r="AK75" s="1759"/>
      <c r="AL75" s="1690"/>
      <c r="AM75" s="652">
        <f t="shared" si="1"/>
        <v>26880000</v>
      </c>
      <c r="AP75" s="1681"/>
      <c r="AQ75" s="1682"/>
      <c r="AR75" s="1683"/>
      <c r="AS75" s="1759"/>
      <c r="AT75" s="1690"/>
    </row>
    <row r="76" spans="1:46" s="13" customFormat="1" ht="10.5" hidden="1" customHeight="1">
      <c r="A76" s="1759"/>
      <c r="B76" s="1755"/>
      <c r="C76" s="1759"/>
      <c r="D76" s="1759"/>
      <c r="E76" s="1759"/>
      <c r="F76" s="1670"/>
      <c r="G76" s="1671" t="s">
        <v>81</v>
      </c>
      <c r="H76" s="1685" t="s">
        <v>1333</v>
      </c>
      <c r="I76" s="1686">
        <v>1880000</v>
      </c>
      <c r="J76" s="1687"/>
      <c r="K76" s="1694">
        <v>12</v>
      </c>
      <c r="L76" s="1721"/>
      <c r="M76" s="1722"/>
      <c r="N76" s="1690">
        <f>I76*K76</f>
        <v>22560000</v>
      </c>
      <c r="O76" s="1681"/>
      <c r="P76" s="1682"/>
      <c r="Q76" s="1683"/>
      <c r="R76" s="1723"/>
      <c r="S76" s="424"/>
      <c r="T76" s="1724"/>
      <c r="U76" s="1676"/>
      <c r="V76" s="1681"/>
      <c r="W76" s="1682"/>
      <c r="X76" s="1683"/>
      <c r="Y76" s="1723"/>
      <c r="Z76" s="424"/>
      <c r="AA76" s="1724"/>
      <c r="AB76" s="1676"/>
      <c r="AC76" s="1681"/>
      <c r="AD76" s="1682"/>
      <c r="AE76" s="1683"/>
      <c r="AF76" s="1723"/>
      <c r="AG76" s="1676"/>
      <c r="AH76" s="1681"/>
      <c r="AI76" s="1682"/>
      <c r="AJ76" s="1683"/>
      <c r="AK76" s="1723"/>
      <c r="AL76" s="1676"/>
      <c r="AM76" s="652">
        <f t="shared" si="1"/>
        <v>22560000</v>
      </c>
      <c r="AP76" s="1681"/>
      <c r="AQ76" s="1682"/>
      <c r="AR76" s="1683"/>
      <c r="AS76" s="1723"/>
      <c r="AT76" s="1676"/>
    </row>
    <row r="77" spans="1:46" s="13" customFormat="1" ht="18" hidden="1" customHeight="1">
      <c r="A77" s="1759"/>
      <c r="B77" s="1755"/>
      <c r="C77" s="1759"/>
      <c r="D77" s="1759"/>
      <c r="E77" s="1759"/>
      <c r="F77" s="1670"/>
      <c r="G77" s="1671"/>
      <c r="H77" s="1685"/>
      <c r="I77" s="1686"/>
      <c r="J77" s="1687"/>
      <c r="K77" s="1694"/>
      <c r="L77" s="1721"/>
      <c r="M77" s="1722"/>
      <c r="N77" s="1690"/>
      <c r="O77" s="1681"/>
      <c r="P77" s="1682"/>
      <c r="Q77" s="1683"/>
      <c r="R77" s="1723"/>
      <c r="S77" s="424"/>
      <c r="T77" s="1724"/>
      <c r="U77" s="1676"/>
      <c r="V77" s="1681"/>
      <c r="W77" s="1682"/>
      <c r="X77" s="1683"/>
      <c r="Y77" s="1723"/>
      <c r="Z77" s="424"/>
      <c r="AA77" s="1724"/>
      <c r="AB77" s="1676"/>
      <c r="AC77" s="1681"/>
      <c r="AD77" s="1682"/>
      <c r="AE77" s="1683"/>
      <c r="AF77" s="1723"/>
      <c r="AG77" s="1676"/>
      <c r="AH77" s="1681"/>
      <c r="AI77" s="1682"/>
      <c r="AJ77" s="1683"/>
      <c r="AK77" s="1723"/>
      <c r="AL77" s="1676"/>
      <c r="AM77" s="652">
        <f t="shared" si="1"/>
        <v>0</v>
      </c>
      <c r="AP77" s="1681"/>
      <c r="AQ77" s="1682"/>
      <c r="AR77" s="1683"/>
      <c r="AS77" s="1723"/>
      <c r="AT77" s="1676"/>
    </row>
    <row r="78" spans="1:46" s="13" customFormat="1" ht="18" hidden="1" customHeight="1">
      <c r="A78" s="1759"/>
      <c r="B78" s="1755"/>
      <c r="C78" s="1759"/>
      <c r="D78" s="1759"/>
      <c r="E78" s="1759"/>
      <c r="F78" s="1670"/>
      <c r="G78" s="1671"/>
      <c r="H78" s="1685"/>
      <c r="I78" s="1686"/>
      <c r="J78" s="1687"/>
      <c r="K78" s="1694"/>
      <c r="L78" s="1687"/>
      <c r="M78" s="1725"/>
      <c r="N78" s="1690"/>
      <c r="O78" s="1681"/>
      <c r="P78" s="1682"/>
      <c r="Q78" s="1683"/>
      <c r="R78" s="1723"/>
      <c r="S78" s="1726"/>
      <c r="T78" s="1726"/>
      <c r="U78" s="1676"/>
      <c r="V78" s="1681"/>
      <c r="W78" s="1682"/>
      <c r="X78" s="1683"/>
      <c r="Y78" s="1723"/>
      <c r="Z78" s="1726"/>
      <c r="AA78" s="1726"/>
      <c r="AB78" s="1676"/>
      <c r="AC78" s="1681"/>
      <c r="AD78" s="1682"/>
      <c r="AE78" s="1683"/>
      <c r="AF78" s="1723"/>
      <c r="AG78" s="1676"/>
      <c r="AH78" s="1681"/>
      <c r="AI78" s="1682"/>
      <c r="AJ78" s="1683"/>
      <c r="AK78" s="1723"/>
      <c r="AL78" s="1676"/>
      <c r="AM78" s="652">
        <f t="shared" si="1"/>
        <v>0</v>
      </c>
      <c r="AP78" s="1681"/>
      <c r="AQ78" s="1682"/>
      <c r="AR78" s="1683"/>
      <c r="AS78" s="1723"/>
      <c r="AT78" s="1676"/>
    </row>
    <row r="79" spans="1:46" s="13" customFormat="1" ht="12.95" customHeight="1">
      <c r="A79" s="1759"/>
      <c r="B79" s="1755"/>
      <c r="C79" s="1759"/>
      <c r="D79" s="1759"/>
      <c r="E79" s="1759" t="s">
        <v>424</v>
      </c>
      <c r="F79" s="1670" t="s">
        <v>468</v>
      </c>
      <c r="G79" s="1671">
        <f>N79</f>
        <v>1000000</v>
      </c>
      <c r="H79" s="1685"/>
      <c r="I79" s="1686"/>
      <c r="J79" s="1687"/>
      <c r="K79" s="1715"/>
      <c r="L79" s="1687"/>
      <c r="M79" s="1717"/>
      <c r="N79" s="1720">
        <f>SUM(N80:N80)</f>
        <v>1000000</v>
      </c>
      <c r="O79" s="1681"/>
      <c r="P79" s="1682"/>
      <c r="Q79" s="1683"/>
      <c r="R79" s="1759"/>
      <c r="S79" s="1683"/>
      <c r="T79" s="1683"/>
      <c r="U79" s="1690"/>
      <c r="V79" s="1681"/>
      <c r="W79" s="1682"/>
      <c r="X79" s="1683"/>
      <c r="Y79" s="1759"/>
      <c r="Z79" s="1683"/>
      <c r="AA79" s="1683"/>
      <c r="AB79" s="1690"/>
      <c r="AC79" s="1681"/>
      <c r="AD79" s="1682"/>
      <c r="AE79" s="1683"/>
      <c r="AF79" s="1759"/>
      <c r="AG79" s="1690"/>
      <c r="AH79" s="1681"/>
      <c r="AI79" s="1682"/>
      <c r="AJ79" s="1683"/>
      <c r="AK79" s="1759"/>
      <c r="AL79" s="1690"/>
      <c r="AM79" s="652">
        <f t="shared" si="1"/>
        <v>1000000</v>
      </c>
      <c r="AP79" s="1681"/>
      <c r="AQ79" s="1682"/>
      <c r="AR79" s="1683"/>
      <c r="AS79" s="1759"/>
      <c r="AT79" s="1690"/>
    </row>
    <row r="80" spans="1:46" s="13" customFormat="1" ht="10.5" hidden="1" customHeight="1">
      <c r="A80" s="1759"/>
      <c r="B80" s="1755"/>
      <c r="C80" s="1759"/>
      <c r="D80" s="1759"/>
      <c r="E80" s="1759"/>
      <c r="F80" s="1670"/>
      <c r="G80" s="1671"/>
      <c r="H80" s="1685" t="s">
        <v>15</v>
      </c>
      <c r="I80" s="1686">
        <v>500000</v>
      </c>
      <c r="J80" s="1687" t="s">
        <v>7</v>
      </c>
      <c r="K80" s="1691">
        <v>2</v>
      </c>
      <c r="L80" s="1687"/>
      <c r="M80" s="1727"/>
      <c r="N80" s="1690">
        <f>I80*K80</f>
        <v>1000000</v>
      </c>
      <c r="O80" s="1681"/>
      <c r="P80" s="1682"/>
      <c r="Q80" s="1683"/>
      <c r="R80" s="1759"/>
      <c r="S80" s="1683"/>
      <c r="T80" s="1683"/>
      <c r="U80" s="1690"/>
      <c r="V80" s="1681"/>
      <c r="W80" s="1682"/>
      <c r="X80" s="1683"/>
      <c r="Y80" s="1759"/>
      <c r="Z80" s="1683"/>
      <c r="AA80" s="1683"/>
      <c r="AB80" s="1690"/>
      <c r="AC80" s="1681"/>
      <c r="AD80" s="1682"/>
      <c r="AE80" s="1683"/>
      <c r="AF80" s="1759"/>
      <c r="AG80" s="1690"/>
      <c r="AH80" s="1681"/>
      <c r="AI80" s="1682"/>
      <c r="AJ80" s="1683"/>
      <c r="AK80" s="1759"/>
      <c r="AL80" s="1690"/>
      <c r="AM80" s="652">
        <f t="shared" si="1"/>
        <v>1000000</v>
      </c>
      <c r="AP80" s="1681"/>
      <c r="AQ80" s="1682"/>
      <c r="AR80" s="1683"/>
      <c r="AS80" s="1759"/>
      <c r="AT80" s="1690"/>
    </row>
    <row r="81" spans="1:46" s="13" customFormat="1" ht="18" hidden="1" customHeight="1">
      <c r="A81" s="1759"/>
      <c r="B81" s="1755"/>
      <c r="C81" s="1759"/>
      <c r="D81" s="1759"/>
      <c r="E81" s="1759" t="s">
        <v>425</v>
      </c>
      <c r="F81" s="1670" t="s">
        <v>107</v>
      </c>
      <c r="G81" s="1671">
        <f>SUM(N81,U81,AB81,AG81,AL81)</f>
        <v>0</v>
      </c>
      <c r="H81" s="1685"/>
      <c r="I81" s="1686"/>
      <c r="J81" s="1687"/>
      <c r="K81" s="1691"/>
      <c r="L81" s="1687"/>
      <c r="M81" s="1728"/>
      <c r="N81" s="1690"/>
      <c r="O81" s="1681"/>
      <c r="P81" s="1682"/>
      <c r="Q81" s="1683"/>
      <c r="R81" s="1684"/>
      <c r="S81" s="1683"/>
      <c r="T81" s="1684"/>
      <c r="U81" s="1676"/>
      <c r="V81" s="1681"/>
      <c r="W81" s="1682"/>
      <c r="X81" s="1683"/>
      <c r="Y81" s="1684"/>
      <c r="Z81" s="1683"/>
      <c r="AA81" s="1684"/>
      <c r="AB81" s="1676"/>
      <c r="AC81" s="1681"/>
      <c r="AD81" s="1682"/>
      <c r="AE81" s="1683"/>
      <c r="AF81" s="1684"/>
      <c r="AG81" s="1676"/>
      <c r="AH81" s="1681"/>
      <c r="AI81" s="1682"/>
      <c r="AJ81" s="1683"/>
      <c r="AK81" s="1684"/>
      <c r="AL81" s="1676"/>
      <c r="AM81" s="652">
        <f t="shared" si="1"/>
        <v>0</v>
      </c>
      <c r="AP81" s="1681"/>
      <c r="AQ81" s="1682"/>
      <c r="AR81" s="1683"/>
      <c r="AS81" s="1684"/>
      <c r="AT81" s="1676"/>
    </row>
    <row r="82" spans="1:46" s="13" customFormat="1" ht="18" hidden="1" customHeight="1">
      <c r="A82" s="1759"/>
      <c r="B82" s="1755"/>
      <c r="C82" s="1759"/>
      <c r="D82" s="1759"/>
      <c r="E82" s="1759" t="s">
        <v>426</v>
      </c>
      <c r="F82" s="1670" t="s">
        <v>470</v>
      </c>
      <c r="G82" s="1671">
        <f>SUM(N82,U82,AB82,AG82,AL82)</f>
        <v>0</v>
      </c>
      <c r="H82" s="1685"/>
      <c r="I82" s="1686"/>
      <c r="J82" s="1687"/>
      <c r="K82" s="1691"/>
      <c r="L82" s="1687"/>
      <c r="M82" s="1728"/>
      <c r="N82" s="1690">
        <f>N83</f>
        <v>0</v>
      </c>
      <c r="O82" s="1681"/>
      <c r="P82" s="1682"/>
      <c r="Q82" s="1683"/>
      <c r="R82" s="1684"/>
      <c r="S82" s="1683"/>
      <c r="T82" s="1684"/>
      <c r="U82" s="1690">
        <f>U83</f>
        <v>0</v>
      </c>
      <c r="V82" s="1681"/>
      <c r="W82" s="1682"/>
      <c r="X82" s="1683"/>
      <c r="Y82" s="1684"/>
      <c r="Z82" s="1683"/>
      <c r="AA82" s="1684"/>
      <c r="AB82" s="1690">
        <f>AB83</f>
        <v>0</v>
      </c>
      <c r="AC82" s="1681"/>
      <c r="AD82" s="1682"/>
      <c r="AE82" s="1683"/>
      <c r="AF82" s="1684"/>
      <c r="AG82" s="1690">
        <f>AG83</f>
        <v>0</v>
      </c>
      <c r="AH82" s="1681"/>
      <c r="AI82" s="1682"/>
      <c r="AJ82" s="1683"/>
      <c r="AK82" s="1684"/>
      <c r="AL82" s="1690">
        <f>AL83</f>
        <v>0</v>
      </c>
      <c r="AM82" s="652">
        <f t="shared" si="1"/>
        <v>0</v>
      </c>
      <c r="AP82" s="1681"/>
      <c r="AQ82" s="1682"/>
      <c r="AR82" s="1683"/>
      <c r="AS82" s="1684"/>
      <c r="AT82" s="1690">
        <f>AT83</f>
        <v>0</v>
      </c>
    </row>
    <row r="83" spans="1:46" s="13" customFormat="1" ht="18" hidden="1" customHeight="1">
      <c r="A83" s="1759"/>
      <c r="B83" s="1755"/>
      <c r="C83" s="1759"/>
      <c r="D83" s="1759"/>
      <c r="E83" s="1759"/>
      <c r="F83" s="1670"/>
      <c r="G83" s="1729"/>
      <c r="H83" s="1685"/>
      <c r="I83" s="1686"/>
      <c r="J83" s="1687"/>
      <c r="K83" s="1691"/>
      <c r="L83" s="1687"/>
      <c r="M83" s="1728"/>
      <c r="N83" s="1690"/>
      <c r="O83" s="1681"/>
      <c r="P83" s="1682"/>
      <c r="Q83" s="1683"/>
      <c r="R83" s="1684"/>
      <c r="S83" s="1683"/>
      <c r="T83" s="1684"/>
      <c r="U83" s="1676"/>
      <c r="V83" s="1685"/>
      <c r="W83" s="1686"/>
      <c r="X83" s="1687"/>
      <c r="Y83" s="1691"/>
      <c r="Z83" s="1687"/>
      <c r="AA83" s="1716"/>
      <c r="AB83" s="1690">
        <f>SUM(W83*Y83)</f>
        <v>0</v>
      </c>
      <c r="AC83" s="1681"/>
      <c r="AD83" s="1682"/>
      <c r="AE83" s="1683"/>
      <c r="AF83" s="1684"/>
      <c r="AG83" s="1676"/>
      <c r="AH83" s="1681"/>
      <c r="AI83" s="1682"/>
      <c r="AJ83" s="1683"/>
      <c r="AK83" s="1684"/>
      <c r="AL83" s="1676"/>
      <c r="AM83" s="652">
        <f t="shared" si="1"/>
        <v>0</v>
      </c>
      <c r="AP83" s="1681"/>
      <c r="AQ83" s="1682"/>
      <c r="AR83" s="1683"/>
      <c r="AS83" s="1684"/>
      <c r="AT83" s="1676"/>
    </row>
    <row r="84" spans="1:46" s="13" customFormat="1" ht="12.95" customHeight="1">
      <c r="A84" s="1759"/>
      <c r="B84" s="1755"/>
      <c r="C84" s="1759"/>
      <c r="D84" s="1759"/>
      <c r="E84" s="1759" t="s">
        <v>427</v>
      </c>
      <c r="F84" s="1730" t="s">
        <v>471</v>
      </c>
      <c r="G84" s="1671">
        <f>SUM(N84,U84,AB84,AG84,AL84)</f>
        <v>2992064.4</v>
      </c>
      <c r="H84" s="1731"/>
      <c r="I84" s="1686"/>
      <c r="J84" s="1687"/>
      <c r="K84" s="1715"/>
      <c r="L84" s="1687"/>
      <c r="M84" s="1717"/>
      <c r="N84" s="1720">
        <f>SUM(N85:N89)</f>
        <v>2992064.4</v>
      </c>
      <c r="O84" s="1732"/>
      <c r="P84" s="1682"/>
      <c r="Q84" s="1683"/>
      <c r="R84" s="1759"/>
      <c r="S84" s="1683"/>
      <c r="T84" s="1683"/>
      <c r="U84" s="1690">
        <f>SUM(U85:U89)</f>
        <v>0</v>
      </c>
      <c r="V84" s="1732"/>
      <c r="W84" s="1682"/>
      <c r="X84" s="1683"/>
      <c r="Y84" s="1759"/>
      <c r="Z84" s="1683"/>
      <c r="AA84" s="1683"/>
      <c r="AB84" s="1690">
        <f>SUM(AB85:AB89)</f>
        <v>0</v>
      </c>
      <c r="AC84" s="1732"/>
      <c r="AD84" s="1682"/>
      <c r="AE84" s="1683"/>
      <c r="AF84" s="1759"/>
      <c r="AG84" s="1690">
        <f>SUM(AG85:AG89)</f>
        <v>0</v>
      </c>
      <c r="AH84" s="1732"/>
      <c r="AI84" s="1682"/>
      <c r="AJ84" s="1683"/>
      <c r="AK84" s="1759"/>
      <c r="AL84" s="1690">
        <f>SUM(AL85:AL89)</f>
        <v>0</v>
      </c>
      <c r="AM84" s="652">
        <f t="shared" si="1"/>
        <v>2992064.4</v>
      </c>
      <c r="AP84" s="1732"/>
      <c r="AQ84" s="1682"/>
      <c r="AR84" s="1683"/>
      <c r="AS84" s="1759"/>
      <c r="AT84" s="1690">
        <f>SUM(AT85:AT89)</f>
        <v>0</v>
      </c>
    </row>
    <row r="85" spans="1:46" s="13" customFormat="1" ht="10.5" hidden="1" customHeight="1">
      <c r="A85" s="1759"/>
      <c r="B85" s="1755"/>
      <c r="C85" s="1759"/>
      <c r="D85" s="1759"/>
      <c r="E85" s="1759"/>
      <c r="F85" s="1670"/>
      <c r="G85" s="1671"/>
      <c r="H85" s="1731" t="s">
        <v>16</v>
      </c>
      <c r="I85" s="1686">
        <v>31200000</v>
      </c>
      <c r="J85" s="1687" t="s">
        <v>7</v>
      </c>
      <c r="K85" s="1778">
        <v>2.9000000000000001E-2</v>
      </c>
      <c r="L85" s="1734"/>
      <c r="M85" s="1735"/>
      <c r="N85" s="1690">
        <f>SUM(I85*K85)</f>
        <v>904800</v>
      </c>
      <c r="O85" s="1732"/>
      <c r="P85" s="1682"/>
      <c r="Q85" s="1683"/>
      <c r="R85" s="1736"/>
      <c r="S85" s="1737"/>
      <c r="T85" s="1738"/>
      <c r="U85" s="1676"/>
      <c r="V85" s="1732"/>
      <c r="W85" s="1682"/>
      <c r="X85" s="1683"/>
      <c r="Y85" s="1736"/>
      <c r="Z85" s="1737"/>
      <c r="AA85" s="1737"/>
      <c r="AB85" s="1676"/>
      <c r="AC85" s="1732"/>
      <c r="AD85" s="1682"/>
      <c r="AE85" s="1683"/>
      <c r="AF85" s="1736"/>
      <c r="AG85" s="1676"/>
      <c r="AH85" s="1732"/>
      <c r="AI85" s="1682"/>
      <c r="AJ85" s="1683"/>
      <c r="AK85" s="1736"/>
      <c r="AL85" s="1676"/>
      <c r="AM85" s="652">
        <f t="shared" si="1"/>
        <v>904800</v>
      </c>
      <c r="AP85" s="1732"/>
      <c r="AQ85" s="1682"/>
      <c r="AR85" s="1683"/>
      <c r="AS85" s="1736"/>
      <c r="AT85" s="1676"/>
    </row>
    <row r="86" spans="1:46" s="13" customFormat="1" ht="10.5" hidden="1" customHeight="1">
      <c r="A86" s="1759"/>
      <c r="B86" s="1755"/>
      <c r="C86" s="1759"/>
      <c r="D86" s="1759"/>
      <c r="E86" s="1759"/>
      <c r="F86" s="1670"/>
      <c r="G86" s="1671"/>
      <c r="H86" s="1731" t="s">
        <v>150</v>
      </c>
      <c r="I86" s="1686">
        <f>N85</f>
        <v>904800</v>
      </c>
      <c r="J86" s="1687" t="s">
        <v>7</v>
      </c>
      <c r="K86" s="1778">
        <v>6.5500000000000003E-2</v>
      </c>
      <c r="L86" s="1734"/>
      <c r="M86" s="1735"/>
      <c r="N86" s="1690">
        <f>SUM(I86*K86)</f>
        <v>59264.4</v>
      </c>
      <c r="O86" s="1732"/>
      <c r="P86" s="1682"/>
      <c r="Q86" s="1683"/>
      <c r="R86" s="1736"/>
      <c r="S86" s="1737"/>
      <c r="T86" s="1738"/>
      <c r="U86" s="1676"/>
      <c r="V86" s="1732"/>
      <c r="W86" s="1682"/>
      <c r="X86" s="1683"/>
      <c r="Y86" s="1736"/>
      <c r="Z86" s="1737"/>
      <c r="AA86" s="1737"/>
      <c r="AB86" s="1676"/>
      <c r="AC86" s="1732"/>
      <c r="AD86" s="1682"/>
      <c r="AE86" s="1683"/>
      <c r="AF86" s="1736"/>
      <c r="AG86" s="1676"/>
      <c r="AH86" s="1732"/>
      <c r="AI86" s="1682"/>
      <c r="AJ86" s="1683"/>
      <c r="AK86" s="1736"/>
      <c r="AL86" s="1676"/>
      <c r="AM86" s="652">
        <f t="shared" si="1"/>
        <v>59264.4</v>
      </c>
      <c r="AP86" s="1732"/>
      <c r="AQ86" s="1682"/>
      <c r="AR86" s="1683"/>
      <c r="AS86" s="1736"/>
      <c r="AT86" s="1676"/>
    </row>
    <row r="87" spans="1:46" s="13" customFormat="1" ht="10.5" hidden="1" customHeight="1">
      <c r="A87" s="1759"/>
      <c r="B87" s="1755"/>
      <c r="C87" s="1759"/>
      <c r="D87" s="1759"/>
      <c r="E87" s="1759"/>
      <c r="F87" s="1670"/>
      <c r="G87" s="1671"/>
      <c r="H87" s="1685" t="s">
        <v>109</v>
      </c>
      <c r="I87" s="1686">
        <f>I85</f>
        <v>31200000</v>
      </c>
      <c r="J87" s="1687" t="s">
        <v>7</v>
      </c>
      <c r="K87" s="1733" t="s">
        <v>151</v>
      </c>
      <c r="L87" s="1687"/>
      <c r="M87" s="1735"/>
      <c r="N87" s="1690">
        <f>SUM(I87*4.5%)</f>
        <v>1404000</v>
      </c>
      <c r="O87" s="1681"/>
      <c r="P87" s="1682"/>
      <c r="Q87" s="1683"/>
      <c r="R87" s="1736"/>
      <c r="S87" s="1683"/>
      <c r="T87" s="1683"/>
      <c r="U87" s="1676"/>
      <c r="V87" s="1681"/>
      <c r="W87" s="1682"/>
      <c r="X87" s="1683"/>
      <c r="Y87" s="1736"/>
      <c r="Z87" s="1683"/>
      <c r="AA87" s="1683"/>
      <c r="AB87" s="1676"/>
      <c r="AC87" s="1681"/>
      <c r="AD87" s="1682"/>
      <c r="AE87" s="1683"/>
      <c r="AF87" s="1736"/>
      <c r="AG87" s="1676"/>
      <c r="AH87" s="1681"/>
      <c r="AI87" s="1682"/>
      <c r="AJ87" s="1683"/>
      <c r="AK87" s="1736"/>
      <c r="AL87" s="1676"/>
      <c r="AM87" s="652">
        <f t="shared" si="1"/>
        <v>1404000</v>
      </c>
      <c r="AP87" s="1681"/>
      <c r="AQ87" s="1682"/>
      <c r="AR87" s="1683"/>
      <c r="AS87" s="1736"/>
      <c r="AT87" s="1676"/>
    </row>
    <row r="88" spans="1:46" s="13" customFormat="1" ht="10.5" hidden="1" customHeight="1">
      <c r="A88" s="1759"/>
      <c r="B88" s="1755"/>
      <c r="C88" s="1759"/>
      <c r="D88" s="1759"/>
      <c r="E88" s="1759"/>
      <c r="F88" s="1670"/>
      <c r="G88" s="1671"/>
      <c r="H88" s="1731" t="s">
        <v>152</v>
      </c>
      <c r="I88" s="1686">
        <f>I85</f>
        <v>31200000</v>
      </c>
      <c r="J88" s="1687" t="s">
        <v>7</v>
      </c>
      <c r="K88" s="1739" t="s">
        <v>153</v>
      </c>
      <c r="L88" s="1740"/>
      <c r="M88" s="1741"/>
      <c r="N88" s="1690">
        <f>SUM(I88*1.3%)</f>
        <v>405600.00000000006</v>
      </c>
      <c r="O88" s="1732"/>
      <c r="P88" s="1682"/>
      <c r="Q88" s="1683"/>
      <c r="R88" s="1742"/>
      <c r="S88" s="1738"/>
      <c r="T88" s="1738"/>
      <c r="U88" s="1676"/>
      <c r="V88" s="1732"/>
      <c r="W88" s="1682"/>
      <c r="X88" s="1683"/>
      <c r="Y88" s="1742"/>
      <c r="Z88" s="1738"/>
      <c r="AA88" s="1738"/>
      <c r="AB88" s="1676"/>
      <c r="AC88" s="1732"/>
      <c r="AD88" s="1682"/>
      <c r="AE88" s="1683"/>
      <c r="AF88" s="1742"/>
      <c r="AG88" s="1676"/>
      <c r="AH88" s="1732"/>
      <c r="AI88" s="1682"/>
      <c r="AJ88" s="1683"/>
      <c r="AK88" s="1742"/>
      <c r="AL88" s="1676"/>
      <c r="AM88" s="652">
        <f t="shared" si="1"/>
        <v>405600.00000000006</v>
      </c>
      <c r="AP88" s="1732"/>
      <c r="AQ88" s="1682"/>
      <c r="AR88" s="1683"/>
      <c r="AS88" s="1742"/>
      <c r="AT88" s="1676"/>
    </row>
    <row r="89" spans="1:46" s="13" customFormat="1" ht="10.5" hidden="1" customHeight="1">
      <c r="A89" s="1759"/>
      <c r="B89" s="1755"/>
      <c r="C89" s="1759"/>
      <c r="D89" s="1759"/>
      <c r="E89" s="1759"/>
      <c r="F89" s="1670"/>
      <c r="G89" s="1671"/>
      <c r="H89" s="1685" t="s">
        <v>17</v>
      </c>
      <c r="I89" s="1686">
        <f>I85</f>
        <v>31200000</v>
      </c>
      <c r="J89" s="1687" t="s">
        <v>7</v>
      </c>
      <c r="K89" s="1733" t="s">
        <v>154</v>
      </c>
      <c r="L89" s="1687"/>
      <c r="M89" s="1717"/>
      <c r="N89" s="1690">
        <f>SUM(I89*0.7%)</f>
        <v>218399.99999999997</v>
      </c>
      <c r="O89" s="1681"/>
      <c r="P89" s="1682"/>
      <c r="Q89" s="1683"/>
      <c r="R89" s="1736"/>
      <c r="S89" s="1683"/>
      <c r="T89" s="1683"/>
      <c r="U89" s="1676"/>
      <c r="V89" s="1681"/>
      <c r="W89" s="1682"/>
      <c r="X89" s="1683"/>
      <c r="Y89" s="1736"/>
      <c r="Z89" s="1683"/>
      <c r="AA89" s="1683"/>
      <c r="AB89" s="1676"/>
      <c r="AC89" s="1681"/>
      <c r="AD89" s="1682"/>
      <c r="AE89" s="1683"/>
      <c r="AF89" s="1736"/>
      <c r="AG89" s="1676"/>
      <c r="AH89" s="1681"/>
      <c r="AI89" s="1682"/>
      <c r="AJ89" s="1683"/>
      <c r="AK89" s="1736"/>
      <c r="AL89" s="1676"/>
      <c r="AM89" s="652">
        <f t="shared" si="1"/>
        <v>218399.99999999997</v>
      </c>
      <c r="AP89" s="1681"/>
      <c r="AQ89" s="1682"/>
      <c r="AR89" s="1683"/>
      <c r="AS89" s="1736"/>
      <c r="AT89" s="1676"/>
    </row>
    <row r="90" spans="1:46" s="13" customFormat="1" ht="18" hidden="1" customHeight="1">
      <c r="A90" s="1759"/>
      <c r="B90" s="1755"/>
      <c r="C90" s="1759"/>
      <c r="D90" s="1759"/>
      <c r="E90" s="1759"/>
      <c r="F90" s="1670"/>
      <c r="G90" s="1671"/>
      <c r="H90" s="1685"/>
      <c r="I90" s="1686"/>
      <c r="J90" s="1687"/>
      <c r="K90" s="1733"/>
      <c r="L90" s="1687"/>
      <c r="M90" s="1717"/>
      <c r="N90" s="1690"/>
      <c r="O90" s="1681"/>
      <c r="P90" s="1682"/>
      <c r="Q90" s="1683"/>
      <c r="R90" s="1736"/>
      <c r="S90" s="1683"/>
      <c r="T90" s="1683"/>
      <c r="U90" s="1676"/>
      <c r="V90" s="1681"/>
      <c r="W90" s="1682"/>
      <c r="X90" s="1683"/>
      <c r="Y90" s="1736"/>
      <c r="Z90" s="1683"/>
      <c r="AA90" s="1683"/>
      <c r="AB90" s="1676"/>
      <c r="AC90" s="1681"/>
      <c r="AD90" s="1682"/>
      <c r="AE90" s="1683"/>
      <c r="AF90" s="1736"/>
      <c r="AG90" s="1676"/>
      <c r="AH90" s="1681"/>
      <c r="AI90" s="1682"/>
      <c r="AJ90" s="1683"/>
      <c r="AK90" s="1736"/>
      <c r="AL90" s="1676"/>
      <c r="AM90" s="652">
        <f t="shared" si="1"/>
        <v>0</v>
      </c>
      <c r="AP90" s="1681"/>
      <c r="AQ90" s="1682"/>
      <c r="AR90" s="1683"/>
      <c r="AS90" s="1736"/>
      <c r="AT90" s="1676"/>
    </row>
    <row r="91" spans="1:46" s="13" customFormat="1" ht="12.95" customHeight="1">
      <c r="A91" s="1759"/>
      <c r="B91" s="1755"/>
      <c r="C91" s="1759"/>
      <c r="D91" s="1759"/>
      <c r="E91" s="1759" t="s">
        <v>428</v>
      </c>
      <c r="F91" s="1670" t="s">
        <v>111</v>
      </c>
      <c r="G91" s="1671">
        <f>SUM(N91,U91,AB91,AG91,AL91)</f>
        <v>800000</v>
      </c>
      <c r="H91" s="1685"/>
      <c r="I91" s="1686"/>
      <c r="J91" s="1687"/>
      <c r="K91" s="1733"/>
      <c r="L91" s="1687"/>
      <c r="M91" s="1717"/>
      <c r="N91" s="1720">
        <f>SUM(N92:N93)</f>
        <v>800000</v>
      </c>
      <c r="O91" s="1681"/>
      <c r="P91" s="1682"/>
      <c r="Q91" s="1683"/>
      <c r="R91" s="1736"/>
      <c r="S91" s="1683"/>
      <c r="T91" s="1683"/>
      <c r="U91" s="1720">
        <f>SUM(U93:U93)</f>
        <v>0</v>
      </c>
      <c r="V91" s="1681"/>
      <c r="W91" s="1682"/>
      <c r="X91" s="1683"/>
      <c r="Y91" s="1736"/>
      <c r="Z91" s="1683"/>
      <c r="AA91" s="1683"/>
      <c r="AB91" s="1720">
        <f>SUM(AB93:AB93)</f>
        <v>0</v>
      </c>
      <c r="AC91" s="1681"/>
      <c r="AD91" s="1682"/>
      <c r="AE91" s="1683"/>
      <c r="AF91" s="1736"/>
      <c r="AG91" s="1720">
        <f>SUM(AG93:AG93)</f>
        <v>0</v>
      </c>
      <c r="AH91" s="1681"/>
      <c r="AI91" s="1682"/>
      <c r="AJ91" s="1683"/>
      <c r="AK91" s="1736"/>
      <c r="AL91" s="1720">
        <f>SUM(AL93:AL93)</f>
        <v>0</v>
      </c>
      <c r="AM91" s="652">
        <f t="shared" si="1"/>
        <v>800000</v>
      </c>
      <c r="AP91" s="1681"/>
      <c r="AQ91" s="1682"/>
      <c r="AR91" s="1683"/>
      <c r="AS91" s="1736"/>
      <c r="AT91" s="1720">
        <f>SUM(AT93:AT93)</f>
        <v>0</v>
      </c>
    </row>
    <row r="92" spans="1:46" s="13" customFormat="1" ht="12.95" hidden="1" customHeight="1">
      <c r="A92" s="1759"/>
      <c r="B92" s="1755"/>
      <c r="C92" s="1759"/>
      <c r="D92" s="1759"/>
      <c r="E92" s="1759"/>
      <c r="F92" s="1670"/>
      <c r="G92" s="1671"/>
      <c r="H92" s="1685" t="s">
        <v>155</v>
      </c>
      <c r="I92" s="1686">
        <v>200000</v>
      </c>
      <c r="J92" s="1687" t="s">
        <v>7</v>
      </c>
      <c r="K92" s="1689">
        <v>4</v>
      </c>
      <c r="L92" s="1687"/>
      <c r="M92" s="1727"/>
      <c r="N92" s="1690">
        <f>I92*K92</f>
        <v>800000</v>
      </c>
      <c r="O92" s="1681"/>
      <c r="P92" s="1682"/>
      <c r="Q92" s="1683"/>
      <c r="R92" s="1736"/>
      <c r="S92" s="1683"/>
      <c r="T92" s="1683"/>
      <c r="U92" s="1720"/>
      <c r="V92" s="1681"/>
      <c r="W92" s="1682"/>
      <c r="X92" s="1683"/>
      <c r="Y92" s="1736"/>
      <c r="Z92" s="1683"/>
      <c r="AA92" s="1683"/>
      <c r="AB92" s="1720"/>
      <c r="AC92" s="1681"/>
      <c r="AD92" s="1682"/>
      <c r="AE92" s="1683"/>
      <c r="AF92" s="1736"/>
      <c r="AG92" s="1720"/>
      <c r="AH92" s="1681"/>
      <c r="AI92" s="1682"/>
      <c r="AJ92" s="1683"/>
      <c r="AK92" s="1736"/>
      <c r="AL92" s="1720"/>
      <c r="AM92" s="652"/>
      <c r="AP92" s="1681"/>
      <c r="AQ92" s="1682"/>
      <c r="AR92" s="1683"/>
      <c r="AS92" s="1736"/>
      <c r="AT92" s="1720"/>
    </row>
    <row r="93" spans="1:46" s="13" customFormat="1" ht="18" hidden="1" customHeight="1">
      <c r="A93" s="1759"/>
      <c r="B93" s="1755"/>
      <c r="C93" s="1759"/>
      <c r="D93" s="1759"/>
      <c r="E93" s="1759"/>
      <c r="F93" s="1670"/>
      <c r="G93" s="1671"/>
      <c r="H93" s="1685"/>
      <c r="I93" s="1686"/>
      <c r="J93" s="1687"/>
      <c r="K93" s="1689"/>
      <c r="L93" s="1687"/>
      <c r="M93" s="1727"/>
      <c r="N93" s="1690">
        <f>I93*K93</f>
        <v>0</v>
      </c>
      <c r="O93" s="1681"/>
      <c r="P93" s="1682"/>
      <c r="Q93" s="1683"/>
      <c r="R93" s="1736"/>
      <c r="S93" s="1683"/>
      <c r="T93" s="1683"/>
      <c r="U93" s="1690"/>
      <c r="V93" s="1685"/>
      <c r="W93" s="1686"/>
      <c r="X93" s="1687"/>
      <c r="Y93" s="1691"/>
      <c r="Z93" s="1687"/>
      <c r="AA93" s="1711"/>
      <c r="AB93" s="1690"/>
      <c r="AC93" s="1681"/>
      <c r="AD93" s="1682"/>
      <c r="AE93" s="1683"/>
      <c r="AF93" s="1736"/>
      <c r="AG93" s="1690"/>
      <c r="AH93" s="1681"/>
      <c r="AI93" s="1682"/>
      <c r="AJ93" s="1683"/>
      <c r="AK93" s="1736"/>
      <c r="AL93" s="1690"/>
      <c r="AM93" s="652">
        <f t="shared" si="1"/>
        <v>0</v>
      </c>
      <c r="AP93" s="1681"/>
      <c r="AQ93" s="1682"/>
      <c r="AR93" s="1683"/>
      <c r="AS93" s="1736"/>
      <c r="AT93" s="1690"/>
    </row>
    <row r="94" spans="1:46" s="13" customFormat="1" ht="18" hidden="1" customHeight="1">
      <c r="A94" s="1759"/>
      <c r="B94" s="1755"/>
      <c r="C94" s="1759"/>
      <c r="D94" s="1759"/>
      <c r="E94" s="1759" t="s">
        <v>429</v>
      </c>
      <c r="F94" s="1670" t="s">
        <v>430</v>
      </c>
      <c r="G94" s="1671">
        <f>SUM(N94,U94,AB94,AG94,AL94)</f>
        <v>0</v>
      </c>
      <c r="H94" s="1685"/>
      <c r="I94" s="1686"/>
      <c r="J94" s="1687"/>
      <c r="K94" s="1691"/>
      <c r="L94" s="1687"/>
      <c r="M94" s="1715"/>
      <c r="N94" s="1690"/>
      <c r="O94" s="1681"/>
      <c r="P94" s="1682"/>
      <c r="Q94" s="1683"/>
      <c r="R94" s="1684"/>
      <c r="S94" s="1683"/>
      <c r="T94" s="1697"/>
      <c r="U94" s="1690">
        <f>SUM(U95:U97)</f>
        <v>0</v>
      </c>
      <c r="V94" s="1681"/>
      <c r="W94" s="1682"/>
      <c r="X94" s="1683"/>
      <c r="Y94" s="1684"/>
      <c r="Z94" s="1683"/>
      <c r="AA94" s="1697"/>
      <c r="AB94" s="1690">
        <f>SUM(AB95:AB97)</f>
        <v>0</v>
      </c>
      <c r="AC94" s="1681"/>
      <c r="AD94" s="1682"/>
      <c r="AE94" s="1683"/>
      <c r="AF94" s="1684"/>
      <c r="AG94" s="1690">
        <f>SUM(AG95:AG97)</f>
        <v>0</v>
      </c>
      <c r="AH94" s="1681"/>
      <c r="AI94" s="1682"/>
      <c r="AJ94" s="1683"/>
      <c r="AK94" s="1684"/>
      <c r="AL94" s="1690">
        <f>SUM(AL95:AL97)</f>
        <v>0</v>
      </c>
      <c r="AM94" s="652">
        <f t="shared" si="1"/>
        <v>0</v>
      </c>
      <c r="AP94" s="1681"/>
      <c r="AQ94" s="1682"/>
      <c r="AR94" s="1683"/>
      <c r="AS94" s="1684"/>
      <c r="AT94" s="1690">
        <f>SUM(AT95:AT97)</f>
        <v>0</v>
      </c>
    </row>
    <row r="95" spans="1:46" s="13" customFormat="1" ht="18" hidden="1" customHeight="1">
      <c r="A95" s="1759"/>
      <c r="B95" s="1755"/>
      <c r="C95" s="1759"/>
      <c r="D95" s="1759"/>
      <c r="E95" s="1759" t="s">
        <v>416</v>
      </c>
      <c r="F95" s="1670" t="s">
        <v>431</v>
      </c>
      <c r="G95" s="1671">
        <f>SUM(N95,U95,AB95,AG95,AL95)</f>
        <v>0</v>
      </c>
      <c r="H95" s="1685"/>
      <c r="I95" s="1686"/>
      <c r="J95" s="1687"/>
      <c r="K95" s="1691"/>
      <c r="L95" s="1687"/>
      <c r="M95" s="1715"/>
      <c r="N95" s="1690"/>
      <c r="O95" s="1681"/>
      <c r="P95" s="1682"/>
      <c r="Q95" s="1683"/>
      <c r="R95" s="1684"/>
      <c r="S95" s="1683"/>
      <c r="T95" s="1697"/>
      <c r="U95" s="1676"/>
      <c r="V95" s="1681"/>
      <c r="W95" s="1682"/>
      <c r="X95" s="1683"/>
      <c r="Y95" s="1684"/>
      <c r="Z95" s="1683"/>
      <c r="AA95" s="1697"/>
      <c r="AB95" s="1676"/>
      <c r="AC95" s="1681"/>
      <c r="AD95" s="1682"/>
      <c r="AE95" s="1683"/>
      <c r="AF95" s="1684"/>
      <c r="AG95" s="1676"/>
      <c r="AH95" s="1681"/>
      <c r="AI95" s="1682"/>
      <c r="AJ95" s="1683"/>
      <c r="AK95" s="1684"/>
      <c r="AL95" s="1676"/>
      <c r="AM95" s="652">
        <f t="shared" si="1"/>
        <v>0</v>
      </c>
      <c r="AP95" s="1681"/>
      <c r="AQ95" s="1682"/>
      <c r="AR95" s="1683"/>
      <c r="AS95" s="1684"/>
      <c r="AT95" s="1676"/>
    </row>
    <row r="96" spans="1:46" s="13" customFormat="1" ht="12.95" customHeight="1">
      <c r="A96" s="1759"/>
      <c r="B96" s="1755"/>
      <c r="C96" s="1759"/>
      <c r="D96" s="1759"/>
      <c r="E96" s="1759" t="s">
        <v>417</v>
      </c>
      <c r="F96" s="1670" t="s">
        <v>432</v>
      </c>
      <c r="G96" s="1671">
        <f>SUM(N96,U96,AB96,AG96,AL96)</f>
        <v>4200000</v>
      </c>
      <c r="H96" s="1685" t="s">
        <v>293</v>
      </c>
      <c r="I96" s="1686"/>
      <c r="J96" s="1687"/>
      <c r="K96" s="1691"/>
      <c r="L96" s="1687"/>
      <c r="M96" s="1715"/>
      <c r="N96" s="1720">
        <v>4200000</v>
      </c>
      <c r="O96" s="1681"/>
      <c r="P96" s="1682"/>
      <c r="Q96" s="1683"/>
      <c r="R96" s="1684"/>
      <c r="S96" s="1683"/>
      <c r="T96" s="1697"/>
      <c r="U96" s="1676"/>
      <c r="V96" s="1681"/>
      <c r="W96" s="1682"/>
      <c r="X96" s="1683"/>
      <c r="Y96" s="1684"/>
      <c r="Z96" s="1683"/>
      <c r="AA96" s="1697"/>
      <c r="AB96" s="1676"/>
      <c r="AC96" s="1681"/>
      <c r="AD96" s="1682"/>
      <c r="AE96" s="1683"/>
      <c r="AF96" s="1684"/>
      <c r="AG96" s="1676"/>
      <c r="AH96" s="1681"/>
      <c r="AI96" s="1682"/>
      <c r="AJ96" s="1683"/>
      <c r="AK96" s="1684"/>
      <c r="AL96" s="1676"/>
      <c r="AM96" s="652">
        <f t="shared" si="1"/>
        <v>4200000</v>
      </c>
      <c r="AP96" s="1681"/>
      <c r="AQ96" s="1682"/>
      <c r="AR96" s="1683"/>
      <c r="AS96" s="1684"/>
      <c r="AT96" s="1676"/>
    </row>
    <row r="97" spans="1:46" s="13" customFormat="1" ht="18" hidden="1" customHeight="1">
      <c r="A97" s="1759"/>
      <c r="B97" s="1755"/>
      <c r="C97" s="1759"/>
      <c r="D97" s="1759"/>
      <c r="E97" s="466"/>
      <c r="F97" s="1788"/>
      <c r="G97" s="1789"/>
      <c r="H97" s="1799"/>
      <c r="I97" s="1800"/>
      <c r="J97" s="1801"/>
      <c r="K97" s="1802"/>
      <c r="L97" s="1801"/>
      <c r="M97" s="1805"/>
      <c r="N97" s="1804"/>
      <c r="O97" s="1806"/>
      <c r="P97" s="1807"/>
      <c r="Q97" s="1808"/>
      <c r="R97" s="1809"/>
      <c r="S97" s="1808"/>
      <c r="T97" s="1810"/>
      <c r="U97" s="1798"/>
      <c r="V97" s="1806"/>
      <c r="W97" s="1807"/>
      <c r="X97" s="1808"/>
      <c r="Y97" s="1809"/>
      <c r="Z97" s="1808"/>
      <c r="AA97" s="1810"/>
      <c r="AB97" s="1798"/>
      <c r="AC97" s="1806"/>
      <c r="AD97" s="1807"/>
      <c r="AE97" s="1808"/>
      <c r="AF97" s="1809"/>
      <c r="AG97" s="1798"/>
      <c r="AH97" s="1806"/>
      <c r="AI97" s="1807"/>
      <c r="AJ97" s="1808"/>
      <c r="AK97" s="1809"/>
      <c r="AL97" s="1798"/>
      <c r="AM97" s="652">
        <f t="shared" si="1"/>
        <v>0</v>
      </c>
      <c r="AP97" s="1806"/>
      <c r="AQ97" s="1807"/>
      <c r="AR97" s="1808"/>
      <c r="AS97" s="1809"/>
      <c r="AT97" s="1798"/>
    </row>
    <row r="98" spans="1:46" s="1781" customFormat="1" ht="20.25" customHeight="1">
      <c r="A98" s="2769"/>
      <c r="B98" s="1779"/>
      <c r="C98" s="2769">
        <v>772</v>
      </c>
      <c r="D98" s="2769" t="s">
        <v>433</v>
      </c>
      <c r="E98" s="4179" t="s">
        <v>10</v>
      </c>
      <c r="F98" s="4179"/>
      <c r="G98" s="1828">
        <f>SUM(G99:G140)</f>
        <v>20608000</v>
      </c>
      <c r="H98" s="1834"/>
      <c r="I98" s="1835"/>
      <c r="J98" s="1836"/>
      <c r="K98" s="2768"/>
      <c r="L98" s="1836"/>
      <c r="M98" s="1838"/>
      <c r="N98" s="1828">
        <f>SUM(N99,N103,N106,N109,N113,N116,N119,N121,N127,N124,N132,N135,N139)</f>
        <v>20608000</v>
      </c>
      <c r="O98" s="1834"/>
      <c r="P98" s="1835"/>
      <c r="Q98" s="1836"/>
      <c r="R98" s="2768"/>
      <c r="S98" s="1836"/>
      <c r="T98" s="1836"/>
      <c r="U98" s="1828">
        <f>SUM(U99,U103,U106,U109,U113,U116,U119,U121,U124,U132,U135,U139)</f>
        <v>0</v>
      </c>
      <c r="V98" s="1834"/>
      <c r="W98" s="1835"/>
      <c r="X98" s="1836"/>
      <c r="Y98" s="2768"/>
      <c r="Z98" s="1836"/>
      <c r="AA98" s="1836"/>
      <c r="AB98" s="1828">
        <f>SUM(AB99,AB103,AB106,AB109,AB113,AB116,AB119,AB121,AB124,AB132,AB135,AB139)</f>
        <v>0</v>
      </c>
      <c r="AC98" s="1834"/>
      <c r="AD98" s="1835"/>
      <c r="AE98" s="1836"/>
      <c r="AF98" s="2768"/>
      <c r="AG98" s="1828">
        <f>SUM(AG99,AG103,AG106,AG109,AG113,AG116,AG119,AG121,AG124,AG132,AG135,AG139)</f>
        <v>0</v>
      </c>
      <c r="AH98" s="1834"/>
      <c r="AI98" s="1835"/>
      <c r="AJ98" s="1836"/>
      <c r="AK98" s="2768"/>
      <c r="AL98" s="1828">
        <f>SUM(AL99,AL103,AL106,AL109,AL113,AL116,AL119,AL121,AL124,AL132,AL135,AL139)</f>
        <v>0</v>
      </c>
      <c r="AM98" s="1780">
        <f t="shared" si="1"/>
        <v>20608000</v>
      </c>
      <c r="AP98" s="1834"/>
      <c r="AQ98" s="1835"/>
      <c r="AR98" s="1836"/>
      <c r="AS98" s="2768"/>
      <c r="AT98" s="1828">
        <f>SUM(AT99,AT103,AT106,AT109,AT113,AT116,AT119,AT121,AT124,AT132,AT135,AT139)</f>
        <v>0</v>
      </c>
    </row>
    <row r="99" spans="1:46" s="13" customFormat="1" ht="12.95" customHeight="1">
      <c r="A99" s="1759"/>
      <c r="B99" s="1755"/>
      <c r="C99" s="1759"/>
      <c r="D99" s="1759"/>
      <c r="E99" s="473" t="s">
        <v>434</v>
      </c>
      <c r="F99" s="1044" t="s">
        <v>120</v>
      </c>
      <c r="G99" s="1042">
        <f>SUM(N99,U99,AB99,AG99,AL99)</f>
        <v>8760000</v>
      </c>
      <c r="H99" s="1044"/>
      <c r="I99" s="1813"/>
      <c r="J99" s="1045"/>
      <c r="K99" s="473"/>
      <c r="L99" s="1045"/>
      <c r="M99" s="1046"/>
      <c r="N99" s="1814">
        <f>SUM(N100:N101)</f>
        <v>8760000</v>
      </c>
      <c r="O99" s="1044"/>
      <c r="P99" s="1813"/>
      <c r="Q99" s="1045"/>
      <c r="R99" s="473"/>
      <c r="S99" s="1045"/>
      <c r="T99" s="1045"/>
      <c r="U99" s="1814">
        <f>SUM(U100:U101)</f>
        <v>0</v>
      </c>
      <c r="V99" s="1044"/>
      <c r="W99" s="1813"/>
      <c r="X99" s="1045"/>
      <c r="Y99" s="473"/>
      <c r="Z99" s="1045"/>
      <c r="AA99" s="1045"/>
      <c r="AB99" s="1814">
        <f>SUM(AB100:AB101)</f>
        <v>0</v>
      </c>
      <c r="AC99" s="1044"/>
      <c r="AD99" s="1813"/>
      <c r="AE99" s="1045"/>
      <c r="AF99" s="473"/>
      <c r="AG99" s="1821">
        <f>SUM(AG100:AG101)</f>
        <v>0</v>
      </c>
      <c r="AH99" s="1044"/>
      <c r="AI99" s="1813"/>
      <c r="AJ99" s="1045"/>
      <c r="AK99" s="473"/>
      <c r="AL99" s="1821">
        <f>SUM(AL100:AL101)</f>
        <v>0</v>
      </c>
      <c r="AM99" s="652">
        <f t="shared" si="1"/>
        <v>8760000</v>
      </c>
      <c r="AP99" s="1044"/>
      <c r="AQ99" s="1813"/>
      <c r="AR99" s="1045"/>
      <c r="AS99" s="473"/>
      <c r="AT99" s="1821">
        <f>SUM(AT100:AT101)</f>
        <v>0</v>
      </c>
    </row>
    <row r="100" spans="1:46" s="13" customFormat="1" ht="10.5" hidden="1" customHeight="1">
      <c r="A100" s="1759"/>
      <c r="B100" s="1755"/>
      <c r="C100" s="1759"/>
      <c r="D100" s="1759"/>
      <c r="E100" s="1759"/>
      <c r="F100" s="1681"/>
      <c r="G100" s="1671"/>
      <c r="H100" s="1685" t="s">
        <v>75</v>
      </c>
      <c r="I100" s="1686">
        <v>730000</v>
      </c>
      <c r="J100" s="1709" t="s">
        <v>7</v>
      </c>
      <c r="K100" s="1689">
        <v>12</v>
      </c>
      <c r="L100" s="1687"/>
      <c r="M100" s="1735"/>
      <c r="N100" s="1690">
        <f>SUM(I100*K100+M100)</f>
        <v>8760000</v>
      </c>
      <c r="O100" s="1681"/>
      <c r="P100" s="1682"/>
      <c r="Q100" s="1683"/>
      <c r="R100" s="1759"/>
      <c r="S100" s="1683"/>
      <c r="T100" s="1683"/>
      <c r="U100" s="1676"/>
      <c r="V100" s="1681"/>
      <c r="W100" s="1682"/>
      <c r="X100" s="1683"/>
      <c r="Y100" s="1759"/>
      <c r="Z100" s="1683"/>
      <c r="AA100" s="1683"/>
      <c r="AB100" s="1676"/>
      <c r="AC100" s="1681"/>
      <c r="AD100" s="1682"/>
      <c r="AE100" s="1683"/>
      <c r="AF100" s="1759"/>
      <c r="AG100" s="1743"/>
      <c r="AH100" s="1681"/>
      <c r="AI100" s="1682"/>
      <c r="AJ100" s="1683"/>
      <c r="AK100" s="1759"/>
      <c r="AL100" s="1743"/>
      <c r="AM100" s="652">
        <f t="shared" si="1"/>
        <v>8760000</v>
      </c>
      <c r="AP100" s="1681"/>
      <c r="AQ100" s="1682"/>
      <c r="AR100" s="1683"/>
      <c r="AS100" s="1759"/>
      <c r="AT100" s="1743"/>
    </row>
    <row r="101" spans="1:46" s="13" customFormat="1" ht="10.5" hidden="1" customHeight="1">
      <c r="A101" s="1759"/>
      <c r="B101" s="1755"/>
      <c r="C101" s="1759"/>
      <c r="D101" s="1759"/>
      <c r="E101" s="1759"/>
      <c r="F101" s="1681"/>
      <c r="G101" s="1671"/>
      <c r="H101" s="1685" t="s">
        <v>121</v>
      </c>
      <c r="I101" s="1686"/>
      <c r="J101" s="1709"/>
      <c r="K101" s="1689"/>
      <c r="L101" s="1687"/>
      <c r="M101" s="1735"/>
      <c r="N101" s="1690">
        <f>SUM(I101*K101+M101)</f>
        <v>0</v>
      </c>
      <c r="O101" s="1681"/>
      <c r="P101" s="1682"/>
      <c r="Q101" s="1683"/>
      <c r="R101" s="1759"/>
      <c r="S101" s="1683"/>
      <c r="T101" s="1683"/>
      <c r="U101" s="1676"/>
      <c r="V101" s="1681"/>
      <c r="W101" s="1682"/>
      <c r="X101" s="1683"/>
      <c r="Y101" s="1759"/>
      <c r="Z101" s="1683"/>
      <c r="AA101" s="1683"/>
      <c r="AB101" s="1676"/>
      <c r="AC101" s="1681"/>
      <c r="AD101" s="1682"/>
      <c r="AE101" s="1683"/>
      <c r="AF101" s="1759"/>
      <c r="AG101" s="1743"/>
      <c r="AH101" s="1681"/>
      <c r="AI101" s="1682"/>
      <c r="AJ101" s="1683"/>
      <c r="AK101" s="1759"/>
      <c r="AL101" s="1743"/>
      <c r="AM101" s="652">
        <f t="shared" si="1"/>
        <v>0</v>
      </c>
      <c r="AP101" s="1681"/>
      <c r="AQ101" s="1682"/>
      <c r="AR101" s="1683"/>
      <c r="AS101" s="1759"/>
      <c r="AT101" s="1743"/>
    </row>
    <row r="102" spans="1:46" s="13" customFormat="1" ht="18" hidden="1" customHeight="1">
      <c r="A102" s="1759"/>
      <c r="B102" s="1755"/>
      <c r="C102" s="1759"/>
      <c r="D102" s="1759"/>
      <c r="E102" s="1759"/>
      <c r="F102" s="1681"/>
      <c r="G102" s="1671"/>
      <c r="H102" s="1685"/>
      <c r="I102" s="1686"/>
      <c r="J102" s="1709"/>
      <c r="K102" s="1689"/>
      <c r="L102" s="1687"/>
      <c r="M102" s="1735"/>
      <c r="N102" s="1690"/>
      <c r="O102" s="1681"/>
      <c r="P102" s="1682"/>
      <c r="Q102" s="1683"/>
      <c r="R102" s="1759"/>
      <c r="S102" s="1683"/>
      <c r="T102" s="1683"/>
      <c r="U102" s="1676"/>
      <c r="V102" s="1681"/>
      <c r="W102" s="1682"/>
      <c r="X102" s="1683"/>
      <c r="Y102" s="1759"/>
      <c r="Z102" s="1683"/>
      <c r="AA102" s="1683"/>
      <c r="AB102" s="1676"/>
      <c r="AC102" s="1681"/>
      <c r="AD102" s="1682"/>
      <c r="AE102" s="1683"/>
      <c r="AF102" s="1759"/>
      <c r="AG102" s="1743"/>
      <c r="AH102" s="1681"/>
      <c r="AI102" s="1682"/>
      <c r="AJ102" s="1683"/>
      <c r="AK102" s="1759"/>
      <c r="AL102" s="1743"/>
      <c r="AM102" s="652"/>
      <c r="AP102" s="1681"/>
      <c r="AQ102" s="1682"/>
      <c r="AR102" s="1683"/>
      <c r="AS102" s="1759"/>
      <c r="AT102" s="1743"/>
    </row>
    <row r="103" spans="1:46" s="13" customFormat="1" ht="12.95" customHeight="1">
      <c r="A103" s="1759"/>
      <c r="B103" s="1755"/>
      <c r="C103" s="1759"/>
      <c r="D103" s="1759"/>
      <c r="E103" s="1759" t="s">
        <v>435</v>
      </c>
      <c r="F103" s="1681" t="s">
        <v>114</v>
      </c>
      <c r="G103" s="1671">
        <f>SUM(N103,U103,AB103,AG103,AL103)</f>
        <v>1160000</v>
      </c>
      <c r="H103" s="1681"/>
      <c r="I103" s="1682"/>
      <c r="J103" s="1683"/>
      <c r="K103" s="1759"/>
      <c r="L103" s="1683"/>
      <c r="M103" s="1693"/>
      <c r="N103" s="1676">
        <f>SUM(N104:N105)</f>
        <v>1160000</v>
      </c>
      <c r="O103" s="1744"/>
      <c r="P103" s="1682"/>
      <c r="Q103" s="1683"/>
      <c r="R103" s="1759"/>
      <c r="S103" s="1683"/>
      <c r="T103" s="1683"/>
      <c r="U103" s="1676">
        <f>SUM(U104)</f>
        <v>0</v>
      </c>
      <c r="V103" s="1681"/>
      <c r="W103" s="1682"/>
      <c r="X103" s="1683"/>
      <c r="Y103" s="1759"/>
      <c r="Z103" s="1683"/>
      <c r="AA103" s="1683"/>
      <c r="AB103" s="1676">
        <f>SUM(AB104)</f>
        <v>0</v>
      </c>
      <c r="AC103" s="1681"/>
      <c r="AD103" s="1682"/>
      <c r="AE103" s="1683"/>
      <c r="AF103" s="1759"/>
      <c r="AG103" s="1743">
        <f>SUM(AG104)</f>
        <v>0</v>
      </c>
      <c r="AH103" s="1681"/>
      <c r="AI103" s="1682"/>
      <c r="AJ103" s="1683"/>
      <c r="AK103" s="1759"/>
      <c r="AL103" s="1743">
        <f>SUM(AL104)</f>
        <v>0</v>
      </c>
      <c r="AM103" s="652">
        <f t="shared" si="1"/>
        <v>1160000</v>
      </c>
      <c r="AP103" s="1681"/>
      <c r="AQ103" s="1682"/>
      <c r="AR103" s="1683"/>
      <c r="AS103" s="1759"/>
      <c r="AT103" s="1743">
        <f>SUM(AT104)</f>
        <v>0</v>
      </c>
    </row>
    <row r="104" spans="1:46" s="13" customFormat="1" ht="10.5" hidden="1" customHeight="1">
      <c r="A104" s="1759"/>
      <c r="B104" s="1755"/>
      <c r="C104" s="1759"/>
      <c r="D104" s="1759"/>
      <c r="E104" s="1759"/>
      <c r="F104" s="1681"/>
      <c r="G104" s="1671"/>
      <c r="H104" s="1685" t="s">
        <v>250</v>
      </c>
      <c r="I104" s="1686">
        <v>90000</v>
      </c>
      <c r="J104" s="1687" t="s">
        <v>7</v>
      </c>
      <c r="K104" s="1689">
        <v>12</v>
      </c>
      <c r="L104" s="1687"/>
      <c r="M104" s="1745"/>
      <c r="N104" s="1690">
        <f>SUM(I104*K104)</f>
        <v>1080000</v>
      </c>
      <c r="O104" s="1744"/>
      <c r="P104" s="1682"/>
      <c r="Q104" s="1683"/>
      <c r="R104" s="1759"/>
      <c r="S104" s="1683"/>
      <c r="T104" s="1683"/>
      <c r="U104" s="1676"/>
      <c r="V104" s="1681"/>
      <c r="W104" s="1682"/>
      <c r="X104" s="1683"/>
      <c r="Y104" s="1759"/>
      <c r="Z104" s="1683"/>
      <c r="AA104" s="1683"/>
      <c r="AB104" s="1676"/>
      <c r="AC104" s="1681"/>
      <c r="AD104" s="1682"/>
      <c r="AE104" s="1683"/>
      <c r="AF104" s="1759"/>
      <c r="AG104" s="1743"/>
      <c r="AH104" s="1681"/>
      <c r="AI104" s="1682"/>
      <c r="AJ104" s="1683"/>
      <c r="AK104" s="1759"/>
      <c r="AL104" s="1743"/>
      <c r="AM104" s="652">
        <f t="shared" si="1"/>
        <v>1080000</v>
      </c>
      <c r="AP104" s="1681"/>
      <c r="AQ104" s="1682"/>
      <c r="AR104" s="1683"/>
      <c r="AS104" s="1759"/>
      <c r="AT104" s="1743"/>
    </row>
    <row r="105" spans="1:46" s="13" customFormat="1" ht="10.5" hidden="1" customHeight="1">
      <c r="A105" s="1759"/>
      <c r="B105" s="1755"/>
      <c r="C105" s="1759"/>
      <c r="D105" s="1759"/>
      <c r="E105" s="1759"/>
      <c r="F105" s="1681"/>
      <c r="G105" s="1671"/>
      <c r="H105" s="1685" t="s">
        <v>865</v>
      </c>
      <c r="I105" s="1686">
        <v>80000</v>
      </c>
      <c r="J105" s="1687"/>
      <c r="K105" s="1689"/>
      <c r="L105" s="1687"/>
      <c r="M105" s="1745"/>
      <c r="N105" s="1690">
        <v>80000</v>
      </c>
      <c r="O105" s="1744"/>
      <c r="P105" s="1682"/>
      <c r="Q105" s="1683"/>
      <c r="R105" s="1759"/>
      <c r="S105" s="1683"/>
      <c r="T105" s="1683"/>
      <c r="U105" s="1676"/>
      <c r="V105" s="1681"/>
      <c r="W105" s="1682"/>
      <c r="X105" s="1683"/>
      <c r="Y105" s="1759"/>
      <c r="Z105" s="1683"/>
      <c r="AA105" s="1683"/>
      <c r="AB105" s="1676"/>
      <c r="AC105" s="1681"/>
      <c r="AD105" s="1682"/>
      <c r="AE105" s="1683"/>
      <c r="AF105" s="1759"/>
      <c r="AG105" s="1743"/>
      <c r="AH105" s="1681"/>
      <c r="AI105" s="1682"/>
      <c r="AJ105" s="1683"/>
      <c r="AK105" s="1759"/>
      <c r="AL105" s="1743"/>
      <c r="AM105" s="652"/>
      <c r="AP105" s="1681"/>
      <c r="AQ105" s="1682"/>
      <c r="AR105" s="1683"/>
      <c r="AS105" s="1759"/>
      <c r="AT105" s="1743"/>
    </row>
    <row r="106" spans="1:46" s="13" customFormat="1" ht="12.95" customHeight="1">
      <c r="A106" s="1759"/>
      <c r="B106" s="1755"/>
      <c r="C106" s="1759"/>
      <c r="D106" s="1759"/>
      <c r="E106" s="1759" t="s">
        <v>436</v>
      </c>
      <c r="F106" s="1681" t="s">
        <v>20</v>
      </c>
      <c r="G106" s="1671">
        <f>SUM(N106,U106,AB106,AG106,AL106)</f>
        <v>408000</v>
      </c>
      <c r="H106" s="1681"/>
      <c r="I106" s="1682"/>
      <c r="J106" s="1683"/>
      <c r="K106" s="1759"/>
      <c r="L106" s="1683"/>
      <c r="M106" s="1693"/>
      <c r="N106" s="1676">
        <f>SUM(N107)</f>
        <v>408000</v>
      </c>
      <c r="O106" s="1744"/>
      <c r="P106" s="1682"/>
      <c r="Q106" s="1683"/>
      <c r="R106" s="1759"/>
      <c r="S106" s="1683"/>
      <c r="T106" s="1683"/>
      <c r="U106" s="1676"/>
      <c r="V106" s="1681"/>
      <c r="W106" s="1682"/>
      <c r="X106" s="1683"/>
      <c r="Y106" s="1759"/>
      <c r="Z106" s="1683"/>
      <c r="AA106" s="1683"/>
      <c r="AB106" s="1676"/>
      <c r="AC106" s="1681"/>
      <c r="AD106" s="1682"/>
      <c r="AE106" s="1683"/>
      <c r="AF106" s="1759"/>
      <c r="AG106" s="1743"/>
      <c r="AH106" s="1681"/>
      <c r="AI106" s="1682"/>
      <c r="AJ106" s="1683"/>
      <c r="AK106" s="1759"/>
      <c r="AL106" s="1743"/>
      <c r="AM106" s="652">
        <f t="shared" si="1"/>
        <v>408000</v>
      </c>
      <c r="AP106" s="1681"/>
      <c r="AQ106" s="1682"/>
      <c r="AR106" s="1683"/>
      <c r="AS106" s="1759"/>
      <c r="AT106" s="1743"/>
    </row>
    <row r="107" spans="1:46" s="13" customFormat="1" ht="10.5" hidden="1" customHeight="1">
      <c r="A107" s="1759"/>
      <c r="B107" s="1755"/>
      <c r="C107" s="1759"/>
      <c r="D107" s="1759"/>
      <c r="E107" s="1759"/>
      <c r="F107" s="1681"/>
      <c r="G107" s="1671"/>
      <c r="H107" s="1685" t="s">
        <v>20</v>
      </c>
      <c r="I107" s="1686">
        <v>34000</v>
      </c>
      <c r="J107" s="1687" t="s">
        <v>7</v>
      </c>
      <c r="K107" s="1689">
        <v>12</v>
      </c>
      <c r="L107" s="1687"/>
      <c r="M107" s="1735"/>
      <c r="N107" s="1690">
        <f>SUM(I107*K107+M107)</f>
        <v>408000</v>
      </c>
      <c r="O107" s="1744"/>
      <c r="P107" s="1682"/>
      <c r="Q107" s="1683"/>
      <c r="R107" s="1759"/>
      <c r="S107" s="1683"/>
      <c r="T107" s="1683"/>
      <c r="U107" s="1676"/>
      <c r="V107" s="1681"/>
      <c r="W107" s="1682"/>
      <c r="X107" s="1683"/>
      <c r="Y107" s="1759"/>
      <c r="Z107" s="1683"/>
      <c r="AA107" s="1683"/>
      <c r="AB107" s="1676"/>
      <c r="AC107" s="1681"/>
      <c r="AD107" s="1682"/>
      <c r="AE107" s="1683"/>
      <c r="AF107" s="1759"/>
      <c r="AG107" s="1743"/>
      <c r="AH107" s="1681"/>
      <c r="AI107" s="1682"/>
      <c r="AJ107" s="1683"/>
      <c r="AK107" s="1759"/>
      <c r="AL107" s="1743"/>
      <c r="AM107" s="652">
        <f t="shared" si="1"/>
        <v>408000</v>
      </c>
      <c r="AP107" s="1681"/>
      <c r="AQ107" s="1682"/>
      <c r="AR107" s="1683"/>
      <c r="AS107" s="1759"/>
      <c r="AT107" s="1743"/>
    </row>
    <row r="108" spans="1:46" s="13" customFormat="1" ht="18" hidden="1" customHeight="1">
      <c r="A108" s="1759"/>
      <c r="B108" s="1755"/>
      <c r="C108" s="1759"/>
      <c r="D108" s="1759"/>
      <c r="E108" s="1759"/>
      <c r="F108" s="1681"/>
      <c r="G108" s="1671"/>
      <c r="H108" s="1685"/>
      <c r="I108" s="1686"/>
      <c r="J108" s="1687"/>
      <c r="K108" s="1689"/>
      <c r="L108" s="1687"/>
      <c r="M108" s="1735"/>
      <c r="N108" s="1690"/>
      <c r="O108" s="1744"/>
      <c r="P108" s="1682"/>
      <c r="Q108" s="1683"/>
      <c r="R108" s="1759"/>
      <c r="S108" s="1683"/>
      <c r="T108" s="1683"/>
      <c r="U108" s="1676"/>
      <c r="V108" s="1681"/>
      <c r="W108" s="1682"/>
      <c r="X108" s="1683"/>
      <c r="Y108" s="1759"/>
      <c r="Z108" s="1683"/>
      <c r="AA108" s="1683"/>
      <c r="AB108" s="1676"/>
      <c r="AC108" s="1681"/>
      <c r="AD108" s="1682"/>
      <c r="AE108" s="1683"/>
      <c r="AF108" s="1759"/>
      <c r="AG108" s="1743"/>
      <c r="AH108" s="1681"/>
      <c r="AI108" s="1682"/>
      <c r="AJ108" s="1683"/>
      <c r="AK108" s="1759"/>
      <c r="AL108" s="1743"/>
      <c r="AM108" s="652"/>
      <c r="AP108" s="1681"/>
      <c r="AQ108" s="1682"/>
      <c r="AR108" s="1683"/>
      <c r="AS108" s="1759"/>
      <c r="AT108" s="1743"/>
    </row>
    <row r="109" spans="1:46" s="13" customFormat="1" ht="12.95" customHeight="1">
      <c r="A109" s="1759"/>
      <c r="B109" s="1755"/>
      <c r="C109" s="1759"/>
      <c r="D109" s="1759"/>
      <c r="E109" s="1759" t="s">
        <v>437</v>
      </c>
      <c r="F109" s="1681" t="s">
        <v>115</v>
      </c>
      <c r="G109" s="1671">
        <f>SUM(N109,U109,AB109,AG109,AL109)</f>
        <v>2400000</v>
      </c>
      <c r="H109" s="1681"/>
      <c r="I109" s="1682"/>
      <c r="J109" s="1683"/>
      <c r="K109" s="1759"/>
      <c r="L109" s="1683"/>
      <c r="M109" s="1693"/>
      <c r="N109" s="1676">
        <f>SUM(N110:N112)</f>
        <v>2400000</v>
      </c>
      <c r="O109" s="1672"/>
      <c r="P109" s="1682"/>
      <c r="Q109" s="1683"/>
      <c r="R109" s="1759"/>
      <c r="S109" s="1683"/>
      <c r="T109" s="1683"/>
      <c r="U109" s="1676">
        <f>SUM(U110:U112)</f>
        <v>0</v>
      </c>
      <c r="V109" s="1685"/>
      <c r="W109" s="1686"/>
      <c r="X109" s="1687"/>
      <c r="Y109" s="1689"/>
      <c r="Z109" s="1687"/>
      <c r="AA109" s="1687"/>
      <c r="AB109" s="1676">
        <f>SUM(AB110:AB112)</f>
        <v>0</v>
      </c>
      <c r="AC109" s="1681"/>
      <c r="AD109" s="1682"/>
      <c r="AE109" s="1683"/>
      <c r="AF109" s="1759"/>
      <c r="AG109" s="1743">
        <f>SUM(AG110:AG112)</f>
        <v>0</v>
      </c>
      <c r="AH109" s="1681"/>
      <c r="AI109" s="1682"/>
      <c r="AJ109" s="1683"/>
      <c r="AK109" s="1759"/>
      <c r="AL109" s="1743"/>
      <c r="AM109" s="652">
        <f>SUM(AL109,AG109,AB109,U109,N109)</f>
        <v>2400000</v>
      </c>
      <c r="AP109" s="1681"/>
      <c r="AQ109" s="1682"/>
      <c r="AR109" s="1683"/>
      <c r="AS109" s="1759"/>
      <c r="AT109" s="1743"/>
    </row>
    <row r="110" spans="1:46" s="13" customFormat="1" ht="10.5" hidden="1" customHeight="1">
      <c r="A110" s="1759"/>
      <c r="B110" s="1755"/>
      <c r="C110" s="1759"/>
      <c r="D110" s="1759"/>
      <c r="E110" s="1759"/>
      <c r="F110" s="1681"/>
      <c r="G110" s="1671"/>
      <c r="H110" s="1685" t="s">
        <v>265</v>
      </c>
      <c r="I110" s="1686">
        <v>50000</v>
      </c>
      <c r="J110" s="1687" t="s">
        <v>7</v>
      </c>
      <c r="K110" s="1689">
        <v>12</v>
      </c>
      <c r="L110" s="1687"/>
      <c r="M110" s="1735"/>
      <c r="N110" s="1690">
        <f>SUM(I110*K110+M110)</f>
        <v>600000</v>
      </c>
      <c r="O110" s="1677"/>
      <c r="P110" s="1678"/>
      <c r="Q110" s="1679"/>
      <c r="R110" s="1679"/>
      <c r="S110" s="1679"/>
      <c r="T110" s="1679"/>
      <c r="U110" s="1676"/>
      <c r="V110" s="1685"/>
      <c r="W110" s="1686"/>
      <c r="X110" s="1687"/>
      <c r="Y110" s="1711"/>
      <c r="Z110" s="1687"/>
      <c r="AA110" s="1689"/>
      <c r="AB110" s="1690">
        <f>SUM(W110*Y110)</f>
        <v>0</v>
      </c>
      <c r="AC110" s="1681"/>
      <c r="AD110" s="1682"/>
      <c r="AE110" s="1683"/>
      <c r="AF110" s="1759"/>
      <c r="AG110" s="1743"/>
      <c r="AH110" s="1685"/>
      <c r="AI110" s="1686"/>
      <c r="AJ110" s="1687"/>
      <c r="AK110" s="1711"/>
      <c r="AL110" s="1687"/>
      <c r="AM110" s="1689"/>
      <c r="AN110" s="1690">
        <f>SUM(AI110*AK110)</f>
        <v>0</v>
      </c>
      <c r="AP110" s="1685"/>
      <c r="AQ110" s="1686"/>
      <c r="AR110" s="1687"/>
      <c r="AS110" s="1711"/>
      <c r="AT110" s="1687"/>
    </row>
    <row r="111" spans="1:46" s="13" customFormat="1" ht="10.5" hidden="1" customHeight="1">
      <c r="A111" s="1759"/>
      <c r="B111" s="1755"/>
      <c r="C111" s="1759"/>
      <c r="D111" s="1759"/>
      <c r="E111" s="1759"/>
      <c r="F111" s="1681"/>
      <c r="G111" s="1671"/>
      <c r="H111" s="1685" t="s">
        <v>662</v>
      </c>
      <c r="I111" s="1686">
        <v>150000</v>
      </c>
      <c r="J111" s="1687" t="s">
        <v>7</v>
      </c>
      <c r="K111" s="1689">
        <v>12</v>
      </c>
      <c r="L111" s="1687"/>
      <c r="M111" s="1735"/>
      <c r="N111" s="1690">
        <f>SUM(I111*K111+M111)</f>
        <v>1800000</v>
      </c>
      <c r="O111" s="1672"/>
      <c r="P111" s="1682"/>
      <c r="Q111" s="1683"/>
      <c r="R111" s="1759"/>
      <c r="S111" s="1683"/>
      <c r="T111" s="1683"/>
      <c r="U111" s="1676"/>
      <c r="V111" s="1681"/>
      <c r="W111" s="1682"/>
      <c r="X111" s="1683"/>
      <c r="Y111" s="1759"/>
      <c r="Z111" s="1683"/>
      <c r="AA111" s="1683"/>
      <c r="AB111" s="1676"/>
      <c r="AC111" s="1681"/>
      <c r="AD111" s="1682"/>
      <c r="AE111" s="1683"/>
      <c r="AF111" s="1759"/>
      <c r="AG111" s="1743"/>
      <c r="AH111" s="1681"/>
      <c r="AI111" s="1682"/>
      <c r="AJ111" s="1683"/>
      <c r="AK111" s="1759"/>
      <c r="AL111" s="1743"/>
      <c r="AM111" s="652">
        <f t="shared" si="1"/>
        <v>1800000</v>
      </c>
      <c r="AP111" s="1681"/>
      <c r="AQ111" s="1682"/>
      <c r="AR111" s="1683"/>
      <c r="AS111" s="1759"/>
      <c r="AT111" s="1743"/>
    </row>
    <row r="112" spans="1:46" s="13" customFormat="1" ht="18" hidden="1" customHeight="1">
      <c r="A112" s="1759"/>
      <c r="B112" s="1755"/>
      <c r="C112" s="1759"/>
      <c r="D112" s="1759"/>
      <c r="E112" s="1759"/>
      <c r="F112" s="1681"/>
      <c r="G112" s="1671"/>
      <c r="H112" s="1685"/>
      <c r="I112" s="1686"/>
      <c r="J112" s="1687"/>
      <c r="K112" s="1689"/>
      <c r="L112" s="1687"/>
      <c r="M112" s="1717"/>
      <c r="N112" s="1690"/>
      <c r="O112" s="1672"/>
      <c r="P112" s="1682"/>
      <c r="Q112" s="1683"/>
      <c r="R112" s="1759"/>
      <c r="S112" s="1683"/>
      <c r="T112" s="1683"/>
      <c r="U112" s="1676"/>
      <c r="V112" s="1681"/>
      <c r="W112" s="1682"/>
      <c r="X112" s="1683"/>
      <c r="Y112" s="1759"/>
      <c r="Z112" s="1683"/>
      <c r="AA112" s="1683"/>
      <c r="AB112" s="1676"/>
      <c r="AC112" s="1681"/>
      <c r="AD112" s="1682"/>
      <c r="AE112" s="1683"/>
      <c r="AF112" s="1759"/>
      <c r="AG112" s="1743"/>
      <c r="AH112" s="1681"/>
      <c r="AI112" s="1682"/>
      <c r="AJ112" s="1683"/>
      <c r="AK112" s="1759"/>
      <c r="AL112" s="1743"/>
      <c r="AM112" s="652">
        <f t="shared" si="1"/>
        <v>0</v>
      </c>
      <c r="AP112" s="1681"/>
      <c r="AQ112" s="1682"/>
      <c r="AR112" s="1683"/>
      <c r="AS112" s="1759"/>
      <c r="AT112" s="1743"/>
    </row>
    <row r="113" spans="1:46" s="13" customFormat="1" ht="12.95" customHeight="1">
      <c r="A113" s="1759"/>
      <c r="B113" s="1755"/>
      <c r="C113" s="1759"/>
      <c r="D113" s="1759"/>
      <c r="E113" s="1759" t="s">
        <v>438</v>
      </c>
      <c r="F113" s="1681" t="s">
        <v>118</v>
      </c>
      <c r="G113" s="1671">
        <f>SUM(N113,U113,AB113,AG113,AL113)</f>
        <v>1200000</v>
      </c>
      <c r="H113" s="1681"/>
      <c r="I113" s="1682"/>
      <c r="J113" s="1683"/>
      <c r="K113" s="1759"/>
      <c r="L113" s="1683"/>
      <c r="M113" s="1693"/>
      <c r="N113" s="1676">
        <f>SUM(N114)</f>
        <v>1200000</v>
      </c>
      <c r="O113" s="1672"/>
      <c r="P113" s="1682"/>
      <c r="Q113" s="1683"/>
      <c r="R113" s="1759"/>
      <c r="S113" s="1683"/>
      <c r="T113" s="1683"/>
      <c r="U113" s="1676">
        <f>SUM(U114)</f>
        <v>0</v>
      </c>
      <c r="V113" s="1681"/>
      <c r="W113" s="1682"/>
      <c r="X113" s="1683"/>
      <c r="Y113" s="1759"/>
      <c r="Z113" s="1683"/>
      <c r="AA113" s="1683"/>
      <c r="AB113" s="1676">
        <f>SUM(AB114)</f>
        <v>0</v>
      </c>
      <c r="AC113" s="1681"/>
      <c r="AD113" s="1682"/>
      <c r="AE113" s="1683"/>
      <c r="AF113" s="1759"/>
      <c r="AG113" s="1743">
        <f>SUM(AG114)</f>
        <v>0</v>
      </c>
      <c r="AH113" s="1681"/>
      <c r="AI113" s="1682"/>
      <c r="AJ113" s="1683"/>
      <c r="AK113" s="1759"/>
      <c r="AL113" s="1743">
        <f>SUM(AL114)</f>
        <v>0</v>
      </c>
      <c r="AM113" s="652">
        <f t="shared" si="1"/>
        <v>1200000</v>
      </c>
      <c r="AP113" s="1681"/>
      <c r="AQ113" s="1682"/>
      <c r="AR113" s="1683"/>
      <c r="AS113" s="1759"/>
      <c r="AT113" s="1743">
        <f>SUM(AT114)</f>
        <v>0</v>
      </c>
    </row>
    <row r="114" spans="1:46" s="13" customFormat="1" ht="11.25" hidden="1" customHeight="1">
      <c r="A114" s="1759"/>
      <c r="B114" s="1755"/>
      <c r="C114" s="1759"/>
      <c r="D114" s="1759"/>
      <c r="E114" s="1759"/>
      <c r="F114" s="1681"/>
      <c r="G114" s="1671"/>
      <c r="H114" s="1746" t="s">
        <v>634</v>
      </c>
      <c r="I114" s="1686">
        <v>100000</v>
      </c>
      <c r="J114" s="1687" t="s">
        <v>7</v>
      </c>
      <c r="K114" s="1689">
        <v>12</v>
      </c>
      <c r="L114" s="1687"/>
      <c r="M114" s="1735"/>
      <c r="N114" s="1690">
        <f>SUM(I114*K114+M114)</f>
        <v>1200000</v>
      </c>
      <c r="O114" s="1746"/>
      <c r="P114" s="1686"/>
      <c r="Q114" s="1687"/>
      <c r="R114" s="1689"/>
      <c r="S114" s="1687"/>
      <c r="T114" s="1735"/>
      <c r="U114" s="1690">
        <f>SUM(P114*R114+T114)</f>
        <v>0</v>
      </c>
      <c r="V114" s="1746"/>
      <c r="W114" s="1686"/>
      <c r="X114" s="1687"/>
      <c r="Y114" s="1689"/>
      <c r="Z114" s="1687"/>
      <c r="AA114" s="1735"/>
      <c r="AB114" s="1690">
        <f>SUM(W114*Y114+AA114)</f>
        <v>0</v>
      </c>
      <c r="AC114" s="1681"/>
      <c r="AD114" s="1682"/>
      <c r="AE114" s="1683"/>
      <c r="AF114" s="1759"/>
      <c r="AG114" s="1743"/>
      <c r="AH114" s="1681"/>
      <c r="AI114" s="1682"/>
      <c r="AJ114" s="1683"/>
      <c r="AK114" s="1759"/>
      <c r="AL114" s="1743"/>
      <c r="AM114" s="652">
        <f t="shared" si="1"/>
        <v>1200000</v>
      </c>
      <c r="AP114" s="1681"/>
      <c r="AQ114" s="1682"/>
      <c r="AR114" s="1683"/>
      <c r="AS114" s="1759"/>
      <c r="AT114" s="1743"/>
    </row>
    <row r="115" spans="1:46" s="13" customFormat="1" ht="18" hidden="1" customHeight="1">
      <c r="A115" s="1759"/>
      <c r="B115" s="1755"/>
      <c r="C115" s="1759"/>
      <c r="D115" s="1759"/>
      <c r="E115" s="1759"/>
      <c r="F115" s="1681"/>
      <c r="G115" s="1671"/>
      <c r="H115" s="1746"/>
      <c r="I115" s="1686"/>
      <c r="J115" s="1687"/>
      <c r="K115" s="1689"/>
      <c r="L115" s="1687"/>
      <c r="M115" s="1735"/>
      <c r="N115" s="1690"/>
      <c r="O115" s="1672"/>
      <c r="P115" s="1682"/>
      <c r="Q115" s="1683"/>
      <c r="R115" s="1759"/>
      <c r="S115" s="1683"/>
      <c r="T115" s="1683"/>
      <c r="U115" s="1676"/>
      <c r="V115" s="1681"/>
      <c r="W115" s="1682"/>
      <c r="X115" s="1683"/>
      <c r="Y115" s="1759"/>
      <c r="Z115" s="1683"/>
      <c r="AA115" s="1683"/>
      <c r="AB115" s="1676"/>
      <c r="AC115" s="1681"/>
      <c r="AD115" s="1682"/>
      <c r="AE115" s="1683"/>
      <c r="AF115" s="1759"/>
      <c r="AG115" s="1743"/>
      <c r="AH115" s="1681"/>
      <c r="AI115" s="1682"/>
      <c r="AJ115" s="1683"/>
      <c r="AK115" s="1759"/>
      <c r="AL115" s="1743"/>
      <c r="AM115" s="652"/>
      <c r="AP115" s="1681"/>
      <c r="AQ115" s="1682"/>
      <c r="AR115" s="1683"/>
      <c r="AS115" s="1759"/>
      <c r="AT115" s="1743"/>
    </row>
    <row r="116" spans="1:46" s="13" customFormat="1" ht="12.95" customHeight="1">
      <c r="A116" s="1759"/>
      <c r="B116" s="1755"/>
      <c r="C116" s="1759"/>
      <c r="D116" s="1759"/>
      <c r="E116" s="1759" t="s">
        <v>439</v>
      </c>
      <c r="F116" s="1681" t="s">
        <v>440</v>
      </c>
      <c r="G116" s="1671">
        <f>SUM(N116,U116,AB116,AG116,AL116)</f>
        <v>600000</v>
      </c>
      <c r="H116" s="1681"/>
      <c r="I116" s="1682"/>
      <c r="J116" s="1683"/>
      <c r="K116" s="1759"/>
      <c r="L116" s="1683"/>
      <c r="M116" s="1693"/>
      <c r="N116" s="1676">
        <f>SUM(N117)</f>
        <v>600000</v>
      </c>
      <c r="O116" s="1744"/>
      <c r="P116" s="1682"/>
      <c r="Q116" s="1683"/>
      <c r="R116" s="1759"/>
      <c r="S116" s="1683"/>
      <c r="T116" s="1683"/>
      <c r="U116" s="1676">
        <f>SUM(U117)</f>
        <v>0</v>
      </c>
      <c r="V116" s="1681"/>
      <c r="W116" s="1682"/>
      <c r="X116" s="1683"/>
      <c r="Y116" s="1759"/>
      <c r="Z116" s="1683"/>
      <c r="AA116" s="1683"/>
      <c r="AB116" s="1676">
        <f>SUM(AB117)</f>
        <v>0</v>
      </c>
      <c r="AC116" s="1681"/>
      <c r="AD116" s="1682"/>
      <c r="AE116" s="1683"/>
      <c r="AF116" s="1759"/>
      <c r="AG116" s="1743">
        <f>SUM(AG117)</f>
        <v>0</v>
      </c>
      <c r="AH116" s="1681"/>
      <c r="AI116" s="1682"/>
      <c r="AJ116" s="1683"/>
      <c r="AK116" s="1759"/>
      <c r="AL116" s="1743">
        <f>SUM(AL117)</f>
        <v>0</v>
      </c>
      <c r="AM116" s="652">
        <f t="shared" si="1"/>
        <v>600000</v>
      </c>
      <c r="AP116" s="1681"/>
      <c r="AQ116" s="1682"/>
      <c r="AR116" s="1683"/>
      <c r="AS116" s="1759"/>
      <c r="AT116" s="1743">
        <f>SUM(AT117)</f>
        <v>0</v>
      </c>
    </row>
    <row r="117" spans="1:46" s="13" customFormat="1" ht="11.25" hidden="1" customHeight="1">
      <c r="A117" s="1759"/>
      <c r="B117" s="1755"/>
      <c r="C117" s="1759"/>
      <c r="D117" s="1759"/>
      <c r="E117" s="1759"/>
      <c r="F117" s="1681"/>
      <c r="G117" s="1671"/>
      <c r="H117" s="1746" t="s">
        <v>271</v>
      </c>
      <c r="I117" s="1686">
        <v>50000</v>
      </c>
      <c r="J117" s="1687" t="s">
        <v>7</v>
      </c>
      <c r="K117" s="1689">
        <v>12</v>
      </c>
      <c r="L117" s="1687"/>
      <c r="M117" s="1735"/>
      <c r="N117" s="1690">
        <f>SUM(I117*K117+M117)</f>
        <v>600000</v>
      </c>
      <c r="O117" s="1672"/>
      <c r="P117" s="1682"/>
      <c r="Q117" s="1683"/>
      <c r="R117" s="1759"/>
      <c r="S117" s="1683"/>
      <c r="T117" s="1683"/>
      <c r="U117" s="1676"/>
      <c r="V117" s="1681"/>
      <c r="W117" s="1682"/>
      <c r="X117" s="1683"/>
      <c r="Y117" s="1759"/>
      <c r="Z117" s="1683"/>
      <c r="AA117" s="1683"/>
      <c r="AB117" s="1676"/>
      <c r="AC117" s="1681"/>
      <c r="AD117" s="1682"/>
      <c r="AE117" s="1683"/>
      <c r="AF117" s="1759"/>
      <c r="AG117" s="1743"/>
      <c r="AH117" s="1681"/>
      <c r="AI117" s="1682"/>
      <c r="AJ117" s="1683"/>
      <c r="AK117" s="1759"/>
      <c r="AL117" s="1743"/>
      <c r="AM117" s="652">
        <f t="shared" si="1"/>
        <v>600000</v>
      </c>
      <c r="AP117" s="1681"/>
      <c r="AQ117" s="1682"/>
      <c r="AR117" s="1683"/>
      <c r="AS117" s="1759"/>
      <c r="AT117" s="1743"/>
    </row>
    <row r="118" spans="1:46" s="13" customFormat="1" ht="18" hidden="1" customHeight="1">
      <c r="A118" s="1759"/>
      <c r="B118" s="1755"/>
      <c r="C118" s="1759"/>
      <c r="D118" s="1759"/>
      <c r="E118" s="1759"/>
      <c r="F118" s="1681"/>
      <c r="G118" s="1671"/>
      <c r="H118" s="1746"/>
      <c r="I118" s="1686"/>
      <c r="J118" s="1687"/>
      <c r="K118" s="1689"/>
      <c r="L118" s="1687"/>
      <c r="M118" s="1735"/>
      <c r="N118" s="1690"/>
      <c r="O118" s="1672"/>
      <c r="P118" s="1682"/>
      <c r="Q118" s="1683"/>
      <c r="R118" s="1759"/>
      <c r="S118" s="1683"/>
      <c r="T118" s="1683"/>
      <c r="U118" s="1676"/>
      <c r="V118" s="1681"/>
      <c r="W118" s="1682"/>
      <c r="X118" s="1683"/>
      <c r="Y118" s="1759"/>
      <c r="Z118" s="1683"/>
      <c r="AA118" s="1683"/>
      <c r="AB118" s="1676"/>
      <c r="AC118" s="1681"/>
      <c r="AD118" s="1682"/>
      <c r="AE118" s="1683"/>
      <c r="AF118" s="1759"/>
      <c r="AG118" s="1743"/>
      <c r="AH118" s="1681"/>
      <c r="AI118" s="1682"/>
      <c r="AJ118" s="1683"/>
      <c r="AK118" s="1759"/>
      <c r="AL118" s="1743"/>
      <c r="AM118" s="652"/>
      <c r="AP118" s="1681"/>
      <c r="AQ118" s="1682"/>
      <c r="AR118" s="1683"/>
      <c r="AS118" s="1759"/>
      <c r="AT118" s="1743"/>
    </row>
    <row r="119" spans="1:46" s="13" customFormat="1" ht="12.95" customHeight="1">
      <c r="A119" s="1759"/>
      <c r="B119" s="1755"/>
      <c r="C119" s="1759"/>
      <c r="D119" s="1759"/>
      <c r="E119" s="1759" t="s">
        <v>441</v>
      </c>
      <c r="F119" s="1681" t="s">
        <v>294</v>
      </c>
      <c r="G119" s="1671">
        <f>SUM(N119,U119,AB119,AG119,AL119)</f>
        <v>200000</v>
      </c>
      <c r="H119" s="1681"/>
      <c r="I119" s="1682"/>
      <c r="J119" s="1683"/>
      <c r="K119" s="1759"/>
      <c r="L119" s="1683"/>
      <c r="M119" s="1693"/>
      <c r="N119" s="1676">
        <f>SUM(N120)</f>
        <v>200000</v>
      </c>
      <c r="O119" s="1744"/>
      <c r="P119" s="1682"/>
      <c r="Q119" s="1683"/>
      <c r="R119" s="1759"/>
      <c r="S119" s="1683"/>
      <c r="T119" s="1683"/>
      <c r="U119" s="1676">
        <f>SUM(U120)</f>
        <v>0</v>
      </c>
      <c r="V119" s="1681"/>
      <c r="W119" s="1682"/>
      <c r="X119" s="1683"/>
      <c r="Y119" s="1759"/>
      <c r="Z119" s="1683"/>
      <c r="AA119" s="1683"/>
      <c r="AB119" s="1676">
        <f>SUM(AB120)</f>
        <v>0</v>
      </c>
      <c r="AC119" s="1681"/>
      <c r="AD119" s="1682"/>
      <c r="AE119" s="1683"/>
      <c r="AF119" s="1759"/>
      <c r="AG119" s="1743">
        <f>SUM(AG120)</f>
        <v>0</v>
      </c>
      <c r="AH119" s="1681"/>
      <c r="AI119" s="1682"/>
      <c r="AJ119" s="1683"/>
      <c r="AK119" s="1759"/>
      <c r="AL119" s="1743">
        <f>SUM(AL120)</f>
        <v>0</v>
      </c>
      <c r="AM119" s="652">
        <f t="shared" si="1"/>
        <v>200000</v>
      </c>
      <c r="AP119" s="1681"/>
      <c r="AQ119" s="1682"/>
      <c r="AR119" s="1683"/>
      <c r="AS119" s="1759"/>
      <c r="AT119" s="1743">
        <f>SUM(AT120)</f>
        <v>0</v>
      </c>
    </row>
    <row r="120" spans="1:46" s="13" customFormat="1" ht="11.25" hidden="1" customHeight="1">
      <c r="A120" s="1759"/>
      <c r="B120" s="1755"/>
      <c r="C120" s="1759"/>
      <c r="D120" s="1759"/>
      <c r="E120" s="1759"/>
      <c r="F120" s="1681"/>
      <c r="G120" s="1671"/>
      <c r="H120" s="1746" t="s">
        <v>1337</v>
      </c>
      <c r="I120" s="1686">
        <v>100000</v>
      </c>
      <c r="J120" s="1687" t="s">
        <v>7</v>
      </c>
      <c r="K120" s="1711">
        <v>2</v>
      </c>
      <c r="L120" s="1687"/>
      <c r="M120" s="1735"/>
      <c r="N120" s="1690">
        <f>SUM(I120*K120+M120)</f>
        <v>200000</v>
      </c>
      <c r="O120" s="1672"/>
      <c r="P120" s="1682"/>
      <c r="Q120" s="1683"/>
      <c r="R120" s="1759"/>
      <c r="S120" s="1683"/>
      <c r="T120" s="1683"/>
      <c r="U120" s="1676"/>
      <c r="V120" s="1681"/>
      <c r="W120" s="1682"/>
      <c r="X120" s="1683"/>
      <c r="Y120" s="1759"/>
      <c r="Z120" s="1683"/>
      <c r="AA120" s="1683"/>
      <c r="AB120" s="1676"/>
      <c r="AC120" s="1681"/>
      <c r="AD120" s="1682"/>
      <c r="AE120" s="1683"/>
      <c r="AF120" s="1759"/>
      <c r="AG120" s="1743"/>
      <c r="AH120" s="1681"/>
      <c r="AI120" s="1682"/>
      <c r="AJ120" s="1683"/>
      <c r="AK120" s="1759"/>
      <c r="AL120" s="1743"/>
      <c r="AM120" s="652">
        <f t="shared" si="1"/>
        <v>200000</v>
      </c>
      <c r="AP120" s="1681"/>
      <c r="AQ120" s="1682"/>
      <c r="AR120" s="1683"/>
      <c r="AS120" s="1759"/>
      <c r="AT120" s="1743"/>
    </row>
    <row r="121" spans="1:46" s="13" customFormat="1" ht="12.75" hidden="1" customHeight="1">
      <c r="A121" s="1759"/>
      <c r="B121" s="1755"/>
      <c r="C121" s="1759"/>
      <c r="D121" s="1759"/>
      <c r="E121" s="1759" t="s">
        <v>442</v>
      </c>
      <c r="F121" s="1681" t="s">
        <v>406</v>
      </c>
      <c r="G121" s="1671">
        <f>SUM(N121,U121,AB121,AG121,AL121)</f>
        <v>0</v>
      </c>
      <c r="H121" s="1681"/>
      <c r="I121" s="1682"/>
      <c r="J121" s="1683"/>
      <c r="K121" s="1759"/>
      <c r="L121" s="1683"/>
      <c r="M121" s="1693"/>
      <c r="N121" s="1743">
        <f>SUM(N122:N123)</f>
        <v>0</v>
      </c>
      <c r="O121" s="1744"/>
      <c r="P121" s="1682"/>
      <c r="Q121" s="1683"/>
      <c r="R121" s="1759"/>
      <c r="S121" s="1683"/>
      <c r="T121" s="1683"/>
      <c r="U121" s="1676">
        <f>SUM(U122:U123)</f>
        <v>0</v>
      </c>
      <c r="V121" s="1685"/>
      <c r="W121" s="1686"/>
      <c r="X121" s="1687"/>
      <c r="Y121" s="1689"/>
      <c r="Z121" s="1687"/>
      <c r="AA121" s="1687"/>
      <c r="AB121" s="1676">
        <f>SUM(AB122:AB123)</f>
        <v>0</v>
      </c>
      <c r="AC121" s="1681"/>
      <c r="AD121" s="1682"/>
      <c r="AE121" s="1683"/>
      <c r="AF121" s="1759"/>
      <c r="AG121" s="1743">
        <f>SUM(AG122:AG123)</f>
        <v>0</v>
      </c>
      <c r="AH121" s="1681"/>
      <c r="AI121" s="1682"/>
      <c r="AJ121" s="1683"/>
      <c r="AK121" s="1759"/>
      <c r="AL121" s="1743">
        <f>SUM(AL122:AL123)</f>
        <v>0</v>
      </c>
      <c r="AM121" s="652">
        <f t="shared" si="1"/>
        <v>0</v>
      </c>
      <c r="AP121" s="1681"/>
      <c r="AQ121" s="1682"/>
      <c r="AR121" s="1683"/>
      <c r="AS121" s="1759"/>
      <c r="AT121" s="1743">
        <f>SUM(AT122:AT123)</f>
        <v>0</v>
      </c>
    </row>
    <row r="122" spans="1:46" s="13" customFormat="1" ht="18" hidden="1" customHeight="1">
      <c r="A122" s="1759"/>
      <c r="B122" s="1755"/>
      <c r="C122" s="1759"/>
      <c r="D122" s="1759"/>
      <c r="E122" s="1759"/>
      <c r="F122" s="1681"/>
      <c r="G122" s="1671"/>
      <c r="H122" s="1681"/>
      <c r="I122" s="1682"/>
      <c r="J122" s="1683"/>
      <c r="K122" s="1759"/>
      <c r="L122" s="1683"/>
      <c r="M122" s="1693"/>
      <c r="N122" s="1743"/>
      <c r="O122" s="1685"/>
      <c r="P122" s="1686"/>
      <c r="Q122" s="1687"/>
      <c r="R122" s="1711"/>
      <c r="S122" s="1687"/>
      <c r="T122" s="1687"/>
      <c r="U122" s="1690">
        <f>SUM(P122*R122)</f>
        <v>0</v>
      </c>
      <c r="V122" s="1685"/>
      <c r="W122" s="1686"/>
      <c r="X122" s="1687"/>
      <c r="Y122" s="1719"/>
      <c r="Z122" s="1687"/>
      <c r="AA122" s="1687"/>
      <c r="AB122" s="1690"/>
      <c r="AC122" s="1681"/>
      <c r="AD122" s="1682"/>
      <c r="AE122" s="1683"/>
      <c r="AF122" s="1759"/>
      <c r="AG122" s="1743"/>
      <c r="AH122" s="1681"/>
      <c r="AI122" s="1682"/>
      <c r="AJ122" s="1683"/>
      <c r="AK122" s="1759"/>
      <c r="AL122" s="1743"/>
      <c r="AM122" s="652">
        <f t="shared" si="1"/>
        <v>0</v>
      </c>
      <c r="AP122" s="1681"/>
      <c r="AQ122" s="1682"/>
      <c r="AR122" s="1683"/>
      <c r="AS122" s="1759"/>
      <c r="AT122" s="1743"/>
    </row>
    <row r="123" spans="1:46" s="13" customFormat="1" ht="18" hidden="1" customHeight="1">
      <c r="A123" s="1759"/>
      <c r="B123" s="1755"/>
      <c r="C123" s="1759"/>
      <c r="D123" s="1759"/>
      <c r="E123" s="1759"/>
      <c r="F123" s="1681"/>
      <c r="G123" s="1671"/>
      <c r="H123" s="1681"/>
      <c r="I123" s="1682"/>
      <c r="J123" s="1683"/>
      <c r="K123" s="1759"/>
      <c r="L123" s="1683"/>
      <c r="M123" s="1693"/>
      <c r="N123" s="1743"/>
      <c r="O123" s="1681"/>
      <c r="P123" s="1682"/>
      <c r="Q123" s="1683"/>
      <c r="R123" s="1759"/>
      <c r="S123" s="1683"/>
      <c r="T123" s="1683"/>
      <c r="U123" s="1676"/>
      <c r="V123" s="1685"/>
      <c r="W123" s="1686"/>
      <c r="X123" s="1687"/>
      <c r="Y123" s="1719"/>
      <c r="Z123" s="1687"/>
      <c r="AA123" s="1687"/>
      <c r="AB123" s="1690"/>
      <c r="AC123" s="1681"/>
      <c r="AD123" s="1682"/>
      <c r="AE123" s="1683"/>
      <c r="AF123" s="1759"/>
      <c r="AG123" s="1743"/>
      <c r="AH123" s="1681"/>
      <c r="AI123" s="1682"/>
      <c r="AJ123" s="1683"/>
      <c r="AK123" s="1759"/>
      <c r="AL123" s="1743"/>
      <c r="AM123" s="652">
        <f t="shared" si="1"/>
        <v>0</v>
      </c>
      <c r="AP123" s="1681"/>
      <c r="AQ123" s="1682"/>
      <c r="AR123" s="1683"/>
      <c r="AS123" s="1759"/>
      <c r="AT123" s="1743"/>
    </row>
    <row r="124" spans="1:46" s="13" customFormat="1" ht="12.95" customHeight="1">
      <c r="A124" s="1759"/>
      <c r="B124" s="1755"/>
      <c r="C124" s="1759"/>
      <c r="D124" s="1759"/>
      <c r="E124" s="1759" t="s">
        <v>444</v>
      </c>
      <c r="F124" s="1681" t="s">
        <v>445</v>
      </c>
      <c r="G124" s="1671">
        <f>SUM(N124,U124,AB124,AG124,AL124)</f>
        <v>300000</v>
      </c>
      <c r="H124" s="1681"/>
      <c r="I124" s="1682"/>
      <c r="J124" s="1683"/>
      <c r="K124" s="1759"/>
      <c r="L124" s="1683"/>
      <c r="M124" s="1693"/>
      <c r="N124" s="1676">
        <f>SUM(N125)</f>
        <v>300000</v>
      </c>
      <c r="O124" s="1681"/>
      <c r="P124" s="1682"/>
      <c r="Q124" s="1683"/>
      <c r="R124" s="1759"/>
      <c r="S124" s="1683"/>
      <c r="T124" s="1683"/>
      <c r="U124" s="1676"/>
      <c r="V124" s="1681"/>
      <c r="W124" s="1682"/>
      <c r="X124" s="1683"/>
      <c r="Y124" s="1759"/>
      <c r="Z124" s="1683"/>
      <c r="AA124" s="1683"/>
      <c r="AB124" s="1676"/>
      <c r="AC124" s="1681"/>
      <c r="AD124" s="1682"/>
      <c r="AE124" s="1683"/>
      <c r="AF124" s="1759"/>
      <c r="AG124" s="1676">
        <f>SUM(AG125)</f>
        <v>0</v>
      </c>
      <c r="AH124" s="1681"/>
      <c r="AI124" s="1682"/>
      <c r="AJ124" s="1683"/>
      <c r="AK124" s="1759"/>
      <c r="AL124" s="1676">
        <f>SUM(AL125)</f>
        <v>0</v>
      </c>
      <c r="AM124" s="652">
        <f t="shared" si="1"/>
        <v>300000</v>
      </c>
      <c r="AP124" s="1681"/>
      <c r="AQ124" s="1682"/>
      <c r="AR124" s="1683"/>
      <c r="AS124" s="1759"/>
      <c r="AT124" s="1676">
        <f>SUM(AT125)</f>
        <v>0</v>
      </c>
    </row>
    <row r="125" spans="1:46" s="13" customFormat="1" ht="11.25" hidden="1" customHeight="1">
      <c r="A125" s="1759"/>
      <c r="B125" s="1755"/>
      <c r="C125" s="1759"/>
      <c r="D125" s="1759"/>
      <c r="E125" s="1759"/>
      <c r="F125" s="1681"/>
      <c r="G125" s="1671"/>
      <c r="H125" s="1685" t="s">
        <v>304</v>
      </c>
      <c r="I125" s="1686"/>
      <c r="J125" s="1687"/>
      <c r="K125" s="1689"/>
      <c r="L125" s="1687"/>
      <c r="M125" s="1689"/>
      <c r="N125" s="1690">
        <v>300000</v>
      </c>
      <c r="O125" s="1685"/>
      <c r="P125" s="1686"/>
      <c r="Q125" s="1687"/>
      <c r="R125" s="1689"/>
      <c r="S125" s="1687"/>
      <c r="T125" s="1689"/>
      <c r="U125" s="1690"/>
      <c r="V125" s="1685"/>
      <c r="W125" s="1686"/>
      <c r="X125" s="1687"/>
      <c r="Y125" s="1689"/>
      <c r="Z125" s="1687"/>
      <c r="AA125" s="1689"/>
      <c r="AB125" s="1690"/>
      <c r="AC125" s="1685"/>
      <c r="AD125" s="1747"/>
      <c r="AE125" s="1748"/>
      <c r="AF125" s="1749"/>
      <c r="AG125" s="1720"/>
      <c r="AH125" s="1685"/>
      <c r="AI125" s="1686"/>
      <c r="AJ125" s="1709"/>
      <c r="AK125" s="1689"/>
      <c r="AL125" s="1690"/>
      <c r="AM125" s="652">
        <f t="shared" si="1"/>
        <v>300000</v>
      </c>
      <c r="AP125" s="1685"/>
      <c r="AQ125" s="1686"/>
      <c r="AR125" s="1709"/>
      <c r="AS125" s="1689"/>
      <c r="AT125" s="1690"/>
    </row>
    <row r="126" spans="1:46" s="13" customFormat="1" ht="18" hidden="1" customHeight="1">
      <c r="A126" s="1759"/>
      <c r="B126" s="1755"/>
      <c r="C126" s="1759"/>
      <c r="D126" s="1759"/>
      <c r="E126" s="1759"/>
      <c r="F126" s="1681"/>
      <c r="G126" s="1671"/>
      <c r="H126" s="1679"/>
      <c r="I126" s="1678"/>
      <c r="J126" s="1679"/>
      <c r="K126" s="1679"/>
      <c r="L126" s="1679"/>
      <c r="M126" s="1679"/>
      <c r="N126" s="1714"/>
      <c r="O126" s="1685"/>
      <c r="P126" s="1686"/>
      <c r="Q126" s="1687"/>
      <c r="R126" s="1689"/>
      <c r="S126" s="1687"/>
      <c r="T126" s="1689"/>
      <c r="U126" s="1690"/>
      <c r="V126" s="1685"/>
      <c r="W126" s="1686"/>
      <c r="X126" s="1687"/>
      <c r="Y126" s="1689"/>
      <c r="Z126" s="1687"/>
      <c r="AA126" s="1689"/>
      <c r="AB126" s="1690"/>
      <c r="AC126" s="1685"/>
      <c r="AD126" s="1747"/>
      <c r="AE126" s="1748"/>
      <c r="AF126" s="1749"/>
      <c r="AG126" s="1720"/>
      <c r="AH126" s="1685"/>
      <c r="AI126" s="1686"/>
      <c r="AJ126" s="1709"/>
      <c r="AK126" s="1689"/>
      <c r="AL126" s="1690"/>
      <c r="AM126" s="652"/>
      <c r="AP126" s="1685"/>
      <c r="AQ126" s="1686"/>
      <c r="AR126" s="1709"/>
      <c r="AS126" s="1689"/>
      <c r="AT126" s="1690"/>
    </row>
    <row r="127" spans="1:46" s="13" customFormat="1" ht="12.95" customHeight="1">
      <c r="A127" s="1759"/>
      <c r="B127" s="1755"/>
      <c r="C127" s="1759"/>
      <c r="D127" s="1759"/>
      <c r="E127" s="1759" t="s">
        <v>446</v>
      </c>
      <c r="F127" s="1681" t="s">
        <v>117</v>
      </c>
      <c r="G127" s="1671">
        <f>SUM(N127,U127,AB127,AG127,AL127)</f>
        <v>1480000</v>
      </c>
      <c r="H127" s="1679"/>
      <c r="I127" s="1678"/>
      <c r="J127" s="1679"/>
      <c r="K127" s="1679"/>
      <c r="L127" s="1679"/>
      <c r="M127" s="1679"/>
      <c r="N127" s="1676">
        <f>SUM(N128:N131)</f>
        <v>1480000</v>
      </c>
      <c r="O127" s="1750"/>
      <c r="P127" s="1747"/>
      <c r="Q127" s="1748"/>
      <c r="R127" s="1749"/>
      <c r="S127" s="1748"/>
      <c r="T127" s="1749"/>
      <c r="U127" s="1676">
        <f>SUM(U128:U131)</f>
        <v>0</v>
      </c>
      <c r="V127" s="1750"/>
      <c r="W127" s="1747"/>
      <c r="X127" s="1748"/>
      <c r="Y127" s="1749"/>
      <c r="Z127" s="1748"/>
      <c r="AA127" s="1749"/>
      <c r="AB127" s="1676"/>
      <c r="AC127" s="1750"/>
      <c r="AD127" s="1747"/>
      <c r="AE127" s="1748"/>
      <c r="AF127" s="1749"/>
      <c r="AG127" s="1676">
        <f>SUM(AG128:AG131)</f>
        <v>0</v>
      </c>
      <c r="AH127" s="1750"/>
      <c r="AI127" s="1747"/>
      <c r="AJ127" s="1748"/>
      <c r="AK127" s="1749"/>
      <c r="AL127" s="1676">
        <f>SUM(AL128:AL131)</f>
        <v>0</v>
      </c>
      <c r="AM127" s="652">
        <f t="shared" si="1"/>
        <v>1480000</v>
      </c>
      <c r="AP127" s="1750"/>
      <c r="AQ127" s="1747"/>
      <c r="AR127" s="1748"/>
      <c r="AS127" s="1749"/>
      <c r="AT127" s="1676">
        <f>SUM(AT128:AT131)</f>
        <v>0</v>
      </c>
    </row>
    <row r="128" spans="1:46" s="13" customFormat="1" ht="11.25" hidden="1" customHeight="1">
      <c r="A128" s="1759"/>
      <c r="B128" s="1755"/>
      <c r="C128" s="1759"/>
      <c r="D128" s="1759"/>
      <c r="E128" s="1759"/>
      <c r="F128" s="1681"/>
      <c r="G128" s="1671"/>
      <c r="H128" s="1703" t="s">
        <v>875</v>
      </c>
      <c r="I128" s="1704">
        <v>700000</v>
      </c>
      <c r="J128" s="1706" t="s">
        <v>7</v>
      </c>
      <c r="K128" s="1751">
        <v>1</v>
      </c>
      <c r="L128" s="1706"/>
      <c r="M128" s="1752"/>
      <c r="N128" s="1708">
        <f>SUM(I128*K128)</f>
        <v>700000</v>
      </c>
      <c r="O128" s="1750"/>
      <c r="P128" s="1747"/>
      <c r="Q128" s="1748"/>
      <c r="R128" s="1749"/>
      <c r="S128" s="1748"/>
      <c r="T128" s="1749"/>
      <c r="U128" s="1720"/>
      <c r="V128" s="1750"/>
      <c r="W128" s="1747"/>
      <c r="X128" s="1748"/>
      <c r="Y128" s="1749"/>
      <c r="Z128" s="1748"/>
      <c r="AA128" s="1749"/>
      <c r="AB128" s="1720"/>
      <c r="AC128" s="1750"/>
      <c r="AD128" s="1747"/>
      <c r="AE128" s="1748"/>
      <c r="AF128" s="1749"/>
      <c r="AG128" s="1720"/>
      <c r="AH128" s="1750"/>
      <c r="AI128" s="1747"/>
      <c r="AJ128" s="1748"/>
      <c r="AK128" s="1749"/>
      <c r="AL128" s="1720"/>
      <c r="AM128" s="652">
        <f t="shared" si="1"/>
        <v>700000</v>
      </c>
      <c r="AP128" s="1750"/>
      <c r="AQ128" s="1747"/>
      <c r="AR128" s="1748"/>
      <c r="AS128" s="1749"/>
      <c r="AT128" s="1720"/>
    </row>
    <row r="129" spans="1:46" s="13" customFormat="1" ht="11.25" hidden="1" customHeight="1">
      <c r="A129" s="1759"/>
      <c r="B129" s="1755"/>
      <c r="C129" s="1759"/>
      <c r="D129" s="1759"/>
      <c r="E129" s="1759"/>
      <c r="F129" s="1681"/>
      <c r="G129" s="1671"/>
      <c r="H129" s="1685" t="s">
        <v>476</v>
      </c>
      <c r="I129" s="1686">
        <v>300000</v>
      </c>
      <c r="J129" s="1706" t="s">
        <v>7</v>
      </c>
      <c r="K129" s="1711">
        <v>1</v>
      </c>
      <c r="L129" s="1687"/>
      <c r="M129" s="1717"/>
      <c r="N129" s="1690">
        <f>I129</f>
        <v>300000</v>
      </c>
      <c r="O129" s="1750"/>
      <c r="P129" s="1747"/>
      <c r="Q129" s="1748"/>
      <c r="R129" s="1749"/>
      <c r="S129" s="1748"/>
      <c r="T129" s="1749"/>
      <c r="U129" s="1720"/>
      <c r="V129" s="1750"/>
      <c r="W129" s="1747"/>
      <c r="X129" s="1748"/>
      <c r="Y129" s="1749"/>
      <c r="Z129" s="1748"/>
      <c r="AA129" s="1749"/>
      <c r="AB129" s="1720"/>
      <c r="AC129" s="1750"/>
      <c r="AD129" s="1747"/>
      <c r="AE129" s="1748"/>
      <c r="AF129" s="1749"/>
      <c r="AG129" s="1720"/>
      <c r="AH129" s="1750"/>
      <c r="AI129" s="1747"/>
      <c r="AJ129" s="1748"/>
      <c r="AK129" s="1749"/>
      <c r="AL129" s="1720"/>
      <c r="AM129" s="652">
        <f t="shared" si="1"/>
        <v>300000</v>
      </c>
      <c r="AP129" s="1750"/>
      <c r="AQ129" s="1747"/>
      <c r="AR129" s="1748"/>
      <c r="AS129" s="1749"/>
      <c r="AT129" s="1720"/>
    </row>
    <row r="130" spans="1:46" s="13" customFormat="1" ht="11.25" hidden="1" customHeight="1">
      <c r="A130" s="1759"/>
      <c r="B130" s="1755"/>
      <c r="C130" s="1759"/>
      <c r="D130" s="1759"/>
      <c r="E130" s="1759"/>
      <c r="F130" s="1681"/>
      <c r="G130" s="1671"/>
      <c r="H130" s="1685" t="s">
        <v>475</v>
      </c>
      <c r="I130" s="1686">
        <v>40000</v>
      </c>
      <c r="J130" s="1687" t="s">
        <v>825</v>
      </c>
      <c r="K130" s="1689">
        <v>12</v>
      </c>
      <c r="L130" s="1687"/>
      <c r="M130" s="1717"/>
      <c r="N130" s="1690">
        <f>I130*K130</f>
        <v>480000</v>
      </c>
      <c r="O130" s="1750"/>
      <c r="P130" s="1747"/>
      <c r="Q130" s="1748"/>
      <c r="R130" s="1749"/>
      <c r="S130" s="1748"/>
      <c r="T130" s="1749"/>
      <c r="U130" s="1720"/>
      <c r="V130" s="1750"/>
      <c r="W130" s="1747"/>
      <c r="X130" s="1748"/>
      <c r="Y130" s="1749"/>
      <c r="Z130" s="1748"/>
      <c r="AA130" s="1749"/>
      <c r="AB130" s="1720"/>
      <c r="AC130" s="1750"/>
      <c r="AD130" s="1747"/>
      <c r="AE130" s="1748"/>
      <c r="AF130" s="1749"/>
      <c r="AG130" s="1720"/>
      <c r="AH130" s="1750"/>
      <c r="AI130" s="1747"/>
      <c r="AJ130" s="1748"/>
      <c r="AK130" s="1749"/>
      <c r="AL130" s="1720"/>
      <c r="AM130" s="652">
        <f t="shared" si="1"/>
        <v>480000</v>
      </c>
      <c r="AP130" s="1750"/>
      <c r="AQ130" s="1747"/>
      <c r="AR130" s="1748"/>
      <c r="AS130" s="1749"/>
      <c r="AT130" s="1720"/>
    </row>
    <row r="131" spans="1:46" s="13" customFormat="1" ht="18" hidden="1" customHeight="1">
      <c r="A131" s="1759"/>
      <c r="B131" s="1755"/>
      <c r="C131" s="1759"/>
      <c r="D131" s="1759"/>
      <c r="E131" s="1759"/>
      <c r="F131" s="1681"/>
      <c r="G131" s="1671"/>
      <c r="H131" s="1685"/>
      <c r="I131" s="1686"/>
      <c r="J131" s="1687"/>
      <c r="K131" s="1689"/>
      <c r="L131" s="1687"/>
      <c r="M131" s="1717"/>
      <c r="N131" s="1690">
        <f>I131*K131</f>
        <v>0</v>
      </c>
      <c r="O131" s="1681"/>
      <c r="P131" s="1682"/>
      <c r="Q131" s="1683"/>
      <c r="R131" s="1759"/>
      <c r="S131" s="1683"/>
      <c r="T131" s="1683"/>
      <c r="U131" s="1676"/>
      <c r="V131" s="1681"/>
      <c r="W131" s="1682"/>
      <c r="X131" s="1683"/>
      <c r="Y131" s="1759"/>
      <c r="Z131" s="1683"/>
      <c r="AA131" s="1683"/>
      <c r="AB131" s="1676"/>
      <c r="AC131" s="1681"/>
      <c r="AD131" s="1682"/>
      <c r="AE131" s="1683"/>
      <c r="AF131" s="1759"/>
      <c r="AG131" s="1676"/>
      <c r="AH131" s="1681"/>
      <c r="AI131" s="1682"/>
      <c r="AJ131" s="1683"/>
      <c r="AK131" s="1759"/>
      <c r="AL131" s="1676"/>
      <c r="AM131" s="652">
        <f t="shared" si="1"/>
        <v>0</v>
      </c>
      <c r="AP131" s="1681"/>
      <c r="AQ131" s="1682"/>
      <c r="AR131" s="1683"/>
      <c r="AS131" s="1759"/>
      <c r="AT131" s="1676"/>
    </row>
    <row r="132" spans="1:46" s="13" customFormat="1" ht="18" hidden="1" customHeight="1">
      <c r="A132" s="1759"/>
      <c r="B132" s="1755"/>
      <c r="C132" s="1759"/>
      <c r="D132" s="1759"/>
      <c r="E132" s="1759" t="s">
        <v>447</v>
      </c>
      <c r="F132" s="1681" t="s">
        <v>418</v>
      </c>
      <c r="G132" s="1671">
        <f>SUM(N132,U132,AB132,AG132,AL132)</f>
        <v>0</v>
      </c>
      <c r="H132" s="1681"/>
      <c r="I132" s="1682"/>
      <c r="J132" s="1683"/>
      <c r="K132" s="1759"/>
      <c r="L132" s="1683"/>
      <c r="M132" s="1693"/>
      <c r="N132" s="1676">
        <f>SUM(N133:N133)</f>
        <v>0</v>
      </c>
      <c r="O132" s="1685"/>
      <c r="P132" s="1686"/>
      <c r="Q132" s="1709"/>
      <c r="R132" s="1689"/>
      <c r="S132" s="1687"/>
      <c r="T132" s="1689"/>
      <c r="U132" s="1676">
        <f>SUM(U133:U133)</f>
        <v>0</v>
      </c>
      <c r="V132" s="1681"/>
      <c r="W132" s="1682"/>
      <c r="X132" s="1683"/>
      <c r="Y132" s="1759"/>
      <c r="Z132" s="1683"/>
      <c r="AA132" s="1683"/>
      <c r="AB132" s="1676">
        <f>SUM(AB133:AB133)</f>
        <v>0</v>
      </c>
      <c r="AC132" s="1681"/>
      <c r="AD132" s="1682"/>
      <c r="AE132" s="1683"/>
      <c r="AF132" s="1759"/>
      <c r="AG132" s="1676">
        <f>SUM(AG133:AG133)</f>
        <v>0</v>
      </c>
      <c r="AH132" s="1681"/>
      <c r="AI132" s="1682"/>
      <c r="AJ132" s="1683"/>
      <c r="AK132" s="1759"/>
      <c r="AL132" s="1676">
        <f>SUM(AL133:AL133)</f>
        <v>0</v>
      </c>
      <c r="AM132" s="652">
        <f t="shared" si="1"/>
        <v>0</v>
      </c>
      <c r="AP132" s="1681"/>
      <c r="AQ132" s="1682"/>
      <c r="AR132" s="1683"/>
      <c r="AS132" s="1759"/>
      <c r="AT132" s="1676">
        <f>SUM(AT133:AT133)</f>
        <v>0</v>
      </c>
    </row>
    <row r="133" spans="1:46" s="13" customFormat="1" ht="18" hidden="1" customHeight="1">
      <c r="A133" s="1759"/>
      <c r="B133" s="1755"/>
      <c r="C133" s="1759"/>
      <c r="D133" s="1759"/>
      <c r="E133" s="1759"/>
      <c r="F133" s="1681"/>
      <c r="G133" s="1671"/>
      <c r="H133" s="1681"/>
      <c r="I133" s="1682"/>
      <c r="J133" s="1683"/>
      <c r="K133" s="1697"/>
      <c r="L133" s="1683"/>
      <c r="M133" s="1753"/>
      <c r="N133" s="1676"/>
      <c r="O133" s="1685"/>
      <c r="P133" s="1686"/>
      <c r="Q133" s="1687"/>
      <c r="R133" s="1691"/>
      <c r="S133" s="1687"/>
      <c r="T133" s="1711"/>
      <c r="U133" s="1690"/>
      <c r="V133" s="1685"/>
      <c r="W133" s="1686"/>
      <c r="X133" s="1687"/>
      <c r="Y133" s="1691"/>
      <c r="Z133" s="1687"/>
      <c r="AA133" s="1711"/>
      <c r="AB133" s="1690"/>
      <c r="AC133" s="1681"/>
      <c r="AD133" s="1682"/>
      <c r="AE133" s="1683"/>
      <c r="AF133" s="1697"/>
      <c r="AG133" s="1676"/>
      <c r="AH133" s="1681"/>
      <c r="AI133" s="1682"/>
      <c r="AJ133" s="1683"/>
      <c r="AK133" s="1697"/>
      <c r="AL133" s="1676"/>
      <c r="AM133" s="652">
        <f t="shared" si="1"/>
        <v>0</v>
      </c>
      <c r="AP133" s="1681"/>
      <c r="AQ133" s="1682"/>
      <c r="AR133" s="1683"/>
      <c r="AS133" s="1697"/>
      <c r="AT133" s="1676"/>
    </row>
    <row r="134" spans="1:46" s="13" customFormat="1" ht="18" hidden="1" customHeight="1">
      <c r="A134" s="1759"/>
      <c r="B134" s="1755"/>
      <c r="C134" s="1759"/>
      <c r="D134" s="1759"/>
      <c r="E134" s="1759"/>
      <c r="F134" s="1681"/>
      <c r="G134" s="1671"/>
      <c r="H134" s="1681"/>
      <c r="I134" s="1682"/>
      <c r="J134" s="1683"/>
      <c r="K134" s="1697"/>
      <c r="L134" s="1683"/>
      <c r="M134" s="1753"/>
      <c r="N134" s="1676"/>
      <c r="O134" s="1685"/>
      <c r="P134" s="1686"/>
      <c r="Q134" s="1687"/>
      <c r="R134" s="1691"/>
      <c r="S134" s="1687"/>
      <c r="T134" s="1711"/>
      <c r="U134" s="1690"/>
      <c r="V134" s="1685"/>
      <c r="W134" s="1686"/>
      <c r="X134" s="1687"/>
      <c r="Y134" s="1691"/>
      <c r="Z134" s="1687"/>
      <c r="AA134" s="1711"/>
      <c r="AB134" s="1690"/>
      <c r="AC134" s="1681"/>
      <c r="AD134" s="1682"/>
      <c r="AE134" s="1683"/>
      <c r="AF134" s="1697"/>
      <c r="AG134" s="1676"/>
      <c r="AH134" s="1681"/>
      <c r="AI134" s="1682"/>
      <c r="AJ134" s="1683"/>
      <c r="AK134" s="1697"/>
      <c r="AL134" s="1676"/>
      <c r="AM134" s="652"/>
      <c r="AP134" s="1681"/>
      <c r="AQ134" s="1682"/>
      <c r="AR134" s="1683"/>
      <c r="AS134" s="1697"/>
      <c r="AT134" s="1676"/>
    </row>
    <row r="135" spans="1:46" s="13" customFormat="1" ht="12.95" customHeight="1">
      <c r="A135" s="1759"/>
      <c r="B135" s="1755"/>
      <c r="C135" s="1759"/>
      <c r="D135" s="1759"/>
      <c r="E135" s="1759" t="s">
        <v>448</v>
      </c>
      <c r="F135" s="1681" t="s">
        <v>449</v>
      </c>
      <c r="G135" s="1671">
        <f>SUM(N135,U135,AB135,AG135,AL135)</f>
        <v>3600000</v>
      </c>
      <c r="H135" s="1679"/>
      <c r="I135" s="1678"/>
      <c r="J135" s="1679"/>
      <c r="K135" s="1679"/>
      <c r="L135" s="1679"/>
      <c r="M135" s="1679"/>
      <c r="N135" s="1676">
        <f>SUM(N136:N138)</f>
        <v>3600000</v>
      </c>
      <c r="O135" s="1681"/>
      <c r="P135" s="1682"/>
      <c r="Q135" s="1683"/>
      <c r="R135" s="1697"/>
      <c r="S135" s="1683"/>
      <c r="T135" s="1683"/>
      <c r="U135" s="1676">
        <f>SUM(U136:U138)</f>
        <v>0</v>
      </c>
      <c r="V135" s="1681"/>
      <c r="W135" s="1682"/>
      <c r="X135" s="1683"/>
      <c r="Y135" s="1697"/>
      <c r="Z135" s="1683"/>
      <c r="AA135" s="1683"/>
      <c r="AB135" s="1676">
        <f>SUM(AB136:AB138)</f>
        <v>0</v>
      </c>
      <c r="AC135" s="1681"/>
      <c r="AD135" s="1682"/>
      <c r="AE135" s="1683"/>
      <c r="AF135" s="1697"/>
      <c r="AG135" s="1676">
        <f>SUM(AG136:AG138)</f>
        <v>0</v>
      </c>
      <c r="AH135" s="1681"/>
      <c r="AI135" s="1682"/>
      <c r="AJ135" s="1683"/>
      <c r="AK135" s="1697"/>
      <c r="AL135" s="1676">
        <f>SUM(AL136:AL138)</f>
        <v>0</v>
      </c>
      <c r="AM135" s="652">
        <f t="shared" si="1"/>
        <v>3600000</v>
      </c>
      <c r="AP135" s="1681"/>
      <c r="AQ135" s="1682"/>
      <c r="AR135" s="1683"/>
      <c r="AS135" s="1697"/>
      <c r="AT135" s="1676">
        <f>SUM(AT136:AT138)</f>
        <v>0</v>
      </c>
    </row>
    <row r="136" spans="1:46" s="13" customFormat="1" ht="12.95" hidden="1" customHeight="1">
      <c r="A136" s="1759"/>
      <c r="B136" s="1755"/>
      <c r="C136" s="1759"/>
      <c r="D136" s="1759"/>
      <c r="E136" s="1759"/>
      <c r="F136" s="1681"/>
      <c r="G136" s="1671"/>
      <c r="H136" s="1685" t="s">
        <v>138</v>
      </c>
      <c r="I136" s="1686">
        <v>200000</v>
      </c>
      <c r="J136" s="1709" t="s">
        <v>7</v>
      </c>
      <c r="K136" s="1689">
        <v>12</v>
      </c>
      <c r="L136" s="1690">
        <f>SUM(I136*K136)</f>
        <v>2400000</v>
      </c>
      <c r="M136" s="1745"/>
      <c r="N136" s="1690">
        <f>SUM(I136*K136)</f>
        <v>2400000</v>
      </c>
      <c r="O136" s="1681"/>
      <c r="P136" s="1682"/>
      <c r="Q136" s="1683"/>
      <c r="R136" s="1697"/>
      <c r="S136" s="1683"/>
      <c r="T136" s="1683"/>
      <c r="U136" s="1676"/>
      <c r="V136" s="1681"/>
      <c r="W136" s="1682"/>
      <c r="X136" s="1683"/>
      <c r="Y136" s="1697"/>
      <c r="Z136" s="1683"/>
      <c r="AA136" s="1683"/>
      <c r="AB136" s="1676"/>
      <c r="AC136" s="1681"/>
      <c r="AD136" s="1682"/>
      <c r="AE136" s="1683"/>
      <c r="AF136" s="1697"/>
      <c r="AG136" s="1676"/>
      <c r="AH136" s="1685"/>
      <c r="AI136" s="1686"/>
      <c r="AJ136" s="1709"/>
      <c r="AK136" s="1689"/>
      <c r="AL136" s="1690"/>
      <c r="AM136" s="652">
        <f t="shared" si="1"/>
        <v>2400000</v>
      </c>
      <c r="AP136" s="1685"/>
      <c r="AQ136" s="1686"/>
      <c r="AR136" s="1709"/>
      <c r="AS136" s="1689"/>
      <c r="AT136" s="1690"/>
    </row>
    <row r="137" spans="1:46" s="13" customFormat="1" ht="12.95" hidden="1" customHeight="1">
      <c r="A137" s="1759"/>
      <c r="B137" s="1755"/>
      <c r="C137" s="1759"/>
      <c r="D137" s="1759"/>
      <c r="E137" s="1759"/>
      <c r="F137" s="1681"/>
      <c r="G137" s="1671"/>
      <c r="H137" s="1685" t="s">
        <v>867</v>
      </c>
      <c r="I137" s="1686">
        <v>100000</v>
      </c>
      <c r="J137" s="1709" t="s">
        <v>7</v>
      </c>
      <c r="K137" s="1689">
        <v>12</v>
      </c>
      <c r="L137" s="1690">
        <f>SUM(I137*K137)</f>
        <v>1200000</v>
      </c>
      <c r="M137" s="1745"/>
      <c r="N137" s="1690">
        <f>SUM(I137*K137)</f>
        <v>1200000</v>
      </c>
      <c r="O137" s="1681"/>
      <c r="P137" s="1682"/>
      <c r="Q137" s="1683"/>
      <c r="R137" s="1697"/>
      <c r="S137" s="1683"/>
      <c r="T137" s="1683"/>
      <c r="U137" s="1676"/>
      <c r="V137" s="1681"/>
      <c r="W137" s="1682"/>
      <c r="X137" s="1683"/>
      <c r="Y137" s="1697"/>
      <c r="Z137" s="1683"/>
      <c r="AA137" s="1683"/>
      <c r="AB137" s="1676"/>
      <c r="AC137" s="1681"/>
      <c r="AD137" s="1682"/>
      <c r="AE137" s="1683"/>
      <c r="AF137" s="1697"/>
      <c r="AG137" s="1676"/>
      <c r="AH137" s="1685"/>
      <c r="AI137" s="1686"/>
      <c r="AJ137" s="1709"/>
      <c r="AK137" s="1689"/>
      <c r="AL137" s="1690"/>
      <c r="AM137" s="652"/>
      <c r="AP137" s="1685"/>
      <c r="AQ137" s="1686"/>
      <c r="AR137" s="1709"/>
      <c r="AS137" s="1689"/>
      <c r="AT137" s="1690"/>
    </row>
    <row r="138" spans="1:46" s="13" customFormat="1" ht="18" hidden="1" customHeight="1">
      <c r="A138" s="1759"/>
      <c r="B138" s="1755"/>
      <c r="C138" s="1759"/>
      <c r="D138" s="1759"/>
      <c r="E138" s="1759"/>
      <c r="F138" s="1681"/>
      <c r="G138" s="1671"/>
      <c r="H138" s="1685"/>
      <c r="I138" s="1686"/>
      <c r="J138" s="1709"/>
      <c r="K138" s="1689"/>
      <c r="L138" s="1690">
        <f>SUM(I138*K138)</f>
        <v>0</v>
      </c>
      <c r="M138" s="1745"/>
      <c r="N138" s="1690">
        <f>SUM(I138*K138)</f>
        <v>0</v>
      </c>
      <c r="O138" s="1681"/>
      <c r="P138" s="1682"/>
      <c r="Q138" s="1683"/>
      <c r="R138" s="1697"/>
      <c r="S138" s="1683"/>
      <c r="T138" s="1683"/>
      <c r="U138" s="1676"/>
      <c r="V138" s="1681"/>
      <c r="W138" s="1682"/>
      <c r="X138" s="1683"/>
      <c r="Y138" s="1697"/>
      <c r="Z138" s="1683"/>
      <c r="AA138" s="1683"/>
      <c r="AB138" s="1676"/>
      <c r="AC138" s="1681"/>
      <c r="AD138" s="1682"/>
      <c r="AE138" s="1683"/>
      <c r="AF138" s="1697"/>
      <c r="AG138" s="1676"/>
      <c r="AH138" s="1685"/>
      <c r="AI138" s="1686"/>
      <c r="AJ138" s="1709"/>
      <c r="AK138" s="1689"/>
      <c r="AL138" s="1690"/>
      <c r="AM138" s="652">
        <f t="shared" si="1"/>
        <v>0</v>
      </c>
      <c r="AP138" s="1685"/>
      <c r="AQ138" s="1686"/>
      <c r="AR138" s="1709"/>
      <c r="AS138" s="1689"/>
      <c r="AT138" s="1690"/>
    </row>
    <row r="139" spans="1:46" s="13" customFormat="1" ht="12.95" customHeight="1">
      <c r="A139" s="1759"/>
      <c r="B139" s="1755"/>
      <c r="C139" s="1759"/>
      <c r="D139" s="1759"/>
      <c r="E139" s="1759" t="s">
        <v>450</v>
      </c>
      <c r="F139" s="1681" t="s">
        <v>451</v>
      </c>
      <c r="G139" s="1671">
        <f>SUM(N139,U139,AB139,AG139,AL139)</f>
        <v>500000</v>
      </c>
      <c r="H139" s="1681"/>
      <c r="I139" s="1682"/>
      <c r="J139" s="1683"/>
      <c r="K139" s="1759"/>
      <c r="L139" s="1683"/>
      <c r="M139" s="1693"/>
      <c r="N139" s="1676">
        <f>SUM(N140)</f>
        <v>500000</v>
      </c>
      <c r="O139" s="1681"/>
      <c r="P139" s="1682"/>
      <c r="Q139" s="1683"/>
      <c r="R139" s="1759"/>
      <c r="S139" s="1683"/>
      <c r="T139" s="1683"/>
      <c r="U139" s="1676">
        <f>SUM(U140)</f>
        <v>0</v>
      </c>
      <c r="V139" s="1681"/>
      <c r="W139" s="1682"/>
      <c r="X139" s="1683"/>
      <c r="Y139" s="1759"/>
      <c r="Z139" s="1683"/>
      <c r="AA139" s="1683"/>
      <c r="AB139" s="1676">
        <f>SUM(AB140)</f>
        <v>0</v>
      </c>
      <c r="AC139" s="1681"/>
      <c r="AD139" s="1682"/>
      <c r="AE139" s="1683"/>
      <c r="AF139" s="1759"/>
      <c r="AG139" s="1676">
        <f>SUM(AG140)</f>
        <v>0</v>
      </c>
      <c r="AH139" s="1681"/>
      <c r="AI139" s="1682"/>
      <c r="AJ139" s="1683"/>
      <c r="AK139" s="1759"/>
      <c r="AL139" s="1676">
        <f>SUM(AL140)</f>
        <v>0</v>
      </c>
      <c r="AM139" s="652">
        <f t="shared" si="1"/>
        <v>500000</v>
      </c>
      <c r="AP139" s="1681"/>
      <c r="AQ139" s="1682"/>
      <c r="AR139" s="1683"/>
      <c r="AS139" s="1759"/>
      <c r="AT139" s="1676">
        <f>SUM(AT140)</f>
        <v>0</v>
      </c>
    </row>
    <row r="140" spans="1:46" s="13" customFormat="1" ht="11.25" hidden="1" customHeight="1">
      <c r="A140" s="1759"/>
      <c r="B140" s="1755"/>
      <c r="C140" s="1759"/>
      <c r="D140" s="1759"/>
      <c r="E140" s="1759"/>
      <c r="F140" s="1681"/>
      <c r="G140" s="1671"/>
      <c r="H140" s="1685" t="s">
        <v>868</v>
      </c>
      <c r="I140" s="1686">
        <v>500000</v>
      </c>
      <c r="J140" s="1687" t="s">
        <v>7</v>
      </c>
      <c r="K140" s="1711">
        <v>1</v>
      </c>
      <c r="L140" s="1687"/>
      <c r="M140" s="1745"/>
      <c r="N140" s="1690">
        <f>SUM(I140*K140)</f>
        <v>500000</v>
      </c>
      <c r="O140" s="1681"/>
      <c r="P140" s="1682"/>
      <c r="Q140" s="1683"/>
      <c r="R140" s="1759"/>
      <c r="S140" s="1683"/>
      <c r="T140" s="1683"/>
      <c r="U140" s="1676"/>
      <c r="V140" s="1681"/>
      <c r="W140" s="1682"/>
      <c r="X140" s="1683"/>
      <c r="Y140" s="1759"/>
      <c r="Z140" s="1683"/>
      <c r="AA140" s="1683"/>
      <c r="AB140" s="1676"/>
      <c r="AC140" s="1681"/>
      <c r="AD140" s="1682"/>
      <c r="AE140" s="1683"/>
      <c r="AF140" s="1759"/>
      <c r="AG140" s="1676"/>
      <c r="AH140" s="1681"/>
      <c r="AI140" s="1682"/>
      <c r="AJ140" s="1683"/>
      <c r="AK140" s="1759"/>
      <c r="AL140" s="1676"/>
      <c r="AM140" s="652">
        <f t="shared" si="1"/>
        <v>500000</v>
      </c>
      <c r="AP140" s="1681"/>
      <c r="AQ140" s="1682"/>
      <c r="AR140" s="1683"/>
      <c r="AS140" s="1759"/>
      <c r="AT140" s="1676"/>
    </row>
    <row r="141" spans="1:46" s="13" customFormat="1" ht="12.95" customHeight="1">
      <c r="A141" s="1759">
        <v>900</v>
      </c>
      <c r="B141" s="1755" t="s">
        <v>452</v>
      </c>
      <c r="C141" s="1759">
        <v>910</v>
      </c>
      <c r="D141" s="1758" t="s">
        <v>452</v>
      </c>
      <c r="E141" s="1759" t="s">
        <v>453</v>
      </c>
      <c r="F141" s="1670" t="s">
        <v>454</v>
      </c>
      <c r="G141" s="1671">
        <v>79936</v>
      </c>
      <c r="H141" s="1681" t="s">
        <v>454</v>
      </c>
      <c r="I141" s="1682"/>
      <c r="J141" s="1683"/>
      <c r="K141" s="1759"/>
      <c r="L141" s="1683"/>
      <c r="M141" s="1693"/>
      <c r="N141" s="1676">
        <v>0</v>
      </c>
      <c r="O141" s="1681"/>
      <c r="P141" s="1682"/>
      <c r="Q141" s="1683"/>
      <c r="R141" s="1759"/>
      <c r="S141" s="1683"/>
      <c r="T141" s="1683"/>
      <c r="U141" s="1676"/>
      <c r="V141" s="1681"/>
      <c r="W141" s="1682"/>
      <c r="X141" s="1683"/>
      <c r="Y141" s="1759"/>
      <c r="Z141" s="1683"/>
      <c r="AA141" s="1683"/>
      <c r="AB141" s="1676"/>
      <c r="AC141" s="1681"/>
      <c r="AD141" s="1682"/>
      <c r="AE141" s="1683"/>
      <c r="AF141" s="1759"/>
      <c r="AG141" s="1676"/>
      <c r="AH141" s="1681"/>
      <c r="AI141" s="1682"/>
      <c r="AJ141" s="1683"/>
      <c r="AK141" s="1759"/>
      <c r="AL141" s="1676"/>
      <c r="AM141" s="1408">
        <f>N141</f>
        <v>0</v>
      </c>
      <c r="AP141" s="1681"/>
      <c r="AQ141" s="1682"/>
      <c r="AR141" s="1683"/>
      <c r="AS141" s="1759"/>
      <c r="AT141" s="1676"/>
    </row>
    <row r="142" spans="1:46" s="13" customFormat="1" ht="12.95" customHeight="1">
      <c r="A142" s="1759"/>
      <c r="B142" s="1755"/>
      <c r="C142" s="1759" t="s">
        <v>420</v>
      </c>
      <c r="D142" s="1759" t="s">
        <v>146</v>
      </c>
      <c r="E142" s="1759" t="s">
        <v>421</v>
      </c>
      <c r="F142" s="1670" t="s">
        <v>329</v>
      </c>
      <c r="G142" s="1671">
        <v>30000000</v>
      </c>
      <c r="H142" s="1681" t="s">
        <v>146</v>
      </c>
      <c r="I142" s="1682"/>
      <c r="J142" s="1683"/>
      <c r="K142" s="1759"/>
      <c r="L142" s="1683"/>
      <c r="M142" s="1693"/>
      <c r="N142" s="1676"/>
      <c r="O142" s="1681" t="s">
        <v>146</v>
      </c>
      <c r="P142" s="1682"/>
      <c r="Q142" s="1683"/>
      <c r="R142" s="1759"/>
      <c r="S142" s="1683"/>
      <c r="T142" s="1683"/>
      <c r="U142" s="1671"/>
      <c r="V142" s="1681" t="s">
        <v>146</v>
      </c>
      <c r="W142" s="1682"/>
      <c r="X142" s="1683"/>
      <c r="Y142" s="1759"/>
      <c r="Z142" s="1683"/>
      <c r="AA142" s="1683"/>
      <c r="AB142" s="1676"/>
      <c r="AC142" s="1681" t="s">
        <v>146</v>
      </c>
      <c r="AD142" s="1682"/>
      <c r="AE142" s="1683"/>
      <c r="AF142" s="1759"/>
      <c r="AG142" s="1676"/>
      <c r="AH142" s="1681" t="s">
        <v>146</v>
      </c>
      <c r="AI142" s="1682"/>
      <c r="AJ142" s="1683"/>
      <c r="AK142" s="1759"/>
      <c r="AL142" s="1676"/>
      <c r="AM142" s="652">
        <f>U142</f>
        <v>0</v>
      </c>
      <c r="AP142" s="1681" t="s">
        <v>146</v>
      </c>
      <c r="AQ142" s="1682"/>
      <c r="AR142" s="1683"/>
      <c r="AS142" s="1759"/>
      <c r="AT142" s="1676"/>
    </row>
    <row r="143" spans="1:46" hidden="1">
      <c r="N143" s="18">
        <f>G7-G4</f>
        <v>213000000.40000001</v>
      </c>
    </row>
    <row r="144" spans="1:46" hidden="1">
      <c r="N144" s="18">
        <f>N142-N143</f>
        <v>-213000000.40000001</v>
      </c>
    </row>
    <row r="145" spans="6:21" hidden="1">
      <c r="F145" s="1570"/>
      <c r="G145" s="381"/>
      <c r="H145" s="393">
        <v>150000000</v>
      </c>
      <c r="N145" s="18">
        <f>H145-G7</f>
        <v>-63000000.400000006</v>
      </c>
      <c r="U145" s="1956"/>
    </row>
    <row r="146" spans="6:21">
      <c r="G146" s="20">
        <v>213000000</v>
      </c>
    </row>
    <row r="147" spans="6:21">
      <c r="G147" s="1326">
        <f>G146-G7</f>
        <v>-0.40000000596046448</v>
      </c>
      <c r="H147" s="2211">
        <f>G142+G148</f>
        <v>-183000000.80000001</v>
      </c>
    </row>
    <row r="148" spans="6:21">
      <c r="G148" s="20">
        <f>G147-G7</f>
        <v>-213000000.80000001</v>
      </c>
    </row>
  </sheetData>
  <mergeCells count="19">
    <mergeCell ref="B1:G1"/>
    <mergeCell ref="AD1:AL1"/>
    <mergeCell ref="B2:G2"/>
    <mergeCell ref="B4:J4"/>
    <mergeCell ref="A5:F5"/>
    <mergeCell ref="H5:N6"/>
    <mergeCell ref="O5:U6"/>
    <mergeCell ref="V5:AB6"/>
    <mergeCell ref="AC5:AG6"/>
    <mergeCell ref="AH5:AL6"/>
    <mergeCell ref="E73:F73"/>
    <mergeCell ref="E98:F98"/>
    <mergeCell ref="AP5:AT6"/>
    <mergeCell ref="A6:B6"/>
    <mergeCell ref="C6:D6"/>
    <mergeCell ref="E6:F6"/>
    <mergeCell ref="A7:F7"/>
    <mergeCell ref="B8:B9"/>
    <mergeCell ref="E8:F8"/>
  </mergeCells>
  <phoneticPr fontId="5" type="noConversion"/>
  <pageMargins left="0.27559055118110237" right="3.937007874015748E-2" top="0.15748031496062992" bottom="0" header="0.35433070866141736" footer="0.31496062992125984"/>
  <pageSetup paperSize="12" scale="68" fitToHeight="0" orientation="landscape" r:id="rId1"/>
  <headerFooter alignWithMargins="0">
    <oddFooter xml:space="preserve">&amp;C
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4"/>
  <sheetViews>
    <sheetView topLeftCell="E1" zoomScale="95" zoomScaleNormal="95" workbookViewId="0">
      <selection activeCell="Q24" sqref="Q24"/>
    </sheetView>
  </sheetViews>
  <sheetFormatPr defaultRowHeight="13.5"/>
  <cols>
    <col min="1" max="2" width="8.88671875" style="40" hidden="1" customWidth="1"/>
    <col min="3" max="3" width="3.21875" style="423" customWidth="1"/>
    <col min="4" max="4" width="5" style="423" customWidth="1"/>
    <col min="5" max="5" width="3.21875" style="423" customWidth="1"/>
    <col min="6" max="6" width="4.44140625" style="423" customWidth="1"/>
    <col min="7" max="7" width="6.77734375" style="423" customWidth="1"/>
    <col min="8" max="8" width="7.88671875" style="2" customWidth="1"/>
    <col min="9" max="9" width="8.77734375" style="448" customWidth="1"/>
    <col min="10" max="10" width="8.6640625" style="448" customWidth="1"/>
    <col min="11" max="11" width="8.33203125" style="448" customWidth="1"/>
    <col min="12" max="12" width="6.77734375" style="434" customWidth="1"/>
    <col min="13" max="13" width="8.44140625" style="507" customWidth="1"/>
    <col min="14" max="14" width="8.6640625" style="448" customWidth="1"/>
    <col min="15" max="15" width="8.33203125" style="448" customWidth="1"/>
    <col min="16" max="16" width="11.77734375" style="434" customWidth="1"/>
    <col min="17" max="17" width="7.109375" style="453" customWidth="1"/>
    <col min="18" max="18" width="1.77734375" style="5" customWidth="1"/>
    <col min="19" max="19" width="5.109375" style="423" customWidth="1"/>
    <col min="20" max="20" width="1.5546875" style="5" customWidth="1"/>
    <col min="21" max="21" width="4.88671875" style="5" customWidth="1"/>
    <col min="22" max="22" width="1.5546875" style="5" hidden="1" customWidth="1"/>
    <col min="23" max="23" width="1.5546875" style="5" customWidth="1"/>
    <col min="24" max="24" width="8.44140625" style="453" customWidth="1"/>
    <col min="25" max="25" width="4.6640625" style="1" hidden="1" customWidth="1"/>
    <col min="26" max="26" width="7.44140625" style="1" hidden="1" customWidth="1"/>
    <col min="27" max="27" width="7" style="1" hidden="1" customWidth="1"/>
    <col min="28" max="28" width="9.6640625" style="1" hidden="1" customWidth="1"/>
    <col min="29" max="29" width="13.109375" style="1" hidden="1" customWidth="1"/>
    <col min="30" max="30" width="9.88671875" style="1" hidden="1" customWidth="1"/>
    <col min="31" max="34" width="0" style="1" hidden="1" customWidth="1"/>
    <col min="35" max="35" width="12.21875" style="1" bestFit="1" customWidth="1"/>
    <col min="36" max="36" width="13.21875" style="1" bestFit="1" customWidth="1"/>
    <col min="37" max="37" width="9.33203125" style="1" bestFit="1" customWidth="1"/>
    <col min="38" max="16384" width="8.88671875" style="1"/>
  </cols>
  <sheetData>
    <row r="1" spans="1:36" ht="14.25" customHeight="1">
      <c r="D1" s="1082"/>
      <c r="E1" s="1078"/>
      <c r="F1" s="1078"/>
      <c r="G1" s="1078"/>
      <c r="H1" s="1078"/>
      <c r="I1" s="1078"/>
      <c r="J1" s="1078"/>
      <c r="K1" s="1078"/>
      <c r="L1" s="1078"/>
      <c r="M1" s="1083"/>
      <c r="N1" s="1078"/>
      <c r="O1" s="1078"/>
      <c r="P1" s="1078"/>
      <c r="Q1" s="1078"/>
      <c r="R1" s="1078"/>
      <c r="S1" s="4299" t="s">
        <v>632</v>
      </c>
      <c r="T1" s="4299"/>
      <c r="U1" s="4299"/>
      <c r="V1" s="4299"/>
      <c r="W1" s="4299"/>
      <c r="X1" s="4299"/>
      <c r="Y1" s="1082"/>
      <c r="Z1" s="1082"/>
      <c r="AA1" s="1082"/>
    </row>
    <row r="2" spans="1:36" ht="14.25" customHeight="1">
      <c r="D2" s="1079"/>
      <c r="E2" s="1079"/>
      <c r="F2" s="1080"/>
      <c r="G2" s="1080"/>
      <c r="H2" s="1080"/>
      <c r="I2" s="1080"/>
      <c r="J2" s="1080"/>
      <c r="K2" s="1080"/>
      <c r="L2" s="1080"/>
      <c r="M2" s="1084"/>
      <c r="N2" s="1080"/>
      <c r="O2" s="1080"/>
      <c r="P2" s="1080"/>
      <c r="Q2" s="1080"/>
      <c r="R2" s="1080"/>
      <c r="S2" s="3789" t="s">
        <v>631</v>
      </c>
      <c r="T2" s="3789"/>
      <c r="U2" s="3789"/>
      <c r="V2" s="3789"/>
      <c r="W2" s="3789"/>
      <c r="X2" s="3789"/>
      <c r="Y2" s="1079"/>
      <c r="Z2" s="1080"/>
      <c r="AA2" s="1080"/>
    </row>
    <row r="3" spans="1:36" ht="28.5" customHeight="1">
      <c r="B3" s="1302" t="s">
        <v>495</v>
      </c>
      <c r="C3" s="4320" t="s">
        <v>309</v>
      </c>
      <c r="D3" s="4320"/>
      <c r="E3" s="4320"/>
      <c r="F3" s="4320"/>
      <c r="G3" s="4320"/>
      <c r="H3" s="4321"/>
      <c r="I3" s="1391" t="s">
        <v>661</v>
      </c>
      <c r="J3" s="444" t="s">
        <v>624</v>
      </c>
      <c r="K3" s="4305" t="s">
        <v>623</v>
      </c>
      <c r="L3" s="4306"/>
      <c r="M3" s="1324" t="s">
        <v>792</v>
      </c>
      <c r="N3" s="4303" t="s">
        <v>622</v>
      </c>
      <c r="O3" s="4304"/>
      <c r="P3" s="4307" t="s">
        <v>310</v>
      </c>
      <c r="Q3" s="4308"/>
      <c r="R3" s="4308"/>
      <c r="S3" s="4308"/>
      <c r="T3" s="4308"/>
      <c r="U3" s="4308"/>
      <c r="V3" s="4308"/>
      <c r="W3" s="4308"/>
      <c r="X3" s="4308"/>
      <c r="Z3" s="47"/>
      <c r="AA3" s="47"/>
      <c r="AB3" s="47"/>
      <c r="AC3" s="47"/>
      <c r="AD3" s="47"/>
      <c r="AE3" s="47"/>
    </row>
    <row r="4" spans="1:36" ht="21.75" customHeight="1" thickBot="1">
      <c r="A4" s="40" t="s">
        <v>503</v>
      </c>
      <c r="B4" s="1303">
        <v>54000</v>
      </c>
      <c r="C4" s="4317" t="s">
        <v>653</v>
      </c>
      <c r="D4" s="4318"/>
      <c r="E4" s="4319" t="s">
        <v>654</v>
      </c>
      <c r="F4" s="4318"/>
      <c r="G4" s="4319" t="s">
        <v>655</v>
      </c>
      <c r="H4" s="4318"/>
      <c r="I4" s="1388" t="s">
        <v>656</v>
      </c>
      <c r="J4" s="1389" t="s">
        <v>657</v>
      </c>
      <c r="K4" s="1389" t="s">
        <v>658</v>
      </c>
      <c r="L4" s="1390" t="s">
        <v>659</v>
      </c>
      <c r="M4" s="1389" t="s">
        <v>660</v>
      </c>
      <c r="N4" s="1389" t="s">
        <v>658</v>
      </c>
      <c r="O4" s="1390" t="s">
        <v>659</v>
      </c>
      <c r="P4" s="4309"/>
      <c r="Q4" s="4310"/>
      <c r="R4" s="4310"/>
      <c r="S4" s="4310"/>
      <c r="T4" s="4310"/>
      <c r="U4" s="4310"/>
      <c r="V4" s="4310"/>
      <c r="W4" s="4310"/>
      <c r="X4" s="4310"/>
      <c r="Z4" s="47"/>
      <c r="AA4" s="47"/>
      <c r="AB4" s="47"/>
      <c r="AC4" s="47"/>
      <c r="AD4" s="47"/>
      <c r="AE4" s="47"/>
    </row>
    <row r="5" spans="1:36" ht="25.5" customHeight="1" thickTop="1" thickBot="1">
      <c r="A5" s="40" t="s">
        <v>504</v>
      </c>
      <c r="B5" s="1304">
        <v>48424</v>
      </c>
      <c r="C5" s="4311" t="s">
        <v>488</v>
      </c>
      <c r="D5" s="4312"/>
      <c r="E5" s="4312"/>
      <c r="F5" s="4312"/>
      <c r="G5" s="4312"/>
      <c r="H5" s="4313"/>
      <c r="I5" s="1396">
        <f>SUM(I7+I11+I21+I25+I28)</f>
        <v>250000000</v>
      </c>
      <c r="J5" s="1396">
        <f>SUM(J7+J11+J25+J28)</f>
        <v>193354327</v>
      </c>
      <c r="K5" s="1397">
        <f>I5-J5</f>
        <v>56645673</v>
      </c>
      <c r="L5" s="1398">
        <f>K5/J5</f>
        <v>0.29296304809356555</v>
      </c>
      <c r="M5" s="1396">
        <f>SUM(M7+M11+M21+M25+M28)</f>
        <v>191325791</v>
      </c>
      <c r="N5" s="1396">
        <f>I5-M5</f>
        <v>58674209</v>
      </c>
      <c r="O5" s="1399">
        <f>N5/M5</f>
        <v>0.30667171787623759</v>
      </c>
      <c r="P5" s="1394"/>
      <c r="Q5" s="1394"/>
      <c r="R5" s="1394"/>
      <c r="S5" s="1394"/>
      <c r="T5" s="1394"/>
      <c r="U5" s="1394"/>
      <c r="V5" s="1394"/>
      <c r="W5" s="1394"/>
      <c r="X5" s="1394"/>
      <c r="Z5" s="63" t="s">
        <v>64</v>
      </c>
      <c r="AA5" s="63"/>
      <c r="AB5" s="51" t="s">
        <v>65</v>
      </c>
      <c r="AC5" s="51"/>
      <c r="AD5" s="51" t="s">
        <v>66</v>
      </c>
      <c r="AE5" s="47"/>
      <c r="AJ5" s="1306">
        <v>182584645</v>
      </c>
    </row>
    <row r="6" spans="1:36" s="40" customFormat="1" ht="24.75" customHeight="1" thickTop="1" thickBot="1">
      <c r="B6" s="1132"/>
      <c r="C6" s="4296" t="s">
        <v>633</v>
      </c>
      <c r="D6" s="4297"/>
      <c r="E6" s="4297"/>
      <c r="F6" s="4297"/>
      <c r="G6" s="4297"/>
      <c r="H6" s="4298"/>
      <c r="I6" s="1395">
        <f>SUM(I7,I11,I21)</f>
        <v>241316000</v>
      </c>
      <c r="J6" s="1400">
        <f>SUM(J7,J11,J21)</f>
        <v>223564000</v>
      </c>
      <c r="K6" s="1401">
        <f>I6-J6</f>
        <v>17752000</v>
      </c>
      <c r="L6" s="1402">
        <f>K6/J6</f>
        <v>7.9404555295128021E-2</v>
      </c>
      <c r="M6" s="1400">
        <f>SUM(M7,M11,M21)</f>
        <v>182284645</v>
      </c>
      <c r="N6" s="1400">
        <f>SUM(N7,N11,N21)</f>
        <v>59031355</v>
      </c>
      <c r="O6" s="1403">
        <f>N6/M6</f>
        <v>0.32384162143772449</v>
      </c>
      <c r="P6" s="1393"/>
      <c r="Q6" s="1393"/>
      <c r="R6" s="1393"/>
      <c r="S6" s="1393"/>
      <c r="T6" s="1393"/>
      <c r="U6" s="1393"/>
      <c r="V6" s="1393"/>
      <c r="W6" s="1393"/>
      <c r="X6" s="1393"/>
      <c r="Z6" s="1310"/>
      <c r="AA6" s="1310"/>
      <c r="AB6" s="51"/>
      <c r="AC6" s="51"/>
      <c r="AD6" s="51"/>
      <c r="AE6" s="47"/>
      <c r="AJ6" s="1306"/>
    </row>
    <row r="7" spans="1:36" s="1329" customFormat="1" ht="22.5" customHeight="1" thickTop="1" thickBot="1">
      <c r="B7" s="1346"/>
      <c r="C7" s="1352">
        <v>410</v>
      </c>
      <c r="D7" s="1353" t="s">
        <v>237</v>
      </c>
      <c r="E7" s="1353">
        <v>411</v>
      </c>
      <c r="F7" s="1354" t="s">
        <v>649</v>
      </c>
      <c r="G7" s="1355" t="s">
        <v>644</v>
      </c>
      <c r="H7" s="1356"/>
      <c r="I7" s="1323">
        <f>SUM(I8:I9)</f>
        <v>57600000</v>
      </c>
      <c r="J7" s="1357">
        <f>SUM(J8:J9)</f>
        <v>57600000</v>
      </c>
      <c r="K7" s="1358">
        <f>SUM(I7-J7)</f>
        <v>0</v>
      </c>
      <c r="L7" s="1315">
        <f>K7/J7</f>
        <v>0</v>
      </c>
      <c r="M7" s="1091">
        <f>SUM(M8:M9)</f>
        <v>50753000</v>
      </c>
      <c r="N7" s="1319">
        <f>I7-M7</f>
        <v>6847000</v>
      </c>
      <c r="O7" s="1359">
        <f>N7/M7</f>
        <v>0.13490828128386501</v>
      </c>
      <c r="P7" s="1360"/>
      <c r="Q7" s="1361"/>
      <c r="R7" s="1361"/>
      <c r="S7" s="1362"/>
      <c r="T7" s="1361"/>
      <c r="U7" s="1361"/>
      <c r="V7" s="1361"/>
      <c r="W7" s="1361"/>
      <c r="X7" s="1361"/>
      <c r="Y7" s="1329">
        <v>300</v>
      </c>
      <c r="Z7" s="1363" t="s">
        <v>650</v>
      </c>
      <c r="AA7" s="1364">
        <v>290</v>
      </c>
      <c r="AB7" s="1365" t="s">
        <v>651</v>
      </c>
      <c r="AC7" s="1366">
        <v>400</v>
      </c>
      <c r="AD7" s="1367" t="s">
        <v>652</v>
      </c>
      <c r="AE7" s="54"/>
      <c r="AG7" s="1368"/>
      <c r="AJ7" s="1369">
        <f>M5-M26</f>
        <v>191284645</v>
      </c>
    </row>
    <row r="8" spans="1:36" ht="18" customHeight="1" thickBot="1">
      <c r="B8" s="1132"/>
      <c r="C8" s="1053"/>
      <c r="D8" s="470"/>
      <c r="E8" s="471"/>
      <c r="F8" s="472"/>
      <c r="G8" s="424" t="s">
        <v>312</v>
      </c>
      <c r="H8" s="1077" t="s">
        <v>352</v>
      </c>
      <c r="I8" s="1322">
        <f>X8</f>
        <v>54000000</v>
      </c>
      <c r="J8" s="1299">
        <v>54000000</v>
      </c>
      <c r="K8" s="1292">
        <f>SUM(I8-J8)</f>
        <v>0</v>
      </c>
      <c r="L8" s="1086">
        <f>K8/J8</f>
        <v>0</v>
      </c>
      <c r="M8" s="1092">
        <v>47453000</v>
      </c>
      <c r="N8" s="1090">
        <f>I8-M8</f>
        <v>6547000</v>
      </c>
      <c r="O8" s="1101">
        <f>N8/M8</f>
        <v>0.13796809474638064</v>
      </c>
      <c r="P8" s="428" t="s">
        <v>315</v>
      </c>
      <c r="Q8" s="441">
        <v>30000</v>
      </c>
      <c r="R8" s="429" t="s">
        <v>353</v>
      </c>
      <c r="S8" s="1145">
        <v>150</v>
      </c>
      <c r="T8" s="429" t="s">
        <v>353</v>
      </c>
      <c r="U8" s="430">
        <v>12</v>
      </c>
      <c r="V8" s="430"/>
      <c r="W8" s="431" t="s">
        <v>354</v>
      </c>
      <c r="X8" s="441">
        <f>SUM(Q8*S8*U8)</f>
        <v>54000000</v>
      </c>
      <c r="Z8" s="58" t="s">
        <v>59</v>
      </c>
      <c r="AA8" s="57">
        <v>3</v>
      </c>
      <c r="AB8" s="64" t="s">
        <v>68</v>
      </c>
      <c r="AC8" s="59">
        <v>3</v>
      </c>
      <c r="AD8" s="56" t="s">
        <v>67</v>
      </c>
      <c r="AE8" s="47"/>
      <c r="AJ8" s="1238"/>
    </row>
    <row r="9" spans="1:36" ht="18" customHeight="1" thickTop="1" thickBot="1">
      <c r="B9" s="1132"/>
      <c r="C9" s="1053"/>
      <c r="D9" s="470"/>
      <c r="E9" s="471"/>
      <c r="F9" s="469"/>
      <c r="G9" s="427" t="s">
        <v>313</v>
      </c>
      <c r="H9" s="468" t="s">
        <v>355</v>
      </c>
      <c r="I9" s="1284">
        <f>X9</f>
        <v>3600000</v>
      </c>
      <c r="J9" s="1300">
        <v>3600000</v>
      </c>
      <c r="K9" s="1292">
        <f>SUM(I9-J9)</f>
        <v>0</v>
      </c>
      <c r="L9" s="1087">
        <f>K9/J9</f>
        <v>0</v>
      </c>
      <c r="M9" s="1092">
        <v>3300000</v>
      </c>
      <c r="N9" s="1090">
        <f>I9-M9</f>
        <v>300000</v>
      </c>
      <c r="O9" s="1101">
        <f>N9/M9</f>
        <v>9.0909090909090912E-2</v>
      </c>
      <c r="P9" s="433" t="s">
        <v>375</v>
      </c>
      <c r="Q9" s="474">
        <v>300000</v>
      </c>
      <c r="R9" s="1075" t="s">
        <v>353</v>
      </c>
      <c r="S9" s="1075">
        <v>1</v>
      </c>
      <c r="T9" s="1075" t="s">
        <v>353</v>
      </c>
      <c r="U9" s="475">
        <v>12</v>
      </c>
      <c r="V9" s="475"/>
      <c r="W9" s="476" t="s">
        <v>354</v>
      </c>
      <c r="X9" s="474">
        <f>SUM(Q9*S9*U9)</f>
        <v>3600000</v>
      </c>
      <c r="Z9" s="55"/>
      <c r="AA9" s="60">
        <f>SUM(AA7:AA8)</f>
        <v>293</v>
      </c>
      <c r="AB9" s="65" t="s">
        <v>69</v>
      </c>
      <c r="AC9" s="61">
        <f>SUM(AC7:AC8)</f>
        <v>403</v>
      </c>
      <c r="AD9" s="62" t="s">
        <v>148</v>
      </c>
      <c r="AE9" s="54"/>
      <c r="AF9" s="1">
        <v>2</v>
      </c>
    </row>
    <row r="10" spans="1:36" s="40" customFormat="1" ht="9.75" hidden="1" customHeight="1">
      <c r="B10" s="1132"/>
      <c r="C10" s="4300"/>
      <c r="D10" s="4300"/>
      <c r="E10" s="4300"/>
      <c r="F10" s="4300"/>
      <c r="G10" s="4300"/>
      <c r="H10" s="4300"/>
      <c r="I10" s="4301"/>
      <c r="J10" s="4301"/>
      <c r="K10" s="4300"/>
      <c r="L10" s="4300"/>
      <c r="M10" s="4302"/>
      <c r="N10" s="4300"/>
      <c r="O10" s="4300"/>
      <c r="P10" s="4300"/>
      <c r="Q10" s="4300"/>
      <c r="R10" s="4300"/>
      <c r="S10" s="4300"/>
      <c r="T10" s="4300"/>
      <c r="U10" s="4300"/>
      <c r="V10" s="4300"/>
      <c r="W10" s="4300"/>
      <c r="X10" s="4300"/>
      <c r="Z10" s="47"/>
      <c r="AA10" s="47"/>
      <c r="AB10" s="47"/>
      <c r="AC10" s="52"/>
      <c r="AD10" s="52"/>
      <c r="AE10" s="47"/>
    </row>
    <row r="11" spans="1:36" s="1329" customFormat="1" ht="22.5" customHeight="1" thickBot="1">
      <c r="B11" s="1346"/>
      <c r="C11" s="1330">
        <v>420</v>
      </c>
      <c r="D11" s="1331" t="s">
        <v>643</v>
      </c>
      <c r="E11" s="1331">
        <v>421</v>
      </c>
      <c r="F11" s="1331" t="s">
        <v>643</v>
      </c>
      <c r="G11" s="1340" t="s">
        <v>644</v>
      </c>
      <c r="H11" s="1340"/>
      <c r="I11" s="1323">
        <f>SUM(I12:I20)</f>
        <v>100100000</v>
      </c>
      <c r="J11" s="1090">
        <f>SUM(J12:J21)</f>
        <v>125762000</v>
      </c>
      <c r="K11" s="1309">
        <f>SUM(I11-J11)</f>
        <v>-25662000</v>
      </c>
      <c r="L11" s="1086">
        <f>K11/J11</f>
        <v>-0.2040520984081042</v>
      </c>
      <c r="M11" s="445">
        <f>SUM(M12:M20)</f>
        <v>81269645</v>
      </c>
      <c r="N11" s="1090">
        <f>I11-M11</f>
        <v>18830355</v>
      </c>
      <c r="O11" s="1347">
        <f>N11/M11</f>
        <v>0.23170219335891032</v>
      </c>
      <c r="P11" s="1348"/>
      <c r="Q11" s="1349"/>
      <c r="R11" s="1349"/>
      <c r="S11" s="1350"/>
      <c r="T11" s="1349"/>
      <c r="U11" s="1349"/>
      <c r="V11" s="1349"/>
      <c r="W11" s="1349"/>
      <c r="X11" s="1349"/>
      <c r="Z11" s="1351" t="s">
        <v>645</v>
      </c>
      <c r="AA11" s="1351"/>
      <c r="AB11" s="1351" t="s">
        <v>646</v>
      </c>
      <c r="AC11" s="1351" t="s">
        <v>647</v>
      </c>
      <c r="AD11" s="1351" t="s">
        <v>648</v>
      </c>
      <c r="AE11" s="1345"/>
      <c r="AG11" s="1329">
        <v>423</v>
      </c>
    </row>
    <row r="12" spans="1:36" ht="18" customHeight="1" thickBot="1">
      <c r="B12" s="1133"/>
      <c r="C12" s="1053"/>
      <c r="D12" s="469"/>
      <c r="E12" s="469"/>
      <c r="F12" s="455"/>
      <c r="G12" s="436" t="s">
        <v>356</v>
      </c>
      <c r="H12" s="479" t="s">
        <v>357</v>
      </c>
      <c r="I12" s="1321">
        <f>X12</f>
        <v>48000000</v>
      </c>
      <c r="J12" s="1301">
        <v>36000000</v>
      </c>
      <c r="K12" s="1288">
        <f>SUM(I12-J12)</f>
        <v>12000000</v>
      </c>
      <c r="L12" s="1086">
        <f>K12/J12</f>
        <v>0.33333333333333331</v>
      </c>
      <c r="M12" s="1092">
        <v>40518000</v>
      </c>
      <c r="N12" s="477">
        <f>I12-M12</f>
        <v>7482000</v>
      </c>
      <c r="O12" s="1101">
        <f>N12/M12</f>
        <v>0.18465867022064267</v>
      </c>
      <c r="P12" s="428" t="s">
        <v>316</v>
      </c>
      <c r="Q12" s="441">
        <v>10000</v>
      </c>
      <c r="R12" s="429" t="s">
        <v>353</v>
      </c>
      <c r="S12" s="1145">
        <v>400</v>
      </c>
      <c r="T12" s="429" t="s">
        <v>353</v>
      </c>
      <c r="U12" s="430">
        <v>12</v>
      </c>
      <c r="V12" s="430"/>
      <c r="W12" s="431" t="s">
        <v>354</v>
      </c>
      <c r="X12" s="441">
        <f>SUM(Q12*S12*U12)</f>
        <v>48000000</v>
      </c>
      <c r="Y12" s="435"/>
      <c r="Z12" s="45"/>
      <c r="AA12" s="45"/>
      <c r="AB12" s="46" t="s">
        <v>62</v>
      </c>
      <c r="AC12" s="45" t="s">
        <v>60</v>
      </c>
      <c r="AD12" s="45"/>
      <c r="AE12" s="47"/>
      <c r="AG12" s="1">
        <v>293</v>
      </c>
    </row>
    <row r="13" spans="1:36" ht="18" customHeight="1" thickBot="1">
      <c r="B13" s="1133"/>
      <c r="C13" s="1053"/>
      <c r="D13" s="469"/>
      <c r="E13" s="469"/>
      <c r="F13" s="469"/>
      <c r="G13" s="436" t="s">
        <v>321</v>
      </c>
      <c r="H13" s="479" t="s">
        <v>358</v>
      </c>
      <c r="I13" s="1285">
        <f>X13</f>
        <v>1500000</v>
      </c>
      <c r="J13" s="1301">
        <v>2160000</v>
      </c>
      <c r="K13" s="1289">
        <f>SUM(I13-J13)</f>
        <v>-660000</v>
      </c>
      <c r="L13" s="1086">
        <f>K13/J13</f>
        <v>-0.30555555555555558</v>
      </c>
      <c r="M13" s="1092">
        <v>951720</v>
      </c>
      <c r="N13" s="477">
        <f>I13-M13</f>
        <v>548280</v>
      </c>
      <c r="O13" s="1101">
        <f>N13/M13</f>
        <v>0.57609380910351782</v>
      </c>
      <c r="P13" s="438" t="s">
        <v>359</v>
      </c>
      <c r="Q13" s="480">
        <v>25000</v>
      </c>
      <c r="R13" s="481" t="s">
        <v>353</v>
      </c>
      <c r="S13" s="482">
        <v>5</v>
      </c>
      <c r="T13" s="481" t="s">
        <v>353</v>
      </c>
      <c r="U13" s="483">
        <v>12</v>
      </c>
      <c r="V13" s="483"/>
      <c r="W13" s="484" t="s">
        <v>354</v>
      </c>
      <c r="X13" s="480">
        <f>SUM(Q13*S13*U13)</f>
        <v>1500000</v>
      </c>
      <c r="Y13" s="435"/>
      <c r="Z13" s="41"/>
      <c r="AA13" s="41"/>
      <c r="AB13" s="50">
        <v>730</v>
      </c>
      <c r="AC13" s="41"/>
      <c r="AD13" s="41"/>
      <c r="AE13" s="47"/>
      <c r="AG13" s="1">
        <f>AG11-AG12</f>
        <v>130</v>
      </c>
    </row>
    <row r="14" spans="1:36" ht="15" customHeight="1">
      <c r="B14" s="1132"/>
      <c r="C14" s="1053"/>
      <c r="D14" s="469"/>
      <c r="E14" s="469"/>
      <c r="F14" s="469"/>
      <c r="G14" s="454" t="s">
        <v>322</v>
      </c>
      <c r="H14" s="486" t="s">
        <v>360</v>
      </c>
      <c r="I14" s="1286">
        <f>SUM(X14:X16)</f>
        <v>17000000</v>
      </c>
      <c r="J14" s="1294">
        <v>26800000</v>
      </c>
      <c r="K14" s="1290">
        <f>SUM(I14-J14)</f>
        <v>-9800000</v>
      </c>
      <c r="L14" s="1087">
        <f>K14/J14</f>
        <v>-0.36567164179104478</v>
      </c>
      <c r="M14" s="1094">
        <v>8099500</v>
      </c>
      <c r="N14" s="442">
        <f>I14-M14</f>
        <v>8900500</v>
      </c>
      <c r="O14" s="1325">
        <f>N14/M14</f>
        <v>1.0988949935181185</v>
      </c>
      <c r="P14" s="458" t="s">
        <v>361</v>
      </c>
      <c r="Q14" s="493">
        <v>4000000</v>
      </c>
      <c r="R14" s="494" t="s">
        <v>353</v>
      </c>
      <c r="S14" s="495">
        <v>3</v>
      </c>
      <c r="T14" s="494"/>
      <c r="U14" s="496"/>
      <c r="V14" s="496"/>
      <c r="W14" s="497" t="s">
        <v>354</v>
      </c>
      <c r="X14" s="493">
        <f>Q14*S14</f>
        <v>12000000</v>
      </c>
      <c r="Y14" s="435"/>
      <c r="Z14" s="41" t="s">
        <v>55</v>
      </c>
      <c r="AA14" s="41"/>
      <c r="AB14" s="43" t="s">
        <v>58</v>
      </c>
      <c r="AC14" s="41" t="s">
        <v>56</v>
      </c>
      <c r="AD14" s="41"/>
      <c r="AE14" s="47"/>
    </row>
    <row r="15" spans="1:36" s="40" customFormat="1" ht="15" customHeight="1">
      <c r="B15" s="1132"/>
      <c r="C15" s="1053"/>
      <c r="D15" s="469"/>
      <c r="E15" s="469"/>
      <c r="F15" s="469"/>
      <c r="G15" s="455"/>
      <c r="H15" s="492"/>
      <c r="I15" s="1287"/>
      <c r="J15" s="1295"/>
      <c r="K15" s="1291"/>
      <c r="L15" s="1088"/>
      <c r="M15" s="1095"/>
      <c r="N15" s="456"/>
      <c r="O15" s="1107"/>
      <c r="P15" s="458" t="s">
        <v>325</v>
      </c>
      <c r="Q15" s="493">
        <v>400000</v>
      </c>
      <c r="R15" s="494" t="s">
        <v>353</v>
      </c>
      <c r="S15" s="495">
        <v>11</v>
      </c>
      <c r="T15" s="494"/>
      <c r="U15" s="496"/>
      <c r="V15" s="496"/>
      <c r="W15" s="497" t="s">
        <v>354</v>
      </c>
      <c r="X15" s="493">
        <f>SUM(Q15*S15)</f>
        <v>4400000</v>
      </c>
      <c r="Y15" s="435"/>
      <c r="Z15" s="41"/>
      <c r="AA15" s="41"/>
      <c r="AB15" s="43"/>
      <c r="AC15" s="41"/>
      <c r="AD15" s="41"/>
      <c r="AE15" s="47"/>
    </row>
    <row r="16" spans="1:36" s="40" customFormat="1" ht="15" customHeight="1">
      <c r="B16" s="1132"/>
      <c r="C16" s="1053"/>
      <c r="D16" s="469"/>
      <c r="E16" s="469"/>
      <c r="F16" s="469"/>
      <c r="G16" s="455"/>
      <c r="H16" s="492"/>
      <c r="I16" s="1287"/>
      <c r="J16" s="1296"/>
      <c r="K16" s="1291"/>
      <c r="L16" s="1088"/>
      <c r="M16" s="1096"/>
      <c r="N16" s="1097"/>
      <c r="O16" s="1320"/>
      <c r="P16" s="459" t="s">
        <v>362</v>
      </c>
      <c r="Q16" s="460">
        <v>300000</v>
      </c>
      <c r="R16" s="499" t="s">
        <v>353</v>
      </c>
      <c r="S16" s="500">
        <v>2</v>
      </c>
      <c r="T16" s="499"/>
      <c r="U16" s="501"/>
      <c r="V16" s="501"/>
      <c r="W16" s="502" t="s">
        <v>354</v>
      </c>
      <c r="X16" s="460">
        <f>SUM(Q16*S16)</f>
        <v>600000</v>
      </c>
      <c r="Y16" s="435"/>
      <c r="Z16" s="41"/>
      <c r="AA16" s="41"/>
      <c r="AB16" s="43"/>
      <c r="AC16" s="41"/>
      <c r="AD16" s="41"/>
      <c r="AE16" s="47"/>
    </row>
    <row r="17" spans="3:31" ht="14.25" customHeight="1">
      <c r="C17" s="1053"/>
      <c r="D17" s="469"/>
      <c r="E17" s="469"/>
      <c r="F17" s="469"/>
      <c r="G17" s="454" t="s">
        <v>323</v>
      </c>
      <c r="H17" s="486" t="s">
        <v>363</v>
      </c>
      <c r="I17" s="1286">
        <f>SUM(X17:X19)</f>
        <v>30000000</v>
      </c>
      <c r="J17" s="1305">
        <v>17000000</v>
      </c>
      <c r="K17" s="1290">
        <f>SUM(I17-J17)</f>
        <v>13000000</v>
      </c>
      <c r="L17" s="1087">
        <f>K17/J17</f>
        <v>0.76470588235294112</v>
      </c>
      <c r="M17" s="1094">
        <v>29000425</v>
      </c>
      <c r="N17" s="491">
        <f>I17-M17</f>
        <v>999575</v>
      </c>
      <c r="O17" s="1325">
        <f>N17/M17</f>
        <v>3.4467598319679799E-2</v>
      </c>
      <c r="P17" s="458" t="s">
        <v>364</v>
      </c>
      <c r="Q17" s="493">
        <v>3000000</v>
      </c>
      <c r="R17" s="494" t="s">
        <v>353</v>
      </c>
      <c r="S17" s="503">
        <v>1</v>
      </c>
      <c r="T17" s="494" t="s">
        <v>353</v>
      </c>
      <c r="U17" s="496">
        <v>1</v>
      </c>
      <c r="V17" s="496"/>
      <c r="W17" s="497" t="s">
        <v>354</v>
      </c>
      <c r="X17" s="493">
        <f>SUM(Q17*S17*U17)</f>
        <v>3000000</v>
      </c>
      <c r="Y17" s="435"/>
      <c r="Z17" s="44" t="s">
        <v>57</v>
      </c>
      <c r="AA17" s="47"/>
      <c r="AB17" s="42" t="s">
        <v>84</v>
      </c>
      <c r="AC17" s="41" t="s">
        <v>53</v>
      </c>
      <c r="AD17" s="41" t="s">
        <v>54</v>
      </c>
      <c r="AE17" s="47"/>
    </row>
    <row r="18" spans="3:31" s="40" customFormat="1" ht="14.25" customHeight="1">
      <c r="C18" s="1053"/>
      <c r="D18" s="469"/>
      <c r="E18" s="469"/>
      <c r="F18" s="469"/>
      <c r="G18" s="455"/>
      <c r="H18" s="492"/>
      <c r="I18" s="1287"/>
      <c r="J18" s="1295"/>
      <c r="K18" s="1291"/>
      <c r="L18" s="1088"/>
      <c r="M18" s="1095"/>
      <c r="N18" s="498"/>
      <c r="O18" s="1107"/>
      <c r="P18" s="458" t="s">
        <v>365</v>
      </c>
      <c r="Q18" s="493">
        <v>2000000</v>
      </c>
      <c r="R18" s="494" t="s">
        <v>353</v>
      </c>
      <c r="S18" s="503">
        <v>1</v>
      </c>
      <c r="T18" s="494" t="s">
        <v>353</v>
      </c>
      <c r="U18" s="496">
        <v>1</v>
      </c>
      <c r="V18" s="496"/>
      <c r="W18" s="497" t="s">
        <v>354</v>
      </c>
      <c r="X18" s="493">
        <f>SUM(Q18*S18*U18)</f>
        <v>2000000</v>
      </c>
      <c r="Y18" s="435"/>
      <c r="Z18" s="44"/>
      <c r="AA18" s="47"/>
      <c r="AB18" s="42"/>
      <c r="AC18" s="41"/>
      <c r="AD18" s="41"/>
      <c r="AE18" s="47"/>
    </row>
    <row r="19" spans="3:31" s="40" customFormat="1" ht="14.25" customHeight="1">
      <c r="C19" s="1053"/>
      <c r="D19" s="469"/>
      <c r="E19" s="469"/>
      <c r="F19" s="469"/>
      <c r="G19" s="455"/>
      <c r="H19" s="492"/>
      <c r="I19" s="1287"/>
      <c r="J19" s="1296"/>
      <c r="K19" s="1291"/>
      <c r="L19" s="1088"/>
      <c r="M19" s="1096"/>
      <c r="N19" s="498"/>
      <c r="O19" s="1320"/>
      <c r="P19" s="459" t="s">
        <v>366</v>
      </c>
      <c r="Q19" s="460"/>
      <c r="R19" s="499"/>
      <c r="S19" s="504"/>
      <c r="T19" s="499"/>
      <c r="U19" s="501"/>
      <c r="V19" s="501"/>
      <c r="W19" s="502"/>
      <c r="X19" s="460">
        <v>25000000</v>
      </c>
      <c r="Y19" s="435"/>
      <c r="Z19" s="44"/>
      <c r="AA19" s="47"/>
      <c r="AB19" s="42"/>
      <c r="AC19" s="41"/>
      <c r="AD19" s="41"/>
      <c r="AE19" s="47"/>
    </row>
    <row r="20" spans="3:31" ht="15" customHeight="1" thickBot="1">
      <c r="C20" s="1053"/>
      <c r="D20" s="469"/>
      <c r="E20" s="469"/>
      <c r="F20" s="473"/>
      <c r="G20" s="436" t="s">
        <v>324</v>
      </c>
      <c r="H20" s="479" t="s">
        <v>367</v>
      </c>
      <c r="I20" s="1286">
        <f>X20</f>
        <v>3600000</v>
      </c>
      <c r="J20" s="1301">
        <v>3600000</v>
      </c>
      <c r="K20" s="1290">
        <f>SUM(I20-J20)</f>
        <v>0</v>
      </c>
      <c r="L20" s="1086">
        <f>K20/J20</f>
        <v>0</v>
      </c>
      <c r="M20" s="1092">
        <v>2700000</v>
      </c>
      <c r="N20" s="485">
        <f>I20-M20</f>
        <v>900000</v>
      </c>
      <c r="O20" s="1101">
        <f t="shared" ref="O20:O26" si="0">N20/M20</f>
        <v>0.33333333333333331</v>
      </c>
      <c r="P20" s="439" t="s">
        <v>376</v>
      </c>
      <c r="Q20" s="480">
        <v>300000</v>
      </c>
      <c r="R20" s="481" t="s">
        <v>353</v>
      </c>
      <c r="S20" s="481">
        <v>1</v>
      </c>
      <c r="T20" s="481" t="s">
        <v>353</v>
      </c>
      <c r="U20" s="483">
        <v>12</v>
      </c>
      <c r="V20" s="483"/>
      <c r="W20" s="484" t="s">
        <v>354</v>
      </c>
      <c r="X20" s="480">
        <f>SUM(Q20*S20*U20)</f>
        <v>3600000</v>
      </c>
      <c r="Y20" s="435"/>
      <c r="Z20" s="48"/>
      <c r="AA20" s="48"/>
      <c r="AB20" s="46" t="s">
        <v>63</v>
      </c>
      <c r="AC20" s="53" t="s">
        <v>61</v>
      </c>
      <c r="AD20" s="48"/>
      <c r="AE20" s="47"/>
    </row>
    <row r="21" spans="3:31" s="1370" customFormat="1" ht="18" customHeight="1" thickBot="1">
      <c r="C21" s="1371"/>
      <c r="D21" s="1372"/>
      <c r="E21" s="1373">
        <v>460</v>
      </c>
      <c r="F21" s="1374" t="s">
        <v>368</v>
      </c>
      <c r="G21" s="1281" t="s">
        <v>351</v>
      </c>
      <c r="H21" s="1281"/>
      <c r="I21" s="1375">
        <f>SUM(I22:I23)</f>
        <v>83616000</v>
      </c>
      <c r="J21" s="1376">
        <f>SUM(J22:J23)</f>
        <v>40202000</v>
      </c>
      <c r="K21" s="1377">
        <f>SUM(I21-J21)</f>
        <v>43414000</v>
      </c>
      <c r="L21" s="1378">
        <f>K21/J21</f>
        <v>1.0798965225610666</v>
      </c>
      <c r="M21" s="1379">
        <f>M23+M22</f>
        <v>50262000</v>
      </c>
      <c r="N21" s="1380">
        <f>I21-M21</f>
        <v>33354000</v>
      </c>
      <c r="O21" s="1381">
        <f t="shared" si="0"/>
        <v>0.66360272173809243</v>
      </c>
      <c r="P21" s="1382"/>
      <c r="Q21" s="1383"/>
      <c r="R21" s="1383"/>
      <c r="S21" s="1384"/>
      <c r="T21" s="1383"/>
      <c r="U21" s="1383"/>
      <c r="V21" s="1383"/>
      <c r="W21" s="1383"/>
      <c r="X21" s="1383">
        <f>SUM(X22:X23)</f>
        <v>83616000</v>
      </c>
      <c r="Y21" s="1385"/>
      <c r="Z21" s="1386"/>
      <c r="AA21" s="1351"/>
      <c r="AB21" s="1387">
        <v>800</v>
      </c>
      <c r="AC21" s="1351"/>
      <c r="AD21" s="1351"/>
      <c r="AE21" s="1351"/>
    </row>
    <row r="22" spans="3:31" s="40" customFormat="1" ht="15" customHeight="1">
      <c r="C22" s="505"/>
      <c r="D22" s="469"/>
      <c r="E22" s="505"/>
      <c r="F22" s="469"/>
      <c r="G22" s="466" t="s">
        <v>369</v>
      </c>
      <c r="H22" s="486" t="s">
        <v>370</v>
      </c>
      <c r="I22" s="1287">
        <f>X22</f>
        <v>68616000</v>
      </c>
      <c r="J22" s="1301">
        <v>40202000</v>
      </c>
      <c r="K22" s="1290">
        <f>SUM(I22-J22)</f>
        <v>28414000</v>
      </c>
      <c r="L22" s="1086">
        <f>K22/J22</f>
        <v>0.70678075717625988</v>
      </c>
      <c r="M22" s="1301">
        <v>40262000</v>
      </c>
      <c r="N22" s="485">
        <f>I22-M22</f>
        <v>28354000</v>
      </c>
      <c r="O22" s="1101">
        <f t="shared" si="0"/>
        <v>0.70423724603844817</v>
      </c>
      <c r="P22" s="467" t="s">
        <v>628</v>
      </c>
      <c r="Q22" s="487"/>
      <c r="R22" s="488"/>
      <c r="S22" s="488"/>
      <c r="T22" s="488"/>
      <c r="U22" s="489"/>
      <c r="V22" s="489"/>
      <c r="W22" s="490"/>
      <c r="X22" s="487">
        <v>68616000</v>
      </c>
      <c r="Y22" s="435"/>
      <c r="Z22" s="49"/>
      <c r="AA22" s="47"/>
      <c r="AB22" s="461"/>
      <c r="AC22" s="47"/>
      <c r="AD22" s="47"/>
      <c r="AE22" s="47"/>
    </row>
    <row r="23" spans="3:31" s="40" customFormat="1" ht="15" customHeight="1" thickBot="1">
      <c r="C23" s="505"/>
      <c r="D23" s="469"/>
      <c r="E23" s="505"/>
      <c r="F23" s="469"/>
      <c r="G23" s="466" t="s">
        <v>626</v>
      </c>
      <c r="H23" s="486" t="s">
        <v>627</v>
      </c>
      <c r="I23" s="1286">
        <f>X23</f>
        <v>15000000</v>
      </c>
      <c r="J23" s="1294">
        <v>0</v>
      </c>
      <c r="K23" s="1290">
        <f>SUM(I23-J23)</f>
        <v>15000000</v>
      </c>
      <c r="L23" s="1089" t="s">
        <v>630</v>
      </c>
      <c r="M23" s="457">
        <v>10000000</v>
      </c>
      <c r="N23" s="491">
        <f>I23-M23</f>
        <v>5000000</v>
      </c>
      <c r="O23" s="1325">
        <f t="shared" si="0"/>
        <v>0.5</v>
      </c>
      <c r="P23" s="3841" t="s">
        <v>629</v>
      </c>
      <c r="Q23" s="3842"/>
      <c r="R23" s="488"/>
      <c r="S23" s="488"/>
      <c r="T23" s="488"/>
      <c r="U23" s="489"/>
      <c r="V23" s="489"/>
      <c r="W23" s="490"/>
      <c r="X23" s="487">
        <v>15000000</v>
      </c>
      <c r="Y23" s="435"/>
      <c r="Z23" s="49"/>
      <c r="AA23" s="47"/>
      <c r="AB23" s="461"/>
      <c r="AC23" s="47"/>
      <c r="AD23" s="47"/>
      <c r="AE23" s="47"/>
    </row>
    <row r="24" spans="3:31" s="1329" customFormat="1" ht="22.5" customHeight="1" thickBot="1">
      <c r="C24" s="4314" t="s">
        <v>642</v>
      </c>
      <c r="D24" s="4315"/>
      <c r="E24" s="4315"/>
      <c r="F24" s="4315"/>
      <c r="G24" s="4315"/>
      <c r="H24" s="4316"/>
      <c r="I24" s="1404">
        <f>SUM(I25,I28)</f>
        <v>8684000</v>
      </c>
      <c r="J24" s="1404">
        <f>SUM(J25,J28)</f>
        <v>9992327</v>
      </c>
      <c r="K24" s="1405">
        <f>I24-J24</f>
        <v>-1308327</v>
      </c>
      <c r="L24" s="1406">
        <f t="shared" ref="L24:L29" si="1">K24/J24</f>
        <v>-0.13093316501751795</v>
      </c>
      <c r="M24" s="1404">
        <f>SUM(M25,M29,M39)</f>
        <v>9041146</v>
      </c>
      <c r="N24" s="1404">
        <f>SUM(N25,N29,N39)</f>
        <v>-316000</v>
      </c>
      <c r="O24" s="1407">
        <f t="shared" si="0"/>
        <v>-3.4951321436463914E-2</v>
      </c>
      <c r="P24" s="1392"/>
      <c r="Q24" s="1392"/>
      <c r="R24" s="1392"/>
      <c r="S24" s="1392"/>
      <c r="T24" s="1392"/>
      <c r="U24" s="1392"/>
      <c r="V24" s="1392"/>
      <c r="W24" s="1392"/>
      <c r="X24" s="1392"/>
      <c r="Y24" s="1343"/>
      <c r="Z24" s="1344"/>
      <c r="AA24" s="1345"/>
      <c r="AB24" s="1345"/>
      <c r="AC24" s="1345"/>
      <c r="AD24" s="1345"/>
      <c r="AE24" s="1345"/>
    </row>
    <row r="25" spans="3:31" ht="16.5" customHeight="1">
      <c r="C25" s="1053">
        <v>800</v>
      </c>
      <c r="D25" s="470" t="s">
        <v>493</v>
      </c>
      <c r="E25" s="469">
        <v>810</v>
      </c>
      <c r="F25" s="1311" t="s">
        <v>371</v>
      </c>
      <c r="G25" s="1312"/>
      <c r="H25" s="1313" t="s">
        <v>372</v>
      </c>
      <c r="I25" s="1097">
        <f>SUM(I26:I27)</f>
        <v>56000</v>
      </c>
      <c r="J25" s="1314">
        <f>SUM(J26:J27)</f>
        <v>424000</v>
      </c>
      <c r="K25" s="1096">
        <f>SUM(I25-J25)</f>
        <v>-368000</v>
      </c>
      <c r="L25" s="1315">
        <f t="shared" si="1"/>
        <v>-0.86792452830188682</v>
      </c>
      <c r="M25" s="1091">
        <f>SUM(M26:M27)</f>
        <v>41146</v>
      </c>
      <c r="N25" s="1316">
        <f>I25</f>
        <v>56000</v>
      </c>
      <c r="O25" s="1317">
        <f t="shared" si="0"/>
        <v>1.3610071452875128</v>
      </c>
      <c r="P25" s="459" t="s">
        <v>314</v>
      </c>
      <c r="Q25" s="460"/>
      <c r="R25" s="499"/>
      <c r="S25" s="499"/>
      <c r="T25" s="1318"/>
      <c r="U25" s="1318"/>
      <c r="V25" s="1318"/>
      <c r="W25" s="1318"/>
      <c r="X25" s="460">
        <f>SUM(X26:X27)</f>
        <v>106000</v>
      </c>
      <c r="Y25" s="435"/>
      <c r="Z25" s="4"/>
    </row>
    <row r="26" spans="3:31" ht="12" customHeight="1">
      <c r="C26" s="1053"/>
      <c r="D26" s="469" t="s">
        <v>492</v>
      </c>
      <c r="E26" s="469"/>
      <c r="F26" s="466"/>
      <c r="G26" s="425" t="s">
        <v>326</v>
      </c>
      <c r="H26" s="479" t="s">
        <v>373</v>
      </c>
      <c r="I26" s="1285">
        <f>X26</f>
        <v>6000</v>
      </c>
      <c r="J26" s="1293">
        <v>6000</v>
      </c>
      <c r="K26" s="1289">
        <f>SUM(I26-J26)</f>
        <v>0</v>
      </c>
      <c r="L26" s="1086">
        <f t="shared" si="1"/>
        <v>0</v>
      </c>
      <c r="M26" s="1093">
        <v>41146</v>
      </c>
      <c r="N26" s="485">
        <f>I26-M26</f>
        <v>-35146</v>
      </c>
      <c r="O26" s="1146">
        <f t="shared" si="0"/>
        <v>-0.85417780586205216</v>
      </c>
      <c r="P26" s="438" t="s">
        <v>317</v>
      </c>
      <c r="Q26" s="480">
        <v>6000</v>
      </c>
      <c r="R26" s="481" t="s">
        <v>353</v>
      </c>
      <c r="S26" s="481">
        <v>1</v>
      </c>
      <c r="T26" s="506"/>
      <c r="U26" s="483"/>
      <c r="V26" s="483"/>
      <c r="W26" s="484" t="s">
        <v>354</v>
      </c>
      <c r="X26" s="480">
        <f>SUM(Q26*S26)</f>
        <v>6000</v>
      </c>
      <c r="Y26" s="435"/>
      <c r="Z26" s="4"/>
    </row>
    <row r="27" spans="3:31" ht="12" customHeight="1">
      <c r="C27" s="1060"/>
      <c r="D27" s="473"/>
      <c r="E27" s="473"/>
      <c r="F27" s="473"/>
      <c r="G27" s="425" t="s">
        <v>327</v>
      </c>
      <c r="H27" s="426" t="s">
        <v>318</v>
      </c>
      <c r="I27" s="1283">
        <v>50000</v>
      </c>
      <c r="J27" s="1297">
        <v>418000</v>
      </c>
      <c r="K27" s="1292">
        <f>SUM(I27-J27)</f>
        <v>-368000</v>
      </c>
      <c r="L27" s="1086">
        <f t="shared" si="1"/>
        <v>-0.88038277511961727</v>
      </c>
      <c r="M27" s="1093">
        <v>0</v>
      </c>
      <c r="N27" s="485">
        <f>I27-M27</f>
        <v>50000</v>
      </c>
      <c r="O27" s="1146">
        <v>0</v>
      </c>
      <c r="P27" s="437" t="s">
        <v>318</v>
      </c>
      <c r="Q27" s="474">
        <v>100000</v>
      </c>
      <c r="R27" s="1075" t="s">
        <v>353</v>
      </c>
      <c r="S27" s="1075">
        <v>1</v>
      </c>
      <c r="T27" s="478"/>
      <c r="U27" s="475"/>
      <c r="V27" s="475"/>
      <c r="W27" s="476" t="s">
        <v>354</v>
      </c>
      <c r="X27" s="474">
        <f>SUM(Q27*S27)</f>
        <v>100000</v>
      </c>
      <c r="Y27" s="4"/>
      <c r="Z27" s="4"/>
    </row>
    <row r="28" spans="3:31" s="1329" customFormat="1" ht="22.5" customHeight="1">
      <c r="C28" s="1330">
        <v>370</v>
      </c>
      <c r="D28" s="1331" t="s">
        <v>328</v>
      </c>
      <c r="E28" s="1331">
        <v>371</v>
      </c>
      <c r="F28" s="1332" t="s">
        <v>329</v>
      </c>
      <c r="G28" s="1333"/>
      <c r="H28" s="1282" t="s">
        <v>372</v>
      </c>
      <c r="I28" s="1334">
        <f>I29</f>
        <v>8628000</v>
      </c>
      <c r="J28" s="445">
        <f>SUM(J29:J29)</f>
        <v>9568327</v>
      </c>
      <c r="K28" s="1309">
        <f>SUM(I28-J28)</f>
        <v>-940327</v>
      </c>
      <c r="L28" s="510">
        <f t="shared" si="1"/>
        <v>-9.8274964891981634E-2</v>
      </c>
      <c r="M28" s="1335">
        <f>M29</f>
        <v>9000000</v>
      </c>
      <c r="N28" s="1336">
        <f>I28-M28</f>
        <v>-372000</v>
      </c>
      <c r="O28" s="1337">
        <v>0</v>
      </c>
      <c r="P28" s="1338" t="s">
        <v>81</v>
      </c>
      <c r="Q28" s="1339"/>
      <c r="R28" s="1340"/>
      <c r="S28" s="1340"/>
      <c r="T28" s="1341"/>
      <c r="U28" s="1341"/>
      <c r="V28" s="1341"/>
      <c r="W28" s="1341"/>
      <c r="X28" s="1339">
        <f>X29</f>
        <v>4000000</v>
      </c>
      <c r="Y28" s="1342"/>
      <c r="Z28" s="1342"/>
    </row>
    <row r="29" spans="3:31" ht="16.5" customHeight="1">
      <c r="C29" s="1060"/>
      <c r="D29" s="473"/>
      <c r="E29" s="473"/>
      <c r="F29" s="425"/>
      <c r="G29" s="425" t="s">
        <v>374</v>
      </c>
      <c r="H29" s="425" t="s">
        <v>329</v>
      </c>
      <c r="I29" s="440">
        <v>8628000</v>
      </c>
      <c r="J29" s="1298">
        <v>9568327</v>
      </c>
      <c r="K29" s="443">
        <f>SUM(I29-J29)</f>
        <v>-940327</v>
      </c>
      <c r="L29" s="1086">
        <f t="shared" si="1"/>
        <v>-9.8274964891981634E-2</v>
      </c>
      <c r="M29" s="1093">
        <v>9000000</v>
      </c>
      <c r="N29" s="485">
        <f>I29-M29</f>
        <v>-372000</v>
      </c>
      <c r="O29" s="1146">
        <v>0</v>
      </c>
      <c r="P29" s="437" t="s">
        <v>625</v>
      </c>
      <c r="Q29" s="474"/>
      <c r="R29" s="1075"/>
      <c r="S29" s="1075"/>
      <c r="T29" s="478"/>
      <c r="U29" s="478"/>
      <c r="V29" s="478"/>
      <c r="W29" s="478"/>
      <c r="X29" s="474">
        <v>4000000</v>
      </c>
      <c r="Y29" s="4"/>
      <c r="Z29" s="4"/>
    </row>
    <row r="30" spans="3:31" ht="24.95" customHeight="1">
      <c r="D30" s="509"/>
      <c r="E30" s="509"/>
      <c r="F30" s="1081"/>
      <c r="G30" s="1081"/>
      <c r="H30" s="1081"/>
      <c r="I30" s="446"/>
      <c r="J30" s="446"/>
      <c r="K30" s="446"/>
      <c r="L30" s="158"/>
      <c r="M30" s="1085"/>
      <c r="N30" s="446"/>
      <c r="O30" s="446"/>
      <c r="P30" s="158"/>
      <c r="Q30" s="451"/>
      <c r="R30" s="98"/>
      <c r="S30" s="1138"/>
      <c r="T30" s="98"/>
      <c r="U30" s="98"/>
      <c r="V30" s="98"/>
      <c r="W30" s="98"/>
      <c r="X30" s="451"/>
      <c r="Y30" s="4"/>
      <c r="Z30" s="4"/>
    </row>
    <row r="31" spans="3:31">
      <c r="F31" s="24"/>
      <c r="G31" s="24"/>
      <c r="H31" s="3" t="s">
        <v>637</v>
      </c>
      <c r="I31" s="452">
        <f>I24+I11+I7</f>
        <v>166384000</v>
      </c>
      <c r="J31" s="1327">
        <f>I31/I33*100</f>
        <v>66.553600000000003</v>
      </c>
      <c r="K31" s="447"/>
      <c r="L31" s="13"/>
      <c r="M31" s="1085"/>
      <c r="N31" s="447"/>
      <c r="O31" s="447"/>
      <c r="P31" s="13"/>
      <c r="Q31" s="452"/>
      <c r="R31" s="26"/>
      <c r="S31" s="24"/>
      <c r="T31" s="26"/>
      <c r="U31" s="26"/>
      <c r="V31" s="26"/>
      <c r="W31" s="26"/>
      <c r="X31" s="452"/>
    </row>
    <row r="32" spans="3:31">
      <c r="F32" s="24"/>
      <c r="G32" s="24"/>
      <c r="H32" s="3" t="s">
        <v>639</v>
      </c>
      <c r="I32" s="452">
        <f>I21</f>
        <v>83616000</v>
      </c>
      <c r="J32" s="1327">
        <f>I32/I33*100</f>
        <v>33.446399999999997</v>
      </c>
      <c r="K32" s="447"/>
      <c r="L32" s="13"/>
      <c r="M32" s="1085"/>
      <c r="N32" s="447"/>
      <c r="O32" s="447"/>
      <c r="P32" s="13"/>
      <c r="Q32" s="452"/>
      <c r="R32" s="26"/>
      <c r="S32" s="24"/>
      <c r="T32" s="26"/>
      <c r="U32" s="26"/>
      <c r="V32" s="26"/>
      <c r="W32" s="26"/>
      <c r="X32" s="452"/>
    </row>
    <row r="33" spans="3:24">
      <c r="H33" s="2" t="s">
        <v>640</v>
      </c>
      <c r="I33" s="453">
        <f>SUM(I31:I32)</f>
        <v>250000000</v>
      </c>
    </row>
    <row r="47" spans="3:24" s="40" customFormat="1">
      <c r="C47" s="423"/>
      <c r="D47" s="423"/>
      <c r="E47" s="423"/>
      <c r="F47" s="423"/>
      <c r="G47" s="423"/>
      <c r="H47" s="2"/>
      <c r="I47" s="448"/>
      <c r="J47" s="448"/>
      <c r="K47" s="448"/>
      <c r="L47" s="434"/>
      <c r="M47" s="507"/>
      <c r="N47" s="448"/>
      <c r="O47" s="448"/>
      <c r="P47" s="434"/>
      <c r="Q47" s="453"/>
      <c r="R47" s="5"/>
      <c r="S47" s="423"/>
      <c r="T47" s="5"/>
      <c r="U47" s="5"/>
      <c r="V47" s="5"/>
      <c r="W47" s="5"/>
      <c r="X47" s="453"/>
    </row>
    <row r="48" spans="3:24" s="40" customFormat="1">
      <c r="C48" s="423"/>
      <c r="D48" s="423"/>
      <c r="E48" s="423"/>
      <c r="F48" s="423"/>
      <c r="G48" s="423"/>
      <c r="H48" s="2"/>
      <c r="I48" s="448"/>
      <c r="J48" s="448"/>
      <c r="K48" s="448"/>
      <c r="L48" s="434"/>
      <c r="M48" s="507"/>
      <c r="N48" s="448"/>
      <c r="O48" s="448"/>
      <c r="P48" s="434"/>
      <c r="Q48" s="453"/>
      <c r="R48" s="5"/>
      <c r="S48" s="423"/>
      <c r="T48" s="5"/>
      <c r="U48" s="5"/>
      <c r="V48" s="5"/>
      <c r="W48" s="5"/>
      <c r="X48" s="453"/>
    </row>
    <row r="49" spans="3:24" s="40" customFormat="1">
      <c r="C49" s="423"/>
      <c r="D49" s="423"/>
      <c r="E49" s="423"/>
      <c r="F49" s="423"/>
      <c r="G49" s="423"/>
      <c r="H49" s="2"/>
      <c r="I49" s="448"/>
      <c r="J49" s="448"/>
      <c r="K49" s="448"/>
      <c r="L49" s="434"/>
      <c r="M49" s="507"/>
      <c r="N49" s="448"/>
      <c r="O49" s="448"/>
      <c r="P49" s="434"/>
      <c r="Q49" s="453"/>
      <c r="R49" s="5"/>
      <c r="S49" s="423"/>
      <c r="T49" s="5"/>
      <c r="U49" s="5"/>
      <c r="V49" s="5"/>
      <c r="W49" s="5"/>
      <c r="X49" s="453"/>
    </row>
    <row r="50" spans="3:24" s="40" customFormat="1">
      <c r="C50" s="423"/>
      <c r="D50" s="423"/>
      <c r="E50" s="423"/>
      <c r="F50" s="423"/>
      <c r="G50" s="423"/>
      <c r="H50" s="2"/>
      <c r="I50" s="448"/>
      <c r="J50" s="448"/>
      <c r="K50" s="448"/>
      <c r="L50" s="434"/>
      <c r="M50" s="507"/>
      <c r="N50" s="448"/>
      <c r="O50" s="448"/>
      <c r="P50" s="434"/>
      <c r="Q50" s="453"/>
      <c r="R50" s="5"/>
      <c r="S50" s="423"/>
      <c r="T50" s="5"/>
      <c r="U50" s="5"/>
      <c r="V50" s="5"/>
      <c r="W50" s="5"/>
      <c r="X50" s="453"/>
    </row>
    <row r="51" spans="3:24" s="40" customFormat="1">
      <c r="C51" s="423"/>
      <c r="D51" s="423"/>
      <c r="E51" s="423"/>
      <c r="F51" s="423"/>
      <c r="G51" s="423"/>
      <c r="H51" s="2"/>
      <c r="I51" s="448"/>
      <c r="J51" s="448"/>
      <c r="K51" s="448"/>
      <c r="L51" s="434"/>
      <c r="M51" s="507"/>
      <c r="N51" s="448"/>
      <c r="O51" s="448"/>
      <c r="P51" s="434"/>
      <c r="Q51" s="453"/>
      <c r="R51" s="5"/>
      <c r="S51" s="423"/>
      <c r="T51" s="5"/>
      <c r="U51" s="5"/>
      <c r="V51" s="5"/>
      <c r="W51" s="5"/>
      <c r="X51" s="453"/>
    </row>
    <row r="52" spans="3:24" s="40" customFormat="1">
      <c r="C52" s="423"/>
      <c r="D52" s="423"/>
      <c r="E52" s="423"/>
      <c r="F52" s="423"/>
      <c r="G52" s="423"/>
      <c r="H52" s="2"/>
      <c r="I52" s="448"/>
      <c r="J52" s="448"/>
      <c r="K52" s="448"/>
      <c r="L52" s="434"/>
      <c r="M52" s="507"/>
      <c r="N52" s="448"/>
      <c r="O52" s="448"/>
      <c r="P52" s="434"/>
      <c r="Q52" s="453"/>
      <c r="R52" s="5"/>
      <c r="S52" s="423"/>
      <c r="T52" s="5"/>
      <c r="U52" s="5"/>
      <c r="V52" s="5"/>
      <c r="W52" s="5"/>
      <c r="X52" s="453"/>
    </row>
    <row r="53" spans="3:24" s="40" customFormat="1">
      <c r="C53" s="423"/>
      <c r="D53" s="423"/>
      <c r="E53" s="423"/>
      <c r="F53" s="423"/>
      <c r="G53" s="423"/>
      <c r="H53" s="2"/>
      <c r="I53" s="448"/>
      <c r="J53" s="448"/>
      <c r="K53" s="448"/>
      <c r="L53" s="434"/>
      <c r="M53" s="507"/>
      <c r="N53" s="448"/>
      <c r="O53" s="448"/>
      <c r="P53" s="434"/>
      <c r="Q53" s="453"/>
      <c r="R53" s="5"/>
      <c r="S53" s="423"/>
      <c r="T53" s="5"/>
      <c r="U53" s="5"/>
      <c r="V53" s="5"/>
      <c r="W53" s="5"/>
      <c r="X53" s="453"/>
    </row>
    <row r="54" spans="3:24" s="40" customFormat="1">
      <c r="C54" s="423"/>
      <c r="D54" s="423"/>
      <c r="E54" s="423"/>
      <c r="F54" s="423"/>
      <c r="G54" s="423"/>
      <c r="H54" s="2"/>
      <c r="I54" s="448"/>
      <c r="J54" s="448"/>
      <c r="K54" s="448"/>
      <c r="L54" s="434"/>
      <c r="M54" s="507"/>
      <c r="N54" s="448"/>
      <c r="O54" s="448"/>
      <c r="P54" s="434"/>
      <c r="Q54" s="453"/>
      <c r="R54" s="5"/>
      <c r="S54" s="423"/>
      <c r="T54" s="5"/>
      <c r="U54" s="5"/>
      <c r="V54" s="5"/>
      <c r="W54" s="5"/>
      <c r="X54" s="453"/>
    </row>
    <row r="55" spans="3:24" s="40" customFormat="1">
      <c r="C55" s="423"/>
      <c r="D55" s="423"/>
      <c r="E55" s="423"/>
      <c r="F55" s="423"/>
      <c r="G55" s="423"/>
      <c r="H55" s="2"/>
      <c r="I55" s="448"/>
      <c r="J55" s="448"/>
      <c r="K55" s="448"/>
      <c r="L55" s="434"/>
      <c r="M55" s="507"/>
      <c r="N55" s="448"/>
      <c r="O55" s="448"/>
      <c r="P55" s="434"/>
      <c r="Q55" s="453"/>
      <c r="R55" s="5"/>
      <c r="S55" s="423"/>
      <c r="T55" s="5"/>
      <c r="U55" s="5"/>
      <c r="V55" s="5"/>
      <c r="W55" s="5"/>
      <c r="X55" s="453"/>
    </row>
    <row r="56" spans="3:24" s="40" customFormat="1">
      <c r="C56" s="423"/>
      <c r="D56" s="423"/>
      <c r="E56" s="423"/>
      <c r="F56" s="423"/>
      <c r="G56" s="423"/>
      <c r="H56" s="2"/>
      <c r="I56" s="448"/>
      <c r="J56" s="448"/>
      <c r="K56" s="448"/>
      <c r="L56" s="434"/>
      <c r="M56" s="507"/>
      <c r="N56" s="448"/>
      <c r="O56" s="448"/>
      <c r="P56" s="434"/>
      <c r="Q56" s="453"/>
      <c r="R56" s="5"/>
      <c r="S56" s="423"/>
      <c r="T56" s="5"/>
      <c r="U56" s="5"/>
      <c r="V56" s="5"/>
      <c r="W56" s="5"/>
      <c r="X56" s="453"/>
    </row>
    <row r="57" spans="3:24" s="40" customFormat="1">
      <c r="C57" s="423"/>
      <c r="D57" s="423"/>
      <c r="E57" s="423"/>
      <c r="F57" s="423"/>
      <c r="G57" s="423"/>
      <c r="H57" s="2"/>
      <c r="I57" s="448"/>
      <c r="J57" s="448"/>
      <c r="K57" s="448"/>
      <c r="L57" s="434"/>
      <c r="M57" s="507"/>
      <c r="N57" s="448"/>
      <c r="O57" s="448"/>
      <c r="P57" s="434"/>
      <c r="Q57" s="453"/>
      <c r="R57" s="5"/>
      <c r="S57" s="423"/>
      <c r="T57" s="5"/>
      <c r="U57" s="5"/>
      <c r="V57" s="5"/>
      <c r="W57" s="5"/>
      <c r="X57" s="453"/>
    </row>
    <row r="58" spans="3:24" s="40" customFormat="1">
      <c r="C58" s="423"/>
      <c r="D58" s="423"/>
      <c r="E58" s="423"/>
      <c r="F58" s="423"/>
      <c r="G58" s="423"/>
      <c r="H58" s="2"/>
      <c r="I58" s="448"/>
      <c r="J58" s="448"/>
      <c r="K58" s="448"/>
      <c r="L58" s="434"/>
      <c r="M58" s="507"/>
      <c r="N58" s="448"/>
      <c r="O58" s="448"/>
      <c r="P58" s="434"/>
      <c r="Q58" s="453"/>
      <c r="R58" s="5"/>
      <c r="S58" s="423"/>
      <c r="T58" s="5"/>
      <c r="U58" s="5"/>
      <c r="V58" s="5"/>
      <c r="W58" s="5"/>
      <c r="X58" s="453"/>
    </row>
    <row r="59" spans="3:24" s="40" customFormat="1">
      <c r="C59" s="423"/>
      <c r="D59" s="423"/>
      <c r="E59" s="423"/>
      <c r="F59" s="423"/>
      <c r="G59" s="423"/>
      <c r="H59" s="2"/>
      <c r="I59" s="448"/>
      <c r="J59" s="448"/>
      <c r="K59" s="448"/>
      <c r="L59" s="434"/>
      <c r="M59" s="507"/>
      <c r="N59" s="448"/>
      <c r="O59" s="448"/>
      <c r="P59" s="434"/>
      <c r="Q59" s="453"/>
      <c r="R59" s="5"/>
      <c r="S59" s="423"/>
      <c r="T59" s="5"/>
      <c r="U59" s="5"/>
      <c r="V59" s="5"/>
      <c r="W59" s="5"/>
      <c r="X59" s="453"/>
    </row>
    <row r="60" spans="3:24" s="40" customFormat="1">
      <c r="C60" s="423"/>
      <c r="D60" s="423"/>
      <c r="E60" s="423"/>
      <c r="F60" s="423"/>
      <c r="G60" s="423"/>
      <c r="H60" s="2"/>
      <c r="I60" s="448"/>
      <c r="J60" s="448"/>
      <c r="K60" s="448"/>
      <c r="L60" s="434"/>
      <c r="M60" s="507"/>
      <c r="N60" s="448"/>
      <c r="O60" s="448"/>
      <c r="P60" s="434"/>
      <c r="Q60" s="453"/>
      <c r="R60" s="5"/>
      <c r="S60" s="423"/>
      <c r="T60" s="5"/>
      <c r="U60" s="5"/>
      <c r="V60" s="5"/>
      <c r="W60" s="5"/>
      <c r="X60" s="453"/>
    </row>
    <row r="61" spans="3:24" s="40" customFormat="1">
      <c r="C61" s="423"/>
      <c r="D61" s="423"/>
      <c r="E61" s="423"/>
      <c r="F61" s="423"/>
      <c r="G61" s="423"/>
      <c r="H61" s="2"/>
      <c r="I61" s="448"/>
      <c r="J61" s="448"/>
      <c r="K61" s="448"/>
      <c r="L61" s="434"/>
      <c r="M61" s="507"/>
      <c r="N61" s="448"/>
      <c r="O61" s="448"/>
      <c r="P61" s="434"/>
      <c r="Q61" s="453"/>
      <c r="R61" s="5"/>
      <c r="S61" s="423"/>
      <c r="T61" s="5"/>
      <c r="U61" s="5"/>
      <c r="V61" s="5"/>
      <c r="W61" s="5"/>
      <c r="X61" s="453"/>
    </row>
    <row r="62" spans="3:24" s="40" customFormat="1">
      <c r="C62" s="423"/>
      <c r="D62" s="423"/>
      <c r="E62" s="423"/>
      <c r="F62" s="423"/>
      <c r="G62" s="423"/>
      <c r="H62" s="2"/>
      <c r="I62" s="448"/>
      <c r="J62" s="448"/>
      <c r="K62" s="448"/>
      <c r="L62" s="434"/>
      <c r="M62" s="507"/>
      <c r="N62" s="448"/>
      <c r="O62" s="448"/>
      <c r="P62" s="434"/>
      <c r="Q62" s="453"/>
      <c r="R62" s="5"/>
      <c r="S62" s="423"/>
      <c r="T62" s="5"/>
      <c r="U62" s="5"/>
      <c r="V62" s="5"/>
      <c r="W62" s="5"/>
      <c r="X62" s="453"/>
    </row>
    <row r="63" spans="3:24" s="40" customFormat="1">
      <c r="C63" s="423"/>
      <c r="D63" s="423"/>
      <c r="E63" s="423"/>
      <c r="F63" s="423"/>
      <c r="G63" s="423"/>
      <c r="H63" s="2"/>
      <c r="I63" s="448"/>
      <c r="J63" s="448"/>
      <c r="K63" s="448"/>
      <c r="L63" s="434"/>
      <c r="M63" s="507"/>
      <c r="N63" s="448"/>
      <c r="O63" s="448"/>
      <c r="P63" s="434"/>
      <c r="Q63" s="453"/>
      <c r="R63" s="5"/>
      <c r="S63" s="423"/>
      <c r="T63" s="5"/>
      <c r="U63" s="5"/>
      <c r="V63" s="5"/>
      <c r="W63" s="5"/>
      <c r="X63" s="453"/>
    </row>
    <row r="64" spans="3:24" s="40" customFormat="1">
      <c r="C64" s="423"/>
      <c r="D64" s="423"/>
      <c r="E64" s="423"/>
      <c r="F64" s="423"/>
      <c r="G64" s="423"/>
      <c r="H64" s="2"/>
      <c r="I64" s="448"/>
      <c r="J64" s="448"/>
      <c r="K64" s="448"/>
      <c r="L64" s="434"/>
      <c r="M64" s="507"/>
      <c r="N64" s="448"/>
      <c r="O64" s="448"/>
      <c r="P64" s="434"/>
      <c r="Q64" s="453"/>
      <c r="R64" s="5"/>
      <c r="S64" s="423"/>
      <c r="T64" s="5"/>
      <c r="U64" s="5"/>
      <c r="V64" s="5"/>
      <c r="W64" s="5"/>
      <c r="X64" s="453"/>
    </row>
    <row r="74" spans="4:12" ht="22.5">
      <c r="D74" s="40"/>
      <c r="E74" s="1117" t="s">
        <v>495</v>
      </c>
      <c r="F74" s="1118" t="s">
        <v>496</v>
      </c>
      <c r="G74" s="1119" t="s">
        <v>497</v>
      </c>
      <c r="H74" s="1119" t="s">
        <v>498</v>
      </c>
      <c r="I74" s="1120" t="s">
        <v>499</v>
      </c>
      <c r="J74" s="1121" t="s">
        <v>500</v>
      </c>
      <c r="K74" s="1122" t="s">
        <v>501</v>
      </c>
      <c r="L74" s="1120" t="s">
        <v>502</v>
      </c>
    </row>
    <row r="75" spans="4:12">
      <c r="D75" s="40" t="s">
        <v>509</v>
      </c>
      <c r="E75" s="1126">
        <v>54000</v>
      </c>
      <c r="F75" s="1127">
        <v>15600</v>
      </c>
      <c r="G75" s="1128">
        <v>36000</v>
      </c>
      <c r="H75" s="1128">
        <v>2160</v>
      </c>
      <c r="I75" s="1129">
        <v>26800</v>
      </c>
      <c r="J75" s="1130">
        <v>17000</v>
      </c>
      <c r="K75" s="1131">
        <v>3600</v>
      </c>
      <c r="L75" s="1129">
        <v>40202</v>
      </c>
    </row>
    <row r="76" spans="4:12">
      <c r="D76" s="40" t="s">
        <v>504</v>
      </c>
      <c r="E76" s="1123">
        <v>48424</v>
      </c>
      <c r="F76" s="1124">
        <v>14600</v>
      </c>
      <c r="G76" s="1124">
        <v>24742</v>
      </c>
      <c r="H76" s="1124">
        <v>1588</v>
      </c>
      <c r="I76" s="1125">
        <v>20744</v>
      </c>
      <c r="J76" s="1125">
        <v>10503</v>
      </c>
      <c r="K76" s="1124">
        <v>3300</v>
      </c>
      <c r="L76" s="40"/>
    </row>
    <row r="112" spans="4:12" ht="22.5">
      <c r="D112" s="40"/>
      <c r="E112" s="1117" t="s">
        <v>495</v>
      </c>
      <c r="F112" s="1118" t="s">
        <v>496</v>
      </c>
      <c r="G112" s="1119" t="s">
        <v>497</v>
      </c>
      <c r="H112" s="1119" t="s">
        <v>498</v>
      </c>
      <c r="I112" s="1120" t="s">
        <v>499</v>
      </c>
      <c r="J112" s="1121" t="s">
        <v>500</v>
      </c>
      <c r="K112" s="1122" t="s">
        <v>501</v>
      </c>
      <c r="L112" s="1120" t="s">
        <v>502</v>
      </c>
    </row>
    <row r="113" spans="4:12">
      <c r="D113" s="40" t="s">
        <v>503</v>
      </c>
      <c r="E113" s="1126">
        <v>54000</v>
      </c>
      <c r="F113" s="1127">
        <v>3600</v>
      </c>
      <c r="G113" s="1128">
        <v>36000</v>
      </c>
      <c r="H113" s="1128">
        <v>2160</v>
      </c>
      <c r="I113" s="1129">
        <v>26800</v>
      </c>
      <c r="J113" s="1130">
        <v>17000</v>
      </c>
      <c r="K113" s="1131">
        <v>3600</v>
      </c>
      <c r="L113" s="1129">
        <v>40202</v>
      </c>
    </row>
    <row r="114" spans="4:12">
      <c r="D114" s="40" t="s">
        <v>504</v>
      </c>
      <c r="E114" s="1123">
        <v>48424</v>
      </c>
      <c r="F114" s="1124">
        <v>14600</v>
      </c>
      <c r="G114" s="1124">
        <v>24742</v>
      </c>
      <c r="H114" s="1124">
        <v>1588</v>
      </c>
      <c r="I114" s="1125">
        <v>20744</v>
      </c>
      <c r="J114" s="1125">
        <v>10503</v>
      </c>
      <c r="K114" s="1124">
        <v>3300</v>
      </c>
      <c r="L114" s="40"/>
    </row>
  </sheetData>
  <mergeCells count="14">
    <mergeCell ref="C24:H24"/>
    <mergeCell ref="C4:D4"/>
    <mergeCell ref="E4:F4"/>
    <mergeCell ref="G4:H4"/>
    <mergeCell ref="C3:H3"/>
    <mergeCell ref="P23:Q23"/>
    <mergeCell ref="C6:H6"/>
    <mergeCell ref="S1:X1"/>
    <mergeCell ref="S2:X2"/>
    <mergeCell ref="C10:X10"/>
    <mergeCell ref="N3:O3"/>
    <mergeCell ref="K3:L3"/>
    <mergeCell ref="P3:X4"/>
    <mergeCell ref="C5:H5"/>
  </mergeCells>
  <phoneticPr fontId="5" type="noConversion"/>
  <pageMargins left="3.937007874015748E-2" right="0" top="0.11811023622047245" bottom="0.11811023622047245" header="0.19685039370078741" footer="0.15748031496062992"/>
  <pageSetup paperSize="9" scale="9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54"/>
  <sheetViews>
    <sheetView topLeftCell="A176" workbookViewId="0">
      <selection activeCell="Q24" sqref="Q24"/>
    </sheetView>
  </sheetViews>
  <sheetFormatPr defaultRowHeight="13.5"/>
  <cols>
    <col min="1" max="1" width="11.21875" customWidth="1"/>
    <col min="2" max="2" width="10" customWidth="1"/>
    <col min="4" max="4" width="2.77734375" style="1152" customWidth="1"/>
    <col min="6" max="7" width="12.6640625" customWidth="1"/>
    <col min="8" max="8" width="10.77734375" style="1150" customWidth="1"/>
    <col min="9" max="9" width="9.5546875" bestFit="1" customWidth="1"/>
    <col min="10" max="10" width="11.5546875" bestFit="1" customWidth="1"/>
    <col min="11" max="11" width="10.44140625" bestFit="1" customWidth="1"/>
    <col min="13" max="13" width="13.44140625" bestFit="1" customWidth="1"/>
    <col min="15" max="15" width="9.5546875" bestFit="1" customWidth="1"/>
  </cols>
  <sheetData>
    <row r="1" spans="1:58">
      <c r="A1" s="4212" t="s">
        <v>309</v>
      </c>
      <c r="B1" s="4211"/>
      <c r="C1" s="4211"/>
      <c r="D1" s="4211"/>
      <c r="E1" s="4211"/>
      <c r="F1" s="4334" t="s">
        <v>455</v>
      </c>
      <c r="G1" s="4335"/>
      <c r="H1" s="4336"/>
      <c r="I1" s="4281" t="s">
        <v>255</v>
      </c>
      <c r="J1" s="4282"/>
      <c r="K1" s="4282"/>
      <c r="L1" s="4282"/>
      <c r="M1" s="4282"/>
      <c r="N1" s="4282"/>
      <c r="O1" s="4282"/>
      <c r="P1" s="4282"/>
      <c r="Q1" s="4282"/>
      <c r="R1" s="4337"/>
      <c r="S1" s="4338" t="s">
        <v>456</v>
      </c>
      <c r="T1" s="4284"/>
      <c r="U1" s="4284"/>
      <c r="V1" s="4284"/>
      <c r="W1" s="4284"/>
      <c r="X1" s="4284"/>
      <c r="Y1" s="4284"/>
      <c r="Z1" s="4284"/>
      <c r="AA1" s="4284"/>
      <c r="AB1" s="4339"/>
      <c r="AC1" s="4340" t="s">
        <v>457</v>
      </c>
      <c r="AD1" s="4286"/>
      <c r="AE1" s="4286"/>
      <c r="AF1" s="4286"/>
      <c r="AG1" s="4286"/>
      <c r="AH1" s="4286"/>
      <c r="AI1" s="4286"/>
      <c r="AJ1" s="4286"/>
      <c r="AK1" s="4286"/>
      <c r="AL1" s="4287"/>
      <c r="AM1" s="4274" t="s">
        <v>458</v>
      </c>
      <c r="AN1" s="4275"/>
      <c r="AO1" s="4275"/>
      <c r="AP1" s="4275"/>
      <c r="AQ1" s="4275"/>
      <c r="AR1" s="4275"/>
      <c r="AS1" s="4275"/>
      <c r="AT1" s="4275"/>
      <c r="AU1" s="4275"/>
      <c r="AV1" s="4276"/>
      <c r="AW1" s="4277" t="s">
        <v>459</v>
      </c>
      <c r="AX1" s="4278"/>
      <c r="AY1" s="4278"/>
      <c r="AZ1" s="4278"/>
      <c r="BA1" s="4278"/>
      <c r="BB1" s="4278"/>
      <c r="BC1" s="4278"/>
      <c r="BD1" s="4278"/>
      <c r="BE1" s="4278"/>
      <c r="BF1" s="4279"/>
    </row>
    <row r="2" spans="1:58">
      <c r="A2" s="4212" t="s">
        <v>308</v>
      </c>
      <c r="B2" s="4211"/>
      <c r="C2" s="4212" t="s">
        <v>311</v>
      </c>
      <c r="D2" s="4213"/>
      <c r="E2" s="1148" t="s">
        <v>0</v>
      </c>
      <c r="F2" s="524" t="s">
        <v>460</v>
      </c>
      <c r="G2" s="524"/>
      <c r="H2" s="1149" t="s">
        <v>461</v>
      </c>
      <c r="I2" s="4217"/>
      <c r="J2" s="4218"/>
      <c r="K2" s="4218"/>
      <c r="L2" s="4218"/>
      <c r="M2" s="4218"/>
      <c r="N2" s="4218"/>
      <c r="O2" s="4218"/>
      <c r="P2" s="4218"/>
      <c r="Q2" s="4218"/>
      <c r="R2" s="4219"/>
      <c r="S2" s="4187"/>
      <c r="T2" s="4188"/>
      <c r="U2" s="4188"/>
      <c r="V2" s="4188"/>
      <c r="W2" s="4188"/>
      <c r="X2" s="4188"/>
      <c r="Y2" s="4188"/>
      <c r="Z2" s="4188"/>
      <c r="AA2" s="4188"/>
      <c r="AB2" s="4189"/>
      <c r="AC2" s="4193"/>
      <c r="AD2" s="4194"/>
      <c r="AE2" s="4194"/>
      <c r="AF2" s="4194"/>
      <c r="AG2" s="4194"/>
      <c r="AH2" s="4194"/>
      <c r="AI2" s="4194"/>
      <c r="AJ2" s="4194"/>
      <c r="AK2" s="4194"/>
      <c r="AL2" s="4195"/>
      <c r="AM2" s="4199"/>
      <c r="AN2" s="4200"/>
      <c r="AO2" s="4200"/>
      <c r="AP2" s="4200"/>
      <c r="AQ2" s="4200"/>
      <c r="AR2" s="4200"/>
      <c r="AS2" s="4200"/>
      <c r="AT2" s="4200"/>
      <c r="AU2" s="4200"/>
      <c r="AV2" s="4201"/>
      <c r="AW2" s="4209"/>
      <c r="AX2" s="4210"/>
      <c r="AY2" s="4210"/>
      <c r="AZ2" s="4210"/>
      <c r="BA2" s="4210"/>
      <c r="BB2" s="4210"/>
      <c r="BC2" s="4210"/>
      <c r="BD2" s="4210"/>
      <c r="BE2" s="4210"/>
      <c r="BF2" s="4280"/>
    </row>
    <row r="3" spans="1:58">
      <c r="A3" s="4203" t="s">
        <v>392</v>
      </c>
      <c r="B3" s="4203"/>
      <c r="C3" s="4203"/>
      <c r="D3" s="4203"/>
      <c r="E3" s="4203"/>
      <c r="F3" s="537"/>
      <c r="G3" s="537"/>
      <c r="H3" s="538"/>
      <c r="I3" s="539"/>
      <c r="J3" s="146"/>
      <c r="K3" s="146"/>
      <c r="L3" s="540"/>
      <c r="M3" s="146"/>
      <c r="N3" s="541"/>
      <c r="O3" s="146"/>
      <c r="P3" s="146"/>
      <c r="Q3" s="146"/>
      <c r="R3" s="537">
        <f>SUM(R4,R50,R75,R114,R116)</f>
        <v>91900327</v>
      </c>
      <c r="S3" s="539"/>
      <c r="T3" s="146"/>
      <c r="U3" s="146"/>
      <c r="V3" s="540"/>
      <c r="W3" s="146"/>
      <c r="X3" s="541"/>
      <c r="Y3" s="146"/>
      <c r="Z3" s="146"/>
      <c r="AA3" s="146"/>
      <c r="AB3" s="537">
        <f>SUM(AB4,AB50,AB75,AB114,AB116)</f>
        <v>34080000</v>
      </c>
      <c r="AC3" s="539"/>
      <c r="AD3" s="146"/>
      <c r="AE3" s="146"/>
      <c r="AF3" s="540"/>
      <c r="AG3" s="146"/>
      <c r="AH3" s="541"/>
      <c r="AI3" s="146"/>
      <c r="AJ3" s="146"/>
      <c r="AK3" s="146"/>
      <c r="AL3" s="537">
        <f>SUM(AL4,AL50,AL75,AL114,AL116)</f>
        <v>50676000</v>
      </c>
      <c r="AM3" s="539"/>
      <c r="AN3" s="146"/>
      <c r="AO3" s="146"/>
      <c r="AP3" s="540"/>
      <c r="AQ3" s="146"/>
      <c r="AR3" s="541"/>
      <c r="AS3" s="146"/>
      <c r="AT3" s="146"/>
      <c r="AU3" s="146"/>
      <c r="AV3" s="537">
        <f>SUM(AV4,AV50,AV75,AV114,AV116)</f>
        <v>4100000</v>
      </c>
      <c r="AW3" s="539"/>
      <c r="AX3" s="146"/>
      <c r="AY3" s="146"/>
      <c r="AZ3" s="540"/>
      <c r="BA3" s="146"/>
      <c r="BB3" s="541"/>
      <c r="BC3" s="146"/>
      <c r="BD3" s="146"/>
      <c r="BE3" s="146"/>
      <c r="BF3" s="537">
        <f>SUM(BF4,BF50,BF75,BF114,BF116)</f>
        <v>12480000</v>
      </c>
    </row>
    <row r="4" spans="1:58" ht="33.75">
      <c r="A4" s="505">
        <v>730</v>
      </c>
      <c r="B4" s="655" t="s">
        <v>393</v>
      </c>
      <c r="C4" s="518">
        <v>732</v>
      </c>
      <c r="D4" s="656" t="s">
        <v>394</v>
      </c>
      <c r="E4" s="1147" t="s">
        <v>395</v>
      </c>
      <c r="F4" s="542" t="e">
        <f>#REF!/#REF!</f>
        <v>#REF!</v>
      </c>
      <c r="G4" s="542"/>
      <c r="H4" s="538" t="e">
        <f>#REF!/#REF!</f>
        <v>#REF!</v>
      </c>
      <c r="I4" s="390"/>
      <c r="J4" s="223"/>
      <c r="K4" s="223"/>
      <c r="L4" s="543"/>
      <c r="M4" s="223"/>
      <c r="N4" s="544"/>
      <c r="O4" s="223"/>
      <c r="P4" s="223"/>
      <c r="Q4" s="223"/>
      <c r="R4" s="545">
        <f>SUM(R5,R8,R11,R13,R15,R17,R20,R22,R26,R28,R30,R32,R34,R42,R47)</f>
        <v>0</v>
      </c>
      <c r="S4" s="390"/>
      <c r="T4" s="223"/>
      <c r="U4" s="223"/>
      <c r="V4" s="543"/>
      <c r="W4" s="223"/>
      <c r="X4" s="544"/>
      <c r="Y4" s="223"/>
      <c r="Z4" s="223"/>
      <c r="AA4" s="223"/>
      <c r="AB4" s="545">
        <f>SUM(AB5,AB8,AB11,AB13,AB15,AB17,AB20,AB22,AB26,AB28,AB30,AB32,AB34,AB42,AB47)</f>
        <v>32680000</v>
      </c>
      <c r="AC4" s="390"/>
      <c r="AD4" s="223"/>
      <c r="AE4" s="223"/>
      <c r="AF4" s="543"/>
      <c r="AG4" s="223"/>
      <c r="AH4" s="544"/>
      <c r="AI4" s="223"/>
      <c r="AJ4" s="223"/>
      <c r="AK4" s="223"/>
      <c r="AL4" s="545">
        <f>SUM(AL5,AL8,AL11,AL13,AL15,AL17,AL20,AL22,AL26,AL28,AL30,AL32,AL34,AL42,AL47)</f>
        <v>47360000</v>
      </c>
      <c r="AM4" s="390"/>
      <c r="AN4" s="223"/>
      <c r="AO4" s="223"/>
      <c r="AP4" s="543"/>
      <c r="AQ4" s="223"/>
      <c r="AR4" s="544"/>
      <c r="AS4" s="223"/>
      <c r="AT4" s="223"/>
      <c r="AU4" s="223"/>
      <c r="AV4" s="545">
        <f>SUM(AV5,AV8,AV11,AV13,AV15,AV17,AV20,AV22,AV26,AV28,AV30,AV32,AV34,AV42,AV47)</f>
        <v>3900000</v>
      </c>
      <c r="AW4" s="390"/>
      <c r="AX4" s="223"/>
      <c r="AY4" s="223"/>
      <c r="AZ4" s="543"/>
      <c r="BA4" s="223"/>
      <c r="BB4" s="544"/>
      <c r="BC4" s="223"/>
      <c r="BD4" s="223"/>
      <c r="BE4" s="223"/>
      <c r="BF4" s="545">
        <f>SUM(BF5,BF8,BF11,BF13,BF15,BF17,BF20,BF22,BF26,BF28,BF30,BF32,BF34,BF42,BF47)</f>
        <v>9760000</v>
      </c>
    </row>
    <row r="5" spans="1:58">
      <c r="A5" s="505"/>
      <c r="B5" s="518"/>
      <c r="C5" s="517"/>
      <c r="D5" s="517"/>
      <c r="E5" s="517" t="s">
        <v>391</v>
      </c>
      <c r="F5" s="546" t="e">
        <f>#REF!/#REF!</f>
        <v>#REF!</v>
      </c>
      <c r="G5" s="546"/>
      <c r="H5" s="547" t="e">
        <f>#REF!/#REF!</f>
        <v>#REF!</v>
      </c>
      <c r="I5" s="391"/>
      <c r="J5" s="229"/>
      <c r="K5" s="229"/>
      <c r="L5" s="548"/>
      <c r="M5" s="229"/>
      <c r="N5" s="549"/>
      <c r="O5" s="229"/>
      <c r="P5" s="229"/>
      <c r="Q5" s="229"/>
      <c r="R5" s="550">
        <f>SUM(R6:R7)</f>
        <v>0</v>
      </c>
      <c r="S5" s="391"/>
      <c r="T5" s="229"/>
      <c r="U5" s="229"/>
      <c r="V5" s="548"/>
      <c r="W5" s="229"/>
      <c r="X5" s="549"/>
      <c r="Y5" s="229"/>
      <c r="Z5" s="229"/>
      <c r="AA5" s="229"/>
      <c r="AB5" s="550">
        <f>SUM(AB6:AB7)</f>
        <v>0</v>
      </c>
      <c r="AC5" s="391"/>
      <c r="AD5" s="229"/>
      <c r="AE5" s="229"/>
      <c r="AF5" s="548"/>
      <c r="AG5" s="229"/>
      <c r="AH5" s="549"/>
      <c r="AI5" s="229"/>
      <c r="AJ5" s="229"/>
      <c r="AK5" s="229"/>
      <c r="AL5" s="550">
        <f>SUM(AL6:AL7)</f>
        <v>30800000</v>
      </c>
      <c r="AM5" s="391"/>
      <c r="AN5" s="229"/>
      <c r="AO5" s="229"/>
      <c r="AP5" s="548"/>
      <c r="AQ5" s="229"/>
      <c r="AR5" s="549"/>
      <c r="AS5" s="229"/>
      <c r="AT5" s="229"/>
      <c r="AU5" s="229"/>
      <c r="AV5" s="550">
        <f>SUM(AV6:AV7)</f>
        <v>0</v>
      </c>
      <c r="AW5" s="391"/>
      <c r="AX5" s="229"/>
      <c r="AY5" s="229"/>
      <c r="AZ5" s="548"/>
      <c r="BA5" s="229"/>
      <c r="BB5" s="549"/>
      <c r="BC5" s="229"/>
      <c r="BD5" s="229"/>
      <c r="BE5" s="229"/>
      <c r="BF5" s="550">
        <f>SUM(BF6:BF7)</f>
        <v>0</v>
      </c>
    </row>
    <row r="6" spans="1:58">
      <c r="A6" s="505"/>
      <c r="B6" s="518"/>
      <c r="C6" s="517"/>
      <c r="D6" s="517"/>
      <c r="E6" s="517"/>
      <c r="F6" s="546"/>
      <c r="G6" s="546"/>
      <c r="H6" s="551"/>
      <c r="I6" s="385"/>
      <c r="J6" s="158"/>
      <c r="K6" s="158"/>
      <c r="L6" s="505"/>
      <c r="M6" s="158"/>
      <c r="N6" s="535"/>
      <c r="O6" s="158"/>
      <c r="P6" s="158"/>
      <c r="Q6" s="158"/>
      <c r="R6" s="417"/>
      <c r="S6" s="385"/>
      <c r="T6" s="158"/>
      <c r="U6" s="158"/>
      <c r="V6" s="505"/>
      <c r="W6" s="158"/>
      <c r="X6" s="535"/>
      <c r="Y6" s="158"/>
      <c r="Z6" s="158"/>
      <c r="AA6" s="158"/>
      <c r="AB6" s="417"/>
      <c r="AC6" s="394" t="s">
        <v>295</v>
      </c>
      <c r="AD6" s="552">
        <v>300000</v>
      </c>
      <c r="AE6" s="553" t="s">
        <v>259</v>
      </c>
      <c r="AF6" s="554">
        <v>36</v>
      </c>
      <c r="AG6" s="553"/>
      <c r="AH6" s="555"/>
      <c r="AI6" s="553"/>
      <c r="AJ6" s="555"/>
      <c r="AK6" s="556" t="s">
        <v>260</v>
      </c>
      <c r="AL6" s="557">
        <f>SUM(AD6*AF6)</f>
        <v>10800000</v>
      </c>
      <c r="AM6" s="385"/>
      <c r="AN6" s="158"/>
      <c r="AO6" s="158"/>
      <c r="AP6" s="505"/>
      <c r="AQ6" s="158"/>
      <c r="AR6" s="535"/>
      <c r="AS6" s="158"/>
      <c r="AT6" s="158"/>
      <c r="AU6" s="158"/>
      <c r="AV6" s="417"/>
      <c r="AW6" s="385"/>
      <c r="AX6" s="158"/>
      <c r="AY6" s="158"/>
      <c r="AZ6" s="505"/>
      <c r="BA6" s="158"/>
      <c r="BB6" s="535"/>
      <c r="BC6" s="158"/>
      <c r="BD6" s="158"/>
      <c r="BE6" s="158"/>
      <c r="BF6" s="417"/>
    </row>
    <row r="7" spans="1:58">
      <c r="A7" s="505"/>
      <c r="B7" s="518"/>
      <c r="C7" s="517"/>
      <c r="D7" s="517"/>
      <c r="E7" s="517"/>
      <c r="F7" s="546"/>
      <c r="G7" s="546"/>
      <c r="H7" s="558"/>
      <c r="I7" s="385"/>
      <c r="J7" s="559"/>
      <c r="K7" s="560"/>
      <c r="L7" s="561"/>
      <c r="M7" s="158"/>
      <c r="N7" s="562"/>
      <c r="O7" s="158"/>
      <c r="P7" s="561"/>
      <c r="Q7" s="563"/>
      <c r="R7" s="417"/>
      <c r="S7" s="385"/>
      <c r="T7" s="559"/>
      <c r="U7" s="560"/>
      <c r="V7" s="561"/>
      <c r="W7" s="158"/>
      <c r="X7" s="562"/>
      <c r="Y7" s="158"/>
      <c r="Z7" s="561"/>
      <c r="AA7" s="563"/>
      <c r="AB7" s="417"/>
      <c r="AC7" s="394" t="s">
        <v>296</v>
      </c>
      <c r="AD7" s="552">
        <v>5000000</v>
      </c>
      <c r="AE7" s="553" t="s">
        <v>259</v>
      </c>
      <c r="AF7" s="554">
        <v>4</v>
      </c>
      <c r="AG7" s="553"/>
      <c r="AH7" s="555"/>
      <c r="AI7" s="553"/>
      <c r="AJ7" s="555"/>
      <c r="AK7" s="556" t="s">
        <v>260</v>
      </c>
      <c r="AL7" s="557">
        <f>SUM(AD7*AF7)</f>
        <v>20000000</v>
      </c>
      <c r="AM7" s="385"/>
      <c r="AN7" s="559"/>
      <c r="AO7" s="560"/>
      <c r="AP7" s="561"/>
      <c r="AQ7" s="158"/>
      <c r="AR7" s="562"/>
      <c r="AS7" s="158"/>
      <c r="AT7" s="561"/>
      <c r="AU7" s="563"/>
      <c r="AV7" s="417"/>
      <c r="AW7" s="385"/>
      <c r="AX7" s="559"/>
      <c r="AY7" s="560"/>
      <c r="AZ7" s="561"/>
      <c r="BA7" s="158"/>
      <c r="BB7" s="562"/>
      <c r="BC7" s="158"/>
      <c r="BD7" s="561"/>
      <c r="BE7" s="563"/>
      <c r="BF7" s="417"/>
    </row>
    <row r="8" spans="1:58">
      <c r="A8" s="505"/>
      <c r="B8" s="518"/>
      <c r="C8" s="517"/>
      <c r="D8" s="517"/>
      <c r="E8" s="517" t="s">
        <v>377</v>
      </c>
      <c r="F8" s="546" t="e">
        <f>#REF!/#REF!</f>
        <v>#REF!</v>
      </c>
      <c r="G8" s="546"/>
      <c r="H8" s="551" t="e">
        <f>#REF!/#REF!</f>
        <v>#REF!</v>
      </c>
      <c r="I8" s="385"/>
      <c r="J8" s="559"/>
      <c r="K8" s="158"/>
      <c r="L8" s="561"/>
      <c r="M8" s="158"/>
      <c r="N8" s="562"/>
      <c r="O8" s="158"/>
      <c r="P8" s="561"/>
      <c r="Q8" s="563"/>
      <c r="R8" s="417">
        <f>SUM(R9:R10)</f>
        <v>0</v>
      </c>
      <c r="S8" s="385"/>
      <c r="T8" s="158"/>
      <c r="U8" s="158"/>
      <c r="V8" s="158"/>
      <c r="W8" s="158"/>
      <c r="X8" s="158"/>
      <c r="Y8" s="158"/>
      <c r="Z8" s="158"/>
      <c r="AA8" s="158"/>
      <c r="AB8" s="417">
        <f>SUM(AB9:AB10)</f>
        <v>18000000</v>
      </c>
      <c r="AC8" s="385"/>
      <c r="AD8" s="559"/>
      <c r="AE8" s="158"/>
      <c r="AF8" s="561"/>
      <c r="AG8" s="158"/>
      <c r="AH8" s="562"/>
      <c r="AI8" s="158"/>
      <c r="AJ8" s="561"/>
      <c r="AK8" s="563"/>
      <c r="AL8" s="417">
        <f>SUM(AL9:AL10)</f>
        <v>3600000</v>
      </c>
      <c r="AM8" s="385"/>
      <c r="AN8" s="559"/>
      <c r="AO8" s="158"/>
      <c r="AP8" s="561"/>
      <c r="AQ8" s="158"/>
      <c r="AR8" s="562"/>
      <c r="AS8" s="158"/>
      <c r="AT8" s="561"/>
      <c r="AU8" s="563"/>
      <c r="AV8" s="417">
        <f>SUM(AV9:AV10)</f>
        <v>3600000</v>
      </c>
      <c r="AW8" s="385"/>
      <c r="AX8" s="559"/>
      <c r="AY8" s="158"/>
      <c r="AZ8" s="561"/>
      <c r="BA8" s="158"/>
      <c r="BB8" s="562"/>
      <c r="BC8" s="158"/>
      <c r="BD8" s="561"/>
      <c r="BE8" s="563"/>
      <c r="BF8" s="417">
        <f>SUM(BF9:BF10)</f>
        <v>0</v>
      </c>
    </row>
    <row r="9" spans="1:58">
      <c r="A9" s="505"/>
      <c r="B9" s="518"/>
      <c r="C9" s="517"/>
      <c r="D9" s="517"/>
      <c r="E9" s="517"/>
      <c r="F9" s="546"/>
      <c r="G9" s="546"/>
      <c r="H9" s="558"/>
      <c r="I9" s="385"/>
      <c r="J9" s="559"/>
      <c r="K9" s="158"/>
      <c r="L9" s="561"/>
      <c r="M9" s="158"/>
      <c r="N9" s="562"/>
      <c r="O9" s="158"/>
      <c r="P9" s="561"/>
      <c r="Q9" s="563"/>
      <c r="R9" s="417"/>
      <c r="S9" s="394" t="s">
        <v>297</v>
      </c>
      <c r="T9" s="552">
        <v>400000</v>
      </c>
      <c r="U9" s="553" t="s">
        <v>259</v>
      </c>
      <c r="V9" s="564">
        <v>30</v>
      </c>
      <c r="W9" s="553"/>
      <c r="X9" s="565"/>
      <c r="Y9" s="553"/>
      <c r="Z9" s="566"/>
      <c r="AA9" s="556" t="s">
        <v>260</v>
      </c>
      <c r="AB9" s="557">
        <f>SUM(T9*V9)</f>
        <v>12000000</v>
      </c>
      <c r="AC9" s="394" t="s">
        <v>282</v>
      </c>
      <c r="AD9" s="552">
        <v>300000</v>
      </c>
      <c r="AE9" s="553" t="s">
        <v>259</v>
      </c>
      <c r="AF9" s="554">
        <v>12</v>
      </c>
      <c r="AG9" s="553"/>
      <c r="AH9" s="555"/>
      <c r="AI9" s="553"/>
      <c r="AJ9" s="555"/>
      <c r="AK9" s="556" t="s">
        <v>260</v>
      </c>
      <c r="AL9" s="557">
        <f>SUM(AD9*AF9)</f>
        <v>3600000</v>
      </c>
      <c r="AM9" s="394" t="s">
        <v>282</v>
      </c>
      <c r="AN9" s="552">
        <v>300000</v>
      </c>
      <c r="AO9" s="553" t="s">
        <v>259</v>
      </c>
      <c r="AP9" s="554">
        <v>12</v>
      </c>
      <c r="AQ9" s="553"/>
      <c r="AR9" s="555"/>
      <c r="AS9" s="553"/>
      <c r="AT9" s="555"/>
      <c r="AU9" s="556" t="s">
        <v>260</v>
      </c>
      <c r="AV9" s="557">
        <f>SUM(AN9*AP9)</f>
        <v>3600000</v>
      </c>
      <c r="AW9" s="385"/>
      <c r="AX9" s="559"/>
      <c r="AY9" s="158"/>
      <c r="AZ9" s="561"/>
      <c r="BA9" s="158"/>
      <c r="BB9" s="562"/>
      <c r="BC9" s="158"/>
      <c r="BD9" s="561"/>
      <c r="BE9" s="563"/>
      <c r="BF9" s="417"/>
    </row>
    <row r="10" spans="1:58">
      <c r="A10" s="505"/>
      <c r="B10" s="518"/>
      <c r="C10" s="517"/>
      <c r="D10" s="517"/>
      <c r="E10" s="517"/>
      <c r="F10" s="546"/>
      <c r="G10" s="546"/>
      <c r="H10" s="558"/>
      <c r="I10" s="385"/>
      <c r="J10" s="559"/>
      <c r="K10" s="158"/>
      <c r="L10" s="561"/>
      <c r="M10" s="158"/>
      <c r="N10" s="562"/>
      <c r="O10" s="158"/>
      <c r="P10" s="561"/>
      <c r="Q10" s="563"/>
      <c r="R10" s="417"/>
      <c r="S10" s="394" t="s">
        <v>298</v>
      </c>
      <c r="T10" s="552">
        <v>600000</v>
      </c>
      <c r="U10" s="553" t="s">
        <v>259</v>
      </c>
      <c r="V10" s="564">
        <v>10</v>
      </c>
      <c r="W10" s="553"/>
      <c r="X10" s="565"/>
      <c r="Y10" s="553"/>
      <c r="Z10" s="566"/>
      <c r="AA10" s="556" t="s">
        <v>260</v>
      </c>
      <c r="AB10" s="557">
        <f>SUM(T10*V10)</f>
        <v>6000000</v>
      </c>
      <c r="AC10" s="385"/>
      <c r="AD10" s="559"/>
      <c r="AE10" s="158"/>
      <c r="AF10" s="561"/>
      <c r="AG10" s="158"/>
      <c r="AH10" s="562"/>
      <c r="AI10" s="158"/>
      <c r="AJ10" s="561"/>
      <c r="AK10" s="563"/>
      <c r="AL10" s="417"/>
      <c r="AM10" s="385"/>
      <c r="AN10" s="559"/>
      <c r="AO10" s="158"/>
      <c r="AP10" s="561"/>
      <c r="AQ10" s="158"/>
      <c r="AR10" s="562"/>
      <c r="AS10" s="158"/>
      <c r="AT10" s="561"/>
      <c r="AU10" s="563"/>
      <c r="AV10" s="417"/>
      <c r="AW10" s="385"/>
      <c r="AX10" s="559"/>
      <c r="AY10" s="158"/>
      <c r="AZ10" s="561"/>
      <c r="BA10" s="158"/>
      <c r="BB10" s="562"/>
      <c r="BC10" s="158"/>
      <c r="BD10" s="561"/>
      <c r="BE10" s="563"/>
      <c r="BF10" s="417"/>
    </row>
    <row r="11" spans="1:58">
      <c r="A11" s="505"/>
      <c r="B11" s="518"/>
      <c r="C11" s="517"/>
      <c r="D11" s="517"/>
      <c r="E11" s="517" t="s">
        <v>378</v>
      </c>
      <c r="F11" s="546" t="e">
        <f>#REF!/#REF!</f>
        <v>#REF!</v>
      </c>
      <c r="G11" s="546"/>
      <c r="H11" s="551" t="e">
        <f>#REF!/#REF!</f>
        <v>#REF!</v>
      </c>
      <c r="I11" s="389"/>
      <c r="J11" s="567"/>
      <c r="K11" s="568"/>
      <c r="L11" s="569"/>
      <c r="M11" s="206"/>
      <c r="N11" s="570"/>
      <c r="O11" s="206"/>
      <c r="P11" s="571"/>
      <c r="Q11" s="572"/>
      <c r="R11" s="417">
        <f>SUM(R12)</f>
        <v>0</v>
      </c>
      <c r="S11" s="385"/>
      <c r="T11" s="158"/>
      <c r="U11" s="158"/>
      <c r="V11" s="158"/>
      <c r="W11" s="158"/>
      <c r="X11" s="158"/>
      <c r="Y11" s="158"/>
      <c r="Z11" s="158"/>
      <c r="AA11" s="158"/>
      <c r="AB11" s="417">
        <f>SUM(AB12)</f>
        <v>4800000</v>
      </c>
      <c r="AC11" s="389"/>
      <c r="AD11" s="567"/>
      <c r="AE11" s="568"/>
      <c r="AF11" s="569"/>
      <c r="AG11" s="206"/>
      <c r="AH11" s="570"/>
      <c r="AI11" s="206"/>
      <c r="AJ11" s="571"/>
      <c r="AK11" s="572"/>
      <c r="AL11" s="417">
        <f>SUM(AL12)</f>
        <v>0</v>
      </c>
      <c r="AM11" s="389"/>
      <c r="AN11" s="567"/>
      <c r="AO11" s="568"/>
      <c r="AP11" s="569"/>
      <c r="AQ11" s="206"/>
      <c r="AR11" s="570"/>
      <c r="AS11" s="206"/>
      <c r="AT11" s="571"/>
      <c r="AU11" s="572"/>
      <c r="AV11" s="417">
        <f>SUM(AV12)</f>
        <v>0</v>
      </c>
      <c r="AW11" s="389"/>
      <c r="AX11" s="567"/>
      <c r="AY11" s="568"/>
      <c r="AZ11" s="569"/>
      <c r="BA11" s="206"/>
      <c r="BB11" s="570"/>
      <c r="BC11" s="206"/>
      <c r="BD11" s="571"/>
      <c r="BE11" s="572"/>
      <c r="BF11" s="417">
        <f>SUM(BF12)</f>
        <v>0</v>
      </c>
    </row>
    <row r="12" spans="1:58">
      <c r="A12" s="505"/>
      <c r="B12" s="518"/>
      <c r="C12" s="517"/>
      <c r="D12" s="517"/>
      <c r="E12" s="517"/>
      <c r="F12" s="546" t="e">
        <f>#REF!/#REF!</f>
        <v>#REF!</v>
      </c>
      <c r="G12" s="546"/>
      <c r="H12" s="551"/>
      <c r="I12" s="385"/>
      <c r="J12" s="559"/>
      <c r="K12" s="158"/>
      <c r="L12" s="573"/>
      <c r="M12" s="158"/>
      <c r="N12" s="505"/>
      <c r="O12" s="158"/>
      <c r="P12" s="561"/>
      <c r="Q12" s="563"/>
      <c r="R12" s="417"/>
      <c r="S12" s="394" t="s">
        <v>305</v>
      </c>
      <c r="T12" s="552">
        <v>400000</v>
      </c>
      <c r="U12" s="553" t="s">
        <v>259</v>
      </c>
      <c r="V12" s="564">
        <v>12</v>
      </c>
      <c r="W12" s="553"/>
      <c r="X12" s="565"/>
      <c r="Y12" s="553"/>
      <c r="Z12" s="566"/>
      <c r="AA12" s="556" t="s">
        <v>260</v>
      </c>
      <c r="AB12" s="557">
        <f>SUM(T12*V12)</f>
        <v>4800000</v>
      </c>
      <c r="AC12" s="385"/>
      <c r="AD12" s="559"/>
      <c r="AE12" s="158"/>
      <c r="AF12" s="573"/>
      <c r="AG12" s="158"/>
      <c r="AH12" s="505"/>
      <c r="AI12" s="158"/>
      <c r="AJ12" s="561"/>
      <c r="AK12" s="563"/>
      <c r="AL12" s="417"/>
      <c r="AM12" s="385"/>
      <c r="AN12" s="559"/>
      <c r="AO12" s="158"/>
      <c r="AP12" s="573"/>
      <c r="AQ12" s="158"/>
      <c r="AR12" s="505"/>
      <c r="AS12" s="158"/>
      <c r="AT12" s="561"/>
      <c r="AU12" s="563"/>
      <c r="AV12" s="417"/>
      <c r="AW12" s="385"/>
      <c r="AX12" s="559"/>
      <c r="AY12" s="158"/>
      <c r="AZ12" s="573"/>
      <c r="BA12" s="158"/>
      <c r="BB12" s="505"/>
      <c r="BC12" s="158"/>
      <c r="BD12" s="561"/>
      <c r="BE12" s="563"/>
      <c r="BF12" s="417"/>
    </row>
    <row r="13" spans="1:58">
      <c r="A13" s="505"/>
      <c r="B13" s="518"/>
      <c r="C13" s="518"/>
      <c r="D13" s="517"/>
      <c r="E13" s="517" t="s">
        <v>379</v>
      </c>
      <c r="F13" s="546" t="e">
        <f>#REF!/#REF!</f>
        <v>#REF!</v>
      </c>
      <c r="G13" s="546"/>
      <c r="H13" s="551" t="e">
        <f>SUM(#REF!/#REF!)*100%</f>
        <v>#REF!</v>
      </c>
      <c r="I13" s="385"/>
      <c r="J13" s="158"/>
      <c r="K13" s="158"/>
      <c r="L13" s="505"/>
      <c r="M13" s="158"/>
      <c r="N13" s="535"/>
      <c r="O13" s="158"/>
      <c r="P13" s="158"/>
      <c r="Q13" s="158"/>
      <c r="R13" s="417">
        <f>SUM(R14:R16)</f>
        <v>0</v>
      </c>
      <c r="S13" s="385"/>
      <c r="T13" s="158"/>
      <c r="U13" s="158"/>
      <c r="V13" s="505"/>
      <c r="W13" s="158"/>
      <c r="X13" s="535"/>
      <c r="Y13" s="158"/>
      <c r="Z13" s="158"/>
      <c r="AA13" s="158"/>
      <c r="AB13" s="417">
        <f>SUM(AB14:AB14)</f>
        <v>0</v>
      </c>
      <c r="AC13" s="385"/>
      <c r="AD13" s="158"/>
      <c r="AE13" s="158"/>
      <c r="AF13" s="505"/>
      <c r="AG13" s="158"/>
      <c r="AH13" s="535"/>
      <c r="AI13" s="158"/>
      <c r="AJ13" s="158"/>
      <c r="AK13" s="158"/>
      <c r="AL13" s="417">
        <f>SUM(AL14:AL14)</f>
        <v>4000000</v>
      </c>
      <c r="AM13" s="385"/>
      <c r="AN13" s="158"/>
      <c r="AO13" s="158"/>
      <c r="AP13" s="505"/>
      <c r="AQ13" s="158"/>
      <c r="AR13" s="535"/>
      <c r="AS13" s="158"/>
      <c r="AT13" s="158"/>
      <c r="AU13" s="158"/>
      <c r="AV13" s="417">
        <f>SUM(AV14:AV14)</f>
        <v>0</v>
      </c>
      <c r="AW13" s="385"/>
      <c r="AX13" s="158"/>
      <c r="AY13" s="158"/>
      <c r="AZ13" s="505"/>
      <c r="BA13" s="158"/>
      <c r="BB13" s="535"/>
      <c r="BC13" s="158"/>
      <c r="BD13" s="158"/>
      <c r="BE13" s="158"/>
      <c r="BF13" s="417">
        <f>SUM(BF14:BF14)</f>
        <v>0</v>
      </c>
    </row>
    <row r="14" spans="1:58">
      <c r="A14" s="505"/>
      <c r="B14" s="518"/>
      <c r="C14" s="518"/>
      <c r="D14" s="518"/>
      <c r="E14" s="518"/>
      <c r="F14" s="546" t="e">
        <f>#REF!/#REF!</f>
        <v>#REF!</v>
      </c>
      <c r="G14" s="546"/>
      <c r="H14" s="551"/>
      <c r="I14" s="385"/>
      <c r="J14" s="559"/>
      <c r="K14" s="560"/>
      <c r="L14" s="505"/>
      <c r="M14" s="158"/>
      <c r="N14" s="562"/>
      <c r="O14" s="158"/>
      <c r="P14" s="561"/>
      <c r="Q14" s="563"/>
      <c r="R14" s="417"/>
      <c r="S14" s="385"/>
      <c r="T14" s="559"/>
      <c r="U14" s="560"/>
      <c r="V14" s="505"/>
      <c r="W14" s="158"/>
      <c r="X14" s="562"/>
      <c r="Y14" s="158"/>
      <c r="Z14" s="561"/>
      <c r="AA14" s="563"/>
      <c r="AB14" s="417"/>
      <c r="AC14" s="407" t="s">
        <v>299</v>
      </c>
      <c r="AD14" s="552">
        <v>200000</v>
      </c>
      <c r="AE14" s="553" t="s">
        <v>259</v>
      </c>
      <c r="AF14" s="554">
        <v>20</v>
      </c>
      <c r="AG14" s="553"/>
      <c r="AH14" s="555"/>
      <c r="AI14" s="553"/>
      <c r="AJ14" s="555"/>
      <c r="AK14" s="556" t="s">
        <v>260</v>
      </c>
      <c r="AL14" s="557">
        <f>SUM(AD14*AF14)</f>
        <v>4000000</v>
      </c>
      <c r="AM14" s="385"/>
      <c r="AN14" s="559"/>
      <c r="AO14" s="560"/>
      <c r="AP14" s="505"/>
      <c r="AQ14" s="158"/>
      <c r="AR14" s="562"/>
      <c r="AS14" s="158"/>
      <c r="AT14" s="561"/>
      <c r="AU14" s="563"/>
      <c r="AV14" s="417"/>
      <c r="AW14" s="385"/>
      <c r="AX14" s="559"/>
      <c r="AY14" s="560"/>
      <c r="AZ14" s="505"/>
      <c r="BA14" s="158"/>
      <c r="BB14" s="562"/>
      <c r="BC14" s="158"/>
      <c r="BD14" s="561"/>
      <c r="BE14" s="563"/>
      <c r="BF14" s="417"/>
    </row>
    <row r="15" spans="1:58">
      <c r="A15" s="505"/>
      <c r="B15" s="518"/>
      <c r="C15" s="518"/>
      <c r="D15" s="517"/>
      <c r="E15" s="517" t="s">
        <v>380</v>
      </c>
      <c r="F15" s="546" t="e">
        <f>#REF!/#REF!</f>
        <v>#REF!</v>
      </c>
      <c r="G15" s="546"/>
      <c r="H15" s="551" t="e">
        <f>SUM(#REF!/#REF!)*100%</f>
        <v>#REF!</v>
      </c>
      <c r="I15" s="385"/>
      <c r="J15" s="158"/>
      <c r="K15" s="158"/>
      <c r="L15" s="505"/>
      <c r="M15" s="158"/>
      <c r="N15" s="535"/>
      <c r="O15" s="158"/>
      <c r="P15" s="158"/>
      <c r="Q15" s="158"/>
      <c r="R15" s="417">
        <f>SUM(R16:R18)</f>
        <v>0</v>
      </c>
      <c r="S15" s="385"/>
      <c r="T15" s="158"/>
      <c r="U15" s="158"/>
      <c r="V15" s="505"/>
      <c r="W15" s="158"/>
      <c r="X15" s="535"/>
      <c r="Y15" s="158"/>
      <c r="Z15" s="158"/>
      <c r="AA15" s="158"/>
      <c r="AB15" s="417">
        <f>SUM(AB16)</f>
        <v>240000</v>
      </c>
      <c r="AC15" s="385"/>
      <c r="AD15" s="158"/>
      <c r="AE15" s="158"/>
      <c r="AF15" s="505"/>
      <c r="AG15" s="158"/>
      <c r="AH15" s="535"/>
      <c r="AI15" s="158"/>
      <c r="AJ15" s="158"/>
      <c r="AK15" s="158"/>
      <c r="AL15" s="417">
        <f>SUM(AL16)</f>
        <v>0</v>
      </c>
      <c r="AM15" s="385"/>
      <c r="AN15" s="158"/>
      <c r="AO15" s="158"/>
      <c r="AP15" s="505"/>
      <c r="AQ15" s="158"/>
      <c r="AR15" s="535"/>
      <c r="AS15" s="158"/>
      <c r="AT15" s="158"/>
      <c r="AU15" s="158"/>
      <c r="AV15" s="417">
        <f>SUM(AV16)</f>
        <v>0</v>
      </c>
      <c r="AW15" s="385"/>
      <c r="AX15" s="158"/>
      <c r="AY15" s="158"/>
      <c r="AZ15" s="505"/>
      <c r="BA15" s="158"/>
      <c r="BB15" s="535"/>
      <c r="BC15" s="158"/>
      <c r="BD15" s="158"/>
      <c r="BE15" s="158"/>
      <c r="BF15" s="417">
        <f>SUM(BF16)</f>
        <v>0</v>
      </c>
    </row>
    <row r="16" spans="1:58">
      <c r="A16" s="505"/>
      <c r="B16" s="518"/>
      <c r="C16" s="518"/>
      <c r="D16" s="518"/>
      <c r="E16" s="518"/>
      <c r="F16" s="546" t="e">
        <f>#REF!/#REF!</f>
        <v>#REF!</v>
      </c>
      <c r="G16" s="546"/>
      <c r="H16" s="551"/>
      <c r="I16" s="385"/>
      <c r="J16" s="559"/>
      <c r="K16" s="158"/>
      <c r="L16" s="561"/>
      <c r="M16" s="158"/>
      <c r="N16" s="562"/>
      <c r="O16" s="158"/>
      <c r="P16" s="561"/>
      <c r="Q16" s="563"/>
      <c r="R16" s="417"/>
      <c r="S16" s="394" t="s">
        <v>284</v>
      </c>
      <c r="T16" s="552">
        <v>20000</v>
      </c>
      <c r="U16" s="553" t="s">
        <v>259</v>
      </c>
      <c r="V16" s="566">
        <v>12</v>
      </c>
      <c r="W16" s="553"/>
      <c r="X16" s="565"/>
      <c r="Y16" s="553"/>
      <c r="Z16" s="566"/>
      <c r="AA16" s="556" t="s">
        <v>260</v>
      </c>
      <c r="AB16" s="557">
        <f>SUM(T16*V16)</f>
        <v>240000</v>
      </c>
      <c r="AC16" s="394"/>
      <c r="AD16" s="552"/>
      <c r="AE16" s="553"/>
      <c r="AF16" s="566"/>
      <c r="AG16" s="553"/>
      <c r="AH16" s="565"/>
      <c r="AI16" s="553"/>
      <c r="AJ16" s="566"/>
      <c r="AK16" s="556"/>
      <c r="AL16" s="557"/>
      <c r="AM16" s="385"/>
      <c r="AN16" s="559"/>
      <c r="AO16" s="158"/>
      <c r="AP16" s="561"/>
      <c r="AQ16" s="158"/>
      <c r="AR16" s="562"/>
      <c r="AS16" s="158"/>
      <c r="AT16" s="561"/>
      <c r="AU16" s="563"/>
      <c r="AV16" s="417"/>
      <c r="AW16" s="385"/>
      <c r="AX16" s="559"/>
      <c r="AY16" s="158"/>
      <c r="AZ16" s="561"/>
      <c r="BA16" s="158"/>
      <c r="BB16" s="562"/>
      <c r="BC16" s="158"/>
      <c r="BD16" s="561"/>
      <c r="BE16" s="563"/>
      <c r="BF16" s="417"/>
    </row>
    <row r="17" spans="1:58">
      <c r="A17" s="505"/>
      <c r="B17" s="518"/>
      <c r="C17" s="518"/>
      <c r="D17" s="517"/>
      <c r="E17" s="517" t="s">
        <v>381</v>
      </c>
      <c r="F17" s="546" t="e">
        <f>#REF!/#REF!</f>
        <v>#REF!</v>
      </c>
      <c r="G17" s="546"/>
      <c r="H17" s="551" t="e">
        <f>SUM(#REF!/#REF!)*100%</f>
        <v>#REF!</v>
      </c>
      <c r="I17" s="385"/>
      <c r="J17" s="158"/>
      <c r="K17" s="158"/>
      <c r="L17" s="505"/>
      <c r="M17" s="158"/>
      <c r="N17" s="535"/>
      <c r="O17" s="158"/>
      <c r="P17" s="158"/>
      <c r="Q17" s="158"/>
      <c r="R17" s="417">
        <f>SUM(R18:R20)</f>
        <v>0</v>
      </c>
      <c r="S17" s="385"/>
      <c r="T17" s="158"/>
      <c r="U17" s="158"/>
      <c r="V17" s="505"/>
      <c r="W17" s="158"/>
      <c r="X17" s="535"/>
      <c r="Y17" s="158"/>
      <c r="Z17" s="158"/>
      <c r="AA17" s="158"/>
      <c r="AB17" s="417">
        <f>SUM(AB18:AB19)</f>
        <v>1240000</v>
      </c>
      <c r="AC17" s="385"/>
      <c r="AD17" s="158"/>
      <c r="AE17" s="158"/>
      <c r="AF17" s="505"/>
      <c r="AG17" s="158"/>
      <c r="AH17" s="535"/>
      <c r="AI17" s="158"/>
      <c r="AJ17" s="158"/>
      <c r="AK17" s="158"/>
      <c r="AL17" s="417">
        <f>SUM(AL18:AL19)</f>
        <v>240000</v>
      </c>
      <c r="AM17" s="385"/>
      <c r="AN17" s="158"/>
      <c r="AO17" s="158"/>
      <c r="AP17" s="505"/>
      <c r="AQ17" s="158"/>
      <c r="AR17" s="535"/>
      <c r="AS17" s="158"/>
      <c r="AT17" s="158"/>
      <c r="AU17" s="158"/>
      <c r="AV17" s="417">
        <f>SUM(AV18:AV19)</f>
        <v>0</v>
      </c>
      <c r="AW17" s="385"/>
      <c r="AX17" s="158"/>
      <c r="AY17" s="158"/>
      <c r="AZ17" s="505"/>
      <c r="BA17" s="158"/>
      <c r="BB17" s="535"/>
      <c r="BC17" s="158"/>
      <c r="BD17" s="158"/>
      <c r="BE17" s="158"/>
      <c r="BF17" s="417">
        <f>SUM(BF18:BF19)</f>
        <v>0</v>
      </c>
    </row>
    <row r="18" spans="1:58">
      <c r="A18" s="505"/>
      <c r="B18" s="518"/>
      <c r="C18" s="518"/>
      <c r="D18" s="518"/>
      <c r="E18" s="518"/>
      <c r="F18" s="546" t="e">
        <f>#REF!/#REF!</f>
        <v>#REF!</v>
      </c>
      <c r="G18" s="546"/>
      <c r="H18" s="551"/>
      <c r="I18" s="385"/>
      <c r="J18" s="559"/>
      <c r="K18" s="158"/>
      <c r="L18" s="573"/>
      <c r="M18" s="158"/>
      <c r="N18" s="562"/>
      <c r="O18" s="158"/>
      <c r="P18" s="561"/>
      <c r="Q18" s="563"/>
      <c r="R18" s="417"/>
      <c r="S18" s="394" t="s">
        <v>283</v>
      </c>
      <c r="T18" s="552">
        <v>20000</v>
      </c>
      <c r="U18" s="553" t="s">
        <v>259</v>
      </c>
      <c r="V18" s="566">
        <v>12</v>
      </c>
      <c r="W18" s="553"/>
      <c r="X18" s="565"/>
      <c r="Y18" s="553"/>
      <c r="Z18" s="566"/>
      <c r="AA18" s="556" t="s">
        <v>260</v>
      </c>
      <c r="AB18" s="557">
        <f>SUM(T18*V18)</f>
        <v>240000</v>
      </c>
      <c r="AC18" s="394" t="s">
        <v>283</v>
      </c>
      <c r="AD18" s="552">
        <v>20000</v>
      </c>
      <c r="AE18" s="553" t="s">
        <v>259</v>
      </c>
      <c r="AF18" s="566">
        <v>12</v>
      </c>
      <c r="AG18" s="553"/>
      <c r="AH18" s="565"/>
      <c r="AI18" s="553"/>
      <c r="AJ18" s="566"/>
      <c r="AK18" s="556" t="s">
        <v>260</v>
      </c>
      <c r="AL18" s="557">
        <f>SUM(AD18*AF18)</f>
        <v>240000</v>
      </c>
      <c r="AM18" s="385"/>
      <c r="AN18" s="559"/>
      <c r="AO18" s="158"/>
      <c r="AP18" s="573"/>
      <c r="AQ18" s="158"/>
      <c r="AR18" s="562"/>
      <c r="AS18" s="158"/>
      <c r="AT18" s="561"/>
      <c r="AU18" s="563"/>
      <c r="AV18" s="417"/>
      <c r="AW18" s="385"/>
      <c r="AX18" s="559"/>
      <c r="AY18" s="158"/>
      <c r="AZ18" s="573"/>
      <c r="BA18" s="158"/>
      <c r="BB18" s="562"/>
      <c r="BC18" s="158"/>
      <c r="BD18" s="561"/>
      <c r="BE18" s="563"/>
      <c r="BF18" s="417"/>
    </row>
    <row r="19" spans="1:58">
      <c r="A19" s="505"/>
      <c r="B19" s="518"/>
      <c r="C19" s="518"/>
      <c r="D19" s="518"/>
      <c r="E19" s="518"/>
      <c r="F19" s="546" t="e">
        <f>#REF!/#REF!</f>
        <v>#REF!</v>
      </c>
      <c r="G19" s="546"/>
      <c r="H19" s="551"/>
      <c r="I19" s="385"/>
      <c r="J19" s="559"/>
      <c r="K19" s="158"/>
      <c r="L19" s="573"/>
      <c r="M19" s="158"/>
      <c r="N19" s="562"/>
      <c r="O19" s="158"/>
      <c r="P19" s="561"/>
      <c r="Q19" s="563"/>
      <c r="R19" s="417"/>
      <c r="S19" s="395" t="s">
        <v>300</v>
      </c>
      <c r="T19" s="574">
        <v>500000</v>
      </c>
      <c r="U19" s="575" t="s">
        <v>259</v>
      </c>
      <c r="V19" s="576">
        <v>2</v>
      </c>
      <c r="W19" s="577"/>
      <c r="X19" s="578"/>
      <c r="Y19" s="577"/>
      <c r="Z19" s="579"/>
      <c r="AA19" s="580" t="s">
        <v>260</v>
      </c>
      <c r="AB19" s="581">
        <f>SUM(T19*V19)</f>
        <v>1000000</v>
      </c>
      <c r="AC19" s="385"/>
      <c r="AD19" s="559"/>
      <c r="AE19" s="158"/>
      <c r="AF19" s="573"/>
      <c r="AG19" s="158"/>
      <c r="AH19" s="562"/>
      <c r="AI19" s="158"/>
      <c r="AJ19" s="561"/>
      <c r="AK19" s="563"/>
      <c r="AL19" s="417"/>
      <c r="AM19" s="385"/>
      <c r="AN19" s="559"/>
      <c r="AO19" s="158"/>
      <c r="AP19" s="573"/>
      <c r="AQ19" s="158"/>
      <c r="AR19" s="562"/>
      <c r="AS19" s="158"/>
      <c r="AT19" s="561"/>
      <c r="AU19" s="563"/>
      <c r="AV19" s="417"/>
      <c r="AW19" s="385"/>
      <c r="AX19" s="559"/>
      <c r="AY19" s="158"/>
      <c r="AZ19" s="573"/>
      <c r="BA19" s="158"/>
      <c r="BB19" s="562"/>
      <c r="BC19" s="158"/>
      <c r="BD19" s="561"/>
      <c r="BE19" s="563"/>
      <c r="BF19" s="417"/>
    </row>
    <row r="20" spans="1:58">
      <c r="A20" s="505"/>
      <c r="B20" s="518"/>
      <c r="C20" s="518"/>
      <c r="D20" s="517"/>
      <c r="E20" s="517" t="s">
        <v>382</v>
      </c>
      <c r="F20" s="546" t="e">
        <f>#REF!/#REF!</f>
        <v>#REF!</v>
      </c>
      <c r="G20" s="546"/>
      <c r="H20" s="551" t="e">
        <f>SUM(#REF!/#REF!)*100%</f>
        <v>#REF!</v>
      </c>
      <c r="I20" s="385"/>
      <c r="J20" s="158"/>
      <c r="K20" s="158"/>
      <c r="L20" s="505"/>
      <c r="M20" s="158"/>
      <c r="N20" s="535"/>
      <c r="O20" s="158"/>
      <c r="P20" s="158"/>
      <c r="Q20" s="158"/>
      <c r="R20" s="417">
        <f>SUM(R21:R23)</f>
        <v>0</v>
      </c>
      <c r="S20" s="385"/>
      <c r="T20" s="158"/>
      <c r="U20" s="158"/>
      <c r="V20" s="505"/>
      <c r="W20" s="158"/>
      <c r="X20" s="535"/>
      <c r="Y20" s="158"/>
      <c r="Z20" s="158"/>
      <c r="AA20" s="158"/>
      <c r="AB20" s="417">
        <f>SUM(AB21)</f>
        <v>0</v>
      </c>
      <c r="AC20" s="385"/>
      <c r="AD20" s="158"/>
      <c r="AE20" s="158"/>
      <c r="AF20" s="505"/>
      <c r="AG20" s="158"/>
      <c r="AH20" s="535"/>
      <c r="AI20" s="158"/>
      <c r="AJ20" s="158"/>
      <c r="AK20" s="158"/>
      <c r="AL20" s="417">
        <f>SUM(AL21)</f>
        <v>0</v>
      </c>
      <c r="AM20" s="385"/>
      <c r="AN20" s="158"/>
      <c r="AO20" s="158"/>
      <c r="AP20" s="505"/>
      <c r="AQ20" s="158"/>
      <c r="AR20" s="535"/>
      <c r="AS20" s="158"/>
      <c r="AT20" s="158"/>
      <c r="AU20" s="158"/>
      <c r="AV20" s="417">
        <f>SUM(AV21)</f>
        <v>0</v>
      </c>
      <c r="AW20" s="385"/>
      <c r="AX20" s="158"/>
      <c r="AY20" s="158"/>
      <c r="AZ20" s="505"/>
      <c r="BA20" s="158"/>
      <c r="BB20" s="535"/>
      <c r="BC20" s="158"/>
      <c r="BD20" s="158"/>
      <c r="BE20" s="158"/>
      <c r="BF20" s="417">
        <f>SUM(BF21)</f>
        <v>0</v>
      </c>
    </row>
    <row r="21" spans="1:58">
      <c r="A21" s="505"/>
      <c r="B21" s="518"/>
      <c r="C21" s="518"/>
      <c r="D21" s="518"/>
      <c r="E21" s="518"/>
      <c r="F21" s="546" t="e">
        <f>#REF!/#REF!</f>
        <v>#REF!</v>
      </c>
      <c r="G21" s="546"/>
      <c r="H21" s="551" t="e">
        <f>SUM(#REF!/#REF!)*100%</f>
        <v>#REF!</v>
      </c>
      <c r="I21" s="385"/>
      <c r="J21" s="158"/>
      <c r="K21" s="158"/>
      <c r="L21" s="505"/>
      <c r="M21" s="158"/>
      <c r="N21" s="535"/>
      <c r="O21" s="158"/>
      <c r="P21" s="158"/>
      <c r="Q21" s="158"/>
      <c r="R21" s="417"/>
      <c r="S21" s="385"/>
      <c r="T21" s="158"/>
      <c r="U21" s="158"/>
      <c r="V21" s="505"/>
      <c r="W21" s="158"/>
      <c r="X21" s="535"/>
      <c r="Y21" s="158"/>
      <c r="Z21" s="158"/>
      <c r="AA21" s="158"/>
      <c r="AB21" s="417"/>
      <c r="AC21" s="385"/>
      <c r="AD21" s="158"/>
      <c r="AE21" s="158"/>
      <c r="AF21" s="505"/>
      <c r="AG21" s="158"/>
      <c r="AH21" s="535"/>
      <c r="AI21" s="158"/>
      <c r="AJ21" s="158"/>
      <c r="AK21" s="158"/>
      <c r="AL21" s="417"/>
      <c r="AM21" s="385"/>
      <c r="AN21" s="158"/>
      <c r="AO21" s="158"/>
      <c r="AP21" s="505"/>
      <c r="AQ21" s="158"/>
      <c r="AR21" s="535"/>
      <c r="AS21" s="158"/>
      <c r="AT21" s="158"/>
      <c r="AU21" s="158"/>
      <c r="AV21" s="417"/>
      <c r="AW21" s="385"/>
      <c r="AX21" s="158"/>
      <c r="AY21" s="158"/>
      <c r="AZ21" s="505"/>
      <c r="BA21" s="158"/>
      <c r="BB21" s="535"/>
      <c r="BC21" s="158"/>
      <c r="BD21" s="158"/>
      <c r="BE21" s="158"/>
      <c r="BF21" s="417"/>
    </row>
    <row r="22" spans="1:58">
      <c r="A22" s="505"/>
      <c r="B22" s="518"/>
      <c r="C22" s="518"/>
      <c r="D22" s="517"/>
      <c r="E22" s="517" t="s">
        <v>383</v>
      </c>
      <c r="F22" s="546" t="e">
        <f>#REF!/#REF!</f>
        <v>#REF!</v>
      </c>
      <c r="G22" s="546"/>
      <c r="H22" s="551" t="e">
        <f>SUM(#REF!/#REF!)*100%</f>
        <v>#REF!</v>
      </c>
      <c r="I22" s="385"/>
      <c r="J22" s="158"/>
      <c r="K22" s="158"/>
      <c r="L22" s="505"/>
      <c r="M22" s="158"/>
      <c r="N22" s="535"/>
      <c r="O22" s="158"/>
      <c r="P22" s="158"/>
      <c r="Q22" s="158"/>
      <c r="R22" s="417">
        <f>SUM(R23:R25)</f>
        <v>0</v>
      </c>
      <c r="S22" s="394"/>
      <c r="T22" s="552">
        <v>40000</v>
      </c>
      <c r="U22" s="582" t="s">
        <v>259</v>
      </c>
      <c r="V22" s="566">
        <v>12</v>
      </c>
      <c r="W22" s="553"/>
      <c r="X22" s="565"/>
      <c r="Y22" s="553"/>
      <c r="Z22" s="566"/>
      <c r="AA22" s="556" t="s">
        <v>260</v>
      </c>
      <c r="AB22" s="417">
        <f>SUM(AB23:AB25)</f>
        <v>480000</v>
      </c>
      <c r="AC22" s="394"/>
      <c r="AD22" s="552">
        <v>20000</v>
      </c>
      <c r="AE22" s="553" t="s">
        <v>259</v>
      </c>
      <c r="AF22" s="554">
        <v>50</v>
      </c>
      <c r="AG22" s="553" t="s">
        <v>259</v>
      </c>
      <c r="AH22" s="555"/>
      <c r="AI22" s="553"/>
      <c r="AJ22" s="566"/>
      <c r="AK22" s="556" t="s">
        <v>260</v>
      </c>
      <c r="AL22" s="417">
        <f>SUM(AL23:AL25)</f>
        <v>1300000</v>
      </c>
      <c r="AM22" s="385"/>
      <c r="AN22" s="158"/>
      <c r="AO22" s="158"/>
      <c r="AP22" s="505"/>
      <c r="AQ22" s="158"/>
      <c r="AR22" s="535"/>
      <c r="AS22" s="158"/>
      <c r="AT22" s="158"/>
      <c r="AU22" s="158"/>
      <c r="AV22" s="417">
        <f>SUM(AV23:AV25)</f>
        <v>300000</v>
      </c>
      <c r="AW22" s="385"/>
      <c r="AX22" s="158"/>
      <c r="AY22" s="158"/>
      <c r="AZ22" s="505"/>
      <c r="BA22" s="158"/>
      <c r="BB22" s="535"/>
      <c r="BC22" s="158"/>
      <c r="BD22" s="158"/>
      <c r="BE22" s="158"/>
      <c r="BF22" s="417">
        <f>SUM(BF23:BF25)</f>
        <v>1760000</v>
      </c>
    </row>
    <row r="23" spans="1:58">
      <c r="A23" s="505"/>
      <c r="B23" s="518"/>
      <c r="C23" s="518"/>
      <c r="D23" s="518"/>
      <c r="E23" s="518"/>
      <c r="F23" s="546" t="e">
        <f>#REF!/#REF!</f>
        <v>#REF!</v>
      </c>
      <c r="G23" s="546"/>
      <c r="H23" s="551" t="e">
        <f>SUM(#REF!/#REF!)*100%</f>
        <v>#REF!</v>
      </c>
      <c r="I23" s="385"/>
      <c r="J23" s="158"/>
      <c r="K23" s="158"/>
      <c r="L23" s="505"/>
      <c r="M23" s="158"/>
      <c r="N23" s="535"/>
      <c r="O23" s="158"/>
      <c r="P23" s="158"/>
      <c r="Q23" s="158"/>
      <c r="R23" s="417"/>
      <c r="S23" s="394" t="s">
        <v>301</v>
      </c>
      <c r="T23" s="552">
        <v>40000</v>
      </c>
      <c r="U23" s="582" t="s">
        <v>259</v>
      </c>
      <c r="V23" s="566">
        <v>12</v>
      </c>
      <c r="W23" s="553"/>
      <c r="X23" s="565"/>
      <c r="Y23" s="553"/>
      <c r="Z23" s="566"/>
      <c r="AA23" s="556" t="s">
        <v>260</v>
      </c>
      <c r="AB23" s="557">
        <f>SUM(T23*V23)</f>
        <v>480000</v>
      </c>
      <c r="AC23" s="394" t="s">
        <v>301</v>
      </c>
      <c r="AD23" s="552">
        <v>30000</v>
      </c>
      <c r="AE23" s="553" t="s">
        <v>259</v>
      </c>
      <c r="AF23" s="555">
        <v>10</v>
      </c>
      <c r="AG23" s="553"/>
      <c r="AH23" s="555"/>
      <c r="AI23" s="553"/>
      <c r="AJ23" s="555"/>
      <c r="AK23" s="556" t="s">
        <v>260</v>
      </c>
      <c r="AL23" s="557">
        <f>SUM(AD23*AF23)</f>
        <v>300000</v>
      </c>
      <c r="AM23" s="394" t="s">
        <v>301</v>
      </c>
      <c r="AN23" s="552">
        <v>30000</v>
      </c>
      <c r="AO23" s="553" t="s">
        <v>259</v>
      </c>
      <c r="AP23" s="555">
        <v>10</v>
      </c>
      <c r="AQ23" s="553"/>
      <c r="AR23" s="555"/>
      <c r="AS23" s="553"/>
      <c r="AT23" s="555"/>
      <c r="AU23" s="556" t="s">
        <v>260</v>
      </c>
      <c r="AV23" s="557">
        <f>SUM(AN23*AP23)</f>
        <v>300000</v>
      </c>
      <c r="AW23" s="394" t="s">
        <v>301</v>
      </c>
      <c r="AX23" s="552">
        <v>80000</v>
      </c>
      <c r="AY23" s="582" t="s">
        <v>259</v>
      </c>
      <c r="AZ23" s="566">
        <v>12</v>
      </c>
      <c r="BA23" s="553"/>
      <c r="BB23" s="565"/>
      <c r="BC23" s="553"/>
      <c r="BD23" s="566"/>
      <c r="BE23" s="556" t="s">
        <v>260</v>
      </c>
      <c r="BF23" s="557">
        <f>SUM(AX23*AZ23)</f>
        <v>960000</v>
      </c>
    </row>
    <row r="24" spans="1:58">
      <c r="A24" s="505"/>
      <c r="B24" s="518"/>
      <c r="C24" s="518"/>
      <c r="D24" s="518"/>
      <c r="E24" s="518"/>
      <c r="F24" s="546" t="e">
        <f>#REF!/#REF!</f>
        <v>#REF!</v>
      </c>
      <c r="G24" s="546"/>
      <c r="H24" s="551" t="e">
        <f>SUM(#REF!/#REF!)*100%</f>
        <v>#REF!</v>
      </c>
      <c r="I24" s="385"/>
      <c r="J24" s="158"/>
      <c r="K24" s="158"/>
      <c r="L24" s="505"/>
      <c r="M24" s="158"/>
      <c r="N24" s="535"/>
      <c r="O24" s="158"/>
      <c r="P24" s="158"/>
      <c r="Q24" s="158"/>
      <c r="R24" s="417"/>
      <c r="S24" s="385"/>
      <c r="T24" s="158"/>
      <c r="U24" s="158"/>
      <c r="V24" s="505"/>
      <c r="W24" s="158"/>
      <c r="X24" s="535"/>
      <c r="Y24" s="158"/>
      <c r="Z24" s="158"/>
      <c r="AA24" s="158"/>
      <c r="AB24" s="417"/>
      <c r="AC24" s="394" t="s">
        <v>178</v>
      </c>
      <c r="AD24" s="552">
        <v>20000</v>
      </c>
      <c r="AE24" s="553" t="s">
        <v>259</v>
      </c>
      <c r="AF24" s="554">
        <v>50</v>
      </c>
      <c r="AG24" s="553" t="s">
        <v>259</v>
      </c>
      <c r="AH24" s="555"/>
      <c r="AI24" s="553"/>
      <c r="AJ24" s="566"/>
      <c r="AK24" s="556" t="s">
        <v>260</v>
      </c>
      <c r="AL24" s="557">
        <f>SUM(AD24*AF24)</f>
        <v>1000000</v>
      </c>
      <c r="AM24" s="385"/>
      <c r="AN24" s="158"/>
      <c r="AO24" s="158"/>
      <c r="AP24" s="505"/>
      <c r="AQ24" s="158"/>
      <c r="AR24" s="535"/>
      <c r="AS24" s="158"/>
      <c r="AT24" s="158"/>
      <c r="AU24" s="158"/>
      <c r="AV24" s="417"/>
      <c r="AW24" s="394" t="s">
        <v>275</v>
      </c>
      <c r="AX24" s="552">
        <v>100000</v>
      </c>
      <c r="AY24" s="582" t="s">
        <v>259</v>
      </c>
      <c r="AZ24" s="583">
        <v>4</v>
      </c>
      <c r="BA24" s="553"/>
      <c r="BB24" s="565"/>
      <c r="BC24" s="553"/>
      <c r="BD24" s="566"/>
      <c r="BE24" s="556" t="s">
        <v>260</v>
      </c>
      <c r="BF24" s="557">
        <f>SUM(AX24*AZ24)</f>
        <v>400000</v>
      </c>
    </row>
    <row r="25" spans="1:58">
      <c r="A25" s="505"/>
      <c r="B25" s="518"/>
      <c r="C25" s="518"/>
      <c r="D25" s="518"/>
      <c r="E25" s="518"/>
      <c r="F25" s="546" t="e">
        <f>#REF!/#REF!</f>
        <v>#REF!</v>
      </c>
      <c r="G25" s="546"/>
      <c r="H25" s="551" t="e">
        <f>SUM(#REF!/#REF!)*100%</f>
        <v>#REF!</v>
      </c>
      <c r="I25" s="385"/>
      <c r="J25" s="158"/>
      <c r="K25" s="158"/>
      <c r="L25" s="505"/>
      <c r="M25" s="158"/>
      <c r="N25" s="535"/>
      <c r="O25" s="158"/>
      <c r="P25" s="158"/>
      <c r="Q25" s="158"/>
      <c r="R25" s="417"/>
      <c r="S25" s="385"/>
      <c r="T25" s="158"/>
      <c r="U25" s="158"/>
      <c r="V25" s="505"/>
      <c r="W25" s="158"/>
      <c r="X25" s="535"/>
      <c r="Y25" s="158"/>
      <c r="Z25" s="158"/>
      <c r="AA25" s="158"/>
      <c r="AB25" s="417"/>
      <c r="AC25" s="385"/>
      <c r="AD25" s="158"/>
      <c r="AE25" s="158"/>
      <c r="AF25" s="505"/>
      <c r="AG25" s="158"/>
      <c r="AH25" s="535"/>
      <c r="AI25" s="158"/>
      <c r="AJ25" s="158"/>
      <c r="AK25" s="158"/>
      <c r="AL25" s="417"/>
      <c r="AM25" s="385"/>
      <c r="AN25" s="158"/>
      <c r="AO25" s="158"/>
      <c r="AP25" s="505"/>
      <c r="AQ25" s="158"/>
      <c r="AR25" s="535"/>
      <c r="AS25" s="158"/>
      <c r="AT25" s="158"/>
      <c r="AU25" s="158"/>
      <c r="AV25" s="417"/>
      <c r="AW25" s="394" t="s">
        <v>276</v>
      </c>
      <c r="AX25" s="552">
        <v>200000</v>
      </c>
      <c r="AY25" s="553" t="s">
        <v>259</v>
      </c>
      <c r="AZ25" s="554">
        <v>2</v>
      </c>
      <c r="BA25" s="553" t="s">
        <v>259</v>
      </c>
      <c r="BB25" s="584">
        <v>1</v>
      </c>
      <c r="BC25" s="553"/>
      <c r="BD25" s="553"/>
      <c r="BE25" s="556" t="s">
        <v>260</v>
      </c>
      <c r="BF25" s="557">
        <f>SUM(AX25*AZ25*BB25)</f>
        <v>400000</v>
      </c>
    </row>
    <row r="26" spans="1:58">
      <c r="A26" s="505"/>
      <c r="B26" s="518"/>
      <c r="C26" s="518"/>
      <c r="D26" s="517"/>
      <c r="E26" s="517" t="s">
        <v>384</v>
      </c>
      <c r="F26" s="546" t="e">
        <f>#REF!/#REF!</f>
        <v>#REF!</v>
      </c>
      <c r="G26" s="546"/>
      <c r="H26" s="551" t="e">
        <f>SUM(#REF!/#REF!)*100%</f>
        <v>#REF!</v>
      </c>
      <c r="I26" s="385"/>
      <c r="J26" s="158"/>
      <c r="K26" s="158"/>
      <c r="L26" s="505"/>
      <c r="M26" s="158"/>
      <c r="N26" s="535"/>
      <c r="O26" s="158"/>
      <c r="P26" s="158"/>
      <c r="Q26" s="158"/>
      <c r="R26" s="417">
        <f>SUM(R27)</f>
        <v>0</v>
      </c>
      <c r="S26" s="385"/>
      <c r="T26" s="158"/>
      <c r="U26" s="158"/>
      <c r="V26" s="505"/>
      <c r="W26" s="158"/>
      <c r="X26" s="535"/>
      <c r="Y26" s="158"/>
      <c r="Z26" s="158"/>
      <c r="AA26" s="158"/>
      <c r="AB26" s="417">
        <f>SUM(AB27)</f>
        <v>720000</v>
      </c>
      <c r="AC26" s="385"/>
      <c r="AD26" s="158"/>
      <c r="AE26" s="158"/>
      <c r="AF26" s="505"/>
      <c r="AG26" s="158"/>
      <c r="AH26" s="535"/>
      <c r="AI26" s="158"/>
      <c r="AJ26" s="158"/>
      <c r="AK26" s="158"/>
      <c r="AL26" s="417">
        <f>SUM(AL27)</f>
        <v>0</v>
      </c>
      <c r="AM26" s="385"/>
      <c r="AN26" s="158"/>
      <c r="AO26" s="158"/>
      <c r="AP26" s="505"/>
      <c r="AQ26" s="158"/>
      <c r="AR26" s="535"/>
      <c r="AS26" s="158"/>
      <c r="AT26" s="158"/>
      <c r="AU26" s="158"/>
      <c r="AV26" s="417">
        <f>SUM(AV27)</f>
        <v>0</v>
      </c>
      <c r="AW26" s="385"/>
      <c r="AX26" s="158"/>
      <c r="AY26" s="158"/>
      <c r="AZ26" s="505"/>
      <c r="BA26" s="158"/>
      <c r="BB26" s="535"/>
      <c r="BC26" s="158"/>
      <c r="BD26" s="158"/>
      <c r="BE26" s="158"/>
      <c r="BF26" s="417">
        <f>SUM(BF27)</f>
        <v>0</v>
      </c>
    </row>
    <row r="27" spans="1:58">
      <c r="A27" s="505"/>
      <c r="B27" s="518"/>
      <c r="C27" s="518"/>
      <c r="D27" s="518"/>
      <c r="E27" s="518"/>
      <c r="F27" s="546" t="e">
        <f>#REF!/#REF!</f>
        <v>#REF!</v>
      </c>
      <c r="G27" s="546"/>
      <c r="H27" s="551" t="e">
        <f>SUM(#REF!/#REF!)*100%</f>
        <v>#REF!</v>
      </c>
      <c r="I27" s="385"/>
      <c r="J27" s="158"/>
      <c r="K27" s="158"/>
      <c r="L27" s="505"/>
      <c r="M27" s="158"/>
      <c r="N27" s="535"/>
      <c r="O27" s="158"/>
      <c r="P27" s="158"/>
      <c r="Q27" s="158"/>
      <c r="R27" s="417"/>
      <c r="S27" s="406" t="s">
        <v>302</v>
      </c>
      <c r="T27" s="574">
        <v>30000</v>
      </c>
      <c r="U27" s="577" t="s">
        <v>259</v>
      </c>
      <c r="V27" s="585">
        <v>2</v>
      </c>
      <c r="W27" s="577" t="s">
        <v>259</v>
      </c>
      <c r="X27" s="579">
        <v>12</v>
      </c>
      <c r="Y27" s="577"/>
      <c r="Z27" s="579"/>
      <c r="AA27" s="580" t="s">
        <v>260</v>
      </c>
      <c r="AB27" s="581">
        <f>SUM(T27*V27*X27)</f>
        <v>720000</v>
      </c>
      <c r="AC27" s="385"/>
      <c r="AD27" s="158"/>
      <c r="AE27" s="158"/>
      <c r="AF27" s="505"/>
      <c r="AG27" s="158"/>
      <c r="AH27" s="535"/>
      <c r="AI27" s="158"/>
      <c r="AJ27" s="158"/>
      <c r="AK27" s="158"/>
      <c r="AL27" s="417"/>
      <c r="AM27" s="385"/>
      <c r="AN27" s="158"/>
      <c r="AO27" s="158"/>
      <c r="AP27" s="505"/>
      <c r="AQ27" s="158"/>
      <c r="AR27" s="535"/>
      <c r="AS27" s="158"/>
      <c r="AT27" s="158"/>
      <c r="AU27" s="158"/>
      <c r="AV27" s="417"/>
      <c r="AW27" s="385"/>
      <c r="AX27" s="158"/>
      <c r="AY27" s="158"/>
      <c r="AZ27" s="505"/>
      <c r="BA27" s="158"/>
      <c r="BB27" s="535"/>
      <c r="BC27" s="158"/>
      <c r="BD27" s="158"/>
      <c r="BE27" s="158"/>
      <c r="BF27" s="417"/>
    </row>
    <row r="28" spans="1:58">
      <c r="A28" s="505"/>
      <c r="B28" s="518"/>
      <c r="C28" s="518"/>
      <c r="D28" s="517"/>
      <c r="E28" s="517" t="s">
        <v>385</v>
      </c>
      <c r="F28" s="546" t="e">
        <f>#REF!/#REF!</f>
        <v>#REF!</v>
      </c>
      <c r="G28" s="546"/>
      <c r="H28" s="551" t="e">
        <f>SUM(#REF!/#REF!)*100%</f>
        <v>#REF!</v>
      </c>
      <c r="I28" s="385"/>
      <c r="J28" s="158"/>
      <c r="K28" s="158"/>
      <c r="L28" s="505"/>
      <c r="M28" s="158"/>
      <c r="N28" s="535"/>
      <c r="O28" s="158"/>
      <c r="P28" s="158"/>
      <c r="Q28" s="158"/>
      <c r="R28" s="417">
        <f>SUM(R29)</f>
        <v>0</v>
      </c>
      <c r="S28" s="394"/>
      <c r="T28" s="552"/>
      <c r="U28" s="582"/>
      <c r="V28" s="554"/>
      <c r="W28" s="553"/>
      <c r="X28" s="565"/>
      <c r="Y28" s="553"/>
      <c r="Z28" s="566"/>
      <c r="AA28" s="556"/>
      <c r="AB28" s="417">
        <f>SUM(AB29)</f>
        <v>1200000</v>
      </c>
      <c r="AC28" s="385"/>
      <c r="AD28" s="158"/>
      <c r="AE28" s="158"/>
      <c r="AF28" s="505"/>
      <c r="AG28" s="158"/>
      <c r="AH28" s="535"/>
      <c r="AI28" s="158"/>
      <c r="AJ28" s="158"/>
      <c r="AK28" s="158"/>
      <c r="AL28" s="417"/>
      <c r="AM28" s="385"/>
      <c r="AN28" s="158"/>
      <c r="AO28" s="158"/>
      <c r="AP28" s="505"/>
      <c r="AQ28" s="158"/>
      <c r="AR28" s="535"/>
      <c r="AS28" s="158"/>
      <c r="AT28" s="158"/>
      <c r="AU28" s="158"/>
      <c r="AV28" s="417"/>
      <c r="AW28" s="385"/>
      <c r="AX28" s="158"/>
      <c r="AY28" s="158"/>
      <c r="AZ28" s="505"/>
      <c r="BA28" s="158"/>
      <c r="BB28" s="535"/>
      <c r="BC28" s="158"/>
      <c r="BD28" s="158"/>
      <c r="BE28" s="158"/>
      <c r="BF28" s="417"/>
    </row>
    <row r="29" spans="1:58">
      <c r="A29" s="505"/>
      <c r="B29" s="518"/>
      <c r="C29" s="518"/>
      <c r="D29" s="518"/>
      <c r="E29" s="518"/>
      <c r="F29" s="546" t="e">
        <f>#REF!/#REF!</f>
        <v>#REF!</v>
      </c>
      <c r="G29" s="546"/>
      <c r="H29" s="551" t="e">
        <f>SUM(#REF!/#REF!)*100%</f>
        <v>#REF!</v>
      </c>
      <c r="I29" s="385"/>
      <c r="J29" s="158"/>
      <c r="K29" s="158"/>
      <c r="L29" s="505"/>
      <c r="M29" s="158"/>
      <c r="N29" s="535"/>
      <c r="O29" s="158"/>
      <c r="P29" s="158"/>
      <c r="Q29" s="158"/>
      <c r="R29" s="417"/>
      <c r="S29" s="385"/>
      <c r="T29" s="552">
        <v>300000</v>
      </c>
      <c r="U29" s="582" t="s">
        <v>259</v>
      </c>
      <c r="V29" s="554">
        <v>4</v>
      </c>
      <c r="W29" s="553"/>
      <c r="X29" s="565"/>
      <c r="Y29" s="553"/>
      <c r="Z29" s="566"/>
      <c r="AA29" s="556" t="s">
        <v>260</v>
      </c>
      <c r="AB29" s="417">
        <f>T29*V29</f>
        <v>1200000</v>
      </c>
      <c r="AC29" s="385"/>
      <c r="AD29" s="158"/>
      <c r="AE29" s="158"/>
      <c r="AF29" s="505"/>
      <c r="AG29" s="158"/>
      <c r="AH29" s="535"/>
      <c r="AI29" s="158"/>
      <c r="AJ29" s="158"/>
      <c r="AK29" s="158"/>
      <c r="AL29" s="417"/>
      <c r="AM29" s="385"/>
      <c r="AN29" s="158"/>
      <c r="AO29" s="158"/>
      <c r="AP29" s="505"/>
      <c r="AQ29" s="158"/>
      <c r="AR29" s="535"/>
      <c r="AS29" s="158"/>
      <c r="AT29" s="158"/>
      <c r="AU29" s="158"/>
      <c r="AV29" s="417"/>
      <c r="AW29" s="385"/>
      <c r="AX29" s="559"/>
      <c r="AY29" s="158"/>
      <c r="AZ29" s="561"/>
      <c r="BA29" s="158"/>
      <c r="BB29" s="562"/>
      <c r="BC29" s="158"/>
      <c r="BD29" s="561"/>
      <c r="BE29" s="563"/>
      <c r="BF29" s="417"/>
    </row>
    <row r="30" spans="1:58">
      <c r="A30" s="505"/>
      <c r="B30" s="518"/>
      <c r="C30" s="518"/>
      <c r="D30" s="517"/>
      <c r="E30" s="517" t="s">
        <v>386</v>
      </c>
      <c r="F30" s="546" t="e">
        <f>#REF!/#REF!</f>
        <v>#REF!</v>
      </c>
      <c r="G30" s="546"/>
      <c r="H30" s="551" t="e">
        <f>SUM(#REF!/#REF!)*100%</f>
        <v>#REF!</v>
      </c>
      <c r="I30" s="385"/>
      <c r="J30" s="158"/>
      <c r="K30" s="158"/>
      <c r="L30" s="505"/>
      <c r="M30" s="158"/>
      <c r="N30" s="535"/>
      <c r="O30" s="158"/>
      <c r="P30" s="158"/>
      <c r="Q30" s="158"/>
      <c r="R30" s="417">
        <f>SUM(R31)</f>
        <v>0</v>
      </c>
      <c r="S30" s="385"/>
      <c r="T30" s="158"/>
      <c r="U30" s="158"/>
      <c r="V30" s="505"/>
      <c r="W30" s="158"/>
      <c r="X30" s="535"/>
      <c r="Y30" s="158"/>
      <c r="Z30" s="158"/>
      <c r="AA30" s="158"/>
      <c r="AB30" s="417">
        <f>SUM(AB31)</f>
        <v>1200000</v>
      </c>
      <c r="AC30" s="385"/>
      <c r="AD30" s="158"/>
      <c r="AE30" s="158"/>
      <c r="AF30" s="505"/>
      <c r="AG30" s="158"/>
      <c r="AH30" s="535"/>
      <c r="AI30" s="158"/>
      <c r="AJ30" s="158"/>
      <c r="AK30" s="158"/>
      <c r="AL30" s="417">
        <f>SUM(AL31)</f>
        <v>500000</v>
      </c>
      <c r="AM30" s="385"/>
      <c r="AN30" s="158"/>
      <c r="AO30" s="158"/>
      <c r="AP30" s="505"/>
      <c r="AQ30" s="158"/>
      <c r="AR30" s="535"/>
      <c r="AS30" s="158"/>
      <c r="AT30" s="158"/>
      <c r="AU30" s="158"/>
      <c r="AV30" s="417">
        <f>SUM(AV31)</f>
        <v>0</v>
      </c>
      <c r="AW30" s="385"/>
      <c r="AX30" s="559"/>
      <c r="AY30" s="158"/>
      <c r="AZ30" s="561"/>
      <c r="BA30" s="158"/>
      <c r="BB30" s="562"/>
      <c r="BC30" s="158"/>
      <c r="BD30" s="561"/>
      <c r="BE30" s="563"/>
      <c r="BF30" s="417">
        <f>SUM(BF31)</f>
        <v>0</v>
      </c>
    </row>
    <row r="31" spans="1:58">
      <c r="A31" s="505"/>
      <c r="B31" s="518"/>
      <c r="C31" s="518"/>
      <c r="D31" s="518"/>
      <c r="E31" s="518"/>
      <c r="F31" s="546" t="e">
        <f>#REF!/#REF!</f>
        <v>#REF!</v>
      </c>
      <c r="G31" s="546"/>
      <c r="H31" s="551" t="e">
        <f>SUM(#REF!/#REF!)*100%</f>
        <v>#REF!</v>
      </c>
      <c r="I31" s="385"/>
      <c r="J31" s="158"/>
      <c r="K31" s="158"/>
      <c r="L31" s="505"/>
      <c r="M31" s="158"/>
      <c r="N31" s="535"/>
      <c r="O31" s="158"/>
      <c r="P31" s="158"/>
      <c r="Q31" s="158"/>
      <c r="R31" s="417"/>
      <c r="S31" s="394" t="s">
        <v>261</v>
      </c>
      <c r="T31" s="552">
        <v>300000</v>
      </c>
      <c r="U31" s="582" t="s">
        <v>259</v>
      </c>
      <c r="V31" s="583">
        <v>4</v>
      </c>
      <c r="W31" s="553"/>
      <c r="X31" s="565"/>
      <c r="Y31" s="553"/>
      <c r="Z31" s="566"/>
      <c r="AA31" s="556" t="s">
        <v>260</v>
      </c>
      <c r="AB31" s="557">
        <f>SUM(T31*V31)</f>
        <v>1200000</v>
      </c>
      <c r="AC31" s="394" t="s">
        <v>170</v>
      </c>
      <c r="AD31" s="552">
        <v>500000</v>
      </c>
      <c r="AE31" s="582" t="s">
        <v>259</v>
      </c>
      <c r="AF31" s="566">
        <v>1</v>
      </c>
      <c r="AG31" s="553"/>
      <c r="AH31" s="565"/>
      <c r="AI31" s="553"/>
      <c r="AJ31" s="566"/>
      <c r="AK31" s="556" t="s">
        <v>260</v>
      </c>
      <c r="AL31" s="557">
        <f>SUM(AD31*AF31)</f>
        <v>500000</v>
      </c>
      <c r="AM31" s="385"/>
      <c r="AN31" s="158"/>
      <c r="AO31" s="158"/>
      <c r="AP31" s="505"/>
      <c r="AQ31" s="158"/>
      <c r="AR31" s="535"/>
      <c r="AS31" s="158"/>
      <c r="AT31" s="158"/>
      <c r="AU31" s="158"/>
      <c r="AV31" s="417"/>
      <c r="AW31" s="385"/>
      <c r="AX31" s="158"/>
      <c r="AY31" s="158"/>
      <c r="AZ31" s="158"/>
      <c r="BA31" s="158"/>
      <c r="BB31" s="158"/>
      <c r="BC31" s="158"/>
      <c r="BD31" s="158"/>
      <c r="BE31" s="158"/>
      <c r="BF31" s="418"/>
    </row>
    <row r="32" spans="1:58">
      <c r="A32" s="505"/>
      <c r="B32" s="518"/>
      <c r="C32" s="518"/>
      <c r="D32" s="517"/>
      <c r="E32" s="517" t="s">
        <v>387</v>
      </c>
      <c r="F32" s="546" t="e">
        <f>#REF!/#REF!</f>
        <v>#REF!</v>
      </c>
      <c r="G32" s="546"/>
      <c r="H32" s="551" t="e">
        <f>SUM(#REF!/#REF!)*100%</f>
        <v>#REF!</v>
      </c>
      <c r="I32" s="385"/>
      <c r="J32" s="158"/>
      <c r="K32" s="158"/>
      <c r="L32" s="505"/>
      <c r="M32" s="158"/>
      <c r="N32" s="535"/>
      <c r="O32" s="158"/>
      <c r="P32" s="158"/>
      <c r="Q32" s="158"/>
      <c r="R32" s="417">
        <f>SUM(R33)</f>
        <v>0</v>
      </c>
      <c r="S32" s="385"/>
      <c r="T32" s="158"/>
      <c r="U32" s="158"/>
      <c r="V32" s="505"/>
      <c r="W32" s="158"/>
      <c r="X32" s="535"/>
      <c r="Y32" s="158"/>
      <c r="Z32" s="158"/>
      <c r="AA32" s="158"/>
      <c r="AB32" s="417">
        <f>SUM(AB33)</f>
        <v>0</v>
      </c>
      <c r="AC32" s="385"/>
      <c r="AD32" s="158"/>
      <c r="AE32" s="158"/>
      <c r="AF32" s="505"/>
      <c r="AG32" s="158"/>
      <c r="AH32" s="535"/>
      <c r="AI32" s="158"/>
      <c r="AJ32" s="158"/>
      <c r="AK32" s="158"/>
      <c r="AL32" s="417">
        <f>SUM(AL33)</f>
        <v>240000</v>
      </c>
      <c r="AM32" s="385"/>
      <c r="AN32" s="158"/>
      <c r="AO32" s="158"/>
      <c r="AP32" s="505"/>
      <c r="AQ32" s="158"/>
      <c r="AR32" s="535"/>
      <c r="AS32" s="158"/>
      <c r="AT32" s="158"/>
      <c r="AU32" s="158"/>
      <c r="AV32" s="417">
        <f>SUM(AV33)</f>
        <v>0</v>
      </c>
      <c r="AW32" s="394" t="s">
        <v>277</v>
      </c>
      <c r="AX32" s="552">
        <v>300000</v>
      </c>
      <c r="AY32" s="582" t="s">
        <v>259</v>
      </c>
      <c r="AZ32" s="584">
        <v>2</v>
      </c>
      <c r="BA32" s="553"/>
      <c r="BB32" s="565"/>
      <c r="BC32" s="553"/>
      <c r="BD32" s="566"/>
      <c r="BE32" s="556" t="s">
        <v>260</v>
      </c>
      <c r="BF32" s="557">
        <f>SUM(AX32*AZ32)</f>
        <v>600000</v>
      </c>
    </row>
    <row r="33" spans="1:58">
      <c r="A33" s="505"/>
      <c r="B33" s="518"/>
      <c r="C33" s="518"/>
      <c r="D33" s="518"/>
      <c r="E33" s="518"/>
      <c r="F33" s="546" t="e">
        <f>#REF!/#REF!</f>
        <v>#REF!</v>
      </c>
      <c r="G33" s="546"/>
      <c r="H33" s="551" t="e">
        <f>SUM(#REF!/#REF!)*100%</f>
        <v>#REF!</v>
      </c>
      <c r="I33" s="385"/>
      <c r="J33" s="158"/>
      <c r="K33" s="158"/>
      <c r="L33" s="505"/>
      <c r="M33" s="158"/>
      <c r="N33" s="535"/>
      <c r="O33" s="158"/>
      <c r="P33" s="158"/>
      <c r="Q33" s="158"/>
      <c r="R33" s="417"/>
      <c r="S33" s="385"/>
      <c r="T33" s="158"/>
      <c r="U33" s="158"/>
      <c r="V33" s="505"/>
      <c r="W33" s="158"/>
      <c r="X33" s="535"/>
      <c r="Y33" s="158"/>
      <c r="Z33" s="158"/>
      <c r="AA33" s="158"/>
      <c r="AB33" s="417"/>
      <c r="AC33" s="394" t="s">
        <v>285</v>
      </c>
      <c r="AD33" s="552">
        <v>20000</v>
      </c>
      <c r="AE33" s="582" t="s">
        <v>259</v>
      </c>
      <c r="AF33" s="566">
        <v>12</v>
      </c>
      <c r="AG33" s="553"/>
      <c r="AH33" s="565"/>
      <c r="AI33" s="553"/>
      <c r="AJ33" s="566"/>
      <c r="AK33" s="556" t="s">
        <v>260</v>
      </c>
      <c r="AL33" s="557">
        <f>SUM(AD33*AF33)</f>
        <v>240000</v>
      </c>
      <c r="AM33" s="385"/>
      <c r="AN33" s="158"/>
      <c r="AO33" s="158"/>
      <c r="AP33" s="505"/>
      <c r="AQ33" s="158"/>
      <c r="AR33" s="535"/>
      <c r="AS33" s="158"/>
      <c r="AT33" s="158"/>
      <c r="AU33" s="158"/>
      <c r="AV33" s="417"/>
      <c r="AW33" s="408"/>
      <c r="AX33" s="158"/>
      <c r="AY33" s="158"/>
      <c r="AZ33" s="505"/>
      <c r="BA33" s="158"/>
      <c r="BB33" s="535"/>
      <c r="BC33" s="158"/>
      <c r="BD33" s="158"/>
      <c r="BE33" s="158"/>
      <c r="BF33" s="417"/>
    </row>
    <row r="34" spans="1:58">
      <c r="A34" s="505"/>
      <c r="B34" s="518"/>
      <c r="C34" s="518"/>
      <c r="D34" s="517"/>
      <c r="E34" s="517" t="s">
        <v>388</v>
      </c>
      <c r="F34" s="546" t="e">
        <f>#REF!/#REF!</f>
        <v>#REF!</v>
      </c>
      <c r="G34" s="546"/>
      <c r="H34" s="551" t="e">
        <f>SUM(#REF!/#REF!)*100%</f>
        <v>#REF!</v>
      </c>
      <c r="I34" s="385"/>
      <c r="J34" s="158"/>
      <c r="K34" s="158"/>
      <c r="L34" s="505"/>
      <c r="M34" s="158"/>
      <c r="N34" s="535"/>
      <c r="O34" s="158"/>
      <c r="P34" s="158"/>
      <c r="Q34" s="158"/>
      <c r="R34" s="417">
        <f>SUM(R35:R41)</f>
        <v>0</v>
      </c>
      <c r="S34" s="385"/>
      <c r="T34" s="158"/>
      <c r="U34" s="158"/>
      <c r="V34" s="505"/>
      <c r="W34" s="158"/>
      <c r="X34" s="535"/>
      <c r="Y34" s="158"/>
      <c r="Z34" s="158"/>
      <c r="AA34" s="158"/>
      <c r="AB34" s="417">
        <f>SUM(AB35:AB41)</f>
        <v>0</v>
      </c>
      <c r="AC34" s="385"/>
      <c r="AD34" s="158"/>
      <c r="AE34" s="158"/>
      <c r="AF34" s="505"/>
      <c r="AG34" s="158"/>
      <c r="AH34" s="535"/>
      <c r="AI34" s="158"/>
      <c r="AJ34" s="158"/>
      <c r="AK34" s="158"/>
      <c r="AL34" s="417">
        <f>SUM(AL35:AL41)</f>
        <v>2080000</v>
      </c>
      <c r="AM34" s="385"/>
      <c r="AN34" s="158"/>
      <c r="AO34" s="158"/>
      <c r="AP34" s="505"/>
      <c r="AQ34" s="158"/>
      <c r="AR34" s="535"/>
      <c r="AS34" s="158"/>
      <c r="AT34" s="158"/>
      <c r="AU34" s="158"/>
      <c r="AV34" s="417"/>
      <c r="AW34" s="385"/>
      <c r="AX34" s="158"/>
      <c r="AY34" s="158"/>
      <c r="AZ34" s="505"/>
      <c r="BA34" s="158"/>
      <c r="BB34" s="535"/>
      <c r="BC34" s="158"/>
      <c r="BD34" s="158"/>
      <c r="BE34" s="158"/>
      <c r="BF34" s="417">
        <f>SUM(BF35:BF41)</f>
        <v>3000000</v>
      </c>
    </row>
    <row r="35" spans="1:58">
      <c r="A35" s="505"/>
      <c r="B35" s="518"/>
      <c r="C35" s="518"/>
      <c r="D35" s="518"/>
      <c r="E35" s="518"/>
      <c r="F35" s="546" t="e">
        <f>#REF!/#REF!</f>
        <v>#REF!</v>
      </c>
      <c r="G35" s="546"/>
      <c r="H35" s="551" t="e">
        <f>SUM(#REF!/#REF!)*100%</f>
        <v>#REF!</v>
      </c>
      <c r="I35" s="385"/>
      <c r="J35" s="158"/>
      <c r="K35" s="158"/>
      <c r="L35" s="505"/>
      <c r="M35" s="158"/>
      <c r="N35" s="535"/>
      <c r="O35" s="158"/>
      <c r="P35" s="158"/>
      <c r="Q35" s="158"/>
      <c r="R35" s="417"/>
      <c r="S35" s="385"/>
      <c r="T35" s="158"/>
      <c r="U35" s="158"/>
      <c r="V35" s="505"/>
      <c r="W35" s="158"/>
      <c r="X35" s="535"/>
      <c r="Y35" s="158"/>
      <c r="Z35" s="158"/>
      <c r="AA35" s="158"/>
      <c r="AB35" s="417"/>
      <c r="AC35" s="394" t="s">
        <v>183</v>
      </c>
      <c r="AD35" s="552">
        <v>100000</v>
      </c>
      <c r="AE35" s="553" t="s">
        <v>259</v>
      </c>
      <c r="AF35" s="583">
        <v>2</v>
      </c>
      <c r="AG35" s="553"/>
      <c r="AH35" s="555"/>
      <c r="AI35" s="553"/>
      <c r="AJ35" s="555"/>
      <c r="AK35" s="556" t="s">
        <v>260</v>
      </c>
      <c r="AL35" s="557">
        <f>SUM(AD35*AF35)</f>
        <v>200000</v>
      </c>
      <c r="AM35" s="385"/>
      <c r="AN35" s="158"/>
      <c r="AO35" s="158"/>
      <c r="AP35" s="505"/>
      <c r="AQ35" s="158"/>
      <c r="AR35" s="535"/>
      <c r="AS35" s="158"/>
      <c r="AT35" s="158"/>
      <c r="AU35" s="158"/>
      <c r="AV35" s="417"/>
      <c r="AW35" s="394" t="s">
        <v>208</v>
      </c>
      <c r="AX35" s="552">
        <v>3000000</v>
      </c>
      <c r="AY35" s="582" t="s">
        <v>259</v>
      </c>
      <c r="AZ35" s="584">
        <v>1</v>
      </c>
      <c r="BA35" s="553"/>
      <c r="BB35" s="565"/>
      <c r="BC35" s="553"/>
      <c r="BD35" s="566"/>
      <c r="BE35" s="556" t="s">
        <v>260</v>
      </c>
      <c r="BF35" s="557">
        <f>SUM(AX35*AZ35)</f>
        <v>3000000</v>
      </c>
    </row>
    <row r="36" spans="1:58">
      <c r="A36" s="505"/>
      <c r="B36" s="518"/>
      <c r="C36" s="518"/>
      <c r="D36" s="518"/>
      <c r="E36" s="518"/>
      <c r="F36" s="546" t="e">
        <f>#REF!/#REF!</f>
        <v>#REF!</v>
      </c>
      <c r="G36" s="546"/>
      <c r="H36" s="551" t="e">
        <f>SUM(#REF!/#REF!)*100%</f>
        <v>#REF!</v>
      </c>
      <c r="I36" s="385"/>
      <c r="J36" s="158"/>
      <c r="K36" s="158"/>
      <c r="L36" s="505"/>
      <c r="M36" s="158"/>
      <c r="N36" s="535"/>
      <c r="O36" s="158"/>
      <c r="P36" s="158"/>
      <c r="Q36" s="158"/>
      <c r="R36" s="417"/>
      <c r="S36" s="385"/>
      <c r="T36" s="158"/>
      <c r="U36" s="158"/>
      <c r="V36" s="505"/>
      <c r="W36" s="158"/>
      <c r="X36" s="535"/>
      <c r="Y36" s="158"/>
      <c r="Z36" s="158"/>
      <c r="AA36" s="158"/>
      <c r="AB36" s="417"/>
      <c r="AC36" s="394" t="s">
        <v>187</v>
      </c>
      <c r="AD36" s="552">
        <v>6000</v>
      </c>
      <c r="AE36" s="553" t="s">
        <v>259</v>
      </c>
      <c r="AF36" s="554">
        <v>25</v>
      </c>
      <c r="AG36" s="553" t="s">
        <v>259</v>
      </c>
      <c r="AH36" s="583">
        <v>2</v>
      </c>
      <c r="AI36" s="553"/>
      <c r="AJ36" s="586"/>
      <c r="AK36" s="556" t="s">
        <v>260</v>
      </c>
      <c r="AL36" s="557">
        <f>SUM(AD36*AF36*AH36)</f>
        <v>300000</v>
      </c>
      <c r="AM36" s="385"/>
      <c r="AN36" s="158"/>
      <c r="AO36" s="158"/>
      <c r="AP36" s="505"/>
      <c r="AQ36" s="158"/>
      <c r="AR36" s="535"/>
      <c r="AS36" s="158"/>
      <c r="AT36" s="158"/>
      <c r="AU36" s="158"/>
      <c r="AV36" s="417"/>
      <c r="AW36" s="394"/>
      <c r="AX36" s="552"/>
      <c r="AY36" s="582"/>
      <c r="AZ36" s="584"/>
      <c r="BA36" s="553"/>
      <c r="BB36" s="565"/>
      <c r="BC36" s="553"/>
      <c r="BD36" s="566"/>
      <c r="BE36" s="556"/>
      <c r="BF36" s="557"/>
    </row>
    <row r="37" spans="1:58">
      <c r="A37" s="505"/>
      <c r="B37" s="518"/>
      <c r="C37" s="518"/>
      <c r="D37" s="518"/>
      <c r="E37" s="518"/>
      <c r="F37" s="546" t="e">
        <f>#REF!/#REF!</f>
        <v>#REF!</v>
      </c>
      <c r="G37" s="546"/>
      <c r="H37" s="551" t="e">
        <f>SUM(#REF!/#REF!)*100%</f>
        <v>#REF!</v>
      </c>
      <c r="I37" s="385"/>
      <c r="J37" s="158"/>
      <c r="K37" s="158"/>
      <c r="L37" s="505"/>
      <c r="M37" s="158"/>
      <c r="N37" s="535"/>
      <c r="O37" s="158"/>
      <c r="P37" s="158"/>
      <c r="Q37" s="158"/>
      <c r="R37" s="417"/>
      <c r="S37" s="385"/>
      <c r="T37" s="158"/>
      <c r="U37" s="158"/>
      <c r="V37" s="505"/>
      <c r="W37" s="158"/>
      <c r="X37" s="535"/>
      <c r="Y37" s="158"/>
      <c r="Z37" s="158"/>
      <c r="AA37" s="158"/>
      <c r="AB37" s="417"/>
      <c r="AC37" s="394" t="s">
        <v>188</v>
      </c>
      <c r="AD37" s="552">
        <v>70000</v>
      </c>
      <c r="AE37" s="553" t="s">
        <v>259</v>
      </c>
      <c r="AF37" s="555">
        <v>2</v>
      </c>
      <c r="AG37" s="553"/>
      <c r="AH37" s="555"/>
      <c r="AI37" s="553"/>
      <c r="AJ37" s="555"/>
      <c r="AK37" s="556" t="s">
        <v>260</v>
      </c>
      <c r="AL37" s="557">
        <f>SUM(AD37*AF37)</f>
        <v>140000</v>
      </c>
      <c r="AM37" s="385"/>
      <c r="AN37" s="158"/>
      <c r="AO37" s="158"/>
      <c r="AP37" s="505"/>
      <c r="AQ37" s="158"/>
      <c r="AR37" s="535"/>
      <c r="AS37" s="158"/>
      <c r="AT37" s="158"/>
      <c r="AU37" s="158"/>
      <c r="AV37" s="417"/>
      <c r="AW37" s="394"/>
      <c r="AX37" s="552"/>
      <c r="AY37" s="582"/>
      <c r="AZ37" s="584"/>
      <c r="BA37" s="553"/>
      <c r="BB37" s="565"/>
      <c r="BC37" s="553"/>
      <c r="BD37" s="566"/>
      <c r="BE37" s="556"/>
      <c r="BF37" s="557"/>
    </row>
    <row r="38" spans="1:58">
      <c r="A38" s="505"/>
      <c r="B38" s="518"/>
      <c r="C38" s="518"/>
      <c r="D38" s="518"/>
      <c r="E38" s="518"/>
      <c r="F38" s="546" t="e">
        <f>#REF!/#REF!</f>
        <v>#REF!</v>
      </c>
      <c r="G38" s="546"/>
      <c r="H38" s="551" t="e">
        <f>SUM(#REF!/#REF!)*100%</f>
        <v>#REF!</v>
      </c>
      <c r="I38" s="385"/>
      <c r="J38" s="158"/>
      <c r="K38" s="158"/>
      <c r="L38" s="505"/>
      <c r="M38" s="158"/>
      <c r="N38" s="535"/>
      <c r="O38" s="158"/>
      <c r="P38" s="158"/>
      <c r="Q38" s="158"/>
      <c r="R38" s="417"/>
      <c r="S38" s="385"/>
      <c r="T38" s="158"/>
      <c r="U38" s="158"/>
      <c r="V38" s="505"/>
      <c r="W38" s="158"/>
      <c r="X38" s="535"/>
      <c r="Y38" s="158"/>
      <c r="Z38" s="158"/>
      <c r="AA38" s="158"/>
      <c r="AB38" s="417"/>
      <c r="AC38" s="394" t="s">
        <v>189</v>
      </c>
      <c r="AD38" s="552">
        <v>100000</v>
      </c>
      <c r="AE38" s="553" t="s">
        <v>259</v>
      </c>
      <c r="AF38" s="555">
        <v>2</v>
      </c>
      <c r="AG38" s="553"/>
      <c r="AH38" s="555"/>
      <c r="AI38" s="553"/>
      <c r="AJ38" s="555"/>
      <c r="AK38" s="556" t="s">
        <v>260</v>
      </c>
      <c r="AL38" s="557">
        <f>SUM(AD38*AF38)</f>
        <v>200000</v>
      </c>
      <c r="AM38" s="385"/>
      <c r="AN38" s="158"/>
      <c r="AO38" s="158"/>
      <c r="AP38" s="505"/>
      <c r="AQ38" s="158"/>
      <c r="AR38" s="535"/>
      <c r="AS38" s="158"/>
      <c r="AT38" s="158"/>
      <c r="AU38" s="158"/>
      <c r="AV38" s="417"/>
      <c r="AW38" s="394"/>
      <c r="AX38" s="552"/>
      <c r="AY38" s="582"/>
      <c r="AZ38" s="584"/>
      <c r="BA38" s="553"/>
      <c r="BB38" s="565"/>
      <c r="BC38" s="553"/>
      <c r="BD38" s="566"/>
      <c r="BE38" s="556"/>
      <c r="BF38" s="557"/>
    </row>
    <row r="39" spans="1:58">
      <c r="A39" s="505"/>
      <c r="B39" s="518"/>
      <c r="C39" s="518"/>
      <c r="D39" s="518"/>
      <c r="E39" s="518"/>
      <c r="F39" s="546" t="e">
        <f>#REF!/#REF!</f>
        <v>#REF!</v>
      </c>
      <c r="G39" s="546"/>
      <c r="H39" s="551" t="e">
        <f>SUM(#REF!/#REF!)*100%</f>
        <v>#REF!</v>
      </c>
      <c r="I39" s="385"/>
      <c r="J39" s="158"/>
      <c r="K39" s="158"/>
      <c r="L39" s="505"/>
      <c r="M39" s="158"/>
      <c r="N39" s="535"/>
      <c r="O39" s="158"/>
      <c r="P39" s="158"/>
      <c r="Q39" s="158"/>
      <c r="R39" s="417"/>
      <c r="S39" s="385"/>
      <c r="T39" s="158"/>
      <c r="U39" s="158"/>
      <c r="V39" s="505"/>
      <c r="W39" s="158"/>
      <c r="X39" s="535"/>
      <c r="Y39" s="158"/>
      <c r="Z39" s="158"/>
      <c r="AA39" s="158"/>
      <c r="AB39" s="417"/>
      <c r="AC39" s="394" t="s">
        <v>194</v>
      </c>
      <c r="AD39" s="552">
        <v>500000</v>
      </c>
      <c r="AE39" s="553" t="s">
        <v>259</v>
      </c>
      <c r="AF39" s="555">
        <v>1</v>
      </c>
      <c r="AG39" s="553"/>
      <c r="AH39" s="555"/>
      <c r="AI39" s="553"/>
      <c r="AJ39" s="555"/>
      <c r="AK39" s="556" t="s">
        <v>260</v>
      </c>
      <c r="AL39" s="557">
        <f>SUM(AD39*AF39)</f>
        <v>500000</v>
      </c>
      <c r="AM39" s="385"/>
      <c r="AN39" s="158"/>
      <c r="AO39" s="158"/>
      <c r="AP39" s="505"/>
      <c r="AQ39" s="158"/>
      <c r="AR39" s="535"/>
      <c r="AS39" s="158"/>
      <c r="AT39" s="158"/>
      <c r="AU39" s="158"/>
      <c r="AV39" s="417"/>
      <c r="AW39" s="394"/>
      <c r="AX39" s="552"/>
      <c r="AY39" s="582"/>
      <c r="AZ39" s="584"/>
      <c r="BA39" s="553"/>
      <c r="BB39" s="565"/>
      <c r="BC39" s="553"/>
      <c r="BD39" s="566"/>
      <c r="BE39" s="556"/>
      <c r="BF39" s="557"/>
    </row>
    <row r="40" spans="1:58">
      <c r="A40" s="505"/>
      <c r="B40" s="518"/>
      <c r="C40" s="518"/>
      <c r="D40" s="518"/>
      <c r="E40" s="518"/>
      <c r="F40" s="546" t="e">
        <f>#REF!/#REF!</f>
        <v>#REF!</v>
      </c>
      <c r="G40" s="546"/>
      <c r="H40" s="551" t="e">
        <f>SUM(#REF!/#REF!)*100%</f>
        <v>#REF!</v>
      </c>
      <c r="I40" s="385"/>
      <c r="J40" s="158"/>
      <c r="K40" s="158"/>
      <c r="L40" s="505"/>
      <c r="M40" s="158"/>
      <c r="N40" s="535"/>
      <c r="O40" s="158"/>
      <c r="P40" s="158"/>
      <c r="Q40" s="158"/>
      <c r="R40" s="417"/>
      <c r="S40" s="385"/>
      <c r="T40" s="158"/>
      <c r="U40" s="158"/>
      <c r="V40" s="505"/>
      <c r="W40" s="158"/>
      <c r="X40" s="535"/>
      <c r="Y40" s="158"/>
      <c r="Z40" s="158"/>
      <c r="AA40" s="158"/>
      <c r="AB40" s="417"/>
      <c r="AC40" s="394" t="s">
        <v>195</v>
      </c>
      <c r="AD40" s="552">
        <v>500000</v>
      </c>
      <c r="AE40" s="553" t="s">
        <v>259</v>
      </c>
      <c r="AF40" s="555">
        <v>1</v>
      </c>
      <c r="AG40" s="553"/>
      <c r="AH40" s="555"/>
      <c r="AI40" s="553"/>
      <c r="AJ40" s="555"/>
      <c r="AK40" s="556" t="s">
        <v>260</v>
      </c>
      <c r="AL40" s="557">
        <f>SUM(AD40*AF40)</f>
        <v>500000</v>
      </c>
      <c r="AM40" s="385"/>
      <c r="AN40" s="158"/>
      <c r="AO40" s="158"/>
      <c r="AP40" s="505"/>
      <c r="AQ40" s="158"/>
      <c r="AR40" s="535"/>
      <c r="AS40" s="158"/>
      <c r="AT40" s="158"/>
      <c r="AU40" s="158"/>
      <c r="AV40" s="417"/>
      <c r="AW40" s="394"/>
      <c r="AX40" s="552"/>
      <c r="AY40" s="582"/>
      <c r="AZ40" s="584"/>
      <c r="BA40" s="553"/>
      <c r="BB40" s="565"/>
      <c r="BC40" s="553"/>
      <c r="BD40" s="566"/>
      <c r="BE40" s="556"/>
      <c r="BF40" s="557"/>
    </row>
    <row r="41" spans="1:58">
      <c r="A41" s="505"/>
      <c r="B41" s="518"/>
      <c r="C41" s="518"/>
      <c r="D41" s="518"/>
      <c r="E41" s="518"/>
      <c r="F41" s="546" t="e">
        <f>#REF!/#REF!</f>
        <v>#REF!</v>
      </c>
      <c r="G41" s="546"/>
      <c r="H41" s="551" t="e">
        <f>SUM(#REF!/#REF!)*100%</f>
        <v>#REF!</v>
      </c>
      <c r="I41" s="385"/>
      <c r="J41" s="158"/>
      <c r="K41" s="158"/>
      <c r="L41" s="505"/>
      <c r="M41" s="158"/>
      <c r="N41" s="535"/>
      <c r="O41" s="158"/>
      <c r="P41" s="158"/>
      <c r="Q41" s="158"/>
      <c r="R41" s="417"/>
      <c r="S41" s="385"/>
      <c r="T41" s="158"/>
      <c r="U41" s="158"/>
      <c r="V41" s="505"/>
      <c r="W41" s="158"/>
      <c r="X41" s="535"/>
      <c r="Y41" s="158"/>
      <c r="Z41" s="158"/>
      <c r="AA41" s="158"/>
      <c r="AB41" s="417"/>
      <c r="AC41" s="394" t="s">
        <v>196</v>
      </c>
      <c r="AD41" s="552">
        <v>3000</v>
      </c>
      <c r="AE41" s="553" t="s">
        <v>259</v>
      </c>
      <c r="AF41" s="554">
        <v>80</v>
      </c>
      <c r="AG41" s="553"/>
      <c r="AH41" s="555"/>
      <c r="AI41" s="553"/>
      <c r="AJ41" s="555"/>
      <c r="AK41" s="556" t="s">
        <v>260</v>
      </c>
      <c r="AL41" s="557">
        <f>SUM(AD41*AF41)</f>
        <v>240000</v>
      </c>
      <c r="AM41" s="385"/>
      <c r="AN41" s="158"/>
      <c r="AO41" s="158"/>
      <c r="AP41" s="505"/>
      <c r="AQ41" s="158"/>
      <c r="AR41" s="535"/>
      <c r="AS41" s="158"/>
      <c r="AT41" s="158"/>
      <c r="AU41" s="158"/>
      <c r="AV41" s="417"/>
      <c r="AW41" s="394"/>
      <c r="AX41" s="552"/>
      <c r="AY41" s="582"/>
      <c r="AZ41" s="584"/>
      <c r="BA41" s="553"/>
      <c r="BB41" s="565"/>
      <c r="BC41" s="553"/>
      <c r="BD41" s="566"/>
      <c r="BE41" s="556"/>
      <c r="BF41" s="557"/>
    </row>
    <row r="42" spans="1:58">
      <c r="A42" s="505"/>
      <c r="B42" s="518"/>
      <c r="C42" s="518"/>
      <c r="D42" s="517"/>
      <c r="E42" s="517" t="s">
        <v>389</v>
      </c>
      <c r="F42" s="546" t="e">
        <f>#REF!/#REF!</f>
        <v>#REF!</v>
      </c>
      <c r="G42" s="546"/>
      <c r="H42" s="551" t="e">
        <f>SUM(#REF!/#REF!)*100%</f>
        <v>#REF!</v>
      </c>
      <c r="I42" s="385"/>
      <c r="J42" s="158"/>
      <c r="K42" s="158"/>
      <c r="L42" s="505"/>
      <c r="M42" s="158"/>
      <c r="N42" s="535"/>
      <c r="O42" s="158"/>
      <c r="P42" s="158"/>
      <c r="Q42" s="158"/>
      <c r="R42" s="417">
        <f>SUM(R43:R46)</f>
        <v>0</v>
      </c>
      <c r="S42" s="385"/>
      <c r="T42" s="158"/>
      <c r="U42" s="158"/>
      <c r="V42" s="505"/>
      <c r="W42" s="158"/>
      <c r="X42" s="535"/>
      <c r="Y42" s="158"/>
      <c r="Z42" s="158"/>
      <c r="AA42" s="158"/>
      <c r="AB42" s="417">
        <f>SUM(AB43:AB46)</f>
        <v>0</v>
      </c>
      <c r="AC42" s="385"/>
      <c r="AD42" s="158"/>
      <c r="AE42" s="158"/>
      <c r="AF42" s="505"/>
      <c r="AG42" s="158"/>
      <c r="AH42" s="535"/>
      <c r="AI42" s="158"/>
      <c r="AJ42" s="158"/>
      <c r="AK42" s="158"/>
      <c r="AL42" s="417">
        <f>SUM(AL43:AL46)</f>
        <v>1000000</v>
      </c>
      <c r="AM42" s="385"/>
      <c r="AN42" s="158"/>
      <c r="AO42" s="158"/>
      <c r="AP42" s="505"/>
      <c r="AQ42" s="158"/>
      <c r="AR42" s="535"/>
      <c r="AS42" s="158"/>
      <c r="AT42" s="158"/>
      <c r="AU42" s="158"/>
      <c r="AV42" s="417">
        <f>SUM(AV43:AV46)</f>
        <v>0</v>
      </c>
      <c r="AW42" s="385"/>
      <c r="AX42" s="158"/>
      <c r="AY42" s="158"/>
      <c r="AZ42" s="505"/>
      <c r="BA42" s="158"/>
      <c r="BB42" s="535"/>
      <c r="BC42" s="158"/>
      <c r="BD42" s="158"/>
      <c r="BE42" s="158"/>
      <c r="BF42" s="417">
        <f>SUM(BF43:BF46)</f>
        <v>3800000</v>
      </c>
    </row>
    <row r="43" spans="1:58">
      <c r="A43" s="505"/>
      <c r="B43" s="518"/>
      <c r="C43" s="518"/>
      <c r="D43" s="518"/>
      <c r="E43" s="518"/>
      <c r="F43" s="546" t="e">
        <f>#REF!/#REF!</f>
        <v>#REF!</v>
      </c>
      <c r="G43" s="546"/>
      <c r="H43" s="551" t="e">
        <f>SUM(#REF!/#REF!)*100%</f>
        <v>#REF!</v>
      </c>
      <c r="I43" s="385"/>
      <c r="J43" s="158"/>
      <c r="K43" s="158"/>
      <c r="L43" s="505"/>
      <c r="M43" s="158"/>
      <c r="N43" s="535"/>
      <c r="O43" s="158"/>
      <c r="P43" s="158"/>
      <c r="Q43" s="158"/>
      <c r="R43" s="417"/>
      <c r="S43" s="385"/>
      <c r="T43" s="158"/>
      <c r="U43" s="158"/>
      <c r="V43" s="505"/>
      <c r="W43" s="158"/>
      <c r="X43" s="535"/>
      <c r="Y43" s="158"/>
      <c r="Z43" s="158"/>
      <c r="AA43" s="158"/>
      <c r="AB43" s="417"/>
      <c r="AC43" s="394" t="s">
        <v>193</v>
      </c>
      <c r="AD43" s="552">
        <v>2000</v>
      </c>
      <c r="AE43" s="553" t="s">
        <v>259</v>
      </c>
      <c r="AF43" s="587">
        <v>500</v>
      </c>
      <c r="AG43" s="553"/>
      <c r="AH43" s="555"/>
      <c r="AI43" s="553"/>
      <c r="AJ43" s="555"/>
      <c r="AK43" s="556" t="s">
        <v>260</v>
      </c>
      <c r="AL43" s="557">
        <f>SUM(AD43*AF43)</f>
        <v>1000000</v>
      </c>
      <c r="AM43" s="385"/>
      <c r="AN43" s="158"/>
      <c r="AO43" s="158"/>
      <c r="AP43" s="505"/>
      <c r="AQ43" s="158"/>
      <c r="AR43" s="535"/>
      <c r="AS43" s="158"/>
      <c r="AT43" s="158"/>
      <c r="AU43" s="158"/>
      <c r="AV43" s="417"/>
      <c r="AW43" s="394" t="s">
        <v>206</v>
      </c>
      <c r="AX43" s="552">
        <v>100000</v>
      </c>
      <c r="AY43" s="553"/>
      <c r="AZ43" s="566"/>
      <c r="BA43" s="553"/>
      <c r="BB43" s="565"/>
      <c r="BC43" s="553"/>
      <c r="BD43" s="566"/>
      <c r="BE43" s="556"/>
      <c r="BF43" s="557">
        <f>AX43</f>
        <v>100000</v>
      </c>
    </row>
    <row r="44" spans="1:58">
      <c r="A44" s="505"/>
      <c r="B44" s="518"/>
      <c r="C44" s="518"/>
      <c r="D44" s="518"/>
      <c r="E44" s="518"/>
      <c r="F44" s="546" t="e">
        <f>#REF!/#REF!</f>
        <v>#REF!</v>
      </c>
      <c r="G44" s="546"/>
      <c r="H44" s="551" t="e">
        <f>SUM(#REF!/#REF!)*100%</f>
        <v>#REF!</v>
      </c>
      <c r="I44" s="385"/>
      <c r="J44" s="158"/>
      <c r="K44" s="158"/>
      <c r="L44" s="505"/>
      <c r="M44" s="158"/>
      <c r="N44" s="535"/>
      <c r="O44" s="158"/>
      <c r="P44" s="158"/>
      <c r="Q44" s="158"/>
      <c r="R44" s="417"/>
      <c r="S44" s="385"/>
      <c r="T44" s="158"/>
      <c r="U44" s="158"/>
      <c r="V44" s="505"/>
      <c r="W44" s="158"/>
      <c r="X44" s="535"/>
      <c r="Y44" s="158"/>
      <c r="Z44" s="158"/>
      <c r="AA44" s="158"/>
      <c r="AB44" s="417"/>
      <c r="AC44" s="385"/>
      <c r="AD44" s="158"/>
      <c r="AE44" s="158"/>
      <c r="AF44" s="505"/>
      <c r="AG44" s="158"/>
      <c r="AH44" s="535"/>
      <c r="AI44" s="158"/>
      <c r="AJ44" s="158"/>
      <c r="AK44" s="158"/>
      <c r="AL44" s="417"/>
      <c r="AM44" s="385"/>
      <c r="AN44" s="158"/>
      <c r="AO44" s="158"/>
      <c r="AP44" s="505"/>
      <c r="AQ44" s="158"/>
      <c r="AR44" s="535"/>
      <c r="AS44" s="158"/>
      <c r="AT44" s="158"/>
      <c r="AU44" s="158"/>
      <c r="AV44" s="417"/>
      <c r="AW44" s="394" t="s">
        <v>307</v>
      </c>
      <c r="AX44" s="552">
        <v>50000</v>
      </c>
      <c r="AY44" s="553" t="s">
        <v>259</v>
      </c>
      <c r="AZ44" s="566">
        <v>12</v>
      </c>
      <c r="BA44" s="553"/>
      <c r="BB44" s="565"/>
      <c r="BC44" s="553"/>
      <c r="BD44" s="566"/>
      <c r="BE44" s="556" t="s">
        <v>260</v>
      </c>
      <c r="BF44" s="557">
        <f>SUM(AX44*AZ44)</f>
        <v>600000</v>
      </c>
    </row>
    <row r="45" spans="1:58">
      <c r="A45" s="505"/>
      <c r="B45" s="518"/>
      <c r="C45" s="518"/>
      <c r="D45" s="518"/>
      <c r="E45" s="518"/>
      <c r="F45" s="546" t="e">
        <f>#REF!/#REF!</f>
        <v>#REF!</v>
      </c>
      <c r="G45" s="546"/>
      <c r="H45" s="551" t="e">
        <f>SUM(#REF!/#REF!)*100%</f>
        <v>#REF!</v>
      </c>
      <c r="I45" s="385"/>
      <c r="J45" s="158"/>
      <c r="K45" s="158"/>
      <c r="L45" s="505"/>
      <c r="M45" s="158"/>
      <c r="N45" s="535"/>
      <c r="O45" s="158"/>
      <c r="P45" s="158"/>
      <c r="Q45" s="158"/>
      <c r="R45" s="417"/>
      <c r="S45" s="385"/>
      <c r="T45" s="158"/>
      <c r="U45" s="158"/>
      <c r="V45" s="505"/>
      <c r="W45" s="158"/>
      <c r="X45" s="535"/>
      <c r="Y45" s="158"/>
      <c r="Z45" s="158"/>
      <c r="AA45" s="158"/>
      <c r="AB45" s="417"/>
      <c r="AC45" s="385"/>
      <c r="AD45" s="158"/>
      <c r="AE45" s="158"/>
      <c r="AF45" s="505"/>
      <c r="AG45" s="158"/>
      <c r="AH45" s="535"/>
      <c r="AI45" s="158"/>
      <c r="AJ45" s="158"/>
      <c r="AK45" s="158"/>
      <c r="AL45" s="417"/>
      <c r="AM45" s="385"/>
      <c r="AN45" s="158"/>
      <c r="AO45" s="158"/>
      <c r="AP45" s="505"/>
      <c r="AQ45" s="158"/>
      <c r="AR45" s="535"/>
      <c r="AS45" s="158"/>
      <c r="AT45" s="158"/>
      <c r="AU45" s="158"/>
      <c r="AV45" s="417"/>
      <c r="AW45" s="407" t="s">
        <v>209</v>
      </c>
      <c r="AX45" s="552">
        <v>3000000</v>
      </c>
      <c r="AY45" s="582" t="s">
        <v>259</v>
      </c>
      <c r="AZ45" s="584">
        <v>1</v>
      </c>
      <c r="BA45" s="553"/>
      <c r="BB45" s="565"/>
      <c r="BC45" s="553"/>
      <c r="BD45" s="566"/>
      <c r="BE45" s="556" t="s">
        <v>260</v>
      </c>
      <c r="BF45" s="557">
        <f>SUM(AX45*AZ45)</f>
        <v>3000000</v>
      </c>
    </row>
    <row r="46" spans="1:58">
      <c r="A46" s="505"/>
      <c r="B46" s="518"/>
      <c r="C46" s="518"/>
      <c r="D46" s="518"/>
      <c r="E46" s="518"/>
      <c r="F46" s="546" t="e">
        <f>#REF!/#REF!</f>
        <v>#REF!</v>
      </c>
      <c r="G46" s="546"/>
      <c r="H46" s="551" t="e">
        <f>SUM(#REF!/#REF!)*100%</f>
        <v>#REF!</v>
      </c>
      <c r="I46" s="385"/>
      <c r="J46" s="158"/>
      <c r="K46" s="158"/>
      <c r="L46" s="505"/>
      <c r="M46" s="158"/>
      <c r="N46" s="535"/>
      <c r="O46" s="158"/>
      <c r="P46" s="158"/>
      <c r="Q46" s="158"/>
      <c r="R46" s="417"/>
      <c r="S46" s="385"/>
      <c r="T46" s="158"/>
      <c r="U46" s="158"/>
      <c r="V46" s="505"/>
      <c r="W46" s="158"/>
      <c r="X46" s="535"/>
      <c r="Y46" s="158"/>
      <c r="Z46" s="158"/>
      <c r="AA46" s="158"/>
      <c r="AB46" s="417"/>
      <c r="AC46" s="385"/>
      <c r="AD46" s="158"/>
      <c r="AE46" s="158"/>
      <c r="AF46" s="505"/>
      <c r="AG46" s="158"/>
      <c r="AH46" s="535"/>
      <c r="AI46" s="158"/>
      <c r="AJ46" s="158"/>
      <c r="AK46" s="158"/>
      <c r="AL46" s="417"/>
      <c r="AM46" s="385"/>
      <c r="AN46" s="158"/>
      <c r="AO46" s="158"/>
      <c r="AP46" s="505"/>
      <c r="AQ46" s="158"/>
      <c r="AR46" s="535"/>
      <c r="AS46" s="158"/>
      <c r="AT46" s="158"/>
      <c r="AU46" s="158"/>
      <c r="AV46" s="417"/>
      <c r="AW46" s="394" t="s">
        <v>286</v>
      </c>
      <c r="AX46" s="552">
        <v>1000</v>
      </c>
      <c r="AY46" s="553" t="s">
        <v>259</v>
      </c>
      <c r="AZ46" s="588">
        <v>100</v>
      </c>
      <c r="BA46" s="553"/>
      <c r="BB46" s="565"/>
      <c r="BC46" s="553"/>
      <c r="BD46" s="566"/>
      <c r="BE46" s="556" t="s">
        <v>260</v>
      </c>
      <c r="BF46" s="557">
        <f>SUM(AX46*AZ46)</f>
        <v>100000</v>
      </c>
    </row>
    <row r="47" spans="1:58">
      <c r="A47" s="505"/>
      <c r="B47" s="518"/>
      <c r="C47" s="518"/>
      <c r="D47" s="517"/>
      <c r="E47" s="517" t="s">
        <v>390</v>
      </c>
      <c r="F47" s="546" t="e">
        <f>#REF!/#REF!</f>
        <v>#REF!</v>
      </c>
      <c r="G47" s="546"/>
      <c r="H47" s="551" t="e">
        <f>SUM(#REF!/#REF!)*100%</f>
        <v>#REF!</v>
      </c>
      <c r="I47" s="385"/>
      <c r="J47" s="158"/>
      <c r="K47" s="158"/>
      <c r="L47" s="505"/>
      <c r="M47" s="158"/>
      <c r="N47" s="535"/>
      <c r="O47" s="158"/>
      <c r="P47" s="158"/>
      <c r="Q47" s="158"/>
      <c r="R47" s="417">
        <f>SUM(R48)</f>
        <v>0</v>
      </c>
      <c r="S47" s="385"/>
      <c r="T47" s="158"/>
      <c r="U47" s="158"/>
      <c r="V47" s="505"/>
      <c r="W47" s="158"/>
      <c r="X47" s="535"/>
      <c r="Y47" s="158"/>
      <c r="Z47" s="158"/>
      <c r="AA47" s="158"/>
      <c r="AB47" s="417">
        <f>SUM(AB48)</f>
        <v>4800000</v>
      </c>
      <c r="AC47" s="385"/>
      <c r="AD47" s="158"/>
      <c r="AE47" s="158"/>
      <c r="AF47" s="505"/>
      <c r="AG47" s="158"/>
      <c r="AH47" s="535"/>
      <c r="AI47" s="158"/>
      <c r="AJ47" s="158"/>
      <c r="AK47" s="158"/>
      <c r="AL47" s="417">
        <f>SUM(AL48)</f>
        <v>3600000</v>
      </c>
      <c r="AM47" s="385"/>
      <c r="AN47" s="158"/>
      <c r="AO47" s="158"/>
      <c r="AP47" s="505"/>
      <c r="AQ47" s="158"/>
      <c r="AR47" s="535"/>
      <c r="AS47" s="158"/>
      <c r="AT47" s="158"/>
      <c r="AU47" s="158"/>
      <c r="AV47" s="417">
        <f>SUM(AV48)</f>
        <v>0</v>
      </c>
      <c r="AW47" s="385"/>
      <c r="AX47" s="158"/>
      <c r="AY47" s="158"/>
      <c r="AZ47" s="505"/>
      <c r="BA47" s="158"/>
      <c r="BB47" s="535"/>
      <c r="BC47" s="158"/>
      <c r="BD47" s="158"/>
      <c r="BE47" s="158"/>
      <c r="BF47" s="417">
        <f>SUM(BF48)</f>
        <v>600000</v>
      </c>
    </row>
    <row r="48" spans="1:58">
      <c r="A48" s="505"/>
      <c r="B48" s="518"/>
      <c r="C48" s="518"/>
      <c r="D48" s="518"/>
      <c r="E48" s="518"/>
      <c r="F48" s="546"/>
      <c r="G48" s="546"/>
      <c r="H48" s="551" t="e">
        <f>SUM(#REF!/#REF!)*100%</f>
        <v>#REF!</v>
      </c>
      <c r="I48" s="385"/>
      <c r="J48" s="158"/>
      <c r="K48" s="158"/>
      <c r="L48" s="505"/>
      <c r="M48" s="158"/>
      <c r="N48" s="535"/>
      <c r="O48" s="158"/>
      <c r="P48" s="158"/>
      <c r="Q48" s="158"/>
      <c r="R48" s="417"/>
      <c r="S48" s="394" t="s">
        <v>162</v>
      </c>
      <c r="T48" s="552">
        <v>5000</v>
      </c>
      <c r="U48" s="553" t="s">
        <v>259</v>
      </c>
      <c r="V48" s="554">
        <v>4</v>
      </c>
      <c r="W48" s="553" t="s">
        <v>259</v>
      </c>
      <c r="X48" s="584">
        <v>20</v>
      </c>
      <c r="Y48" s="553" t="s">
        <v>259</v>
      </c>
      <c r="Z48" s="566">
        <v>12</v>
      </c>
      <c r="AA48" s="556" t="s">
        <v>260</v>
      </c>
      <c r="AB48" s="557">
        <f>SUM(T48*V48*X48*Z48)</f>
        <v>4800000</v>
      </c>
      <c r="AC48" s="394" t="s">
        <v>162</v>
      </c>
      <c r="AD48" s="552">
        <v>5000</v>
      </c>
      <c r="AE48" s="553" t="s">
        <v>259</v>
      </c>
      <c r="AF48" s="554">
        <v>3</v>
      </c>
      <c r="AG48" s="553" t="s">
        <v>259</v>
      </c>
      <c r="AH48" s="584">
        <v>20</v>
      </c>
      <c r="AI48" s="553" t="s">
        <v>259</v>
      </c>
      <c r="AJ48" s="566">
        <v>12</v>
      </c>
      <c r="AK48" s="556" t="s">
        <v>260</v>
      </c>
      <c r="AL48" s="557">
        <f>SUM(AD48*AF48*AH48*AJ48)</f>
        <v>3600000</v>
      </c>
      <c r="AM48" s="385"/>
      <c r="AN48" s="158"/>
      <c r="AO48" s="158"/>
      <c r="AP48" s="505"/>
      <c r="AQ48" s="158"/>
      <c r="AR48" s="535"/>
      <c r="AS48" s="158"/>
      <c r="AT48" s="158"/>
      <c r="AU48" s="158"/>
      <c r="AV48" s="417"/>
      <c r="AW48" s="394" t="s">
        <v>422</v>
      </c>
      <c r="AX48" s="552">
        <v>50000</v>
      </c>
      <c r="AY48" s="582" t="s">
        <v>259</v>
      </c>
      <c r="AZ48" s="566">
        <v>12</v>
      </c>
      <c r="BA48" s="553"/>
      <c r="BB48" s="565"/>
      <c r="BC48" s="553"/>
      <c r="BD48" s="566"/>
      <c r="BE48" s="556" t="s">
        <v>260</v>
      </c>
      <c r="BF48" s="557">
        <f>SUM(AX48*AZ48)</f>
        <v>600000</v>
      </c>
    </row>
    <row r="49" spans="1:58">
      <c r="A49" s="505"/>
      <c r="B49" s="519"/>
      <c r="C49" s="519"/>
      <c r="D49" s="519"/>
      <c r="E49" s="519"/>
      <c r="F49" s="589"/>
      <c r="G49" s="546"/>
      <c r="H49" s="551" t="e">
        <f>SUM(#REF!/#REF!)*100%</f>
        <v>#REF!</v>
      </c>
      <c r="I49" s="392"/>
      <c r="J49" s="591"/>
      <c r="K49" s="238"/>
      <c r="L49" s="592"/>
      <c r="M49" s="238"/>
      <c r="N49" s="593"/>
      <c r="O49" s="238"/>
      <c r="P49" s="593"/>
      <c r="Q49" s="594"/>
      <c r="R49" s="595"/>
      <c r="S49" s="385"/>
      <c r="T49" s="158"/>
      <c r="U49" s="158"/>
      <c r="V49" s="158"/>
      <c r="W49" s="158"/>
      <c r="X49" s="158"/>
      <c r="Y49" s="158"/>
      <c r="Z49" s="158"/>
      <c r="AA49" s="158"/>
      <c r="AB49" s="418"/>
      <c r="AC49" s="392"/>
      <c r="AD49" s="591"/>
      <c r="AE49" s="238"/>
      <c r="AF49" s="592"/>
      <c r="AG49" s="238"/>
      <c r="AH49" s="593"/>
      <c r="AI49" s="238"/>
      <c r="AJ49" s="593"/>
      <c r="AK49" s="594"/>
      <c r="AL49" s="595"/>
      <c r="AM49" s="392"/>
      <c r="AN49" s="591"/>
      <c r="AO49" s="238"/>
      <c r="AP49" s="592"/>
      <c r="AQ49" s="238"/>
      <c r="AR49" s="593"/>
      <c r="AS49" s="238"/>
      <c r="AT49" s="593"/>
      <c r="AU49" s="594"/>
      <c r="AV49" s="595"/>
      <c r="AW49" s="392"/>
      <c r="AX49" s="591"/>
      <c r="AY49" s="238"/>
      <c r="AZ49" s="592"/>
      <c r="BA49" s="238"/>
      <c r="BB49" s="593"/>
      <c r="BC49" s="238"/>
      <c r="BD49" s="593"/>
      <c r="BE49" s="594"/>
      <c r="BF49" s="595"/>
    </row>
    <row r="50" spans="1:58">
      <c r="A50" s="505">
        <v>770</v>
      </c>
      <c r="B50" s="655" t="s">
        <v>243</v>
      </c>
      <c r="C50" s="664">
        <v>771</v>
      </c>
      <c r="D50" s="522" t="s">
        <v>423</v>
      </c>
      <c r="E50" s="1147" t="s">
        <v>395</v>
      </c>
      <c r="F50" s="542" t="e">
        <f>#REF!/#REF!</f>
        <v>#REF!</v>
      </c>
      <c r="G50" s="542"/>
      <c r="H50" s="538" t="e">
        <f>#REF!/#REF!</f>
        <v>#REF!</v>
      </c>
      <c r="I50" s="384"/>
      <c r="J50" s="149"/>
      <c r="K50" s="149"/>
      <c r="L50" s="596"/>
      <c r="M50" s="149"/>
      <c r="N50" s="597"/>
      <c r="O50" s="149"/>
      <c r="P50" s="149"/>
      <c r="Q50" s="149"/>
      <c r="R50" s="598">
        <f>SUM(R51,R56,R59,R60,R62,R69,R73,)</f>
        <v>70265400</v>
      </c>
      <c r="S50" s="384"/>
      <c r="T50" s="149"/>
      <c r="U50" s="149"/>
      <c r="V50" s="596"/>
      <c r="W50" s="149"/>
      <c r="X50" s="597"/>
      <c r="Y50" s="149"/>
      <c r="Z50" s="149"/>
      <c r="AA50" s="149"/>
      <c r="AB50" s="598">
        <f>SUM(AB51,AB56,AB59,AB60,AB62,AB69,AB71,)</f>
        <v>0</v>
      </c>
      <c r="AC50" s="384"/>
      <c r="AD50" s="149"/>
      <c r="AE50" s="149"/>
      <c r="AF50" s="596"/>
      <c r="AG50" s="149"/>
      <c r="AH50" s="597"/>
      <c r="AI50" s="149"/>
      <c r="AJ50" s="149"/>
      <c r="AK50" s="149"/>
      <c r="AL50" s="598">
        <f>SUM(AL51,AL56,AL59,AL60,AL62,AL69,AL71,)</f>
        <v>800000</v>
      </c>
      <c r="AM50" s="384"/>
      <c r="AN50" s="149"/>
      <c r="AO50" s="149"/>
      <c r="AP50" s="596"/>
      <c r="AQ50" s="149"/>
      <c r="AR50" s="597"/>
      <c r="AS50" s="149"/>
      <c r="AT50" s="149"/>
      <c r="AU50" s="149"/>
      <c r="AV50" s="598">
        <f>SUM(AV51,AV56,AV59,AV60,AV62,AV69,AV71,)</f>
        <v>0</v>
      </c>
      <c r="AW50" s="384"/>
      <c r="AX50" s="149"/>
      <c r="AY50" s="149"/>
      <c r="AZ50" s="596"/>
      <c r="BA50" s="149"/>
      <c r="BB50" s="597"/>
      <c r="BC50" s="149"/>
      <c r="BD50" s="149"/>
      <c r="BE50" s="149"/>
      <c r="BF50" s="598">
        <f>SUM(BF51,BF56,BF59,BF60,BF62,BF69,BF71,)</f>
        <v>0</v>
      </c>
    </row>
    <row r="51" spans="1:58">
      <c r="A51" s="505"/>
      <c r="B51" s="518"/>
      <c r="C51" s="518"/>
      <c r="D51" s="518"/>
      <c r="E51" s="518" t="s">
        <v>415</v>
      </c>
      <c r="F51" s="546" t="e">
        <f>#REF!/#REF!</f>
        <v>#REF!</v>
      </c>
      <c r="G51" s="546"/>
      <c r="H51" s="547" t="e">
        <f>#REF!/#REF!</f>
        <v>#REF!</v>
      </c>
      <c r="I51" s="394"/>
      <c r="J51" s="553"/>
      <c r="K51" s="553"/>
      <c r="L51" s="584"/>
      <c r="M51" s="553"/>
      <c r="N51" s="599"/>
      <c r="O51" s="553"/>
      <c r="P51" s="553"/>
      <c r="Q51" s="553"/>
      <c r="R51" s="557">
        <f>SUM(R52:R54)</f>
        <v>57960000</v>
      </c>
      <c r="S51" s="385"/>
      <c r="T51" s="158"/>
      <c r="U51" s="158"/>
      <c r="V51" s="505"/>
      <c r="W51" s="158"/>
      <c r="X51" s="535"/>
      <c r="Y51" s="158"/>
      <c r="Z51" s="158"/>
      <c r="AA51" s="158"/>
      <c r="AB51" s="557">
        <f>SUM(AB52:AB54)</f>
        <v>0</v>
      </c>
      <c r="AC51" s="385"/>
      <c r="AD51" s="158"/>
      <c r="AE51" s="158"/>
      <c r="AF51" s="505"/>
      <c r="AG51" s="158"/>
      <c r="AH51" s="535"/>
      <c r="AI51" s="158"/>
      <c r="AJ51" s="158"/>
      <c r="AK51" s="158"/>
      <c r="AL51" s="557">
        <f>SUM(AL52:AL54)</f>
        <v>0</v>
      </c>
      <c r="AM51" s="385"/>
      <c r="AN51" s="158"/>
      <c r="AO51" s="158"/>
      <c r="AP51" s="505"/>
      <c r="AQ51" s="158"/>
      <c r="AR51" s="535"/>
      <c r="AS51" s="158"/>
      <c r="AT51" s="158"/>
      <c r="AU51" s="158"/>
      <c r="AV51" s="557">
        <f>SUM(AV52:AV54)</f>
        <v>0</v>
      </c>
      <c r="AW51" s="385"/>
      <c r="AX51" s="158"/>
      <c r="AY51" s="158"/>
      <c r="AZ51" s="505"/>
      <c r="BA51" s="158"/>
      <c r="BB51" s="535"/>
      <c r="BC51" s="158"/>
      <c r="BD51" s="158"/>
      <c r="BE51" s="158"/>
      <c r="BF51" s="557">
        <f>SUM(BF52:BF54)</f>
        <v>0</v>
      </c>
    </row>
    <row r="52" spans="1:58">
      <c r="A52" s="505"/>
      <c r="B52" s="518"/>
      <c r="C52" s="518"/>
      <c r="D52" s="518"/>
      <c r="E52" s="518"/>
      <c r="F52" s="546"/>
      <c r="G52" s="546"/>
      <c r="H52" s="558"/>
      <c r="I52" s="394" t="s">
        <v>287</v>
      </c>
      <c r="J52" s="552">
        <v>1760000</v>
      </c>
      <c r="K52" s="553" t="s">
        <v>259</v>
      </c>
      <c r="L52" s="600">
        <v>12</v>
      </c>
      <c r="M52" s="601"/>
      <c r="N52" s="602"/>
      <c r="O52" s="577"/>
      <c r="P52" s="580"/>
      <c r="Q52" s="556" t="s">
        <v>260</v>
      </c>
      <c r="R52" s="557">
        <f>SUM(J52*L52+N52)</f>
        <v>21120000</v>
      </c>
      <c r="S52" s="385"/>
      <c r="T52" s="559"/>
      <c r="U52" s="158"/>
      <c r="V52" s="603"/>
      <c r="W52" s="604"/>
      <c r="X52" s="605"/>
      <c r="Y52" s="206"/>
      <c r="Z52" s="572"/>
      <c r="AA52" s="563"/>
      <c r="AB52" s="417"/>
      <c r="AC52" s="385"/>
      <c r="AD52" s="559"/>
      <c r="AE52" s="158"/>
      <c r="AF52" s="603"/>
      <c r="AG52" s="604"/>
      <c r="AH52" s="605"/>
      <c r="AI52" s="206"/>
      <c r="AJ52" s="572"/>
      <c r="AK52" s="563"/>
      <c r="AL52" s="417"/>
      <c r="AM52" s="385"/>
      <c r="AN52" s="559"/>
      <c r="AO52" s="158"/>
      <c r="AP52" s="603"/>
      <c r="AQ52" s="604"/>
      <c r="AR52" s="605"/>
      <c r="AS52" s="206"/>
      <c r="AT52" s="572"/>
      <c r="AU52" s="563"/>
      <c r="AV52" s="417"/>
      <c r="AW52" s="385"/>
      <c r="AX52" s="559"/>
      <c r="AY52" s="158"/>
      <c r="AZ52" s="603"/>
      <c r="BA52" s="604"/>
      <c r="BB52" s="605"/>
      <c r="BC52" s="206"/>
      <c r="BD52" s="572"/>
      <c r="BE52" s="563"/>
      <c r="BF52" s="417"/>
    </row>
    <row r="53" spans="1:58">
      <c r="A53" s="505"/>
      <c r="B53" s="518"/>
      <c r="C53" s="518"/>
      <c r="D53" s="518"/>
      <c r="E53" s="518"/>
      <c r="F53" s="546"/>
      <c r="G53" s="546"/>
      <c r="H53" s="558"/>
      <c r="I53" s="394" t="s">
        <v>288</v>
      </c>
      <c r="J53" s="552">
        <v>1640000</v>
      </c>
      <c r="K53" s="553" t="s">
        <v>259</v>
      </c>
      <c r="L53" s="600">
        <v>12</v>
      </c>
      <c r="M53" s="553"/>
      <c r="N53" s="602"/>
      <c r="O53" s="577"/>
      <c r="P53" s="580"/>
      <c r="Q53" s="556" t="s">
        <v>260</v>
      </c>
      <c r="R53" s="557">
        <f>SUM(J53*L53+N53)</f>
        <v>19680000</v>
      </c>
      <c r="S53" s="385"/>
      <c r="T53" s="559"/>
      <c r="U53" s="158"/>
      <c r="V53" s="603"/>
      <c r="W53" s="158"/>
      <c r="X53" s="605"/>
      <c r="Y53" s="206"/>
      <c r="Z53" s="572"/>
      <c r="AA53" s="563"/>
      <c r="AB53" s="417"/>
      <c r="AC53" s="385"/>
      <c r="AD53" s="559"/>
      <c r="AE53" s="158"/>
      <c r="AF53" s="603"/>
      <c r="AG53" s="158"/>
      <c r="AH53" s="605"/>
      <c r="AI53" s="206"/>
      <c r="AJ53" s="572"/>
      <c r="AK53" s="563"/>
      <c r="AL53" s="417"/>
      <c r="AM53" s="385"/>
      <c r="AN53" s="559"/>
      <c r="AO53" s="158"/>
      <c r="AP53" s="603"/>
      <c r="AQ53" s="158"/>
      <c r="AR53" s="605"/>
      <c r="AS53" s="206"/>
      <c r="AT53" s="572"/>
      <c r="AU53" s="563"/>
      <c r="AV53" s="417"/>
      <c r="AW53" s="385"/>
      <c r="AX53" s="559"/>
      <c r="AY53" s="158"/>
      <c r="AZ53" s="603"/>
      <c r="BA53" s="158"/>
      <c r="BB53" s="605"/>
      <c r="BC53" s="206"/>
      <c r="BD53" s="572"/>
      <c r="BE53" s="563"/>
      <c r="BF53" s="417"/>
    </row>
    <row r="54" spans="1:58">
      <c r="A54" s="505"/>
      <c r="B54" s="518"/>
      <c r="C54" s="518"/>
      <c r="D54" s="518"/>
      <c r="E54" s="518"/>
      <c r="F54" s="546"/>
      <c r="G54" s="546"/>
      <c r="H54" s="558"/>
      <c r="I54" s="394" t="s">
        <v>289</v>
      </c>
      <c r="J54" s="552">
        <v>1430000</v>
      </c>
      <c r="K54" s="553" t="s">
        <v>259</v>
      </c>
      <c r="L54" s="600">
        <v>12</v>
      </c>
      <c r="M54" s="601"/>
      <c r="N54" s="601"/>
      <c r="O54" s="601"/>
      <c r="P54" s="601"/>
      <c r="Q54" s="556" t="s">
        <v>260</v>
      </c>
      <c r="R54" s="557">
        <f>SUM(J54*L54+N54)</f>
        <v>17160000</v>
      </c>
      <c r="S54" s="385"/>
      <c r="T54" s="559"/>
      <c r="U54" s="158"/>
      <c r="V54" s="603"/>
      <c r="W54" s="604"/>
      <c r="X54" s="604"/>
      <c r="Y54" s="604"/>
      <c r="Z54" s="604"/>
      <c r="AA54" s="563"/>
      <c r="AB54" s="417"/>
      <c r="AC54" s="385"/>
      <c r="AD54" s="559"/>
      <c r="AE54" s="158"/>
      <c r="AF54" s="603"/>
      <c r="AG54" s="604"/>
      <c r="AH54" s="604"/>
      <c r="AI54" s="604"/>
      <c r="AJ54" s="604"/>
      <c r="AK54" s="563"/>
      <c r="AL54" s="417"/>
      <c r="AM54" s="385"/>
      <c r="AN54" s="559"/>
      <c r="AO54" s="158"/>
      <c r="AP54" s="603"/>
      <c r="AQ54" s="604"/>
      <c r="AR54" s="604"/>
      <c r="AS54" s="604"/>
      <c r="AT54" s="604"/>
      <c r="AU54" s="563"/>
      <c r="AV54" s="417"/>
      <c r="AW54" s="385"/>
      <c r="AX54" s="559"/>
      <c r="AY54" s="158"/>
      <c r="AZ54" s="603"/>
      <c r="BA54" s="604"/>
      <c r="BB54" s="604"/>
      <c r="BC54" s="604"/>
      <c r="BD54" s="604"/>
      <c r="BE54" s="563"/>
      <c r="BF54" s="417"/>
    </row>
    <row r="55" spans="1:58">
      <c r="A55" s="505"/>
      <c r="B55" s="518"/>
      <c r="C55" s="518"/>
      <c r="D55" s="518"/>
      <c r="E55" s="518"/>
      <c r="F55" s="546"/>
      <c r="G55" s="546"/>
      <c r="H55" s="558"/>
      <c r="I55" s="394"/>
      <c r="J55" s="552"/>
      <c r="K55" s="553"/>
      <c r="L55" s="600"/>
      <c r="M55" s="553"/>
      <c r="N55" s="606"/>
      <c r="O55" s="606"/>
      <c r="P55" s="606"/>
      <c r="Q55" s="556"/>
      <c r="R55" s="557"/>
      <c r="S55" s="385"/>
      <c r="T55" s="559"/>
      <c r="U55" s="158"/>
      <c r="V55" s="603"/>
      <c r="W55" s="158"/>
      <c r="X55" s="607"/>
      <c r="Y55" s="607"/>
      <c r="Z55" s="607"/>
      <c r="AA55" s="563"/>
      <c r="AB55" s="417"/>
      <c r="AC55" s="385"/>
      <c r="AD55" s="559"/>
      <c r="AE55" s="158"/>
      <c r="AF55" s="603"/>
      <c r="AG55" s="158"/>
      <c r="AH55" s="607"/>
      <c r="AI55" s="607"/>
      <c r="AJ55" s="607"/>
      <c r="AK55" s="563"/>
      <c r="AL55" s="417"/>
      <c r="AM55" s="385"/>
      <c r="AN55" s="559"/>
      <c r="AO55" s="158"/>
      <c r="AP55" s="603"/>
      <c r="AQ55" s="158"/>
      <c r="AR55" s="607"/>
      <c r="AS55" s="607"/>
      <c r="AT55" s="607"/>
      <c r="AU55" s="563"/>
      <c r="AV55" s="417"/>
      <c r="AW55" s="385"/>
      <c r="AX55" s="559"/>
      <c r="AY55" s="158"/>
      <c r="AZ55" s="603"/>
      <c r="BA55" s="158"/>
      <c r="BB55" s="607"/>
      <c r="BC55" s="607"/>
      <c r="BD55" s="607"/>
      <c r="BE55" s="563"/>
      <c r="BF55" s="417"/>
    </row>
    <row r="56" spans="1:58">
      <c r="A56" s="505"/>
      <c r="B56" s="518"/>
      <c r="C56" s="518"/>
      <c r="D56" s="518"/>
      <c r="E56" s="518" t="s">
        <v>424</v>
      </c>
      <c r="F56" s="546" t="e">
        <f>#REF!/#REF!</f>
        <v>#REF!</v>
      </c>
      <c r="G56" s="546"/>
      <c r="H56" s="551" t="e">
        <f>#REF!/#REF!</f>
        <v>#REF!</v>
      </c>
      <c r="I56" s="394"/>
      <c r="J56" s="553"/>
      <c r="K56" s="553"/>
      <c r="L56" s="584"/>
      <c r="M56" s="553"/>
      <c r="N56" s="599"/>
      <c r="O56" s="553"/>
      <c r="P56" s="553"/>
      <c r="Q56" s="556"/>
      <c r="R56" s="557">
        <f>SUM(R57:R58)</f>
        <v>1600000</v>
      </c>
      <c r="S56" s="385"/>
      <c r="T56" s="158"/>
      <c r="U56" s="158"/>
      <c r="V56" s="505"/>
      <c r="W56" s="158"/>
      <c r="X56" s="535"/>
      <c r="Y56" s="158"/>
      <c r="Z56" s="158"/>
      <c r="AA56" s="563"/>
      <c r="AB56" s="557">
        <f>SUM(AB57:AB58)</f>
        <v>0</v>
      </c>
      <c r="AC56" s="385"/>
      <c r="AD56" s="158"/>
      <c r="AE56" s="158"/>
      <c r="AF56" s="505"/>
      <c r="AG56" s="158"/>
      <c r="AH56" s="535"/>
      <c r="AI56" s="158"/>
      <c r="AJ56" s="158"/>
      <c r="AK56" s="563"/>
      <c r="AL56" s="557">
        <f>SUM(AL57:AL58)</f>
        <v>0</v>
      </c>
      <c r="AM56" s="385"/>
      <c r="AN56" s="158"/>
      <c r="AO56" s="158"/>
      <c r="AP56" s="505"/>
      <c r="AQ56" s="158"/>
      <c r="AR56" s="535"/>
      <c r="AS56" s="158"/>
      <c r="AT56" s="158"/>
      <c r="AU56" s="563"/>
      <c r="AV56" s="557">
        <f>SUM(AV57:AV58)</f>
        <v>0</v>
      </c>
      <c r="AW56" s="385"/>
      <c r="AX56" s="158"/>
      <c r="AY56" s="158"/>
      <c r="AZ56" s="505"/>
      <c r="BA56" s="158"/>
      <c r="BB56" s="535"/>
      <c r="BC56" s="158"/>
      <c r="BD56" s="158"/>
      <c r="BE56" s="563"/>
      <c r="BF56" s="557">
        <f>SUM(BF57:BF58)</f>
        <v>0</v>
      </c>
    </row>
    <row r="57" spans="1:58">
      <c r="A57" s="505"/>
      <c r="B57" s="518"/>
      <c r="C57" s="518"/>
      <c r="D57" s="518"/>
      <c r="E57" s="518"/>
      <c r="F57" s="546"/>
      <c r="G57" s="546"/>
      <c r="H57" s="558"/>
      <c r="I57" s="394" t="s">
        <v>15</v>
      </c>
      <c r="J57" s="552">
        <v>200000</v>
      </c>
      <c r="K57" s="553" t="s">
        <v>259</v>
      </c>
      <c r="L57" s="554">
        <v>4</v>
      </c>
      <c r="M57" s="553" t="s">
        <v>259</v>
      </c>
      <c r="N57" s="566">
        <v>1</v>
      </c>
      <c r="O57" s="553"/>
      <c r="P57" s="608"/>
      <c r="Q57" s="556" t="s">
        <v>260</v>
      </c>
      <c r="R57" s="557">
        <f>SUM(J57*L57+N57*P57)</f>
        <v>800000</v>
      </c>
      <c r="S57" s="385"/>
      <c r="T57" s="559"/>
      <c r="U57" s="158"/>
      <c r="V57" s="573"/>
      <c r="W57" s="158"/>
      <c r="X57" s="561"/>
      <c r="Y57" s="158"/>
      <c r="Z57" s="609"/>
      <c r="AA57" s="563"/>
      <c r="AB57" s="417"/>
      <c r="AC57" s="385"/>
      <c r="AD57" s="559"/>
      <c r="AE57" s="158"/>
      <c r="AF57" s="573"/>
      <c r="AG57" s="158"/>
      <c r="AH57" s="561"/>
      <c r="AI57" s="158"/>
      <c r="AJ57" s="609"/>
      <c r="AK57" s="563"/>
      <c r="AL57" s="417"/>
      <c r="AM57" s="385"/>
      <c r="AN57" s="559"/>
      <c r="AO57" s="158"/>
      <c r="AP57" s="573"/>
      <c r="AQ57" s="158"/>
      <c r="AR57" s="561"/>
      <c r="AS57" s="158"/>
      <c r="AT57" s="609"/>
      <c r="AU57" s="563"/>
      <c r="AV57" s="417"/>
      <c r="AW57" s="385"/>
      <c r="AX57" s="559"/>
      <c r="AY57" s="158"/>
      <c r="AZ57" s="573"/>
      <c r="BA57" s="158"/>
      <c r="BB57" s="561"/>
      <c r="BC57" s="158"/>
      <c r="BD57" s="609"/>
      <c r="BE57" s="563"/>
      <c r="BF57" s="417"/>
    </row>
    <row r="58" spans="1:58">
      <c r="A58" s="505"/>
      <c r="B58" s="518"/>
      <c r="C58" s="518"/>
      <c r="D58" s="518"/>
      <c r="E58" s="518"/>
      <c r="F58" s="546"/>
      <c r="G58" s="546"/>
      <c r="H58" s="558"/>
      <c r="I58" s="394" t="s">
        <v>303</v>
      </c>
      <c r="J58" s="552">
        <v>100000</v>
      </c>
      <c r="K58" s="553" t="s">
        <v>259</v>
      </c>
      <c r="L58" s="554">
        <v>4</v>
      </c>
      <c r="M58" s="553" t="s">
        <v>21</v>
      </c>
      <c r="N58" s="610">
        <v>100000</v>
      </c>
      <c r="O58" s="553" t="s">
        <v>259</v>
      </c>
      <c r="P58" s="554">
        <v>4</v>
      </c>
      <c r="Q58" s="556" t="s">
        <v>260</v>
      </c>
      <c r="R58" s="557">
        <f>SUM(J58*L58+N58*P58)</f>
        <v>800000</v>
      </c>
      <c r="S58" s="385"/>
      <c r="T58" s="559"/>
      <c r="U58" s="158"/>
      <c r="V58" s="573"/>
      <c r="W58" s="158"/>
      <c r="X58" s="611"/>
      <c r="Y58" s="158"/>
      <c r="Z58" s="573"/>
      <c r="AA58" s="563"/>
      <c r="AB58" s="417"/>
      <c r="AC58" s="385"/>
      <c r="AD58" s="559"/>
      <c r="AE58" s="158"/>
      <c r="AF58" s="573"/>
      <c r="AG58" s="158"/>
      <c r="AH58" s="611"/>
      <c r="AI58" s="158"/>
      <c r="AJ58" s="573"/>
      <c r="AK58" s="563"/>
      <c r="AL58" s="417"/>
      <c r="AM58" s="385"/>
      <c r="AN58" s="559"/>
      <c r="AO58" s="158"/>
      <c r="AP58" s="573"/>
      <c r="AQ58" s="158"/>
      <c r="AR58" s="611"/>
      <c r="AS58" s="158"/>
      <c r="AT58" s="573"/>
      <c r="AU58" s="563"/>
      <c r="AV58" s="417"/>
      <c r="AW58" s="385"/>
      <c r="AX58" s="559"/>
      <c r="AY58" s="158"/>
      <c r="AZ58" s="573"/>
      <c r="BA58" s="158"/>
      <c r="BB58" s="611"/>
      <c r="BC58" s="158"/>
      <c r="BD58" s="573"/>
      <c r="BE58" s="563"/>
      <c r="BF58" s="417"/>
    </row>
    <row r="59" spans="1:58">
      <c r="A59" s="505"/>
      <c r="B59" s="518"/>
      <c r="C59" s="518"/>
      <c r="D59" s="518"/>
      <c r="E59" s="518" t="s">
        <v>425</v>
      </c>
      <c r="F59" s="546" t="e">
        <f>#REF!/#REF!</f>
        <v>#REF!</v>
      </c>
      <c r="G59" s="546"/>
      <c r="H59" s="612" t="e">
        <f>#REF!/#REF!</f>
        <v>#REF!</v>
      </c>
      <c r="I59" s="394"/>
      <c r="J59" s="552"/>
      <c r="K59" s="553"/>
      <c r="L59" s="554"/>
      <c r="M59" s="553"/>
      <c r="N59" s="610"/>
      <c r="O59" s="553"/>
      <c r="P59" s="554"/>
      <c r="Q59" s="556"/>
      <c r="R59" s="557"/>
      <c r="S59" s="385"/>
      <c r="T59" s="559"/>
      <c r="U59" s="158"/>
      <c r="V59" s="573"/>
      <c r="W59" s="158"/>
      <c r="X59" s="611"/>
      <c r="Y59" s="158"/>
      <c r="Z59" s="573"/>
      <c r="AA59" s="563"/>
      <c r="AB59" s="417"/>
      <c r="AC59" s="385"/>
      <c r="AD59" s="559"/>
      <c r="AE59" s="158"/>
      <c r="AF59" s="573"/>
      <c r="AG59" s="158"/>
      <c r="AH59" s="611"/>
      <c r="AI59" s="158"/>
      <c r="AJ59" s="573"/>
      <c r="AK59" s="563"/>
      <c r="AL59" s="417"/>
      <c r="AM59" s="385"/>
      <c r="AN59" s="559"/>
      <c r="AO59" s="158"/>
      <c r="AP59" s="573"/>
      <c r="AQ59" s="158"/>
      <c r="AR59" s="611"/>
      <c r="AS59" s="158"/>
      <c r="AT59" s="573"/>
      <c r="AU59" s="563"/>
      <c r="AV59" s="417"/>
      <c r="AW59" s="385"/>
      <c r="AX59" s="559"/>
      <c r="AY59" s="158"/>
      <c r="AZ59" s="573"/>
      <c r="BA59" s="158"/>
      <c r="BB59" s="611"/>
      <c r="BC59" s="158"/>
      <c r="BD59" s="573"/>
      <c r="BE59" s="563"/>
      <c r="BF59" s="417"/>
    </row>
    <row r="60" spans="1:58">
      <c r="A60" s="505"/>
      <c r="B60" s="518"/>
      <c r="C60" s="518"/>
      <c r="D60" s="518"/>
      <c r="E60" s="518" t="s">
        <v>426</v>
      </c>
      <c r="F60" s="546" t="e">
        <f>#REF!/#REF!</f>
        <v>#REF!</v>
      </c>
      <c r="G60" s="546"/>
      <c r="H60" s="612" t="e">
        <f>#REF!/#REF!</f>
        <v>#REF!</v>
      </c>
      <c r="I60" s="394"/>
      <c r="J60" s="552"/>
      <c r="K60" s="553"/>
      <c r="L60" s="554"/>
      <c r="M60" s="553"/>
      <c r="N60" s="610"/>
      <c r="O60" s="553"/>
      <c r="P60" s="554"/>
      <c r="Q60" s="556"/>
      <c r="R60" s="557">
        <f>R61</f>
        <v>0</v>
      </c>
      <c r="S60" s="385"/>
      <c r="T60" s="559"/>
      <c r="U60" s="158"/>
      <c r="V60" s="573"/>
      <c r="W60" s="158"/>
      <c r="X60" s="611"/>
      <c r="Y60" s="158"/>
      <c r="Z60" s="573"/>
      <c r="AA60" s="563"/>
      <c r="AB60" s="557">
        <f>AB61</f>
        <v>0</v>
      </c>
      <c r="AC60" s="385"/>
      <c r="AD60" s="559"/>
      <c r="AE60" s="158"/>
      <c r="AF60" s="573"/>
      <c r="AG60" s="158"/>
      <c r="AH60" s="611"/>
      <c r="AI60" s="158"/>
      <c r="AJ60" s="573"/>
      <c r="AK60" s="563"/>
      <c r="AL60" s="557">
        <f>AL61</f>
        <v>800000</v>
      </c>
      <c r="AM60" s="385"/>
      <c r="AN60" s="559"/>
      <c r="AO60" s="158"/>
      <c r="AP60" s="573"/>
      <c r="AQ60" s="158"/>
      <c r="AR60" s="611"/>
      <c r="AS60" s="158"/>
      <c r="AT60" s="573"/>
      <c r="AU60" s="563"/>
      <c r="AV60" s="557">
        <f>AV61</f>
        <v>0</v>
      </c>
      <c r="AW60" s="385"/>
      <c r="AX60" s="559"/>
      <c r="AY60" s="158"/>
      <c r="AZ60" s="573"/>
      <c r="BA60" s="158"/>
      <c r="BB60" s="611"/>
      <c r="BC60" s="158"/>
      <c r="BD60" s="573"/>
      <c r="BE60" s="563"/>
      <c r="BF60" s="557">
        <f>BF61</f>
        <v>0</v>
      </c>
    </row>
    <row r="61" spans="1:58">
      <c r="A61" s="505"/>
      <c r="B61" s="518"/>
      <c r="C61" s="518"/>
      <c r="D61" s="518"/>
      <c r="E61" s="518"/>
      <c r="F61" s="613"/>
      <c r="G61" s="613"/>
      <c r="H61" s="612"/>
      <c r="I61" s="394"/>
      <c r="J61" s="552"/>
      <c r="K61" s="553"/>
      <c r="L61" s="554"/>
      <c r="M61" s="553"/>
      <c r="N61" s="610"/>
      <c r="O61" s="553"/>
      <c r="P61" s="554"/>
      <c r="Q61" s="556"/>
      <c r="R61" s="557"/>
      <c r="S61" s="385"/>
      <c r="T61" s="559"/>
      <c r="U61" s="158"/>
      <c r="V61" s="573"/>
      <c r="W61" s="158"/>
      <c r="X61" s="611"/>
      <c r="Y61" s="158"/>
      <c r="Z61" s="573"/>
      <c r="AA61" s="563"/>
      <c r="AB61" s="417"/>
      <c r="AC61" s="394" t="s">
        <v>281</v>
      </c>
      <c r="AD61" s="552">
        <v>100000</v>
      </c>
      <c r="AE61" s="553" t="s">
        <v>259</v>
      </c>
      <c r="AF61" s="554">
        <v>2</v>
      </c>
      <c r="AG61" s="553" t="s">
        <v>259</v>
      </c>
      <c r="AH61" s="583">
        <v>2</v>
      </c>
      <c r="AI61" s="553" t="s">
        <v>259</v>
      </c>
      <c r="AJ61" s="586">
        <v>2</v>
      </c>
      <c r="AK61" s="556" t="s">
        <v>260</v>
      </c>
      <c r="AL61" s="557">
        <f>SUM(AD61*AF61*AH61*AJ61)</f>
        <v>800000</v>
      </c>
      <c r="AM61" s="385"/>
      <c r="AN61" s="559"/>
      <c r="AO61" s="158"/>
      <c r="AP61" s="573"/>
      <c r="AQ61" s="158"/>
      <c r="AR61" s="611"/>
      <c r="AS61" s="158"/>
      <c r="AT61" s="573"/>
      <c r="AU61" s="563"/>
      <c r="AV61" s="417"/>
      <c r="AW61" s="385"/>
      <c r="AX61" s="559"/>
      <c r="AY61" s="158"/>
      <c r="AZ61" s="573"/>
      <c r="BA61" s="158"/>
      <c r="BB61" s="611"/>
      <c r="BC61" s="158"/>
      <c r="BD61" s="573"/>
      <c r="BE61" s="563"/>
      <c r="BF61" s="417"/>
    </row>
    <row r="62" spans="1:58">
      <c r="A62" s="505"/>
      <c r="B62" s="518"/>
      <c r="C62" s="518"/>
      <c r="D62" s="518"/>
      <c r="E62" s="518" t="s">
        <v>427</v>
      </c>
      <c r="F62" s="546" t="e">
        <f>#REF!/#REF!</f>
        <v>#REF!</v>
      </c>
      <c r="G62" s="546"/>
      <c r="H62" s="551" t="e">
        <f>#REF!/#REF!</f>
        <v>#REF!</v>
      </c>
      <c r="I62" s="397"/>
      <c r="J62" s="553"/>
      <c r="K62" s="553"/>
      <c r="L62" s="584"/>
      <c r="M62" s="553"/>
      <c r="N62" s="599"/>
      <c r="O62" s="553"/>
      <c r="P62" s="553"/>
      <c r="Q62" s="553"/>
      <c r="R62" s="557">
        <f>SUM(R63:R67)</f>
        <v>5255400</v>
      </c>
      <c r="S62" s="386"/>
      <c r="T62" s="158"/>
      <c r="U62" s="158"/>
      <c r="V62" s="505"/>
      <c r="W62" s="158"/>
      <c r="X62" s="535"/>
      <c r="Y62" s="158"/>
      <c r="Z62" s="158"/>
      <c r="AA62" s="158"/>
      <c r="AB62" s="557">
        <f>SUM(AB63:AB67)</f>
        <v>0</v>
      </c>
      <c r="AC62" s="386"/>
      <c r="AD62" s="158"/>
      <c r="AE62" s="158"/>
      <c r="AF62" s="505"/>
      <c r="AG62" s="158"/>
      <c r="AH62" s="535"/>
      <c r="AI62" s="158"/>
      <c r="AJ62" s="158"/>
      <c r="AK62" s="158"/>
      <c r="AL62" s="557">
        <f>SUM(AL63:AL67)</f>
        <v>0</v>
      </c>
      <c r="AM62" s="386"/>
      <c r="AN62" s="158"/>
      <c r="AO62" s="158"/>
      <c r="AP62" s="505"/>
      <c r="AQ62" s="158"/>
      <c r="AR62" s="535"/>
      <c r="AS62" s="158"/>
      <c r="AT62" s="158"/>
      <c r="AU62" s="158"/>
      <c r="AV62" s="557">
        <f>SUM(AV63:AV67)</f>
        <v>0</v>
      </c>
      <c r="AW62" s="386"/>
      <c r="AX62" s="158"/>
      <c r="AY62" s="158"/>
      <c r="AZ62" s="505"/>
      <c r="BA62" s="158"/>
      <c r="BB62" s="535"/>
      <c r="BC62" s="158"/>
      <c r="BD62" s="158"/>
      <c r="BE62" s="158"/>
      <c r="BF62" s="557">
        <f>SUM(BF63:BF67)</f>
        <v>0</v>
      </c>
    </row>
    <row r="63" spans="1:58">
      <c r="A63" s="505"/>
      <c r="B63" s="518"/>
      <c r="C63" s="518"/>
      <c r="D63" s="518"/>
      <c r="E63" s="518"/>
      <c r="F63" s="546"/>
      <c r="G63" s="546"/>
      <c r="H63" s="558"/>
      <c r="I63" s="397" t="s">
        <v>16</v>
      </c>
      <c r="J63" s="552">
        <v>55320000</v>
      </c>
      <c r="K63" s="553" t="s">
        <v>259</v>
      </c>
      <c r="L63" s="614" t="s">
        <v>290</v>
      </c>
      <c r="M63" s="615"/>
      <c r="N63" s="616"/>
      <c r="O63" s="615"/>
      <c r="P63" s="615"/>
      <c r="Q63" s="556" t="s">
        <v>260</v>
      </c>
      <c r="R63" s="557">
        <f>SUM(J63*L63)</f>
        <v>1477044</v>
      </c>
      <c r="S63" s="386"/>
      <c r="T63" s="559"/>
      <c r="U63" s="158"/>
      <c r="V63" s="617"/>
      <c r="W63" s="172"/>
      <c r="X63" s="618"/>
      <c r="Y63" s="172"/>
      <c r="Z63" s="172"/>
      <c r="AA63" s="563"/>
      <c r="AB63" s="417"/>
      <c r="AC63" s="386"/>
      <c r="AD63" s="559"/>
      <c r="AE63" s="158"/>
      <c r="AF63" s="617"/>
      <c r="AG63" s="172"/>
      <c r="AH63" s="618"/>
      <c r="AI63" s="172"/>
      <c r="AJ63" s="172"/>
      <c r="AK63" s="563"/>
      <c r="AL63" s="417"/>
      <c r="AM63" s="386"/>
      <c r="AN63" s="559"/>
      <c r="AO63" s="158"/>
      <c r="AP63" s="617"/>
      <c r="AQ63" s="172"/>
      <c r="AR63" s="618"/>
      <c r="AS63" s="172"/>
      <c r="AT63" s="172"/>
      <c r="AU63" s="563"/>
      <c r="AV63" s="417"/>
      <c r="AW63" s="386"/>
      <c r="AX63" s="559"/>
      <c r="AY63" s="158"/>
      <c r="AZ63" s="617"/>
      <c r="BA63" s="172"/>
      <c r="BB63" s="618"/>
      <c r="BC63" s="172"/>
      <c r="BD63" s="172"/>
      <c r="BE63" s="563"/>
      <c r="BF63" s="417"/>
    </row>
    <row r="64" spans="1:58">
      <c r="A64" s="505"/>
      <c r="B64" s="518"/>
      <c r="C64" s="518"/>
      <c r="D64" s="518"/>
      <c r="E64" s="518"/>
      <c r="F64" s="546"/>
      <c r="G64" s="546"/>
      <c r="H64" s="558"/>
      <c r="I64" s="397" t="s">
        <v>150</v>
      </c>
      <c r="J64" s="552">
        <v>55320000</v>
      </c>
      <c r="K64" s="553" t="s">
        <v>259</v>
      </c>
      <c r="L64" s="614" t="s">
        <v>291</v>
      </c>
      <c r="M64" s="615"/>
      <c r="N64" s="616"/>
      <c r="O64" s="615"/>
      <c r="P64" s="615"/>
      <c r="Q64" s="556" t="s">
        <v>260</v>
      </c>
      <c r="R64" s="557">
        <f>SUM(J64*L64)</f>
        <v>182556</v>
      </c>
      <c r="S64" s="386"/>
      <c r="T64" s="559"/>
      <c r="U64" s="158"/>
      <c r="V64" s="617"/>
      <c r="W64" s="172"/>
      <c r="X64" s="618"/>
      <c r="Y64" s="172"/>
      <c r="Z64" s="172"/>
      <c r="AA64" s="563"/>
      <c r="AB64" s="417"/>
      <c r="AC64" s="386"/>
      <c r="AD64" s="559"/>
      <c r="AE64" s="158"/>
      <c r="AF64" s="617"/>
      <c r="AG64" s="172"/>
      <c r="AH64" s="618"/>
      <c r="AI64" s="172"/>
      <c r="AJ64" s="172"/>
      <c r="AK64" s="563"/>
      <c r="AL64" s="417"/>
      <c r="AM64" s="386"/>
      <c r="AN64" s="559"/>
      <c r="AO64" s="158"/>
      <c r="AP64" s="617"/>
      <c r="AQ64" s="172"/>
      <c r="AR64" s="618"/>
      <c r="AS64" s="172"/>
      <c r="AT64" s="172"/>
      <c r="AU64" s="563"/>
      <c r="AV64" s="417"/>
      <c r="AW64" s="386"/>
      <c r="AX64" s="559"/>
      <c r="AY64" s="158"/>
      <c r="AZ64" s="617"/>
      <c r="BA64" s="172"/>
      <c r="BB64" s="618"/>
      <c r="BC64" s="172"/>
      <c r="BD64" s="172"/>
      <c r="BE64" s="563"/>
      <c r="BF64" s="417"/>
    </row>
    <row r="65" spans="1:58">
      <c r="A65" s="505"/>
      <c r="B65" s="518"/>
      <c r="C65" s="518"/>
      <c r="D65" s="518"/>
      <c r="E65" s="518"/>
      <c r="F65" s="546"/>
      <c r="G65" s="546"/>
      <c r="H65" s="558"/>
      <c r="I65" s="394" t="s">
        <v>109</v>
      </c>
      <c r="J65" s="552">
        <v>55320000</v>
      </c>
      <c r="K65" s="553" t="s">
        <v>259</v>
      </c>
      <c r="L65" s="614" t="s">
        <v>151</v>
      </c>
      <c r="M65" s="553"/>
      <c r="N65" s="616"/>
      <c r="O65" s="553"/>
      <c r="P65" s="553"/>
      <c r="Q65" s="556" t="s">
        <v>260</v>
      </c>
      <c r="R65" s="557">
        <f>SUM(J65*4.5%)</f>
        <v>2489400</v>
      </c>
      <c r="S65" s="385"/>
      <c r="T65" s="559"/>
      <c r="U65" s="158"/>
      <c r="V65" s="617"/>
      <c r="W65" s="158"/>
      <c r="X65" s="618"/>
      <c r="Y65" s="158"/>
      <c r="Z65" s="158"/>
      <c r="AA65" s="563"/>
      <c r="AB65" s="417"/>
      <c r="AC65" s="385"/>
      <c r="AD65" s="559"/>
      <c r="AE65" s="158"/>
      <c r="AF65" s="617"/>
      <c r="AG65" s="158"/>
      <c r="AH65" s="618"/>
      <c r="AI65" s="158"/>
      <c r="AJ65" s="158"/>
      <c r="AK65" s="563"/>
      <c r="AL65" s="417"/>
      <c r="AM65" s="385"/>
      <c r="AN65" s="559"/>
      <c r="AO65" s="158"/>
      <c r="AP65" s="617"/>
      <c r="AQ65" s="158"/>
      <c r="AR65" s="618"/>
      <c r="AS65" s="158"/>
      <c r="AT65" s="158"/>
      <c r="AU65" s="563"/>
      <c r="AV65" s="417"/>
      <c r="AW65" s="385"/>
      <c r="AX65" s="559"/>
      <c r="AY65" s="158"/>
      <c r="AZ65" s="617"/>
      <c r="BA65" s="158"/>
      <c r="BB65" s="618"/>
      <c r="BC65" s="158"/>
      <c r="BD65" s="158"/>
      <c r="BE65" s="563"/>
      <c r="BF65" s="417"/>
    </row>
    <row r="66" spans="1:58">
      <c r="A66" s="505"/>
      <c r="B66" s="518"/>
      <c r="C66" s="518"/>
      <c r="D66" s="518"/>
      <c r="E66" s="518"/>
      <c r="F66" s="546"/>
      <c r="G66" s="546"/>
      <c r="H66" s="558"/>
      <c r="I66" s="397" t="s">
        <v>152</v>
      </c>
      <c r="J66" s="552">
        <v>55320000</v>
      </c>
      <c r="K66" s="553" t="s">
        <v>259</v>
      </c>
      <c r="L66" s="619" t="s">
        <v>153</v>
      </c>
      <c r="M66" s="620"/>
      <c r="N66" s="621"/>
      <c r="O66" s="620"/>
      <c r="P66" s="620"/>
      <c r="Q66" s="556" t="s">
        <v>260</v>
      </c>
      <c r="R66" s="557">
        <f>SUM(J66*1.3%)</f>
        <v>719160.00000000012</v>
      </c>
      <c r="S66" s="386"/>
      <c r="T66" s="559"/>
      <c r="U66" s="158"/>
      <c r="V66" s="622"/>
      <c r="W66" s="176"/>
      <c r="X66" s="623"/>
      <c r="Y66" s="176"/>
      <c r="Z66" s="176"/>
      <c r="AA66" s="563"/>
      <c r="AB66" s="417"/>
      <c r="AC66" s="386"/>
      <c r="AD66" s="559"/>
      <c r="AE66" s="158"/>
      <c r="AF66" s="622"/>
      <c r="AG66" s="176"/>
      <c r="AH66" s="623"/>
      <c r="AI66" s="176"/>
      <c r="AJ66" s="176"/>
      <c r="AK66" s="563"/>
      <c r="AL66" s="417"/>
      <c r="AM66" s="386"/>
      <c r="AN66" s="559"/>
      <c r="AO66" s="158"/>
      <c r="AP66" s="622"/>
      <c r="AQ66" s="176"/>
      <c r="AR66" s="623"/>
      <c r="AS66" s="176"/>
      <c r="AT66" s="176"/>
      <c r="AU66" s="563"/>
      <c r="AV66" s="417"/>
      <c r="AW66" s="386"/>
      <c r="AX66" s="559"/>
      <c r="AY66" s="158"/>
      <c r="AZ66" s="622"/>
      <c r="BA66" s="176"/>
      <c r="BB66" s="623"/>
      <c r="BC66" s="176"/>
      <c r="BD66" s="176"/>
      <c r="BE66" s="563"/>
      <c r="BF66" s="417"/>
    </row>
    <row r="67" spans="1:58">
      <c r="A67" s="505"/>
      <c r="B67" s="518"/>
      <c r="C67" s="518"/>
      <c r="D67" s="518"/>
      <c r="E67" s="518"/>
      <c r="F67" s="546"/>
      <c r="G67" s="546"/>
      <c r="H67" s="551"/>
      <c r="I67" s="394" t="s">
        <v>292</v>
      </c>
      <c r="J67" s="552">
        <v>55320000</v>
      </c>
      <c r="K67" s="553" t="s">
        <v>259</v>
      </c>
      <c r="L67" s="614" t="s">
        <v>154</v>
      </c>
      <c r="M67" s="553"/>
      <c r="N67" s="599"/>
      <c r="O67" s="553"/>
      <c r="P67" s="553"/>
      <c r="Q67" s="556" t="s">
        <v>260</v>
      </c>
      <c r="R67" s="557">
        <f>SUM(J67*0.7%)</f>
        <v>387239.99999999994</v>
      </c>
      <c r="S67" s="385"/>
      <c r="T67" s="559"/>
      <c r="U67" s="158"/>
      <c r="V67" s="617"/>
      <c r="W67" s="158"/>
      <c r="X67" s="535"/>
      <c r="Y67" s="158"/>
      <c r="Z67" s="158"/>
      <c r="AA67" s="563"/>
      <c r="AB67" s="417"/>
      <c r="AC67" s="385"/>
      <c r="AD67" s="559"/>
      <c r="AE67" s="158"/>
      <c r="AF67" s="617"/>
      <c r="AG67" s="158"/>
      <c r="AH67" s="535"/>
      <c r="AI67" s="158"/>
      <c r="AJ67" s="158"/>
      <c r="AK67" s="563"/>
      <c r="AL67" s="417"/>
      <c r="AM67" s="385"/>
      <c r="AN67" s="559"/>
      <c r="AO67" s="158"/>
      <c r="AP67" s="617"/>
      <c r="AQ67" s="158"/>
      <c r="AR67" s="535"/>
      <c r="AS67" s="158"/>
      <c r="AT67" s="158"/>
      <c r="AU67" s="563"/>
      <c r="AV67" s="417"/>
      <c r="AW67" s="385"/>
      <c r="AX67" s="559"/>
      <c r="AY67" s="158"/>
      <c r="AZ67" s="617"/>
      <c r="BA67" s="158"/>
      <c r="BB67" s="535"/>
      <c r="BC67" s="158"/>
      <c r="BD67" s="158"/>
      <c r="BE67" s="563"/>
      <c r="BF67" s="417"/>
    </row>
    <row r="68" spans="1:58">
      <c r="A68" s="505"/>
      <c r="B68" s="518"/>
      <c r="C68" s="518"/>
      <c r="D68" s="518"/>
      <c r="E68" s="518"/>
      <c r="F68" s="546"/>
      <c r="G68" s="546"/>
      <c r="H68" s="558"/>
      <c r="I68" s="394"/>
      <c r="J68" s="552"/>
      <c r="K68" s="553"/>
      <c r="L68" s="614"/>
      <c r="M68" s="553"/>
      <c r="N68" s="599"/>
      <c r="O68" s="553"/>
      <c r="P68" s="553"/>
      <c r="Q68" s="556"/>
      <c r="R68" s="557"/>
      <c r="S68" s="385"/>
      <c r="T68" s="559"/>
      <c r="U68" s="158"/>
      <c r="V68" s="617"/>
      <c r="W68" s="158"/>
      <c r="X68" s="535"/>
      <c r="Y68" s="158"/>
      <c r="Z68" s="158"/>
      <c r="AA68" s="563"/>
      <c r="AB68" s="417"/>
      <c r="AC68" s="385"/>
      <c r="AD68" s="559"/>
      <c r="AE68" s="158"/>
      <c r="AF68" s="617"/>
      <c r="AG68" s="158"/>
      <c r="AH68" s="535"/>
      <c r="AI68" s="158"/>
      <c r="AJ68" s="158"/>
      <c r="AK68" s="563"/>
      <c r="AL68" s="417"/>
      <c r="AM68" s="385"/>
      <c r="AN68" s="559"/>
      <c r="AO68" s="158"/>
      <c r="AP68" s="617"/>
      <c r="AQ68" s="158"/>
      <c r="AR68" s="535"/>
      <c r="AS68" s="158"/>
      <c r="AT68" s="158"/>
      <c r="AU68" s="563"/>
      <c r="AV68" s="417"/>
      <c r="AW68" s="385"/>
      <c r="AX68" s="559"/>
      <c r="AY68" s="158"/>
      <c r="AZ68" s="617"/>
      <c r="BA68" s="158"/>
      <c r="BB68" s="535"/>
      <c r="BC68" s="158"/>
      <c r="BD68" s="158"/>
      <c r="BE68" s="563"/>
      <c r="BF68" s="417"/>
    </row>
    <row r="69" spans="1:58">
      <c r="A69" s="505"/>
      <c r="B69" s="518"/>
      <c r="C69" s="518"/>
      <c r="D69" s="518"/>
      <c r="E69" s="518" t="s">
        <v>428</v>
      </c>
      <c r="F69" s="546" t="e">
        <f>#REF!/#REF!</f>
        <v>#REF!</v>
      </c>
      <c r="G69" s="546"/>
      <c r="H69" s="551" t="e">
        <f>#REF!/#REF!</f>
        <v>#REF!</v>
      </c>
      <c r="I69" s="394"/>
      <c r="J69" s="552"/>
      <c r="K69" s="553"/>
      <c r="L69" s="614"/>
      <c r="M69" s="553"/>
      <c r="N69" s="599"/>
      <c r="O69" s="553"/>
      <c r="P69" s="553"/>
      <c r="Q69" s="556"/>
      <c r="R69" s="557">
        <f>R70</f>
        <v>450000</v>
      </c>
      <c r="S69" s="385"/>
      <c r="T69" s="559"/>
      <c r="U69" s="158"/>
      <c r="V69" s="617"/>
      <c r="W69" s="158"/>
      <c r="X69" s="535"/>
      <c r="Y69" s="158"/>
      <c r="Z69" s="158"/>
      <c r="AA69" s="563"/>
      <c r="AB69" s="557">
        <f>AB70</f>
        <v>0</v>
      </c>
      <c r="AC69" s="385"/>
      <c r="AD69" s="559"/>
      <c r="AE69" s="158"/>
      <c r="AF69" s="617"/>
      <c r="AG69" s="158"/>
      <c r="AH69" s="535"/>
      <c r="AI69" s="158"/>
      <c r="AJ69" s="158"/>
      <c r="AK69" s="563"/>
      <c r="AL69" s="557">
        <f>AL70</f>
        <v>0</v>
      </c>
      <c r="AM69" s="385"/>
      <c r="AN69" s="559"/>
      <c r="AO69" s="158"/>
      <c r="AP69" s="617"/>
      <c r="AQ69" s="158"/>
      <c r="AR69" s="535"/>
      <c r="AS69" s="158"/>
      <c r="AT69" s="158"/>
      <c r="AU69" s="563"/>
      <c r="AV69" s="557">
        <f>AV70</f>
        <v>0</v>
      </c>
      <c r="AW69" s="385"/>
      <c r="AX69" s="559"/>
      <c r="AY69" s="158"/>
      <c r="AZ69" s="617"/>
      <c r="BA69" s="158"/>
      <c r="BB69" s="535"/>
      <c r="BC69" s="158"/>
      <c r="BD69" s="158"/>
      <c r="BE69" s="563"/>
      <c r="BF69" s="557">
        <f>BF70</f>
        <v>0</v>
      </c>
    </row>
    <row r="70" spans="1:58">
      <c r="A70" s="505"/>
      <c r="B70" s="518"/>
      <c r="C70" s="518"/>
      <c r="D70" s="518"/>
      <c r="E70" s="518"/>
      <c r="F70" s="546"/>
      <c r="G70" s="546"/>
      <c r="H70" s="558"/>
      <c r="I70" s="394" t="s">
        <v>155</v>
      </c>
      <c r="J70" s="552">
        <v>30000</v>
      </c>
      <c r="K70" s="553" t="s">
        <v>259</v>
      </c>
      <c r="L70" s="554">
        <v>3</v>
      </c>
      <c r="M70" s="553" t="s">
        <v>259</v>
      </c>
      <c r="N70" s="584">
        <v>5</v>
      </c>
      <c r="O70" s="553"/>
      <c r="P70" s="566"/>
      <c r="Q70" s="556" t="s">
        <v>260</v>
      </c>
      <c r="R70" s="557">
        <f>SUM(J70*L70*N70)</f>
        <v>450000</v>
      </c>
      <c r="S70" s="385"/>
      <c r="T70" s="559"/>
      <c r="U70" s="158"/>
      <c r="V70" s="573"/>
      <c r="W70" s="158"/>
      <c r="X70" s="505"/>
      <c r="Y70" s="158"/>
      <c r="Z70" s="561"/>
      <c r="AA70" s="563"/>
      <c r="AB70" s="417"/>
      <c r="AC70" s="385"/>
      <c r="AD70" s="559"/>
      <c r="AE70" s="158"/>
      <c r="AF70" s="573"/>
      <c r="AG70" s="158"/>
      <c r="AH70" s="505"/>
      <c r="AI70" s="158"/>
      <c r="AJ70" s="561"/>
      <c r="AK70" s="563"/>
      <c r="AL70" s="417"/>
      <c r="AM70" s="385"/>
      <c r="AN70" s="559"/>
      <c r="AO70" s="158"/>
      <c r="AP70" s="573"/>
      <c r="AQ70" s="158"/>
      <c r="AR70" s="505"/>
      <c r="AS70" s="158"/>
      <c r="AT70" s="561"/>
      <c r="AU70" s="563"/>
      <c r="AV70" s="417"/>
      <c r="AW70" s="385"/>
      <c r="AX70" s="559"/>
      <c r="AY70" s="158"/>
      <c r="AZ70" s="573"/>
      <c r="BA70" s="158"/>
      <c r="BB70" s="505"/>
      <c r="BC70" s="158"/>
      <c r="BD70" s="561"/>
      <c r="BE70" s="563"/>
      <c r="BF70" s="417"/>
    </row>
    <row r="71" spans="1:58">
      <c r="A71" s="505"/>
      <c r="B71" s="518"/>
      <c r="C71" s="521"/>
      <c r="D71" s="521"/>
      <c r="E71" s="518" t="s">
        <v>429</v>
      </c>
      <c r="F71" s="546" t="e">
        <f>#REF!/#REF!</f>
        <v>#REF!</v>
      </c>
      <c r="G71" s="546"/>
      <c r="H71" s="558" t="e">
        <f>#REF!/#REF!</f>
        <v>#REF!</v>
      </c>
      <c r="I71" s="394"/>
      <c r="J71" s="552"/>
      <c r="K71" s="553"/>
      <c r="L71" s="554"/>
      <c r="M71" s="553"/>
      <c r="N71" s="584"/>
      <c r="O71" s="553"/>
      <c r="P71" s="566"/>
      <c r="Q71" s="556"/>
      <c r="R71" s="557"/>
      <c r="S71" s="385"/>
      <c r="T71" s="559"/>
      <c r="U71" s="158"/>
      <c r="V71" s="573"/>
      <c r="W71" s="158"/>
      <c r="X71" s="505"/>
      <c r="Y71" s="158"/>
      <c r="Z71" s="561"/>
      <c r="AA71" s="563"/>
      <c r="AB71" s="557">
        <f>SUM(AB72:AB74)</f>
        <v>0</v>
      </c>
      <c r="AC71" s="385"/>
      <c r="AD71" s="559"/>
      <c r="AE71" s="158"/>
      <c r="AF71" s="573"/>
      <c r="AG71" s="158"/>
      <c r="AH71" s="505"/>
      <c r="AI71" s="158"/>
      <c r="AJ71" s="561"/>
      <c r="AK71" s="563"/>
      <c r="AL71" s="557">
        <f>SUM(AL72:AL74)</f>
        <v>0</v>
      </c>
      <c r="AM71" s="385"/>
      <c r="AN71" s="559"/>
      <c r="AO71" s="158"/>
      <c r="AP71" s="573"/>
      <c r="AQ71" s="158"/>
      <c r="AR71" s="505"/>
      <c r="AS71" s="158"/>
      <c r="AT71" s="561"/>
      <c r="AU71" s="563"/>
      <c r="AV71" s="557">
        <f>SUM(AV72:AV74)</f>
        <v>0</v>
      </c>
      <c r="AW71" s="385"/>
      <c r="AX71" s="559"/>
      <c r="AY71" s="158"/>
      <c r="AZ71" s="573"/>
      <c r="BA71" s="158"/>
      <c r="BB71" s="505"/>
      <c r="BC71" s="158"/>
      <c r="BD71" s="561"/>
      <c r="BE71" s="563"/>
      <c r="BF71" s="557">
        <f>SUM(BF72:BF74)</f>
        <v>0</v>
      </c>
    </row>
    <row r="72" spans="1:58">
      <c r="A72" s="505"/>
      <c r="B72" s="518"/>
      <c r="C72" s="521"/>
      <c r="D72" s="521"/>
      <c r="E72" s="518" t="s">
        <v>416</v>
      </c>
      <c r="F72" s="546" t="e">
        <f>#REF!/#REF!</f>
        <v>#REF!</v>
      </c>
      <c r="G72" s="546"/>
      <c r="H72" s="558" t="e">
        <f>#REF!/#REF!</f>
        <v>#REF!</v>
      </c>
      <c r="I72" s="394"/>
      <c r="J72" s="552"/>
      <c r="K72" s="553"/>
      <c r="L72" s="554"/>
      <c r="M72" s="553"/>
      <c r="N72" s="584"/>
      <c r="O72" s="553"/>
      <c r="P72" s="566"/>
      <c r="Q72" s="556"/>
      <c r="R72" s="557"/>
      <c r="S72" s="385"/>
      <c r="T72" s="559"/>
      <c r="U72" s="158"/>
      <c r="V72" s="573"/>
      <c r="W72" s="158"/>
      <c r="X72" s="505"/>
      <c r="Y72" s="158"/>
      <c r="Z72" s="561"/>
      <c r="AA72" s="563"/>
      <c r="AB72" s="417"/>
      <c r="AC72" s="385"/>
      <c r="AD72" s="559"/>
      <c r="AE72" s="158"/>
      <c r="AF72" s="573"/>
      <c r="AG72" s="158"/>
      <c r="AH72" s="505"/>
      <c r="AI72" s="158"/>
      <c r="AJ72" s="561"/>
      <c r="AK72" s="563"/>
      <c r="AL72" s="417"/>
      <c r="AM72" s="385"/>
      <c r="AN72" s="559"/>
      <c r="AO72" s="158"/>
      <c r="AP72" s="573"/>
      <c r="AQ72" s="158"/>
      <c r="AR72" s="505"/>
      <c r="AS72" s="158"/>
      <c r="AT72" s="561"/>
      <c r="AU72" s="563"/>
      <c r="AV72" s="417"/>
      <c r="AW72" s="385"/>
      <c r="AX72" s="559"/>
      <c r="AY72" s="158"/>
      <c r="AZ72" s="573"/>
      <c r="BA72" s="158"/>
      <c r="BB72" s="505"/>
      <c r="BC72" s="158"/>
      <c r="BD72" s="561"/>
      <c r="BE72" s="563"/>
      <c r="BF72" s="417"/>
    </row>
    <row r="73" spans="1:58">
      <c r="A73" s="505"/>
      <c r="B73" s="518"/>
      <c r="C73" s="521"/>
      <c r="D73" s="521"/>
      <c r="E73" s="518" t="s">
        <v>417</v>
      </c>
      <c r="F73" s="546" t="e">
        <f>#REF!/#REF!</f>
        <v>#REF!</v>
      </c>
      <c r="G73" s="546"/>
      <c r="H73" s="551" t="e">
        <f>#REF!/#REF!</f>
        <v>#REF!</v>
      </c>
      <c r="I73" s="394" t="s">
        <v>293</v>
      </c>
      <c r="J73" s="552"/>
      <c r="K73" s="553"/>
      <c r="L73" s="554"/>
      <c r="M73" s="553"/>
      <c r="N73" s="584"/>
      <c r="O73" s="553"/>
      <c r="P73" s="566"/>
      <c r="Q73" s="556"/>
      <c r="R73" s="557">
        <v>5000000</v>
      </c>
      <c r="S73" s="385"/>
      <c r="T73" s="559"/>
      <c r="U73" s="158"/>
      <c r="V73" s="573"/>
      <c r="W73" s="158"/>
      <c r="X73" s="505"/>
      <c r="Y73" s="158"/>
      <c r="Z73" s="561"/>
      <c r="AA73" s="563"/>
      <c r="AB73" s="417"/>
      <c r="AC73" s="385"/>
      <c r="AD73" s="559"/>
      <c r="AE73" s="158"/>
      <c r="AF73" s="573"/>
      <c r="AG73" s="158"/>
      <c r="AH73" s="505"/>
      <c r="AI73" s="158"/>
      <c r="AJ73" s="561"/>
      <c r="AK73" s="563"/>
      <c r="AL73" s="417"/>
      <c r="AM73" s="385"/>
      <c r="AN73" s="559"/>
      <c r="AO73" s="158"/>
      <c r="AP73" s="573"/>
      <c r="AQ73" s="158"/>
      <c r="AR73" s="505"/>
      <c r="AS73" s="158"/>
      <c r="AT73" s="561"/>
      <c r="AU73" s="563"/>
      <c r="AV73" s="417"/>
      <c r="AW73" s="385"/>
      <c r="AX73" s="559"/>
      <c r="AY73" s="158"/>
      <c r="AZ73" s="573"/>
      <c r="BA73" s="158"/>
      <c r="BB73" s="505"/>
      <c r="BC73" s="158"/>
      <c r="BD73" s="561"/>
      <c r="BE73" s="563"/>
      <c r="BF73" s="417"/>
    </row>
    <row r="74" spans="1:58">
      <c r="A74" s="505"/>
      <c r="B74" s="518"/>
      <c r="C74" s="521"/>
      <c r="D74" s="521"/>
      <c r="E74" s="521"/>
      <c r="F74" s="589"/>
      <c r="G74" s="589"/>
      <c r="H74" s="590"/>
      <c r="I74" s="398"/>
      <c r="J74" s="624"/>
      <c r="K74" s="625"/>
      <c r="L74" s="626"/>
      <c r="M74" s="625"/>
      <c r="N74" s="627"/>
      <c r="O74" s="625"/>
      <c r="P74" s="628"/>
      <c r="Q74" s="629"/>
      <c r="R74" s="630"/>
      <c r="S74" s="387"/>
      <c r="T74" s="631"/>
      <c r="U74" s="188"/>
      <c r="V74" s="632"/>
      <c r="W74" s="188"/>
      <c r="X74" s="633"/>
      <c r="Y74" s="188"/>
      <c r="Z74" s="634"/>
      <c r="AA74" s="635"/>
      <c r="AB74" s="636"/>
      <c r="AC74" s="387"/>
      <c r="AD74" s="631"/>
      <c r="AE74" s="188"/>
      <c r="AF74" s="632"/>
      <c r="AG74" s="188"/>
      <c r="AH74" s="633"/>
      <c r="AI74" s="188"/>
      <c r="AJ74" s="634"/>
      <c r="AK74" s="635"/>
      <c r="AL74" s="636"/>
      <c r="AM74" s="387"/>
      <c r="AN74" s="631"/>
      <c r="AO74" s="188"/>
      <c r="AP74" s="632"/>
      <c r="AQ74" s="188"/>
      <c r="AR74" s="633"/>
      <c r="AS74" s="188"/>
      <c r="AT74" s="634"/>
      <c r="AU74" s="635"/>
      <c r="AV74" s="636"/>
      <c r="AW74" s="387"/>
      <c r="AX74" s="631"/>
      <c r="AY74" s="188"/>
      <c r="AZ74" s="632"/>
      <c r="BA74" s="188"/>
      <c r="BB74" s="633"/>
      <c r="BC74" s="188"/>
      <c r="BD74" s="634"/>
      <c r="BE74" s="635"/>
      <c r="BF74" s="636"/>
    </row>
    <row r="75" spans="1:58">
      <c r="A75" s="505"/>
      <c r="B75" s="518"/>
      <c r="C75" s="667">
        <v>772</v>
      </c>
      <c r="D75" s="522" t="s">
        <v>433</v>
      </c>
      <c r="E75" s="1147" t="s">
        <v>395</v>
      </c>
      <c r="F75" s="542" t="e">
        <f>#REF!/#REF!</f>
        <v>#REF!</v>
      </c>
      <c r="G75" s="542"/>
      <c r="H75" s="637" t="e">
        <f>#REF!/#REF!</f>
        <v>#REF!</v>
      </c>
      <c r="I75" s="387"/>
      <c r="J75" s="188"/>
      <c r="K75" s="188"/>
      <c r="L75" s="633"/>
      <c r="M75" s="188"/>
      <c r="N75" s="638"/>
      <c r="O75" s="188"/>
      <c r="P75" s="188"/>
      <c r="Q75" s="188"/>
      <c r="R75" s="598">
        <f>SUM(R76,R79,R81,R83,R87,R89,R91,R93,R96,R103,R109,R112)</f>
        <v>21128000</v>
      </c>
      <c r="S75" s="387"/>
      <c r="T75" s="188"/>
      <c r="U75" s="188"/>
      <c r="V75" s="633"/>
      <c r="W75" s="188"/>
      <c r="X75" s="638"/>
      <c r="Y75" s="188"/>
      <c r="Z75" s="188"/>
      <c r="AA75" s="188"/>
      <c r="AB75" s="598">
        <f>SUM(AB76,AB79,AB81,AB83,AB87,AB89,AB91,AB93,AB96,AB103,AB109,AB112)</f>
        <v>1200000</v>
      </c>
      <c r="AC75" s="387"/>
      <c r="AD75" s="188"/>
      <c r="AE75" s="188"/>
      <c r="AF75" s="633"/>
      <c r="AG75" s="188"/>
      <c r="AH75" s="638"/>
      <c r="AI75" s="188"/>
      <c r="AJ75" s="188"/>
      <c r="AK75" s="188"/>
      <c r="AL75" s="598">
        <f>SUM(AL76,AL79,AL81,AL83,AL87,AL89,AL91,AL93,AL96,AL103,AL109,AL112)</f>
        <v>2316000</v>
      </c>
      <c r="AM75" s="387"/>
      <c r="AN75" s="188"/>
      <c r="AO75" s="188"/>
      <c r="AP75" s="633"/>
      <c r="AQ75" s="188"/>
      <c r="AR75" s="638"/>
      <c r="AS75" s="188"/>
      <c r="AT75" s="188"/>
      <c r="AU75" s="188"/>
      <c r="AV75" s="598">
        <f>SUM(AV76,AV79,AV81,AV83,AV87,AV89,AV91,AV93,AV96,AV103,AV109,AV112)</f>
        <v>0</v>
      </c>
      <c r="AW75" s="387"/>
      <c r="AX75" s="188"/>
      <c r="AY75" s="188"/>
      <c r="AZ75" s="633"/>
      <c r="BA75" s="188"/>
      <c r="BB75" s="638"/>
      <c r="BC75" s="188"/>
      <c r="BD75" s="188"/>
      <c r="BE75" s="188"/>
      <c r="BF75" s="598">
        <f>SUM(BF76,BF79,BF81,BF83,BF87,BF89,BF91,BF93,BF96,BF103,BF109,BF112)</f>
        <v>2520000</v>
      </c>
    </row>
    <row r="76" spans="1:58">
      <c r="A76" s="505"/>
      <c r="B76" s="518"/>
      <c r="C76" s="518"/>
      <c r="D76" s="518"/>
      <c r="E76" s="518" t="s">
        <v>434</v>
      </c>
      <c r="F76" s="546" t="e">
        <f>#REF!/#REF!</f>
        <v>#REF!</v>
      </c>
      <c r="G76" s="546"/>
      <c r="H76" s="639" t="e">
        <f>#REF!/#REF!</f>
        <v>#REF!</v>
      </c>
      <c r="I76" s="385"/>
      <c r="J76" s="158"/>
      <c r="K76" s="158"/>
      <c r="L76" s="505"/>
      <c r="M76" s="158"/>
      <c r="N76" s="535"/>
      <c r="O76" s="158"/>
      <c r="P76" s="158"/>
      <c r="Q76" s="158"/>
      <c r="R76" s="640">
        <f>SUM(R77:R78)</f>
        <v>14000000</v>
      </c>
      <c r="S76" s="385"/>
      <c r="T76" s="158"/>
      <c r="U76" s="158"/>
      <c r="V76" s="505"/>
      <c r="W76" s="158"/>
      <c r="X76" s="535"/>
      <c r="Y76" s="158"/>
      <c r="Z76" s="158"/>
      <c r="AA76" s="158"/>
      <c r="AB76" s="640">
        <f>SUM(AB77:AB78)</f>
        <v>0</v>
      </c>
      <c r="AC76" s="385"/>
      <c r="AD76" s="158"/>
      <c r="AE76" s="158"/>
      <c r="AF76" s="505"/>
      <c r="AG76" s="158"/>
      <c r="AH76" s="535"/>
      <c r="AI76" s="158"/>
      <c r="AJ76" s="158"/>
      <c r="AK76" s="158"/>
      <c r="AL76" s="640">
        <f>SUM(AL77:AL78)</f>
        <v>0</v>
      </c>
      <c r="AM76" s="385"/>
      <c r="AN76" s="158"/>
      <c r="AO76" s="158"/>
      <c r="AP76" s="505"/>
      <c r="AQ76" s="158"/>
      <c r="AR76" s="535"/>
      <c r="AS76" s="158"/>
      <c r="AT76" s="158"/>
      <c r="AU76" s="158"/>
      <c r="AV76" s="640">
        <f>SUM(AV77:AV78)</f>
        <v>0</v>
      </c>
      <c r="AW76" s="385"/>
      <c r="AX76" s="158"/>
      <c r="AY76" s="158"/>
      <c r="AZ76" s="505"/>
      <c r="BA76" s="158"/>
      <c r="BB76" s="535"/>
      <c r="BC76" s="158"/>
      <c r="BD76" s="158"/>
      <c r="BE76" s="158"/>
      <c r="BF76" s="640">
        <f>SUM(BF77:BF78)</f>
        <v>0</v>
      </c>
    </row>
    <row r="77" spans="1:58">
      <c r="A77" s="505"/>
      <c r="B77" s="518"/>
      <c r="C77" s="518"/>
      <c r="D77" s="518"/>
      <c r="E77" s="518"/>
      <c r="F77" s="546"/>
      <c r="G77" s="546"/>
      <c r="H77" s="641"/>
      <c r="I77" s="394" t="s">
        <v>264</v>
      </c>
      <c r="J77" s="552">
        <v>750000</v>
      </c>
      <c r="K77" s="582" t="s">
        <v>259</v>
      </c>
      <c r="L77" s="566">
        <v>12</v>
      </c>
      <c r="M77" s="553"/>
      <c r="N77" s="616"/>
      <c r="O77" s="553"/>
      <c r="P77" s="553"/>
      <c r="Q77" s="556" t="s">
        <v>260</v>
      </c>
      <c r="R77" s="557">
        <f>SUM(J77*L77+N77)</f>
        <v>9000000</v>
      </c>
      <c r="S77" s="385"/>
      <c r="T77" s="158"/>
      <c r="U77" s="158"/>
      <c r="V77" s="505"/>
      <c r="W77" s="158"/>
      <c r="X77" s="535"/>
      <c r="Y77" s="158"/>
      <c r="Z77" s="158"/>
      <c r="AA77" s="158"/>
      <c r="AB77" s="640"/>
      <c r="AC77" s="385"/>
      <c r="AD77" s="158"/>
      <c r="AE77" s="158"/>
      <c r="AF77" s="505"/>
      <c r="AG77" s="158"/>
      <c r="AH77" s="535"/>
      <c r="AI77" s="158"/>
      <c r="AJ77" s="158"/>
      <c r="AK77" s="158"/>
      <c r="AL77" s="640"/>
      <c r="AM77" s="385"/>
      <c r="AN77" s="158"/>
      <c r="AO77" s="158"/>
      <c r="AP77" s="505"/>
      <c r="AQ77" s="158"/>
      <c r="AR77" s="535"/>
      <c r="AS77" s="158"/>
      <c r="AT77" s="158"/>
      <c r="AU77" s="158"/>
      <c r="AV77" s="640"/>
      <c r="AW77" s="385"/>
      <c r="AX77" s="158"/>
      <c r="AY77" s="158"/>
      <c r="AZ77" s="505"/>
      <c r="BA77" s="158"/>
      <c r="BB77" s="535"/>
      <c r="BC77" s="158"/>
      <c r="BD77" s="158"/>
      <c r="BE77" s="158"/>
      <c r="BF77" s="640"/>
    </row>
    <row r="78" spans="1:58">
      <c r="A78" s="505"/>
      <c r="B78" s="518"/>
      <c r="C78" s="518"/>
      <c r="D78" s="518"/>
      <c r="E78" s="518"/>
      <c r="F78" s="546"/>
      <c r="G78" s="546"/>
      <c r="H78" s="641"/>
      <c r="I78" s="394" t="s">
        <v>121</v>
      </c>
      <c r="J78" s="552">
        <v>5000000</v>
      </c>
      <c r="K78" s="582" t="s">
        <v>259</v>
      </c>
      <c r="L78" s="566">
        <v>1</v>
      </c>
      <c r="M78" s="553"/>
      <c r="N78" s="616"/>
      <c r="O78" s="553"/>
      <c r="P78" s="553"/>
      <c r="Q78" s="556" t="s">
        <v>260</v>
      </c>
      <c r="R78" s="557">
        <f>SUM(J78*L78+N78)</f>
        <v>5000000</v>
      </c>
      <c r="S78" s="385"/>
      <c r="T78" s="158"/>
      <c r="U78" s="158"/>
      <c r="V78" s="505"/>
      <c r="W78" s="158"/>
      <c r="X78" s="535"/>
      <c r="Y78" s="158"/>
      <c r="Z78" s="158"/>
      <c r="AA78" s="158"/>
      <c r="AB78" s="640"/>
      <c r="AC78" s="385"/>
      <c r="AD78" s="158"/>
      <c r="AE78" s="158"/>
      <c r="AF78" s="505"/>
      <c r="AG78" s="158"/>
      <c r="AH78" s="535"/>
      <c r="AI78" s="158"/>
      <c r="AJ78" s="158"/>
      <c r="AK78" s="158"/>
      <c r="AL78" s="640"/>
      <c r="AM78" s="385"/>
      <c r="AN78" s="158"/>
      <c r="AO78" s="158"/>
      <c r="AP78" s="505"/>
      <c r="AQ78" s="158"/>
      <c r="AR78" s="535"/>
      <c r="AS78" s="158"/>
      <c r="AT78" s="158"/>
      <c r="AU78" s="158"/>
      <c r="AV78" s="640"/>
      <c r="AW78" s="385"/>
      <c r="AX78" s="158"/>
      <c r="AY78" s="158"/>
      <c r="AZ78" s="505"/>
      <c r="BA78" s="158"/>
      <c r="BB78" s="535"/>
      <c r="BC78" s="158"/>
      <c r="BD78" s="158"/>
      <c r="BE78" s="158"/>
      <c r="BF78" s="640"/>
    </row>
    <row r="79" spans="1:58">
      <c r="A79" s="505"/>
      <c r="B79" s="518"/>
      <c r="C79" s="518"/>
      <c r="D79" s="518"/>
      <c r="E79" s="518" t="s">
        <v>435</v>
      </c>
      <c r="F79" s="546" t="e">
        <f>#REF!/#REF!</f>
        <v>#REF!</v>
      </c>
      <c r="G79" s="546"/>
      <c r="H79" s="641" t="e">
        <f>#REF!/#REF!</f>
        <v>#REF!</v>
      </c>
      <c r="I79" s="385"/>
      <c r="J79" s="158"/>
      <c r="K79" s="158"/>
      <c r="L79" s="505"/>
      <c r="M79" s="158"/>
      <c r="N79" s="535"/>
      <c r="O79" s="158"/>
      <c r="P79" s="158"/>
      <c r="Q79" s="158"/>
      <c r="R79" s="640">
        <f>SUM(R80)</f>
        <v>1200000</v>
      </c>
      <c r="S79" s="401"/>
      <c r="T79" s="158"/>
      <c r="U79" s="158"/>
      <c r="V79" s="505"/>
      <c r="W79" s="158"/>
      <c r="X79" s="535"/>
      <c r="Y79" s="158"/>
      <c r="Z79" s="158"/>
      <c r="AA79" s="158"/>
      <c r="AB79" s="640">
        <f>SUM(AB80)</f>
        <v>0</v>
      </c>
      <c r="AC79" s="385"/>
      <c r="AD79" s="158"/>
      <c r="AE79" s="158"/>
      <c r="AF79" s="505"/>
      <c r="AG79" s="158"/>
      <c r="AH79" s="535"/>
      <c r="AI79" s="158"/>
      <c r="AJ79" s="158"/>
      <c r="AK79" s="158"/>
      <c r="AL79" s="640">
        <f>SUM(AL80)</f>
        <v>0</v>
      </c>
      <c r="AM79" s="385"/>
      <c r="AN79" s="158"/>
      <c r="AO79" s="158"/>
      <c r="AP79" s="505"/>
      <c r="AQ79" s="158"/>
      <c r="AR79" s="535"/>
      <c r="AS79" s="158"/>
      <c r="AT79" s="158"/>
      <c r="AU79" s="158"/>
      <c r="AV79" s="640">
        <f>SUM(AV80)</f>
        <v>0</v>
      </c>
      <c r="AW79" s="385"/>
      <c r="AX79" s="158"/>
      <c r="AY79" s="158"/>
      <c r="AZ79" s="505"/>
      <c r="BA79" s="158"/>
      <c r="BB79" s="535"/>
      <c r="BC79" s="158"/>
      <c r="BD79" s="158"/>
      <c r="BE79" s="158"/>
      <c r="BF79" s="640">
        <f>SUM(BF80)</f>
        <v>0</v>
      </c>
    </row>
    <row r="80" spans="1:58">
      <c r="A80" s="505"/>
      <c r="B80" s="518"/>
      <c r="C80" s="518"/>
      <c r="D80" s="518"/>
      <c r="E80" s="518"/>
      <c r="F80" s="546"/>
      <c r="G80" s="546"/>
      <c r="H80" s="641"/>
      <c r="I80" s="394" t="s">
        <v>250</v>
      </c>
      <c r="J80" s="552">
        <v>100000</v>
      </c>
      <c r="K80" s="553" t="s">
        <v>259</v>
      </c>
      <c r="L80" s="566">
        <v>12</v>
      </c>
      <c r="M80" s="553"/>
      <c r="N80" s="565"/>
      <c r="O80" s="553"/>
      <c r="P80" s="566"/>
      <c r="Q80" s="556" t="s">
        <v>260</v>
      </c>
      <c r="R80" s="557">
        <f>SUM(J80*L80)</f>
        <v>1200000</v>
      </c>
      <c r="S80" s="401"/>
      <c r="T80" s="158"/>
      <c r="U80" s="158"/>
      <c r="V80" s="505"/>
      <c r="W80" s="158"/>
      <c r="X80" s="535"/>
      <c r="Y80" s="158"/>
      <c r="Z80" s="158"/>
      <c r="AA80" s="158"/>
      <c r="AB80" s="640"/>
      <c r="AC80" s="385"/>
      <c r="AD80" s="158"/>
      <c r="AE80" s="158"/>
      <c r="AF80" s="505"/>
      <c r="AG80" s="158"/>
      <c r="AH80" s="535"/>
      <c r="AI80" s="158"/>
      <c r="AJ80" s="158"/>
      <c r="AK80" s="158"/>
      <c r="AL80" s="640"/>
      <c r="AM80" s="385"/>
      <c r="AN80" s="158"/>
      <c r="AO80" s="158"/>
      <c r="AP80" s="505"/>
      <c r="AQ80" s="158"/>
      <c r="AR80" s="535"/>
      <c r="AS80" s="158"/>
      <c r="AT80" s="158"/>
      <c r="AU80" s="158"/>
      <c r="AV80" s="640"/>
      <c r="AW80" s="385"/>
      <c r="AX80" s="158"/>
      <c r="AY80" s="158"/>
      <c r="AZ80" s="505"/>
      <c r="BA80" s="158"/>
      <c r="BB80" s="535"/>
      <c r="BC80" s="158"/>
      <c r="BD80" s="158"/>
      <c r="BE80" s="158"/>
      <c r="BF80" s="640"/>
    </row>
    <row r="81" spans="1:58">
      <c r="A81" s="505"/>
      <c r="B81" s="518"/>
      <c r="C81" s="518"/>
      <c r="D81" s="518"/>
      <c r="E81" s="518" t="s">
        <v>436</v>
      </c>
      <c r="F81" s="546" t="e">
        <f>#REF!/#REF!</f>
        <v>#REF!</v>
      </c>
      <c r="G81" s="546"/>
      <c r="H81" s="641" t="e">
        <f>#REF!/#REF!</f>
        <v>#REF!</v>
      </c>
      <c r="I81" s="385"/>
      <c r="J81" s="158"/>
      <c r="K81" s="158"/>
      <c r="L81" s="505"/>
      <c r="M81" s="158"/>
      <c r="N81" s="535"/>
      <c r="O81" s="158"/>
      <c r="P81" s="158"/>
      <c r="Q81" s="158"/>
      <c r="R81" s="640">
        <f>SUM(R82)</f>
        <v>408000</v>
      </c>
      <c r="S81" s="401"/>
      <c r="T81" s="158"/>
      <c r="U81" s="158"/>
      <c r="V81" s="505"/>
      <c r="W81" s="158"/>
      <c r="X81" s="535"/>
      <c r="Y81" s="158"/>
      <c r="Z81" s="158"/>
      <c r="AA81" s="158"/>
      <c r="AB81" s="640"/>
      <c r="AC81" s="385"/>
      <c r="AD81" s="158"/>
      <c r="AE81" s="158"/>
      <c r="AF81" s="505"/>
      <c r="AG81" s="158"/>
      <c r="AH81" s="535"/>
      <c r="AI81" s="158"/>
      <c r="AJ81" s="158"/>
      <c r="AK81" s="158"/>
      <c r="AL81" s="640"/>
      <c r="AM81" s="385"/>
      <c r="AN81" s="158"/>
      <c r="AO81" s="158"/>
      <c r="AP81" s="505"/>
      <c r="AQ81" s="158"/>
      <c r="AR81" s="535"/>
      <c r="AS81" s="158"/>
      <c r="AT81" s="158"/>
      <c r="AU81" s="158"/>
      <c r="AV81" s="640"/>
      <c r="AW81" s="385"/>
      <c r="AX81" s="158"/>
      <c r="AY81" s="158"/>
      <c r="AZ81" s="505"/>
      <c r="BA81" s="158"/>
      <c r="BB81" s="535"/>
      <c r="BC81" s="158"/>
      <c r="BD81" s="158"/>
      <c r="BE81" s="158"/>
      <c r="BF81" s="640"/>
    </row>
    <row r="82" spans="1:58">
      <c r="A82" s="505"/>
      <c r="B82" s="518"/>
      <c r="C82" s="518"/>
      <c r="D82" s="518"/>
      <c r="E82" s="518"/>
      <c r="F82" s="546"/>
      <c r="G82" s="546"/>
      <c r="H82" s="641"/>
      <c r="I82" s="394" t="s">
        <v>20</v>
      </c>
      <c r="J82" s="552">
        <v>34000</v>
      </c>
      <c r="K82" s="553" t="s">
        <v>259</v>
      </c>
      <c r="L82" s="566">
        <v>12</v>
      </c>
      <c r="M82" s="553"/>
      <c r="N82" s="616"/>
      <c r="O82" s="553"/>
      <c r="P82" s="553"/>
      <c r="Q82" s="556" t="s">
        <v>260</v>
      </c>
      <c r="R82" s="557">
        <f>SUM(J82*L82+N82)</f>
        <v>408000</v>
      </c>
      <c r="S82" s="403"/>
      <c r="T82" s="158"/>
      <c r="U82" s="158"/>
      <c r="V82" s="505"/>
      <c r="W82" s="158"/>
      <c r="X82" s="535"/>
      <c r="Y82" s="158"/>
      <c r="Z82" s="158"/>
      <c r="AA82" s="158"/>
      <c r="AB82" s="640"/>
      <c r="AC82" s="385"/>
      <c r="AD82" s="158"/>
      <c r="AE82" s="158"/>
      <c r="AF82" s="505"/>
      <c r="AG82" s="158"/>
      <c r="AH82" s="535"/>
      <c r="AI82" s="158"/>
      <c r="AJ82" s="158"/>
      <c r="AK82" s="158"/>
      <c r="AL82" s="640"/>
      <c r="AM82" s="385"/>
      <c r="AN82" s="158"/>
      <c r="AO82" s="158"/>
      <c r="AP82" s="505"/>
      <c r="AQ82" s="158"/>
      <c r="AR82" s="535"/>
      <c r="AS82" s="158"/>
      <c r="AT82" s="158"/>
      <c r="AU82" s="158"/>
      <c r="AV82" s="640"/>
      <c r="AW82" s="385"/>
      <c r="AX82" s="158"/>
      <c r="AY82" s="158"/>
      <c r="AZ82" s="505"/>
      <c r="BA82" s="158"/>
      <c r="BB82" s="535"/>
      <c r="BC82" s="158"/>
      <c r="BD82" s="158"/>
      <c r="BE82" s="158"/>
      <c r="BF82" s="640"/>
    </row>
    <row r="83" spans="1:58">
      <c r="A83" s="505"/>
      <c r="B83" s="518"/>
      <c r="C83" s="518"/>
      <c r="D83" s="518"/>
      <c r="E83" s="518" t="s">
        <v>437</v>
      </c>
      <c r="F83" s="546" t="e">
        <f>#REF!/#REF!</f>
        <v>#REF!</v>
      </c>
      <c r="G83" s="546"/>
      <c r="H83" s="641" t="e">
        <f>#REF!/#REF!</f>
        <v>#REF!</v>
      </c>
      <c r="I83" s="385"/>
      <c r="J83" s="158"/>
      <c r="K83" s="158"/>
      <c r="L83" s="505"/>
      <c r="M83" s="158"/>
      <c r="N83" s="535"/>
      <c r="O83" s="158"/>
      <c r="P83" s="158"/>
      <c r="Q83" s="158"/>
      <c r="R83" s="640">
        <f>SUM(R84:R86)</f>
        <v>1920000</v>
      </c>
      <c r="S83" s="404"/>
      <c r="T83" s="158"/>
      <c r="U83" s="158"/>
      <c r="V83" s="505"/>
      <c r="W83" s="158"/>
      <c r="X83" s="535"/>
      <c r="Y83" s="158"/>
      <c r="Z83" s="158"/>
      <c r="AA83" s="158"/>
      <c r="AB83" s="640">
        <f>SUM(AB84:AB86)</f>
        <v>0</v>
      </c>
      <c r="AC83" s="394"/>
      <c r="AD83" s="552"/>
      <c r="AE83" s="553"/>
      <c r="AF83" s="566"/>
      <c r="AG83" s="553"/>
      <c r="AH83" s="616"/>
      <c r="AI83" s="553"/>
      <c r="AJ83" s="553"/>
      <c r="AK83" s="556"/>
      <c r="AL83" s="640">
        <f>SUM(AL84:AL86)</f>
        <v>360000</v>
      </c>
      <c r="AM83" s="385"/>
      <c r="AN83" s="158"/>
      <c r="AO83" s="158"/>
      <c r="AP83" s="505"/>
      <c r="AQ83" s="158"/>
      <c r="AR83" s="535"/>
      <c r="AS83" s="158"/>
      <c r="AT83" s="158"/>
      <c r="AU83" s="158"/>
      <c r="AV83" s="640">
        <f>SUM(AV84:AV86)</f>
        <v>0</v>
      </c>
      <c r="AW83" s="385"/>
      <c r="AX83" s="158"/>
      <c r="AY83" s="158"/>
      <c r="AZ83" s="505"/>
      <c r="BA83" s="158"/>
      <c r="BB83" s="535"/>
      <c r="BC83" s="158"/>
      <c r="BD83" s="158"/>
      <c r="BE83" s="158"/>
      <c r="BF83" s="640">
        <f>SUM(BF84:BF86)</f>
        <v>480000</v>
      </c>
    </row>
    <row r="84" spans="1:58">
      <c r="A84" s="505"/>
      <c r="B84" s="518"/>
      <c r="C84" s="518"/>
      <c r="D84" s="518"/>
      <c r="E84" s="518"/>
      <c r="F84" s="546"/>
      <c r="G84" s="546"/>
      <c r="H84" s="641"/>
      <c r="I84" s="394" t="s">
        <v>265</v>
      </c>
      <c r="J84" s="552">
        <v>10000</v>
      </c>
      <c r="K84" s="553" t="s">
        <v>259</v>
      </c>
      <c r="L84" s="566">
        <v>12</v>
      </c>
      <c r="M84" s="553"/>
      <c r="N84" s="616"/>
      <c r="O84" s="553"/>
      <c r="P84" s="553"/>
      <c r="Q84" s="556" t="s">
        <v>260</v>
      </c>
      <c r="R84" s="557">
        <f>SUM(J84*L84+N84)</f>
        <v>120000</v>
      </c>
      <c r="S84" s="408"/>
      <c r="T84" s="158"/>
      <c r="U84" s="158"/>
      <c r="V84" s="158"/>
      <c r="W84" s="158"/>
      <c r="X84" s="158"/>
      <c r="Y84" s="158"/>
      <c r="Z84" s="158"/>
      <c r="AA84" s="158"/>
      <c r="AB84" s="418"/>
      <c r="AC84" s="394" t="s">
        <v>263</v>
      </c>
      <c r="AD84" s="552">
        <v>30000</v>
      </c>
      <c r="AE84" s="553" t="s">
        <v>259</v>
      </c>
      <c r="AF84" s="566">
        <v>12</v>
      </c>
      <c r="AG84" s="553"/>
      <c r="AH84" s="616"/>
      <c r="AI84" s="553"/>
      <c r="AJ84" s="553"/>
      <c r="AK84" s="556" t="s">
        <v>260</v>
      </c>
      <c r="AL84" s="557">
        <f>SUM(AD84*AF84+AH84)</f>
        <v>360000</v>
      </c>
      <c r="AM84" s="385"/>
      <c r="AN84" s="158"/>
      <c r="AO84" s="158"/>
      <c r="AP84" s="505"/>
      <c r="AQ84" s="158"/>
      <c r="AR84" s="535"/>
      <c r="AS84" s="158"/>
      <c r="AT84" s="158"/>
      <c r="AU84" s="158"/>
      <c r="AV84" s="640"/>
      <c r="AW84" s="394" t="s">
        <v>274</v>
      </c>
      <c r="AX84" s="552">
        <v>40000</v>
      </c>
      <c r="AY84" s="553" t="s">
        <v>259</v>
      </c>
      <c r="AZ84" s="566">
        <v>12</v>
      </c>
      <c r="BA84" s="553"/>
      <c r="BB84" s="616"/>
      <c r="BC84" s="553"/>
      <c r="BD84" s="553"/>
      <c r="BE84" s="556" t="s">
        <v>260</v>
      </c>
      <c r="BF84" s="557">
        <f>SUM(AX84*AZ84+BB84)</f>
        <v>480000</v>
      </c>
    </row>
    <row r="85" spans="1:58">
      <c r="A85" s="505"/>
      <c r="B85" s="518"/>
      <c r="C85" s="518"/>
      <c r="D85" s="518"/>
      <c r="E85" s="518"/>
      <c r="F85" s="546"/>
      <c r="G85" s="546"/>
      <c r="H85" s="641"/>
      <c r="I85" s="394" t="s">
        <v>266</v>
      </c>
      <c r="J85" s="552">
        <v>100000</v>
      </c>
      <c r="K85" s="553" t="s">
        <v>259</v>
      </c>
      <c r="L85" s="566">
        <v>12</v>
      </c>
      <c r="M85" s="553"/>
      <c r="N85" s="616"/>
      <c r="O85" s="553"/>
      <c r="P85" s="553"/>
      <c r="Q85" s="556" t="s">
        <v>260</v>
      </c>
      <c r="R85" s="557">
        <f>SUM(J85*L85+N85)</f>
        <v>1200000</v>
      </c>
      <c r="S85" s="404"/>
      <c r="T85" s="158"/>
      <c r="U85" s="158"/>
      <c r="V85" s="505"/>
      <c r="W85" s="158"/>
      <c r="X85" s="535"/>
      <c r="Y85" s="158"/>
      <c r="Z85" s="158"/>
      <c r="AA85" s="158"/>
      <c r="AB85" s="640"/>
      <c r="AC85" s="385"/>
      <c r="AD85" s="158"/>
      <c r="AE85" s="158"/>
      <c r="AF85" s="505"/>
      <c r="AG85" s="158"/>
      <c r="AH85" s="535"/>
      <c r="AI85" s="158"/>
      <c r="AJ85" s="158"/>
      <c r="AK85" s="158"/>
      <c r="AL85" s="640"/>
      <c r="AM85" s="385"/>
      <c r="AN85" s="158"/>
      <c r="AO85" s="158"/>
      <c r="AP85" s="505"/>
      <c r="AQ85" s="158"/>
      <c r="AR85" s="535"/>
      <c r="AS85" s="158"/>
      <c r="AT85" s="158"/>
      <c r="AU85" s="158"/>
      <c r="AV85" s="640"/>
      <c r="AW85" s="385"/>
      <c r="AX85" s="158"/>
      <c r="AY85" s="158"/>
      <c r="AZ85" s="505"/>
      <c r="BA85" s="158"/>
      <c r="BB85" s="535"/>
      <c r="BC85" s="158"/>
      <c r="BD85" s="158"/>
      <c r="BE85" s="158"/>
      <c r="BF85" s="640"/>
    </row>
    <row r="86" spans="1:58">
      <c r="A86" s="505"/>
      <c r="B86" s="518"/>
      <c r="C86" s="518"/>
      <c r="D86" s="518"/>
      <c r="E86" s="518"/>
      <c r="F86" s="546"/>
      <c r="G86" s="546"/>
      <c r="H86" s="641"/>
      <c r="I86" s="394" t="s">
        <v>267</v>
      </c>
      <c r="J86" s="552">
        <v>50000</v>
      </c>
      <c r="K86" s="553" t="s">
        <v>259</v>
      </c>
      <c r="L86" s="566">
        <v>12</v>
      </c>
      <c r="M86" s="553"/>
      <c r="N86" s="599"/>
      <c r="O86" s="553"/>
      <c r="P86" s="553"/>
      <c r="Q86" s="556" t="s">
        <v>260</v>
      </c>
      <c r="R86" s="557">
        <f>SUM(J86*L86)</f>
        <v>600000</v>
      </c>
      <c r="S86" s="404"/>
      <c r="T86" s="158"/>
      <c r="U86" s="158"/>
      <c r="V86" s="505"/>
      <c r="W86" s="158"/>
      <c r="X86" s="535"/>
      <c r="Y86" s="158"/>
      <c r="Z86" s="158"/>
      <c r="AA86" s="158"/>
      <c r="AB86" s="640"/>
      <c r="AC86" s="385"/>
      <c r="AD86" s="158"/>
      <c r="AE86" s="158"/>
      <c r="AF86" s="505"/>
      <c r="AG86" s="158"/>
      <c r="AH86" s="535"/>
      <c r="AI86" s="158"/>
      <c r="AJ86" s="158"/>
      <c r="AK86" s="158"/>
      <c r="AL86" s="640"/>
      <c r="AM86" s="385"/>
      <c r="AN86" s="158"/>
      <c r="AO86" s="158"/>
      <c r="AP86" s="505"/>
      <c r="AQ86" s="158"/>
      <c r="AR86" s="535"/>
      <c r="AS86" s="158"/>
      <c r="AT86" s="158"/>
      <c r="AU86" s="158"/>
      <c r="AV86" s="640"/>
      <c r="AW86" s="385"/>
      <c r="AX86" s="158"/>
      <c r="AY86" s="158"/>
      <c r="AZ86" s="505"/>
      <c r="BA86" s="158"/>
      <c r="BB86" s="535"/>
      <c r="BC86" s="158"/>
      <c r="BD86" s="158"/>
      <c r="BE86" s="158"/>
      <c r="BF86" s="640"/>
    </row>
    <row r="87" spans="1:58">
      <c r="A87" s="505"/>
      <c r="B87" s="518"/>
      <c r="C87" s="518"/>
      <c r="D87" s="518"/>
      <c r="E87" s="518" t="s">
        <v>438</v>
      </c>
      <c r="F87" s="546" t="e">
        <f>#REF!/#REF!</f>
        <v>#REF!</v>
      </c>
      <c r="G87" s="546"/>
      <c r="H87" s="641" t="e">
        <f>#REF!/#REF!</f>
        <v>#REF!</v>
      </c>
      <c r="I87" s="385"/>
      <c r="J87" s="158"/>
      <c r="K87" s="158"/>
      <c r="L87" s="505"/>
      <c r="M87" s="158"/>
      <c r="N87" s="535"/>
      <c r="O87" s="158"/>
      <c r="P87" s="158"/>
      <c r="Q87" s="158"/>
      <c r="R87" s="640">
        <f>SUM(R88)</f>
        <v>480000</v>
      </c>
      <c r="S87" s="404"/>
      <c r="T87" s="158"/>
      <c r="U87" s="158"/>
      <c r="V87" s="505"/>
      <c r="W87" s="158"/>
      <c r="X87" s="535"/>
      <c r="Y87" s="158"/>
      <c r="Z87" s="158"/>
      <c r="AA87" s="158"/>
      <c r="AB87" s="640">
        <f>SUM(AB88)</f>
        <v>0</v>
      </c>
      <c r="AC87" s="385"/>
      <c r="AD87" s="158"/>
      <c r="AE87" s="158"/>
      <c r="AF87" s="505"/>
      <c r="AG87" s="158"/>
      <c r="AH87" s="535"/>
      <c r="AI87" s="158"/>
      <c r="AJ87" s="158"/>
      <c r="AK87" s="158"/>
      <c r="AL87" s="640">
        <f>SUM(AL88)</f>
        <v>0</v>
      </c>
      <c r="AM87" s="385"/>
      <c r="AN87" s="158"/>
      <c r="AO87" s="158"/>
      <c r="AP87" s="505"/>
      <c r="AQ87" s="158"/>
      <c r="AR87" s="535"/>
      <c r="AS87" s="158"/>
      <c r="AT87" s="158"/>
      <c r="AU87" s="158"/>
      <c r="AV87" s="640">
        <f>SUM(AV88)</f>
        <v>0</v>
      </c>
      <c r="AW87" s="385"/>
      <c r="AX87" s="158"/>
      <c r="AY87" s="158"/>
      <c r="AZ87" s="505"/>
      <c r="BA87" s="158"/>
      <c r="BB87" s="535"/>
      <c r="BC87" s="158"/>
      <c r="BD87" s="158"/>
      <c r="BE87" s="158"/>
      <c r="BF87" s="640">
        <f>SUM(BF88)</f>
        <v>0</v>
      </c>
    </row>
    <row r="88" spans="1:58">
      <c r="A88" s="505"/>
      <c r="B88" s="518"/>
      <c r="C88" s="518"/>
      <c r="D88" s="518"/>
      <c r="E88" s="518"/>
      <c r="F88" s="546"/>
      <c r="G88" s="546"/>
      <c r="H88" s="641"/>
      <c r="I88" s="396" t="s">
        <v>272</v>
      </c>
      <c r="J88" s="552">
        <v>40000</v>
      </c>
      <c r="K88" s="553" t="s">
        <v>259</v>
      </c>
      <c r="L88" s="566">
        <v>12</v>
      </c>
      <c r="M88" s="553"/>
      <c r="N88" s="616"/>
      <c r="O88" s="553"/>
      <c r="P88" s="553"/>
      <c r="Q88" s="556" t="s">
        <v>260</v>
      </c>
      <c r="R88" s="557">
        <f>SUM(J88*L88+N88)</f>
        <v>480000</v>
      </c>
      <c r="S88" s="404"/>
      <c r="T88" s="158"/>
      <c r="U88" s="158"/>
      <c r="V88" s="505"/>
      <c r="W88" s="158"/>
      <c r="X88" s="535"/>
      <c r="Y88" s="158"/>
      <c r="Z88" s="158"/>
      <c r="AA88" s="158"/>
      <c r="AB88" s="640"/>
      <c r="AC88" s="385"/>
      <c r="AD88" s="158"/>
      <c r="AE88" s="158"/>
      <c r="AF88" s="505"/>
      <c r="AG88" s="158"/>
      <c r="AH88" s="535"/>
      <c r="AI88" s="158"/>
      <c r="AJ88" s="158"/>
      <c r="AK88" s="158"/>
      <c r="AL88" s="640"/>
      <c r="AM88" s="385"/>
      <c r="AN88" s="158"/>
      <c r="AO88" s="158"/>
      <c r="AP88" s="505"/>
      <c r="AQ88" s="158"/>
      <c r="AR88" s="535"/>
      <c r="AS88" s="158"/>
      <c r="AT88" s="158"/>
      <c r="AU88" s="158"/>
      <c r="AV88" s="640"/>
      <c r="AW88" s="385"/>
      <c r="AX88" s="158"/>
      <c r="AY88" s="158"/>
      <c r="AZ88" s="505"/>
      <c r="BA88" s="158"/>
      <c r="BB88" s="535"/>
      <c r="BC88" s="158"/>
      <c r="BD88" s="158"/>
      <c r="BE88" s="158"/>
      <c r="BF88" s="640"/>
    </row>
    <row r="89" spans="1:58">
      <c r="A89" s="505"/>
      <c r="B89" s="518"/>
      <c r="C89" s="518"/>
      <c r="D89" s="518"/>
      <c r="E89" s="518" t="s">
        <v>439</v>
      </c>
      <c r="F89" s="546" t="e">
        <f>#REF!/#REF!</f>
        <v>#REF!</v>
      </c>
      <c r="G89" s="546"/>
      <c r="H89" s="641" t="e">
        <f>#REF!/#REF!</f>
        <v>#REF!</v>
      </c>
      <c r="I89" s="385"/>
      <c r="J89" s="158"/>
      <c r="K89" s="158"/>
      <c r="L89" s="505"/>
      <c r="M89" s="158"/>
      <c r="N89" s="535"/>
      <c r="O89" s="158"/>
      <c r="P89" s="158"/>
      <c r="Q89" s="158"/>
      <c r="R89" s="640">
        <f>SUM(R90)</f>
        <v>960000</v>
      </c>
      <c r="S89" s="409"/>
      <c r="T89" s="158"/>
      <c r="U89" s="158"/>
      <c r="V89" s="505"/>
      <c r="W89" s="158"/>
      <c r="X89" s="535"/>
      <c r="Y89" s="158"/>
      <c r="Z89" s="158"/>
      <c r="AA89" s="158"/>
      <c r="AB89" s="640">
        <f>SUM(AB90)</f>
        <v>0</v>
      </c>
      <c r="AC89" s="385"/>
      <c r="AD89" s="158"/>
      <c r="AE89" s="158"/>
      <c r="AF89" s="505"/>
      <c r="AG89" s="158"/>
      <c r="AH89" s="535"/>
      <c r="AI89" s="158"/>
      <c r="AJ89" s="158"/>
      <c r="AK89" s="158"/>
      <c r="AL89" s="640">
        <f>SUM(AL90)</f>
        <v>0</v>
      </c>
      <c r="AM89" s="385"/>
      <c r="AN89" s="158"/>
      <c r="AO89" s="158"/>
      <c r="AP89" s="505"/>
      <c r="AQ89" s="158"/>
      <c r="AR89" s="535"/>
      <c r="AS89" s="158"/>
      <c r="AT89" s="158"/>
      <c r="AU89" s="158"/>
      <c r="AV89" s="640">
        <f>SUM(AV90)</f>
        <v>0</v>
      </c>
      <c r="AW89" s="385"/>
      <c r="AX89" s="158"/>
      <c r="AY89" s="158"/>
      <c r="AZ89" s="505"/>
      <c r="BA89" s="158"/>
      <c r="BB89" s="535"/>
      <c r="BC89" s="158"/>
      <c r="BD89" s="158"/>
      <c r="BE89" s="158"/>
      <c r="BF89" s="640">
        <f>SUM(BF90)</f>
        <v>0</v>
      </c>
    </row>
    <row r="90" spans="1:58">
      <c r="A90" s="505"/>
      <c r="B90" s="518"/>
      <c r="C90" s="518"/>
      <c r="D90" s="518"/>
      <c r="E90" s="518"/>
      <c r="F90" s="546"/>
      <c r="G90" s="546"/>
      <c r="H90" s="641"/>
      <c r="I90" s="396" t="s">
        <v>271</v>
      </c>
      <c r="J90" s="552">
        <v>80000</v>
      </c>
      <c r="K90" s="553" t="s">
        <v>259</v>
      </c>
      <c r="L90" s="566">
        <v>12</v>
      </c>
      <c r="M90" s="553"/>
      <c r="N90" s="616"/>
      <c r="O90" s="553"/>
      <c r="P90" s="553"/>
      <c r="Q90" s="556" t="s">
        <v>260</v>
      </c>
      <c r="R90" s="557">
        <f>SUM(J90*L90+N90)</f>
        <v>960000</v>
      </c>
      <c r="S90" s="404"/>
      <c r="T90" s="158"/>
      <c r="U90" s="158"/>
      <c r="V90" s="505"/>
      <c r="W90" s="158"/>
      <c r="X90" s="535"/>
      <c r="Y90" s="158"/>
      <c r="Z90" s="158"/>
      <c r="AA90" s="158"/>
      <c r="AB90" s="640"/>
      <c r="AC90" s="385"/>
      <c r="AD90" s="158"/>
      <c r="AE90" s="158"/>
      <c r="AF90" s="505"/>
      <c r="AG90" s="158"/>
      <c r="AH90" s="535"/>
      <c r="AI90" s="158"/>
      <c r="AJ90" s="158"/>
      <c r="AK90" s="158"/>
      <c r="AL90" s="640"/>
      <c r="AM90" s="385"/>
      <c r="AN90" s="158"/>
      <c r="AO90" s="158"/>
      <c r="AP90" s="505"/>
      <c r="AQ90" s="158"/>
      <c r="AR90" s="535"/>
      <c r="AS90" s="158"/>
      <c r="AT90" s="158"/>
      <c r="AU90" s="158"/>
      <c r="AV90" s="640"/>
      <c r="AW90" s="385"/>
      <c r="AX90" s="158"/>
      <c r="AY90" s="158"/>
      <c r="AZ90" s="505"/>
      <c r="BA90" s="158"/>
      <c r="BB90" s="535"/>
      <c r="BC90" s="158"/>
      <c r="BD90" s="158"/>
      <c r="BE90" s="158"/>
      <c r="BF90" s="640"/>
    </row>
    <row r="91" spans="1:58">
      <c r="A91" s="505"/>
      <c r="B91" s="518"/>
      <c r="C91" s="518"/>
      <c r="D91" s="518"/>
      <c r="E91" s="518" t="s">
        <v>441</v>
      </c>
      <c r="F91" s="546" t="e">
        <f>#REF!/#REF!</f>
        <v>#REF!</v>
      </c>
      <c r="G91" s="546"/>
      <c r="H91" s="641" t="e">
        <f>#REF!/#REF!</f>
        <v>#REF!</v>
      </c>
      <c r="I91" s="385"/>
      <c r="J91" s="158"/>
      <c r="K91" s="158"/>
      <c r="L91" s="505"/>
      <c r="M91" s="158"/>
      <c r="N91" s="535"/>
      <c r="O91" s="158"/>
      <c r="P91" s="158"/>
      <c r="Q91" s="158"/>
      <c r="R91" s="640">
        <f>SUM(R92)</f>
        <v>240000</v>
      </c>
      <c r="S91" s="405"/>
      <c r="T91" s="158"/>
      <c r="U91" s="158"/>
      <c r="V91" s="505"/>
      <c r="W91" s="158"/>
      <c r="X91" s="535"/>
      <c r="Y91" s="158"/>
      <c r="Z91" s="158"/>
      <c r="AA91" s="158"/>
      <c r="AB91" s="640">
        <f>SUM(AB92)</f>
        <v>0</v>
      </c>
      <c r="AC91" s="385"/>
      <c r="AD91" s="158"/>
      <c r="AE91" s="158"/>
      <c r="AF91" s="505"/>
      <c r="AG91" s="158"/>
      <c r="AH91" s="535"/>
      <c r="AI91" s="158"/>
      <c r="AJ91" s="158"/>
      <c r="AK91" s="158"/>
      <c r="AL91" s="640">
        <f>SUM(AL92)</f>
        <v>0</v>
      </c>
      <c r="AM91" s="385"/>
      <c r="AN91" s="158"/>
      <c r="AO91" s="158"/>
      <c r="AP91" s="505"/>
      <c r="AQ91" s="158"/>
      <c r="AR91" s="535"/>
      <c r="AS91" s="158"/>
      <c r="AT91" s="158"/>
      <c r="AU91" s="158"/>
      <c r="AV91" s="640">
        <f>SUM(AV92)</f>
        <v>0</v>
      </c>
      <c r="AW91" s="385"/>
      <c r="AX91" s="158"/>
      <c r="AY91" s="158"/>
      <c r="AZ91" s="505"/>
      <c r="BA91" s="158"/>
      <c r="BB91" s="535"/>
      <c r="BC91" s="158"/>
      <c r="BD91" s="158"/>
      <c r="BE91" s="158"/>
      <c r="BF91" s="640">
        <f>SUM(BF92)</f>
        <v>0</v>
      </c>
    </row>
    <row r="92" spans="1:58">
      <c r="A92" s="505"/>
      <c r="B92" s="518"/>
      <c r="C92" s="518"/>
      <c r="D92" s="518"/>
      <c r="E92" s="518"/>
      <c r="F92" s="546"/>
      <c r="G92" s="546"/>
      <c r="H92" s="641"/>
      <c r="I92" s="396" t="s">
        <v>294</v>
      </c>
      <c r="J92" s="552">
        <v>20000</v>
      </c>
      <c r="K92" s="553" t="s">
        <v>259</v>
      </c>
      <c r="L92" s="566">
        <v>12</v>
      </c>
      <c r="M92" s="553"/>
      <c r="N92" s="616"/>
      <c r="O92" s="553"/>
      <c r="P92" s="553"/>
      <c r="Q92" s="556" t="s">
        <v>260</v>
      </c>
      <c r="R92" s="557">
        <f>SUM(J92*L92+N92)</f>
        <v>240000</v>
      </c>
      <c r="S92" s="404"/>
      <c r="T92" s="158"/>
      <c r="U92" s="158"/>
      <c r="V92" s="505"/>
      <c r="W92" s="158"/>
      <c r="X92" s="535"/>
      <c r="Y92" s="158"/>
      <c r="Z92" s="158"/>
      <c r="AA92" s="158"/>
      <c r="AB92" s="640"/>
      <c r="AC92" s="385"/>
      <c r="AD92" s="158"/>
      <c r="AE92" s="158"/>
      <c r="AF92" s="505"/>
      <c r="AG92" s="158"/>
      <c r="AH92" s="535"/>
      <c r="AI92" s="158"/>
      <c r="AJ92" s="158"/>
      <c r="AK92" s="158"/>
      <c r="AL92" s="640"/>
      <c r="AM92" s="385"/>
      <c r="AN92" s="158"/>
      <c r="AO92" s="158"/>
      <c r="AP92" s="505"/>
      <c r="AQ92" s="158"/>
      <c r="AR92" s="535"/>
      <c r="AS92" s="158"/>
      <c r="AT92" s="158"/>
      <c r="AU92" s="158"/>
      <c r="AV92" s="640"/>
      <c r="AW92" s="385"/>
      <c r="AX92" s="158"/>
      <c r="AY92" s="158"/>
      <c r="AZ92" s="505"/>
      <c r="BA92" s="158"/>
      <c r="BB92" s="535"/>
      <c r="BC92" s="158"/>
      <c r="BD92" s="158"/>
      <c r="BE92" s="158"/>
      <c r="BF92" s="640"/>
    </row>
    <row r="93" spans="1:58">
      <c r="A93" s="505"/>
      <c r="B93" s="518"/>
      <c r="C93" s="518"/>
      <c r="D93" s="518"/>
      <c r="E93" s="518" t="s">
        <v>442</v>
      </c>
      <c r="F93" s="546" t="e">
        <f>#REF!/#REF!</f>
        <v>#REF!</v>
      </c>
      <c r="G93" s="546"/>
      <c r="H93" s="641" t="e">
        <f>#REF!/#REF!</f>
        <v>#REF!</v>
      </c>
      <c r="I93" s="385"/>
      <c r="J93" s="158"/>
      <c r="K93" s="158"/>
      <c r="L93" s="505"/>
      <c r="M93" s="158"/>
      <c r="N93" s="535"/>
      <c r="O93" s="158"/>
      <c r="P93" s="158"/>
      <c r="Q93" s="158"/>
      <c r="R93" s="640">
        <f>SUM(R94:R95)</f>
        <v>0</v>
      </c>
      <c r="S93" s="405"/>
      <c r="T93" s="158"/>
      <c r="U93" s="158"/>
      <c r="V93" s="505"/>
      <c r="W93" s="158"/>
      <c r="X93" s="535"/>
      <c r="Y93" s="158"/>
      <c r="Z93" s="158"/>
      <c r="AA93" s="158"/>
      <c r="AB93" s="640">
        <f>SUM(AB94:AB95)</f>
        <v>120000</v>
      </c>
      <c r="AC93" s="394"/>
      <c r="AD93" s="552"/>
      <c r="AE93" s="553"/>
      <c r="AF93" s="566"/>
      <c r="AG93" s="553"/>
      <c r="AH93" s="616"/>
      <c r="AI93" s="553"/>
      <c r="AJ93" s="553"/>
      <c r="AK93" s="556"/>
      <c r="AL93" s="640">
        <f>SUM(AL94:AL95)</f>
        <v>480000</v>
      </c>
      <c r="AM93" s="385"/>
      <c r="AN93" s="158"/>
      <c r="AO93" s="158"/>
      <c r="AP93" s="505"/>
      <c r="AQ93" s="158"/>
      <c r="AR93" s="535"/>
      <c r="AS93" s="158"/>
      <c r="AT93" s="158"/>
      <c r="AU93" s="158"/>
      <c r="AV93" s="640">
        <f>SUM(AV94:AV95)</f>
        <v>0</v>
      </c>
      <c r="AW93" s="385"/>
      <c r="AX93" s="158"/>
      <c r="AY93" s="158"/>
      <c r="AZ93" s="505"/>
      <c r="BA93" s="158"/>
      <c r="BB93" s="535"/>
      <c r="BC93" s="158"/>
      <c r="BD93" s="158"/>
      <c r="BE93" s="158"/>
      <c r="BF93" s="640">
        <f>SUM(BF94:BF95)</f>
        <v>0</v>
      </c>
    </row>
    <row r="94" spans="1:58">
      <c r="A94" s="505"/>
      <c r="B94" s="518"/>
      <c r="C94" s="518"/>
      <c r="D94" s="518"/>
      <c r="E94" s="518"/>
      <c r="F94" s="546"/>
      <c r="G94" s="546"/>
      <c r="H94" s="641"/>
      <c r="I94" s="385"/>
      <c r="J94" s="158"/>
      <c r="K94" s="158"/>
      <c r="L94" s="505"/>
      <c r="M94" s="158"/>
      <c r="N94" s="535"/>
      <c r="O94" s="158"/>
      <c r="P94" s="158"/>
      <c r="Q94" s="158"/>
      <c r="R94" s="640"/>
      <c r="S94" s="394" t="s">
        <v>278</v>
      </c>
      <c r="T94" s="552">
        <v>30000</v>
      </c>
      <c r="U94" s="553" t="s">
        <v>259</v>
      </c>
      <c r="V94" s="583">
        <v>4</v>
      </c>
      <c r="W94" s="553"/>
      <c r="X94" s="616"/>
      <c r="Y94" s="553"/>
      <c r="Z94" s="553"/>
      <c r="AA94" s="556" t="s">
        <v>260</v>
      </c>
      <c r="AB94" s="557">
        <f>SUM(T94*V94+X94)</f>
        <v>120000</v>
      </c>
      <c r="AC94" s="394" t="s">
        <v>278</v>
      </c>
      <c r="AD94" s="552">
        <v>30000</v>
      </c>
      <c r="AE94" s="553" t="s">
        <v>259</v>
      </c>
      <c r="AF94" s="583">
        <v>4</v>
      </c>
      <c r="AG94" s="553"/>
      <c r="AH94" s="616"/>
      <c r="AI94" s="553"/>
      <c r="AJ94" s="553"/>
      <c r="AK94" s="556" t="s">
        <v>260</v>
      </c>
      <c r="AL94" s="557">
        <f>SUM(AD94*AF94+AH94)</f>
        <v>120000</v>
      </c>
      <c r="AM94" s="385"/>
      <c r="AN94" s="158"/>
      <c r="AO94" s="158"/>
      <c r="AP94" s="505"/>
      <c r="AQ94" s="158"/>
      <c r="AR94" s="535"/>
      <c r="AS94" s="158"/>
      <c r="AT94" s="158"/>
      <c r="AU94" s="158"/>
      <c r="AV94" s="640"/>
      <c r="AW94" s="385"/>
      <c r="AX94" s="158"/>
      <c r="AY94" s="158"/>
      <c r="AZ94" s="505"/>
      <c r="BA94" s="158"/>
      <c r="BB94" s="535"/>
      <c r="BC94" s="158"/>
      <c r="BD94" s="158"/>
      <c r="BE94" s="158"/>
      <c r="BF94" s="640"/>
    </row>
    <row r="95" spans="1:58">
      <c r="A95" s="505"/>
      <c r="B95" s="518"/>
      <c r="C95" s="518"/>
      <c r="D95" s="518"/>
      <c r="E95" s="518"/>
      <c r="F95" s="546"/>
      <c r="G95" s="546"/>
      <c r="H95" s="641"/>
      <c r="I95" s="385"/>
      <c r="J95" s="158"/>
      <c r="K95" s="158"/>
      <c r="L95" s="505"/>
      <c r="M95" s="158"/>
      <c r="N95" s="535"/>
      <c r="O95" s="158"/>
      <c r="P95" s="158"/>
      <c r="Q95" s="158"/>
      <c r="R95" s="640"/>
      <c r="S95" s="385"/>
      <c r="T95" s="158"/>
      <c r="U95" s="158"/>
      <c r="V95" s="505"/>
      <c r="W95" s="158"/>
      <c r="X95" s="535"/>
      <c r="Y95" s="158"/>
      <c r="Z95" s="158"/>
      <c r="AA95" s="158"/>
      <c r="AB95" s="640"/>
      <c r="AC95" s="394" t="s">
        <v>279</v>
      </c>
      <c r="AD95" s="552">
        <v>30000</v>
      </c>
      <c r="AE95" s="553" t="s">
        <v>259</v>
      </c>
      <c r="AF95" s="566">
        <v>12</v>
      </c>
      <c r="AG95" s="553"/>
      <c r="AH95" s="616"/>
      <c r="AI95" s="553"/>
      <c r="AJ95" s="553"/>
      <c r="AK95" s="556" t="s">
        <v>260</v>
      </c>
      <c r="AL95" s="557">
        <f>SUM(AD95*AF95+AH95)</f>
        <v>360000</v>
      </c>
      <c r="AM95" s="385"/>
      <c r="AN95" s="158"/>
      <c r="AO95" s="158"/>
      <c r="AP95" s="505"/>
      <c r="AQ95" s="158"/>
      <c r="AR95" s="535"/>
      <c r="AS95" s="158"/>
      <c r="AT95" s="158"/>
      <c r="AU95" s="158"/>
      <c r="AV95" s="640"/>
      <c r="AW95" s="385"/>
      <c r="AX95" s="158"/>
      <c r="AY95" s="158"/>
      <c r="AZ95" s="505"/>
      <c r="BA95" s="158"/>
      <c r="BB95" s="535"/>
      <c r="BC95" s="158"/>
      <c r="BD95" s="158"/>
      <c r="BE95" s="158"/>
      <c r="BF95" s="640"/>
    </row>
    <row r="96" spans="1:58">
      <c r="A96" s="505"/>
      <c r="B96" s="518"/>
      <c r="C96" s="518"/>
      <c r="D96" s="518"/>
      <c r="E96" s="518" t="s">
        <v>444</v>
      </c>
      <c r="F96" s="546" t="e">
        <f>#REF!/#REF!</f>
        <v>#REF!</v>
      </c>
      <c r="G96" s="546"/>
      <c r="H96" s="641" t="e">
        <f>#REF!/#REF!</f>
        <v>#REF!</v>
      </c>
      <c r="I96" s="385"/>
      <c r="J96" s="158"/>
      <c r="K96" s="158"/>
      <c r="L96" s="505"/>
      <c r="M96" s="158"/>
      <c r="N96" s="535"/>
      <c r="O96" s="158"/>
      <c r="P96" s="158"/>
      <c r="Q96" s="158"/>
      <c r="R96" s="417">
        <f>SUM(R97)</f>
        <v>0</v>
      </c>
      <c r="S96" s="385"/>
      <c r="T96" s="158"/>
      <c r="U96" s="158"/>
      <c r="V96" s="505"/>
      <c r="W96" s="158"/>
      <c r="X96" s="535"/>
      <c r="Y96" s="158"/>
      <c r="Z96" s="158"/>
      <c r="AA96" s="158"/>
      <c r="AB96" s="417">
        <f>SUM(AB97)</f>
        <v>360000</v>
      </c>
      <c r="AC96" s="385"/>
      <c r="AD96" s="158"/>
      <c r="AE96" s="158"/>
      <c r="AF96" s="505"/>
      <c r="AG96" s="158"/>
      <c r="AH96" s="535"/>
      <c r="AI96" s="158"/>
      <c r="AJ96" s="158"/>
      <c r="AK96" s="158"/>
      <c r="AL96" s="417">
        <f>SUM(AL97)</f>
        <v>600000</v>
      </c>
      <c r="AM96" s="385"/>
      <c r="AN96" s="158"/>
      <c r="AO96" s="158"/>
      <c r="AP96" s="505"/>
      <c r="AQ96" s="158"/>
      <c r="AR96" s="535"/>
      <c r="AS96" s="158"/>
      <c r="AT96" s="158"/>
      <c r="AU96" s="158"/>
      <c r="AV96" s="417">
        <f>SUM(AV97)</f>
        <v>0</v>
      </c>
      <c r="AW96" s="385"/>
      <c r="AX96" s="158"/>
      <c r="AY96" s="158"/>
      <c r="AZ96" s="505"/>
      <c r="BA96" s="158"/>
      <c r="BB96" s="535"/>
      <c r="BC96" s="158"/>
      <c r="BD96" s="158"/>
      <c r="BE96" s="158"/>
      <c r="BF96" s="417">
        <f>SUM(BF97)</f>
        <v>240000</v>
      </c>
    </row>
    <row r="97" spans="1:58">
      <c r="A97" s="505"/>
      <c r="B97" s="518"/>
      <c r="C97" s="518"/>
      <c r="D97" s="518"/>
      <c r="E97" s="518"/>
      <c r="F97" s="546"/>
      <c r="G97" s="546"/>
      <c r="H97" s="558"/>
      <c r="I97" s="158"/>
      <c r="J97" s="158"/>
      <c r="K97" s="158"/>
      <c r="L97" s="158"/>
      <c r="M97" s="158"/>
      <c r="N97" s="158"/>
      <c r="O97" s="158"/>
      <c r="P97" s="158"/>
      <c r="Q97" s="158"/>
      <c r="R97" s="417"/>
      <c r="S97" s="394" t="s">
        <v>304</v>
      </c>
      <c r="T97" s="552">
        <v>30000</v>
      </c>
      <c r="U97" s="553" t="s">
        <v>259</v>
      </c>
      <c r="V97" s="566">
        <v>12</v>
      </c>
      <c r="W97" s="553"/>
      <c r="X97" s="565"/>
      <c r="Y97" s="553"/>
      <c r="Z97" s="566"/>
      <c r="AA97" s="556" t="s">
        <v>260</v>
      </c>
      <c r="AB97" s="557">
        <f>SUM(T97*V97)</f>
        <v>360000</v>
      </c>
      <c r="AC97" s="394" t="s">
        <v>304</v>
      </c>
      <c r="AD97" s="552">
        <v>50000</v>
      </c>
      <c r="AE97" s="553" t="s">
        <v>259</v>
      </c>
      <c r="AF97" s="566">
        <v>12</v>
      </c>
      <c r="AG97" s="553"/>
      <c r="AH97" s="565"/>
      <c r="AI97" s="553"/>
      <c r="AJ97" s="566"/>
      <c r="AK97" s="556" t="s">
        <v>260</v>
      </c>
      <c r="AL97" s="557">
        <f>SUM(AD97*AF97)</f>
        <v>600000</v>
      </c>
      <c r="AM97" s="394"/>
      <c r="AN97" s="642"/>
      <c r="AO97" s="369"/>
      <c r="AP97" s="643"/>
      <c r="AQ97" s="369"/>
      <c r="AR97" s="644"/>
      <c r="AS97" s="369"/>
      <c r="AT97" s="643"/>
      <c r="AU97" s="645"/>
      <c r="AV97" s="646"/>
      <c r="AW97" s="394" t="s">
        <v>304</v>
      </c>
      <c r="AX97" s="552">
        <v>20000</v>
      </c>
      <c r="AY97" s="582" t="s">
        <v>259</v>
      </c>
      <c r="AZ97" s="566">
        <v>12</v>
      </c>
      <c r="BA97" s="553"/>
      <c r="BB97" s="565"/>
      <c r="BC97" s="553"/>
      <c r="BD97" s="566"/>
      <c r="BE97" s="556" t="s">
        <v>260</v>
      </c>
      <c r="BF97" s="557">
        <f>SUM(AX97*AZ97)</f>
        <v>240000</v>
      </c>
    </row>
    <row r="98" spans="1:58">
      <c r="A98" s="505"/>
      <c r="B98" s="518"/>
      <c r="C98" s="518"/>
      <c r="D98" s="518"/>
      <c r="E98" s="518" t="s">
        <v>446</v>
      </c>
      <c r="F98" s="546" t="e">
        <f>#REF!/#REF!</f>
        <v>#REF!</v>
      </c>
      <c r="G98" s="546"/>
      <c r="H98" s="558" t="e">
        <f>#REF!/#REF!</f>
        <v>#REF!</v>
      </c>
      <c r="I98" s="158"/>
      <c r="J98" s="158"/>
      <c r="K98" s="158"/>
      <c r="L98" s="158"/>
      <c r="M98" s="158"/>
      <c r="N98" s="158"/>
      <c r="O98" s="158"/>
      <c r="P98" s="158"/>
      <c r="Q98" s="158"/>
      <c r="R98" s="417">
        <f>SUM(R99:R102)</f>
        <v>2390000</v>
      </c>
      <c r="S98" s="388"/>
      <c r="T98" s="642"/>
      <c r="U98" s="369"/>
      <c r="V98" s="643"/>
      <c r="W98" s="369"/>
      <c r="X98" s="644"/>
      <c r="Y98" s="369"/>
      <c r="Z98" s="643"/>
      <c r="AA98" s="645"/>
      <c r="AB98" s="417">
        <f>SUM(AB99:AB102)</f>
        <v>0</v>
      </c>
      <c r="AC98" s="388"/>
      <c r="AD98" s="642"/>
      <c r="AE98" s="369"/>
      <c r="AF98" s="643"/>
      <c r="AG98" s="369"/>
      <c r="AH98" s="644"/>
      <c r="AI98" s="369"/>
      <c r="AJ98" s="643"/>
      <c r="AK98" s="645"/>
      <c r="AL98" s="417">
        <f>SUM(AL99:AL102)</f>
        <v>0</v>
      </c>
      <c r="AM98" s="388"/>
      <c r="AN98" s="642"/>
      <c r="AO98" s="369"/>
      <c r="AP98" s="643"/>
      <c r="AQ98" s="369"/>
      <c r="AR98" s="644"/>
      <c r="AS98" s="369"/>
      <c r="AT98" s="643"/>
      <c r="AU98" s="645"/>
      <c r="AV98" s="417">
        <f>SUM(AV99:AV102)</f>
        <v>0</v>
      </c>
      <c r="AW98" s="388"/>
      <c r="AX98" s="642"/>
      <c r="AY98" s="369"/>
      <c r="AZ98" s="643"/>
      <c r="BA98" s="369"/>
      <c r="BB98" s="644"/>
      <c r="BC98" s="369"/>
      <c r="BD98" s="643"/>
      <c r="BE98" s="645"/>
      <c r="BF98" s="417">
        <f>SUM(BF99:BF102)</f>
        <v>0</v>
      </c>
    </row>
    <row r="99" spans="1:58">
      <c r="A99" s="505"/>
      <c r="B99" s="518"/>
      <c r="C99" s="518"/>
      <c r="D99" s="518"/>
      <c r="E99" s="518"/>
      <c r="F99" s="546"/>
      <c r="G99" s="546"/>
      <c r="H99" s="558"/>
      <c r="I99" s="395" t="s">
        <v>268</v>
      </c>
      <c r="J99" s="574">
        <v>800000</v>
      </c>
      <c r="K99" s="577"/>
      <c r="L99" s="647">
        <v>1</v>
      </c>
      <c r="M99" s="577"/>
      <c r="N99" s="648"/>
      <c r="O99" s="577"/>
      <c r="P99" s="577"/>
      <c r="Q99" s="577"/>
      <c r="R99" s="581">
        <f>SUM(J99*L99)</f>
        <v>800000</v>
      </c>
      <c r="S99" s="388"/>
      <c r="T99" s="642"/>
      <c r="U99" s="369"/>
      <c r="V99" s="643"/>
      <c r="W99" s="369"/>
      <c r="X99" s="644"/>
      <c r="Y99" s="369"/>
      <c r="Z99" s="643"/>
      <c r="AA99" s="645"/>
      <c r="AB99" s="646"/>
      <c r="AC99" s="388"/>
      <c r="AD99" s="642"/>
      <c r="AE99" s="369"/>
      <c r="AF99" s="643"/>
      <c r="AG99" s="369"/>
      <c r="AH99" s="644"/>
      <c r="AI99" s="369"/>
      <c r="AJ99" s="643"/>
      <c r="AK99" s="645"/>
      <c r="AL99" s="646"/>
      <c r="AM99" s="388"/>
      <c r="AN99" s="642"/>
      <c r="AO99" s="369"/>
      <c r="AP99" s="643"/>
      <c r="AQ99" s="369"/>
      <c r="AR99" s="644"/>
      <c r="AS99" s="369"/>
      <c r="AT99" s="643"/>
      <c r="AU99" s="645"/>
      <c r="AV99" s="646"/>
      <c r="AW99" s="388"/>
      <c r="AX99" s="642"/>
      <c r="AY99" s="369"/>
      <c r="AZ99" s="643"/>
      <c r="BA99" s="369"/>
      <c r="BB99" s="644"/>
      <c r="BC99" s="369"/>
      <c r="BD99" s="643"/>
      <c r="BE99" s="645"/>
      <c r="BF99" s="646"/>
    </row>
    <row r="100" spans="1:58">
      <c r="A100" s="505"/>
      <c r="B100" s="518"/>
      <c r="C100" s="518"/>
      <c r="D100" s="518"/>
      <c r="E100" s="518"/>
      <c r="F100" s="546"/>
      <c r="G100" s="546"/>
      <c r="H100" s="558"/>
      <c r="I100" s="395" t="s">
        <v>269</v>
      </c>
      <c r="J100" s="574">
        <v>90000</v>
      </c>
      <c r="K100" s="577" t="s">
        <v>259</v>
      </c>
      <c r="L100" s="647">
        <v>1</v>
      </c>
      <c r="M100" s="577"/>
      <c r="N100" s="648"/>
      <c r="O100" s="577"/>
      <c r="P100" s="577"/>
      <c r="Q100" s="580" t="s">
        <v>260</v>
      </c>
      <c r="R100" s="581">
        <f>SUM(J100*L100)</f>
        <v>90000</v>
      </c>
      <c r="S100" s="388"/>
      <c r="T100" s="642"/>
      <c r="U100" s="369"/>
      <c r="V100" s="643"/>
      <c r="W100" s="369"/>
      <c r="X100" s="644"/>
      <c r="Y100" s="369"/>
      <c r="Z100" s="643"/>
      <c r="AA100" s="645"/>
      <c r="AB100" s="646"/>
      <c r="AC100" s="388"/>
      <c r="AD100" s="642"/>
      <c r="AE100" s="369"/>
      <c r="AF100" s="643"/>
      <c r="AG100" s="369"/>
      <c r="AH100" s="644"/>
      <c r="AI100" s="369"/>
      <c r="AJ100" s="643"/>
      <c r="AK100" s="645"/>
      <c r="AL100" s="646"/>
      <c r="AM100" s="388"/>
      <c r="AN100" s="642"/>
      <c r="AO100" s="369"/>
      <c r="AP100" s="643"/>
      <c r="AQ100" s="369"/>
      <c r="AR100" s="644"/>
      <c r="AS100" s="369"/>
      <c r="AT100" s="643"/>
      <c r="AU100" s="645"/>
      <c r="AV100" s="646"/>
      <c r="AW100" s="388"/>
      <c r="AX100" s="642"/>
      <c r="AY100" s="369"/>
      <c r="AZ100" s="643"/>
      <c r="BA100" s="369"/>
      <c r="BB100" s="644"/>
      <c r="BC100" s="369"/>
      <c r="BD100" s="643"/>
      <c r="BE100" s="645"/>
      <c r="BF100" s="646"/>
    </row>
    <row r="101" spans="1:58">
      <c r="A101" s="505"/>
      <c r="B101" s="518"/>
      <c r="C101" s="518"/>
      <c r="D101" s="518"/>
      <c r="E101" s="518"/>
      <c r="F101" s="546"/>
      <c r="G101" s="546"/>
      <c r="H101" s="558"/>
      <c r="I101" s="394" t="s">
        <v>270</v>
      </c>
      <c r="J101" s="552">
        <v>100000</v>
      </c>
      <c r="K101" s="553" t="s">
        <v>259</v>
      </c>
      <c r="L101" s="566">
        <v>12</v>
      </c>
      <c r="M101" s="553"/>
      <c r="N101" s="616"/>
      <c r="O101" s="553"/>
      <c r="P101" s="553"/>
      <c r="Q101" s="556" t="s">
        <v>260</v>
      </c>
      <c r="R101" s="557">
        <f>SUM(J101*L101+N101)</f>
        <v>1200000</v>
      </c>
      <c r="S101" s="388"/>
      <c r="T101" s="642"/>
      <c r="U101" s="369"/>
      <c r="V101" s="643"/>
      <c r="W101" s="369"/>
      <c r="X101" s="644"/>
      <c r="Y101" s="369"/>
      <c r="Z101" s="643"/>
      <c r="AA101" s="645"/>
      <c r="AB101" s="646"/>
      <c r="AC101" s="388"/>
      <c r="AD101" s="642"/>
      <c r="AE101" s="369"/>
      <c r="AF101" s="643"/>
      <c r="AG101" s="369"/>
      <c r="AH101" s="644"/>
      <c r="AI101" s="369"/>
      <c r="AJ101" s="643"/>
      <c r="AK101" s="645"/>
      <c r="AL101" s="646"/>
      <c r="AM101" s="388"/>
      <c r="AN101" s="642"/>
      <c r="AO101" s="369"/>
      <c r="AP101" s="643"/>
      <c r="AQ101" s="369"/>
      <c r="AR101" s="644"/>
      <c r="AS101" s="369"/>
      <c r="AT101" s="643"/>
      <c r="AU101" s="645"/>
      <c r="AV101" s="646"/>
      <c r="AW101" s="388"/>
      <c r="AX101" s="642"/>
      <c r="AY101" s="369"/>
      <c r="AZ101" s="643"/>
      <c r="BA101" s="369"/>
      <c r="BB101" s="644"/>
      <c r="BC101" s="369"/>
      <c r="BD101" s="643"/>
      <c r="BE101" s="645"/>
      <c r="BF101" s="646"/>
    </row>
    <row r="102" spans="1:58">
      <c r="A102" s="505"/>
      <c r="B102" s="518"/>
      <c r="C102" s="518"/>
      <c r="D102" s="518"/>
      <c r="E102" s="518"/>
      <c r="F102" s="546"/>
      <c r="G102" s="546"/>
      <c r="H102" s="558"/>
      <c r="I102" s="394" t="s">
        <v>158</v>
      </c>
      <c r="J102" s="552">
        <v>300000</v>
      </c>
      <c r="K102" s="553"/>
      <c r="L102" s="649"/>
      <c r="M102" s="553"/>
      <c r="N102" s="599"/>
      <c r="O102" s="553"/>
      <c r="P102" s="553"/>
      <c r="Q102" s="556" t="s">
        <v>260</v>
      </c>
      <c r="R102" s="557">
        <f>J102</f>
        <v>300000</v>
      </c>
      <c r="S102" s="385"/>
      <c r="T102" s="158"/>
      <c r="U102" s="158"/>
      <c r="V102" s="505"/>
      <c r="W102" s="158"/>
      <c r="X102" s="535"/>
      <c r="Y102" s="158"/>
      <c r="Z102" s="158"/>
      <c r="AA102" s="158"/>
      <c r="AB102" s="417"/>
      <c r="AC102" s="385"/>
      <c r="AD102" s="158"/>
      <c r="AE102" s="158"/>
      <c r="AF102" s="505"/>
      <c r="AG102" s="158"/>
      <c r="AH102" s="535"/>
      <c r="AI102" s="158"/>
      <c r="AJ102" s="158"/>
      <c r="AK102" s="158"/>
      <c r="AL102" s="417"/>
      <c r="AM102" s="385"/>
      <c r="AN102" s="158"/>
      <c r="AO102" s="158"/>
      <c r="AP102" s="505"/>
      <c r="AQ102" s="158"/>
      <c r="AR102" s="535"/>
      <c r="AS102" s="158"/>
      <c r="AT102" s="158"/>
      <c r="AU102" s="158"/>
      <c r="AV102" s="417"/>
      <c r="AW102" s="385"/>
      <c r="AX102" s="158"/>
      <c r="AY102" s="158"/>
      <c r="AZ102" s="505"/>
      <c r="BA102" s="158"/>
      <c r="BB102" s="535"/>
      <c r="BC102" s="158"/>
      <c r="BD102" s="158"/>
      <c r="BE102" s="158"/>
      <c r="BF102" s="417"/>
    </row>
    <row r="103" spans="1:58">
      <c r="A103" s="505"/>
      <c r="B103" s="518"/>
      <c r="C103" s="518"/>
      <c r="D103" s="518"/>
      <c r="E103" s="518" t="s">
        <v>447</v>
      </c>
      <c r="F103" s="546" t="e">
        <f>#REF!/#REF!</f>
        <v>#REF!</v>
      </c>
      <c r="G103" s="546"/>
      <c r="H103" s="551" t="e">
        <f>#REF!/#REF!</f>
        <v>#REF!</v>
      </c>
      <c r="I103" s="385"/>
      <c r="J103" s="158"/>
      <c r="K103" s="158"/>
      <c r="L103" s="505"/>
      <c r="M103" s="158"/>
      <c r="N103" s="535"/>
      <c r="O103" s="158"/>
      <c r="P103" s="158"/>
      <c r="Q103" s="158"/>
      <c r="R103" s="417">
        <f>SUM(R104:R108)</f>
        <v>0</v>
      </c>
      <c r="S103" s="394"/>
      <c r="T103" s="552">
        <v>40000</v>
      </c>
      <c r="U103" s="582" t="s">
        <v>259</v>
      </c>
      <c r="V103" s="566">
        <v>12</v>
      </c>
      <c r="W103" s="553"/>
      <c r="X103" s="565"/>
      <c r="Y103" s="553"/>
      <c r="Z103" s="566"/>
      <c r="AA103" s="556" t="s">
        <v>260</v>
      </c>
      <c r="AB103" s="417">
        <f>SUM(AB104:AB108)</f>
        <v>720000</v>
      </c>
      <c r="AC103" s="385"/>
      <c r="AD103" s="158"/>
      <c r="AE103" s="158"/>
      <c r="AF103" s="505"/>
      <c r="AG103" s="158"/>
      <c r="AH103" s="535"/>
      <c r="AI103" s="158"/>
      <c r="AJ103" s="158"/>
      <c r="AK103" s="158"/>
      <c r="AL103" s="417">
        <f>SUM(AL104:AL108)</f>
        <v>876000</v>
      </c>
      <c r="AM103" s="385"/>
      <c r="AN103" s="158"/>
      <c r="AO103" s="158"/>
      <c r="AP103" s="505"/>
      <c r="AQ103" s="158"/>
      <c r="AR103" s="535"/>
      <c r="AS103" s="158"/>
      <c r="AT103" s="158"/>
      <c r="AU103" s="158"/>
      <c r="AV103" s="417">
        <f>SUM(AV104:AV108)</f>
        <v>0</v>
      </c>
      <c r="AW103" s="385"/>
      <c r="AX103" s="158"/>
      <c r="AY103" s="158"/>
      <c r="AZ103" s="505"/>
      <c r="BA103" s="158"/>
      <c r="BB103" s="535"/>
      <c r="BC103" s="158"/>
      <c r="BD103" s="158"/>
      <c r="BE103" s="158"/>
      <c r="BF103" s="417">
        <f>SUM(BF104:BF108)</f>
        <v>0</v>
      </c>
    </row>
    <row r="104" spans="1:58">
      <c r="A104" s="505"/>
      <c r="B104" s="518"/>
      <c r="C104" s="518"/>
      <c r="D104" s="518"/>
      <c r="E104" s="518"/>
      <c r="F104" s="546"/>
      <c r="G104" s="546"/>
      <c r="H104" s="558"/>
      <c r="I104" s="385"/>
      <c r="J104" s="559"/>
      <c r="K104" s="158"/>
      <c r="L104" s="561"/>
      <c r="M104" s="158"/>
      <c r="N104" s="618"/>
      <c r="O104" s="158"/>
      <c r="P104" s="158"/>
      <c r="Q104" s="563"/>
      <c r="R104" s="417"/>
      <c r="S104" s="394" t="s">
        <v>422</v>
      </c>
      <c r="T104" s="552">
        <v>40000</v>
      </c>
      <c r="U104" s="582" t="s">
        <v>259</v>
      </c>
      <c r="V104" s="566">
        <v>12</v>
      </c>
      <c r="W104" s="553"/>
      <c r="X104" s="565"/>
      <c r="Y104" s="553"/>
      <c r="Z104" s="566"/>
      <c r="AA104" s="556" t="s">
        <v>260</v>
      </c>
      <c r="AB104" s="557">
        <f>SUM(T104*V104)</f>
        <v>480000</v>
      </c>
      <c r="AC104" s="394" t="s">
        <v>280</v>
      </c>
      <c r="AD104" s="552">
        <v>5000</v>
      </c>
      <c r="AE104" s="553" t="s">
        <v>259</v>
      </c>
      <c r="AF104" s="554">
        <v>8</v>
      </c>
      <c r="AG104" s="553" t="s">
        <v>259</v>
      </c>
      <c r="AH104" s="583">
        <v>4</v>
      </c>
      <c r="AI104" s="584"/>
      <c r="AJ104" s="566"/>
      <c r="AK104" s="556" t="s">
        <v>260</v>
      </c>
      <c r="AL104" s="557">
        <f>SUM(AD104*AF104*AH104)</f>
        <v>160000</v>
      </c>
      <c r="AM104" s="385"/>
      <c r="AN104" s="559"/>
      <c r="AO104" s="158"/>
      <c r="AP104" s="561"/>
      <c r="AQ104" s="158"/>
      <c r="AR104" s="618"/>
      <c r="AS104" s="158"/>
      <c r="AT104" s="158"/>
      <c r="AU104" s="563"/>
      <c r="AV104" s="417"/>
      <c r="AW104" s="385"/>
      <c r="AX104" s="559"/>
      <c r="AY104" s="158"/>
      <c r="AZ104" s="561"/>
      <c r="BA104" s="158"/>
      <c r="BB104" s="618"/>
      <c r="BC104" s="158"/>
      <c r="BD104" s="158"/>
      <c r="BE104" s="563"/>
      <c r="BF104" s="417"/>
    </row>
    <row r="105" spans="1:58">
      <c r="A105" s="505"/>
      <c r="B105" s="518"/>
      <c r="C105" s="518"/>
      <c r="D105" s="518"/>
      <c r="E105" s="518"/>
      <c r="F105" s="546"/>
      <c r="G105" s="546"/>
      <c r="H105" s="558"/>
      <c r="I105" s="385"/>
      <c r="J105" s="559"/>
      <c r="K105" s="158"/>
      <c r="L105" s="561"/>
      <c r="M105" s="158"/>
      <c r="N105" s="618"/>
      <c r="O105" s="158"/>
      <c r="P105" s="158"/>
      <c r="Q105" s="563"/>
      <c r="R105" s="418"/>
      <c r="S105" s="394" t="s">
        <v>262</v>
      </c>
      <c r="T105" s="552">
        <v>60000</v>
      </c>
      <c r="U105" s="582" t="s">
        <v>259</v>
      </c>
      <c r="V105" s="583">
        <v>4</v>
      </c>
      <c r="W105" s="158"/>
      <c r="X105" s="618"/>
      <c r="Y105" s="158"/>
      <c r="Z105" s="158"/>
      <c r="AA105" s="563" t="s">
        <v>260</v>
      </c>
      <c r="AB105" s="557">
        <f>SUM(T105*V105+X105)</f>
        <v>240000</v>
      </c>
      <c r="AC105" s="394" t="s">
        <v>190</v>
      </c>
      <c r="AD105" s="552">
        <v>6000</v>
      </c>
      <c r="AE105" s="553" t="s">
        <v>259</v>
      </c>
      <c r="AF105" s="554">
        <v>8</v>
      </c>
      <c r="AG105" s="553" t="s">
        <v>259</v>
      </c>
      <c r="AH105" s="583">
        <v>2</v>
      </c>
      <c r="AI105" s="553"/>
      <c r="AJ105" s="586"/>
      <c r="AK105" s="556" t="s">
        <v>260</v>
      </c>
      <c r="AL105" s="557">
        <f>SUM(AD105*AF105*AH105)</f>
        <v>96000</v>
      </c>
      <c r="AM105" s="385"/>
      <c r="AN105" s="559"/>
      <c r="AO105" s="158"/>
      <c r="AP105" s="561"/>
      <c r="AQ105" s="158"/>
      <c r="AR105" s="618"/>
      <c r="AS105" s="158"/>
      <c r="AT105" s="158"/>
      <c r="AU105" s="563"/>
      <c r="AV105" s="417"/>
      <c r="AW105" s="385"/>
      <c r="AX105" s="559"/>
      <c r="AY105" s="158"/>
      <c r="AZ105" s="561"/>
      <c r="BA105" s="158"/>
      <c r="BB105" s="618"/>
      <c r="BC105" s="158"/>
      <c r="BD105" s="158"/>
      <c r="BE105" s="563"/>
      <c r="BF105" s="417"/>
    </row>
    <row r="106" spans="1:58">
      <c r="A106" s="505"/>
      <c r="B106" s="518"/>
      <c r="C106" s="518"/>
      <c r="D106" s="518"/>
      <c r="E106" s="518"/>
      <c r="F106" s="546"/>
      <c r="G106" s="546"/>
      <c r="H106" s="558"/>
      <c r="I106" s="385"/>
      <c r="J106" s="559"/>
      <c r="K106" s="158"/>
      <c r="L106" s="561"/>
      <c r="M106" s="158"/>
      <c r="N106" s="618"/>
      <c r="O106" s="158"/>
      <c r="P106" s="158"/>
      <c r="Q106" s="563"/>
      <c r="R106" s="418"/>
      <c r="S106" s="394"/>
      <c r="T106" s="552"/>
      <c r="U106" s="582"/>
      <c r="V106" s="583"/>
      <c r="W106" s="158"/>
      <c r="X106" s="618"/>
      <c r="Y106" s="158"/>
      <c r="Z106" s="158"/>
      <c r="AA106" s="563"/>
      <c r="AB106" s="417"/>
      <c r="AC106" s="394" t="s">
        <v>191</v>
      </c>
      <c r="AD106" s="552">
        <v>70000</v>
      </c>
      <c r="AE106" s="553" t="s">
        <v>259</v>
      </c>
      <c r="AF106" s="554">
        <v>4</v>
      </c>
      <c r="AG106" s="553" t="s">
        <v>259</v>
      </c>
      <c r="AH106" s="583">
        <v>2</v>
      </c>
      <c r="AI106" s="553"/>
      <c r="AJ106" s="586"/>
      <c r="AK106" s="556" t="s">
        <v>260</v>
      </c>
      <c r="AL106" s="557">
        <f>SUM(AD106*AF106*AH106)</f>
        <v>560000</v>
      </c>
      <c r="AM106" s="385"/>
      <c r="AN106" s="559"/>
      <c r="AO106" s="158"/>
      <c r="AP106" s="561"/>
      <c r="AQ106" s="158"/>
      <c r="AR106" s="618"/>
      <c r="AS106" s="158"/>
      <c r="AT106" s="158"/>
      <c r="AU106" s="563"/>
      <c r="AV106" s="417"/>
      <c r="AW106" s="385"/>
      <c r="AX106" s="559"/>
      <c r="AY106" s="158"/>
      <c r="AZ106" s="561"/>
      <c r="BA106" s="158"/>
      <c r="BB106" s="618"/>
      <c r="BC106" s="158"/>
      <c r="BD106" s="158"/>
      <c r="BE106" s="563"/>
      <c r="BF106" s="417"/>
    </row>
    <row r="107" spans="1:58">
      <c r="A107" s="505"/>
      <c r="B107" s="518"/>
      <c r="C107" s="518"/>
      <c r="D107" s="518"/>
      <c r="E107" s="518"/>
      <c r="F107" s="546"/>
      <c r="G107" s="546"/>
      <c r="H107" s="558"/>
      <c r="I107" s="385"/>
      <c r="J107" s="559"/>
      <c r="K107" s="158"/>
      <c r="L107" s="561"/>
      <c r="M107" s="158"/>
      <c r="N107" s="618"/>
      <c r="O107" s="158"/>
      <c r="P107" s="158"/>
      <c r="Q107" s="563"/>
      <c r="R107" s="418"/>
      <c r="S107" s="394"/>
      <c r="T107" s="552"/>
      <c r="U107" s="582"/>
      <c r="V107" s="583"/>
      <c r="W107" s="158"/>
      <c r="X107" s="618"/>
      <c r="Y107" s="158"/>
      <c r="Z107" s="158"/>
      <c r="AA107" s="563"/>
      <c r="AB107" s="417"/>
      <c r="AC107" s="394" t="s">
        <v>192</v>
      </c>
      <c r="AD107" s="552">
        <v>30000</v>
      </c>
      <c r="AE107" s="553" t="s">
        <v>259</v>
      </c>
      <c r="AF107" s="555">
        <v>2</v>
      </c>
      <c r="AG107" s="553"/>
      <c r="AH107" s="555"/>
      <c r="AI107" s="553"/>
      <c r="AJ107" s="555"/>
      <c r="AK107" s="556" t="s">
        <v>260</v>
      </c>
      <c r="AL107" s="557">
        <f>SUM(AD107*AF107)</f>
        <v>60000</v>
      </c>
      <c r="AM107" s="385"/>
      <c r="AN107" s="559"/>
      <c r="AO107" s="158"/>
      <c r="AP107" s="561"/>
      <c r="AQ107" s="158"/>
      <c r="AR107" s="618"/>
      <c r="AS107" s="158"/>
      <c r="AT107" s="158"/>
      <c r="AU107" s="563"/>
      <c r="AV107" s="417"/>
      <c r="AW107" s="385"/>
      <c r="AX107" s="559"/>
      <c r="AY107" s="158"/>
      <c r="AZ107" s="561"/>
      <c r="BA107" s="158"/>
      <c r="BB107" s="618"/>
      <c r="BC107" s="158"/>
      <c r="BD107" s="158"/>
      <c r="BE107" s="563"/>
      <c r="BF107" s="417"/>
    </row>
    <row r="108" spans="1:58">
      <c r="A108" s="505"/>
      <c r="B108" s="518"/>
      <c r="C108" s="518"/>
      <c r="D108" s="518"/>
      <c r="E108" s="518"/>
      <c r="F108" s="546"/>
      <c r="G108" s="546"/>
      <c r="H108" s="558"/>
      <c r="I108" s="385"/>
      <c r="J108" s="559"/>
      <c r="K108" s="158"/>
      <c r="L108" s="561"/>
      <c r="M108" s="158"/>
      <c r="N108" s="618"/>
      <c r="O108" s="158"/>
      <c r="P108" s="158"/>
      <c r="Q108" s="563"/>
      <c r="R108" s="418"/>
      <c r="S108" s="394"/>
      <c r="T108" s="552"/>
      <c r="U108" s="582"/>
      <c r="V108" s="583"/>
      <c r="W108" s="158"/>
      <c r="X108" s="618"/>
      <c r="Y108" s="158"/>
      <c r="Z108" s="158"/>
      <c r="AA108" s="563"/>
      <c r="AB108" s="417"/>
      <c r="AC108" s="394"/>
      <c r="AD108" s="552"/>
      <c r="AE108" s="553"/>
      <c r="AF108" s="554"/>
      <c r="AG108" s="553"/>
      <c r="AH108" s="583"/>
      <c r="AI108" s="584"/>
      <c r="AJ108" s="566"/>
      <c r="AK108" s="556"/>
      <c r="AL108" s="557"/>
      <c r="AM108" s="385"/>
      <c r="AN108" s="559"/>
      <c r="AO108" s="158"/>
      <c r="AP108" s="561"/>
      <c r="AQ108" s="158"/>
      <c r="AR108" s="618"/>
      <c r="AS108" s="158"/>
      <c r="AT108" s="158"/>
      <c r="AU108" s="563"/>
      <c r="AV108" s="417"/>
      <c r="AW108" s="385"/>
      <c r="AX108" s="559"/>
      <c r="AY108" s="158"/>
      <c r="AZ108" s="561"/>
      <c r="BA108" s="158"/>
      <c r="BB108" s="618"/>
      <c r="BC108" s="158"/>
      <c r="BD108" s="158"/>
      <c r="BE108" s="563"/>
      <c r="BF108" s="417"/>
    </row>
    <row r="109" spans="1:58">
      <c r="A109" s="505"/>
      <c r="B109" s="518"/>
      <c r="C109" s="518"/>
      <c r="D109" s="518"/>
      <c r="E109" s="518" t="s">
        <v>448</v>
      </c>
      <c r="F109" s="546" t="e">
        <f>#REF!/#REF!</f>
        <v>#REF!</v>
      </c>
      <c r="G109" s="546"/>
      <c r="H109" s="558" t="e">
        <f>#REF!/#REF!</f>
        <v>#REF!</v>
      </c>
      <c r="I109" s="158"/>
      <c r="J109" s="158"/>
      <c r="K109" s="158"/>
      <c r="L109" s="158"/>
      <c r="M109" s="158"/>
      <c r="N109" s="158"/>
      <c r="O109" s="158"/>
      <c r="P109" s="158"/>
      <c r="Q109" s="158"/>
      <c r="R109" s="418">
        <f>SUM(R110:R111)</f>
        <v>720000</v>
      </c>
      <c r="S109" s="385"/>
      <c r="T109" s="559"/>
      <c r="U109" s="158"/>
      <c r="V109" s="561"/>
      <c r="W109" s="158"/>
      <c r="X109" s="618"/>
      <c r="Y109" s="158"/>
      <c r="Z109" s="158"/>
      <c r="AA109" s="563"/>
      <c r="AB109" s="418">
        <f>SUM(AB110:AB111)</f>
        <v>0</v>
      </c>
      <c r="AC109" s="385"/>
      <c r="AD109" s="559"/>
      <c r="AE109" s="158"/>
      <c r="AF109" s="561"/>
      <c r="AG109" s="158"/>
      <c r="AH109" s="618"/>
      <c r="AI109" s="158"/>
      <c r="AJ109" s="158"/>
      <c r="AK109" s="563"/>
      <c r="AL109" s="523">
        <f>SUM(AL110:AL111)</f>
        <v>0</v>
      </c>
      <c r="AM109" s="385"/>
      <c r="AN109" s="559"/>
      <c r="AO109" s="158"/>
      <c r="AP109" s="561"/>
      <c r="AQ109" s="158"/>
      <c r="AR109" s="618"/>
      <c r="AS109" s="158"/>
      <c r="AT109" s="158"/>
      <c r="AU109" s="563"/>
      <c r="AV109" s="523">
        <f>SUM(AV110:AV111)</f>
        <v>0</v>
      </c>
      <c r="AW109" s="385"/>
      <c r="AX109" s="559"/>
      <c r="AY109" s="158"/>
      <c r="AZ109" s="561"/>
      <c r="BA109" s="158"/>
      <c r="BB109" s="618"/>
      <c r="BC109" s="158"/>
      <c r="BD109" s="158"/>
      <c r="BE109" s="563"/>
      <c r="BF109" s="523">
        <f>SUM(BF110:BF111)</f>
        <v>1800000</v>
      </c>
    </row>
    <row r="110" spans="1:58">
      <c r="A110" s="505"/>
      <c r="B110" s="518"/>
      <c r="C110" s="518"/>
      <c r="D110" s="518"/>
      <c r="E110" s="518"/>
      <c r="F110" s="546"/>
      <c r="G110" s="546"/>
      <c r="H110" s="558"/>
      <c r="I110" s="394" t="s">
        <v>249</v>
      </c>
      <c r="J110" s="552">
        <v>60000</v>
      </c>
      <c r="K110" s="553" t="s">
        <v>259</v>
      </c>
      <c r="L110" s="566">
        <v>12</v>
      </c>
      <c r="M110" s="553"/>
      <c r="N110" s="565"/>
      <c r="O110" s="553"/>
      <c r="P110" s="566"/>
      <c r="Q110" s="556" t="s">
        <v>260</v>
      </c>
      <c r="R110" s="557">
        <f>SUM(J110*L110)</f>
        <v>720000</v>
      </c>
      <c r="S110" s="385"/>
      <c r="T110" s="559"/>
      <c r="U110" s="158"/>
      <c r="V110" s="561"/>
      <c r="W110" s="158"/>
      <c r="X110" s="618"/>
      <c r="Y110" s="158"/>
      <c r="Z110" s="158"/>
      <c r="AA110" s="563"/>
      <c r="AB110" s="417"/>
      <c r="AC110" s="385"/>
      <c r="AD110" s="559"/>
      <c r="AE110" s="158"/>
      <c r="AF110" s="561"/>
      <c r="AG110" s="158"/>
      <c r="AH110" s="618"/>
      <c r="AI110" s="158"/>
      <c r="AJ110" s="158"/>
      <c r="AK110" s="563"/>
      <c r="AL110" s="417"/>
      <c r="AM110" s="385"/>
      <c r="AN110" s="559"/>
      <c r="AO110" s="158"/>
      <c r="AP110" s="561"/>
      <c r="AQ110" s="158"/>
      <c r="AR110" s="618"/>
      <c r="AS110" s="158"/>
      <c r="AT110" s="158"/>
      <c r="AU110" s="563"/>
      <c r="AV110" s="417"/>
      <c r="AW110" s="394" t="s">
        <v>138</v>
      </c>
      <c r="AX110" s="552">
        <v>30000</v>
      </c>
      <c r="AY110" s="582" t="s">
        <v>259</v>
      </c>
      <c r="AZ110" s="566">
        <v>12</v>
      </c>
      <c r="BA110" s="553"/>
      <c r="BB110" s="565"/>
      <c r="BC110" s="553"/>
      <c r="BD110" s="566"/>
      <c r="BE110" s="556" t="s">
        <v>260</v>
      </c>
      <c r="BF110" s="557">
        <f>SUM(AX110*AZ110)</f>
        <v>360000</v>
      </c>
    </row>
    <row r="111" spans="1:58">
      <c r="A111" s="505"/>
      <c r="B111" s="518"/>
      <c r="C111" s="518"/>
      <c r="D111" s="518"/>
      <c r="E111" s="518"/>
      <c r="F111" s="546"/>
      <c r="G111" s="546"/>
      <c r="H111" s="558"/>
      <c r="I111" s="394"/>
      <c r="J111" s="552"/>
      <c r="K111" s="553"/>
      <c r="L111" s="566"/>
      <c r="M111" s="553"/>
      <c r="N111" s="565"/>
      <c r="O111" s="553"/>
      <c r="P111" s="566"/>
      <c r="Q111" s="556"/>
      <c r="R111" s="557"/>
      <c r="S111" s="385"/>
      <c r="T111" s="559"/>
      <c r="U111" s="158"/>
      <c r="V111" s="561"/>
      <c r="W111" s="158"/>
      <c r="X111" s="535"/>
      <c r="Y111" s="158"/>
      <c r="Z111" s="158"/>
      <c r="AA111" s="563"/>
      <c r="AB111" s="417"/>
      <c r="AC111" s="385"/>
      <c r="AD111" s="559"/>
      <c r="AE111" s="158"/>
      <c r="AF111" s="561"/>
      <c r="AG111" s="158"/>
      <c r="AH111" s="535"/>
      <c r="AI111" s="158"/>
      <c r="AJ111" s="158"/>
      <c r="AK111" s="563"/>
      <c r="AL111" s="417"/>
      <c r="AM111" s="385"/>
      <c r="AN111" s="559"/>
      <c r="AO111" s="158"/>
      <c r="AP111" s="561"/>
      <c r="AQ111" s="158"/>
      <c r="AR111" s="535"/>
      <c r="AS111" s="158"/>
      <c r="AT111" s="158"/>
      <c r="AU111" s="563"/>
      <c r="AV111" s="417"/>
      <c r="AW111" s="394" t="s">
        <v>137</v>
      </c>
      <c r="AX111" s="552">
        <v>120000</v>
      </c>
      <c r="AY111" s="582" t="s">
        <v>259</v>
      </c>
      <c r="AZ111" s="566">
        <v>12</v>
      </c>
      <c r="BA111" s="553"/>
      <c r="BB111" s="565"/>
      <c r="BC111" s="553"/>
      <c r="BD111" s="566"/>
      <c r="BE111" s="556" t="s">
        <v>260</v>
      </c>
      <c r="BF111" s="557">
        <f>SUM(AX111*AZ111)</f>
        <v>1440000</v>
      </c>
    </row>
    <row r="112" spans="1:58">
      <c r="A112" s="505"/>
      <c r="B112" s="518"/>
      <c r="C112" s="518"/>
      <c r="D112" s="518"/>
      <c r="E112" s="518" t="s">
        <v>450</v>
      </c>
      <c r="F112" s="715" t="e">
        <f>#REF!/#REF!</f>
        <v>#REF!</v>
      </c>
      <c r="G112" s="715"/>
      <c r="H112" s="558"/>
      <c r="I112" s="385"/>
      <c r="J112" s="158"/>
      <c r="K112" s="158"/>
      <c r="L112" s="505"/>
      <c r="M112" s="158"/>
      <c r="N112" s="535"/>
      <c r="O112" s="158"/>
      <c r="P112" s="158"/>
      <c r="Q112" s="158"/>
      <c r="R112" s="523">
        <f>SUM(R113)</f>
        <v>1200000</v>
      </c>
      <c r="S112" s="385"/>
      <c r="T112" s="158"/>
      <c r="U112" s="158"/>
      <c r="V112" s="505"/>
      <c r="W112" s="158"/>
      <c r="X112" s="535"/>
      <c r="Y112" s="158"/>
      <c r="Z112" s="158"/>
      <c r="AA112" s="158"/>
      <c r="AB112" s="523">
        <f>SUM(AB113)</f>
        <v>0</v>
      </c>
      <c r="AC112" s="385"/>
      <c r="AD112" s="158"/>
      <c r="AE112" s="158"/>
      <c r="AF112" s="505"/>
      <c r="AG112" s="158"/>
      <c r="AH112" s="535"/>
      <c r="AI112" s="158"/>
      <c r="AJ112" s="158"/>
      <c r="AK112" s="158"/>
      <c r="AL112" s="523">
        <f>SUM(AL113)</f>
        <v>0</v>
      </c>
      <c r="AM112" s="385"/>
      <c r="AN112" s="158"/>
      <c r="AO112" s="158"/>
      <c r="AP112" s="505"/>
      <c r="AQ112" s="158"/>
      <c r="AR112" s="535"/>
      <c r="AS112" s="158"/>
      <c r="AT112" s="158"/>
      <c r="AU112" s="158"/>
      <c r="AV112" s="523">
        <f>SUM(AV113)</f>
        <v>0</v>
      </c>
      <c r="AW112" s="385"/>
      <c r="AX112" s="158"/>
      <c r="AY112" s="158"/>
      <c r="AZ112" s="505"/>
      <c r="BA112" s="158"/>
      <c r="BB112" s="535"/>
      <c r="BC112" s="158"/>
      <c r="BD112" s="158"/>
      <c r="BE112" s="158"/>
      <c r="BF112" s="417">
        <f>SUM(BF113)</f>
        <v>0</v>
      </c>
    </row>
    <row r="113" spans="1:58">
      <c r="A113" s="505"/>
      <c r="B113" s="518"/>
      <c r="C113" s="518"/>
      <c r="D113" s="518"/>
      <c r="E113" s="518"/>
      <c r="F113" s="715"/>
      <c r="G113" s="715"/>
      <c r="H113" s="551" t="e">
        <f>SUM(#REF!/#REF!)*100%</f>
        <v>#REF!</v>
      </c>
      <c r="I113" s="394" t="s">
        <v>273</v>
      </c>
      <c r="J113" s="552">
        <v>300000</v>
      </c>
      <c r="K113" s="553" t="s">
        <v>259</v>
      </c>
      <c r="L113" s="583">
        <v>4</v>
      </c>
      <c r="M113" s="553"/>
      <c r="N113" s="565"/>
      <c r="O113" s="553"/>
      <c r="P113" s="566"/>
      <c r="Q113" s="556" t="s">
        <v>260</v>
      </c>
      <c r="R113" s="717">
        <f>SUM(J113*L113)</f>
        <v>1200000</v>
      </c>
      <c r="S113" s="385"/>
      <c r="T113" s="158"/>
      <c r="U113" s="158"/>
      <c r="V113" s="505"/>
      <c r="W113" s="158"/>
      <c r="X113" s="535"/>
      <c r="Y113" s="158"/>
      <c r="Z113" s="158"/>
      <c r="AA113" s="158"/>
      <c r="AB113" s="523"/>
      <c r="AC113" s="385"/>
      <c r="AD113" s="158"/>
      <c r="AE113" s="158"/>
      <c r="AF113" s="505"/>
      <c r="AG113" s="158"/>
      <c r="AH113" s="535"/>
      <c r="AI113" s="158"/>
      <c r="AJ113" s="158"/>
      <c r="AK113" s="158"/>
      <c r="AL113" s="523"/>
      <c r="AM113" s="385"/>
      <c r="AN113" s="158"/>
      <c r="AO113" s="158"/>
      <c r="AP113" s="505"/>
      <c r="AQ113" s="158"/>
      <c r="AR113" s="535"/>
      <c r="AS113" s="158"/>
      <c r="AT113" s="158"/>
      <c r="AU113" s="158"/>
      <c r="AV113" s="523"/>
      <c r="AW113" s="385"/>
      <c r="AX113" s="158"/>
      <c r="AY113" s="158"/>
      <c r="AZ113" s="505"/>
      <c r="BA113" s="158"/>
      <c r="BB113" s="535"/>
      <c r="BC113" s="158"/>
      <c r="BD113" s="158"/>
      <c r="BE113" s="158"/>
      <c r="BF113" s="417"/>
    </row>
    <row r="114" spans="1:58">
      <c r="A114" s="518">
        <v>900</v>
      </c>
      <c r="B114" s="518" t="s">
        <v>452</v>
      </c>
      <c r="C114" s="518">
        <v>910</v>
      </c>
      <c r="D114" s="518" t="s">
        <v>452</v>
      </c>
      <c r="E114" s="518" t="s">
        <v>453</v>
      </c>
      <c r="F114" s="650" t="e">
        <f>#REF!/#REF!</f>
        <v>#REF!</v>
      </c>
      <c r="G114" s="650"/>
      <c r="H114" s="558" t="e">
        <f>#REF!/#REF!</f>
        <v>#REF!</v>
      </c>
      <c r="I114" s="385" t="s">
        <v>454</v>
      </c>
      <c r="J114" s="158"/>
      <c r="K114" s="158"/>
      <c r="L114" s="505"/>
      <c r="M114" s="158"/>
      <c r="N114" s="535"/>
      <c r="O114" s="158"/>
      <c r="P114" s="158"/>
      <c r="Q114" s="158"/>
      <c r="R114" s="523">
        <v>100000</v>
      </c>
      <c r="S114" s="385"/>
      <c r="T114" s="158"/>
      <c r="U114" s="158"/>
      <c r="V114" s="505"/>
      <c r="W114" s="158"/>
      <c r="X114" s="535"/>
      <c r="Y114" s="158"/>
      <c r="Z114" s="158"/>
      <c r="AA114" s="158"/>
      <c r="AB114" s="523"/>
      <c r="AC114" s="385"/>
      <c r="AD114" s="158"/>
      <c r="AE114" s="158"/>
      <c r="AF114" s="505"/>
      <c r="AG114" s="158"/>
      <c r="AH114" s="535"/>
      <c r="AI114" s="158"/>
      <c r="AJ114" s="158"/>
      <c r="AK114" s="158"/>
      <c r="AL114" s="523"/>
      <c r="AM114" s="385"/>
      <c r="AN114" s="158"/>
      <c r="AO114" s="158"/>
      <c r="AP114" s="505"/>
      <c r="AQ114" s="158"/>
      <c r="AR114" s="535"/>
      <c r="AS114" s="158"/>
      <c r="AT114" s="158"/>
      <c r="AU114" s="158"/>
      <c r="AV114" s="523"/>
      <c r="AW114" s="385"/>
      <c r="AX114" s="158"/>
      <c r="AY114" s="158"/>
      <c r="AZ114" s="505"/>
      <c r="BA114" s="158"/>
      <c r="BB114" s="535"/>
      <c r="BC114" s="158"/>
      <c r="BD114" s="158"/>
      <c r="BE114" s="158"/>
      <c r="BF114" s="523"/>
    </row>
    <row r="115" spans="1:58">
      <c r="A115" s="518"/>
      <c r="B115" s="518"/>
      <c r="C115" s="518"/>
      <c r="D115" s="518"/>
      <c r="E115" s="518"/>
      <c r="F115" s="651"/>
      <c r="G115" s="651"/>
      <c r="H115" s="518"/>
      <c r="I115" s="385"/>
      <c r="J115" s="158"/>
      <c r="K115" s="158"/>
      <c r="L115" s="505"/>
      <c r="M115" s="158"/>
      <c r="N115" s="535"/>
      <c r="O115" s="158"/>
      <c r="P115" s="158"/>
      <c r="Q115" s="158"/>
      <c r="R115" s="523"/>
      <c r="S115" s="385"/>
      <c r="T115" s="158"/>
      <c r="U115" s="158"/>
      <c r="V115" s="505"/>
      <c r="W115" s="158"/>
      <c r="X115" s="535"/>
      <c r="Y115" s="158"/>
      <c r="Z115" s="158"/>
      <c r="AA115" s="158"/>
      <c r="AB115" s="523"/>
      <c r="AC115" s="385"/>
      <c r="AD115" s="158"/>
      <c r="AE115" s="158"/>
      <c r="AF115" s="505"/>
      <c r="AG115" s="158"/>
      <c r="AH115" s="535"/>
      <c r="AI115" s="158"/>
      <c r="AJ115" s="158"/>
      <c r="AK115" s="158"/>
      <c r="AL115" s="523"/>
      <c r="AM115" s="385"/>
      <c r="AN115" s="158"/>
      <c r="AO115" s="158"/>
      <c r="AP115" s="505"/>
      <c r="AQ115" s="158"/>
      <c r="AR115" s="535"/>
      <c r="AS115" s="158"/>
      <c r="AT115" s="158"/>
      <c r="AU115" s="158"/>
      <c r="AV115" s="523"/>
      <c r="AW115" s="385"/>
      <c r="AX115" s="158"/>
      <c r="AY115" s="158"/>
      <c r="AZ115" s="505"/>
      <c r="BA115" s="158"/>
      <c r="BB115" s="535"/>
      <c r="BC115" s="158"/>
      <c r="BD115" s="158"/>
      <c r="BE115" s="158"/>
      <c r="BF115" s="523"/>
    </row>
    <row r="116" spans="1:58">
      <c r="A116" s="518"/>
      <c r="B116" s="518"/>
      <c r="C116" s="518" t="s">
        <v>463</v>
      </c>
      <c r="D116" s="518" t="s">
        <v>419</v>
      </c>
      <c r="E116" s="518" t="s">
        <v>464</v>
      </c>
      <c r="F116" s="650" t="e">
        <f>#REF!/#REF!</f>
        <v>#REF!</v>
      </c>
      <c r="G116" s="650"/>
      <c r="H116" s="716" t="e">
        <f>#REF!/#REF!</f>
        <v>#REF!</v>
      </c>
      <c r="I116" s="385" t="s">
        <v>466</v>
      </c>
      <c r="J116" s="158"/>
      <c r="K116" s="158"/>
      <c r="L116" s="505"/>
      <c r="M116" s="158"/>
      <c r="N116" s="535"/>
      <c r="O116" s="158"/>
      <c r="P116" s="158"/>
      <c r="Q116" s="158"/>
      <c r="R116" s="523">
        <v>406927</v>
      </c>
      <c r="S116" s="385" t="s">
        <v>419</v>
      </c>
      <c r="T116" s="158"/>
      <c r="U116" s="158"/>
      <c r="V116" s="505"/>
      <c r="W116" s="158"/>
      <c r="X116" s="535"/>
      <c r="Y116" s="158"/>
      <c r="Z116" s="158"/>
      <c r="AA116" s="158"/>
      <c r="AB116" s="523">
        <v>200000</v>
      </c>
      <c r="AC116" s="385" t="s">
        <v>419</v>
      </c>
      <c r="AD116" s="158"/>
      <c r="AE116" s="158"/>
      <c r="AF116" s="505"/>
      <c r="AG116" s="158"/>
      <c r="AH116" s="535"/>
      <c r="AI116" s="158"/>
      <c r="AJ116" s="158"/>
      <c r="AK116" s="158"/>
      <c r="AL116" s="523">
        <v>200000</v>
      </c>
      <c r="AM116" s="385" t="s">
        <v>419</v>
      </c>
      <c r="AN116" s="158"/>
      <c r="AO116" s="158"/>
      <c r="AP116" s="505"/>
      <c r="AQ116" s="158"/>
      <c r="AR116" s="535"/>
      <c r="AS116" s="158"/>
      <c r="AT116" s="158"/>
      <c r="AU116" s="158"/>
      <c r="AV116" s="523">
        <v>200000</v>
      </c>
      <c r="AW116" s="385" t="s">
        <v>419</v>
      </c>
      <c r="AX116" s="158"/>
      <c r="AY116" s="158"/>
      <c r="AZ116" s="505"/>
      <c r="BA116" s="158"/>
      <c r="BB116" s="535"/>
      <c r="BC116" s="158"/>
      <c r="BD116" s="158"/>
      <c r="BE116" s="158"/>
      <c r="BF116" s="418">
        <v>200000</v>
      </c>
    </row>
    <row r="159" spans="1:8" ht="14.25" thickBot="1"/>
    <row r="160" spans="1:8">
      <c r="A160" s="4322" t="s">
        <v>529</v>
      </c>
      <c r="B160" s="4323"/>
      <c r="C160" s="4323"/>
      <c r="D160" s="4323"/>
      <c r="E160" s="4323"/>
      <c r="F160" s="4323"/>
      <c r="G160" s="4323"/>
      <c r="H160" s="4324"/>
    </row>
    <row r="161" spans="1:13" ht="14.25" thickBot="1">
      <c r="A161" s="4325"/>
      <c r="B161" s="4326"/>
      <c r="C161" s="4326"/>
      <c r="D161" s="4326"/>
      <c r="E161" s="4326"/>
      <c r="F161" s="4326"/>
      <c r="G161" s="4326"/>
      <c r="H161" s="4327"/>
    </row>
    <row r="162" spans="1:13" ht="12" customHeight="1">
      <c r="A162" s="1181"/>
      <c r="B162" s="1181"/>
      <c r="C162" s="1181"/>
      <c r="D162" s="1181"/>
      <c r="E162" s="1181"/>
      <c r="F162" s="1181"/>
      <c r="G162" s="1181"/>
      <c r="H162" s="1181"/>
    </row>
    <row r="163" spans="1:13" ht="12" customHeight="1">
      <c r="A163" s="1181"/>
      <c r="B163" s="1181"/>
      <c r="C163" s="1181"/>
      <c r="D163" s="1181"/>
      <c r="E163" s="1181"/>
      <c r="F163" s="1181"/>
      <c r="G163" s="1181"/>
      <c r="H163" s="1181"/>
    </row>
    <row r="165" spans="1:13" s="1154" customFormat="1" ht="18" customHeight="1">
      <c r="A165" s="1143" t="s">
        <v>522</v>
      </c>
      <c r="B165" s="4331" t="s">
        <v>523</v>
      </c>
      <c r="C165" s="4332"/>
      <c r="D165" s="4332"/>
      <c r="E165" s="4333"/>
      <c r="F165" s="1155">
        <v>1430000</v>
      </c>
      <c r="G165" s="1155"/>
      <c r="H165" s="1156"/>
    </row>
    <row r="166" spans="1:13">
      <c r="A166" s="1167"/>
      <c r="B166" s="1168" t="s">
        <v>16</v>
      </c>
      <c r="C166" s="1169">
        <v>1390000</v>
      </c>
      <c r="D166" s="1170" t="s">
        <v>7</v>
      </c>
      <c r="E166" s="1171" t="s">
        <v>516</v>
      </c>
      <c r="F166" s="1172">
        <v>37040</v>
      </c>
      <c r="G166" s="705">
        <f>F166</f>
        <v>37040</v>
      </c>
      <c r="H166" s="1180" t="s">
        <v>517</v>
      </c>
    </row>
    <row r="167" spans="1:13">
      <c r="A167" s="1163"/>
      <c r="B167" s="706" t="s">
        <v>150</v>
      </c>
      <c r="C167" s="684">
        <f>F166</f>
        <v>37040</v>
      </c>
      <c r="D167" s="584" t="s">
        <v>7</v>
      </c>
      <c r="E167" s="1161">
        <v>6.5500000000000003E-2</v>
      </c>
      <c r="F167" s="705">
        <v>2420</v>
      </c>
      <c r="G167" s="705">
        <f>F167</f>
        <v>2420</v>
      </c>
      <c r="H167" s="1180" t="s">
        <v>517</v>
      </c>
    </row>
    <row r="168" spans="1:13">
      <c r="A168" s="1163"/>
      <c r="B168" s="407" t="s">
        <v>109</v>
      </c>
      <c r="C168" s="684">
        <v>1390000</v>
      </c>
      <c r="D168" s="584" t="s">
        <v>7</v>
      </c>
      <c r="E168" s="1160" t="s">
        <v>151</v>
      </c>
      <c r="F168" s="705">
        <f>SUM(C168*4.5%)</f>
        <v>62550</v>
      </c>
      <c r="G168" s="705">
        <f>F168</f>
        <v>62550</v>
      </c>
    </row>
    <row r="169" spans="1:13">
      <c r="A169" s="1163"/>
      <c r="B169" s="706" t="s">
        <v>152</v>
      </c>
      <c r="C169" s="684">
        <v>1390000</v>
      </c>
      <c r="D169" s="584" t="s">
        <v>7</v>
      </c>
      <c r="E169" s="1162" t="s">
        <v>153</v>
      </c>
      <c r="F169" s="705">
        <v>0</v>
      </c>
      <c r="G169" s="705">
        <f>C169*E169</f>
        <v>18070</v>
      </c>
      <c r="H169" s="1150" t="s">
        <v>513</v>
      </c>
    </row>
    <row r="170" spans="1:13">
      <c r="A170" s="1163"/>
      <c r="B170" s="407" t="s">
        <v>17</v>
      </c>
      <c r="C170" s="684">
        <v>1390000</v>
      </c>
      <c r="D170" s="584" t="s">
        <v>7</v>
      </c>
      <c r="E170" s="1160" t="s">
        <v>154</v>
      </c>
      <c r="F170" s="705">
        <v>0</v>
      </c>
      <c r="G170" s="705">
        <f>C170*E170</f>
        <v>9730</v>
      </c>
      <c r="H170" s="1150" t="s">
        <v>513</v>
      </c>
    </row>
    <row r="171" spans="1:13" ht="14.25">
      <c r="A171" s="1163"/>
      <c r="B171" s="1151" t="s">
        <v>518</v>
      </c>
      <c r="C171" s="1163"/>
      <c r="D171" s="1164"/>
      <c r="E171" s="1165"/>
      <c r="F171" s="1173">
        <v>9130</v>
      </c>
      <c r="G171" s="1153"/>
    </row>
    <row r="172" spans="1:13">
      <c r="A172" s="1163"/>
      <c r="B172" s="1151" t="s">
        <v>519</v>
      </c>
      <c r="C172" s="684">
        <f>F171</f>
        <v>9130</v>
      </c>
      <c r="D172" s="584" t="s">
        <v>7</v>
      </c>
      <c r="E172" s="1166">
        <v>0.1</v>
      </c>
      <c r="F172" s="705">
        <v>910</v>
      </c>
      <c r="G172" s="705"/>
      <c r="H172" s="1180" t="s">
        <v>526</v>
      </c>
    </row>
    <row r="173" spans="1:13">
      <c r="A173" s="1174"/>
      <c r="B173" s="1175" t="s">
        <v>514</v>
      </c>
      <c r="C173" s="685">
        <v>1430000</v>
      </c>
      <c r="D173" s="627" t="s">
        <v>7</v>
      </c>
      <c r="E173" s="1176" t="s">
        <v>524</v>
      </c>
      <c r="F173" s="708">
        <v>0</v>
      </c>
      <c r="G173" s="705">
        <f>C173*E173</f>
        <v>143000</v>
      </c>
      <c r="H173" s="1150" t="s">
        <v>515</v>
      </c>
    </row>
    <row r="174" spans="1:13" s="1154" customFormat="1" ht="18" customHeight="1">
      <c r="A174" s="1177"/>
      <c r="B174" s="4328" t="s">
        <v>520</v>
      </c>
      <c r="C174" s="4329"/>
      <c r="D174" s="4329"/>
      <c r="E174" s="4330"/>
      <c r="F174" s="1178">
        <f>SUM(F166:F173)</f>
        <v>112050</v>
      </c>
      <c r="G174" s="1157">
        <f>SUM(G166:G173)</f>
        <v>272810</v>
      </c>
      <c r="H174" s="1156"/>
      <c r="J174" s="1179">
        <f>F171+F172</f>
        <v>10040</v>
      </c>
      <c r="M174" s="1154">
        <v>20056580</v>
      </c>
    </row>
    <row r="175" spans="1:13" s="1158" customFormat="1" ht="22.5" customHeight="1">
      <c r="B175" s="4331" t="s">
        <v>521</v>
      </c>
      <c r="C175" s="4332"/>
      <c r="D175" s="4332"/>
      <c r="E175" s="4333"/>
      <c r="F175" s="1159">
        <f>F165-F174</f>
        <v>1317950</v>
      </c>
      <c r="G175" s="1159"/>
      <c r="H175" s="1183">
        <f>F171+F172</f>
        <v>10040</v>
      </c>
      <c r="I175" s="1216">
        <f>F165+G174</f>
        <v>1702810</v>
      </c>
      <c r="J175" s="1158">
        <v>12</v>
      </c>
      <c r="K175" s="1216">
        <f>I175*J175</f>
        <v>20433720</v>
      </c>
      <c r="L175" s="1158">
        <f>(G170+G169)*12</f>
        <v>333600</v>
      </c>
      <c r="M175" s="1216">
        <f>K175-L175</f>
        <v>20100120</v>
      </c>
    </row>
    <row r="176" spans="1:13">
      <c r="M176" s="1217"/>
    </row>
    <row r="178" spans="1:15" ht="16.5">
      <c r="A178" s="1143" t="s">
        <v>525</v>
      </c>
      <c r="B178" s="4331" t="s">
        <v>523</v>
      </c>
      <c r="C178" s="4332"/>
      <c r="D178" s="4332"/>
      <c r="E178" s="4333"/>
      <c r="F178" s="1155">
        <v>1760000</v>
      </c>
      <c r="G178" s="1155"/>
      <c r="H178" s="1156"/>
    </row>
    <row r="179" spans="1:15">
      <c r="A179" s="1167"/>
      <c r="B179" s="1168" t="s">
        <v>16</v>
      </c>
      <c r="C179" s="1169">
        <v>1560000</v>
      </c>
      <c r="D179" s="1170" t="s">
        <v>7</v>
      </c>
      <c r="E179" s="1171" t="s">
        <v>516</v>
      </c>
      <c r="F179" s="1172">
        <v>41570</v>
      </c>
      <c r="G179" s="705">
        <f>F179</f>
        <v>41570</v>
      </c>
      <c r="H179" s="1180" t="s">
        <v>526</v>
      </c>
    </row>
    <row r="180" spans="1:15">
      <c r="A180" s="1163"/>
      <c r="B180" s="706" t="s">
        <v>150</v>
      </c>
      <c r="C180" s="684">
        <f>F179</f>
        <v>41570</v>
      </c>
      <c r="D180" s="584" t="s">
        <v>7</v>
      </c>
      <c r="E180" s="1161">
        <v>6.5500000000000003E-2</v>
      </c>
      <c r="F180" s="705">
        <v>2720</v>
      </c>
      <c r="G180" s="705">
        <f>F180</f>
        <v>2720</v>
      </c>
      <c r="H180" s="1180" t="s">
        <v>526</v>
      </c>
    </row>
    <row r="181" spans="1:15">
      <c r="A181" s="1163"/>
      <c r="B181" s="407" t="s">
        <v>109</v>
      </c>
      <c r="C181" s="684">
        <v>1560000</v>
      </c>
      <c r="D181" s="584" t="s">
        <v>7</v>
      </c>
      <c r="E181" s="1160" t="s">
        <v>151</v>
      </c>
      <c r="F181" s="705">
        <f>SUM(C181*4.5%)</f>
        <v>70200</v>
      </c>
      <c r="G181" s="705">
        <f>F181</f>
        <v>70200</v>
      </c>
    </row>
    <row r="182" spans="1:15">
      <c r="A182" s="1163"/>
      <c r="B182" s="706" t="s">
        <v>152</v>
      </c>
      <c r="C182" s="684">
        <v>1560000</v>
      </c>
      <c r="D182" s="584" t="s">
        <v>7</v>
      </c>
      <c r="E182" s="1162" t="s">
        <v>153</v>
      </c>
      <c r="F182" s="705">
        <v>0</v>
      </c>
      <c r="G182" s="705">
        <f>C182*E182</f>
        <v>20280</v>
      </c>
      <c r="H182" s="1150" t="s">
        <v>513</v>
      </c>
    </row>
    <row r="183" spans="1:15">
      <c r="A183" s="1163"/>
      <c r="B183" s="407" t="s">
        <v>17</v>
      </c>
      <c r="C183" s="684">
        <v>1560000</v>
      </c>
      <c r="D183" s="584" t="s">
        <v>7</v>
      </c>
      <c r="E183" s="1160" t="s">
        <v>154</v>
      </c>
      <c r="F183" s="705">
        <v>0</v>
      </c>
      <c r="G183" s="705">
        <f>C183*E183</f>
        <v>10920</v>
      </c>
      <c r="H183" s="1150" t="s">
        <v>513</v>
      </c>
    </row>
    <row r="184" spans="1:15" ht="14.25">
      <c r="A184" s="1163"/>
      <c r="B184" s="1151" t="s">
        <v>518</v>
      </c>
      <c r="C184" s="1163"/>
      <c r="D184" s="1164"/>
      <c r="E184" s="1165"/>
      <c r="F184" s="1173">
        <v>16130</v>
      </c>
      <c r="G184" s="1153"/>
    </row>
    <row r="185" spans="1:15">
      <c r="A185" s="1163"/>
      <c r="B185" s="1151" t="s">
        <v>519</v>
      </c>
      <c r="C185" s="684">
        <f>F184</f>
        <v>16130</v>
      </c>
      <c r="D185" s="584" t="s">
        <v>7</v>
      </c>
      <c r="E185" s="1166">
        <v>0.1</v>
      </c>
      <c r="F185" s="705">
        <v>1610</v>
      </c>
      <c r="G185" s="705"/>
      <c r="H185" s="1180" t="s">
        <v>526</v>
      </c>
      <c r="M185">
        <v>1560000</v>
      </c>
      <c r="N185">
        <v>12</v>
      </c>
      <c r="O185">
        <f>M185*N185</f>
        <v>18720000</v>
      </c>
    </row>
    <row r="186" spans="1:15">
      <c r="A186" s="1174"/>
      <c r="B186" s="1175" t="s">
        <v>514</v>
      </c>
      <c r="C186" s="685">
        <v>1760000</v>
      </c>
      <c r="D186" s="627" t="s">
        <v>7</v>
      </c>
      <c r="E186" s="1176" t="s">
        <v>524</v>
      </c>
      <c r="F186" s="708">
        <v>0</v>
      </c>
      <c r="G186" s="705">
        <f>C186*E186</f>
        <v>176000</v>
      </c>
      <c r="H186" s="1150" t="s">
        <v>515</v>
      </c>
      <c r="M186">
        <v>1460000</v>
      </c>
      <c r="N186">
        <v>12</v>
      </c>
      <c r="O186">
        <f>M186*N186</f>
        <v>17520000</v>
      </c>
    </row>
    <row r="187" spans="1:15" ht="16.5">
      <c r="A187" s="1177"/>
      <c r="B187" s="4328" t="s">
        <v>520</v>
      </c>
      <c r="C187" s="4329"/>
      <c r="D187" s="4329"/>
      <c r="E187" s="4330"/>
      <c r="F187" s="1178">
        <f>SUM(F179:F186)</f>
        <v>132230</v>
      </c>
      <c r="G187" s="1157">
        <f>SUM(G179:G186)</f>
        <v>321690</v>
      </c>
      <c r="H187" s="1156"/>
      <c r="K187">
        <v>1630000</v>
      </c>
      <c r="M187">
        <v>1390000</v>
      </c>
      <c r="N187">
        <v>12</v>
      </c>
      <c r="O187">
        <f>M187*N187</f>
        <v>16680000</v>
      </c>
    </row>
    <row r="188" spans="1:15" ht="18" customHeight="1">
      <c r="A188" s="1158"/>
      <c r="B188" s="4331" t="s">
        <v>521</v>
      </c>
      <c r="C188" s="4332"/>
      <c r="D188" s="4332"/>
      <c r="E188" s="4333"/>
      <c r="F188" s="1159">
        <f>F178-F187</f>
        <v>1627770</v>
      </c>
      <c r="G188" s="1159"/>
      <c r="H188" s="1182">
        <f>K187-F188</f>
        <v>2230</v>
      </c>
    </row>
    <row r="189" spans="1:15">
      <c r="A189" t="s">
        <v>550</v>
      </c>
    </row>
    <row r="191" spans="1:15" ht="16.5">
      <c r="A191" s="1143" t="s">
        <v>527</v>
      </c>
      <c r="B191" s="4331" t="s">
        <v>523</v>
      </c>
      <c r="C191" s="4332"/>
      <c r="D191" s="4332"/>
      <c r="E191" s="4333"/>
      <c r="F191" s="1155">
        <v>1640000</v>
      </c>
      <c r="G191" s="1155"/>
      <c r="H191" s="1156"/>
    </row>
    <row r="192" spans="1:15">
      <c r="A192" s="1167"/>
      <c r="B192" s="1168" t="s">
        <v>16</v>
      </c>
      <c r="C192" s="1169">
        <v>1460000</v>
      </c>
      <c r="D192" s="1170" t="s">
        <v>7</v>
      </c>
      <c r="E192" s="1171" t="s">
        <v>516</v>
      </c>
      <c r="F192" s="1172">
        <v>38900</v>
      </c>
      <c r="G192" s="705">
        <f>F192</f>
        <v>38900</v>
      </c>
      <c r="H192" s="1180" t="s">
        <v>526</v>
      </c>
    </row>
    <row r="193" spans="1:14">
      <c r="A193" s="1163"/>
      <c r="B193" s="706" t="s">
        <v>150</v>
      </c>
      <c r="C193" s="684">
        <f>F192</f>
        <v>38900</v>
      </c>
      <c r="D193" s="584" t="s">
        <v>7</v>
      </c>
      <c r="E193" s="1161">
        <v>6.5500000000000003E-2</v>
      </c>
      <c r="F193" s="705">
        <v>2540</v>
      </c>
      <c r="G193" s="705">
        <f>F193</f>
        <v>2540</v>
      </c>
      <c r="H193" s="1180" t="s">
        <v>526</v>
      </c>
      <c r="K193">
        <v>1460000</v>
      </c>
      <c r="L193">
        <v>2.82</v>
      </c>
    </row>
    <row r="194" spans="1:14">
      <c r="A194" s="1163"/>
      <c r="B194" s="407" t="s">
        <v>109</v>
      </c>
      <c r="C194" s="684">
        <v>1460000</v>
      </c>
      <c r="D194" s="584" t="s">
        <v>7</v>
      </c>
      <c r="E194" s="1160" t="s">
        <v>151</v>
      </c>
      <c r="F194" s="705">
        <v>62820</v>
      </c>
      <c r="G194" s="705">
        <f>F194</f>
        <v>62820</v>
      </c>
      <c r="H194" s="1150" t="s">
        <v>528</v>
      </c>
    </row>
    <row r="195" spans="1:14">
      <c r="A195" s="1163"/>
      <c r="B195" s="706" t="s">
        <v>152</v>
      </c>
      <c r="C195" s="684">
        <v>1460000</v>
      </c>
      <c r="D195" s="584" t="s">
        <v>7</v>
      </c>
      <c r="E195" s="1162" t="s">
        <v>153</v>
      </c>
      <c r="F195" s="705">
        <v>0</v>
      </c>
      <c r="G195" s="705">
        <f>C195*E195</f>
        <v>18980</v>
      </c>
      <c r="H195" s="1150" t="s">
        <v>513</v>
      </c>
    </row>
    <row r="196" spans="1:14">
      <c r="A196" s="1163"/>
      <c r="B196" s="407" t="s">
        <v>17</v>
      </c>
      <c r="C196" s="684">
        <v>1460000</v>
      </c>
      <c r="D196" s="584" t="s">
        <v>7</v>
      </c>
      <c r="E196" s="1160" t="s">
        <v>154</v>
      </c>
      <c r="F196" s="705">
        <v>0</v>
      </c>
      <c r="G196" s="705">
        <f>C196*E196</f>
        <v>10220</v>
      </c>
      <c r="H196" s="1150" t="s">
        <v>513</v>
      </c>
    </row>
    <row r="197" spans="1:14" ht="14.25">
      <c r="A197" s="1163"/>
      <c r="B197" s="1151" t="s">
        <v>518</v>
      </c>
      <c r="C197" s="1163"/>
      <c r="D197" s="1164"/>
      <c r="E197" s="1165"/>
      <c r="F197" s="1173">
        <v>11920</v>
      </c>
      <c r="G197" s="1153"/>
    </row>
    <row r="198" spans="1:14">
      <c r="A198" s="1163"/>
      <c r="B198" s="1151" t="s">
        <v>519</v>
      </c>
      <c r="C198" s="684">
        <f>F197</f>
        <v>11920</v>
      </c>
      <c r="D198" s="584" t="s">
        <v>7</v>
      </c>
      <c r="E198" s="1166">
        <v>0.1</v>
      </c>
      <c r="F198" s="705">
        <v>1190</v>
      </c>
      <c r="G198" s="705"/>
      <c r="H198" s="1180" t="s">
        <v>526</v>
      </c>
    </row>
    <row r="199" spans="1:14">
      <c r="A199" s="1174"/>
      <c r="B199" s="1175" t="s">
        <v>514</v>
      </c>
      <c r="C199" s="685">
        <v>1560000</v>
      </c>
      <c r="D199" s="627" t="s">
        <v>7</v>
      </c>
      <c r="E199" s="1176" t="s">
        <v>524</v>
      </c>
      <c r="F199" s="708">
        <v>0</v>
      </c>
      <c r="G199" s="705">
        <f>C199*E199</f>
        <v>156000</v>
      </c>
      <c r="H199" s="1150" t="s">
        <v>515</v>
      </c>
      <c r="N199">
        <v>1430000</v>
      </c>
    </row>
    <row r="200" spans="1:14" ht="16.5">
      <c r="A200" s="1177"/>
      <c r="B200" s="4328" t="s">
        <v>520</v>
      </c>
      <c r="C200" s="4329"/>
      <c r="D200" s="4329"/>
      <c r="E200" s="4330"/>
      <c r="F200" s="1178">
        <f>SUM(F192:F199)</f>
        <v>117370</v>
      </c>
      <c r="G200" s="1157">
        <f>SUM(G192:G199)</f>
        <v>289460</v>
      </c>
      <c r="H200" s="1156"/>
      <c r="N200">
        <v>1760000</v>
      </c>
    </row>
    <row r="201" spans="1:14" ht="16.5">
      <c r="A201" s="1158"/>
      <c r="B201" s="4331" t="s">
        <v>521</v>
      </c>
      <c r="C201" s="4332"/>
      <c r="D201" s="4332"/>
      <c r="E201" s="4333"/>
      <c r="F201" s="1159">
        <f>F191-F200</f>
        <v>1522630</v>
      </c>
      <c r="G201" s="1159"/>
      <c r="H201" s="1182">
        <f>K201-F201</f>
        <v>7370</v>
      </c>
      <c r="K201">
        <v>1530000</v>
      </c>
      <c r="N201">
        <v>1640000</v>
      </c>
    </row>
    <row r="202" spans="1:14">
      <c r="A202" t="s">
        <v>551</v>
      </c>
      <c r="N202">
        <v>1840000</v>
      </c>
    </row>
    <row r="203" spans="1:14" ht="14.25" thickBot="1"/>
    <row r="204" spans="1:14" ht="17.25" thickTop="1">
      <c r="A204" s="1143" t="s">
        <v>340</v>
      </c>
      <c r="B204" s="4331" t="s">
        <v>523</v>
      </c>
      <c r="C204" s="4332"/>
      <c r="D204" s="4332"/>
      <c r="E204" s="4333"/>
      <c r="F204" s="1155">
        <v>1840000</v>
      </c>
      <c r="G204" s="1224" t="s">
        <v>553</v>
      </c>
      <c r="H204" s="1156"/>
      <c r="I204" s="1217">
        <f>G205+G206</f>
        <v>51112.035000000003</v>
      </c>
    </row>
    <row r="205" spans="1:14">
      <c r="A205" s="1236">
        <v>1400000</v>
      </c>
      <c r="B205" s="1168" t="s">
        <v>16</v>
      </c>
      <c r="C205" s="1169">
        <v>1800000</v>
      </c>
      <c r="D205" s="1170" t="s">
        <v>7</v>
      </c>
      <c r="E205" s="1171" t="s">
        <v>516</v>
      </c>
      <c r="F205" s="1172">
        <f>C205*E205</f>
        <v>47970</v>
      </c>
      <c r="G205" s="1225">
        <f>F205</f>
        <v>47970</v>
      </c>
      <c r="H205" s="1180" t="s">
        <v>517</v>
      </c>
    </row>
    <row r="206" spans="1:14">
      <c r="A206" s="1237" t="s">
        <v>561</v>
      </c>
      <c r="B206" s="706" t="s">
        <v>150</v>
      </c>
      <c r="C206" s="684">
        <f>F205</f>
        <v>47970</v>
      </c>
      <c r="D206" s="584" t="s">
        <v>7</v>
      </c>
      <c r="E206" s="1161">
        <v>6.5500000000000003E-2</v>
      </c>
      <c r="F206" s="705">
        <f>C206*E206</f>
        <v>3142.0350000000003</v>
      </c>
      <c r="G206" s="1225">
        <f>F206</f>
        <v>3142.0350000000003</v>
      </c>
      <c r="H206" s="1180" t="s">
        <v>517</v>
      </c>
    </row>
    <row r="207" spans="1:14">
      <c r="A207" s="4345" t="s">
        <v>562</v>
      </c>
      <c r="B207" s="407" t="s">
        <v>109</v>
      </c>
      <c r="C207" s="684">
        <v>1800000</v>
      </c>
      <c r="D207" s="584" t="s">
        <v>7</v>
      </c>
      <c r="E207" s="1160" t="s">
        <v>151</v>
      </c>
      <c r="F207" s="705">
        <f>C207*E207</f>
        <v>81000</v>
      </c>
      <c r="G207" s="1225">
        <f>F207</f>
        <v>81000</v>
      </c>
      <c r="H207" s="1150" t="s">
        <v>528</v>
      </c>
      <c r="L207">
        <v>12</v>
      </c>
    </row>
    <row r="208" spans="1:14">
      <c r="A208" s="4345"/>
      <c r="B208" s="706" t="s">
        <v>152</v>
      </c>
      <c r="C208" s="684">
        <v>1800000</v>
      </c>
      <c r="D208" s="584" t="s">
        <v>7</v>
      </c>
      <c r="E208" s="1162" t="s">
        <v>153</v>
      </c>
      <c r="F208" s="705">
        <v>0</v>
      </c>
      <c r="G208" s="1225">
        <f>C208*E208</f>
        <v>23400</v>
      </c>
      <c r="H208" s="1150" t="s">
        <v>513</v>
      </c>
      <c r="L208">
        <v>4</v>
      </c>
    </row>
    <row r="209" spans="1:14">
      <c r="A209" s="1163"/>
      <c r="B209" s="407" t="s">
        <v>17</v>
      </c>
      <c r="C209" s="684">
        <v>1800000</v>
      </c>
      <c r="D209" s="584" t="s">
        <v>7</v>
      </c>
      <c r="E209" s="1160" t="s">
        <v>154</v>
      </c>
      <c r="F209" s="705">
        <v>0</v>
      </c>
      <c r="G209" s="1225">
        <f>C209*E209</f>
        <v>12600</v>
      </c>
      <c r="H209" s="1150" t="s">
        <v>513</v>
      </c>
      <c r="L209">
        <f>L207*L208</f>
        <v>48</v>
      </c>
    </row>
    <row r="210" spans="1:14" ht="14.25">
      <c r="A210" s="1163"/>
      <c r="B210" s="1151" t="s">
        <v>518</v>
      </c>
      <c r="C210" s="1163"/>
      <c r="D210" s="1164"/>
      <c r="E210" s="1165"/>
      <c r="F210" s="1173">
        <v>17810</v>
      </c>
      <c r="G210" s="1226"/>
    </row>
    <row r="211" spans="1:14">
      <c r="A211" s="1163"/>
      <c r="B211" s="1151" t="s">
        <v>519</v>
      </c>
      <c r="C211" s="684">
        <f>F210</f>
        <v>17810</v>
      </c>
      <c r="D211" s="584" t="s">
        <v>7</v>
      </c>
      <c r="E211" s="1166">
        <v>0.1</v>
      </c>
      <c r="F211" s="705">
        <v>1780</v>
      </c>
      <c r="G211" s="1225"/>
      <c r="H211" s="1180" t="s">
        <v>517</v>
      </c>
      <c r="N211">
        <v>2011</v>
      </c>
    </row>
    <row r="212" spans="1:14">
      <c r="A212" s="1174"/>
      <c r="B212" s="1175" t="s">
        <v>144</v>
      </c>
      <c r="C212" s="685">
        <v>1840000</v>
      </c>
      <c r="D212" s="627" t="s">
        <v>7</v>
      </c>
      <c r="E212" s="1176" t="s">
        <v>524</v>
      </c>
      <c r="F212" s="708">
        <v>0</v>
      </c>
      <c r="G212" s="1225">
        <v>184000</v>
      </c>
      <c r="H212" s="1150" t="s">
        <v>515</v>
      </c>
      <c r="N212">
        <v>1999</v>
      </c>
    </row>
    <row r="213" spans="1:14" ht="17.25" thickBot="1">
      <c r="A213" s="1177"/>
      <c r="B213" s="4328" t="s">
        <v>520</v>
      </c>
      <c r="C213" s="4329"/>
      <c r="D213" s="4329"/>
      <c r="E213" s="4330"/>
      <c r="F213" s="1178">
        <f>SUM(F205:F212)</f>
        <v>151702.035</v>
      </c>
      <c r="G213" s="1229">
        <f>SUM(G205:G212)</f>
        <v>352112.03500000003</v>
      </c>
      <c r="H213" s="1156"/>
      <c r="N213">
        <f>N211-N212</f>
        <v>12</v>
      </c>
    </row>
    <row r="214" spans="1:14" ht="24" customHeight="1" thickTop="1" thickBot="1">
      <c r="A214" s="1158"/>
      <c r="B214" s="4331" t="s">
        <v>554</v>
      </c>
      <c r="C214" s="4332"/>
      <c r="D214" s="4332"/>
      <c r="E214" s="4333"/>
      <c r="F214" s="1159">
        <f>F204-F213</f>
        <v>1688297.9650000001</v>
      </c>
      <c r="G214" s="1227">
        <f>F214+G213</f>
        <v>2040410</v>
      </c>
      <c r="H214" s="1182" t="s">
        <v>555</v>
      </c>
      <c r="K214">
        <v>1530000</v>
      </c>
      <c r="M214">
        <v>1450000</v>
      </c>
    </row>
    <row r="215" spans="1:14" ht="24" customHeight="1" thickTop="1" thickBot="1">
      <c r="A215" s="1158"/>
      <c r="B215" s="1219"/>
      <c r="C215" s="1219"/>
      <c r="D215" s="1219"/>
      <c r="E215" s="1219"/>
      <c r="F215" s="1159"/>
      <c r="G215" s="1228"/>
      <c r="H215" s="1182"/>
      <c r="M215">
        <v>480000</v>
      </c>
    </row>
    <row r="216" spans="1:14" ht="18" thickTop="1" thickBot="1">
      <c r="A216" s="1158"/>
      <c r="B216" s="1219"/>
      <c r="C216" s="1219"/>
      <c r="D216" s="1219"/>
      <c r="E216" s="1219"/>
      <c r="F216" s="1234" t="s">
        <v>559</v>
      </c>
      <c r="G216" s="1235" t="s">
        <v>560</v>
      </c>
      <c r="H216" s="1182"/>
      <c r="J216" s="1217">
        <f>F204-F213</f>
        <v>1688297.9650000001</v>
      </c>
      <c r="M216">
        <f>M215+M214</f>
        <v>1930000</v>
      </c>
    </row>
    <row r="217" spans="1:14" ht="30.75" customHeight="1" thickTop="1">
      <c r="A217" s="4342" t="s">
        <v>558</v>
      </c>
      <c r="B217" s="4341" t="s">
        <v>556</v>
      </c>
      <c r="C217" s="4341"/>
      <c r="D217" s="4341"/>
      <c r="E217" s="4341"/>
      <c r="F217" s="1230">
        <f>G214-G212</f>
        <v>1856410</v>
      </c>
      <c r="G217" s="1232">
        <f>F217*12</f>
        <v>22276920</v>
      </c>
      <c r="H217" s="1182">
        <f>F210+F197+F184+F171</f>
        <v>54990</v>
      </c>
      <c r="I217">
        <f>H217*6</f>
        <v>329940</v>
      </c>
    </row>
    <row r="218" spans="1:14" ht="30.75" customHeight="1" thickBot="1">
      <c r="A218" s="4343"/>
      <c r="B218" s="4344" t="s">
        <v>557</v>
      </c>
      <c r="C218" s="4344"/>
      <c r="D218" s="4344"/>
      <c r="E218" s="4344"/>
      <c r="F218" s="1231">
        <f>G214</f>
        <v>2040410</v>
      </c>
      <c r="G218" s="1233">
        <f>F218*12</f>
        <v>24484920</v>
      </c>
      <c r="H218" s="1182"/>
    </row>
    <row r="219" spans="1:14" ht="17.25" thickTop="1">
      <c r="A219" s="1158"/>
      <c r="B219" s="1219"/>
      <c r="C219" s="1219"/>
      <c r="D219" s="1219"/>
      <c r="E219" s="1219"/>
      <c r="F219" s="1159"/>
      <c r="G219" s="1228"/>
      <c r="H219" s="1182"/>
    </row>
    <row r="221" spans="1:14" ht="14.25" thickBot="1"/>
    <row r="222" spans="1:14">
      <c r="A222" s="1184" t="s">
        <v>530</v>
      </c>
      <c r="B222" s="1185"/>
      <c r="C222" s="1185"/>
      <c r="D222" s="1185"/>
      <c r="E222" s="1185"/>
      <c r="F222" s="1185"/>
      <c r="G222" s="1186"/>
    </row>
    <row r="223" spans="1:14" ht="22.5">
      <c r="A223" s="1187" t="s">
        <v>531</v>
      </c>
      <c r="B223" s="369">
        <v>1390000</v>
      </c>
      <c r="C223" s="1188" t="s">
        <v>532</v>
      </c>
      <c r="D223" s="1189" t="s">
        <v>533</v>
      </c>
      <c r="E223" s="1190"/>
      <c r="F223" s="1191" t="s">
        <v>534</v>
      </c>
      <c r="G223" s="1192">
        <f>SUM(B223*2.54%)</f>
        <v>35306</v>
      </c>
    </row>
    <row r="224" spans="1:14" ht="22.5">
      <c r="A224" s="1193" t="s">
        <v>535</v>
      </c>
      <c r="B224" s="1194">
        <f>G223</f>
        <v>35306</v>
      </c>
      <c r="C224" s="1188" t="s">
        <v>532</v>
      </c>
      <c r="D224" s="1189" t="s">
        <v>536</v>
      </c>
      <c r="E224" s="1190"/>
      <c r="F224" s="1191" t="s">
        <v>534</v>
      </c>
      <c r="G224" s="1192">
        <f>SUM(B224*4.78%)</f>
        <v>1687.6268</v>
      </c>
    </row>
    <row r="225" spans="1:7">
      <c r="A225" s="1195" t="s">
        <v>537</v>
      </c>
      <c r="B225" s="369">
        <v>1390000</v>
      </c>
      <c r="C225" s="1188" t="s">
        <v>532</v>
      </c>
      <c r="D225" s="1196" t="s">
        <v>538</v>
      </c>
      <c r="E225" s="1188"/>
      <c r="F225" s="1191" t="s">
        <v>534</v>
      </c>
      <c r="G225" s="1192">
        <f>SUM(B225*4.5%)</f>
        <v>62550</v>
      </c>
    </row>
    <row r="226" spans="1:7">
      <c r="A226" s="1193" t="s">
        <v>539</v>
      </c>
      <c r="B226" s="369">
        <v>17160000</v>
      </c>
      <c r="C226" s="1188" t="s">
        <v>532</v>
      </c>
      <c r="D226" s="1197" t="s">
        <v>540</v>
      </c>
      <c r="E226" s="1198"/>
      <c r="F226" s="1191" t="s">
        <v>534</v>
      </c>
      <c r="G226" s="1192"/>
    </row>
    <row r="227" spans="1:7">
      <c r="A227" s="1195" t="s">
        <v>541</v>
      </c>
      <c r="B227" s="369">
        <v>17160000</v>
      </c>
      <c r="C227" s="1188" t="s">
        <v>532</v>
      </c>
      <c r="D227" s="1196" t="s">
        <v>542</v>
      </c>
      <c r="E227" s="1188"/>
      <c r="F227" s="1191" t="s">
        <v>534</v>
      </c>
      <c r="G227" s="1192"/>
    </row>
    <row r="228" spans="1:7">
      <c r="A228" s="1199" t="s">
        <v>543</v>
      </c>
      <c r="B228" s="1200"/>
      <c r="C228" s="1200"/>
      <c r="D228" s="1200"/>
      <c r="E228" s="1200"/>
      <c r="F228" s="1200"/>
      <c r="G228" s="1201">
        <f>SUM(G222:G227)</f>
        <v>99543.626799999998</v>
      </c>
    </row>
    <row r="229" spans="1:7">
      <c r="A229" s="1193"/>
      <c r="B229" s="1194"/>
      <c r="C229" s="1188"/>
      <c r="D229" s="1197"/>
      <c r="E229" s="1198"/>
      <c r="F229" s="1191"/>
      <c r="G229" s="1192"/>
    </row>
    <row r="230" spans="1:7">
      <c r="A230" s="1202" t="s">
        <v>544</v>
      </c>
      <c r="B230" s="1203">
        <v>1350000</v>
      </c>
      <c r="C230" s="369"/>
      <c r="D230" s="369"/>
      <c r="E230" s="369"/>
      <c r="F230" s="369"/>
      <c r="G230" s="1204"/>
    </row>
    <row r="231" spans="1:7">
      <c r="A231" s="1202" t="s">
        <v>545</v>
      </c>
      <c r="B231" s="1203">
        <v>40000</v>
      </c>
      <c r="C231" s="369"/>
      <c r="D231" s="369"/>
      <c r="E231" s="369"/>
      <c r="F231" s="369"/>
      <c r="G231" s="1204"/>
    </row>
    <row r="232" spans="1:7">
      <c r="A232" s="1202"/>
      <c r="B232" s="1203"/>
      <c r="C232" s="369"/>
      <c r="D232" s="369"/>
      <c r="E232" s="369"/>
      <c r="F232" s="369"/>
      <c r="G232" s="1204"/>
    </row>
    <row r="233" spans="1:7">
      <c r="A233" s="1202" t="s">
        <v>546</v>
      </c>
      <c r="B233" s="1203">
        <v>40000</v>
      </c>
      <c r="C233" s="369"/>
      <c r="D233" s="369"/>
      <c r="E233" s="369"/>
      <c r="F233" s="369"/>
      <c r="G233" s="1204"/>
    </row>
    <row r="234" spans="1:7" ht="14.25" thickBot="1">
      <c r="A234" s="1205"/>
      <c r="B234" s="1206">
        <f>SUM(B230:B233)</f>
        <v>1430000</v>
      </c>
      <c r="C234" s="53" t="s">
        <v>532</v>
      </c>
      <c r="D234" s="1207">
        <v>12</v>
      </c>
      <c r="E234" s="53"/>
      <c r="F234" s="1208" t="s">
        <v>534</v>
      </c>
      <c r="G234" s="1209">
        <f>B234*D234</f>
        <v>17160000</v>
      </c>
    </row>
    <row r="235" spans="1:7" ht="14.25" thickBot="1">
      <c r="A235" s="1202" t="s">
        <v>547</v>
      </c>
      <c r="B235" s="1203"/>
      <c r="C235" s="369"/>
      <c r="D235" s="369"/>
      <c r="E235" s="369"/>
      <c r="F235" s="369"/>
      <c r="G235" s="1210">
        <v>1194524</v>
      </c>
    </row>
    <row r="236" spans="1:7" ht="14.25" thickBot="1">
      <c r="A236" s="1211" t="s">
        <v>548</v>
      </c>
      <c r="B236" s="1212"/>
      <c r="C236" s="1213"/>
      <c r="D236" s="1213"/>
      <c r="E236" s="1213"/>
      <c r="F236" s="1213"/>
      <c r="G236" s="1214">
        <v>15931102</v>
      </c>
    </row>
    <row r="237" spans="1:7" ht="14.25" thickBot="1">
      <c r="A237" s="1211" t="s">
        <v>549</v>
      </c>
      <c r="B237" s="1206"/>
      <c r="C237" s="53"/>
      <c r="D237" s="1207"/>
      <c r="E237" s="53"/>
      <c r="F237" s="1208"/>
      <c r="G237" s="1215">
        <f>G236-G235</f>
        <v>14736578</v>
      </c>
    </row>
    <row r="238" spans="1:7" ht="14.25" thickBot="1"/>
    <row r="239" spans="1:7">
      <c r="A239" s="1184" t="s">
        <v>530</v>
      </c>
      <c r="B239" s="1185"/>
      <c r="C239" s="1185"/>
      <c r="D239" s="1185"/>
      <c r="E239" s="1185"/>
      <c r="F239" s="1185"/>
      <c r="G239" s="1186">
        <v>1324000</v>
      </c>
    </row>
    <row r="240" spans="1:7" ht="22.5">
      <c r="A240" s="1187" t="s">
        <v>531</v>
      </c>
      <c r="B240" s="369">
        <v>17160000</v>
      </c>
      <c r="C240" s="1188" t="s">
        <v>532</v>
      </c>
      <c r="D240" s="1189" t="s">
        <v>533</v>
      </c>
      <c r="E240" s="1190"/>
      <c r="F240" s="1191" t="s">
        <v>534</v>
      </c>
      <c r="G240" s="1192">
        <f>SUM(B240*2.54%)</f>
        <v>435864</v>
      </c>
    </row>
    <row r="241" spans="1:7" ht="22.5">
      <c r="A241" s="1193" t="s">
        <v>535</v>
      </c>
      <c r="B241" s="1194">
        <f>G240</f>
        <v>435864</v>
      </c>
      <c r="C241" s="1188" t="s">
        <v>532</v>
      </c>
      <c r="D241" s="1189" t="s">
        <v>536</v>
      </c>
      <c r="E241" s="1190"/>
      <c r="F241" s="1191" t="s">
        <v>534</v>
      </c>
      <c r="G241" s="1192">
        <f>SUM(B241*4.78%)</f>
        <v>20834.299200000001</v>
      </c>
    </row>
    <row r="242" spans="1:7">
      <c r="A242" s="1195" t="s">
        <v>537</v>
      </c>
      <c r="B242" s="369">
        <v>17160000</v>
      </c>
      <c r="C242" s="1188" t="s">
        <v>532</v>
      </c>
      <c r="D242" s="1196" t="s">
        <v>538</v>
      </c>
      <c r="E242" s="1188"/>
      <c r="F242" s="1191" t="s">
        <v>534</v>
      </c>
      <c r="G242" s="1192">
        <f>SUM(B242*4.5%)</f>
        <v>772200</v>
      </c>
    </row>
    <row r="243" spans="1:7">
      <c r="A243" s="1193" t="s">
        <v>539</v>
      </c>
      <c r="B243" s="369">
        <v>17160000</v>
      </c>
      <c r="C243" s="1188" t="s">
        <v>532</v>
      </c>
      <c r="D243" s="1197" t="s">
        <v>540</v>
      </c>
      <c r="E243" s="1198"/>
      <c r="F243" s="1191" t="s">
        <v>534</v>
      </c>
      <c r="G243" s="1192">
        <f>SUM(B243*1.3%)</f>
        <v>223080.00000000003</v>
      </c>
    </row>
    <row r="244" spans="1:7">
      <c r="A244" s="1195" t="s">
        <v>541</v>
      </c>
      <c r="B244" s="369">
        <v>17160000</v>
      </c>
      <c r="C244" s="1188" t="s">
        <v>532</v>
      </c>
      <c r="D244" s="1196" t="s">
        <v>542</v>
      </c>
      <c r="E244" s="1188"/>
      <c r="F244" s="1191" t="s">
        <v>534</v>
      </c>
      <c r="G244" s="1192">
        <f>SUM(B244*0.7%)</f>
        <v>120119.99999999999</v>
      </c>
    </row>
    <row r="245" spans="1:7">
      <c r="A245" s="1199" t="s">
        <v>543</v>
      </c>
      <c r="B245" s="1200"/>
      <c r="C245" s="1200"/>
      <c r="D245" s="1200"/>
      <c r="E245" s="1200"/>
      <c r="F245" s="1200"/>
      <c r="G245" s="1201">
        <f>SUM(G239:G244)</f>
        <v>2896098.2992000002</v>
      </c>
    </row>
    <row r="246" spans="1:7">
      <c r="A246" s="1193"/>
      <c r="B246" s="1194"/>
      <c r="C246" s="1188"/>
      <c r="D246" s="1197"/>
      <c r="E246" s="1198"/>
      <c r="F246" s="1191"/>
      <c r="G246" s="1192"/>
    </row>
    <row r="247" spans="1:7">
      <c r="A247" s="1202" t="s">
        <v>544</v>
      </c>
      <c r="B247" s="1203">
        <v>1350000</v>
      </c>
      <c r="C247" s="369"/>
      <c r="D247" s="369"/>
      <c r="E247" s="369"/>
      <c r="F247" s="369"/>
      <c r="G247" s="1204"/>
    </row>
    <row r="248" spans="1:7">
      <c r="A248" s="1202" t="s">
        <v>545</v>
      </c>
      <c r="B248" s="1203">
        <v>40000</v>
      </c>
      <c r="C248" s="369"/>
      <c r="D248" s="369"/>
      <c r="E248" s="369"/>
      <c r="F248" s="369"/>
      <c r="G248" s="1204"/>
    </row>
    <row r="249" spans="1:7">
      <c r="A249" s="1202"/>
      <c r="B249" s="1203"/>
      <c r="C249" s="369"/>
      <c r="D249" s="369"/>
      <c r="E249" s="369"/>
      <c r="F249" s="369"/>
      <c r="G249" s="1204"/>
    </row>
    <row r="250" spans="1:7">
      <c r="A250" s="1202" t="s">
        <v>546</v>
      </c>
      <c r="B250" s="1203">
        <v>40000</v>
      </c>
      <c r="C250" s="369"/>
      <c r="D250" s="369"/>
      <c r="E250" s="369"/>
      <c r="F250" s="369"/>
      <c r="G250" s="1204"/>
    </row>
    <row r="251" spans="1:7" ht="14.25" thickBot="1">
      <c r="A251" s="1205"/>
      <c r="B251" s="1206">
        <f>SUM(B247:B250)</f>
        <v>1430000</v>
      </c>
      <c r="C251" s="53" t="s">
        <v>532</v>
      </c>
      <c r="D251" s="1207">
        <v>12</v>
      </c>
      <c r="E251" s="53"/>
      <c r="F251" s="1208" t="s">
        <v>534</v>
      </c>
      <c r="G251" s="1209">
        <f>B251*D251</f>
        <v>17160000</v>
      </c>
    </row>
    <row r="252" spans="1:7" ht="14.25" thickBot="1">
      <c r="A252" s="1202" t="s">
        <v>547</v>
      </c>
      <c r="B252" s="1203"/>
      <c r="C252" s="369"/>
      <c r="D252" s="369"/>
      <c r="E252" s="369"/>
      <c r="F252" s="369"/>
      <c r="G252" s="1210">
        <v>1194524</v>
      </c>
    </row>
    <row r="253" spans="1:7" ht="14.25" thickBot="1">
      <c r="A253" s="1211" t="s">
        <v>548</v>
      </c>
      <c r="B253" s="1212"/>
      <c r="C253" s="1213"/>
      <c r="D253" s="1213"/>
      <c r="E253" s="1213"/>
      <c r="F253" s="1213"/>
      <c r="G253" s="1214">
        <v>15931102</v>
      </c>
    </row>
    <row r="254" spans="1:7" ht="14.25" thickBot="1">
      <c r="A254" s="1211" t="s">
        <v>549</v>
      </c>
      <c r="B254" s="1206"/>
      <c r="C254" s="53"/>
      <c r="D254" s="1207"/>
      <c r="E254" s="53"/>
      <c r="F254" s="1208"/>
      <c r="G254" s="1215">
        <f>G253-G252</f>
        <v>14736578</v>
      </c>
    </row>
  </sheetData>
  <mergeCells count="27">
    <mergeCell ref="B204:E204"/>
    <mergeCell ref="B213:E213"/>
    <mergeCell ref="B214:E214"/>
    <mergeCell ref="B217:E217"/>
    <mergeCell ref="A217:A218"/>
    <mergeCell ref="B218:E218"/>
    <mergeCell ref="A207:A208"/>
    <mergeCell ref="A2:B2"/>
    <mergeCell ref="C2:D2"/>
    <mergeCell ref="A3:E3"/>
    <mergeCell ref="A1:E1"/>
    <mergeCell ref="AM1:AV2"/>
    <mergeCell ref="AW1:BF2"/>
    <mergeCell ref="F1:H1"/>
    <mergeCell ref="I1:R2"/>
    <mergeCell ref="S1:AB2"/>
    <mergeCell ref="AC1:AL2"/>
    <mergeCell ref="B201:E201"/>
    <mergeCell ref="B174:E174"/>
    <mergeCell ref="B165:E165"/>
    <mergeCell ref="B175:E175"/>
    <mergeCell ref="B178:E178"/>
    <mergeCell ref="A160:H161"/>
    <mergeCell ref="B187:E187"/>
    <mergeCell ref="B188:E188"/>
    <mergeCell ref="B191:E191"/>
    <mergeCell ref="B200:E200"/>
  </mergeCells>
  <phoneticPr fontId="5" type="noConversion"/>
  <pageMargins left="0.2" right="0.2" top="0.28999999999999998" bottom="0.3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6"/>
  <sheetViews>
    <sheetView workbookViewId="0">
      <selection activeCell="AH12" sqref="AH12"/>
    </sheetView>
  </sheetViews>
  <sheetFormatPr defaultRowHeight="15"/>
  <cols>
    <col min="1" max="1" width="10.6640625" style="1251" customWidth="1"/>
    <col min="2" max="2" width="10.6640625" customWidth="1"/>
    <col min="3" max="3" width="9.33203125" customWidth="1"/>
    <col min="4" max="4" width="4.44140625" style="1152" customWidth="1"/>
    <col min="5" max="5" width="10.33203125" customWidth="1"/>
    <col min="6" max="7" width="10.88671875" style="1580" customWidth="1"/>
    <col min="8" max="8" width="10.77734375" style="1150" customWidth="1"/>
    <col min="9" max="9" width="9.5546875" bestFit="1" customWidth="1"/>
    <col min="11" max="11" width="10.44140625" bestFit="1" customWidth="1"/>
    <col min="13" max="13" width="13.44140625" bestFit="1" customWidth="1"/>
    <col min="15" max="15" width="9.5546875" bestFit="1" customWidth="1"/>
  </cols>
  <sheetData>
    <row r="1" spans="1:58" ht="13.5">
      <c r="A1" s="4212" t="s">
        <v>5</v>
      </c>
      <c r="B1" s="4211"/>
      <c r="C1" s="4211"/>
      <c r="D1" s="4211"/>
      <c r="E1" s="4211"/>
      <c r="F1" s="4334" t="s">
        <v>455</v>
      </c>
      <c r="G1" s="4335"/>
      <c r="H1" s="4336"/>
      <c r="I1" s="4281" t="s">
        <v>255</v>
      </c>
      <c r="J1" s="4282"/>
      <c r="K1" s="4282"/>
      <c r="L1" s="4282"/>
      <c r="M1" s="4282"/>
      <c r="N1" s="4282"/>
      <c r="O1" s="4282"/>
      <c r="P1" s="4282"/>
      <c r="Q1" s="4282"/>
      <c r="R1" s="4337"/>
      <c r="S1" s="4338" t="s">
        <v>456</v>
      </c>
      <c r="T1" s="4284"/>
      <c r="U1" s="4284"/>
      <c r="V1" s="4284"/>
      <c r="W1" s="4284"/>
      <c r="X1" s="4284"/>
      <c r="Y1" s="4284"/>
      <c r="Z1" s="4284"/>
      <c r="AA1" s="4284"/>
      <c r="AB1" s="4339"/>
      <c r="AC1" s="4340" t="s">
        <v>457</v>
      </c>
      <c r="AD1" s="4286"/>
      <c r="AE1" s="4286"/>
      <c r="AF1" s="4286"/>
      <c r="AG1" s="4286"/>
      <c r="AH1" s="4286"/>
      <c r="AI1" s="4286"/>
      <c r="AJ1" s="4286"/>
      <c r="AK1" s="4286"/>
      <c r="AL1" s="4287"/>
      <c r="AM1" s="4274" t="s">
        <v>458</v>
      </c>
      <c r="AN1" s="4275"/>
      <c r="AO1" s="4275"/>
      <c r="AP1" s="4275"/>
      <c r="AQ1" s="4275"/>
      <c r="AR1" s="4275"/>
      <c r="AS1" s="4275"/>
      <c r="AT1" s="4275"/>
      <c r="AU1" s="4275"/>
      <c r="AV1" s="4276"/>
      <c r="AW1" s="4277" t="s">
        <v>459</v>
      </c>
      <c r="AX1" s="4278"/>
      <c r="AY1" s="4278"/>
      <c r="AZ1" s="4278"/>
      <c r="BA1" s="4278"/>
      <c r="BB1" s="4278"/>
      <c r="BC1" s="4278"/>
      <c r="BD1" s="4278"/>
      <c r="BE1" s="4278"/>
      <c r="BF1" s="4279"/>
    </row>
    <row r="2" spans="1:58" ht="13.5">
      <c r="A2" s="4212" t="s">
        <v>41</v>
      </c>
      <c r="B2" s="4211"/>
      <c r="C2" s="4212" t="s">
        <v>42</v>
      </c>
      <c r="D2" s="4213"/>
      <c r="E2" s="1221" t="s">
        <v>0</v>
      </c>
      <c r="F2" s="524" t="s">
        <v>460</v>
      </c>
      <c r="G2" s="524"/>
      <c r="H2" s="1222" t="s">
        <v>461</v>
      </c>
      <c r="I2" s="4217"/>
      <c r="J2" s="4218"/>
      <c r="K2" s="4218"/>
      <c r="L2" s="4218"/>
      <c r="M2" s="4218"/>
      <c r="N2" s="4218"/>
      <c r="O2" s="4218"/>
      <c r="P2" s="4218"/>
      <c r="Q2" s="4218"/>
      <c r="R2" s="4219"/>
      <c r="S2" s="4187"/>
      <c r="T2" s="4188"/>
      <c r="U2" s="4188"/>
      <c r="V2" s="4188"/>
      <c r="W2" s="4188"/>
      <c r="X2" s="4188"/>
      <c r="Y2" s="4188"/>
      <c r="Z2" s="4188"/>
      <c r="AA2" s="4188"/>
      <c r="AB2" s="4189"/>
      <c r="AC2" s="4193"/>
      <c r="AD2" s="4194"/>
      <c r="AE2" s="4194"/>
      <c r="AF2" s="4194"/>
      <c r="AG2" s="4194"/>
      <c r="AH2" s="4194"/>
      <c r="AI2" s="4194"/>
      <c r="AJ2" s="4194"/>
      <c r="AK2" s="4194"/>
      <c r="AL2" s="4195"/>
      <c r="AM2" s="4199"/>
      <c r="AN2" s="4200"/>
      <c r="AO2" s="4200"/>
      <c r="AP2" s="4200"/>
      <c r="AQ2" s="4200"/>
      <c r="AR2" s="4200"/>
      <c r="AS2" s="4200"/>
      <c r="AT2" s="4200"/>
      <c r="AU2" s="4200"/>
      <c r="AV2" s="4201"/>
      <c r="AW2" s="4209"/>
      <c r="AX2" s="4210"/>
      <c r="AY2" s="4210"/>
      <c r="AZ2" s="4210"/>
      <c r="BA2" s="4210"/>
      <c r="BB2" s="4210"/>
      <c r="BC2" s="4210"/>
      <c r="BD2" s="4210"/>
      <c r="BE2" s="4210"/>
      <c r="BF2" s="4280"/>
    </row>
    <row r="3" spans="1:58" ht="13.5">
      <c r="A3" s="4203" t="s">
        <v>30</v>
      </c>
      <c r="B3" s="4203"/>
      <c r="C3" s="4203"/>
      <c r="D3" s="4203"/>
      <c r="E3" s="4203"/>
      <c r="F3" s="1579"/>
      <c r="G3" s="1579"/>
      <c r="H3" s="538"/>
      <c r="I3" s="539"/>
      <c r="J3" s="146"/>
      <c r="K3" s="146"/>
      <c r="L3" s="540"/>
      <c r="M3" s="146"/>
      <c r="N3" s="541"/>
      <c r="O3" s="146"/>
      <c r="P3" s="146"/>
      <c r="Q3" s="146"/>
      <c r="R3" s="537">
        <f>SUM(R4,R50,R75,R114,R116)</f>
        <v>91900327</v>
      </c>
      <c r="S3" s="539"/>
      <c r="T3" s="146"/>
      <c r="U3" s="146"/>
      <c r="V3" s="540"/>
      <c r="W3" s="146"/>
      <c r="X3" s="541"/>
      <c r="Y3" s="146"/>
      <c r="Z3" s="146"/>
      <c r="AA3" s="146"/>
      <c r="AB3" s="537">
        <f>SUM(AB4,AB50,AB75,AB114,AB116)</f>
        <v>34080000</v>
      </c>
      <c r="AC3" s="539"/>
      <c r="AD3" s="146"/>
      <c r="AE3" s="146"/>
      <c r="AF3" s="540"/>
      <c r="AG3" s="146"/>
      <c r="AH3" s="541"/>
      <c r="AI3" s="146"/>
      <c r="AJ3" s="146"/>
      <c r="AK3" s="146"/>
      <c r="AL3" s="537">
        <f>SUM(AL4,AL50,AL75,AL114,AL116)</f>
        <v>50676000</v>
      </c>
      <c r="AM3" s="539"/>
      <c r="AN3" s="146"/>
      <c r="AO3" s="146"/>
      <c r="AP3" s="540"/>
      <c r="AQ3" s="146"/>
      <c r="AR3" s="541"/>
      <c r="AS3" s="146"/>
      <c r="AT3" s="146"/>
      <c r="AU3" s="146"/>
      <c r="AV3" s="537">
        <f>SUM(AV4,AV50,AV75,AV114,AV116)</f>
        <v>4100000</v>
      </c>
      <c r="AW3" s="539"/>
      <c r="AX3" s="146"/>
      <c r="AY3" s="146"/>
      <c r="AZ3" s="540"/>
      <c r="BA3" s="146"/>
      <c r="BB3" s="541"/>
      <c r="BC3" s="146"/>
      <c r="BD3" s="146"/>
      <c r="BE3" s="146"/>
      <c r="BF3" s="537">
        <f>SUM(BF4,BF50,BF75,BF114,BF116)</f>
        <v>12480000</v>
      </c>
    </row>
    <row r="4" spans="1:58" ht="13.5">
      <c r="A4" s="420">
        <v>730</v>
      </c>
      <c r="B4" s="655" t="s">
        <v>393</v>
      </c>
      <c r="C4" s="518">
        <v>732</v>
      </c>
      <c r="D4" s="656" t="s">
        <v>394</v>
      </c>
      <c r="E4" s="1220" t="s">
        <v>10</v>
      </c>
      <c r="F4" s="542" t="e">
        <f>#REF!/#REF!</f>
        <v>#REF!</v>
      </c>
      <c r="G4" s="542"/>
      <c r="H4" s="538" t="e">
        <f>#REF!/#REF!</f>
        <v>#REF!</v>
      </c>
      <c r="I4" s="390"/>
      <c r="J4" s="223"/>
      <c r="K4" s="223"/>
      <c r="L4" s="543"/>
      <c r="M4" s="223"/>
      <c r="N4" s="544"/>
      <c r="O4" s="223"/>
      <c r="P4" s="223"/>
      <c r="Q4" s="223"/>
      <c r="R4" s="545">
        <f>SUM(R5,R8,R11,R13,R15,R17,R20,R22,R26,R28,R30,R32,R34,R42,R47)</f>
        <v>0</v>
      </c>
      <c r="S4" s="390"/>
      <c r="T4" s="223"/>
      <c r="U4" s="223"/>
      <c r="V4" s="543"/>
      <c r="W4" s="223"/>
      <c r="X4" s="544"/>
      <c r="Y4" s="223"/>
      <c r="Z4" s="223"/>
      <c r="AA4" s="223"/>
      <c r="AB4" s="545">
        <f>SUM(AB5,AB8,AB11,AB13,AB15,AB17,AB20,AB22,AB26,AB28,AB30,AB32,AB34,AB42,AB47)</f>
        <v>32680000</v>
      </c>
      <c r="AC4" s="390"/>
      <c r="AD4" s="223"/>
      <c r="AE4" s="223"/>
      <c r="AF4" s="543"/>
      <c r="AG4" s="223"/>
      <c r="AH4" s="544"/>
      <c r="AI4" s="223"/>
      <c r="AJ4" s="223"/>
      <c r="AK4" s="223"/>
      <c r="AL4" s="545">
        <f>SUM(AL5,AL8,AL11,AL13,AL15,AL17,AL20,AL22,AL26,AL28,AL30,AL32,AL34,AL42,AL47)</f>
        <v>47360000</v>
      </c>
      <c r="AM4" s="390"/>
      <c r="AN4" s="223"/>
      <c r="AO4" s="223"/>
      <c r="AP4" s="543"/>
      <c r="AQ4" s="223"/>
      <c r="AR4" s="544"/>
      <c r="AS4" s="223"/>
      <c r="AT4" s="223"/>
      <c r="AU4" s="223"/>
      <c r="AV4" s="545">
        <f>SUM(AV5,AV8,AV11,AV13,AV15,AV17,AV20,AV22,AV26,AV28,AV30,AV32,AV34,AV42,AV47)</f>
        <v>3900000</v>
      </c>
      <c r="AW4" s="390"/>
      <c r="AX4" s="223"/>
      <c r="AY4" s="223"/>
      <c r="AZ4" s="543"/>
      <c r="BA4" s="223"/>
      <c r="BB4" s="544"/>
      <c r="BC4" s="223"/>
      <c r="BD4" s="223"/>
      <c r="BE4" s="223"/>
      <c r="BF4" s="545">
        <f>SUM(BF5,BF8,BF11,BF13,BF15,BF17,BF20,BF22,BF26,BF28,BF30,BF32,BF34,BF42,BF47)</f>
        <v>9760000</v>
      </c>
    </row>
    <row r="5" spans="1:58" ht="13.5">
      <c r="A5" s="420"/>
      <c r="B5" s="518"/>
      <c r="C5" s="517"/>
      <c r="D5" s="517"/>
      <c r="E5" s="517" t="s">
        <v>391</v>
      </c>
      <c r="F5" s="546" t="e">
        <f>#REF!/#REF!</f>
        <v>#REF!</v>
      </c>
      <c r="G5" s="546"/>
      <c r="H5" s="547" t="e">
        <f>#REF!/#REF!</f>
        <v>#REF!</v>
      </c>
      <c r="I5" s="391"/>
      <c r="J5" s="229"/>
      <c r="K5" s="229"/>
      <c r="L5" s="548"/>
      <c r="M5" s="229"/>
      <c r="N5" s="549"/>
      <c r="O5" s="229"/>
      <c r="P5" s="229"/>
      <c r="Q5" s="229"/>
      <c r="R5" s="550">
        <f>SUM(R6:R7)</f>
        <v>0</v>
      </c>
      <c r="S5" s="391"/>
      <c r="T5" s="229"/>
      <c r="U5" s="229"/>
      <c r="V5" s="548"/>
      <c r="W5" s="229"/>
      <c r="X5" s="549"/>
      <c r="Y5" s="229"/>
      <c r="Z5" s="229"/>
      <c r="AA5" s="229"/>
      <c r="AB5" s="550">
        <f>SUM(AB6:AB7)</f>
        <v>0</v>
      </c>
      <c r="AC5" s="391"/>
      <c r="AD5" s="229"/>
      <c r="AE5" s="229"/>
      <c r="AF5" s="548"/>
      <c r="AG5" s="229"/>
      <c r="AH5" s="549"/>
      <c r="AI5" s="229"/>
      <c r="AJ5" s="229"/>
      <c r="AK5" s="229"/>
      <c r="AL5" s="550">
        <f>SUM(AL6:AL7)</f>
        <v>30800000</v>
      </c>
      <c r="AM5" s="391"/>
      <c r="AN5" s="229"/>
      <c r="AO5" s="229"/>
      <c r="AP5" s="548"/>
      <c r="AQ5" s="229"/>
      <c r="AR5" s="549"/>
      <c r="AS5" s="229"/>
      <c r="AT5" s="229"/>
      <c r="AU5" s="229"/>
      <c r="AV5" s="550">
        <f>SUM(AV6:AV7)</f>
        <v>0</v>
      </c>
      <c r="AW5" s="391"/>
      <c r="AX5" s="229"/>
      <c r="AY5" s="229"/>
      <c r="AZ5" s="548"/>
      <c r="BA5" s="229"/>
      <c r="BB5" s="549"/>
      <c r="BC5" s="229"/>
      <c r="BD5" s="229"/>
      <c r="BE5" s="229"/>
      <c r="BF5" s="550">
        <f>SUM(BF6:BF7)</f>
        <v>0</v>
      </c>
    </row>
    <row r="6" spans="1:58" ht="13.5">
      <c r="A6" s="420"/>
      <c r="B6" s="518"/>
      <c r="C6" s="517"/>
      <c r="D6" s="517"/>
      <c r="E6" s="517"/>
      <c r="F6" s="546"/>
      <c r="G6" s="546"/>
      <c r="H6" s="551"/>
      <c r="I6" s="385"/>
      <c r="J6" s="158"/>
      <c r="K6" s="158"/>
      <c r="L6" s="505"/>
      <c r="M6" s="158"/>
      <c r="N6" s="535"/>
      <c r="O6" s="158"/>
      <c r="P6" s="158"/>
      <c r="Q6" s="158"/>
      <c r="R6" s="417"/>
      <c r="S6" s="385"/>
      <c r="T6" s="158"/>
      <c r="U6" s="158"/>
      <c r="V6" s="505"/>
      <c r="W6" s="158"/>
      <c r="X6" s="535"/>
      <c r="Y6" s="158"/>
      <c r="Z6" s="158"/>
      <c r="AA6" s="158"/>
      <c r="AB6" s="417"/>
      <c r="AC6" s="394" t="s">
        <v>295</v>
      </c>
      <c r="AD6" s="552">
        <v>300000</v>
      </c>
      <c r="AE6" s="553" t="s">
        <v>7</v>
      </c>
      <c r="AF6" s="554">
        <v>36</v>
      </c>
      <c r="AG6" s="553"/>
      <c r="AH6" s="555"/>
      <c r="AI6" s="553"/>
      <c r="AJ6" s="555"/>
      <c r="AK6" s="556" t="s">
        <v>8</v>
      </c>
      <c r="AL6" s="557">
        <f>SUM(AD6*AF6)</f>
        <v>10800000</v>
      </c>
      <c r="AM6" s="385"/>
      <c r="AN6" s="158"/>
      <c r="AO6" s="158"/>
      <c r="AP6" s="505"/>
      <c r="AQ6" s="158"/>
      <c r="AR6" s="535"/>
      <c r="AS6" s="158"/>
      <c r="AT6" s="158"/>
      <c r="AU6" s="158"/>
      <c r="AV6" s="417"/>
      <c r="AW6" s="385"/>
      <c r="AX6" s="158"/>
      <c r="AY6" s="158"/>
      <c r="AZ6" s="505"/>
      <c r="BA6" s="158"/>
      <c r="BB6" s="535"/>
      <c r="BC6" s="158"/>
      <c r="BD6" s="158"/>
      <c r="BE6" s="158"/>
      <c r="BF6" s="417"/>
    </row>
    <row r="7" spans="1:58" ht="13.5">
      <c r="A7" s="420"/>
      <c r="B7" s="518"/>
      <c r="C7" s="517"/>
      <c r="D7" s="517"/>
      <c r="E7" s="517"/>
      <c r="F7" s="546"/>
      <c r="G7" s="546"/>
      <c r="H7" s="558"/>
      <c r="I7" s="385"/>
      <c r="J7" s="559"/>
      <c r="K7" s="560"/>
      <c r="L7" s="561"/>
      <c r="M7" s="158"/>
      <c r="N7" s="562"/>
      <c r="O7" s="158"/>
      <c r="P7" s="561"/>
      <c r="Q7" s="563"/>
      <c r="R7" s="417"/>
      <c r="S7" s="385"/>
      <c r="T7" s="559"/>
      <c r="U7" s="560"/>
      <c r="V7" s="561"/>
      <c r="W7" s="158"/>
      <c r="X7" s="562"/>
      <c r="Y7" s="158"/>
      <c r="Z7" s="561"/>
      <c r="AA7" s="563"/>
      <c r="AB7" s="417"/>
      <c r="AC7" s="394" t="s">
        <v>296</v>
      </c>
      <c r="AD7" s="552">
        <v>5000000</v>
      </c>
      <c r="AE7" s="553" t="s">
        <v>7</v>
      </c>
      <c r="AF7" s="554">
        <v>4</v>
      </c>
      <c r="AG7" s="553"/>
      <c r="AH7" s="555"/>
      <c r="AI7" s="553"/>
      <c r="AJ7" s="555"/>
      <c r="AK7" s="556" t="s">
        <v>8</v>
      </c>
      <c r="AL7" s="557">
        <f>SUM(AD7*AF7)</f>
        <v>20000000</v>
      </c>
      <c r="AM7" s="385"/>
      <c r="AN7" s="559"/>
      <c r="AO7" s="560"/>
      <c r="AP7" s="561"/>
      <c r="AQ7" s="158"/>
      <c r="AR7" s="562"/>
      <c r="AS7" s="158"/>
      <c r="AT7" s="561"/>
      <c r="AU7" s="563"/>
      <c r="AV7" s="417"/>
      <c r="AW7" s="385"/>
      <c r="AX7" s="559"/>
      <c r="AY7" s="560"/>
      <c r="AZ7" s="561"/>
      <c r="BA7" s="158"/>
      <c r="BB7" s="562"/>
      <c r="BC7" s="158"/>
      <c r="BD7" s="561"/>
      <c r="BE7" s="563"/>
      <c r="BF7" s="417"/>
    </row>
    <row r="8" spans="1:58" ht="13.5">
      <c r="A8" s="420"/>
      <c r="B8" s="518"/>
      <c r="C8" s="517"/>
      <c r="D8" s="517"/>
      <c r="E8" s="517" t="s">
        <v>377</v>
      </c>
      <c r="F8" s="546" t="e">
        <f>#REF!/#REF!</f>
        <v>#REF!</v>
      </c>
      <c r="G8" s="546"/>
      <c r="H8" s="551" t="e">
        <f>#REF!/#REF!</f>
        <v>#REF!</v>
      </c>
      <c r="I8" s="385"/>
      <c r="J8" s="559"/>
      <c r="K8" s="158"/>
      <c r="L8" s="561"/>
      <c r="M8" s="158"/>
      <c r="N8" s="562"/>
      <c r="O8" s="158"/>
      <c r="P8" s="561"/>
      <c r="Q8" s="563"/>
      <c r="R8" s="417">
        <f>SUM(R9:R10)</f>
        <v>0</v>
      </c>
      <c r="S8" s="385"/>
      <c r="T8" s="158"/>
      <c r="U8" s="158"/>
      <c r="V8" s="158"/>
      <c r="W8" s="158"/>
      <c r="X8" s="158"/>
      <c r="Y8" s="158"/>
      <c r="Z8" s="158"/>
      <c r="AA8" s="158"/>
      <c r="AB8" s="417">
        <f>SUM(AB9:AB10)</f>
        <v>18000000</v>
      </c>
      <c r="AC8" s="385"/>
      <c r="AD8" s="559"/>
      <c r="AE8" s="158"/>
      <c r="AF8" s="561"/>
      <c r="AG8" s="158"/>
      <c r="AH8" s="562"/>
      <c r="AI8" s="158"/>
      <c r="AJ8" s="561"/>
      <c r="AK8" s="563"/>
      <c r="AL8" s="417">
        <f>SUM(AL9:AL10)</f>
        <v>3600000</v>
      </c>
      <c r="AM8" s="385"/>
      <c r="AN8" s="559"/>
      <c r="AO8" s="158"/>
      <c r="AP8" s="561"/>
      <c r="AQ8" s="158"/>
      <c r="AR8" s="562"/>
      <c r="AS8" s="158"/>
      <c r="AT8" s="561"/>
      <c r="AU8" s="563"/>
      <c r="AV8" s="417">
        <f>SUM(AV9:AV10)</f>
        <v>3600000</v>
      </c>
      <c r="AW8" s="385"/>
      <c r="AX8" s="559"/>
      <c r="AY8" s="158"/>
      <c r="AZ8" s="561"/>
      <c r="BA8" s="158"/>
      <c r="BB8" s="562"/>
      <c r="BC8" s="158"/>
      <c r="BD8" s="561"/>
      <c r="BE8" s="563"/>
      <c r="BF8" s="417">
        <f>SUM(BF9:BF10)</f>
        <v>0</v>
      </c>
    </row>
    <row r="9" spans="1:58" ht="13.5">
      <c r="A9" s="420"/>
      <c r="B9" s="518"/>
      <c r="C9" s="517"/>
      <c r="D9" s="517"/>
      <c r="E9" s="517"/>
      <c r="F9" s="546"/>
      <c r="G9" s="546"/>
      <c r="H9" s="558"/>
      <c r="I9" s="385"/>
      <c r="J9" s="559"/>
      <c r="K9" s="158"/>
      <c r="L9" s="561"/>
      <c r="M9" s="158"/>
      <c r="N9" s="562"/>
      <c r="O9" s="158"/>
      <c r="P9" s="561"/>
      <c r="Q9" s="563"/>
      <c r="R9" s="417"/>
      <c r="S9" s="394" t="s">
        <v>297</v>
      </c>
      <c r="T9" s="552">
        <v>400000</v>
      </c>
      <c r="U9" s="553" t="s">
        <v>7</v>
      </c>
      <c r="V9" s="564">
        <v>30</v>
      </c>
      <c r="W9" s="553"/>
      <c r="X9" s="565"/>
      <c r="Y9" s="553"/>
      <c r="Z9" s="566"/>
      <c r="AA9" s="556" t="s">
        <v>8</v>
      </c>
      <c r="AB9" s="557">
        <f>SUM(T9*V9)</f>
        <v>12000000</v>
      </c>
      <c r="AC9" s="394" t="s">
        <v>282</v>
      </c>
      <c r="AD9" s="552">
        <v>300000</v>
      </c>
      <c r="AE9" s="553" t="s">
        <v>7</v>
      </c>
      <c r="AF9" s="554">
        <v>12</v>
      </c>
      <c r="AG9" s="553"/>
      <c r="AH9" s="555"/>
      <c r="AI9" s="553"/>
      <c r="AJ9" s="555"/>
      <c r="AK9" s="556" t="s">
        <v>8</v>
      </c>
      <c r="AL9" s="557">
        <f>SUM(AD9*AF9)</f>
        <v>3600000</v>
      </c>
      <c r="AM9" s="394" t="s">
        <v>282</v>
      </c>
      <c r="AN9" s="552">
        <v>300000</v>
      </c>
      <c r="AO9" s="553" t="s">
        <v>7</v>
      </c>
      <c r="AP9" s="554">
        <v>12</v>
      </c>
      <c r="AQ9" s="553"/>
      <c r="AR9" s="555"/>
      <c r="AS9" s="553"/>
      <c r="AT9" s="555"/>
      <c r="AU9" s="556" t="s">
        <v>8</v>
      </c>
      <c r="AV9" s="557">
        <f>SUM(AN9*AP9)</f>
        <v>3600000</v>
      </c>
      <c r="AW9" s="385"/>
      <c r="AX9" s="559"/>
      <c r="AY9" s="158"/>
      <c r="AZ9" s="561"/>
      <c r="BA9" s="158"/>
      <c r="BB9" s="562"/>
      <c r="BC9" s="158"/>
      <c r="BD9" s="561"/>
      <c r="BE9" s="563"/>
      <c r="BF9" s="417"/>
    </row>
    <row r="10" spans="1:58" ht="13.5">
      <c r="A10" s="420"/>
      <c r="B10" s="518"/>
      <c r="C10" s="517"/>
      <c r="D10" s="517"/>
      <c r="E10" s="517"/>
      <c r="F10" s="546"/>
      <c r="G10" s="546"/>
      <c r="H10" s="558"/>
      <c r="I10" s="385"/>
      <c r="J10" s="559"/>
      <c r="K10" s="158"/>
      <c r="L10" s="561"/>
      <c r="M10" s="158"/>
      <c r="N10" s="562"/>
      <c r="O10" s="158"/>
      <c r="P10" s="561"/>
      <c r="Q10" s="563"/>
      <c r="R10" s="417"/>
      <c r="S10" s="394" t="s">
        <v>298</v>
      </c>
      <c r="T10" s="552">
        <v>600000</v>
      </c>
      <c r="U10" s="553" t="s">
        <v>7</v>
      </c>
      <c r="V10" s="564">
        <v>10</v>
      </c>
      <c r="W10" s="553"/>
      <c r="X10" s="565"/>
      <c r="Y10" s="553"/>
      <c r="Z10" s="566"/>
      <c r="AA10" s="556" t="s">
        <v>8</v>
      </c>
      <c r="AB10" s="557">
        <f>SUM(T10*V10)</f>
        <v>6000000</v>
      </c>
      <c r="AC10" s="385"/>
      <c r="AD10" s="559"/>
      <c r="AE10" s="158"/>
      <c r="AF10" s="561"/>
      <c r="AG10" s="158"/>
      <c r="AH10" s="562"/>
      <c r="AI10" s="158"/>
      <c r="AJ10" s="561"/>
      <c r="AK10" s="563"/>
      <c r="AL10" s="417"/>
      <c r="AM10" s="385"/>
      <c r="AN10" s="559"/>
      <c r="AO10" s="158"/>
      <c r="AP10" s="561"/>
      <c r="AQ10" s="158"/>
      <c r="AR10" s="562"/>
      <c r="AS10" s="158"/>
      <c r="AT10" s="561"/>
      <c r="AU10" s="563"/>
      <c r="AV10" s="417"/>
      <c r="AW10" s="385"/>
      <c r="AX10" s="559"/>
      <c r="AY10" s="158"/>
      <c r="AZ10" s="561"/>
      <c r="BA10" s="158"/>
      <c r="BB10" s="562"/>
      <c r="BC10" s="158"/>
      <c r="BD10" s="561"/>
      <c r="BE10" s="563"/>
      <c r="BF10" s="417"/>
    </row>
    <row r="11" spans="1:58" ht="13.5">
      <c r="A11" s="420"/>
      <c r="B11" s="518"/>
      <c r="C11" s="517"/>
      <c r="D11" s="517"/>
      <c r="E11" s="517" t="s">
        <v>378</v>
      </c>
      <c r="F11" s="546" t="e">
        <f>#REF!/#REF!</f>
        <v>#REF!</v>
      </c>
      <c r="G11" s="546"/>
      <c r="H11" s="551" t="e">
        <f>#REF!/#REF!</f>
        <v>#REF!</v>
      </c>
      <c r="I11" s="389"/>
      <c r="J11" s="567"/>
      <c r="K11" s="568"/>
      <c r="L11" s="569"/>
      <c r="M11" s="206"/>
      <c r="N11" s="570"/>
      <c r="O11" s="206"/>
      <c r="P11" s="571"/>
      <c r="Q11" s="572"/>
      <c r="R11" s="417">
        <f>SUM(R12)</f>
        <v>0</v>
      </c>
      <c r="S11" s="385"/>
      <c r="T11" s="158"/>
      <c r="U11" s="158"/>
      <c r="V11" s="158"/>
      <c r="W11" s="158"/>
      <c r="X11" s="158"/>
      <c r="Y11" s="158"/>
      <c r="Z11" s="158"/>
      <c r="AA11" s="158"/>
      <c r="AB11" s="417">
        <f>SUM(AB12)</f>
        <v>4800000</v>
      </c>
      <c r="AC11" s="389"/>
      <c r="AD11" s="567"/>
      <c r="AE11" s="568"/>
      <c r="AF11" s="569"/>
      <c r="AG11" s="206"/>
      <c r="AH11" s="570"/>
      <c r="AI11" s="206"/>
      <c r="AJ11" s="571"/>
      <c r="AK11" s="572"/>
      <c r="AL11" s="417">
        <f>SUM(AL12)</f>
        <v>0</v>
      </c>
      <c r="AM11" s="389"/>
      <c r="AN11" s="567"/>
      <c r="AO11" s="568"/>
      <c r="AP11" s="569"/>
      <c r="AQ11" s="206"/>
      <c r="AR11" s="570"/>
      <c r="AS11" s="206"/>
      <c r="AT11" s="571"/>
      <c r="AU11" s="572"/>
      <c r="AV11" s="417">
        <f>SUM(AV12)</f>
        <v>0</v>
      </c>
      <c r="AW11" s="389"/>
      <c r="AX11" s="567"/>
      <c r="AY11" s="568"/>
      <c r="AZ11" s="569"/>
      <c r="BA11" s="206"/>
      <c r="BB11" s="570"/>
      <c r="BC11" s="206"/>
      <c r="BD11" s="571"/>
      <c r="BE11" s="572"/>
      <c r="BF11" s="417">
        <f>SUM(BF12)</f>
        <v>0</v>
      </c>
    </row>
    <row r="12" spans="1:58" ht="13.5">
      <c r="A12" s="420"/>
      <c r="B12" s="518"/>
      <c r="C12" s="517"/>
      <c r="D12" s="517"/>
      <c r="E12" s="517"/>
      <c r="F12" s="546" t="e">
        <f>#REF!/#REF!</f>
        <v>#REF!</v>
      </c>
      <c r="G12" s="546"/>
      <c r="H12" s="551"/>
      <c r="I12" s="385"/>
      <c r="J12" s="559"/>
      <c r="K12" s="158"/>
      <c r="L12" s="573"/>
      <c r="M12" s="158"/>
      <c r="N12" s="505"/>
      <c r="O12" s="158"/>
      <c r="P12" s="561"/>
      <c r="Q12" s="563"/>
      <c r="R12" s="417"/>
      <c r="S12" s="394" t="s">
        <v>305</v>
      </c>
      <c r="T12" s="552">
        <v>400000</v>
      </c>
      <c r="U12" s="553" t="s">
        <v>7</v>
      </c>
      <c r="V12" s="564">
        <v>12</v>
      </c>
      <c r="W12" s="553"/>
      <c r="X12" s="565"/>
      <c r="Y12" s="553"/>
      <c r="Z12" s="566"/>
      <c r="AA12" s="556" t="s">
        <v>8</v>
      </c>
      <c r="AB12" s="557">
        <f>SUM(T12*V12)</f>
        <v>4800000</v>
      </c>
      <c r="AC12" s="385"/>
      <c r="AD12" s="559"/>
      <c r="AE12" s="158"/>
      <c r="AF12" s="573"/>
      <c r="AG12" s="158"/>
      <c r="AH12" s="505"/>
      <c r="AI12" s="158"/>
      <c r="AJ12" s="561"/>
      <c r="AK12" s="563"/>
      <c r="AL12" s="417"/>
      <c r="AM12" s="385"/>
      <c r="AN12" s="559"/>
      <c r="AO12" s="158"/>
      <c r="AP12" s="573"/>
      <c r="AQ12" s="158"/>
      <c r="AR12" s="505"/>
      <c r="AS12" s="158"/>
      <c r="AT12" s="561"/>
      <c r="AU12" s="563"/>
      <c r="AV12" s="417"/>
      <c r="AW12" s="385"/>
      <c r="AX12" s="559"/>
      <c r="AY12" s="158"/>
      <c r="AZ12" s="573"/>
      <c r="BA12" s="158"/>
      <c r="BB12" s="505"/>
      <c r="BC12" s="158"/>
      <c r="BD12" s="561"/>
      <c r="BE12" s="563"/>
      <c r="BF12" s="417"/>
    </row>
    <row r="13" spans="1:58" ht="13.5">
      <c r="A13" s="420"/>
      <c r="B13" s="518"/>
      <c r="C13" s="518"/>
      <c r="D13" s="517"/>
      <c r="E13" s="517" t="s">
        <v>379</v>
      </c>
      <c r="F13" s="546" t="e">
        <f>#REF!/#REF!</f>
        <v>#REF!</v>
      </c>
      <c r="G13" s="546"/>
      <c r="H13" s="551" t="e">
        <f>SUM(#REF!/#REF!)*100%</f>
        <v>#REF!</v>
      </c>
      <c r="I13" s="385"/>
      <c r="J13" s="158"/>
      <c r="K13" s="158"/>
      <c r="L13" s="505"/>
      <c r="M13" s="158"/>
      <c r="N13" s="535"/>
      <c r="O13" s="158"/>
      <c r="P13" s="158"/>
      <c r="Q13" s="158"/>
      <c r="R13" s="417">
        <f>SUM(R14:R16)</f>
        <v>0</v>
      </c>
      <c r="S13" s="385"/>
      <c r="T13" s="158"/>
      <c r="U13" s="158"/>
      <c r="V13" s="505"/>
      <c r="W13" s="158"/>
      <c r="X13" s="535"/>
      <c r="Y13" s="158"/>
      <c r="Z13" s="158"/>
      <c r="AA13" s="158"/>
      <c r="AB13" s="417">
        <f>SUM(AB14:AB14)</f>
        <v>0</v>
      </c>
      <c r="AC13" s="385"/>
      <c r="AD13" s="158"/>
      <c r="AE13" s="158"/>
      <c r="AF13" s="505"/>
      <c r="AG13" s="158"/>
      <c r="AH13" s="535"/>
      <c r="AI13" s="158"/>
      <c r="AJ13" s="158"/>
      <c r="AK13" s="158"/>
      <c r="AL13" s="417">
        <f>SUM(AL14:AL14)</f>
        <v>4000000</v>
      </c>
      <c r="AM13" s="385"/>
      <c r="AN13" s="158"/>
      <c r="AO13" s="158"/>
      <c r="AP13" s="505"/>
      <c r="AQ13" s="158"/>
      <c r="AR13" s="535"/>
      <c r="AS13" s="158"/>
      <c r="AT13" s="158"/>
      <c r="AU13" s="158"/>
      <c r="AV13" s="417">
        <f>SUM(AV14:AV14)</f>
        <v>0</v>
      </c>
      <c r="AW13" s="385"/>
      <c r="AX13" s="158"/>
      <c r="AY13" s="158"/>
      <c r="AZ13" s="505"/>
      <c r="BA13" s="158"/>
      <c r="BB13" s="535"/>
      <c r="BC13" s="158"/>
      <c r="BD13" s="158"/>
      <c r="BE13" s="158"/>
      <c r="BF13" s="417">
        <f>SUM(BF14:BF14)</f>
        <v>0</v>
      </c>
    </row>
    <row r="14" spans="1:58" ht="13.5">
      <c r="A14" s="420"/>
      <c r="B14" s="518"/>
      <c r="C14" s="518"/>
      <c r="D14" s="518"/>
      <c r="E14" s="518"/>
      <c r="F14" s="546" t="e">
        <f>#REF!/#REF!</f>
        <v>#REF!</v>
      </c>
      <c r="G14" s="546"/>
      <c r="H14" s="551"/>
      <c r="I14" s="385"/>
      <c r="J14" s="559"/>
      <c r="K14" s="560"/>
      <c r="L14" s="505"/>
      <c r="M14" s="158"/>
      <c r="N14" s="562"/>
      <c r="O14" s="158"/>
      <c r="P14" s="561"/>
      <c r="Q14" s="563"/>
      <c r="R14" s="417"/>
      <c r="S14" s="385"/>
      <c r="T14" s="559"/>
      <c r="U14" s="560"/>
      <c r="V14" s="505"/>
      <c r="W14" s="158"/>
      <c r="X14" s="562"/>
      <c r="Y14" s="158"/>
      <c r="Z14" s="561"/>
      <c r="AA14" s="563"/>
      <c r="AB14" s="417"/>
      <c r="AC14" s="407" t="s">
        <v>299</v>
      </c>
      <c r="AD14" s="552">
        <v>200000</v>
      </c>
      <c r="AE14" s="553" t="s">
        <v>7</v>
      </c>
      <c r="AF14" s="554">
        <v>20</v>
      </c>
      <c r="AG14" s="553"/>
      <c r="AH14" s="555"/>
      <c r="AI14" s="553"/>
      <c r="AJ14" s="555"/>
      <c r="AK14" s="556" t="s">
        <v>8</v>
      </c>
      <c r="AL14" s="557">
        <f>SUM(AD14*AF14)</f>
        <v>4000000</v>
      </c>
      <c r="AM14" s="385"/>
      <c r="AN14" s="559"/>
      <c r="AO14" s="560"/>
      <c r="AP14" s="505"/>
      <c r="AQ14" s="158"/>
      <c r="AR14" s="562"/>
      <c r="AS14" s="158"/>
      <c r="AT14" s="561"/>
      <c r="AU14" s="563"/>
      <c r="AV14" s="417"/>
      <c r="AW14" s="385"/>
      <c r="AX14" s="559"/>
      <c r="AY14" s="560"/>
      <c r="AZ14" s="505"/>
      <c r="BA14" s="158"/>
      <c r="BB14" s="562"/>
      <c r="BC14" s="158"/>
      <c r="BD14" s="561"/>
      <c r="BE14" s="563"/>
      <c r="BF14" s="417"/>
    </row>
    <row r="15" spans="1:58" ht="13.5">
      <c r="A15" s="420"/>
      <c r="B15" s="518"/>
      <c r="C15" s="518"/>
      <c r="D15" s="517"/>
      <c r="E15" s="517" t="s">
        <v>380</v>
      </c>
      <c r="F15" s="546" t="e">
        <f>#REF!/#REF!</f>
        <v>#REF!</v>
      </c>
      <c r="G15" s="546"/>
      <c r="H15" s="551" t="e">
        <f>SUM(#REF!/#REF!)*100%</f>
        <v>#REF!</v>
      </c>
      <c r="I15" s="385"/>
      <c r="J15" s="158"/>
      <c r="K15" s="158"/>
      <c r="L15" s="505"/>
      <c r="M15" s="158"/>
      <c r="N15" s="535"/>
      <c r="O15" s="158"/>
      <c r="P15" s="158"/>
      <c r="Q15" s="158"/>
      <c r="R15" s="417">
        <f>SUM(R16:R18)</f>
        <v>0</v>
      </c>
      <c r="S15" s="385"/>
      <c r="T15" s="158"/>
      <c r="U15" s="158"/>
      <c r="V15" s="505"/>
      <c r="W15" s="158"/>
      <c r="X15" s="535"/>
      <c r="Y15" s="158"/>
      <c r="Z15" s="158"/>
      <c r="AA15" s="158"/>
      <c r="AB15" s="417">
        <f>SUM(AB16)</f>
        <v>240000</v>
      </c>
      <c r="AC15" s="385"/>
      <c r="AD15" s="158"/>
      <c r="AE15" s="158"/>
      <c r="AF15" s="505"/>
      <c r="AG15" s="158"/>
      <c r="AH15" s="535"/>
      <c r="AI15" s="158"/>
      <c r="AJ15" s="158"/>
      <c r="AK15" s="158"/>
      <c r="AL15" s="417">
        <f>SUM(AL16)</f>
        <v>0</v>
      </c>
      <c r="AM15" s="385"/>
      <c r="AN15" s="158"/>
      <c r="AO15" s="158"/>
      <c r="AP15" s="505"/>
      <c r="AQ15" s="158"/>
      <c r="AR15" s="535"/>
      <c r="AS15" s="158"/>
      <c r="AT15" s="158"/>
      <c r="AU15" s="158"/>
      <c r="AV15" s="417">
        <f>SUM(AV16)</f>
        <v>0</v>
      </c>
      <c r="AW15" s="385"/>
      <c r="AX15" s="158"/>
      <c r="AY15" s="158"/>
      <c r="AZ15" s="505"/>
      <c r="BA15" s="158"/>
      <c r="BB15" s="535"/>
      <c r="BC15" s="158"/>
      <c r="BD15" s="158"/>
      <c r="BE15" s="158"/>
      <c r="BF15" s="417">
        <f>SUM(BF16)</f>
        <v>0</v>
      </c>
    </row>
    <row r="16" spans="1:58" ht="13.5">
      <c r="A16" s="420"/>
      <c r="B16" s="518"/>
      <c r="C16" s="518"/>
      <c r="D16" s="518"/>
      <c r="E16" s="518"/>
      <c r="F16" s="546" t="e">
        <f>#REF!/#REF!</f>
        <v>#REF!</v>
      </c>
      <c r="G16" s="546"/>
      <c r="H16" s="551"/>
      <c r="I16" s="385"/>
      <c r="J16" s="559"/>
      <c r="K16" s="158"/>
      <c r="L16" s="561"/>
      <c r="M16" s="158"/>
      <c r="N16" s="562"/>
      <c r="O16" s="158"/>
      <c r="P16" s="561"/>
      <c r="Q16" s="563"/>
      <c r="R16" s="417"/>
      <c r="S16" s="394" t="s">
        <v>284</v>
      </c>
      <c r="T16" s="552">
        <v>20000</v>
      </c>
      <c r="U16" s="553" t="s">
        <v>7</v>
      </c>
      <c r="V16" s="566">
        <v>12</v>
      </c>
      <c r="W16" s="553"/>
      <c r="X16" s="565"/>
      <c r="Y16" s="553"/>
      <c r="Z16" s="566"/>
      <c r="AA16" s="556" t="s">
        <v>8</v>
      </c>
      <c r="AB16" s="557">
        <f>SUM(T16*V16)</f>
        <v>240000</v>
      </c>
      <c r="AC16" s="394"/>
      <c r="AD16" s="552"/>
      <c r="AE16" s="553"/>
      <c r="AF16" s="566"/>
      <c r="AG16" s="553"/>
      <c r="AH16" s="565"/>
      <c r="AI16" s="553"/>
      <c r="AJ16" s="566"/>
      <c r="AK16" s="556"/>
      <c r="AL16" s="557"/>
      <c r="AM16" s="385"/>
      <c r="AN16" s="559"/>
      <c r="AO16" s="158"/>
      <c r="AP16" s="561"/>
      <c r="AQ16" s="158"/>
      <c r="AR16" s="562"/>
      <c r="AS16" s="158"/>
      <c r="AT16" s="561"/>
      <c r="AU16" s="563"/>
      <c r="AV16" s="417"/>
      <c r="AW16" s="385"/>
      <c r="AX16" s="559"/>
      <c r="AY16" s="158"/>
      <c r="AZ16" s="561"/>
      <c r="BA16" s="158"/>
      <c r="BB16" s="562"/>
      <c r="BC16" s="158"/>
      <c r="BD16" s="561"/>
      <c r="BE16" s="563"/>
      <c r="BF16" s="417"/>
    </row>
    <row r="17" spans="1:58" ht="13.5">
      <c r="A17" s="420"/>
      <c r="B17" s="518"/>
      <c r="C17" s="518"/>
      <c r="D17" s="517"/>
      <c r="E17" s="517" t="s">
        <v>381</v>
      </c>
      <c r="F17" s="546" t="e">
        <f>#REF!/#REF!</f>
        <v>#REF!</v>
      </c>
      <c r="G17" s="546"/>
      <c r="H17" s="551" t="e">
        <f>SUM(#REF!/#REF!)*100%</f>
        <v>#REF!</v>
      </c>
      <c r="I17" s="385"/>
      <c r="J17" s="158"/>
      <c r="K17" s="158"/>
      <c r="L17" s="505"/>
      <c r="M17" s="158"/>
      <c r="N17" s="535"/>
      <c r="O17" s="158"/>
      <c r="P17" s="158"/>
      <c r="Q17" s="158"/>
      <c r="R17" s="417">
        <f>SUM(R18:R20)</f>
        <v>0</v>
      </c>
      <c r="S17" s="385"/>
      <c r="T17" s="158"/>
      <c r="U17" s="158"/>
      <c r="V17" s="505"/>
      <c r="W17" s="158"/>
      <c r="X17" s="535"/>
      <c r="Y17" s="158"/>
      <c r="Z17" s="158"/>
      <c r="AA17" s="158"/>
      <c r="AB17" s="417">
        <f>SUM(AB18:AB19)</f>
        <v>1240000</v>
      </c>
      <c r="AC17" s="385"/>
      <c r="AD17" s="158"/>
      <c r="AE17" s="158"/>
      <c r="AF17" s="505"/>
      <c r="AG17" s="158"/>
      <c r="AH17" s="535"/>
      <c r="AI17" s="158"/>
      <c r="AJ17" s="158"/>
      <c r="AK17" s="158"/>
      <c r="AL17" s="417">
        <f>SUM(AL18:AL19)</f>
        <v>240000</v>
      </c>
      <c r="AM17" s="385"/>
      <c r="AN17" s="158"/>
      <c r="AO17" s="158"/>
      <c r="AP17" s="505"/>
      <c r="AQ17" s="158"/>
      <c r="AR17" s="535"/>
      <c r="AS17" s="158"/>
      <c r="AT17" s="158"/>
      <c r="AU17" s="158"/>
      <c r="AV17" s="417">
        <f>SUM(AV18:AV19)</f>
        <v>0</v>
      </c>
      <c r="AW17" s="385"/>
      <c r="AX17" s="158"/>
      <c r="AY17" s="158"/>
      <c r="AZ17" s="505"/>
      <c r="BA17" s="158"/>
      <c r="BB17" s="535"/>
      <c r="BC17" s="158"/>
      <c r="BD17" s="158"/>
      <c r="BE17" s="158"/>
      <c r="BF17" s="417">
        <f>SUM(BF18:BF19)</f>
        <v>0</v>
      </c>
    </row>
    <row r="18" spans="1:58" ht="13.5">
      <c r="A18" s="420"/>
      <c r="B18" s="518"/>
      <c r="C18" s="518"/>
      <c r="D18" s="518"/>
      <c r="E18" s="518"/>
      <c r="F18" s="546" t="e">
        <f>#REF!/#REF!</f>
        <v>#REF!</v>
      </c>
      <c r="G18" s="546"/>
      <c r="H18" s="551"/>
      <c r="I18" s="385"/>
      <c r="J18" s="559"/>
      <c r="K18" s="158"/>
      <c r="L18" s="573"/>
      <c r="M18" s="158"/>
      <c r="N18" s="562"/>
      <c r="O18" s="158"/>
      <c r="P18" s="561"/>
      <c r="Q18" s="563"/>
      <c r="R18" s="417"/>
      <c r="S18" s="394" t="s">
        <v>283</v>
      </c>
      <c r="T18" s="552">
        <v>20000</v>
      </c>
      <c r="U18" s="553" t="s">
        <v>7</v>
      </c>
      <c r="V18" s="566">
        <v>12</v>
      </c>
      <c r="W18" s="553"/>
      <c r="X18" s="565"/>
      <c r="Y18" s="553"/>
      <c r="Z18" s="566"/>
      <c r="AA18" s="556" t="s">
        <v>8</v>
      </c>
      <c r="AB18" s="557">
        <f>SUM(T18*V18)</f>
        <v>240000</v>
      </c>
      <c r="AC18" s="394" t="s">
        <v>283</v>
      </c>
      <c r="AD18" s="552">
        <v>20000</v>
      </c>
      <c r="AE18" s="553" t="s">
        <v>7</v>
      </c>
      <c r="AF18" s="566">
        <v>12</v>
      </c>
      <c r="AG18" s="553"/>
      <c r="AH18" s="565"/>
      <c r="AI18" s="553"/>
      <c r="AJ18" s="566"/>
      <c r="AK18" s="556" t="s">
        <v>8</v>
      </c>
      <c r="AL18" s="557">
        <f>SUM(AD18*AF18)</f>
        <v>240000</v>
      </c>
      <c r="AM18" s="385"/>
      <c r="AN18" s="559"/>
      <c r="AO18" s="158"/>
      <c r="AP18" s="573"/>
      <c r="AQ18" s="158"/>
      <c r="AR18" s="562"/>
      <c r="AS18" s="158"/>
      <c r="AT18" s="561"/>
      <c r="AU18" s="563"/>
      <c r="AV18" s="417"/>
      <c r="AW18" s="385"/>
      <c r="AX18" s="559"/>
      <c r="AY18" s="158"/>
      <c r="AZ18" s="573"/>
      <c r="BA18" s="158"/>
      <c r="BB18" s="562"/>
      <c r="BC18" s="158"/>
      <c r="BD18" s="561"/>
      <c r="BE18" s="563"/>
      <c r="BF18" s="417"/>
    </row>
    <row r="19" spans="1:58" ht="13.5">
      <c r="A19" s="420"/>
      <c r="B19" s="518"/>
      <c r="C19" s="518"/>
      <c r="D19" s="518"/>
      <c r="E19" s="518"/>
      <c r="F19" s="546" t="e">
        <f>#REF!/#REF!</f>
        <v>#REF!</v>
      </c>
      <c r="G19" s="546"/>
      <c r="H19" s="551"/>
      <c r="I19" s="385"/>
      <c r="J19" s="559"/>
      <c r="K19" s="158"/>
      <c r="L19" s="573"/>
      <c r="M19" s="158"/>
      <c r="N19" s="562"/>
      <c r="O19" s="158"/>
      <c r="P19" s="561"/>
      <c r="Q19" s="563"/>
      <c r="R19" s="417"/>
      <c r="S19" s="395" t="s">
        <v>300</v>
      </c>
      <c r="T19" s="574">
        <v>500000</v>
      </c>
      <c r="U19" s="575" t="s">
        <v>7</v>
      </c>
      <c r="V19" s="576">
        <v>2</v>
      </c>
      <c r="W19" s="577"/>
      <c r="X19" s="578"/>
      <c r="Y19" s="577"/>
      <c r="Z19" s="579"/>
      <c r="AA19" s="580" t="s">
        <v>8</v>
      </c>
      <c r="AB19" s="581">
        <f>SUM(T19*V19)</f>
        <v>1000000</v>
      </c>
      <c r="AC19" s="385"/>
      <c r="AD19" s="559"/>
      <c r="AE19" s="158"/>
      <c r="AF19" s="573"/>
      <c r="AG19" s="158"/>
      <c r="AH19" s="562"/>
      <c r="AI19" s="158"/>
      <c r="AJ19" s="561"/>
      <c r="AK19" s="563"/>
      <c r="AL19" s="417"/>
      <c r="AM19" s="385"/>
      <c r="AN19" s="559"/>
      <c r="AO19" s="158"/>
      <c r="AP19" s="573"/>
      <c r="AQ19" s="158"/>
      <c r="AR19" s="562"/>
      <c r="AS19" s="158"/>
      <c r="AT19" s="561"/>
      <c r="AU19" s="563"/>
      <c r="AV19" s="417"/>
      <c r="AW19" s="385"/>
      <c r="AX19" s="559"/>
      <c r="AY19" s="158"/>
      <c r="AZ19" s="573"/>
      <c r="BA19" s="158"/>
      <c r="BB19" s="562"/>
      <c r="BC19" s="158"/>
      <c r="BD19" s="561"/>
      <c r="BE19" s="563"/>
      <c r="BF19" s="417"/>
    </row>
    <row r="20" spans="1:58" ht="13.5">
      <c r="A20" s="420"/>
      <c r="B20" s="518"/>
      <c r="C20" s="518"/>
      <c r="D20" s="517"/>
      <c r="E20" s="517" t="s">
        <v>382</v>
      </c>
      <c r="F20" s="546" t="e">
        <f>#REF!/#REF!</f>
        <v>#REF!</v>
      </c>
      <c r="G20" s="546"/>
      <c r="H20" s="551" t="e">
        <f>SUM(#REF!/#REF!)*100%</f>
        <v>#REF!</v>
      </c>
      <c r="I20" s="385"/>
      <c r="J20" s="158"/>
      <c r="K20" s="158"/>
      <c r="L20" s="505"/>
      <c r="M20" s="158"/>
      <c r="N20" s="535"/>
      <c r="O20" s="158"/>
      <c r="P20" s="158"/>
      <c r="Q20" s="158"/>
      <c r="R20" s="417">
        <f>SUM(R21:R23)</f>
        <v>0</v>
      </c>
      <c r="S20" s="385"/>
      <c r="T20" s="158"/>
      <c r="U20" s="158"/>
      <c r="V20" s="505"/>
      <c r="W20" s="158"/>
      <c r="X20" s="535"/>
      <c r="Y20" s="158"/>
      <c r="Z20" s="158"/>
      <c r="AA20" s="158"/>
      <c r="AB20" s="417">
        <f>SUM(AB21)</f>
        <v>0</v>
      </c>
      <c r="AC20" s="385"/>
      <c r="AD20" s="158"/>
      <c r="AE20" s="158"/>
      <c r="AF20" s="505"/>
      <c r="AG20" s="158"/>
      <c r="AH20" s="535"/>
      <c r="AI20" s="158"/>
      <c r="AJ20" s="158"/>
      <c r="AK20" s="158"/>
      <c r="AL20" s="417">
        <f>SUM(AL21)</f>
        <v>0</v>
      </c>
      <c r="AM20" s="385"/>
      <c r="AN20" s="158"/>
      <c r="AO20" s="158"/>
      <c r="AP20" s="505"/>
      <c r="AQ20" s="158"/>
      <c r="AR20" s="535"/>
      <c r="AS20" s="158"/>
      <c r="AT20" s="158"/>
      <c r="AU20" s="158"/>
      <c r="AV20" s="417">
        <f>SUM(AV21)</f>
        <v>0</v>
      </c>
      <c r="AW20" s="385"/>
      <c r="AX20" s="158"/>
      <c r="AY20" s="158"/>
      <c r="AZ20" s="505"/>
      <c r="BA20" s="158"/>
      <c r="BB20" s="535"/>
      <c r="BC20" s="158"/>
      <c r="BD20" s="158"/>
      <c r="BE20" s="158"/>
      <c r="BF20" s="417">
        <f>SUM(BF21)</f>
        <v>0</v>
      </c>
    </row>
    <row r="21" spans="1:58" ht="13.5">
      <c r="A21" s="420"/>
      <c r="B21" s="518"/>
      <c r="C21" s="518"/>
      <c r="D21" s="518"/>
      <c r="E21" s="518"/>
      <c r="F21" s="546" t="e">
        <f>#REF!/#REF!</f>
        <v>#REF!</v>
      </c>
      <c r="G21" s="546"/>
      <c r="H21" s="551" t="e">
        <f>SUM(#REF!/#REF!)*100%</f>
        <v>#REF!</v>
      </c>
      <c r="I21" s="385"/>
      <c r="J21" s="158"/>
      <c r="K21" s="158"/>
      <c r="L21" s="505"/>
      <c r="M21" s="158"/>
      <c r="N21" s="535"/>
      <c r="O21" s="158"/>
      <c r="P21" s="158"/>
      <c r="Q21" s="158"/>
      <c r="R21" s="417"/>
      <c r="S21" s="385"/>
      <c r="T21" s="158"/>
      <c r="U21" s="158"/>
      <c r="V21" s="505"/>
      <c r="W21" s="158"/>
      <c r="X21" s="535"/>
      <c r="Y21" s="158"/>
      <c r="Z21" s="158"/>
      <c r="AA21" s="158"/>
      <c r="AB21" s="417"/>
      <c r="AC21" s="385"/>
      <c r="AD21" s="158"/>
      <c r="AE21" s="158"/>
      <c r="AF21" s="505"/>
      <c r="AG21" s="158"/>
      <c r="AH21" s="535"/>
      <c r="AI21" s="158"/>
      <c r="AJ21" s="158"/>
      <c r="AK21" s="158"/>
      <c r="AL21" s="417"/>
      <c r="AM21" s="385"/>
      <c r="AN21" s="158"/>
      <c r="AO21" s="158"/>
      <c r="AP21" s="505"/>
      <c r="AQ21" s="158"/>
      <c r="AR21" s="535"/>
      <c r="AS21" s="158"/>
      <c r="AT21" s="158"/>
      <c r="AU21" s="158"/>
      <c r="AV21" s="417"/>
      <c r="AW21" s="385"/>
      <c r="AX21" s="158"/>
      <c r="AY21" s="158"/>
      <c r="AZ21" s="505"/>
      <c r="BA21" s="158"/>
      <c r="BB21" s="535"/>
      <c r="BC21" s="158"/>
      <c r="BD21" s="158"/>
      <c r="BE21" s="158"/>
      <c r="BF21" s="417"/>
    </row>
    <row r="22" spans="1:58" ht="13.5">
      <c r="A22" s="420"/>
      <c r="B22" s="518"/>
      <c r="C22" s="518"/>
      <c r="D22" s="517"/>
      <c r="E22" s="517" t="s">
        <v>383</v>
      </c>
      <c r="F22" s="546" t="e">
        <f>#REF!/#REF!</f>
        <v>#REF!</v>
      </c>
      <c r="G22" s="546"/>
      <c r="H22" s="551" t="e">
        <f>SUM(#REF!/#REF!)*100%</f>
        <v>#REF!</v>
      </c>
      <c r="I22" s="385"/>
      <c r="J22" s="158"/>
      <c r="K22" s="158"/>
      <c r="L22" s="505"/>
      <c r="M22" s="158"/>
      <c r="N22" s="535"/>
      <c r="O22" s="158"/>
      <c r="P22" s="158"/>
      <c r="Q22" s="158"/>
      <c r="R22" s="417">
        <f>SUM(R23:R25)</f>
        <v>0</v>
      </c>
      <c r="S22" s="394"/>
      <c r="T22" s="552">
        <v>40000</v>
      </c>
      <c r="U22" s="582" t="s">
        <v>7</v>
      </c>
      <c r="V22" s="566">
        <v>12</v>
      </c>
      <c r="W22" s="553"/>
      <c r="X22" s="565"/>
      <c r="Y22" s="553"/>
      <c r="Z22" s="566"/>
      <c r="AA22" s="556" t="s">
        <v>8</v>
      </c>
      <c r="AB22" s="417">
        <f>SUM(AB23:AB25)</f>
        <v>480000</v>
      </c>
      <c r="AC22" s="394"/>
      <c r="AD22" s="552">
        <v>20000</v>
      </c>
      <c r="AE22" s="553" t="s">
        <v>7</v>
      </c>
      <c r="AF22" s="554">
        <v>50</v>
      </c>
      <c r="AG22" s="553" t="s">
        <v>7</v>
      </c>
      <c r="AH22" s="555"/>
      <c r="AI22" s="553"/>
      <c r="AJ22" s="566"/>
      <c r="AK22" s="556" t="s">
        <v>8</v>
      </c>
      <c r="AL22" s="417">
        <f>SUM(AL23:AL25)</f>
        <v>1300000</v>
      </c>
      <c r="AM22" s="385"/>
      <c r="AN22" s="158"/>
      <c r="AO22" s="158"/>
      <c r="AP22" s="505"/>
      <c r="AQ22" s="158"/>
      <c r="AR22" s="535"/>
      <c r="AS22" s="158"/>
      <c r="AT22" s="158"/>
      <c r="AU22" s="158"/>
      <c r="AV22" s="417">
        <f>SUM(AV23:AV25)</f>
        <v>300000</v>
      </c>
      <c r="AW22" s="385"/>
      <c r="AX22" s="158"/>
      <c r="AY22" s="158"/>
      <c r="AZ22" s="505"/>
      <c r="BA22" s="158"/>
      <c r="BB22" s="535"/>
      <c r="BC22" s="158"/>
      <c r="BD22" s="158"/>
      <c r="BE22" s="158"/>
      <c r="BF22" s="417">
        <f>SUM(BF23:BF25)</f>
        <v>1760000</v>
      </c>
    </row>
    <row r="23" spans="1:58" ht="13.5">
      <c r="A23" s="420"/>
      <c r="B23" s="518"/>
      <c r="C23" s="518"/>
      <c r="D23" s="518"/>
      <c r="E23" s="518"/>
      <c r="F23" s="546" t="e">
        <f>#REF!/#REF!</f>
        <v>#REF!</v>
      </c>
      <c r="G23" s="546"/>
      <c r="H23" s="551" t="e">
        <f>SUM(#REF!/#REF!)*100%</f>
        <v>#REF!</v>
      </c>
      <c r="I23" s="385"/>
      <c r="J23" s="158"/>
      <c r="K23" s="158"/>
      <c r="L23" s="505"/>
      <c r="M23" s="158"/>
      <c r="N23" s="535"/>
      <c r="O23" s="158"/>
      <c r="P23" s="158"/>
      <c r="Q23" s="158"/>
      <c r="R23" s="417"/>
      <c r="S23" s="394" t="s">
        <v>301</v>
      </c>
      <c r="T23" s="552">
        <v>40000</v>
      </c>
      <c r="U23" s="582" t="s">
        <v>7</v>
      </c>
      <c r="V23" s="566">
        <v>12</v>
      </c>
      <c r="W23" s="553"/>
      <c r="X23" s="565"/>
      <c r="Y23" s="553"/>
      <c r="Z23" s="566"/>
      <c r="AA23" s="556" t="s">
        <v>8</v>
      </c>
      <c r="AB23" s="557">
        <f>SUM(T23*V23)</f>
        <v>480000</v>
      </c>
      <c r="AC23" s="394" t="s">
        <v>301</v>
      </c>
      <c r="AD23" s="552">
        <v>30000</v>
      </c>
      <c r="AE23" s="553" t="s">
        <v>7</v>
      </c>
      <c r="AF23" s="555">
        <v>10</v>
      </c>
      <c r="AG23" s="553"/>
      <c r="AH23" s="555"/>
      <c r="AI23" s="553"/>
      <c r="AJ23" s="555"/>
      <c r="AK23" s="556" t="s">
        <v>8</v>
      </c>
      <c r="AL23" s="557">
        <f>SUM(AD23*AF23)</f>
        <v>300000</v>
      </c>
      <c r="AM23" s="394" t="s">
        <v>301</v>
      </c>
      <c r="AN23" s="552">
        <v>30000</v>
      </c>
      <c r="AO23" s="553" t="s">
        <v>7</v>
      </c>
      <c r="AP23" s="555">
        <v>10</v>
      </c>
      <c r="AQ23" s="553"/>
      <c r="AR23" s="555"/>
      <c r="AS23" s="553"/>
      <c r="AT23" s="555"/>
      <c r="AU23" s="556" t="s">
        <v>8</v>
      </c>
      <c r="AV23" s="557">
        <f>SUM(AN23*AP23)</f>
        <v>300000</v>
      </c>
      <c r="AW23" s="394" t="s">
        <v>301</v>
      </c>
      <c r="AX23" s="552">
        <v>80000</v>
      </c>
      <c r="AY23" s="582" t="s">
        <v>7</v>
      </c>
      <c r="AZ23" s="566">
        <v>12</v>
      </c>
      <c r="BA23" s="553"/>
      <c r="BB23" s="565"/>
      <c r="BC23" s="553"/>
      <c r="BD23" s="566"/>
      <c r="BE23" s="556" t="s">
        <v>8</v>
      </c>
      <c r="BF23" s="557">
        <f>SUM(AX23*AZ23)</f>
        <v>960000</v>
      </c>
    </row>
    <row r="24" spans="1:58" ht="13.5">
      <c r="A24" s="420"/>
      <c r="B24" s="518"/>
      <c r="C24" s="518"/>
      <c r="D24" s="518"/>
      <c r="E24" s="518"/>
      <c r="F24" s="546" t="e">
        <f>#REF!/#REF!</f>
        <v>#REF!</v>
      </c>
      <c r="G24" s="546"/>
      <c r="H24" s="551" t="e">
        <f>SUM(#REF!/#REF!)*100%</f>
        <v>#REF!</v>
      </c>
      <c r="I24" s="385"/>
      <c r="J24" s="158"/>
      <c r="K24" s="158"/>
      <c r="L24" s="505"/>
      <c r="M24" s="158"/>
      <c r="N24" s="535"/>
      <c r="O24" s="158"/>
      <c r="P24" s="158"/>
      <c r="Q24" s="158"/>
      <c r="R24" s="417"/>
      <c r="S24" s="385"/>
      <c r="T24" s="158"/>
      <c r="U24" s="158"/>
      <c r="V24" s="505"/>
      <c r="W24" s="158"/>
      <c r="X24" s="535"/>
      <c r="Y24" s="158"/>
      <c r="Z24" s="158"/>
      <c r="AA24" s="158"/>
      <c r="AB24" s="417"/>
      <c r="AC24" s="394" t="s">
        <v>178</v>
      </c>
      <c r="AD24" s="552">
        <v>20000</v>
      </c>
      <c r="AE24" s="553" t="s">
        <v>7</v>
      </c>
      <c r="AF24" s="554">
        <v>50</v>
      </c>
      <c r="AG24" s="553" t="s">
        <v>7</v>
      </c>
      <c r="AH24" s="555"/>
      <c r="AI24" s="553"/>
      <c r="AJ24" s="566"/>
      <c r="AK24" s="556" t="s">
        <v>8</v>
      </c>
      <c r="AL24" s="557">
        <f>SUM(AD24*AF24)</f>
        <v>1000000</v>
      </c>
      <c r="AM24" s="385"/>
      <c r="AN24" s="158"/>
      <c r="AO24" s="158"/>
      <c r="AP24" s="505"/>
      <c r="AQ24" s="158"/>
      <c r="AR24" s="535"/>
      <c r="AS24" s="158"/>
      <c r="AT24" s="158"/>
      <c r="AU24" s="158"/>
      <c r="AV24" s="417"/>
      <c r="AW24" s="394" t="s">
        <v>275</v>
      </c>
      <c r="AX24" s="552">
        <v>100000</v>
      </c>
      <c r="AY24" s="582" t="s">
        <v>7</v>
      </c>
      <c r="AZ24" s="583">
        <v>4</v>
      </c>
      <c r="BA24" s="553"/>
      <c r="BB24" s="565"/>
      <c r="BC24" s="553"/>
      <c r="BD24" s="566"/>
      <c r="BE24" s="556" t="s">
        <v>8</v>
      </c>
      <c r="BF24" s="557">
        <f>SUM(AX24*AZ24)</f>
        <v>400000</v>
      </c>
    </row>
    <row r="25" spans="1:58" ht="13.5">
      <c r="A25" s="420"/>
      <c r="B25" s="518"/>
      <c r="C25" s="518"/>
      <c r="D25" s="518"/>
      <c r="E25" s="518"/>
      <c r="F25" s="546" t="e">
        <f>#REF!/#REF!</f>
        <v>#REF!</v>
      </c>
      <c r="G25" s="546"/>
      <c r="H25" s="551" t="e">
        <f>SUM(#REF!/#REF!)*100%</f>
        <v>#REF!</v>
      </c>
      <c r="I25" s="385"/>
      <c r="J25" s="158"/>
      <c r="K25" s="158"/>
      <c r="L25" s="505"/>
      <c r="M25" s="158"/>
      <c r="N25" s="535"/>
      <c r="O25" s="158"/>
      <c r="P25" s="158"/>
      <c r="Q25" s="158"/>
      <c r="R25" s="417"/>
      <c r="S25" s="385"/>
      <c r="T25" s="158"/>
      <c r="U25" s="158"/>
      <c r="V25" s="505"/>
      <c r="W25" s="158"/>
      <c r="X25" s="535"/>
      <c r="Y25" s="158"/>
      <c r="Z25" s="158"/>
      <c r="AA25" s="158"/>
      <c r="AB25" s="417"/>
      <c r="AC25" s="385"/>
      <c r="AD25" s="158"/>
      <c r="AE25" s="158"/>
      <c r="AF25" s="505"/>
      <c r="AG25" s="158"/>
      <c r="AH25" s="535"/>
      <c r="AI25" s="158"/>
      <c r="AJ25" s="158"/>
      <c r="AK25" s="158"/>
      <c r="AL25" s="417"/>
      <c r="AM25" s="385"/>
      <c r="AN25" s="158"/>
      <c r="AO25" s="158"/>
      <c r="AP25" s="505"/>
      <c r="AQ25" s="158"/>
      <c r="AR25" s="535"/>
      <c r="AS25" s="158"/>
      <c r="AT25" s="158"/>
      <c r="AU25" s="158"/>
      <c r="AV25" s="417"/>
      <c r="AW25" s="394" t="s">
        <v>276</v>
      </c>
      <c r="AX25" s="552">
        <v>200000</v>
      </c>
      <c r="AY25" s="553" t="s">
        <v>7</v>
      </c>
      <c r="AZ25" s="554">
        <v>2</v>
      </c>
      <c r="BA25" s="553" t="s">
        <v>7</v>
      </c>
      <c r="BB25" s="584">
        <v>1</v>
      </c>
      <c r="BC25" s="553"/>
      <c r="BD25" s="553"/>
      <c r="BE25" s="556" t="s">
        <v>8</v>
      </c>
      <c r="BF25" s="557">
        <f>SUM(AX25*AZ25*BB25)</f>
        <v>400000</v>
      </c>
    </row>
    <row r="26" spans="1:58" ht="13.5">
      <c r="A26" s="420"/>
      <c r="B26" s="518"/>
      <c r="C26" s="518"/>
      <c r="D26" s="517"/>
      <c r="E26" s="517" t="s">
        <v>384</v>
      </c>
      <c r="F26" s="546" t="e">
        <f>#REF!/#REF!</f>
        <v>#REF!</v>
      </c>
      <c r="G26" s="546"/>
      <c r="H26" s="551" t="e">
        <f>SUM(#REF!/#REF!)*100%</f>
        <v>#REF!</v>
      </c>
      <c r="I26" s="385"/>
      <c r="J26" s="158"/>
      <c r="K26" s="158"/>
      <c r="L26" s="505"/>
      <c r="M26" s="158"/>
      <c r="N26" s="535"/>
      <c r="O26" s="158"/>
      <c r="P26" s="158"/>
      <c r="Q26" s="158"/>
      <c r="R26" s="417">
        <f>SUM(R27)</f>
        <v>0</v>
      </c>
      <c r="S26" s="385"/>
      <c r="T26" s="158"/>
      <c r="U26" s="158"/>
      <c r="V26" s="505"/>
      <c r="W26" s="158"/>
      <c r="X26" s="535"/>
      <c r="Y26" s="158"/>
      <c r="Z26" s="158"/>
      <c r="AA26" s="158"/>
      <c r="AB26" s="417">
        <f>SUM(AB27)</f>
        <v>720000</v>
      </c>
      <c r="AC26" s="385"/>
      <c r="AD26" s="158"/>
      <c r="AE26" s="158"/>
      <c r="AF26" s="505"/>
      <c r="AG26" s="158"/>
      <c r="AH26" s="535"/>
      <c r="AI26" s="158"/>
      <c r="AJ26" s="158"/>
      <c r="AK26" s="158"/>
      <c r="AL26" s="417">
        <f>SUM(AL27)</f>
        <v>0</v>
      </c>
      <c r="AM26" s="385"/>
      <c r="AN26" s="158"/>
      <c r="AO26" s="158"/>
      <c r="AP26" s="505"/>
      <c r="AQ26" s="158"/>
      <c r="AR26" s="535"/>
      <c r="AS26" s="158"/>
      <c r="AT26" s="158"/>
      <c r="AU26" s="158"/>
      <c r="AV26" s="417">
        <f>SUM(AV27)</f>
        <v>0</v>
      </c>
      <c r="AW26" s="385"/>
      <c r="AX26" s="158"/>
      <c r="AY26" s="158"/>
      <c r="AZ26" s="505"/>
      <c r="BA26" s="158"/>
      <c r="BB26" s="535"/>
      <c r="BC26" s="158"/>
      <c r="BD26" s="158"/>
      <c r="BE26" s="158"/>
      <c r="BF26" s="417">
        <f>SUM(BF27)</f>
        <v>0</v>
      </c>
    </row>
    <row r="27" spans="1:58" ht="13.5">
      <c r="A27" s="420"/>
      <c r="B27" s="518"/>
      <c r="C27" s="518"/>
      <c r="D27" s="518"/>
      <c r="E27" s="518"/>
      <c r="F27" s="546" t="e">
        <f>#REF!/#REF!</f>
        <v>#REF!</v>
      </c>
      <c r="G27" s="546"/>
      <c r="H27" s="551" t="e">
        <f>SUM(#REF!/#REF!)*100%</f>
        <v>#REF!</v>
      </c>
      <c r="I27" s="385"/>
      <c r="J27" s="158"/>
      <c r="K27" s="158"/>
      <c r="L27" s="505"/>
      <c r="M27" s="158"/>
      <c r="N27" s="535"/>
      <c r="O27" s="158"/>
      <c r="P27" s="158"/>
      <c r="Q27" s="158"/>
      <c r="R27" s="417"/>
      <c r="S27" s="406" t="s">
        <v>302</v>
      </c>
      <c r="T27" s="574">
        <v>30000</v>
      </c>
      <c r="U27" s="577" t="s">
        <v>7</v>
      </c>
      <c r="V27" s="585">
        <v>2</v>
      </c>
      <c r="W27" s="577" t="s">
        <v>7</v>
      </c>
      <c r="X27" s="579">
        <v>12</v>
      </c>
      <c r="Y27" s="577"/>
      <c r="Z27" s="579"/>
      <c r="AA27" s="580" t="s">
        <v>8</v>
      </c>
      <c r="AB27" s="581">
        <f>SUM(T27*V27*X27)</f>
        <v>720000</v>
      </c>
      <c r="AC27" s="385"/>
      <c r="AD27" s="158"/>
      <c r="AE27" s="158"/>
      <c r="AF27" s="505"/>
      <c r="AG27" s="158"/>
      <c r="AH27" s="535"/>
      <c r="AI27" s="158"/>
      <c r="AJ27" s="158"/>
      <c r="AK27" s="158"/>
      <c r="AL27" s="417"/>
      <c r="AM27" s="385"/>
      <c r="AN27" s="158"/>
      <c r="AO27" s="158"/>
      <c r="AP27" s="505"/>
      <c r="AQ27" s="158"/>
      <c r="AR27" s="535"/>
      <c r="AS27" s="158"/>
      <c r="AT27" s="158"/>
      <c r="AU27" s="158"/>
      <c r="AV27" s="417"/>
      <c r="AW27" s="385"/>
      <c r="AX27" s="158"/>
      <c r="AY27" s="158"/>
      <c r="AZ27" s="505"/>
      <c r="BA27" s="158"/>
      <c r="BB27" s="535"/>
      <c r="BC27" s="158"/>
      <c r="BD27" s="158"/>
      <c r="BE27" s="158"/>
      <c r="BF27" s="417"/>
    </row>
    <row r="28" spans="1:58" ht="13.5">
      <c r="A28" s="420"/>
      <c r="B28" s="518"/>
      <c r="C28" s="518"/>
      <c r="D28" s="517"/>
      <c r="E28" s="517" t="s">
        <v>385</v>
      </c>
      <c r="F28" s="546" t="e">
        <f>#REF!/#REF!</f>
        <v>#REF!</v>
      </c>
      <c r="G28" s="546"/>
      <c r="H28" s="551" t="e">
        <f>SUM(#REF!/#REF!)*100%</f>
        <v>#REF!</v>
      </c>
      <c r="I28" s="385"/>
      <c r="J28" s="158"/>
      <c r="K28" s="158"/>
      <c r="L28" s="505"/>
      <c r="M28" s="158"/>
      <c r="N28" s="535"/>
      <c r="O28" s="158"/>
      <c r="P28" s="158"/>
      <c r="Q28" s="158"/>
      <c r="R28" s="417">
        <f>SUM(R29)</f>
        <v>0</v>
      </c>
      <c r="S28" s="394"/>
      <c r="T28" s="552"/>
      <c r="U28" s="582"/>
      <c r="V28" s="554"/>
      <c r="W28" s="553"/>
      <c r="X28" s="565"/>
      <c r="Y28" s="553"/>
      <c r="Z28" s="566"/>
      <c r="AA28" s="556"/>
      <c r="AB28" s="417">
        <f>SUM(AB29)</f>
        <v>1200000</v>
      </c>
      <c r="AC28" s="385"/>
      <c r="AD28" s="158"/>
      <c r="AE28" s="158"/>
      <c r="AF28" s="505"/>
      <c r="AG28" s="158"/>
      <c r="AH28" s="535"/>
      <c r="AI28" s="158"/>
      <c r="AJ28" s="158"/>
      <c r="AK28" s="158"/>
      <c r="AL28" s="417"/>
      <c r="AM28" s="385"/>
      <c r="AN28" s="158"/>
      <c r="AO28" s="158"/>
      <c r="AP28" s="505"/>
      <c r="AQ28" s="158"/>
      <c r="AR28" s="535"/>
      <c r="AS28" s="158"/>
      <c r="AT28" s="158"/>
      <c r="AU28" s="158"/>
      <c r="AV28" s="417"/>
      <c r="AW28" s="385"/>
      <c r="AX28" s="158"/>
      <c r="AY28" s="158"/>
      <c r="AZ28" s="505"/>
      <c r="BA28" s="158"/>
      <c r="BB28" s="535"/>
      <c r="BC28" s="158"/>
      <c r="BD28" s="158"/>
      <c r="BE28" s="158"/>
      <c r="BF28" s="417"/>
    </row>
    <row r="29" spans="1:58" ht="13.5">
      <c r="A29" s="420"/>
      <c r="B29" s="518"/>
      <c r="C29" s="518"/>
      <c r="D29" s="518"/>
      <c r="E29" s="518"/>
      <c r="F29" s="546" t="e">
        <f>#REF!/#REF!</f>
        <v>#REF!</v>
      </c>
      <c r="G29" s="546"/>
      <c r="H29" s="551" t="e">
        <f>SUM(#REF!/#REF!)*100%</f>
        <v>#REF!</v>
      </c>
      <c r="I29" s="385"/>
      <c r="J29" s="158"/>
      <c r="K29" s="158"/>
      <c r="L29" s="505"/>
      <c r="M29" s="158"/>
      <c r="N29" s="535"/>
      <c r="O29" s="158"/>
      <c r="P29" s="158"/>
      <c r="Q29" s="158"/>
      <c r="R29" s="417"/>
      <c r="S29" s="385"/>
      <c r="T29" s="552">
        <v>300000</v>
      </c>
      <c r="U29" s="582" t="s">
        <v>7</v>
      </c>
      <c r="V29" s="554">
        <v>4</v>
      </c>
      <c r="W29" s="553"/>
      <c r="X29" s="565"/>
      <c r="Y29" s="553"/>
      <c r="Z29" s="566"/>
      <c r="AA29" s="556" t="s">
        <v>8</v>
      </c>
      <c r="AB29" s="417">
        <f>T29*V29</f>
        <v>1200000</v>
      </c>
      <c r="AC29" s="385"/>
      <c r="AD29" s="158"/>
      <c r="AE29" s="158"/>
      <c r="AF29" s="505"/>
      <c r="AG29" s="158"/>
      <c r="AH29" s="535"/>
      <c r="AI29" s="158"/>
      <c r="AJ29" s="158"/>
      <c r="AK29" s="158"/>
      <c r="AL29" s="417"/>
      <c r="AM29" s="385"/>
      <c r="AN29" s="158"/>
      <c r="AO29" s="158"/>
      <c r="AP29" s="505"/>
      <c r="AQ29" s="158"/>
      <c r="AR29" s="535"/>
      <c r="AS29" s="158"/>
      <c r="AT29" s="158"/>
      <c r="AU29" s="158"/>
      <c r="AV29" s="417"/>
      <c r="AW29" s="385"/>
      <c r="AX29" s="559"/>
      <c r="AY29" s="158"/>
      <c r="AZ29" s="561"/>
      <c r="BA29" s="158"/>
      <c r="BB29" s="562"/>
      <c r="BC29" s="158"/>
      <c r="BD29" s="561"/>
      <c r="BE29" s="563"/>
      <c r="BF29" s="417"/>
    </row>
    <row r="30" spans="1:58" ht="13.5">
      <c r="A30" s="420"/>
      <c r="B30" s="518"/>
      <c r="C30" s="518"/>
      <c r="D30" s="517"/>
      <c r="E30" s="517" t="s">
        <v>386</v>
      </c>
      <c r="F30" s="546" t="e">
        <f>#REF!/#REF!</f>
        <v>#REF!</v>
      </c>
      <c r="G30" s="546"/>
      <c r="H30" s="551" t="e">
        <f>SUM(#REF!/#REF!)*100%</f>
        <v>#REF!</v>
      </c>
      <c r="I30" s="385"/>
      <c r="J30" s="158"/>
      <c r="K30" s="158"/>
      <c r="L30" s="505"/>
      <c r="M30" s="158"/>
      <c r="N30" s="535"/>
      <c r="O30" s="158"/>
      <c r="P30" s="158"/>
      <c r="Q30" s="158"/>
      <c r="R30" s="417">
        <f>SUM(R31)</f>
        <v>0</v>
      </c>
      <c r="S30" s="385"/>
      <c r="T30" s="158"/>
      <c r="U30" s="158"/>
      <c r="V30" s="505"/>
      <c r="W30" s="158"/>
      <c r="X30" s="535"/>
      <c r="Y30" s="158"/>
      <c r="Z30" s="158"/>
      <c r="AA30" s="158"/>
      <c r="AB30" s="417">
        <f>SUM(AB31)</f>
        <v>1200000</v>
      </c>
      <c r="AC30" s="385"/>
      <c r="AD30" s="158"/>
      <c r="AE30" s="158"/>
      <c r="AF30" s="505"/>
      <c r="AG30" s="158"/>
      <c r="AH30" s="535"/>
      <c r="AI30" s="158"/>
      <c r="AJ30" s="158"/>
      <c r="AK30" s="158"/>
      <c r="AL30" s="417">
        <f>SUM(AL31)</f>
        <v>500000</v>
      </c>
      <c r="AM30" s="385"/>
      <c r="AN30" s="158"/>
      <c r="AO30" s="158"/>
      <c r="AP30" s="505"/>
      <c r="AQ30" s="158"/>
      <c r="AR30" s="535"/>
      <c r="AS30" s="158"/>
      <c r="AT30" s="158"/>
      <c r="AU30" s="158"/>
      <c r="AV30" s="417">
        <f>SUM(AV31)</f>
        <v>0</v>
      </c>
      <c r="AW30" s="385"/>
      <c r="AX30" s="559"/>
      <c r="AY30" s="158"/>
      <c r="AZ30" s="561"/>
      <c r="BA30" s="158"/>
      <c r="BB30" s="562"/>
      <c r="BC30" s="158"/>
      <c r="BD30" s="561"/>
      <c r="BE30" s="563"/>
      <c r="BF30" s="417">
        <f>SUM(BF31)</f>
        <v>0</v>
      </c>
    </row>
    <row r="31" spans="1:58" ht="13.5">
      <c r="A31" s="420"/>
      <c r="B31" s="518"/>
      <c r="C31" s="518"/>
      <c r="D31" s="518"/>
      <c r="E31" s="518"/>
      <c r="F31" s="546" t="e">
        <f>#REF!/#REF!</f>
        <v>#REF!</v>
      </c>
      <c r="G31" s="546"/>
      <c r="H31" s="551" t="e">
        <f>SUM(#REF!/#REF!)*100%</f>
        <v>#REF!</v>
      </c>
      <c r="I31" s="385"/>
      <c r="J31" s="158"/>
      <c r="K31" s="158"/>
      <c r="L31" s="505"/>
      <c r="M31" s="158"/>
      <c r="N31" s="535"/>
      <c r="O31" s="158"/>
      <c r="P31" s="158"/>
      <c r="Q31" s="158"/>
      <c r="R31" s="417"/>
      <c r="S31" s="394" t="s">
        <v>34</v>
      </c>
      <c r="T31" s="552">
        <v>300000</v>
      </c>
      <c r="U31" s="582" t="s">
        <v>7</v>
      </c>
      <c r="V31" s="583">
        <v>4</v>
      </c>
      <c r="W31" s="553"/>
      <c r="X31" s="565"/>
      <c r="Y31" s="553"/>
      <c r="Z31" s="566"/>
      <c r="AA31" s="556" t="s">
        <v>8</v>
      </c>
      <c r="AB31" s="557">
        <f>SUM(T31*V31)</f>
        <v>1200000</v>
      </c>
      <c r="AC31" s="394" t="s">
        <v>170</v>
      </c>
      <c r="AD31" s="552">
        <v>500000</v>
      </c>
      <c r="AE31" s="582" t="s">
        <v>7</v>
      </c>
      <c r="AF31" s="566">
        <v>1</v>
      </c>
      <c r="AG31" s="553"/>
      <c r="AH31" s="565"/>
      <c r="AI31" s="553"/>
      <c r="AJ31" s="566"/>
      <c r="AK31" s="556" t="s">
        <v>8</v>
      </c>
      <c r="AL31" s="557">
        <f>SUM(AD31*AF31)</f>
        <v>500000</v>
      </c>
      <c r="AM31" s="385"/>
      <c r="AN31" s="158"/>
      <c r="AO31" s="158"/>
      <c r="AP31" s="505"/>
      <c r="AQ31" s="158"/>
      <c r="AR31" s="535"/>
      <c r="AS31" s="158"/>
      <c r="AT31" s="158"/>
      <c r="AU31" s="158"/>
      <c r="AV31" s="417"/>
      <c r="AW31" s="385"/>
      <c r="AX31" s="158"/>
      <c r="AY31" s="158"/>
      <c r="AZ31" s="158"/>
      <c r="BA31" s="158"/>
      <c r="BB31" s="158"/>
      <c r="BC31" s="158"/>
      <c r="BD31" s="158"/>
      <c r="BE31" s="158"/>
      <c r="BF31" s="418"/>
    </row>
    <row r="32" spans="1:58" ht="13.5">
      <c r="A32" s="420"/>
      <c r="B32" s="518"/>
      <c r="C32" s="518"/>
      <c r="D32" s="517"/>
      <c r="E32" s="517" t="s">
        <v>387</v>
      </c>
      <c r="F32" s="546" t="e">
        <f>#REF!/#REF!</f>
        <v>#REF!</v>
      </c>
      <c r="G32" s="546"/>
      <c r="H32" s="551" t="e">
        <f>SUM(#REF!/#REF!)*100%</f>
        <v>#REF!</v>
      </c>
      <c r="I32" s="385"/>
      <c r="J32" s="158"/>
      <c r="K32" s="158"/>
      <c r="L32" s="505"/>
      <c r="M32" s="158"/>
      <c r="N32" s="535"/>
      <c r="O32" s="158"/>
      <c r="P32" s="158"/>
      <c r="Q32" s="158"/>
      <c r="R32" s="417">
        <f>SUM(R33)</f>
        <v>0</v>
      </c>
      <c r="S32" s="385"/>
      <c r="T32" s="158"/>
      <c r="U32" s="158"/>
      <c r="V32" s="505"/>
      <c r="W32" s="158"/>
      <c r="X32" s="535"/>
      <c r="Y32" s="158"/>
      <c r="Z32" s="158"/>
      <c r="AA32" s="158"/>
      <c r="AB32" s="417">
        <f>SUM(AB33)</f>
        <v>0</v>
      </c>
      <c r="AC32" s="385"/>
      <c r="AD32" s="158"/>
      <c r="AE32" s="158"/>
      <c r="AF32" s="505"/>
      <c r="AG32" s="158"/>
      <c r="AH32" s="535"/>
      <c r="AI32" s="158"/>
      <c r="AJ32" s="158"/>
      <c r="AK32" s="158"/>
      <c r="AL32" s="417">
        <f>SUM(AL33)</f>
        <v>240000</v>
      </c>
      <c r="AM32" s="385"/>
      <c r="AN32" s="158"/>
      <c r="AO32" s="158"/>
      <c r="AP32" s="505"/>
      <c r="AQ32" s="158"/>
      <c r="AR32" s="535"/>
      <c r="AS32" s="158"/>
      <c r="AT32" s="158"/>
      <c r="AU32" s="158"/>
      <c r="AV32" s="417">
        <f>SUM(AV33)</f>
        <v>0</v>
      </c>
      <c r="AW32" s="394" t="s">
        <v>277</v>
      </c>
      <c r="AX32" s="552">
        <v>300000</v>
      </c>
      <c r="AY32" s="582" t="s">
        <v>7</v>
      </c>
      <c r="AZ32" s="584">
        <v>2</v>
      </c>
      <c r="BA32" s="553"/>
      <c r="BB32" s="565"/>
      <c r="BC32" s="553"/>
      <c r="BD32" s="566"/>
      <c r="BE32" s="556" t="s">
        <v>8</v>
      </c>
      <c r="BF32" s="557">
        <f>SUM(AX32*AZ32)</f>
        <v>600000</v>
      </c>
    </row>
    <row r="33" spans="1:58" ht="13.5">
      <c r="A33" s="420"/>
      <c r="B33" s="518"/>
      <c r="C33" s="518"/>
      <c r="D33" s="518"/>
      <c r="E33" s="518"/>
      <c r="F33" s="546" t="e">
        <f>#REF!/#REF!</f>
        <v>#REF!</v>
      </c>
      <c r="G33" s="546"/>
      <c r="H33" s="551" t="e">
        <f>SUM(#REF!/#REF!)*100%</f>
        <v>#REF!</v>
      </c>
      <c r="I33" s="385"/>
      <c r="J33" s="158"/>
      <c r="K33" s="158"/>
      <c r="L33" s="505"/>
      <c r="M33" s="158"/>
      <c r="N33" s="535"/>
      <c r="O33" s="158"/>
      <c r="P33" s="158"/>
      <c r="Q33" s="158"/>
      <c r="R33" s="417"/>
      <c r="S33" s="385"/>
      <c r="T33" s="158"/>
      <c r="U33" s="158"/>
      <c r="V33" s="505"/>
      <c r="W33" s="158"/>
      <c r="X33" s="535"/>
      <c r="Y33" s="158"/>
      <c r="Z33" s="158"/>
      <c r="AA33" s="158"/>
      <c r="AB33" s="417"/>
      <c r="AC33" s="394" t="s">
        <v>285</v>
      </c>
      <c r="AD33" s="552">
        <v>20000</v>
      </c>
      <c r="AE33" s="582" t="s">
        <v>7</v>
      </c>
      <c r="AF33" s="566">
        <v>12</v>
      </c>
      <c r="AG33" s="553"/>
      <c r="AH33" s="565"/>
      <c r="AI33" s="553"/>
      <c r="AJ33" s="566"/>
      <c r="AK33" s="556" t="s">
        <v>8</v>
      </c>
      <c r="AL33" s="557">
        <f>SUM(AD33*AF33)</f>
        <v>240000</v>
      </c>
      <c r="AM33" s="385"/>
      <c r="AN33" s="158"/>
      <c r="AO33" s="158"/>
      <c r="AP33" s="505"/>
      <c r="AQ33" s="158"/>
      <c r="AR33" s="535"/>
      <c r="AS33" s="158"/>
      <c r="AT33" s="158"/>
      <c r="AU33" s="158"/>
      <c r="AV33" s="417"/>
      <c r="AW33" s="408"/>
      <c r="AX33" s="158"/>
      <c r="AY33" s="158"/>
      <c r="AZ33" s="505"/>
      <c r="BA33" s="158"/>
      <c r="BB33" s="535"/>
      <c r="BC33" s="158"/>
      <c r="BD33" s="158"/>
      <c r="BE33" s="158"/>
      <c r="BF33" s="417"/>
    </row>
    <row r="34" spans="1:58" ht="13.5">
      <c r="A34" s="420"/>
      <c r="B34" s="518"/>
      <c r="C34" s="518"/>
      <c r="D34" s="517"/>
      <c r="E34" s="517" t="s">
        <v>388</v>
      </c>
      <c r="F34" s="546" t="e">
        <f>#REF!/#REF!</f>
        <v>#REF!</v>
      </c>
      <c r="G34" s="546"/>
      <c r="H34" s="551" t="e">
        <f>SUM(#REF!/#REF!)*100%</f>
        <v>#REF!</v>
      </c>
      <c r="I34" s="385"/>
      <c r="J34" s="158"/>
      <c r="K34" s="158"/>
      <c r="L34" s="505"/>
      <c r="M34" s="158"/>
      <c r="N34" s="535"/>
      <c r="O34" s="158"/>
      <c r="P34" s="158"/>
      <c r="Q34" s="158"/>
      <c r="R34" s="417">
        <f>SUM(R35:R41)</f>
        <v>0</v>
      </c>
      <c r="S34" s="385"/>
      <c r="T34" s="158"/>
      <c r="U34" s="158"/>
      <c r="V34" s="505"/>
      <c r="W34" s="158"/>
      <c r="X34" s="535"/>
      <c r="Y34" s="158"/>
      <c r="Z34" s="158"/>
      <c r="AA34" s="158"/>
      <c r="AB34" s="417">
        <f>SUM(AB35:AB41)</f>
        <v>0</v>
      </c>
      <c r="AC34" s="385"/>
      <c r="AD34" s="158"/>
      <c r="AE34" s="158"/>
      <c r="AF34" s="505"/>
      <c r="AG34" s="158"/>
      <c r="AH34" s="535"/>
      <c r="AI34" s="158"/>
      <c r="AJ34" s="158"/>
      <c r="AK34" s="158"/>
      <c r="AL34" s="417">
        <f>SUM(AL35:AL41)</f>
        <v>2080000</v>
      </c>
      <c r="AM34" s="385"/>
      <c r="AN34" s="158"/>
      <c r="AO34" s="158"/>
      <c r="AP34" s="505"/>
      <c r="AQ34" s="158"/>
      <c r="AR34" s="535"/>
      <c r="AS34" s="158"/>
      <c r="AT34" s="158"/>
      <c r="AU34" s="158"/>
      <c r="AV34" s="417"/>
      <c r="AW34" s="385"/>
      <c r="AX34" s="158"/>
      <c r="AY34" s="158"/>
      <c r="AZ34" s="505"/>
      <c r="BA34" s="158"/>
      <c r="BB34" s="535"/>
      <c r="BC34" s="158"/>
      <c r="BD34" s="158"/>
      <c r="BE34" s="158"/>
      <c r="BF34" s="417">
        <f>SUM(BF35:BF41)</f>
        <v>3000000</v>
      </c>
    </row>
    <row r="35" spans="1:58" ht="13.5">
      <c r="A35" s="420"/>
      <c r="B35" s="518"/>
      <c r="C35" s="518"/>
      <c r="D35" s="518"/>
      <c r="E35" s="518"/>
      <c r="F35" s="546" t="e">
        <f>#REF!/#REF!</f>
        <v>#REF!</v>
      </c>
      <c r="G35" s="546"/>
      <c r="H35" s="551" t="e">
        <f>SUM(#REF!/#REF!)*100%</f>
        <v>#REF!</v>
      </c>
      <c r="I35" s="385"/>
      <c r="J35" s="158"/>
      <c r="K35" s="158"/>
      <c r="L35" s="505"/>
      <c r="M35" s="158"/>
      <c r="N35" s="535"/>
      <c r="O35" s="158"/>
      <c r="P35" s="158"/>
      <c r="Q35" s="158"/>
      <c r="R35" s="417"/>
      <c r="S35" s="385"/>
      <c r="T35" s="158"/>
      <c r="U35" s="158"/>
      <c r="V35" s="505"/>
      <c r="W35" s="158"/>
      <c r="X35" s="535"/>
      <c r="Y35" s="158"/>
      <c r="Z35" s="158"/>
      <c r="AA35" s="158"/>
      <c r="AB35" s="417"/>
      <c r="AC35" s="394" t="s">
        <v>183</v>
      </c>
      <c r="AD35" s="552">
        <v>100000</v>
      </c>
      <c r="AE35" s="553" t="s">
        <v>7</v>
      </c>
      <c r="AF35" s="583">
        <v>2</v>
      </c>
      <c r="AG35" s="553"/>
      <c r="AH35" s="555"/>
      <c r="AI35" s="553"/>
      <c r="AJ35" s="555"/>
      <c r="AK35" s="556" t="s">
        <v>8</v>
      </c>
      <c r="AL35" s="557">
        <f>SUM(AD35*AF35)</f>
        <v>200000</v>
      </c>
      <c r="AM35" s="385"/>
      <c r="AN35" s="158"/>
      <c r="AO35" s="158"/>
      <c r="AP35" s="505"/>
      <c r="AQ35" s="158"/>
      <c r="AR35" s="535"/>
      <c r="AS35" s="158"/>
      <c r="AT35" s="158"/>
      <c r="AU35" s="158"/>
      <c r="AV35" s="417"/>
      <c r="AW35" s="394" t="s">
        <v>208</v>
      </c>
      <c r="AX35" s="552">
        <v>3000000</v>
      </c>
      <c r="AY35" s="582" t="s">
        <v>7</v>
      </c>
      <c r="AZ35" s="584">
        <v>1</v>
      </c>
      <c r="BA35" s="553"/>
      <c r="BB35" s="565"/>
      <c r="BC35" s="553"/>
      <c r="BD35" s="566"/>
      <c r="BE35" s="556" t="s">
        <v>8</v>
      </c>
      <c r="BF35" s="557">
        <f>SUM(AX35*AZ35)</f>
        <v>3000000</v>
      </c>
    </row>
    <row r="36" spans="1:58" ht="13.5">
      <c r="A36" s="420"/>
      <c r="B36" s="518"/>
      <c r="C36" s="518"/>
      <c r="D36" s="518"/>
      <c r="E36" s="518"/>
      <c r="F36" s="546" t="e">
        <f>#REF!/#REF!</f>
        <v>#REF!</v>
      </c>
      <c r="G36" s="546"/>
      <c r="H36" s="551" t="e">
        <f>SUM(#REF!/#REF!)*100%</f>
        <v>#REF!</v>
      </c>
      <c r="I36" s="385"/>
      <c r="J36" s="158"/>
      <c r="K36" s="158"/>
      <c r="L36" s="505"/>
      <c r="M36" s="158"/>
      <c r="N36" s="535"/>
      <c r="O36" s="158"/>
      <c r="P36" s="158"/>
      <c r="Q36" s="158"/>
      <c r="R36" s="417"/>
      <c r="S36" s="385"/>
      <c r="T36" s="158"/>
      <c r="U36" s="158"/>
      <c r="V36" s="505"/>
      <c r="W36" s="158"/>
      <c r="X36" s="535"/>
      <c r="Y36" s="158"/>
      <c r="Z36" s="158"/>
      <c r="AA36" s="158"/>
      <c r="AB36" s="417"/>
      <c r="AC36" s="394" t="s">
        <v>187</v>
      </c>
      <c r="AD36" s="552">
        <v>6000</v>
      </c>
      <c r="AE36" s="553" t="s">
        <v>7</v>
      </c>
      <c r="AF36" s="554">
        <v>25</v>
      </c>
      <c r="AG36" s="553" t="s">
        <v>7</v>
      </c>
      <c r="AH36" s="583">
        <v>2</v>
      </c>
      <c r="AI36" s="553"/>
      <c r="AJ36" s="586"/>
      <c r="AK36" s="556" t="s">
        <v>8</v>
      </c>
      <c r="AL36" s="557">
        <f>SUM(AD36*AF36*AH36)</f>
        <v>300000</v>
      </c>
      <c r="AM36" s="385"/>
      <c r="AN36" s="158"/>
      <c r="AO36" s="158"/>
      <c r="AP36" s="505"/>
      <c r="AQ36" s="158"/>
      <c r="AR36" s="535"/>
      <c r="AS36" s="158"/>
      <c r="AT36" s="158"/>
      <c r="AU36" s="158"/>
      <c r="AV36" s="417"/>
      <c r="AW36" s="394"/>
      <c r="AX36" s="552"/>
      <c r="AY36" s="582"/>
      <c r="AZ36" s="584"/>
      <c r="BA36" s="553"/>
      <c r="BB36" s="565"/>
      <c r="BC36" s="553"/>
      <c r="BD36" s="566"/>
      <c r="BE36" s="556"/>
      <c r="BF36" s="557"/>
    </row>
    <row r="37" spans="1:58" ht="13.5">
      <c r="A37" s="420"/>
      <c r="B37" s="518"/>
      <c r="C37" s="518"/>
      <c r="D37" s="518"/>
      <c r="E37" s="518"/>
      <c r="F37" s="546" t="e">
        <f>#REF!/#REF!</f>
        <v>#REF!</v>
      </c>
      <c r="G37" s="546"/>
      <c r="H37" s="551" t="e">
        <f>SUM(#REF!/#REF!)*100%</f>
        <v>#REF!</v>
      </c>
      <c r="I37" s="385"/>
      <c r="J37" s="158"/>
      <c r="K37" s="158"/>
      <c r="L37" s="505"/>
      <c r="M37" s="158"/>
      <c r="N37" s="535"/>
      <c r="O37" s="158"/>
      <c r="P37" s="158"/>
      <c r="Q37" s="158"/>
      <c r="R37" s="417"/>
      <c r="S37" s="385"/>
      <c r="T37" s="158"/>
      <c r="U37" s="158"/>
      <c r="V37" s="505"/>
      <c r="W37" s="158"/>
      <c r="X37" s="535"/>
      <c r="Y37" s="158"/>
      <c r="Z37" s="158"/>
      <c r="AA37" s="158"/>
      <c r="AB37" s="417"/>
      <c r="AC37" s="394" t="s">
        <v>188</v>
      </c>
      <c r="AD37" s="552">
        <v>70000</v>
      </c>
      <c r="AE37" s="553" t="s">
        <v>7</v>
      </c>
      <c r="AF37" s="555">
        <v>2</v>
      </c>
      <c r="AG37" s="553"/>
      <c r="AH37" s="555"/>
      <c r="AI37" s="553"/>
      <c r="AJ37" s="555"/>
      <c r="AK37" s="556" t="s">
        <v>8</v>
      </c>
      <c r="AL37" s="557">
        <f>SUM(AD37*AF37)</f>
        <v>140000</v>
      </c>
      <c r="AM37" s="385"/>
      <c r="AN37" s="158"/>
      <c r="AO37" s="158"/>
      <c r="AP37" s="505"/>
      <c r="AQ37" s="158"/>
      <c r="AR37" s="535"/>
      <c r="AS37" s="158"/>
      <c r="AT37" s="158"/>
      <c r="AU37" s="158"/>
      <c r="AV37" s="417"/>
      <c r="AW37" s="394"/>
      <c r="AX37" s="552"/>
      <c r="AY37" s="582"/>
      <c r="AZ37" s="584"/>
      <c r="BA37" s="553"/>
      <c r="BB37" s="565"/>
      <c r="BC37" s="553"/>
      <c r="BD37" s="566"/>
      <c r="BE37" s="556"/>
      <c r="BF37" s="557"/>
    </row>
    <row r="38" spans="1:58" ht="13.5">
      <c r="A38" s="420"/>
      <c r="B38" s="518"/>
      <c r="C38" s="518"/>
      <c r="D38" s="518"/>
      <c r="E38" s="518"/>
      <c r="F38" s="546" t="e">
        <f>#REF!/#REF!</f>
        <v>#REF!</v>
      </c>
      <c r="G38" s="546"/>
      <c r="H38" s="551" t="e">
        <f>SUM(#REF!/#REF!)*100%</f>
        <v>#REF!</v>
      </c>
      <c r="I38" s="385"/>
      <c r="J38" s="158"/>
      <c r="K38" s="158"/>
      <c r="L38" s="505"/>
      <c r="M38" s="158"/>
      <c r="N38" s="535"/>
      <c r="O38" s="158"/>
      <c r="P38" s="158"/>
      <c r="Q38" s="158"/>
      <c r="R38" s="417"/>
      <c r="S38" s="385"/>
      <c r="T38" s="158"/>
      <c r="U38" s="158"/>
      <c r="V38" s="505"/>
      <c r="W38" s="158"/>
      <c r="X38" s="535"/>
      <c r="Y38" s="158"/>
      <c r="Z38" s="158"/>
      <c r="AA38" s="158"/>
      <c r="AB38" s="417"/>
      <c r="AC38" s="394" t="s">
        <v>189</v>
      </c>
      <c r="AD38" s="552">
        <v>100000</v>
      </c>
      <c r="AE38" s="553" t="s">
        <v>7</v>
      </c>
      <c r="AF38" s="555">
        <v>2</v>
      </c>
      <c r="AG38" s="553"/>
      <c r="AH38" s="555"/>
      <c r="AI38" s="553"/>
      <c r="AJ38" s="555"/>
      <c r="AK38" s="556" t="s">
        <v>8</v>
      </c>
      <c r="AL38" s="557">
        <f>SUM(AD38*AF38)</f>
        <v>200000</v>
      </c>
      <c r="AM38" s="385"/>
      <c r="AN38" s="158"/>
      <c r="AO38" s="158"/>
      <c r="AP38" s="505"/>
      <c r="AQ38" s="158"/>
      <c r="AR38" s="535"/>
      <c r="AS38" s="158"/>
      <c r="AT38" s="158"/>
      <c r="AU38" s="158"/>
      <c r="AV38" s="417"/>
      <c r="AW38" s="394"/>
      <c r="AX38" s="552"/>
      <c r="AY38" s="582"/>
      <c r="AZ38" s="584"/>
      <c r="BA38" s="553"/>
      <c r="BB38" s="565"/>
      <c r="BC38" s="553"/>
      <c r="BD38" s="566"/>
      <c r="BE38" s="556"/>
      <c r="BF38" s="557"/>
    </row>
    <row r="39" spans="1:58" ht="13.5">
      <c r="A39" s="420"/>
      <c r="B39" s="518"/>
      <c r="C39" s="518"/>
      <c r="D39" s="518"/>
      <c r="E39" s="518"/>
      <c r="F39" s="546" t="e">
        <f>#REF!/#REF!</f>
        <v>#REF!</v>
      </c>
      <c r="G39" s="546"/>
      <c r="H39" s="551" t="e">
        <f>SUM(#REF!/#REF!)*100%</f>
        <v>#REF!</v>
      </c>
      <c r="I39" s="385"/>
      <c r="J39" s="158"/>
      <c r="K39" s="158"/>
      <c r="L39" s="505"/>
      <c r="M39" s="158"/>
      <c r="N39" s="535"/>
      <c r="O39" s="158"/>
      <c r="P39" s="158"/>
      <c r="Q39" s="158"/>
      <c r="R39" s="417"/>
      <c r="S39" s="385"/>
      <c r="T39" s="158"/>
      <c r="U39" s="158"/>
      <c r="V39" s="505"/>
      <c r="W39" s="158"/>
      <c r="X39" s="535"/>
      <c r="Y39" s="158"/>
      <c r="Z39" s="158"/>
      <c r="AA39" s="158"/>
      <c r="AB39" s="417"/>
      <c r="AC39" s="394" t="s">
        <v>194</v>
      </c>
      <c r="AD39" s="552">
        <v>500000</v>
      </c>
      <c r="AE39" s="553" t="s">
        <v>7</v>
      </c>
      <c r="AF39" s="555">
        <v>1</v>
      </c>
      <c r="AG39" s="553"/>
      <c r="AH39" s="555"/>
      <c r="AI39" s="553"/>
      <c r="AJ39" s="555"/>
      <c r="AK39" s="556" t="s">
        <v>8</v>
      </c>
      <c r="AL39" s="557">
        <f>SUM(AD39*AF39)</f>
        <v>500000</v>
      </c>
      <c r="AM39" s="385"/>
      <c r="AN39" s="158"/>
      <c r="AO39" s="158"/>
      <c r="AP39" s="505"/>
      <c r="AQ39" s="158"/>
      <c r="AR39" s="535"/>
      <c r="AS39" s="158"/>
      <c r="AT39" s="158"/>
      <c r="AU39" s="158"/>
      <c r="AV39" s="417"/>
      <c r="AW39" s="394"/>
      <c r="AX39" s="552"/>
      <c r="AY39" s="582"/>
      <c r="AZ39" s="584"/>
      <c r="BA39" s="553"/>
      <c r="BB39" s="565"/>
      <c r="BC39" s="553"/>
      <c r="BD39" s="566"/>
      <c r="BE39" s="556"/>
      <c r="BF39" s="557"/>
    </row>
    <row r="40" spans="1:58" ht="13.5">
      <c r="A40" s="420"/>
      <c r="B40" s="518"/>
      <c r="C40" s="518"/>
      <c r="D40" s="518"/>
      <c r="E40" s="518"/>
      <c r="F40" s="546" t="e">
        <f>#REF!/#REF!</f>
        <v>#REF!</v>
      </c>
      <c r="G40" s="546"/>
      <c r="H40" s="551" t="e">
        <f>SUM(#REF!/#REF!)*100%</f>
        <v>#REF!</v>
      </c>
      <c r="I40" s="385"/>
      <c r="J40" s="158"/>
      <c r="K40" s="158"/>
      <c r="L40" s="505"/>
      <c r="M40" s="158"/>
      <c r="N40" s="535"/>
      <c r="O40" s="158"/>
      <c r="P40" s="158"/>
      <c r="Q40" s="158"/>
      <c r="R40" s="417"/>
      <c r="S40" s="385"/>
      <c r="T40" s="158"/>
      <c r="U40" s="158"/>
      <c r="V40" s="505"/>
      <c r="W40" s="158"/>
      <c r="X40" s="535"/>
      <c r="Y40" s="158"/>
      <c r="Z40" s="158"/>
      <c r="AA40" s="158"/>
      <c r="AB40" s="417"/>
      <c r="AC40" s="394" t="s">
        <v>195</v>
      </c>
      <c r="AD40" s="552">
        <v>500000</v>
      </c>
      <c r="AE40" s="553" t="s">
        <v>7</v>
      </c>
      <c r="AF40" s="555">
        <v>1</v>
      </c>
      <c r="AG40" s="553"/>
      <c r="AH40" s="555"/>
      <c r="AI40" s="553"/>
      <c r="AJ40" s="555"/>
      <c r="AK40" s="556" t="s">
        <v>8</v>
      </c>
      <c r="AL40" s="557">
        <f>SUM(AD40*AF40)</f>
        <v>500000</v>
      </c>
      <c r="AM40" s="385"/>
      <c r="AN40" s="158"/>
      <c r="AO40" s="158"/>
      <c r="AP40" s="505"/>
      <c r="AQ40" s="158"/>
      <c r="AR40" s="535"/>
      <c r="AS40" s="158"/>
      <c r="AT40" s="158"/>
      <c r="AU40" s="158"/>
      <c r="AV40" s="417"/>
      <c r="AW40" s="394"/>
      <c r="AX40" s="552"/>
      <c r="AY40" s="582"/>
      <c r="AZ40" s="584"/>
      <c r="BA40" s="553"/>
      <c r="BB40" s="565"/>
      <c r="BC40" s="553"/>
      <c r="BD40" s="566"/>
      <c r="BE40" s="556"/>
      <c r="BF40" s="557"/>
    </row>
    <row r="41" spans="1:58" ht="13.5">
      <c r="A41" s="420"/>
      <c r="B41" s="518"/>
      <c r="C41" s="518"/>
      <c r="D41" s="518"/>
      <c r="E41" s="518"/>
      <c r="F41" s="546" t="e">
        <f>#REF!/#REF!</f>
        <v>#REF!</v>
      </c>
      <c r="G41" s="546"/>
      <c r="H41" s="551" t="e">
        <f>SUM(#REF!/#REF!)*100%</f>
        <v>#REF!</v>
      </c>
      <c r="I41" s="385"/>
      <c r="J41" s="158"/>
      <c r="K41" s="158"/>
      <c r="L41" s="505"/>
      <c r="M41" s="158"/>
      <c r="N41" s="535"/>
      <c r="O41" s="158"/>
      <c r="P41" s="158"/>
      <c r="Q41" s="158"/>
      <c r="R41" s="417"/>
      <c r="S41" s="385"/>
      <c r="T41" s="158"/>
      <c r="U41" s="158"/>
      <c r="V41" s="505"/>
      <c r="W41" s="158"/>
      <c r="X41" s="535"/>
      <c r="Y41" s="158"/>
      <c r="Z41" s="158"/>
      <c r="AA41" s="158"/>
      <c r="AB41" s="417"/>
      <c r="AC41" s="394" t="s">
        <v>196</v>
      </c>
      <c r="AD41" s="552">
        <v>3000</v>
      </c>
      <c r="AE41" s="553" t="s">
        <v>7</v>
      </c>
      <c r="AF41" s="554">
        <v>80</v>
      </c>
      <c r="AG41" s="553"/>
      <c r="AH41" s="555"/>
      <c r="AI41" s="553"/>
      <c r="AJ41" s="555"/>
      <c r="AK41" s="556" t="s">
        <v>8</v>
      </c>
      <c r="AL41" s="557">
        <f>SUM(AD41*AF41)</f>
        <v>240000</v>
      </c>
      <c r="AM41" s="385"/>
      <c r="AN41" s="158"/>
      <c r="AO41" s="158"/>
      <c r="AP41" s="505"/>
      <c r="AQ41" s="158"/>
      <c r="AR41" s="535"/>
      <c r="AS41" s="158"/>
      <c r="AT41" s="158"/>
      <c r="AU41" s="158"/>
      <c r="AV41" s="417"/>
      <c r="AW41" s="394"/>
      <c r="AX41" s="552"/>
      <c r="AY41" s="582"/>
      <c r="AZ41" s="584"/>
      <c r="BA41" s="553"/>
      <c r="BB41" s="565"/>
      <c r="BC41" s="553"/>
      <c r="BD41" s="566"/>
      <c r="BE41" s="556"/>
      <c r="BF41" s="557"/>
    </row>
    <row r="42" spans="1:58" ht="13.5">
      <c r="A42" s="420"/>
      <c r="B42" s="518"/>
      <c r="C42" s="518"/>
      <c r="D42" s="517"/>
      <c r="E42" s="517" t="s">
        <v>389</v>
      </c>
      <c r="F42" s="546" t="e">
        <f>#REF!/#REF!</f>
        <v>#REF!</v>
      </c>
      <c r="G42" s="546"/>
      <c r="H42" s="551" t="e">
        <f>SUM(#REF!/#REF!)*100%</f>
        <v>#REF!</v>
      </c>
      <c r="I42" s="385"/>
      <c r="J42" s="158"/>
      <c r="K42" s="158"/>
      <c r="L42" s="505"/>
      <c r="M42" s="158"/>
      <c r="N42" s="535"/>
      <c r="O42" s="158"/>
      <c r="P42" s="158"/>
      <c r="Q42" s="158"/>
      <c r="R42" s="417">
        <f>SUM(R43:R46)</f>
        <v>0</v>
      </c>
      <c r="S42" s="385"/>
      <c r="T42" s="158"/>
      <c r="U42" s="158"/>
      <c r="V42" s="505"/>
      <c r="W42" s="158"/>
      <c r="X42" s="535"/>
      <c r="Y42" s="158"/>
      <c r="Z42" s="158"/>
      <c r="AA42" s="158"/>
      <c r="AB42" s="417">
        <f>SUM(AB43:AB46)</f>
        <v>0</v>
      </c>
      <c r="AC42" s="385"/>
      <c r="AD42" s="158"/>
      <c r="AE42" s="158"/>
      <c r="AF42" s="505"/>
      <c r="AG42" s="158"/>
      <c r="AH42" s="535"/>
      <c r="AI42" s="158"/>
      <c r="AJ42" s="158"/>
      <c r="AK42" s="158"/>
      <c r="AL42" s="417">
        <f>SUM(AL43:AL46)</f>
        <v>1000000</v>
      </c>
      <c r="AM42" s="385"/>
      <c r="AN42" s="158"/>
      <c r="AO42" s="158"/>
      <c r="AP42" s="505"/>
      <c r="AQ42" s="158"/>
      <c r="AR42" s="535"/>
      <c r="AS42" s="158"/>
      <c r="AT42" s="158"/>
      <c r="AU42" s="158"/>
      <c r="AV42" s="417">
        <f>SUM(AV43:AV46)</f>
        <v>0</v>
      </c>
      <c r="AW42" s="385"/>
      <c r="AX42" s="158"/>
      <c r="AY42" s="158"/>
      <c r="AZ42" s="505"/>
      <c r="BA42" s="158"/>
      <c r="BB42" s="535"/>
      <c r="BC42" s="158"/>
      <c r="BD42" s="158"/>
      <c r="BE42" s="158"/>
      <c r="BF42" s="417">
        <f>SUM(BF43:BF46)</f>
        <v>3800000</v>
      </c>
    </row>
    <row r="43" spans="1:58" ht="13.5">
      <c r="A43" s="420"/>
      <c r="B43" s="518"/>
      <c r="C43" s="518"/>
      <c r="D43" s="518"/>
      <c r="E43" s="518"/>
      <c r="F43" s="546" t="e">
        <f>#REF!/#REF!</f>
        <v>#REF!</v>
      </c>
      <c r="G43" s="546"/>
      <c r="H43" s="551" t="e">
        <f>SUM(#REF!/#REF!)*100%</f>
        <v>#REF!</v>
      </c>
      <c r="I43" s="385"/>
      <c r="J43" s="158"/>
      <c r="K43" s="158"/>
      <c r="L43" s="505"/>
      <c r="M43" s="158"/>
      <c r="N43" s="535"/>
      <c r="O43" s="158"/>
      <c r="P43" s="158"/>
      <c r="Q43" s="158"/>
      <c r="R43" s="417"/>
      <c r="S43" s="385"/>
      <c r="T43" s="158"/>
      <c r="U43" s="158"/>
      <c r="V43" s="505"/>
      <c r="W43" s="158"/>
      <c r="X43" s="535"/>
      <c r="Y43" s="158"/>
      <c r="Z43" s="158"/>
      <c r="AA43" s="158"/>
      <c r="AB43" s="417"/>
      <c r="AC43" s="394" t="s">
        <v>193</v>
      </c>
      <c r="AD43" s="552">
        <v>2000</v>
      </c>
      <c r="AE43" s="553" t="s">
        <v>7</v>
      </c>
      <c r="AF43" s="587">
        <v>500</v>
      </c>
      <c r="AG43" s="553"/>
      <c r="AH43" s="555"/>
      <c r="AI43" s="553"/>
      <c r="AJ43" s="555"/>
      <c r="AK43" s="556" t="s">
        <v>8</v>
      </c>
      <c r="AL43" s="557">
        <f>SUM(AD43*AF43)</f>
        <v>1000000</v>
      </c>
      <c r="AM43" s="385"/>
      <c r="AN43" s="158"/>
      <c r="AO43" s="158"/>
      <c r="AP43" s="505"/>
      <c r="AQ43" s="158"/>
      <c r="AR43" s="535"/>
      <c r="AS43" s="158"/>
      <c r="AT43" s="158"/>
      <c r="AU43" s="158"/>
      <c r="AV43" s="417"/>
      <c r="AW43" s="394" t="s">
        <v>206</v>
      </c>
      <c r="AX43" s="552">
        <v>100000</v>
      </c>
      <c r="AY43" s="553"/>
      <c r="AZ43" s="566"/>
      <c r="BA43" s="553"/>
      <c r="BB43" s="565"/>
      <c r="BC43" s="553"/>
      <c r="BD43" s="566"/>
      <c r="BE43" s="556"/>
      <c r="BF43" s="557">
        <f>AX43</f>
        <v>100000</v>
      </c>
    </row>
    <row r="44" spans="1:58" ht="13.5">
      <c r="A44" s="420"/>
      <c r="B44" s="518"/>
      <c r="C44" s="518"/>
      <c r="D44" s="518"/>
      <c r="E44" s="518"/>
      <c r="F44" s="546" t="e">
        <f>#REF!/#REF!</f>
        <v>#REF!</v>
      </c>
      <c r="G44" s="546"/>
      <c r="H44" s="551" t="e">
        <f>SUM(#REF!/#REF!)*100%</f>
        <v>#REF!</v>
      </c>
      <c r="I44" s="385"/>
      <c r="J44" s="158"/>
      <c r="K44" s="158"/>
      <c r="L44" s="505"/>
      <c r="M44" s="158"/>
      <c r="N44" s="535"/>
      <c r="O44" s="158"/>
      <c r="P44" s="158"/>
      <c r="Q44" s="158"/>
      <c r="R44" s="417"/>
      <c r="S44" s="385"/>
      <c r="T44" s="158"/>
      <c r="U44" s="158"/>
      <c r="V44" s="505"/>
      <c r="W44" s="158"/>
      <c r="X44" s="535"/>
      <c r="Y44" s="158"/>
      <c r="Z44" s="158"/>
      <c r="AA44" s="158"/>
      <c r="AB44" s="417"/>
      <c r="AC44" s="385"/>
      <c r="AD44" s="158"/>
      <c r="AE44" s="158"/>
      <c r="AF44" s="505"/>
      <c r="AG44" s="158"/>
      <c r="AH44" s="535"/>
      <c r="AI44" s="158"/>
      <c r="AJ44" s="158"/>
      <c r="AK44" s="158"/>
      <c r="AL44" s="417"/>
      <c r="AM44" s="385"/>
      <c r="AN44" s="158"/>
      <c r="AO44" s="158"/>
      <c r="AP44" s="505"/>
      <c r="AQ44" s="158"/>
      <c r="AR44" s="535"/>
      <c r="AS44" s="158"/>
      <c r="AT44" s="158"/>
      <c r="AU44" s="158"/>
      <c r="AV44" s="417"/>
      <c r="AW44" s="394" t="s">
        <v>307</v>
      </c>
      <c r="AX44" s="552">
        <v>50000</v>
      </c>
      <c r="AY44" s="553" t="s">
        <v>7</v>
      </c>
      <c r="AZ44" s="566">
        <v>12</v>
      </c>
      <c r="BA44" s="553"/>
      <c r="BB44" s="565"/>
      <c r="BC44" s="553"/>
      <c r="BD44" s="566"/>
      <c r="BE44" s="556" t="s">
        <v>8</v>
      </c>
      <c r="BF44" s="557">
        <f>SUM(AX44*AZ44)</f>
        <v>600000</v>
      </c>
    </row>
    <row r="45" spans="1:58" ht="13.5">
      <c r="A45" s="420"/>
      <c r="B45" s="518"/>
      <c r="C45" s="518"/>
      <c r="D45" s="518"/>
      <c r="E45" s="518"/>
      <c r="F45" s="546" t="e">
        <f>#REF!/#REF!</f>
        <v>#REF!</v>
      </c>
      <c r="G45" s="546"/>
      <c r="H45" s="551" t="e">
        <f>SUM(#REF!/#REF!)*100%</f>
        <v>#REF!</v>
      </c>
      <c r="I45" s="385"/>
      <c r="J45" s="158"/>
      <c r="K45" s="158"/>
      <c r="L45" s="505"/>
      <c r="M45" s="158"/>
      <c r="N45" s="535"/>
      <c r="O45" s="158"/>
      <c r="P45" s="158"/>
      <c r="Q45" s="158"/>
      <c r="R45" s="417"/>
      <c r="S45" s="385"/>
      <c r="T45" s="158"/>
      <c r="U45" s="158"/>
      <c r="V45" s="505"/>
      <c r="W45" s="158"/>
      <c r="X45" s="535"/>
      <c r="Y45" s="158"/>
      <c r="Z45" s="158"/>
      <c r="AA45" s="158"/>
      <c r="AB45" s="417"/>
      <c r="AC45" s="385"/>
      <c r="AD45" s="158"/>
      <c r="AE45" s="158"/>
      <c r="AF45" s="505"/>
      <c r="AG45" s="158"/>
      <c r="AH45" s="535"/>
      <c r="AI45" s="158"/>
      <c r="AJ45" s="158"/>
      <c r="AK45" s="158"/>
      <c r="AL45" s="417"/>
      <c r="AM45" s="385"/>
      <c r="AN45" s="158"/>
      <c r="AO45" s="158"/>
      <c r="AP45" s="505"/>
      <c r="AQ45" s="158"/>
      <c r="AR45" s="535"/>
      <c r="AS45" s="158"/>
      <c r="AT45" s="158"/>
      <c r="AU45" s="158"/>
      <c r="AV45" s="417"/>
      <c r="AW45" s="407" t="s">
        <v>209</v>
      </c>
      <c r="AX45" s="552">
        <v>3000000</v>
      </c>
      <c r="AY45" s="582" t="s">
        <v>7</v>
      </c>
      <c r="AZ45" s="584">
        <v>1</v>
      </c>
      <c r="BA45" s="553"/>
      <c r="BB45" s="565"/>
      <c r="BC45" s="553"/>
      <c r="BD45" s="566"/>
      <c r="BE45" s="556" t="s">
        <v>8</v>
      </c>
      <c r="BF45" s="557">
        <f>SUM(AX45*AZ45)</f>
        <v>3000000</v>
      </c>
    </row>
    <row r="46" spans="1:58" ht="13.5">
      <c r="A46" s="420"/>
      <c r="B46" s="518"/>
      <c r="C46" s="518"/>
      <c r="D46" s="518"/>
      <c r="E46" s="518"/>
      <c r="F46" s="546" t="e">
        <f>#REF!/#REF!</f>
        <v>#REF!</v>
      </c>
      <c r="G46" s="546"/>
      <c r="H46" s="551" t="e">
        <f>SUM(#REF!/#REF!)*100%</f>
        <v>#REF!</v>
      </c>
      <c r="I46" s="385"/>
      <c r="J46" s="158"/>
      <c r="K46" s="158"/>
      <c r="L46" s="505"/>
      <c r="M46" s="158"/>
      <c r="N46" s="535"/>
      <c r="O46" s="158"/>
      <c r="P46" s="158"/>
      <c r="Q46" s="158"/>
      <c r="R46" s="417"/>
      <c r="S46" s="385"/>
      <c r="T46" s="158"/>
      <c r="U46" s="158"/>
      <c r="V46" s="505"/>
      <c r="W46" s="158"/>
      <c r="X46" s="535"/>
      <c r="Y46" s="158"/>
      <c r="Z46" s="158"/>
      <c r="AA46" s="158"/>
      <c r="AB46" s="417"/>
      <c r="AC46" s="385"/>
      <c r="AD46" s="158"/>
      <c r="AE46" s="158"/>
      <c r="AF46" s="505"/>
      <c r="AG46" s="158"/>
      <c r="AH46" s="535"/>
      <c r="AI46" s="158"/>
      <c r="AJ46" s="158"/>
      <c r="AK46" s="158"/>
      <c r="AL46" s="417"/>
      <c r="AM46" s="385"/>
      <c r="AN46" s="158"/>
      <c r="AO46" s="158"/>
      <c r="AP46" s="505"/>
      <c r="AQ46" s="158"/>
      <c r="AR46" s="535"/>
      <c r="AS46" s="158"/>
      <c r="AT46" s="158"/>
      <c r="AU46" s="158"/>
      <c r="AV46" s="417"/>
      <c r="AW46" s="394" t="s">
        <v>286</v>
      </c>
      <c r="AX46" s="552">
        <v>1000</v>
      </c>
      <c r="AY46" s="553" t="s">
        <v>7</v>
      </c>
      <c r="AZ46" s="588">
        <v>100</v>
      </c>
      <c r="BA46" s="553"/>
      <c r="BB46" s="565"/>
      <c r="BC46" s="553"/>
      <c r="BD46" s="566"/>
      <c r="BE46" s="556" t="s">
        <v>8</v>
      </c>
      <c r="BF46" s="557">
        <f>SUM(AX46*AZ46)</f>
        <v>100000</v>
      </c>
    </row>
    <row r="47" spans="1:58" ht="13.5">
      <c r="A47" s="420"/>
      <c r="B47" s="518"/>
      <c r="C47" s="518"/>
      <c r="D47" s="517"/>
      <c r="E47" s="517" t="s">
        <v>390</v>
      </c>
      <c r="F47" s="546" t="e">
        <f>#REF!/#REF!</f>
        <v>#REF!</v>
      </c>
      <c r="G47" s="546"/>
      <c r="H47" s="551" t="e">
        <f>SUM(#REF!/#REF!)*100%</f>
        <v>#REF!</v>
      </c>
      <c r="I47" s="385"/>
      <c r="J47" s="158"/>
      <c r="K47" s="158"/>
      <c r="L47" s="505"/>
      <c r="M47" s="158"/>
      <c r="N47" s="535"/>
      <c r="O47" s="158"/>
      <c r="P47" s="158"/>
      <c r="Q47" s="158"/>
      <c r="R47" s="417">
        <f>SUM(R48)</f>
        <v>0</v>
      </c>
      <c r="S47" s="385"/>
      <c r="T47" s="158"/>
      <c r="U47" s="158"/>
      <c r="V47" s="505"/>
      <c r="W47" s="158"/>
      <c r="X47" s="535"/>
      <c r="Y47" s="158"/>
      <c r="Z47" s="158"/>
      <c r="AA47" s="158"/>
      <c r="AB47" s="417">
        <f>SUM(AB48)</f>
        <v>4800000</v>
      </c>
      <c r="AC47" s="385"/>
      <c r="AD47" s="158"/>
      <c r="AE47" s="158"/>
      <c r="AF47" s="505"/>
      <c r="AG47" s="158"/>
      <c r="AH47" s="535"/>
      <c r="AI47" s="158"/>
      <c r="AJ47" s="158"/>
      <c r="AK47" s="158"/>
      <c r="AL47" s="417">
        <f>SUM(AL48)</f>
        <v>3600000</v>
      </c>
      <c r="AM47" s="385"/>
      <c r="AN47" s="158"/>
      <c r="AO47" s="158"/>
      <c r="AP47" s="505"/>
      <c r="AQ47" s="158"/>
      <c r="AR47" s="535"/>
      <c r="AS47" s="158"/>
      <c r="AT47" s="158"/>
      <c r="AU47" s="158"/>
      <c r="AV47" s="417">
        <f>SUM(AV48)</f>
        <v>0</v>
      </c>
      <c r="AW47" s="385"/>
      <c r="AX47" s="158"/>
      <c r="AY47" s="158"/>
      <c r="AZ47" s="505"/>
      <c r="BA47" s="158"/>
      <c r="BB47" s="535"/>
      <c r="BC47" s="158"/>
      <c r="BD47" s="158"/>
      <c r="BE47" s="158"/>
      <c r="BF47" s="417">
        <f>SUM(BF48)</f>
        <v>600000</v>
      </c>
    </row>
    <row r="48" spans="1:58" ht="13.5">
      <c r="A48" s="420"/>
      <c r="B48" s="518"/>
      <c r="C48" s="518"/>
      <c r="D48" s="518"/>
      <c r="E48" s="518"/>
      <c r="F48" s="546"/>
      <c r="G48" s="546"/>
      <c r="H48" s="551" t="e">
        <f>SUM(#REF!/#REF!)*100%</f>
        <v>#REF!</v>
      </c>
      <c r="I48" s="385"/>
      <c r="J48" s="158"/>
      <c r="K48" s="158"/>
      <c r="L48" s="505"/>
      <c r="M48" s="158"/>
      <c r="N48" s="535"/>
      <c r="O48" s="158"/>
      <c r="P48" s="158"/>
      <c r="Q48" s="158"/>
      <c r="R48" s="417"/>
      <c r="S48" s="394" t="s">
        <v>162</v>
      </c>
      <c r="T48" s="552">
        <v>5000</v>
      </c>
      <c r="U48" s="553" t="s">
        <v>7</v>
      </c>
      <c r="V48" s="554">
        <v>4</v>
      </c>
      <c r="W48" s="553" t="s">
        <v>7</v>
      </c>
      <c r="X48" s="584">
        <v>20</v>
      </c>
      <c r="Y48" s="553" t="s">
        <v>7</v>
      </c>
      <c r="Z48" s="566">
        <v>12</v>
      </c>
      <c r="AA48" s="556" t="s">
        <v>8</v>
      </c>
      <c r="AB48" s="557">
        <f>SUM(T48*V48*X48*Z48)</f>
        <v>4800000</v>
      </c>
      <c r="AC48" s="394" t="s">
        <v>162</v>
      </c>
      <c r="AD48" s="552">
        <v>5000</v>
      </c>
      <c r="AE48" s="553" t="s">
        <v>7</v>
      </c>
      <c r="AF48" s="554">
        <v>3</v>
      </c>
      <c r="AG48" s="553" t="s">
        <v>7</v>
      </c>
      <c r="AH48" s="584">
        <v>20</v>
      </c>
      <c r="AI48" s="553" t="s">
        <v>7</v>
      </c>
      <c r="AJ48" s="566">
        <v>12</v>
      </c>
      <c r="AK48" s="556" t="s">
        <v>8</v>
      </c>
      <c r="AL48" s="557">
        <f>SUM(AD48*AF48*AH48*AJ48)</f>
        <v>3600000</v>
      </c>
      <c r="AM48" s="385"/>
      <c r="AN48" s="158"/>
      <c r="AO48" s="158"/>
      <c r="AP48" s="505"/>
      <c r="AQ48" s="158"/>
      <c r="AR48" s="535"/>
      <c r="AS48" s="158"/>
      <c r="AT48" s="158"/>
      <c r="AU48" s="158"/>
      <c r="AV48" s="417"/>
      <c r="AW48" s="394" t="s">
        <v>50</v>
      </c>
      <c r="AX48" s="552">
        <v>50000</v>
      </c>
      <c r="AY48" s="582" t="s">
        <v>7</v>
      </c>
      <c r="AZ48" s="566">
        <v>12</v>
      </c>
      <c r="BA48" s="553"/>
      <c r="BB48" s="565"/>
      <c r="BC48" s="553"/>
      <c r="BD48" s="566"/>
      <c r="BE48" s="556" t="s">
        <v>8</v>
      </c>
      <c r="BF48" s="557">
        <f>SUM(AX48*AZ48)</f>
        <v>600000</v>
      </c>
    </row>
    <row r="49" spans="1:58" ht="13.5">
      <c r="A49" s="420"/>
      <c r="B49" s="519"/>
      <c r="C49" s="519"/>
      <c r="D49" s="519"/>
      <c r="E49" s="519"/>
      <c r="F49" s="589"/>
      <c r="G49" s="546"/>
      <c r="H49" s="551" t="e">
        <f>SUM(#REF!/#REF!)*100%</f>
        <v>#REF!</v>
      </c>
      <c r="I49" s="392"/>
      <c r="J49" s="591"/>
      <c r="K49" s="238"/>
      <c r="L49" s="592"/>
      <c r="M49" s="238"/>
      <c r="N49" s="593"/>
      <c r="O49" s="238"/>
      <c r="P49" s="593"/>
      <c r="Q49" s="594"/>
      <c r="R49" s="595"/>
      <c r="S49" s="385"/>
      <c r="T49" s="158"/>
      <c r="U49" s="158"/>
      <c r="V49" s="158"/>
      <c r="W49" s="158"/>
      <c r="X49" s="158"/>
      <c r="Y49" s="158"/>
      <c r="Z49" s="158"/>
      <c r="AA49" s="158"/>
      <c r="AB49" s="418"/>
      <c r="AC49" s="392"/>
      <c r="AD49" s="591"/>
      <c r="AE49" s="238"/>
      <c r="AF49" s="592"/>
      <c r="AG49" s="238"/>
      <c r="AH49" s="593"/>
      <c r="AI49" s="238"/>
      <c r="AJ49" s="593"/>
      <c r="AK49" s="594"/>
      <c r="AL49" s="595"/>
      <c r="AM49" s="392"/>
      <c r="AN49" s="591"/>
      <c r="AO49" s="238"/>
      <c r="AP49" s="592"/>
      <c r="AQ49" s="238"/>
      <c r="AR49" s="593"/>
      <c r="AS49" s="238"/>
      <c r="AT49" s="593"/>
      <c r="AU49" s="594"/>
      <c r="AV49" s="595"/>
      <c r="AW49" s="392"/>
      <c r="AX49" s="591"/>
      <c r="AY49" s="238"/>
      <c r="AZ49" s="592"/>
      <c r="BA49" s="238"/>
      <c r="BB49" s="593"/>
      <c r="BC49" s="238"/>
      <c r="BD49" s="593"/>
      <c r="BE49" s="594"/>
      <c r="BF49" s="595"/>
    </row>
    <row r="50" spans="1:58" ht="13.5">
      <c r="A50" s="420">
        <v>770</v>
      </c>
      <c r="B50" s="655" t="s">
        <v>243</v>
      </c>
      <c r="C50" s="664">
        <v>771</v>
      </c>
      <c r="D50" s="522" t="s">
        <v>105</v>
      </c>
      <c r="E50" s="1220" t="s">
        <v>10</v>
      </c>
      <c r="F50" s="542" t="e">
        <f>#REF!/#REF!</f>
        <v>#REF!</v>
      </c>
      <c r="G50" s="542"/>
      <c r="H50" s="538" t="e">
        <f>#REF!/#REF!</f>
        <v>#REF!</v>
      </c>
      <c r="I50" s="384"/>
      <c r="J50" s="149"/>
      <c r="K50" s="149"/>
      <c r="L50" s="596"/>
      <c r="M50" s="149"/>
      <c r="N50" s="597"/>
      <c r="O50" s="149"/>
      <c r="P50" s="149"/>
      <c r="Q50" s="149"/>
      <c r="R50" s="598">
        <f>SUM(R51,R56,R59,R60,R62,R69,R73,)</f>
        <v>70265400</v>
      </c>
      <c r="S50" s="384"/>
      <c r="T50" s="149"/>
      <c r="U50" s="149"/>
      <c r="V50" s="596"/>
      <c r="W50" s="149"/>
      <c r="X50" s="597"/>
      <c r="Y50" s="149"/>
      <c r="Z50" s="149"/>
      <c r="AA50" s="149"/>
      <c r="AB50" s="598">
        <f>SUM(AB51,AB56,AB59,AB60,AB62,AB69,AB71,)</f>
        <v>0</v>
      </c>
      <c r="AC50" s="384"/>
      <c r="AD50" s="149"/>
      <c r="AE50" s="149"/>
      <c r="AF50" s="596"/>
      <c r="AG50" s="149"/>
      <c r="AH50" s="597"/>
      <c r="AI50" s="149"/>
      <c r="AJ50" s="149"/>
      <c r="AK50" s="149"/>
      <c r="AL50" s="598">
        <f>SUM(AL51,AL56,AL59,AL60,AL62,AL69,AL71,)</f>
        <v>800000</v>
      </c>
      <c r="AM50" s="384"/>
      <c r="AN50" s="149"/>
      <c r="AO50" s="149"/>
      <c r="AP50" s="596"/>
      <c r="AQ50" s="149"/>
      <c r="AR50" s="597"/>
      <c r="AS50" s="149"/>
      <c r="AT50" s="149"/>
      <c r="AU50" s="149"/>
      <c r="AV50" s="598">
        <f>SUM(AV51,AV56,AV59,AV60,AV62,AV69,AV71,)</f>
        <v>0</v>
      </c>
      <c r="AW50" s="384"/>
      <c r="AX50" s="149"/>
      <c r="AY50" s="149"/>
      <c r="AZ50" s="596"/>
      <c r="BA50" s="149"/>
      <c r="BB50" s="597"/>
      <c r="BC50" s="149"/>
      <c r="BD50" s="149"/>
      <c r="BE50" s="149"/>
      <c r="BF50" s="598">
        <f>SUM(BF51,BF56,BF59,BF60,BF62,BF69,BF71,)</f>
        <v>0</v>
      </c>
    </row>
    <row r="51" spans="1:58" ht="13.5">
      <c r="A51" s="420"/>
      <c r="B51" s="518"/>
      <c r="C51" s="518"/>
      <c r="D51" s="518"/>
      <c r="E51" s="518" t="s">
        <v>415</v>
      </c>
      <c r="F51" s="546" t="e">
        <f>#REF!/#REF!</f>
        <v>#REF!</v>
      </c>
      <c r="G51" s="546"/>
      <c r="H51" s="547" t="e">
        <f>#REF!/#REF!</f>
        <v>#REF!</v>
      </c>
      <c r="I51" s="394"/>
      <c r="J51" s="553"/>
      <c r="K51" s="553"/>
      <c r="L51" s="584"/>
      <c r="M51" s="553"/>
      <c r="N51" s="599"/>
      <c r="O51" s="553"/>
      <c r="P51" s="553"/>
      <c r="Q51" s="553"/>
      <c r="R51" s="557">
        <f>SUM(R52:R54)</f>
        <v>57960000</v>
      </c>
      <c r="S51" s="385"/>
      <c r="T51" s="158"/>
      <c r="U51" s="158"/>
      <c r="V51" s="505"/>
      <c r="W51" s="158"/>
      <c r="X51" s="535"/>
      <c r="Y51" s="158"/>
      <c r="Z51" s="158"/>
      <c r="AA51" s="158"/>
      <c r="AB51" s="557">
        <f>SUM(AB52:AB54)</f>
        <v>0</v>
      </c>
      <c r="AC51" s="385"/>
      <c r="AD51" s="158"/>
      <c r="AE51" s="158"/>
      <c r="AF51" s="505"/>
      <c r="AG51" s="158"/>
      <c r="AH51" s="535"/>
      <c r="AI51" s="158"/>
      <c r="AJ51" s="158"/>
      <c r="AK51" s="158"/>
      <c r="AL51" s="557">
        <f>SUM(AL52:AL54)</f>
        <v>0</v>
      </c>
      <c r="AM51" s="385"/>
      <c r="AN51" s="158"/>
      <c r="AO51" s="158"/>
      <c r="AP51" s="505"/>
      <c r="AQ51" s="158"/>
      <c r="AR51" s="535"/>
      <c r="AS51" s="158"/>
      <c r="AT51" s="158"/>
      <c r="AU51" s="158"/>
      <c r="AV51" s="557">
        <f>SUM(AV52:AV54)</f>
        <v>0</v>
      </c>
      <c r="AW51" s="385"/>
      <c r="AX51" s="158"/>
      <c r="AY51" s="158"/>
      <c r="AZ51" s="505"/>
      <c r="BA51" s="158"/>
      <c r="BB51" s="535"/>
      <c r="BC51" s="158"/>
      <c r="BD51" s="158"/>
      <c r="BE51" s="158"/>
      <c r="BF51" s="557">
        <f>SUM(BF52:BF54)</f>
        <v>0</v>
      </c>
    </row>
    <row r="52" spans="1:58" ht="13.5">
      <c r="A52" s="420"/>
      <c r="B52" s="518"/>
      <c r="C52" s="518"/>
      <c r="D52" s="518"/>
      <c r="E52" s="518"/>
      <c r="F52" s="546"/>
      <c r="G52" s="546"/>
      <c r="H52" s="558"/>
      <c r="I52" s="394" t="s">
        <v>45</v>
      </c>
      <c r="J52" s="552">
        <v>1760000</v>
      </c>
      <c r="K52" s="553" t="s">
        <v>7</v>
      </c>
      <c r="L52" s="600">
        <v>12</v>
      </c>
      <c r="M52" s="601"/>
      <c r="N52" s="602"/>
      <c r="O52" s="577"/>
      <c r="P52" s="580"/>
      <c r="Q52" s="556" t="s">
        <v>8</v>
      </c>
      <c r="R52" s="557">
        <f>SUM(J52*L52+N52)</f>
        <v>21120000</v>
      </c>
      <c r="S52" s="385"/>
      <c r="T52" s="559"/>
      <c r="U52" s="158"/>
      <c r="V52" s="603"/>
      <c r="W52" s="604"/>
      <c r="X52" s="605"/>
      <c r="Y52" s="206"/>
      <c r="Z52" s="572"/>
      <c r="AA52" s="563"/>
      <c r="AB52" s="417"/>
      <c r="AC52" s="385"/>
      <c r="AD52" s="559"/>
      <c r="AE52" s="158"/>
      <c r="AF52" s="603"/>
      <c r="AG52" s="604"/>
      <c r="AH52" s="605"/>
      <c r="AI52" s="206"/>
      <c r="AJ52" s="572"/>
      <c r="AK52" s="563"/>
      <c r="AL52" s="417"/>
      <c r="AM52" s="385"/>
      <c r="AN52" s="559"/>
      <c r="AO52" s="158"/>
      <c r="AP52" s="603"/>
      <c r="AQ52" s="604"/>
      <c r="AR52" s="605"/>
      <c r="AS52" s="206"/>
      <c r="AT52" s="572"/>
      <c r="AU52" s="563"/>
      <c r="AV52" s="417"/>
      <c r="AW52" s="385"/>
      <c r="AX52" s="559"/>
      <c r="AY52" s="158"/>
      <c r="AZ52" s="603"/>
      <c r="BA52" s="604"/>
      <c r="BB52" s="605"/>
      <c r="BC52" s="206"/>
      <c r="BD52" s="572"/>
      <c r="BE52" s="563"/>
      <c r="BF52" s="417"/>
    </row>
    <row r="53" spans="1:58" ht="13.5">
      <c r="A53" s="420"/>
      <c r="B53" s="518"/>
      <c r="C53" s="518"/>
      <c r="D53" s="518"/>
      <c r="E53" s="518"/>
      <c r="F53" s="546"/>
      <c r="G53" s="546"/>
      <c r="H53" s="558"/>
      <c r="I53" s="394" t="s">
        <v>46</v>
      </c>
      <c r="J53" s="552">
        <v>1640000</v>
      </c>
      <c r="K53" s="553" t="s">
        <v>7</v>
      </c>
      <c r="L53" s="600">
        <v>12</v>
      </c>
      <c r="M53" s="553"/>
      <c r="N53" s="602"/>
      <c r="O53" s="577"/>
      <c r="P53" s="580"/>
      <c r="Q53" s="556" t="s">
        <v>8</v>
      </c>
      <c r="R53" s="557">
        <f>SUM(J53*L53+N53)</f>
        <v>19680000</v>
      </c>
      <c r="S53" s="385"/>
      <c r="T53" s="559"/>
      <c r="U53" s="158"/>
      <c r="V53" s="603"/>
      <c r="W53" s="158"/>
      <c r="X53" s="605"/>
      <c r="Y53" s="206"/>
      <c r="Z53" s="572"/>
      <c r="AA53" s="563"/>
      <c r="AB53" s="417"/>
      <c r="AC53" s="385"/>
      <c r="AD53" s="559"/>
      <c r="AE53" s="158"/>
      <c r="AF53" s="603"/>
      <c r="AG53" s="158"/>
      <c r="AH53" s="605"/>
      <c r="AI53" s="206"/>
      <c r="AJ53" s="572"/>
      <c r="AK53" s="563"/>
      <c r="AL53" s="417"/>
      <c r="AM53" s="385"/>
      <c r="AN53" s="559"/>
      <c r="AO53" s="158"/>
      <c r="AP53" s="603"/>
      <c r="AQ53" s="158"/>
      <c r="AR53" s="605"/>
      <c r="AS53" s="206"/>
      <c r="AT53" s="572"/>
      <c r="AU53" s="563"/>
      <c r="AV53" s="417"/>
      <c r="AW53" s="385"/>
      <c r="AX53" s="559"/>
      <c r="AY53" s="158"/>
      <c r="AZ53" s="603"/>
      <c r="BA53" s="158"/>
      <c r="BB53" s="605"/>
      <c r="BC53" s="206"/>
      <c r="BD53" s="572"/>
      <c r="BE53" s="563"/>
      <c r="BF53" s="417"/>
    </row>
    <row r="54" spans="1:58" ht="13.5">
      <c r="A54" s="420"/>
      <c r="B54" s="518"/>
      <c r="C54" s="518"/>
      <c r="D54" s="518"/>
      <c r="E54" s="518"/>
      <c r="F54" s="546"/>
      <c r="G54" s="546"/>
      <c r="H54" s="558"/>
      <c r="I54" s="394" t="s">
        <v>70</v>
      </c>
      <c r="J54" s="552">
        <v>1430000</v>
      </c>
      <c r="K54" s="553" t="s">
        <v>7</v>
      </c>
      <c r="L54" s="600">
        <v>12</v>
      </c>
      <c r="M54" s="601"/>
      <c r="N54" s="601"/>
      <c r="O54" s="601"/>
      <c r="P54" s="601"/>
      <c r="Q54" s="556" t="s">
        <v>8</v>
      </c>
      <c r="R54" s="557">
        <f>SUM(J54*L54+N54)</f>
        <v>17160000</v>
      </c>
      <c r="S54" s="385"/>
      <c r="T54" s="559"/>
      <c r="U54" s="158"/>
      <c r="V54" s="603"/>
      <c r="W54" s="604"/>
      <c r="X54" s="604"/>
      <c r="Y54" s="604"/>
      <c r="Z54" s="604"/>
      <c r="AA54" s="563"/>
      <c r="AB54" s="417"/>
      <c r="AC54" s="385"/>
      <c r="AD54" s="559"/>
      <c r="AE54" s="158"/>
      <c r="AF54" s="603"/>
      <c r="AG54" s="604"/>
      <c r="AH54" s="604"/>
      <c r="AI54" s="604"/>
      <c r="AJ54" s="604"/>
      <c r="AK54" s="563"/>
      <c r="AL54" s="417"/>
      <c r="AM54" s="385"/>
      <c r="AN54" s="559"/>
      <c r="AO54" s="158"/>
      <c r="AP54" s="603"/>
      <c r="AQ54" s="604"/>
      <c r="AR54" s="604"/>
      <c r="AS54" s="604"/>
      <c r="AT54" s="604"/>
      <c r="AU54" s="563"/>
      <c r="AV54" s="417"/>
      <c r="AW54" s="385"/>
      <c r="AX54" s="559"/>
      <c r="AY54" s="158"/>
      <c r="AZ54" s="603"/>
      <c r="BA54" s="604"/>
      <c r="BB54" s="604"/>
      <c r="BC54" s="604"/>
      <c r="BD54" s="604"/>
      <c r="BE54" s="563"/>
      <c r="BF54" s="417"/>
    </row>
    <row r="55" spans="1:58" ht="13.5">
      <c r="A55" s="420"/>
      <c r="B55" s="518"/>
      <c r="C55" s="518"/>
      <c r="D55" s="518"/>
      <c r="E55" s="518"/>
      <c r="F55" s="546"/>
      <c r="G55" s="546"/>
      <c r="H55" s="558"/>
      <c r="I55" s="394"/>
      <c r="J55" s="552"/>
      <c r="K55" s="553"/>
      <c r="L55" s="600"/>
      <c r="M55" s="553"/>
      <c r="N55" s="606"/>
      <c r="O55" s="606"/>
      <c r="P55" s="606"/>
      <c r="Q55" s="556"/>
      <c r="R55" s="557"/>
      <c r="S55" s="385"/>
      <c r="T55" s="559"/>
      <c r="U55" s="158"/>
      <c r="V55" s="603"/>
      <c r="W55" s="158"/>
      <c r="X55" s="607"/>
      <c r="Y55" s="607"/>
      <c r="Z55" s="607"/>
      <c r="AA55" s="563"/>
      <c r="AB55" s="417"/>
      <c r="AC55" s="385"/>
      <c r="AD55" s="559"/>
      <c r="AE55" s="158"/>
      <c r="AF55" s="603"/>
      <c r="AG55" s="158"/>
      <c r="AH55" s="607"/>
      <c r="AI55" s="607"/>
      <c r="AJ55" s="607"/>
      <c r="AK55" s="563"/>
      <c r="AL55" s="417"/>
      <c r="AM55" s="385"/>
      <c r="AN55" s="559"/>
      <c r="AO55" s="158"/>
      <c r="AP55" s="603"/>
      <c r="AQ55" s="158"/>
      <c r="AR55" s="607"/>
      <c r="AS55" s="607"/>
      <c r="AT55" s="607"/>
      <c r="AU55" s="563"/>
      <c r="AV55" s="417"/>
      <c r="AW55" s="385"/>
      <c r="AX55" s="559"/>
      <c r="AY55" s="158"/>
      <c r="AZ55" s="603"/>
      <c r="BA55" s="158"/>
      <c r="BB55" s="607"/>
      <c r="BC55" s="607"/>
      <c r="BD55" s="607"/>
      <c r="BE55" s="563"/>
      <c r="BF55" s="417"/>
    </row>
    <row r="56" spans="1:58" ht="13.5">
      <c r="A56" s="420"/>
      <c r="B56" s="518"/>
      <c r="C56" s="518"/>
      <c r="D56" s="518"/>
      <c r="E56" s="518" t="s">
        <v>424</v>
      </c>
      <c r="F56" s="546" t="e">
        <f>#REF!/#REF!</f>
        <v>#REF!</v>
      </c>
      <c r="G56" s="546"/>
      <c r="H56" s="551" t="e">
        <f>#REF!/#REF!</f>
        <v>#REF!</v>
      </c>
      <c r="I56" s="394"/>
      <c r="J56" s="553"/>
      <c r="K56" s="553"/>
      <c r="L56" s="584"/>
      <c r="M56" s="553"/>
      <c r="N56" s="599"/>
      <c r="O56" s="553"/>
      <c r="P56" s="553"/>
      <c r="Q56" s="556"/>
      <c r="R56" s="557">
        <f>SUM(R57:R58)</f>
        <v>1600000</v>
      </c>
      <c r="S56" s="385"/>
      <c r="T56" s="158"/>
      <c r="U56" s="158"/>
      <c r="V56" s="505"/>
      <c r="W56" s="158"/>
      <c r="X56" s="535"/>
      <c r="Y56" s="158"/>
      <c r="Z56" s="158"/>
      <c r="AA56" s="563"/>
      <c r="AB56" s="557">
        <f>SUM(AB57:AB58)</f>
        <v>0</v>
      </c>
      <c r="AC56" s="385"/>
      <c r="AD56" s="158"/>
      <c r="AE56" s="158"/>
      <c r="AF56" s="505"/>
      <c r="AG56" s="158"/>
      <c r="AH56" s="535"/>
      <c r="AI56" s="158"/>
      <c r="AJ56" s="158"/>
      <c r="AK56" s="563"/>
      <c r="AL56" s="557">
        <f>SUM(AL57:AL58)</f>
        <v>0</v>
      </c>
      <c r="AM56" s="385"/>
      <c r="AN56" s="158"/>
      <c r="AO56" s="158"/>
      <c r="AP56" s="505"/>
      <c r="AQ56" s="158"/>
      <c r="AR56" s="535"/>
      <c r="AS56" s="158"/>
      <c r="AT56" s="158"/>
      <c r="AU56" s="563"/>
      <c r="AV56" s="557">
        <f>SUM(AV57:AV58)</f>
        <v>0</v>
      </c>
      <c r="AW56" s="385"/>
      <c r="AX56" s="158"/>
      <c r="AY56" s="158"/>
      <c r="AZ56" s="505"/>
      <c r="BA56" s="158"/>
      <c r="BB56" s="535"/>
      <c r="BC56" s="158"/>
      <c r="BD56" s="158"/>
      <c r="BE56" s="563"/>
      <c r="BF56" s="557">
        <f>SUM(BF57:BF58)</f>
        <v>0</v>
      </c>
    </row>
    <row r="57" spans="1:58" ht="13.5">
      <c r="A57" s="420"/>
      <c r="B57" s="518"/>
      <c r="C57" s="518"/>
      <c r="D57" s="518"/>
      <c r="E57" s="518"/>
      <c r="F57" s="546"/>
      <c r="G57" s="546"/>
      <c r="H57" s="558"/>
      <c r="I57" s="394" t="s">
        <v>15</v>
      </c>
      <c r="J57" s="552">
        <v>200000</v>
      </c>
      <c r="K57" s="553" t="s">
        <v>7</v>
      </c>
      <c r="L57" s="554">
        <v>4</v>
      </c>
      <c r="M57" s="553" t="s">
        <v>7</v>
      </c>
      <c r="N57" s="566">
        <v>1</v>
      </c>
      <c r="O57" s="553"/>
      <c r="P57" s="608"/>
      <c r="Q57" s="556" t="s">
        <v>8</v>
      </c>
      <c r="R57" s="557">
        <f>SUM(J57*L57+N57*P57)</f>
        <v>800000</v>
      </c>
      <c r="S57" s="385"/>
      <c r="T57" s="559"/>
      <c r="U57" s="158"/>
      <c r="V57" s="573"/>
      <c r="W57" s="158"/>
      <c r="X57" s="561"/>
      <c r="Y57" s="158"/>
      <c r="Z57" s="609"/>
      <c r="AA57" s="563"/>
      <c r="AB57" s="417"/>
      <c r="AC57" s="385"/>
      <c r="AD57" s="559"/>
      <c r="AE57" s="158"/>
      <c r="AF57" s="573"/>
      <c r="AG57" s="158"/>
      <c r="AH57" s="561"/>
      <c r="AI57" s="158"/>
      <c r="AJ57" s="609"/>
      <c r="AK57" s="563"/>
      <c r="AL57" s="417"/>
      <c r="AM57" s="385"/>
      <c r="AN57" s="559"/>
      <c r="AO57" s="158"/>
      <c r="AP57" s="573"/>
      <c r="AQ57" s="158"/>
      <c r="AR57" s="561"/>
      <c r="AS57" s="158"/>
      <c r="AT57" s="609"/>
      <c r="AU57" s="563"/>
      <c r="AV57" s="417"/>
      <c r="AW57" s="385"/>
      <c r="AX57" s="559"/>
      <c r="AY57" s="158"/>
      <c r="AZ57" s="573"/>
      <c r="BA57" s="158"/>
      <c r="BB57" s="561"/>
      <c r="BC57" s="158"/>
      <c r="BD57" s="609"/>
      <c r="BE57" s="563"/>
      <c r="BF57" s="417"/>
    </row>
    <row r="58" spans="1:58" ht="13.5">
      <c r="A58" s="420"/>
      <c r="B58" s="518"/>
      <c r="C58" s="518"/>
      <c r="D58" s="518"/>
      <c r="E58" s="518"/>
      <c r="F58" s="546"/>
      <c r="G58" s="546"/>
      <c r="H58" s="558"/>
      <c r="I58" s="394" t="s">
        <v>303</v>
      </c>
      <c r="J58" s="552">
        <v>100000</v>
      </c>
      <c r="K58" s="553" t="s">
        <v>7</v>
      </c>
      <c r="L58" s="554">
        <v>4</v>
      </c>
      <c r="M58" s="553" t="s">
        <v>21</v>
      </c>
      <c r="N58" s="610">
        <v>100000</v>
      </c>
      <c r="O58" s="553" t="s">
        <v>7</v>
      </c>
      <c r="P58" s="554">
        <v>4</v>
      </c>
      <c r="Q58" s="556" t="s">
        <v>8</v>
      </c>
      <c r="R58" s="557">
        <f>SUM(J58*L58+N58*P58)</f>
        <v>800000</v>
      </c>
      <c r="S58" s="385"/>
      <c r="T58" s="559"/>
      <c r="U58" s="158"/>
      <c r="V58" s="573"/>
      <c r="W58" s="158"/>
      <c r="X58" s="611"/>
      <c r="Y58" s="158"/>
      <c r="Z58" s="573"/>
      <c r="AA58" s="563"/>
      <c r="AB58" s="417"/>
      <c r="AC58" s="385"/>
      <c r="AD58" s="559"/>
      <c r="AE58" s="158"/>
      <c r="AF58" s="573"/>
      <c r="AG58" s="158"/>
      <c r="AH58" s="611"/>
      <c r="AI58" s="158"/>
      <c r="AJ58" s="573"/>
      <c r="AK58" s="563"/>
      <c r="AL58" s="417"/>
      <c r="AM58" s="385"/>
      <c r="AN58" s="559"/>
      <c r="AO58" s="158"/>
      <c r="AP58" s="573"/>
      <c r="AQ58" s="158"/>
      <c r="AR58" s="611"/>
      <c r="AS58" s="158"/>
      <c r="AT58" s="573"/>
      <c r="AU58" s="563"/>
      <c r="AV58" s="417"/>
      <c r="AW58" s="385"/>
      <c r="AX58" s="559"/>
      <c r="AY58" s="158"/>
      <c r="AZ58" s="573"/>
      <c r="BA58" s="158"/>
      <c r="BB58" s="611"/>
      <c r="BC58" s="158"/>
      <c r="BD58" s="573"/>
      <c r="BE58" s="563"/>
      <c r="BF58" s="417"/>
    </row>
    <row r="59" spans="1:58" ht="13.5">
      <c r="A59" s="420"/>
      <c r="B59" s="518"/>
      <c r="C59" s="518"/>
      <c r="D59" s="518"/>
      <c r="E59" s="518" t="s">
        <v>425</v>
      </c>
      <c r="F59" s="546" t="e">
        <f>#REF!/#REF!</f>
        <v>#REF!</v>
      </c>
      <c r="G59" s="546"/>
      <c r="H59" s="612" t="e">
        <f>#REF!/#REF!</f>
        <v>#REF!</v>
      </c>
      <c r="I59" s="394"/>
      <c r="J59" s="552"/>
      <c r="K59" s="553"/>
      <c r="L59" s="554"/>
      <c r="M59" s="553"/>
      <c r="N59" s="610"/>
      <c r="O59" s="553"/>
      <c r="P59" s="554"/>
      <c r="Q59" s="556"/>
      <c r="R59" s="557"/>
      <c r="S59" s="385"/>
      <c r="T59" s="559"/>
      <c r="U59" s="158"/>
      <c r="V59" s="573"/>
      <c r="W59" s="158"/>
      <c r="X59" s="611"/>
      <c r="Y59" s="158"/>
      <c r="Z59" s="573"/>
      <c r="AA59" s="563"/>
      <c r="AB59" s="417"/>
      <c r="AC59" s="385"/>
      <c r="AD59" s="559"/>
      <c r="AE59" s="158"/>
      <c r="AF59" s="573"/>
      <c r="AG59" s="158"/>
      <c r="AH59" s="611"/>
      <c r="AI59" s="158"/>
      <c r="AJ59" s="573"/>
      <c r="AK59" s="563"/>
      <c r="AL59" s="417"/>
      <c r="AM59" s="385"/>
      <c r="AN59" s="559"/>
      <c r="AO59" s="158"/>
      <c r="AP59" s="573"/>
      <c r="AQ59" s="158"/>
      <c r="AR59" s="611"/>
      <c r="AS59" s="158"/>
      <c r="AT59" s="573"/>
      <c r="AU59" s="563"/>
      <c r="AV59" s="417"/>
      <c r="AW59" s="385"/>
      <c r="AX59" s="559"/>
      <c r="AY59" s="158"/>
      <c r="AZ59" s="573"/>
      <c r="BA59" s="158"/>
      <c r="BB59" s="611"/>
      <c r="BC59" s="158"/>
      <c r="BD59" s="573"/>
      <c r="BE59" s="563"/>
      <c r="BF59" s="417"/>
    </row>
    <row r="60" spans="1:58" ht="13.5">
      <c r="A60" s="420"/>
      <c r="B60" s="518"/>
      <c r="C60" s="518"/>
      <c r="D60" s="518"/>
      <c r="E60" s="518" t="s">
        <v>426</v>
      </c>
      <c r="F60" s="546" t="e">
        <f>#REF!/#REF!</f>
        <v>#REF!</v>
      </c>
      <c r="G60" s="546"/>
      <c r="H60" s="612" t="e">
        <f>#REF!/#REF!</f>
        <v>#REF!</v>
      </c>
      <c r="I60" s="394"/>
      <c r="J60" s="552"/>
      <c r="K60" s="553"/>
      <c r="L60" s="554"/>
      <c r="M60" s="553"/>
      <c r="N60" s="610"/>
      <c r="O60" s="553"/>
      <c r="P60" s="554"/>
      <c r="Q60" s="556"/>
      <c r="R60" s="557">
        <f>R61</f>
        <v>0</v>
      </c>
      <c r="S60" s="385"/>
      <c r="T60" s="559"/>
      <c r="U60" s="158"/>
      <c r="V60" s="573"/>
      <c r="W60" s="158"/>
      <c r="X60" s="611"/>
      <c r="Y60" s="158"/>
      <c r="Z60" s="573"/>
      <c r="AA60" s="563"/>
      <c r="AB60" s="557">
        <f>AB61</f>
        <v>0</v>
      </c>
      <c r="AC60" s="385"/>
      <c r="AD60" s="559"/>
      <c r="AE60" s="158"/>
      <c r="AF60" s="573"/>
      <c r="AG60" s="158"/>
      <c r="AH60" s="611"/>
      <c r="AI60" s="158"/>
      <c r="AJ60" s="573"/>
      <c r="AK60" s="563"/>
      <c r="AL60" s="557">
        <f>AL61</f>
        <v>800000</v>
      </c>
      <c r="AM60" s="385"/>
      <c r="AN60" s="559"/>
      <c r="AO60" s="158"/>
      <c r="AP60" s="573"/>
      <c r="AQ60" s="158"/>
      <c r="AR60" s="611"/>
      <c r="AS60" s="158"/>
      <c r="AT60" s="573"/>
      <c r="AU60" s="563"/>
      <c r="AV60" s="557">
        <f>AV61</f>
        <v>0</v>
      </c>
      <c r="AW60" s="385"/>
      <c r="AX60" s="559"/>
      <c r="AY60" s="158"/>
      <c r="AZ60" s="573"/>
      <c r="BA60" s="158"/>
      <c r="BB60" s="611"/>
      <c r="BC60" s="158"/>
      <c r="BD60" s="573"/>
      <c r="BE60" s="563"/>
      <c r="BF60" s="557">
        <f>BF61</f>
        <v>0</v>
      </c>
    </row>
    <row r="61" spans="1:58" ht="13.5">
      <c r="A61" s="420"/>
      <c r="B61" s="518"/>
      <c r="C61" s="518"/>
      <c r="D61" s="518"/>
      <c r="E61" s="518"/>
      <c r="F61" s="613"/>
      <c r="G61" s="613"/>
      <c r="H61" s="612"/>
      <c r="I61" s="394"/>
      <c r="J61" s="552"/>
      <c r="K61" s="553"/>
      <c r="L61" s="554"/>
      <c r="M61" s="553"/>
      <c r="N61" s="610"/>
      <c r="O61" s="553"/>
      <c r="P61" s="554"/>
      <c r="Q61" s="556"/>
      <c r="R61" s="557"/>
      <c r="S61" s="385"/>
      <c r="T61" s="559"/>
      <c r="U61" s="158"/>
      <c r="V61" s="573"/>
      <c r="W61" s="158"/>
      <c r="X61" s="611"/>
      <c r="Y61" s="158"/>
      <c r="Z61" s="573"/>
      <c r="AA61" s="563"/>
      <c r="AB61" s="417"/>
      <c r="AC61" s="394" t="s">
        <v>281</v>
      </c>
      <c r="AD61" s="552">
        <v>100000</v>
      </c>
      <c r="AE61" s="553" t="s">
        <v>7</v>
      </c>
      <c r="AF61" s="554">
        <v>2</v>
      </c>
      <c r="AG61" s="553" t="s">
        <v>7</v>
      </c>
      <c r="AH61" s="583">
        <v>2</v>
      </c>
      <c r="AI61" s="553" t="s">
        <v>7</v>
      </c>
      <c r="AJ61" s="586">
        <v>2</v>
      </c>
      <c r="AK61" s="556" t="s">
        <v>8</v>
      </c>
      <c r="AL61" s="557">
        <f>SUM(AD61*AF61*AH61*AJ61)</f>
        <v>800000</v>
      </c>
      <c r="AM61" s="385"/>
      <c r="AN61" s="559"/>
      <c r="AO61" s="158"/>
      <c r="AP61" s="573"/>
      <c r="AQ61" s="158"/>
      <c r="AR61" s="611"/>
      <c r="AS61" s="158"/>
      <c r="AT61" s="573"/>
      <c r="AU61" s="563"/>
      <c r="AV61" s="417"/>
      <c r="AW61" s="385"/>
      <c r="AX61" s="559"/>
      <c r="AY61" s="158"/>
      <c r="AZ61" s="573"/>
      <c r="BA61" s="158"/>
      <c r="BB61" s="611"/>
      <c r="BC61" s="158"/>
      <c r="BD61" s="573"/>
      <c r="BE61" s="563"/>
      <c r="BF61" s="417"/>
    </row>
    <row r="62" spans="1:58" ht="13.5">
      <c r="A62" s="420"/>
      <c r="B62" s="518"/>
      <c r="C62" s="518"/>
      <c r="D62" s="518"/>
      <c r="E62" s="518" t="s">
        <v>427</v>
      </c>
      <c r="F62" s="546" t="e">
        <f>#REF!/#REF!</f>
        <v>#REF!</v>
      </c>
      <c r="G62" s="546"/>
      <c r="H62" s="551" t="e">
        <f>#REF!/#REF!</f>
        <v>#REF!</v>
      </c>
      <c r="I62" s="397"/>
      <c r="J62" s="553"/>
      <c r="K62" s="553"/>
      <c r="L62" s="584"/>
      <c r="M62" s="553"/>
      <c r="N62" s="599"/>
      <c r="O62" s="553"/>
      <c r="P62" s="553"/>
      <c r="Q62" s="553"/>
      <c r="R62" s="557">
        <f>SUM(R63:R67)</f>
        <v>5255400</v>
      </c>
      <c r="S62" s="386"/>
      <c r="T62" s="158"/>
      <c r="U62" s="158"/>
      <c r="V62" s="505"/>
      <c r="W62" s="158"/>
      <c r="X62" s="535"/>
      <c r="Y62" s="158"/>
      <c r="Z62" s="158"/>
      <c r="AA62" s="158"/>
      <c r="AB62" s="557">
        <f>SUM(AB63:AB67)</f>
        <v>0</v>
      </c>
      <c r="AC62" s="386"/>
      <c r="AD62" s="158"/>
      <c r="AE62" s="158"/>
      <c r="AF62" s="505"/>
      <c r="AG62" s="158"/>
      <c r="AH62" s="535"/>
      <c r="AI62" s="158"/>
      <c r="AJ62" s="158"/>
      <c r="AK62" s="158"/>
      <c r="AL62" s="557">
        <f>SUM(AL63:AL67)</f>
        <v>0</v>
      </c>
      <c r="AM62" s="386"/>
      <c r="AN62" s="158"/>
      <c r="AO62" s="158"/>
      <c r="AP62" s="505"/>
      <c r="AQ62" s="158"/>
      <c r="AR62" s="535"/>
      <c r="AS62" s="158"/>
      <c r="AT62" s="158"/>
      <c r="AU62" s="158"/>
      <c r="AV62" s="557">
        <f>SUM(AV63:AV67)</f>
        <v>0</v>
      </c>
      <c r="AW62" s="386"/>
      <c r="AX62" s="158"/>
      <c r="AY62" s="158"/>
      <c r="AZ62" s="505"/>
      <c r="BA62" s="158"/>
      <c r="BB62" s="535"/>
      <c r="BC62" s="158"/>
      <c r="BD62" s="158"/>
      <c r="BE62" s="158"/>
      <c r="BF62" s="557">
        <f>SUM(BF63:BF67)</f>
        <v>0</v>
      </c>
    </row>
    <row r="63" spans="1:58" ht="13.5">
      <c r="A63" s="420"/>
      <c r="B63" s="518"/>
      <c r="C63" s="518"/>
      <c r="D63" s="518"/>
      <c r="E63" s="518"/>
      <c r="F63" s="546"/>
      <c r="G63" s="546"/>
      <c r="H63" s="558"/>
      <c r="I63" s="397" t="s">
        <v>16</v>
      </c>
      <c r="J63" s="552">
        <v>55320000</v>
      </c>
      <c r="K63" s="553" t="s">
        <v>7</v>
      </c>
      <c r="L63" s="614" t="s">
        <v>71</v>
      </c>
      <c r="M63" s="615"/>
      <c r="N63" s="616"/>
      <c r="O63" s="615"/>
      <c r="P63" s="615"/>
      <c r="Q63" s="556" t="s">
        <v>8</v>
      </c>
      <c r="R63" s="557">
        <f>SUM(J63*L63)</f>
        <v>1477044</v>
      </c>
      <c r="S63" s="386"/>
      <c r="T63" s="559"/>
      <c r="U63" s="158"/>
      <c r="V63" s="617"/>
      <c r="W63" s="172"/>
      <c r="X63" s="618"/>
      <c r="Y63" s="172"/>
      <c r="Z63" s="172"/>
      <c r="AA63" s="563"/>
      <c r="AB63" s="417"/>
      <c r="AC63" s="386"/>
      <c r="AD63" s="559"/>
      <c r="AE63" s="158"/>
      <c r="AF63" s="617"/>
      <c r="AG63" s="172"/>
      <c r="AH63" s="618"/>
      <c r="AI63" s="172"/>
      <c r="AJ63" s="172"/>
      <c r="AK63" s="563"/>
      <c r="AL63" s="417"/>
      <c r="AM63" s="386"/>
      <c r="AN63" s="559"/>
      <c r="AO63" s="158"/>
      <c r="AP63" s="617"/>
      <c r="AQ63" s="172"/>
      <c r="AR63" s="618"/>
      <c r="AS63" s="172"/>
      <c r="AT63" s="172"/>
      <c r="AU63" s="563"/>
      <c r="AV63" s="417"/>
      <c r="AW63" s="386"/>
      <c r="AX63" s="559"/>
      <c r="AY63" s="158"/>
      <c r="AZ63" s="617"/>
      <c r="BA63" s="172"/>
      <c r="BB63" s="618"/>
      <c r="BC63" s="172"/>
      <c r="BD63" s="172"/>
      <c r="BE63" s="563"/>
      <c r="BF63" s="417"/>
    </row>
    <row r="64" spans="1:58" ht="13.5">
      <c r="A64" s="420"/>
      <c r="B64" s="518"/>
      <c r="C64" s="518"/>
      <c r="D64" s="518"/>
      <c r="E64" s="518"/>
      <c r="F64" s="546"/>
      <c r="G64" s="546"/>
      <c r="H64" s="558"/>
      <c r="I64" s="397" t="s">
        <v>150</v>
      </c>
      <c r="J64" s="552">
        <v>55320000</v>
      </c>
      <c r="K64" s="553" t="s">
        <v>7</v>
      </c>
      <c r="L64" s="614" t="s">
        <v>72</v>
      </c>
      <c r="M64" s="615"/>
      <c r="N64" s="616"/>
      <c r="O64" s="615"/>
      <c r="P64" s="615"/>
      <c r="Q64" s="556" t="s">
        <v>8</v>
      </c>
      <c r="R64" s="557">
        <f>SUM(J64*L64)</f>
        <v>182556</v>
      </c>
      <c r="S64" s="386"/>
      <c r="T64" s="559"/>
      <c r="U64" s="158"/>
      <c r="V64" s="617"/>
      <c r="W64" s="172"/>
      <c r="X64" s="618"/>
      <c r="Y64" s="172"/>
      <c r="Z64" s="172"/>
      <c r="AA64" s="563"/>
      <c r="AB64" s="417"/>
      <c r="AC64" s="386"/>
      <c r="AD64" s="559"/>
      <c r="AE64" s="158"/>
      <c r="AF64" s="617"/>
      <c r="AG64" s="172"/>
      <c r="AH64" s="618"/>
      <c r="AI64" s="172"/>
      <c r="AJ64" s="172"/>
      <c r="AK64" s="563"/>
      <c r="AL64" s="417"/>
      <c r="AM64" s="386"/>
      <c r="AN64" s="559"/>
      <c r="AO64" s="158"/>
      <c r="AP64" s="617"/>
      <c r="AQ64" s="172"/>
      <c r="AR64" s="618"/>
      <c r="AS64" s="172"/>
      <c r="AT64" s="172"/>
      <c r="AU64" s="563"/>
      <c r="AV64" s="417"/>
      <c r="AW64" s="386"/>
      <c r="AX64" s="559"/>
      <c r="AY64" s="158"/>
      <c r="AZ64" s="617"/>
      <c r="BA64" s="172"/>
      <c r="BB64" s="618"/>
      <c r="BC64" s="172"/>
      <c r="BD64" s="172"/>
      <c r="BE64" s="563"/>
      <c r="BF64" s="417"/>
    </row>
    <row r="65" spans="1:58" ht="13.5">
      <c r="A65" s="420"/>
      <c r="B65" s="518"/>
      <c r="C65" s="518"/>
      <c r="D65" s="518"/>
      <c r="E65" s="518"/>
      <c r="F65" s="546"/>
      <c r="G65" s="546"/>
      <c r="H65" s="558"/>
      <c r="I65" s="394" t="s">
        <v>109</v>
      </c>
      <c r="J65" s="552">
        <v>55320000</v>
      </c>
      <c r="K65" s="553" t="s">
        <v>7</v>
      </c>
      <c r="L65" s="614" t="s">
        <v>151</v>
      </c>
      <c r="M65" s="553"/>
      <c r="N65" s="616"/>
      <c r="O65" s="553"/>
      <c r="P65" s="553"/>
      <c r="Q65" s="556" t="s">
        <v>8</v>
      </c>
      <c r="R65" s="557">
        <f>SUM(J65*4.5%)</f>
        <v>2489400</v>
      </c>
      <c r="S65" s="385"/>
      <c r="T65" s="559"/>
      <c r="U65" s="158"/>
      <c r="V65" s="617"/>
      <c r="W65" s="158"/>
      <c r="X65" s="618"/>
      <c r="Y65" s="158"/>
      <c r="Z65" s="158"/>
      <c r="AA65" s="563"/>
      <c r="AB65" s="417"/>
      <c r="AC65" s="385"/>
      <c r="AD65" s="559"/>
      <c r="AE65" s="158"/>
      <c r="AF65" s="617"/>
      <c r="AG65" s="158"/>
      <c r="AH65" s="618"/>
      <c r="AI65" s="158"/>
      <c r="AJ65" s="158"/>
      <c r="AK65" s="563"/>
      <c r="AL65" s="417"/>
      <c r="AM65" s="385"/>
      <c r="AN65" s="559"/>
      <c r="AO65" s="158"/>
      <c r="AP65" s="617"/>
      <c r="AQ65" s="158"/>
      <c r="AR65" s="618"/>
      <c r="AS65" s="158"/>
      <c r="AT65" s="158"/>
      <c r="AU65" s="563"/>
      <c r="AV65" s="417"/>
      <c r="AW65" s="385"/>
      <c r="AX65" s="559"/>
      <c r="AY65" s="158"/>
      <c r="AZ65" s="617"/>
      <c r="BA65" s="158"/>
      <c r="BB65" s="618"/>
      <c r="BC65" s="158"/>
      <c r="BD65" s="158"/>
      <c r="BE65" s="563"/>
      <c r="BF65" s="417"/>
    </row>
    <row r="66" spans="1:58" ht="13.5">
      <c r="A66" s="420"/>
      <c r="B66" s="518"/>
      <c r="C66" s="518"/>
      <c r="D66" s="518"/>
      <c r="E66" s="518"/>
      <c r="F66" s="546"/>
      <c r="G66" s="546"/>
      <c r="H66" s="558"/>
      <c r="I66" s="397" t="s">
        <v>152</v>
      </c>
      <c r="J66" s="552">
        <v>55320000</v>
      </c>
      <c r="K66" s="553" t="s">
        <v>7</v>
      </c>
      <c r="L66" s="619" t="s">
        <v>153</v>
      </c>
      <c r="M66" s="620"/>
      <c r="N66" s="621"/>
      <c r="O66" s="620"/>
      <c r="P66" s="620"/>
      <c r="Q66" s="556" t="s">
        <v>8</v>
      </c>
      <c r="R66" s="557">
        <f>SUM(J66*1.3%)</f>
        <v>719160.00000000012</v>
      </c>
      <c r="S66" s="386"/>
      <c r="T66" s="559"/>
      <c r="U66" s="158"/>
      <c r="V66" s="622"/>
      <c r="W66" s="176"/>
      <c r="X66" s="623"/>
      <c r="Y66" s="176"/>
      <c r="Z66" s="176"/>
      <c r="AA66" s="563"/>
      <c r="AB66" s="417"/>
      <c r="AC66" s="386"/>
      <c r="AD66" s="559"/>
      <c r="AE66" s="158"/>
      <c r="AF66" s="622"/>
      <c r="AG66" s="176"/>
      <c r="AH66" s="623"/>
      <c r="AI66" s="176"/>
      <c r="AJ66" s="176"/>
      <c r="AK66" s="563"/>
      <c r="AL66" s="417"/>
      <c r="AM66" s="386"/>
      <c r="AN66" s="559"/>
      <c r="AO66" s="158"/>
      <c r="AP66" s="622"/>
      <c r="AQ66" s="176"/>
      <c r="AR66" s="623"/>
      <c r="AS66" s="176"/>
      <c r="AT66" s="176"/>
      <c r="AU66" s="563"/>
      <c r="AV66" s="417"/>
      <c r="AW66" s="386"/>
      <c r="AX66" s="559"/>
      <c r="AY66" s="158"/>
      <c r="AZ66" s="622"/>
      <c r="BA66" s="176"/>
      <c r="BB66" s="623"/>
      <c r="BC66" s="176"/>
      <c r="BD66" s="176"/>
      <c r="BE66" s="563"/>
      <c r="BF66" s="417"/>
    </row>
    <row r="67" spans="1:58" ht="13.5">
      <c r="A67" s="420"/>
      <c r="B67" s="518"/>
      <c r="C67" s="518"/>
      <c r="D67" s="518"/>
      <c r="E67" s="518"/>
      <c r="F67" s="546"/>
      <c r="G67" s="546"/>
      <c r="H67" s="551"/>
      <c r="I67" s="394" t="s">
        <v>17</v>
      </c>
      <c r="J67" s="552">
        <v>55320000</v>
      </c>
      <c r="K67" s="553" t="s">
        <v>7</v>
      </c>
      <c r="L67" s="614" t="s">
        <v>154</v>
      </c>
      <c r="M67" s="553"/>
      <c r="N67" s="599"/>
      <c r="O67" s="553"/>
      <c r="P67" s="553"/>
      <c r="Q67" s="556" t="s">
        <v>8</v>
      </c>
      <c r="R67" s="557">
        <f>SUM(J67*0.7%)</f>
        <v>387239.99999999994</v>
      </c>
      <c r="S67" s="385"/>
      <c r="T67" s="559"/>
      <c r="U67" s="158"/>
      <c r="V67" s="617"/>
      <c r="W67" s="158"/>
      <c r="X67" s="535"/>
      <c r="Y67" s="158"/>
      <c r="Z67" s="158"/>
      <c r="AA67" s="563"/>
      <c r="AB67" s="417"/>
      <c r="AC67" s="385"/>
      <c r="AD67" s="559"/>
      <c r="AE67" s="158"/>
      <c r="AF67" s="617"/>
      <c r="AG67" s="158"/>
      <c r="AH67" s="535"/>
      <c r="AI67" s="158"/>
      <c r="AJ67" s="158"/>
      <c r="AK67" s="563"/>
      <c r="AL67" s="417"/>
      <c r="AM67" s="385"/>
      <c r="AN67" s="559"/>
      <c r="AO67" s="158"/>
      <c r="AP67" s="617"/>
      <c r="AQ67" s="158"/>
      <c r="AR67" s="535"/>
      <c r="AS67" s="158"/>
      <c r="AT67" s="158"/>
      <c r="AU67" s="563"/>
      <c r="AV67" s="417"/>
      <c r="AW67" s="385"/>
      <c r="AX67" s="559"/>
      <c r="AY67" s="158"/>
      <c r="AZ67" s="617"/>
      <c r="BA67" s="158"/>
      <c r="BB67" s="535"/>
      <c r="BC67" s="158"/>
      <c r="BD67" s="158"/>
      <c r="BE67" s="563"/>
      <c r="BF67" s="417"/>
    </row>
    <row r="68" spans="1:58" ht="13.5">
      <c r="A68" s="420"/>
      <c r="B68" s="518"/>
      <c r="C68" s="518"/>
      <c r="D68" s="518"/>
      <c r="E68" s="518"/>
      <c r="F68" s="546"/>
      <c r="G68" s="546"/>
      <c r="H68" s="558"/>
      <c r="I68" s="394"/>
      <c r="J68" s="552"/>
      <c r="K68" s="553"/>
      <c r="L68" s="614"/>
      <c r="M68" s="553"/>
      <c r="N68" s="599"/>
      <c r="O68" s="553"/>
      <c r="P68" s="553"/>
      <c r="Q68" s="556"/>
      <c r="R68" s="557"/>
      <c r="S68" s="385"/>
      <c r="T68" s="559"/>
      <c r="U68" s="158"/>
      <c r="V68" s="617"/>
      <c r="W68" s="158"/>
      <c r="X68" s="535"/>
      <c r="Y68" s="158"/>
      <c r="Z68" s="158"/>
      <c r="AA68" s="563"/>
      <c r="AB68" s="417"/>
      <c r="AC68" s="385"/>
      <c r="AD68" s="559"/>
      <c r="AE68" s="158"/>
      <c r="AF68" s="617"/>
      <c r="AG68" s="158"/>
      <c r="AH68" s="535"/>
      <c r="AI68" s="158"/>
      <c r="AJ68" s="158"/>
      <c r="AK68" s="563"/>
      <c r="AL68" s="417"/>
      <c r="AM68" s="385"/>
      <c r="AN68" s="559"/>
      <c r="AO68" s="158"/>
      <c r="AP68" s="617"/>
      <c r="AQ68" s="158"/>
      <c r="AR68" s="535"/>
      <c r="AS68" s="158"/>
      <c r="AT68" s="158"/>
      <c r="AU68" s="563"/>
      <c r="AV68" s="417"/>
      <c r="AW68" s="385"/>
      <c r="AX68" s="559"/>
      <c r="AY68" s="158"/>
      <c r="AZ68" s="617"/>
      <c r="BA68" s="158"/>
      <c r="BB68" s="535"/>
      <c r="BC68" s="158"/>
      <c r="BD68" s="158"/>
      <c r="BE68" s="563"/>
      <c r="BF68" s="417"/>
    </row>
    <row r="69" spans="1:58" ht="13.5">
      <c r="A69" s="420"/>
      <c r="B69" s="518"/>
      <c r="C69" s="518"/>
      <c r="D69" s="518"/>
      <c r="E69" s="518" t="s">
        <v>428</v>
      </c>
      <c r="F69" s="546" t="e">
        <f>#REF!/#REF!</f>
        <v>#REF!</v>
      </c>
      <c r="G69" s="546"/>
      <c r="H69" s="551" t="e">
        <f>#REF!/#REF!</f>
        <v>#REF!</v>
      </c>
      <c r="I69" s="394"/>
      <c r="J69" s="552"/>
      <c r="K69" s="553"/>
      <c r="L69" s="614"/>
      <c r="M69" s="553"/>
      <c r="N69" s="599"/>
      <c r="O69" s="553"/>
      <c r="P69" s="553"/>
      <c r="Q69" s="556"/>
      <c r="R69" s="557">
        <f>R70</f>
        <v>450000</v>
      </c>
      <c r="S69" s="385"/>
      <c r="T69" s="559"/>
      <c r="U69" s="158"/>
      <c r="V69" s="617"/>
      <c r="W69" s="158"/>
      <c r="X69" s="535"/>
      <c r="Y69" s="158"/>
      <c r="Z69" s="158"/>
      <c r="AA69" s="563"/>
      <c r="AB69" s="557">
        <f>AB70</f>
        <v>0</v>
      </c>
      <c r="AC69" s="385"/>
      <c r="AD69" s="559"/>
      <c r="AE69" s="158"/>
      <c r="AF69" s="617"/>
      <c r="AG69" s="158"/>
      <c r="AH69" s="535"/>
      <c r="AI69" s="158"/>
      <c r="AJ69" s="158"/>
      <c r="AK69" s="563"/>
      <c r="AL69" s="557">
        <f>AL70</f>
        <v>0</v>
      </c>
      <c r="AM69" s="385"/>
      <c r="AN69" s="559"/>
      <c r="AO69" s="158"/>
      <c r="AP69" s="617"/>
      <c r="AQ69" s="158"/>
      <c r="AR69" s="535"/>
      <c r="AS69" s="158"/>
      <c r="AT69" s="158"/>
      <c r="AU69" s="563"/>
      <c r="AV69" s="557">
        <f>AV70</f>
        <v>0</v>
      </c>
      <c r="AW69" s="385"/>
      <c r="AX69" s="559"/>
      <c r="AY69" s="158"/>
      <c r="AZ69" s="617"/>
      <c r="BA69" s="158"/>
      <c r="BB69" s="535"/>
      <c r="BC69" s="158"/>
      <c r="BD69" s="158"/>
      <c r="BE69" s="563"/>
      <c r="BF69" s="557">
        <f>BF70</f>
        <v>0</v>
      </c>
    </row>
    <row r="70" spans="1:58" ht="13.5">
      <c r="A70" s="420"/>
      <c r="B70" s="518"/>
      <c r="C70" s="518"/>
      <c r="D70" s="518"/>
      <c r="E70" s="518"/>
      <c r="F70" s="546"/>
      <c r="G70" s="546"/>
      <c r="H70" s="558"/>
      <c r="I70" s="394" t="s">
        <v>155</v>
      </c>
      <c r="J70" s="552">
        <v>30000</v>
      </c>
      <c r="K70" s="553" t="s">
        <v>7</v>
      </c>
      <c r="L70" s="554">
        <v>3</v>
      </c>
      <c r="M70" s="553" t="s">
        <v>7</v>
      </c>
      <c r="N70" s="584">
        <v>5</v>
      </c>
      <c r="O70" s="553"/>
      <c r="P70" s="566"/>
      <c r="Q70" s="556" t="s">
        <v>8</v>
      </c>
      <c r="R70" s="557">
        <f>SUM(J70*L70*N70)</f>
        <v>450000</v>
      </c>
      <c r="S70" s="385"/>
      <c r="T70" s="559"/>
      <c r="U70" s="158"/>
      <c r="V70" s="573"/>
      <c r="W70" s="158"/>
      <c r="X70" s="505"/>
      <c r="Y70" s="158"/>
      <c r="Z70" s="561"/>
      <c r="AA70" s="563"/>
      <c r="AB70" s="417"/>
      <c r="AC70" s="385"/>
      <c r="AD70" s="559"/>
      <c r="AE70" s="158"/>
      <c r="AF70" s="573"/>
      <c r="AG70" s="158"/>
      <c r="AH70" s="505"/>
      <c r="AI70" s="158"/>
      <c r="AJ70" s="561"/>
      <c r="AK70" s="563"/>
      <c r="AL70" s="417"/>
      <c r="AM70" s="385"/>
      <c r="AN70" s="559"/>
      <c r="AO70" s="158"/>
      <c r="AP70" s="573"/>
      <c r="AQ70" s="158"/>
      <c r="AR70" s="505"/>
      <c r="AS70" s="158"/>
      <c r="AT70" s="561"/>
      <c r="AU70" s="563"/>
      <c r="AV70" s="417"/>
      <c r="AW70" s="385"/>
      <c r="AX70" s="559"/>
      <c r="AY70" s="158"/>
      <c r="AZ70" s="573"/>
      <c r="BA70" s="158"/>
      <c r="BB70" s="505"/>
      <c r="BC70" s="158"/>
      <c r="BD70" s="561"/>
      <c r="BE70" s="563"/>
      <c r="BF70" s="417"/>
    </row>
    <row r="71" spans="1:58" ht="13.5">
      <c r="A71" s="420"/>
      <c r="B71" s="518"/>
      <c r="C71" s="521"/>
      <c r="D71" s="521"/>
      <c r="E71" s="518" t="s">
        <v>429</v>
      </c>
      <c r="F71" s="546" t="e">
        <f>#REF!/#REF!</f>
        <v>#REF!</v>
      </c>
      <c r="G71" s="546"/>
      <c r="H71" s="558" t="e">
        <f>#REF!/#REF!</f>
        <v>#REF!</v>
      </c>
      <c r="I71" s="394"/>
      <c r="J71" s="552"/>
      <c r="K71" s="553"/>
      <c r="L71" s="554"/>
      <c r="M71" s="553"/>
      <c r="N71" s="584"/>
      <c r="O71" s="553"/>
      <c r="P71" s="566"/>
      <c r="Q71" s="556"/>
      <c r="R71" s="557"/>
      <c r="S71" s="385"/>
      <c r="T71" s="559"/>
      <c r="U71" s="158"/>
      <c r="V71" s="573"/>
      <c r="W71" s="158"/>
      <c r="X71" s="505"/>
      <c r="Y71" s="158"/>
      <c r="Z71" s="561"/>
      <c r="AA71" s="563"/>
      <c r="AB71" s="557">
        <f>SUM(AB72:AB74)</f>
        <v>0</v>
      </c>
      <c r="AC71" s="385"/>
      <c r="AD71" s="559"/>
      <c r="AE71" s="158"/>
      <c r="AF71" s="573"/>
      <c r="AG71" s="158"/>
      <c r="AH71" s="505"/>
      <c r="AI71" s="158"/>
      <c r="AJ71" s="561"/>
      <c r="AK71" s="563"/>
      <c r="AL71" s="557">
        <f>SUM(AL72:AL74)</f>
        <v>0</v>
      </c>
      <c r="AM71" s="385"/>
      <c r="AN71" s="559"/>
      <c r="AO71" s="158"/>
      <c r="AP71" s="573"/>
      <c r="AQ71" s="158"/>
      <c r="AR71" s="505"/>
      <c r="AS71" s="158"/>
      <c r="AT71" s="561"/>
      <c r="AU71" s="563"/>
      <c r="AV71" s="557">
        <f>SUM(AV72:AV74)</f>
        <v>0</v>
      </c>
      <c r="AW71" s="385"/>
      <c r="AX71" s="559"/>
      <c r="AY71" s="158"/>
      <c r="AZ71" s="573"/>
      <c r="BA71" s="158"/>
      <c r="BB71" s="505"/>
      <c r="BC71" s="158"/>
      <c r="BD71" s="561"/>
      <c r="BE71" s="563"/>
      <c r="BF71" s="557">
        <f>SUM(BF72:BF74)</f>
        <v>0</v>
      </c>
    </row>
    <row r="72" spans="1:58" ht="13.5">
      <c r="A72" s="420"/>
      <c r="B72" s="518"/>
      <c r="C72" s="521"/>
      <c r="D72" s="521"/>
      <c r="E72" s="518" t="s">
        <v>416</v>
      </c>
      <c r="F72" s="546" t="e">
        <f>#REF!/#REF!</f>
        <v>#REF!</v>
      </c>
      <c r="G72" s="546"/>
      <c r="H72" s="558" t="e">
        <f>#REF!/#REF!</f>
        <v>#REF!</v>
      </c>
      <c r="I72" s="394"/>
      <c r="J72" s="552"/>
      <c r="K72" s="553"/>
      <c r="L72" s="554"/>
      <c r="M72" s="553"/>
      <c r="N72" s="584"/>
      <c r="O72" s="553"/>
      <c r="P72" s="566"/>
      <c r="Q72" s="556"/>
      <c r="R72" s="557"/>
      <c r="S72" s="385"/>
      <c r="T72" s="559"/>
      <c r="U72" s="158"/>
      <c r="V72" s="573"/>
      <c r="W72" s="158"/>
      <c r="X72" s="505"/>
      <c r="Y72" s="158"/>
      <c r="Z72" s="561"/>
      <c r="AA72" s="563"/>
      <c r="AB72" s="417"/>
      <c r="AC72" s="385"/>
      <c r="AD72" s="559"/>
      <c r="AE72" s="158"/>
      <c r="AF72" s="573"/>
      <c r="AG72" s="158"/>
      <c r="AH72" s="505"/>
      <c r="AI72" s="158"/>
      <c r="AJ72" s="561"/>
      <c r="AK72" s="563"/>
      <c r="AL72" s="417"/>
      <c r="AM72" s="385"/>
      <c r="AN72" s="559"/>
      <c r="AO72" s="158"/>
      <c r="AP72" s="573"/>
      <c r="AQ72" s="158"/>
      <c r="AR72" s="505"/>
      <c r="AS72" s="158"/>
      <c r="AT72" s="561"/>
      <c r="AU72" s="563"/>
      <c r="AV72" s="417"/>
      <c r="AW72" s="385"/>
      <c r="AX72" s="559"/>
      <c r="AY72" s="158"/>
      <c r="AZ72" s="573"/>
      <c r="BA72" s="158"/>
      <c r="BB72" s="505"/>
      <c r="BC72" s="158"/>
      <c r="BD72" s="561"/>
      <c r="BE72" s="563"/>
      <c r="BF72" s="417"/>
    </row>
    <row r="73" spans="1:58" ht="13.5">
      <c r="A73" s="420"/>
      <c r="B73" s="518"/>
      <c r="C73" s="521"/>
      <c r="D73" s="521"/>
      <c r="E73" s="518" t="s">
        <v>417</v>
      </c>
      <c r="F73" s="546" t="e">
        <f>#REF!/#REF!</f>
        <v>#REF!</v>
      </c>
      <c r="G73" s="546"/>
      <c r="H73" s="551" t="e">
        <f>#REF!/#REF!</f>
        <v>#REF!</v>
      </c>
      <c r="I73" s="394" t="s">
        <v>293</v>
      </c>
      <c r="J73" s="552"/>
      <c r="K73" s="553"/>
      <c r="L73" s="554"/>
      <c r="M73" s="553"/>
      <c r="N73" s="584"/>
      <c r="O73" s="553"/>
      <c r="P73" s="566"/>
      <c r="Q73" s="556"/>
      <c r="R73" s="557">
        <v>5000000</v>
      </c>
      <c r="S73" s="385"/>
      <c r="T73" s="559"/>
      <c r="U73" s="158"/>
      <c r="V73" s="573"/>
      <c r="W73" s="158"/>
      <c r="X73" s="505"/>
      <c r="Y73" s="158"/>
      <c r="Z73" s="561"/>
      <c r="AA73" s="563"/>
      <c r="AB73" s="417"/>
      <c r="AC73" s="385"/>
      <c r="AD73" s="559"/>
      <c r="AE73" s="158"/>
      <c r="AF73" s="573"/>
      <c r="AG73" s="158"/>
      <c r="AH73" s="505"/>
      <c r="AI73" s="158"/>
      <c r="AJ73" s="561"/>
      <c r="AK73" s="563"/>
      <c r="AL73" s="417"/>
      <c r="AM73" s="385"/>
      <c r="AN73" s="559"/>
      <c r="AO73" s="158"/>
      <c r="AP73" s="573"/>
      <c r="AQ73" s="158"/>
      <c r="AR73" s="505"/>
      <c r="AS73" s="158"/>
      <c r="AT73" s="561"/>
      <c r="AU73" s="563"/>
      <c r="AV73" s="417"/>
      <c r="AW73" s="385"/>
      <c r="AX73" s="559"/>
      <c r="AY73" s="158"/>
      <c r="AZ73" s="573"/>
      <c r="BA73" s="158"/>
      <c r="BB73" s="505"/>
      <c r="BC73" s="158"/>
      <c r="BD73" s="561"/>
      <c r="BE73" s="563"/>
      <c r="BF73" s="417"/>
    </row>
    <row r="74" spans="1:58" ht="13.5">
      <c r="A74" s="420"/>
      <c r="B74" s="518"/>
      <c r="C74" s="521"/>
      <c r="D74" s="521"/>
      <c r="E74" s="521"/>
      <c r="F74" s="589"/>
      <c r="G74" s="589"/>
      <c r="H74" s="590"/>
      <c r="I74" s="398"/>
      <c r="J74" s="624"/>
      <c r="K74" s="625"/>
      <c r="L74" s="626"/>
      <c r="M74" s="625"/>
      <c r="N74" s="627"/>
      <c r="O74" s="625"/>
      <c r="P74" s="628"/>
      <c r="Q74" s="629"/>
      <c r="R74" s="630"/>
      <c r="S74" s="387"/>
      <c r="T74" s="631"/>
      <c r="U74" s="188"/>
      <c r="V74" s="632"/>
      <c r="W74" s="188"/>
      <c r="X74" s="633"/>
      <c r="Y74" s="188"/>
      <c r="Z74" s="634"/>
      <c r="AA74" s="635"/>
      <c r="AB74" s="636"/>
      <c r="AC74" s="387"/>
      <c r="AD74" s="631"/>
      <c r="AE74" s="188"/>
      <c r="AF74" s="632"/>
      <c r="AG74" s="188"/>
      <c r="AH74" s="633"/>
      <c r="AI74" s="188"/>
      <c r="AJ74" s="634"/>
      <c r="AK74" s="635"/>
      <c r="AL74" s="636"/>
      <c r="AM74" s="387"/>
      <c r="AN74" s="631"/>
      <c r="AO74" s="188"/>
      <c r="AP74" s="632"/>
      <c r="AQ74" s="188"/>
      <c r="AR74" s="633"/>
      <c r="AS74" s="188"/>
      <c r="AT74" s="634"/>
      <c r="AU74" s="635"/>
      <c r="AV74" s="636"/>
      <c r="AW74" s="387"/>
      <c r="AX74" s="631"/>
      <c r="AY74" s="188"/>
      <c r="AZ74" s="632"/>
      <c r="BA74" s="188"/>
      <c r="BB74" s="633"/>
      <c r="BC74" s="188"/>
      <c r="BD74" s="634"/>
      <c r="BE74" s="635"/>
      <c r="BF74" s="636"/>
    </row>
    <row r="75" spans="1:58" ht="13.5">
      <c r="A75" s="420"/>
      <c r="B75" s="518"/>
      <c r="C75" s="667">
        <v>772</v>
      </c>
      <c r="D75" s="522" t="s">
        <v>433</v>
      </c>
      <c r="E75" s="1220" t="s">
        <v>10</v>
      </c>
      <c r="F75" s="542" t="e">
        <f>#REF!/#REF!</f>
        <v>#REF!</v>
      </c>
      <c r="G75" s="542"/>
      <c r="H75" s="637" t="e">
        <f>#REF!/#REF!</f>
        <v>#REF!</v>
      </c>
      <c r="I75" s="387"/>
      <c r="J75" s="188"/>
      <c r="K75" s="188"/>
      <c r="L75" s="633"/>
      <c r="M75" s="188"/>
      <c r="N75" s="638"/>
      <c r="O75" s="188"/>
      <c r="P75" s="188"/>
      <c r="Q75" s="188"/>
      <c r="R75" s="598">
        <f>SUM(R76,R79,R81,R83,R87,R89,R91,R93,R96,R103,R109,R112)</f>
        <v>21128000</v>
      </c>
      <c r="S75" s="387"/>
      <c r="T75" s="188"/>
      <c r="U75" s="188"/>
      <c r="V75" s="633"/>
      <c r="W75" s="188"/>
      <c r="X75" s="638"/>
      <c r="Y75" s="188"/>
      <c r="Z75" s="188"/>
      <c r="AA75" s="188"/>
      <c r="AB75" s="598">
        <f>SUM(AB76,AB79,AB81,AB83,AB87,AB89,AB91,AB93,AB96,AB103,AB109,AB112)</f>
        <v>1200000</v>
      </c>
      <c r="AC75" s="387"/>
      <c r="AD75" s="188"/>
      <c r="AE75" s="188"/>
      <c r="AF75" s="633"/>
      <c r="AG75" s="188"/>
      <c r="AH75" s="638"/>
      <c r="AI75" s="188"/>
      <c r="AJ75" s="188"/>
      <c r="AK75" s="188"/>
      <c r="AL75" s="598">
        <f>SUM(AL76,AL79,AL81,AL83,AL87,AL89,AL91,AL93,AL96,AL103,AL109,AL112)</f>
        <v>2316000</v>
      </c>
      <c r="AM75" s="387"/>
      <c r="AN75" s="188"/>
      <c r="AO75" s="188"/>
      <c r="AP75" s="633"/>
      <c r="AQ75" s="188"/>
      <c r="AR75" s="638"/>
      <c r="AS75" s="188"/>
      <c r="AT75" s="188"/>
      <c r="AU75" s="188"/>
      <c r="AV75" s="598">
        <f>SUM(AV76,AV79,AV81,AV83,AV87,AV89,AV91,AV93,AV96,AV103,AV109,AV112)</f>
        <v>0</v>
      </c>
      <c r="AW75" s="387"/>
      <c r="AX75" s="188"/>
      <c r="AY75" s="188"/>
      <c r="AZ75" s="633"/>
      <c r="BA75" s="188"/>
      <c r="BB75" s="638"/>
      <c r="BC75" s="188"/>
      <c r="BD75" s="188"/>
      <c r="BE75" s="188"/>
      <c r="BF75" s="598">
        <f>SUM(BF76,BF79,BF81,BF83,BF87,BF89,BF91,BF93,BF96,BF103,BF109,BF112)</f>
        <v>2520000</v>
      </c>
    </row>
    <row r="76" spans="1:58" ht="13.5">
      <c r="A76" s="420"/>
      <c r="B76" s="518"/>
      <c r="C76" s="518"/>
      <c r="D76" s="518"/>
      <c r="E76" s="518" t="s">
        <v>434</v>
      </c>
      <c r="F76" s="546" t="e">
        <f>#REF!/#REF!</f>
        <v>#REF!</v>
      </c>
      <c r="G76" s="546"/>
      <c r="H76" s="639" t="e">
        <f>#REF!/#REF!</f>
        <v>#REF!</v>
      </c>
      <c r="I76" s="385"/>
      <c r="J76" s="158"/>
      <c r="K76" s="158"/>
      <c r="L76" s="505"/>
      <c r="M76" s="158"/>
      <c r="N76" s="535"/>
      <c r="O76" s="158"/>
      <c r="P76" s="158"/>
      <c r="Q76" s="158"/>
      <c r="R76" s="640">
        <f>SUM(R77:R78)</f>
        <v>14000000</v>
      </c>
      <c r="S76" s="385"/>
      <c r="T76" s="158"/>
      <c r="U76" s="158"/>
      <c r="V76" s="505"/>
      <c r="W76" s="158"/>
      <c r="X76" s="535"/>
      <c r="Y76" s="158"/>
      <c r="Z76" s="158"/>
      <c r="AA76" s="158"/>
      <c r="AB76" s="640">
        <f>SUM(AB77:AB78)</f>
        <v>0</v>
      </c>
      <c r="AC76" s="385"/>
      <c r="AD76" s="158"/>
      <c r="AE76" s="158"/>
      <c r="AF76" s="505"/>
      <c r="AG76" s="158"/>
      <c r="AH76" s="535"/>
      <c r="AI76" s="158"/>
      <c r="AJ76" s="158"/>
      <c r="AK76" s="158"/>
      <c r="AL76" s="640">
        <f>SUM(AL77:AL78)</f>
        <v>0</v>
      </c>
      <c r="AM76" s="385"/>
      <c r="AN76" s="158"/>
      <c r="AO76" s="158"/>
      <c r="AP76" s="505"/>
      <c r="AQ76" s="158"/>
      <c r="AR76" s="535"/>
      <c r="AS76" s="158"/>
      <c r="AT76" s="158"/>
      <c r="AU76" s="158"/>
      <c r="AV76" s="640">
        <f>SUM(AV77:AV78)</f>
        <v>0</v>
      </c>
      <c r="AW76" s="385"/>
      <c r="AX76" s="158"/>
      <c r="AY76" s="158"/>
      <c r="AZ76" s="505"/>
      <c r="BA76" s="158"/>
      <c r="BB76" s="535"/>
      <c r="BC76" s="158"/>
      <c r="BD76" s="158"/>
      <c r="BE76" s="158"/>
      <c r="BF76" s="640">
        <f>SUM(BF77:BF78)</f>
        <v>0</v>
      </c>
    </row>
    <row r="77" spans="1:58" ht="13.5">
      <c r="A77" s="420"/>
      <c r="B77" s="518"/>
      <c r="C77" s="518"/>
      <c r="D77" s="518"/>
      <c r="E77" s="518"/>
      <c r="F77" s="546"/>
      <c r="G77" s="546"/>
      <c r="H77" s="641"/>
      <c r="I77" s="394" t="s">
        <v>75</v>
      </c>
      <c r="J77" s="552">
        <v>750000</v>
      </c>
      <c r="K77" s="582" t="s">
        <v>7</v>
      </c>
      <c r="L77" s="566">
        <v>12</v>
      </c>
      <c r="M77" s="553"/>
      <c r="N77" s="616"/>
      <c r="O77" s="553"/>
      <c r="P77" s="553"/>
      <c r="Q77" s="556" t="s">
        <v>8</v>
      </c>
      <c r="R77" s="557">
        <f>SUM(J77*L77+N77)</f>
        <v>9000000</v>
      </c>
      <c r="S77" s="385"/>
      <c r="T77" s="158"/>
      <c r="U77" s="158"/>
      <c r="V77" s="505"/>
      <c r="W77" s="158"/>
      <c r="X77" s="535"/>
      <c r="Y77" s="158"/>
      <c r="Z77" s="158"/>
      <c r="AA77" s="158"/>
      <c r="AB77" s="640"/>
      <c r="AC77" s="385"/>
      <c r="AD77" s="158"/>
      <c r="AE77" s="158"/>
      <c r="AF77" s="505"/>
      <c r="AG77" s="158"/>
      <c r="AH77" s="535"/>
      <c r="AI77" s="158"/>
      <c r="AJ77" s="158"/>
      <c r="AK77" s="158"/>
      <c r="AL77" s="640"/>
      <c r="AM77" s="385"/>
      <c r="AN77" s="158"/>
      <c r="AO77" s="158"/>
      <c r="AP77" s="505"/>
      <c r="AQ77" s="158"/>
      <c r="AR77" s="535"/>
      <c r="AS77" s="158"/>
      <c r="AT77" s="158"/>
      <c r="AU77" s="158"/>
      <c r="AV77" s="640"/>
      <c r="AW77" s="385"/>
      <c r="AX77" s="158"/>
      <c r="AY77" s="158"/>
      <c r="AZ77" s="505"/>
      <c r="BA77" s="158"/>
      <c r="BB77" s="535"/>
      <c r="BC77" s="158"/>
      <c r="BD77" s="158"/>
      <c r="BE77" s="158"/>
      <c r="BF77" s="640"/>
    </row>
    <row r="78" spans="1:58" ht="13.5">
      <c r="A78" s="420"/>
      <c r="B78" s="518"/>
      <c r="C78" s="518"/>
      <c r="D78" s="518"/>
      <c r="E78" s="518"/>
      <c r="F78" s="546"/>
      <c r="G78" s="546"/>
      <c r="H78" s="641"/>
      <c r="I78" s="394" t="s">
        <v>121</v>
      </c>
      <c r="J78" s="552">
        <v>5000000</v>
      </c>
      <c r="K78" s="582" t="s">
        <v>7</v>
      </c>
      <c r="L78" s="566">
        <v>1</v>
      </c>
      <c r="M78" s="553"/>
      <c r="N78" s="616"/>
      <c r="O78" s="553"/>
      <c r="P78" s="553"/>
      <c r="Q78" s="556" t="s">
        <v>8</v>
      </c>
      <c r="R78" s="557">
        <f>SUM(J78*L78+N78)</f>
        <v>5000000</v>
      </c>
      <c r="S78" s="385"/>
      <c r="T78" s="158"/>
      <c r="U78" s="158"/>
      <c r="V78" s="505"/>
      <c r="W78" s="158"/>
      <c r="X78" s="535"/>
      <c r="Y78" s="158"/>
      <c r="Z78" s="158"/>
      <c r="AA78" s="158"/>
      <c r="AB78" s="640"/>
      <c r="AC78" s="385"/>
      <c r="AD78" s="158"/>
      <c r="AE78" s="158"/>
      <c r="AF78" s="505"/>
      <c r="AG78" s="158"/>
      <c r="AH78" s="535"/>
      <c r="AI78" s="158"/>
      <c r="AJ78" s="158"/>
      <c r="AK78" s="158"/>
      <c r="AL78" s="640"/>
      <c r="AM78" s="385"/>
      <c r="AN78" s="158"/>
      <c r="AO78" s="158"/>
      <c r="AP78" s="505"/>
      <c r="AQ78" s="158"/>
      <c r="AR78" s="535"/>
      <c r="AS78" s="158"/>
      <c r="AT78" s="158"/>
      <c r="AU78" s="158"/>
      <c r="AV78" s="640"/>
      <c r="AW78" s="385"/>
      <c r="AX78" s="158"/>
      <c r="AY78" s="158"/>
      <c r="AZ78" s="505"/>
      <c r="BA78" s="158"/>
      <c r="BB78" s="535"/>
      <c r="BC78" s="158"/>
      <c r="BD78" s="158"/>
      <c r="BE78" s="158"/>
      <c r="BF78" s="640"/>
    </row>
    <row r="79" spans="1:58" ht="13.5">
      <c r="A79" s="420"/>
      <c r="B79" s="518"/>
      <c r="C79" s="518"/>
      <c r="D79" s="518"/>
      <c r="E79" s="518" t="s">
        <v>435</v>
      </c>
      <c r="F79" s="546" t="e">
        <f>#REF!/#REF!</f>
        <v>#REF!</v>
      </c>
      <c r="G79" s="546"/>
      <c r="H79" s="641" t="e">
        <f>#REF!/#REF!</f>
        <v>#REF!</v>
      </c>
      <c r="I79" s="385"/>
      <c r="J79" s="158"/>
      <c r="K79" s="158"/>
      <c r="L79" s="505"/>
      <c r="M79" s="158"/>
      <c r="N79" s="535"/>
      <c r="O79" s="158"/>
      <c r="P79" s="158"/>
      <c r="Q79" s="158"/>
      <c r="R79" s="640">
        <f>SUM(R80)</f>
        <v>1200000</v>
      </c>
      <c r="S79" s="401"/>
      <c r="T79" s="158"/>
      <c r="U79" s="158"/>
      <c r="V79" s="505"/>
      <c r="W79" s="158"/>
      <c r="X79" s="535"/>
      <c r="Y79" s="158"/>
      <c r="Z79" s="158"/>
      <c r="AA79" s="158"/>
      <c r="AB79" s="640">
        <f>SUM(AB80)</f>
        <v>0</v>
      </c>
      <c r="AC79" s="385"/>
      <c r="AD79" s="158"/>
      <c r="AE79" s="158"/>
      <c r="AF79" s="505"/>
      <c r="AG79" s="158"/>
      <c r="AH79" s="535"/>
      <c r="AI79" s="158"/>
      <c r="AJ79" s="158"/>
      <c r="AK79" s="158"/>
      <c r="AL79" s="640">
        <f>SUM(AL80)</f>
        <v>0</v>
      </c>
      <c r="AM79" s="385"/>
      <c r="AN79" s="158"/>
      <c r="AO79" s="158"/>
      <c r="AP79" s="505"/>
      <c r="AQ79" s="158"/>
      <c r="AR79" s="535"/>
      <c r="AS79" s="158"/>
      <c r="AT79" s="158"/>
      <c r="AU79" s="158"/>
      <c r="AV79" s="640">
        <f>SUM(AV80)</f>
        <v>0</v>
      </c>
      <c r="AW79" s="385"/>
      <c r="AX79" s="158"/>
      <c r="AY79" s="158"/>
      <c r="AZ79" s="505"/>
      <c r="BA79" s="158"/>
      <c r="BB79" s="535"/>
      <c r="BC79" s="158"/>
      <c r="BD79" s="158"/>
      <c r="BE79" s="158"/>
      <c r="BF79" s="640">
        <f>SUM(BF80)</f>
        <v>0</v>
      </c>
    </row>
    <row r="80" spans="1:58" ht="13.5">
      <c r="A80" s="420"/>
      <c r="B80" s="518"/>
      <c r="C80" s="518"/>
      <c r="D80" s="518"/>
      <c r="E80" s="518"/>
      <c r="F80" s="546"/>
      <c r="G80" s="546"/>
      <c r="H80" s="641"/>
      <c r="I80" s="394" t="s">
        <v>250</v>
      </c>
      <c r="J80" s="552">
        <v>100000</v>
      </c>
      <c r="K80" s="553" t="s">
        <v>7</v>
      </c>
      <c r="L80" s="566">
        <v>12</v>
      </c>
      <c r="M80" s="553"/>
      <c r="N80" s="565"/>
      <c r="O80" s="553"/>
      <c r="P80" s="566"/>
      <c r="Q80" s="556" t="s">
        <v>8</v>
      </c>
      <c r="R80" s="557">
        <f>SUM(J80*L80)</f>
        <v>1200000</v>
      </c>
      <c r="S80" s="401"/>
      <c r="T80" s="158"/>
      <c r="U80" s="158"/>
      <c r="V80" s="505"/>
      <c r="W80" s="158"/>
      <c r="X80" s="535"/>
      <c r="Y80" s="158"/>
      <c r="Z80" s="158"/>
      <c r="AA80" s="158"/>
      <c r="AB80" s="640"/>
      <c r="AC80" s="385"/>
      <c r="AD80" s="158"/>
      <c r="AE80" s="158"/>
      <c r="AF80" s="505"/>
      <c r="AG80" s="158"/>
      <c r="AH80" s="535"/>
      <c r="AI80" s="158"/>
      <c r="AJ80" s="158"/>
      <c r="AK80" s="158"/>
      <c r="AL80" s="640"/>
      <c r="AM80" s="385"/>
      <c r="AN80" s="158"/>
      <c r="AO80" s="158"/>
      <c r="AP80" s="505"/>
      <c r="AQ80" s="158"/>
      <c r="AR80" s="535"/>
      <c r="AS80" s="158"/>
      <c r="AT80" s="158"/>
      <c r="AU80" s="158"/>
      <c r="AV80" s="640"/>
      <c r="AW80" s="385"/>
      <c r="AX80" s="158"/>
      <c r="AY80" s="158"/>
      <c r="AZ80" s="505"/>
      <c r="BA80" s="158"/>
      <c r="BB80" s="535"/>
      <c r="BC80" s="158"/>
      <c r="BD80" s="158"/>
      <c r="BE80" s="158"/>
      <c r="BF80" s="640"/>
    </row>
    <row r="81" spans="1:58" ht="13.5">
      <c r="A81" s="420"/>
      <c r="B81" s="518"/>
      <c r="C81" s="518"/>
      <c r="D81" s="518"/>
      <c r="E81" s="518" t="s">
        <v>436</v>
      </c>
      <c r="F81" s="546" t="e">
        <f>#REF!/#REF!</f>
        <v>#REF!</v>
      </c>
      <c r="G81" s="546"/>
      <c r="H81" s="641" t="e">
        <f>#REF!/#REF!</f>
        <v>#REF!</v>
      </c>
      <c r="I81" s="385"/>
      <c r="J81" s="158"/>
      <c r="K81" s="158"/>
      <c r="L81" s="505"/>
      <c r="M81" s="158"/>
      <c r="N81" s="535"/>
      <c r="O81" s="158"/>
      <c r="P81" s="158"/>
      <c r="Q81" s="158"/>
      <c r="R81" s="640">
        <f>SUM(R82)</f>
        <v>408000</v>
      </c>
      <c r="S81" s="401"/>
      <c r="T81" s="158"/>
      <c r="U81" s="158"/>
      <c r="V81" s="505"/>
      <c r="W81" s="158"/>
      <c r="X81" s="535"/>
      <c r="Y81" s="158"/>
      <c r="Z81" s="158"/>
      <c r="AA81" s="158"/>
      <c r="AB81" s="640"/>
      <c r="AC81" s="385"/>
      <c r="AD81" s="158"/>
      <c r="AE81" s="158"/>
      <c r="AF81" s="505"/>
      <c r="AG81" s="158"/>
      <c r="AH81" s="535"/>
      <c r="AI81" s="158"/>
      <c r="AJ81" s="158"/>
      <c r="AK81" s="158"/>
      <c r="AL81" s="640"/>
      <c r="AM81" s="385"/>
      <c r="AN81" s="158"/>
      <c r="AO81" s="158"/>
      <c r="AP81" s="505"/>
      <c r="AQ81" s="158"/>
      <c r="AR81" s="535"/>
      <c r="AS81" s="158"/>
      <c r="AT81" s="158"/>
      <c r="AU81" s="158"/>
      <c r="AV81" s="640"/>
      <c r="AW81" s="385"/>
      <c r="AX81" s="158"/>
      <c r="AY81" s="158"/>
      <c r="AZ81" s="505"/>
      <c r="BA81" s="158"/>
      <c r="BB81" s="535"/>
      <c r="BC81" s="158"/>
      <c r="BD81" s="158"/>
      <c r="BE81" s="158"/>
      <c r="BF81" s="640"/>
    </row>
    <row r="82" spans="1:58" ht="13.5">
      <c r="A82" s="420"/>
      <c r="B82" s="518"/>
      <c r="C82" s="518"/>
      <c r="D82" s="518"/>
      <c r="E82" s="518"/>
      <c r="F82" s="546"/>
      <c r="G82" s="546"/>
      <c r="H82" s="641"/>
      <c r="I82" s="394" t="s">
        <v>20</v>
      </c>
      <c r="J82" s="552">
        <v>34000</v>
      </c>
      <c r="K82" s="553" t="s">
        <v>7</v>
      </c>
      <c r="L82" s="566">
        <v>12</v>
      </c>
      <c r="M82" s="553"/>
      <c r="N82" s="616"/>
      <c r="O82" s="553"/>
      <c r="P82" s="553"/>
      <c r="Q82" s="556" t="s">
        <v>8</v>
      </c>
      <c r="R82" s="557">
        <f>SUM(J82*L82+N82)</f>
        <v>408000</v>
      </c>
      <c r="S82" s="403"/>
      <c r="T82" s="158"/>
      <c r="U82" s="158"/>
      <c r="V82" s="505"/>
      <c r="W82" s="158"/>
      <c r="X82" s="535"/>
      <c r="Y82" s="158"/>
      <c r="Z82" s="158"/>
      <c r="AA82" s="158"/>
      <c r="AB82" s="640"/>
      <c r="AC82" s="385"/>
      <c r="AD82" s="158"/>
      <c r="AE82" s="158"/>
      <c r="AF82" s="505"/>
      <c r="AG82" s="158"/>
      <c r="AH82" s="535"/>
      <c r="AI82" s="158"/>
      <c r="AJ82" s="158"/>
      <c r="AK82" s="158"/>
      <c r="AL82" s="640"/>
      <c r="AM82" s="385"/>
      <c r="AN82" s="158"/>
      <c r="AO82" s="158"/>
      <c r="AP82" s="505"/>
      <c r="AQ82" s="158"/>
      <c r="AR82" s="535"/>
      <c r="AS82" s="158"/>
      <c r="AT82" s="158"/>
      <c r="AU82" s="158"/>
      <c r="AV82" s="640"/>
      <c r="AW82" s="385"/>
      <c r="AX82" s="158"/>
      <c r="AY82" s="158"/>
      <c r="AZ82" s="505"/>
      <c r="BA82" s="158"/>
      <c r="BB82" s="535"/>
      <c r="BC82" s="158"/>
      <c r="BD82" s="158"/>
      <c r="BE82" s="158"/>
      <c r="BF82" s="640"/>
    </row>
    <row r="83" spans="1:58" ht="13.5">
      <c r="A83" s="420"/>
      <c r="B83" s="518"/>
      <c r="C83" s="518"/>
      <c r="D83" s="518"/>
      <c r="E83" s="518" t="s">
        <v>437</v>
      </c>
      <c r="F83" s="546" t="e">
        <f>#REF!/#REF!</f>
        <v>#REF!</v>
      </c>
      <c r="G83" s="546"/>
      <c r="H83" s="641" t="e">
        <f>#REF!/#REF!</f>
        <v>#REF!</v>
      </c>
      <c r="I83" s="385"/>
      <c r="J83" s="158"/>
      <c r="K83" s="158"/>
      <c r="L83" s="505"/>
      <c r="M83" s="158"/>
      <c r="N83" s="535"/>
      <c r="O83" s="158"/>
      <c r="P83" s="158"/>
      <c r="Q83" s="158"/>
      <c r="R83" s="640">
        <f>SUM(R84:R86)</f>
        <v>1920000</v>
      </c>
      <c r="S83" s="404"/>
      <c r="T83" s="158"/>
      <c r="U83" s="158"/>
      <c r="V83" s="505"/>
      <c r="W83" s="158"/>
      <c r="X83" s="535"/>
      <c r="Y83" s="158"/>
      <c r="Z83" s="158"/>
      <c r="AA83" s="158"/>
      <c r="AB83" s="640">
        <f>SUM(AB84:AB86)</f>
        <v>0</v>
      </c>
      <c r="AC83" s="394"/>
      <c r="AD83" s="552"/>
      <c r="AE83" s="553"/>
      <c r="AF83" s="566"/>
      <c r="AG83" s="553"/>
      <c r="AH83" s="616"/>
      <c r="AI83" s="553"/>
      <c r="AJ83" s="553"/>
      <c r="AK83" s="556"/>
      <c r="AL83" s="640">
        <f>SUM(AL84:AL86)</f>
        <v>360000</v>
      </c>
      <c r="AM83" s="385"/>
      <c r="AN83" s="158"/>
      <c r="AO83" s="158"/>
      <c r="AP83" s="505"/>
      <c r="AQ83" s="158"/>
      <c r="AR83" s="535"/>
      <c r="AS83" s="158"/>
      <c r="AT83" s="158"/>
      <c r="AU83" s="158"/>
      <c r="AV83" s="640">
        <f>SUM(AV84:AV86)</f>
        <v>0</v>
      </c>
      <c r="AW83" s="385"/>
      <c r="AX83" s="158"/>
      <c r="AY83" s="158"/>
      <c r="AZ83" s="505"/>
      <c r="BA83" s="158"/>
      <c r="BB83" s="535"/>
      <c r="BC83" s="158"/>
      <c r="BD83" s="158"/>
      <c r="BE83" s="158"/>
      <c r="BF83" s="640">
        <f>SUM(BF84:BF86)</f>
        <v>480000</v>
      </c>
    </row>
    <row r="84" spans="1:58" ht="13.5">
      <c r="A84" s="420"/>
      <c r="B84" s="518"/>
      <c r="C84" s="518"/>
      <c r="D84" s="518"/>
      <c r="E84" s="518"/>
      <c r="F84" s="546"/>
      <c r="G84" s="546"/>
      <c r="H84" s="641"/>
      <c r="I84" s="394" t="s">
        <v>265</v>
      </c>
      <c r="J84" s="552">
        <v>10000</v>
      </c>
      <c r="K84" s="553" t="s">
        <v>7</v>
      </c>
      <c r="L84" s="566">
        <v>12</v>
      </c>
      <c r="M84" s="553"/>
      <c r="N84" s="616"/>
      <c r="O84" s="553"/>
      <c r="P84" s="553"/>
      <c r="Q84" s="556" t="s">
        <v>8</v>
      </c>
      <c r="R84" s="557">
        <f>SUM(J84*L84+N84)</f>
        <v>120000</v>
      </c>
      <c r="S84" s="408"/>
      <c r="T84" s="158"/>
      <c r="U84" s="158"/>
      <c r="V84" s="158"/>
      <c r="W84" s="158"/>
      <c r="X84" s="158"/>
      <c r="Y84" s="158"/>
      <c r="Z84" s="158"/>
      <c r="AA84" s="158"/>
      <c r="AB84" s="418"/>
      <c r="AC84" s="394" t="s">
        <v>263</v>
      </c>
      <c r="AD84" s="552">
        <v>30000</v>
      </c>
      <c r="AE84" s="553" t="s">
        <v>7</v>
      </c>
      <c r="AF84" s="566">
        <v>12</v>
      </c>
      <c r="AG84" s="553"/>
      <c r="AH84" s="616"/>
      <c r="AI84" s="553"/>
      <c r="AJ84" s="553"/>
      <c r="AK84" s="556" t="s">
        <v>8</v>
      </c>
      <c r="AL84" s="557">
        <f>SUM(AD84*AF84+AH84)</f>
        <v>360000</v>
      </c>
      <c r="AM84" s="385"/>
      <c r="AN84" s="158"/>
      <c r="AO84" s="158"/>
      <c r="AP84" s="505"/>
      <c r="AQ84" s="158"/>
      <c r="AR84" s="535"/>
      <c r="AS84" s="158"/>
      <c r="AT84" s="158"/>
      <c r="AU84" s="158"/>
      <c r="AV84" s="640"/>
      <c r="AW84" s="394" t="s">
        <v>274</v>
      </c>
      <c r="AX84" s="552">
        <v>40000</v>
      </c>
      <c r="AY84" s="553" t="s">
        <v>7</v>
      </c>
      <c r="AZ84" s="566">
        <v>12</v>
      </c>
      <c r="BA84" s="553"/>
      <c r="BB84" s="616"/>
      <c r="BC84" s="553"/>
      <c r="BD84" s="553"/>
      <c r="BE84" s="556" t="s">
        <v>8</v>
      </c>
      <c r="BF84" s="557">
        <f>SUM(AX84*AZ84+BB84)</f>
        <v>480000</v>
      </c>
    </row>
    <row r="85" spans="1:58" ht="13.5">
      <c r="A85" s="420"/>
      <c r="B85" s="518"/>
      <c r="C85" s="518"/>
      <c r="D85" s="518"/>
      <c r="E85" s="518"/>
      <c r="F85" s="546"/>
      <c r="G85" s="546"/>
      <c r="H85" s="641"/>
      <c r="I85" s="394" t="s">
        <v>48</v>
      </c>
      <c r="J85" s="552">
        <v>100000</v>
      </c>
      <c r="K85" s="553" t="s">
        <v>7</v>
      </c>
      <c r="L85" s="566">
        <v>12</v>
      </c>
      <c r="M85" s="553"/>
      <c r="N85" s="616"/>
      <c r="O85" s="553"/>
      <c r="P85" s="553"/>
      <c r="Q85" s="556" t="s">
        <v>8</v>
      </c>
      <c r="R85" s="557">
        <f>SUM(J85*L85+N85)</f>
        <v>1200000</v>
      </c>
      <c r="S85" s="404"/>
      <c r="T85" s="158"/>
      <c r="U85" s="158"/>
      <c r="V85" s="505"/>
      <c r="W85" s="158"/>
      <c r="X85" s="535"/>
      <c r="Y85" s="158"/>
      <c r="Z85" s="158"/>
      <c r="AA85" s="158"/>
      <c r="AB85" s="640"/>
      <c r="AC85" s="385"/>
      <c r="AD85" s="158"/>
      <c r="AE85" s="158"/>
      <c r="AF85" s="505"/>
      <c r="AG85" s="158"/>
      <c r="AH85" s="535"/>
      <c r="AI85" s="158"/>
      <c r="AJ85" s="158"/>
      <c r="AK85" s="158"/>
      <c r="AL85" s="640"/>
      <c r="AM85" s="385"/>
      <c r="AN85" s="158"/>
      <c r="AO85" s="158"/>
      <c r="AP85" s="505"/>
      <c r="AQ85" s="158"/>
      <c r="AR85" s="535"/>
      <c r="AS85" s="158"/>
      <c r="AT85" s="158"/>
      <c r="AU85" s="158"/>
      <c r="AV85" s="640"/>
      <c r="AW85" s="385"/>
      <c r="AX85" s="158"/>
      <c r="AY85" s="158"/>
      <c r="AZ85" s="505"/>
      <c r="BA85" s="158"/>
      <c r="BB85" s="535"/>
      <c r="BC85" s="158"/>
      <c r="BD85" s="158"/>
      <c r="BE85" s="158"/>
      <c r="BF85" s="640"/>
    </row>
    <row r="86" spans="1:58" ht="13.5">
      <c r="A86" s="420"/>
      <c r="B86" s="518"/>
      <c r="C86" s="518"/>
      <c r="D86" s="518"/>
      <c r="E86" s="518"/>
      <c r="F86" s="546"/>
      <c r="G86" s="546"/>
      <c r="H86" s="641"/>
      <c r="I86" s="394" t="s">
        <v>49</v>
      </c>
      <c r="J86" s="552">
        <v>50000</v>
      </c>
      <c r="K86" s="553" t="s">
        <v>7</v>
      </c>
      <c r="L86" s="566">
        <v>12</v>
      </c>
      <c r="M86" s="553"/>
      <c r="N86" s="599"/>
      <c r="O86" s="553"/>
      <c r="P86" s="553"/>
      <c r="Q86" s="556" t="s">
        <v>8</v>
      </c>
      <c r="R86" s="557">
        <f>SUM(J86*L86)</f>
        <v>600000</v>
      </c>
      <c r="S86" s="404"/>
      <c r="T86" s="158"/>
      <c r="U86" s="158"/>
      <c r="V86" s="505"/>
      <c r="W86" s="158"/>
      <c r="X86" s="535"/>
      <c r="Y86" s="158"/>
      <c r="Z86" s="158"/>
      <c r="AA86" s="158"/>
      <c r="AB86" s="640"/>
      <c r="AC86" s="385"/>
      <c r="AD86" s="158"/>
      <c r="AE86" s="158"/>
      <c r="AF86" s="505"/>
      <c r="AG86" s="158"/>
      <c r="AH86" s="535"/>
      <c r="AI86" s="158"/>
      <c r="AJ86" s="158"/>
      <c r="AK86" s="158"/>
      <c r="AL86" s="640"/>
      <c r="AM86" s="385"/>
      <c r="AN86" s="158"/>
      <c r="AO86" s="158"/>
      <c r="AP86" s="505"/>
      <c r="AQ86" s="158"/>
      <c r="AR86" s="535"/>
      <c r="AS86" s="158"/>
      <c r="AT86" s="158"/>
      <c r="AU86" s="158"/>
      <c r="AV86" s="640"/>
      <c r="AW86" s="385"/>
      <c r="AX86" s="158"/>
      <c r="AY86" s="158"/>
      <c r="AZ86" s="505"/>
      <c r="BA86" s="158"/>
      <c r="BB86" s="535"/>
      <c r="BC86" s="158"/>
      <c r="BD86" s="158"/>
      <c r="BE86" s="158"/>
      <c r="BF86" s="640"/>
    </row>
    <row r="87" spans="1:58" ht="13.5">
      <c r="A87" s="420"/>
      <c r="B87" s="518"/>
      <c r="C87" s="518"/>
      <c r="D87" s="518"/>
      <c r="E87" s="518" t="s">
        <v>438</v>
      </c>
      <c r="F87" s="546" t="e">
        <f>#REF!/#REF!</f>
        <v>#REF!</v>
      </c>
      <c r="G87" s="546"/>
      <c r="H87" s="641" t="e">
        <f>#REF!/#REF!</f>
        <v>#REF!</v>
      </c>
      <c r="I87" s="385"/>
      <c r="J87" s="158"/>
      <c r="K87" s="158"/>
      <c r="L87" s="505"/>
      <c r="M87" s="158"/>
      <c r="N87" s="535"/>
      <c r="O87" s="158"/>
      <c r="P87" s="158"/>
      <c r="Q87" s="158"/>
      <c r="R87" s="640">
        <f>SUM(R88)</f>
        <v>480000</v>
      </c>
      <c r="S87" s="404"/>
      <c r="T87" s="158"/>
      <c r="U87" s="158"/>
      <c r="V87" s="505"/>
      <c r="W87" s="158"/>
      <c r="X87" s="535"/>
      <c r="Y87" s="158"/>
      <c r="Z87" s="158"/>
      <c r="AA87" s="158"/>
      <c r="AB87" s="640">
        <f>SUM(AB88)</f>
        <v>0</v>
      </c>
      <c r="AC87" s="385"/>
      <c r="AD87" s="158"/>
      <c r="AE87" s="158"/>
      <c r="AF87" s="505"/>
      <c r="AG87" s="158"/>
      <c r="AH87" s="535"/>
      <c r="AI87" s="158"/>
      <c r="AJ87" s="158"/>
      <c r="AK87" s="158"/>
      <c r="AL87" s="640">
        <f>SUM(AL88)</f>
        <v>0</v>
      </c>
      <c r="AM87" s="385"/>
      <c r="AN87" s="158"/>
      <c r="AO87" s="158"/>
      <c r="AP87" s="505"/>
      <c r="AQ87" s="158"/>
      <c r="AR87" s="535"/>
      <c r="AS87" s="158"/>
      <c r="AT87" s="158"/>
      <c r="AU87" s="158"/>
      <c r="AV87" s="640">
        <f>SUM(AV88)</f>
        <v>0</v>
      </c>
      <c r="AW87" s="385"/>
      <c r="AX87" s="158"/>
      <c r="AY87" s="158"/>
      <c r="AZ87" s="505"/>
      <c r="BA87" s="158"/>
      <c r="BB87" s="535"/>
      <c r="BC87" s="158"/>
      <c r="BD87" s="158"/>
      <c r="BE87" s="158"/>
      <c r="BF87" s="640">
        <f>SUM(BF88)</f>
        <v>0</v>
      </c>
    </row>
    <row r="88" spans="1:58" ht="13.5">
      <c r="A88" s="420"/>
      <c r="B88" s="518"/>
      <c r="C88" s="518"/>
      <c r="D88" s="518"/>
      <c r="E88" s="518"/>
      <c r="F88" s="546"/>
      <c r="G88" s="546"/>
      <c r="H88" s="641"/>
      <c r="I88" s="396" t="s">
        <v>272</v>
      </c>
      <c r="J88" s="552">
        <v>40000</v>
      </c>
      <c r="K88" s="553" t="s">
        <v>7</v>
      </c>
      <c r="L88" s="566">
        <v>12</v>
      </c>
      <c r="M88" s="553"/>
      <c r="N88" s="616"/>
      <c r="O88" s="553"/>
      <c r="P88" s="553"/>
      <c r="Q88" s="556" t="s">
        <v>8</v>
      </c>
      <c r="R88" s="557">
        <f>SUM(J88*L88+N88)</f>
        <v>480000</v>
      </c>
      <c r="S88" s="404"/>
      <c r="T88" s="158"/>
      <c r="U88" s="158"/>
      <c r="V88" s="505"/>
      <c r="W88" s="158"/>
      <c r="X88" s="535"/>
      <c r="Y88" s="158"/>
      <c r="Z88" s="158"/>
      <c r="AA88" s="158"/>
      <c r="AB88" s="640"/>
      <c r="AC88" s="385"/>
      <c r="AD88" s="158"/>
      <c r="AE88" s="158"/>
      <c r="AF88" s="505"/>
      <c r="AG88" s="158"/>
      <c r="AH88" s="535"/>
      <c r="AI88" s="158"/>
      <c r="AJ88" s="158"/>
      <c r="AK88" s="158"/>
      <c r="AL88" s="640"/>
      <c r="AM88" s="385"/>
      <c r="AN88" s="158"/>
      <c r="AO88" s="158"/>
      <c r="AP88" s="505"/>
      <c r="AQ88" s="158"/>
      <c r="AR88" s="535"/>
      <c r="AS88" s="158"/>
      <c r="AT88" s="158"/>
      <c r="AU88" s="158"/>
      <c r="AV88" s="640"/>
      <c r="AW88" s="385"/>
      <c r="AX88" s="158"/>
      <c r="AY88" s="158"/>
      <c r="AZ88" s="505"/>
      <c r="BA88" s="158"/>
      <c r="BB88" s="535"/>
      <c r="BC88" s="158"/>
      <c r="BD88" s="158"/>
      <c r="BE88" s="158"/>
      <c r="BF88" s="640"/>
    </row>
    <row r="89" spans="1:58" ht="13.5">
      <c r="A89" s="420"/>
      <c r="B89" s="518"/>
      <c r="C89" s="518"/>
      <c r="D89" s="518"/>
      <c r="E89" s="518" t="s">
        <v>439</v>
      </c>
      <c r="F89" s="546" t="e">
        <f>#REF!/#REF!</f>
        <v>#REF!</v>
      </c>
      <c r="G89" s="546"/>
      <c r="H89" s="641" t="e">
        <f>#REF!/#REF!</f>
        <v>#REF!</v>
      </c>
      <c r="I89" s="385"/>
      <c r="J89" s="158"/>
      <c r="K89" s="158"/>
      <c r="L89" s="505"/>
      <c r="M89" s="158"/>
      <c r="N89" s="535"/>
      <c r="O89" s="158"/>
      <c r="P89" s="158"/>
      <c r="Q89" s="158"/>
      <c r="R89" s="640">
        <f>SUM(R90)</f>
        <v>960000</v>
      </c>
      <c r="S89" s="409"/>
      <c r="T89" s="158"/>
      <c r="U89" s="158"/>
      <c r="V89" s="505"/>
      <c r="W89" s="158"/>
      <c r="X89" s="535"/>
      <c r="Y89" s="158"/>
      <c r="Z89" s="158"/>
      <c r="AA89" s="158"/>
      <c r="AB89" s="640">
        <f>SUM(AB90)</f>
        <v>0</v>
      </c>
      <c r="AC89" s="385"/>
      <c r="AD89" s="158"/>
      <c r="AE89" s="158"/>
      <c r="AF89" s="505"/>
      <c r="AG89" s="158"/>
      <c r="AH89" s="535"/>
      <c r="AI89" s="158"/>
      <c r="AJ89" s="158"/>
      <c r="AK89" s="158"/>
      <c r="AL89" s="640">
        <f>SUM(AL90)</f>
        <v>0</v>
      </c>
      <c r="AM89" s="385"/>
      <c r="AN89" s="158"/>
      <c r="AO89" s="158"/>
      <c r="AP89" s="505"/>
      <c r="AQ89" s="158"/>
      <c r="AR89" s="535"/>
      <c r="AS89" s="158"/>
      <c r="AT89" s="158"/>
      <c r="AU89" s="158"/>
      <c r="AV89" s="640">
        <f>SUM(AV90)</f>
        <v>0</v>
      </c>
      <c r="AW89" s="385"/>
      <c r="AX89" s="158"/>
      <c r="AY89" s="158"/>
      <c r="AZ89" s="505"/>
      <c r="BA89" s="158"/>
      <c r="BB89" s="535"/>
      <c r="BC89" s="158"/>
      <c r="BD89" s="158"/>
      <c r="BE89" s="158"/>
      <c r="BF89" s="640">
        <f>SUM(BF90)</f>
        <v>0</v>
      </c>
    </row>
    <row r="90" spans="1:58" ht="13.5">
      <c r="A90" s="420"/>
      <c r="B90" s="518"/>
      <c r="C90" s="518"/>
      <c r="D90" s="518"/>
      <c r="E90" s="518"/>
      <c r="F90" s="546"/>
      <c r="G90" s="546"/>
      <c r="H90" s="641"/>
      <c r="I90" s="396" t="s">
        <v>271</v>
      </c>
      <c r="J90" s="552">
        <v>80000</v>
      </c>
      <c r="K90" s="553" t="s">
        <v>7</v>
      </c>
      <c r="L90" s="566">
        <v>12</v>
      </c>
      <c r="M90" s="553"/>
      <c r="N90" s="616"/>
      <c r="O90" s="553"/>
      <c r="P90" s="553"/>
      <c r="Q90" s="556" t="s">
        <v>8</v>
      </c>
      <c r="R90" s="557">
        <f>SUM(J90*L90+N90)</f>
        <v>960000</v>
      </c>
      <c r="S90" s="404"/>
      <c r="T90" s="158"/>
      <c r="U90" s="158"/>
      <c r="V90" s="505"/>
      <c r="W90" s="158"/>
      <c r="X90" s="535"/>
      <c r="Y90" s="158"/>
      <c r="Z90" s="158"/>
      <c r="AA90" s="158"/>
      <c r="AB90" s="640"/>
      <c r="AC90" s="385"/>
      <c r="AD90" s="158"/>
      <c r="AE90" s="158"/>
      <c r="AF90" s="505"/>
      <c r="AG90" s="158"/>
      <c r="AH90" s="535"/>
      <c r="AI90" s="158"/>
      <c r="AJ90" s="158"/>
      <c r="AK90" s="158"/>
      <c r="AL90" s="640"/>
      <c r="AM90" s="385"/>
      <c r="AN90" s="158"/>
      <c r="AO90" s="158"/>
      <c r="AP90" s="505"/>
      <c r="AQ90" s="158"/>
      <c r="AR90" s="535"/>
      <c r="AS90" s="158"/>
      <c r="AT90" s="158"/>
      <c r="AU90" s="158"/>
      <c r="AV90" s="640"/>
      <c r="AW90" s="385"/>
      <c r="AX90" s="158"/>
      <c r="AY90" s="158"/>
      <c r="AZ90" s="505"/>
      <c r="BA90" s="158"/>
      <c r="BB90" s="535"/>
      <c r="BC90" s="158"/>
      <c r="BD90" s="158"/>
      <c r="BE90" s="158"/>
      <c r="BF90" s="640"/>
    </row>
    <row r="91" spans="1:58" ht="13.5">
      <c r="A91" s="420"/>
      <c r="B91" s="518"/>
      <c r="C91" s="518"/>
      <c r="D91" s="518"/>
      <c r="E91" s="518" t="s">
        <v>441</v>
      </c>
      <c r="F91" s="546" t="e">
        <f>#REF!/#REF!</f>
        <v>#REF!</v>
      </c>
      <c r="G91" s="546"/>
      <c r="H91" s="641" t="e">
        <f>#REF!/#REF!</f>
        <v>#REF!</v>
      </c>
      <c r="I91" s="385"/>
      <c r="J91" s="158"/>
      <c r="K91" s="158"/>
      <c r="L91" s="505"/>
      <c r="M91" s="158"/>
      <c r="N91" s="535"/>
      <c r="O91" s="158"/>
      <c r="P91" s="158"/>
      <c r="Q91" s="158"/>
      <c r="R91" s="640">
        <f>SUM(R92)</f>
        <v>240000</v>
      </c>
      <c r="S91" s="405"/>
      <c r="T91" s="158"/>
      <c r="U91" s="158"/>
      <c r="V91" s="505"/>
      <c r="W91" s="158"/>
      <c r="X91" s="535"/>
      <c r="Y91" s="158"/>
      <c r="Z91" s="158"/>
      <c r="AA91" s="158"/>
      <c r="AB91" s="640">
        <f>SUM(AB92)</f>
        <v>0</v>
      </c>
      <c r="AC91" s="385"/>
      <c r="AD91" s="158"/>
      <c r="AE91" s="158"/>
      <c r="AF91" s="505"/>
      <c r="AG91" s="158"/>
      <c r="AH91" s="535"/>
      <c r="AI91" s="158"/>
      <c r="AJ91" s="158"/>
      <c r="AK91" s="158"/>
      <c r="AL91" s="640">
        <f>SUM(AL92)</f>
        <v>0</v>
      </c>
      <c r="AM91" s="385"/>
      <c r="AN91" s="158"/>
      <c r="AO91" s="158"/>
      <c r="AP91" s="505"/>
      <c r="AQ91" s="158"/>
      <c r="AR91" s="535"/>
      <c r="AS91" s="158"/>
      <c r="AT91" s="158"/>
      <c r="AU91" s="158"/>
      <c r="AV91" s="640">
        <f>SUM(AV92)</f>
        <v>0</v>
      </c>
      <c r="AW91" s="385"/>
      <c r="AX91" s="158"/>
      <c r="AY91" s="158"/>
      <c r="AZ91" s="505"/>
      <c r="BA91" s="158"/>
      <c r="BB91" s="535"/>
      <c r="BC91" s="158"/>
      <c r="BD91" s="158"/>
      <c r="BE91" s="158"/>
      <c r="BF91" s="640">
        <f>SUM(BF92)</f>
        <v>0</v>
      </c>
    </row>
    <row r="92" spans="1:58" ht="13.5">
      <c r="A92" s="420"/>
      <c r="B92" s="518"/>
      <c r="C92" s="518"/>
      <c r="D92" s="518"/>
      <c r="E92" s="518"/>
      <c r="F92" s="546"/>
      <c r="G92" s="546"/>
      <c r="H92" s="641"/>
      <c r="I92" s="396" t="s">
        <v>294</v>
      </c>
      <c r="J92" s="552">
        <v>20000</v>
      </c>
      <c r="K92" s="553" t="s">
        <v>7</v>
      </c>
      <c r="L92" s="566">
        <v>12</v>
      </c>
      <c r="M92" s="553"/>
      <c r="N92" s="616"/>
      <c r="O92" s="553"/>
      <c r="P92" s="553"/>
      <c r="Q92" s="556" t="s">
        <v>8</v>
      </c>
      <c r="R92" s="557">
        <f>SUM(J92*L92+N92)</f>
        <v>240000</v>
      </c>
      <c r="S92" s="404"/>
      <c r="T92" s="158"/>
      <c r="U92" s="158"/>
      <c r="V92" s="505"/>
      <c r="W92" s="158"/>
      <c r="X92" s="535"/>
      <c r="Y92" s="158"/>
      <c r="Z92" s="158"/>
      <c r="AA92" s="158"/>
      <c r="AB92" s="640"/>
      <c r="AC92" s="385"/>
      <c r="AD92" s="158"/>
      <c r="AE92" s="158"/>
      <c r="AF92" s="505"/>
      <c r="AG92" s="158"/>
      <c r="AH92" s="535"/>
      <c r="AI92" s="158"/>
      <c r="AJ92" s="158"/>
      <c r="AK92" s="158"/>
      <c r="AL92" s="640"/>
      <c r="AM92" s="385"/>
      <c r="AN92" s="158"/>
      <c r="AO92" s="158"/>
      <c r="AP92" s="505"/>
      <c r="AQ92" s="158"/>
      <c r="AR92" s="535"/>
      <c r="AS92" s="158"/>
      <c r="AT92" s="158"/>
      <c r="AU92" s="158"/>
      <c r="AV92" s="640"/>
      <c r="AW92" s="385"/>
      <c r="AX92" s="158"/>
      <c r="AY92" s="158"/>
      <c r="AZ92" s="505"/>
      <c r="BA92" s="158"/>
      <c r="BB92" s="535"/>
      <c r="BC92" s="158"/>
      <c r="BD92" s="158"/>
      <c r="BE92" s="158"/>
      <c r="BF92" s="640"/>
    </row>
    <row r="93" spans="1:58" ht="13.5">
      <c r="A93" s="420"/>
      <c r="B93" s="518"/>
      <c r="C93" s="518"/>
      <c r="D93" s="518"/>
      <c r="E93" s="518" t="s">
        <v>442</v>
      </c>
      <c r="F93" s="546" t="e">
        <f>#REF!/#REF!</f>
        <v>#REF!</v>
      </c>
      <c r="G93" s="546"/>
      <c r="H93" s="641" t="e">
        <f>#REF!/#REF!</f>
        <v>#REF!</v>
      </c>
      <c r="I93" s="385"/>
      <c r="J93" s="158"/>
      <c r="K93" s="158"/>
      <c r="L93" s="505"/>
      <c r="M93" s="158"/>
      <c r="N93" s="535"/>
      <c r="O93" s="158"/>
      <c r="P93" s="158"/>
      <c r="Q93" s="158"/>
      <c r="R93" s="640">
        <f>SUM(R94:R95)</f>
        <v>0</v>
      </c>
      <c r="S93" s="405"/>
      <c r="T93" s="158"/>
      <c r="U93" s="158"/>
      <c r="V93" s="505"/>
      <c r="W93" s="158"/>
      <c r="X93" s="535"/>
      <c r="Y93" s="158"/>
      <c r="Z93" s="158"/>
      <c r="AA93" s="158"/>
      <c r="AB93" s="640">
        <f>SUM(AB94:AB95)</f>
        <v>120000</v>
      </c>
      <c r="AC93" s="394"/>
      <c r="AD93" s="552"/>
      <c r="AE93" s="553"/>
      <c r="AF93" s="566"/>
      <c r="AG93" s="553"/>
      <c r="AH93" s="616"/>
      <c r="AI93" s="553"/>
      <c r="AJ93" s="553"/>
      <c r="AK93" s="556"/>
      <c r="AL93" s="640">
        <f>SUM(AL94:AL95)</f>
        <v>480000</v>
      </c>
      <c r="AM93" s="385"/>
      <c r="AN93" s="158"/>
      <c r="AO93" s="158"/>
      <c r="AP93" s="505"/>
      <c r="AQ93" s="158"/>
      <c r="AR93" s="535"/>
      <c r="AS93" s="158"/>
      <c r="AT93" s="158"/>
      <c r="AU93" s="158"/>
      <c r="AV93" s="640">
        <f>SUM(AV94:AV95)</f>
        <v>0</v>
      </c>
      <c r="AW93" s="385"/>
      <c r="AX93" s="158"/>
      <c r="AY93" s="158"/>
      <c r="AZ93" s="505"/>
      <c r="BA93" s="158"/>
      <c r="BB93" s="535"/>
      <c r="BC93" s="158"/>
      <c r="BD93" s="158"/>
      <c r="BE93" s="158"/>
      <c r="BF93" s="640">
        <f>SUM(BF94:BF95)</f>
        <v>0</v>
      </c>
    </row>
    <row r="94" spans="1:58" ht="13.5">
      <c r="A94" s="420"/>
      <c r="B94" s="518"/>
      <c r="C94" s="518"/>
      <c r="D94" s="518"/>
      <c r="E94" s="518"/>
      <c r="F94" s="546"/>
      <c r="G94" s="546"/>
      <c r="H94" s="641"/>
      <c r="I94" s="385"/>
      <c r="J94" s="158"/>
      <c r="K94" s="158"/>
      <c r="L94" s="505"/>
      <c r="M94" s="158"/>
      <c r="N94" s="535"/>
      <c r="O94" s="158"/>
      <c r="P94" s="158"/>
      <c r="Q94" s="158"/>
      <c r="R94" s="640"/>
      <c r="S94" s="394" t="s">
        <v>278</v>
      </c>
      <c r="T94" s="552">
        <v>30000</v>
      </c>
      <c r="U94" s="553" t="s">
        <v>7</v>
      </c>
      <c r="V94" s="583">
        <v>4</v>
      </c>
      <c r="W94" s="553"/>
      <c r="X94" s="616"/>
      <c r="Y94" s="553"/>
      <c r="Z94" s="553"/>
      <c r="AA94" s="556" t="s">
        <v>8</v>
      </c>
      <c r="AB94" s="557">
        <f>SUM(T94*V94+X94)</f>
        <v>120000</v>
      </c>
      <c r="AC94" s="394" t="s">
        <v>278</v>
      </c>
      <c r="AD94" s="552">
        <v>30000</v>
      </c>
      <c r="AE94" s="553" t="s">
        <v>7</v>
      </c>
      <c r="AF94" s="583">
        <v>4</v>
      </c>
      <c r="AG94" s="553"/>
      <c r="AH94" s="616"/>
      <c r="AI94" s="553"/>
      <c r="AJ94" s="553"/>
      <c r="AK94" s="556" t="s">
        <v>8</v>
      </c>
      <c r="AL94" s="557">
        <f>SUM(AD94*AF94+AH94)</f>
        <v>120000</v>
      </c>
      <c r="AM94" s="385"/>
      <c r="AN94" s="158"/>
      <c r="AO94" s="158"/>
      <c r="AP94" s="505"/>
      <c r="AQ94" s="158"/>
      <c r="AR94" s="535"/>
      <c r="AS94" s="158"/>
      <c r="AT94" s="158"/>
      <c r="AU94" s="158"/>
      <c r="AV94" s="640"/>
      <c r="AW94" s="385"/>
      <c r="AX94" s="158"/>
      <c r="AY94" s="158"/>
      <c r="AZ94" s="505"/>
      <c r="BA94" s="158"/>
      <c r="BB94" s="535"/>
      <c r="BC94" s="158"/>
      <c r="BD94" s="158"/>
      <c r="BE94" s="158"/>
      <c r="BF94" s="640"/>
    </row>
    <row r="95" spans="1:58" ht="13.5">
      <c r="A95" s="420"/>
      <c r="B95" s="518"/>
      <c r="C95" s="518"/>
      <c r="D95" s="518"/>
      <c r="E95" s="518"/>
      <c r="F95" s="546"/>
      <c r="G95" s="546"/>
      <c r="H95" s="641"/>
      <c r="I95" s="385"/>
      <c r="J95" s="158"/>
      <c r="K95" s="158"/>
      <c r="L95" s="505"/>
      <c r="M95" s="158"/>
      <c r="N95" s="535"/>
      <c r="O95" s="158"/>
      <c r="P95" s="158"/>
      <c r="Q95" s="158"/>
      <c r="R95" s="640"/>
      <c r="S95" s="385"/>
      <c r="T95" s="158"/>
      <c r="U95" s="158"/>
      <c r="V95" s="505"/>
      <c r="W95" s="158"/>
      <c r="X95" s="535"/>
      <c r="Y95" s="158"/>
      <c r="Z95" s="158"/>
      <c r="AA95" s="158"/>
      <c r="AB95" s="640"/>
      <c r="AC95" s="394" t="s">
        <v>279</v>
      </c>
      <c r="AD95" s="552">
        <v>30000</v>
      </c>
      <c r="AE95" s="553" t="s">
        <v>7</v>
      </c>
      <c r="AF95" s="566">
        <v>12</v>
      </c>
      <c r="AG95" s="553"/>
      <c r="AH95" s="616"/>
      <c r="AI95" s="553"/>
      <c r="AJ95" s="553"/>
      <c r="AK95" s="556" t="s">
        <v>8</v>
      </c>
      <c r="AL95" s="557">
        <f>SUM(AD95*AF95+AH95)</f>
        <v>360000</v>
      </c>
      <c r="AM95" s="385"/>
      <c r="AN95" s="158"/>
      <c r="AO95" s="158"/>
      <c r="AP95" s="505"/>
      <c r="AQ95" s="158"/>
      <c r="AR95" s="535"/>
      <c r="AS95" s="158"/>
      <c r="AT95" s="158"/>
      <c r="AU95" s="158"/>
      <c r="AV95" s="640"/>
      <c r="AW95" s="385"/>
      <c r="AX95" s="158"/>
      <c r="AY95" s="158"/>
      <c r="AZ95" s="505"/>
      <c r="BA95" s="158"/>
      <c r="BB95" s="535"/>
      <c r="BC95" s="158"/>
      <c r="BD95" s="158"/>
      <c r="BE95" s="158"/>
      <c r="BF95" s="640"/>
    </row>
    <row r="96" spans="1:58" ht="13.5">
      <c r="A96" s="420"/>
      <c r="B96" s="518"/>
      <c r="C96" s="518"/>
      <c r="D96" s="518"/>
      <c r="E96" s="518" t="s">
        <v>444</v>
      </c>
      <c r="F96" s="546" t="e">
        <f>#REF!/#REF!</f>
        <v>#REF!</v>
      </c>
      <c r="G96" s="546"/>
      <c r="H96" s="641" t="e">
        <f>#REF!/#REF!</f>
        <v>#REF!</v>
      </c>
      <c r="I96" s="385"/>
      <c r="J96" s="158"/>
      <c r="K96" s="158"/>
      <c r="L96" s="505"/>
      <c r="M96" s="158"/>
      <c r="N96" s="535"/>
      <c r="O96" s="158"/>
      <c r="P96" s="158"/>
      <c r="Q96" s="158"/>
      <c r="R96" s="417">
        <f>SUM(R97)</f>
        <v>0</v>
      </c>
      <c r="S96" s="385"/>
      <c r="T96" s="158"/>
      <c r="U96" s="158"/>
      <c r="V96" s="505"/>
      <c r="W96" s="158"/>
      <c r="X96" s="535"/>
      <c r="Y96" s="158"/>
      <c r="Z96" s="158"/>
      <c r="AA96" s="158"/>
      <c r="AB96" s="417">
        <f>SUM(AB97)</f>
        <v>360000</v>
      </c>
      <c r="AC96" s="385"/>
      <c r="AD96" s="158"/>
      <c r="AE96" s="158"/>
      <c r="AF96" s="505"/>
      <c r="AG96" s="158"/>
      <c r="AH96" s="535"/>
      <c r="AI96" s="158"/>
      <c r="AJ96" s="158"/>
      <c r="AK96" s="158"/>
      <c r="AL96" s="417">
        <f>SUM(AL97)</f>
        <v>600000</v>
      </c>
      <c r="AM96" s="385"/>
      <c r="AN96" s="158"/>
      <c r="AO96" s="158"/>
      <c r="AP96" s="505"/>
      <c r="AQ96" s="158"/>
      <c r="AR96" s="535"/>
      <c r="AS96" s="158"/>
      <c r="AT96" s="158"/>
      <c r="AU96" s="158"/>
      <c r="AV96" s="417">
        <f>SUM(AV97)</f>
        <v>0</v>
      </c>
      <c r="AW96" s="385"/>
      <c r="AX96" s="158"/>
      <c r="AY96" s="158"/>
      <c r="AZ96" s="505"/>
      <c r="BA96" s="158"/>
      <c r="BB96" s="535"/>
      <c r="BC96" s="158"/>
      <c r="BD96" s="158"/>
      <c r="BE96" s="158"/>
      <c r="BF96" s="417">
        <f>SUM(BF97)</f>
        <v>240000</v>
      </c>
    </row>
    <row r="97" spans="1:58" ht="13.5">
      <c r="A97" s="420"/>
      <c r="B97" s="518"/>
      <c r="C97" s="518"/>
      <c r="D97" s="518"/>
      <c r="E97" s="518"/>
      <c r="F97" s="546"/>
      <c r="G97" s="546"/>
      <c r="H97" s="558"/>
      <c r="I97" s="158"/>
      <c r="J97" s="158"/>
      <c r="K97" s="158"/>
      <c r="L97" s="158"/>
      <c r="M97" s="158"/>
      <c r="N97" s="158"/>
      <c r="O97" s="158"/>
      <c r="P97" s="158"/>
      <c r="Q97" s="158"/>
      <c r="R97" s="417"/>
      <c r="S97" s="394" t="s">
        <v>304</v>
      </c>
      <c r="T97" s="552">
        <v>30000</v>
      </c>
      <c r="U97" s="553" t="s">
        <v>7</v>
      </c>
      <c r="V97" s="566">
        <v>12</v>
      </c>
      <c r="W97" s="553"/>
      <c r="X97" s="565"/>
      <c r="Y97" s="553"/>
      <c r="Z97" s="566"/>
      <c r="AA97" s="556" t="s">
        <v>8</v>
      </c>
      <c r="AB97" s="557">
        <f>SUM(T97*V97)</f>
        <v>360000</v>
      </c>
      <c r="AC97" s="394" t="s">
        <v>304</v>
      </c>
      <c r="AD97" s="552">
        <v>50000</v>
      </c>
      <c r="AE97" s="553" t="s">
        <v>7</v>
      </c>
      <c r="AF97" s="566">
        <v>12</v>
      </c>
      <c r="AG97" s="553"/>
      <c r="AH97" s="565"/>
      <c r="AI97" s="553"/>
      <c r="AJ97" s="566"/>
      <c r="AK97" s="556" t="s">
        <v>8</v>
      </c>
      <c r="AL97" s="557">
        <f>SUM(AD97*AF97)</f>
        <v>600000</v>
      </c>
      <c r="AM97" s="394"/>
      <c r="AN97" s="642"/>
      <c r="AO97" s="369"/>
      <c r="AP97" s="643"/>
      <c r="AQ97" s="369"/>
      <c r="AR97" s="644"/>
      <c r="AS97" s="369"/>
      <c r="AT97" s="643"/>
      <c r="AU97" s="645"/>
      <c r="AV97" s="646"/>
      <c r="AW97" s="394" t="s">
        <v>304</v>
      </c>
      <c r="AX97" s="552">
        <v>20000</v>
      </c>
      <c r="AY97" s="582" t="s">
        <v>7</v>
      </c>
      <c r="AZ97" s="566">
        <v>12</v>
      </c>
      <c r="BA97" s="553"/>
      <c r="BB97" s="565"/>
      <c r="BC97" s="553"/>
      <c r="BD97" s="566"/>
      <c r="BE97" s="556" t="s">
        <v>8</v>
      </c>
      <c r="BF97" s="557">
        <f>SUM(AX97*AZ97)</f>
        <v>240000</v>
      </c>
    </row>
    <row r="98" spans="1:58" ht="13.5">
      <c r="A98" s="420"/>
      <c r="B98" s="518"/>
      <c r="C98" s="518"/>
      <c r="D98" s="518"/>
      <c r="E98" s="518" t="s">
        <v>446</v>
      </c>
      <c r="F98" s="546" t="e">
        <f>#REF!/#REF!</f>
        <v>#REF!</v>
      </c>
      <c r="G98" s="546"/>
      <c r="H98" s="558" t="e">
        <f>#REF!/#REF!</f>
        <v>#REF!</v>
      </c>
      <c r="I98" s="158"/>
      <c r="J98" s="158"/>
      <c r="K98" s="158"/>
      <c r="L98" s="158"/>
      <c r="M98" s="158"/>
      <c r="N98" s="158"/>
      <c r="O98" s="158"/>
      <c r="P98" s="158"/>
      <c r="Q98" s="158"/>
      <c r="R98" s="417">
        <f>SUM(R99:R102)</f>
        <v>2390000</v>
      </c>
      <c r="S98" s="388"/>
      <c r="T98" s="642"/>
      <c r="U98" s="369"/>
      <c r="V98" s="643"/>
      <c r="W98" s="369"/>
      <c r="X98" s="644"/>
      <c r="Y98" s="369"/>
      <c r="Z98" s="643"/>
      <c r="AA98" s="645"/>
      <c r="AB98" s="417">
        <f>SUM(AB99:AB102)</f>
        <v>0</v>
      </c>
      <c r="AC98" s="388"/>
      <c r="AD98" s="642"/>
      <c r="AE98" s="369"/>
      <c r="AF98" s="643"/>
      <c r="AG98" s="369"/>
      <c r="AH98" s="644"/>
      <c r="AI98" s="369"/>
      <c r="AJ98" s="643"/>
      <c r="AK98" s="645"/>
      <c r="AL98" s="417">
        <f>SUM(AL99:AL102)</f>
        <v>0</v>
      </c>
      <c r="AM98" s="388"/>
      <c r="AN98" s="642"/>
      <c r="AO98" s="369"/>
      <c r="AP98" s="643"/>
      <c r="AQ98" s="369"/>
      <c r="AR98" s="644"/>
      <c r="AS98" s="369"/>
      <c r="AT98" s="643"/>
      <c r="AU98" s="645"/>
      <c r="AV98" s="417">
        <f>SUM(AV99:AV102)</f>
        <v>0</v>
      </c>
      <c r="AW98" s="388"/>
      <c r="AX98" s="642"/>
      <c r="AY98" s="369"/>
      <c r="AZ98" s="643"/>
      <c r="BA98" s="369"/>
      <c r="BB98" s="644"/>
      <c r="BC98" s="369"/>
      <c r="BD98" s="643"/>
      <c r="BE98" s="645"/>
      <c r="BF98" s="417">
        <f>SUM(BF99:BF102)</f>
        <v>0</v>
      </c>
    </row>
    <row r="99" spans="1:58" ht="13.5">
      <c r="A99" s="420"/>
      <c r="B99" s="518"/>
      <c r="C99" s="518"/>
      <c r="D99" s="518"/>
      <c r="E99" s="518"/>
      <c r="F99" s="546"/>
      <c r="G99" s="546"/>
      <c r="H99" s="558"/>
      <c r="I99" s="395" t="s">
        <v>18</v>
      </c>
      <c r="J99" s="574">
        <v>800000</v>
      </c>
      <c r="K99" s="577"/>
      <c r="L99" s="647">
        <v>1</v>
      </c>
      <c r="M99" s="577"/>
      <c r="N99" s="648"/>
      <c r="O99" s="577"/>
      <c r="P99" s="577"/>
      <c r="Q99" s="577"/>
      <c r="R99" s="581">
        <f>SUM(J99*L99)</f>
        <v>800000</v>
      </c>
      <c r="S99" s="388"/>
      <c r="T99" s="642"/>
      <c r="U99" s="369"/>
      <c r="V99" s="643"/>
      <c r="W99" s="369"/>
      <c r="X99" s="644"/>
      <c r="Y99" s="369"/>
      <c r="Z99" s="643"/>
      <c r="AA99" s="645"/>
      <c r="AB99" s="646"/>
      <c r="AC99" s="388"/>
      <c r="AD99" s="642"/>
      <c r="AE99" s="369"/>
      <c r="AF99" s="643"/>
      <c r="AG99" s="369"/>
      <c r="AH99" s="644"/>
      <c r="AI99" s="369"/>
      <c r="AJ99" s="643"/>
      <c r="AK99" s="645"/>
      <c r="AL99" s="646"/>
      <c r="AM99" s="388"/>
      <c r="AN99" s="642"/>
      <c r="AO99" s="369"/>
      <c r="AP99" s="643"/>
      <c r="AQ99" s="369"/>
      <c r="AR99" s="644"/>
      <c r="AS99" s="369"/>
      <c r="AT99" s="643"/>
      <c r="AU99" s="645"/>
      <c r="AV99" s="646"/>
      <c r="AW99" s="388"/>
      <c r="AX99" s="642"/>
      <c r="AY99" s="369"/>
      <c r="AZ99" s="643"/>
      <c r="BA99" s="369"/>
      <c r="BB99" s="644"/>
      <c r="BC99" s="369"/>
      <c r="BD99" s="643"/>
      <c r="BE99" s="645"/>
      <c r="BF99" s="646"/>
    </row>
    <row r="100" spans="1:58" ht="13.5">
      <c r="A100" s="420"/>
      <c r="B100" s="518"/>
      <c r="C100" s="518"/>
      <c r="D100" s="518"/>
      <c r="E100" s="518"/>
      <c r="F100" s="546"/>
      <c r="G100" s="546"/>
      <c r="H100" s="558"/>
      <c r="I100" s="395" t="s">
        <v>19</v>
      </c>
      <c r="J100" s="574">
        <v>90000</v>
      </c>
      <c r="K100" s="577" t="s">
        <v>7</v>
      </c>
      <c r="L100" s="647">
        <v>1</v>
      </c>
      <c r="M100" s="577"/>
      <c r="N100" s="648"/>
      <c r="O100" s="577"/>
      <c r="P100" s="577"/>
      <c r="Q100" s="580" t="s">
        <v>8</v>
      </c>
      <c r="R100" s="581">
        <f>SUM(J100*L100)</f>
        <v>90000</v>
      </c>
      <c r="S100" s="388"/>
      <c r="T100" s="642"/>
      <c r="U100" s="369"/>
      <c r="V100" s="643"/>
      <c r="W100" s="369"/>
      <c r="X100" s="644"/>
      <c r="Y100" s="369"/>
      <c r="Z100" s="643"/>
      <c r="AA100" s="645"/>
      <c r="AB100" s="646"/>
      <c r="AC100" s="388"/>
      <c r="AD100" s="642"/>
      <c r="AE100" s="369"/>
      <c r="AF100" s="643"/>
      <c r="AG100" s="369"/>
      <c r="AH100" s="644"/>
      <c r="AI100" s="369"/>
      <c r="AJ100" s="643"/>
      <c r="AK100" s="645"/>
      <c r="AL100" s="646"/>
      <c r="AM100" s="388"/>
      <c r="AN100" s="642"/>
      <c r="AO100" s="369"/>
      <c r="AP100" s="643"/>
      <c r="AQ100" s="369"/>
      <c r="AR100" s="644"/>
      <c r="AS100" s="369"/>
      <c r="AT100" s="643"/>
      <c r="AU100" s="645"/>
      <c r="AV100" s="646"/>
      <c r="AW100" s="388"/>
      <c r="AX100" s="642"/>
      <c r="AY100" s="369"/>
      <c r="AZ100" s="643"/>
      <c r="BA100" s="369"/>
      <c r="BB100" s="644"/>
      <c r="BC100" s="369"/>
      <c r="BD100" s="643"/>
      <c r="BE100" s="645"/>
      <c r="BF100" s="646"/>
    </row>
    <row r="101" spans="1:58" ht="13.5">
      <c r="A101" s="420"/>
      <c r="B101" s="518"/>
      <c r="C101" s="518"/>
      <c r="D101" s="518"/>
      <c r="E101" s="518"/>
      <c r="F101" s="546"/>
      <c r="G101" s="546"/>
      <c r="H101" s="558"/>
      <c r="I101" s="394" t="s">
        <v>51</v>
      </c>
      <c r="J101" s="552">
        <v>100000</v>
      </c>
      <c r="K101" s="553" t="s">
        <v>7</v>
      </c>
      <c r="L101" s="566">
        <v>12</v>
      </c>
      <c r="M101" s="553"/>
      <c r="N101" s="616"/>
      <c r="O101" s="553"/>
      <c r="P101" s="553"/>
      <c r="Q101" s="556" t="s">
        <v>8</v>
      </c>
      <c r="R101" s="557">
        <f>SUM(J101*L101+N101)</f>
        <v>1200000</v>
      </c>
      <c r="S101" s="388"/>
      <c r="T101" s="642"/>
      <c r="U101" s="369"/>
      <c r="V101" s="643"/>
      <c r="W101" s="369"/>
      <c r="X101" s="644"/>
      <c r="Y101" s="369"/>
      <c r="Z101" s="643"/>
      <c r="AA101" s="645"/>
      <c r="AB101" s="646"/>
      <c r="AC101" s="388"/>
      <c r="AD101" s="642"/>
      <c r="AE101" s="369"/>
      <c r="AF101" s="643"/>
      <c r="AG101" s="369"/>
      <c r="AH101" s="644"/>
      <c r="AI101" s="369"/>
      <c r="AJ101" s="643"/>
      <c r="AK101" s="645"/>
      <c r="AL101" s="646"/>
      <c r="AM101" s="388"/>
      <c r="AN101" s="642"/>
      <c r="AO101" s="369"/>
      <c r="AP101" s="643"/>
      <c r="AQ101" s="369"/>
      <c r="AR101" s="644"/>
      <c r="AS101" s="369"/>
      <c r="AT101" s="643"/>
      <c r="AU101" s="645"/>
      <c r="AV101" s="646"/>
      <c r="AW101" s="388"/>
      <c r="AX101" s="642"/>
      <c r="AY101" s="369"/>
      <c r="AZ101" s="643"/>
      <c r="BA101" s="369"/>
      <c r="BB101" s="644"/>
      <c r="BC101" s="369"/>
      <c r="BD101" s="643"/>
      <c r="BE101" s="645"/>
      <c r="BF101" s="646"/>
    </row>
    <row r="102" spans="1:58" ht="13.5">
      <c r="A102" s="420"/>
      <c r="B102" s="518"/>
      <c r="C102" s="518"/>
      <c r="D102" s="518"/>
      <c r="E102" s="518"/>
      <c r="F102" s="546"/>
      <c r="G102" s="546"/>
      <c r="H102" s="558"/>
      <c r="I102" s="394" t="s">
        <v>158</v>
      </c>
      <c r="J102" s="552">
        <v>300000</v>
      </c>
      <c r="K102" s="553"/>
      <c r="L102" s="649"/>
      <c r="M102" s="553"/>
      <c r="N102" s="599"/>
      <c r="O102" s="553"/>
      <c r="P102" s="553"/>
      <c r="Q102" s="556" t="s">
        <v>8</v>
      </c>
      <c r="R102" s="557">
        <f>J102</f>
        <v>300000</v>
      </c>
      <c r="S102" s="385"/>
      <c r="T102" s="158"/>
      <c r="U102" s="158"/>
      <c r="V102" s="505"/>
      <c r="W102" s="158"/>
      <c r="X102" s="535"/>
      <c r="Y102" s="158"/>
      <c r="Z102" s="158"/>
      <c r="AA102" s="158"/>
      <c r="AB102" s="417"/>
      <c r="AC102" s="385"/>
      <c r="AD102" s="158"/>
      <c r="AE102" s="158"/>
      <c r="AF102" s="505"/>
      <c r="AG102" s="158"/>
      <c r="AH102" s="535"/>
      <c r="AI102" s="158"/>
      <c r="AJ102" s="158"/>
      <c r="AK102" s="158"/>
      <c r="AL102" s="417"/>
      <c r="AM102" s="385"/>
      <c r="AN102" s="158"/>
      <c r="AO102" s="158"/>
      <c r="AP102" s="505"/>
      <c r="AQ102" s="158"/>
      <c r="AR102" s="535"/>
      <c r="AS102" s="158"/>
      <c r="AT102" s="158"/>
      <c r="AU102" s="158"/>
      <c r="AV102" s="417"/>
      <c r="AW102" s="385"/>
      <c r="AX102" s="158"/>
      <c r="AY102" s="158"/>
      <c r="AZ102" s="505"/>
      <c r="BA102" s="158"/>
      <c r="BB102" s="535"/>
      <c r="BC102" s="158"/>
      <c r="BD102" s="158"/>
      <c r="BE102" s="158"/>
      <c r="BF102" s="417"/>
    </row>
    <row r="103" spans="1:58" ht="13.5">
      <c r="A103" s="420"/>
      <c r="B103" s="518"/>
      <c r="C103" s="518"/>
      <c r="D103" s="518"/>
      <c r="E103" s="518" t="s">
        <v>447</v>
      </c>
      <c r="F103" s="546" t="e">
        <f>#REF!/#REF!</f>
        <v>#REF!</v>
      </c>
      <c r="G103" s="546"/>
      <c r="H103" s="551" t="e">
        <f>#REF!/#REF!</f>
        <v>#REF!</v>
      </c>
      <c r="I103" s="385"/>
      <c r="J103" s="158"/>
      <c r="K103" s="158"/>
      <c r="L103" s="505"/>
      <c r="M103" s="158"/>
      <c r="N103" s="535"/>
      <c r="O103" s="158"/>
      <c r="P103" s="158"/>
      <c r="Q103" s="158"/>
      <c r="R103" s="417">
        <f>SUM(R104:R108)</f>
        <v>0</v>
      </c>
      <c r="S103" s="394"/>
      <c r="T103" s="552">
        <v>40000</v>
      </c>
      <c r="U103" s="582" t="s">
        <v>7</v>
      </c>
      <c r="V103" s="566">
        <v>12</v>
      </c>
      <c r="W103" s="553"/>
      <c r="X103" s="565"/>
      <c r="Y103" s="553"/>
      <c r="Z103" s="566"/>
      <c r="AA103" s="556" t="s">
        <v>8</v>
      </c>
      <c r="AB103" s="417">
        <f>SUM(AB104:AB108)</f>
        <v>720000</v>
      </c>
      <c r="AC103" s="385"/>
      <c r="AD103" s="158"/>
      <c r="AE103" s="158"/>
      <c r="AF103" s="505"/>
      <c r="AG103" s="158"/>
      <c r="AH103" s="535"/>
      <c r="AI103" s="158"/>
      <c r="AJ103" s="158"/>
      <c r="AK103" s="158"/>
      <c r="AL103" s="417">
        <f>SUM(AL104:AL108)</f>
        <v>876000</v>
      </c>
      <c r="AM103" s="385"/>
      <c r="AN103" s="158"/>
      <c r="AO103" s="158"/>
      <c r="AP103" s="505"/>
      <c r="AQ103" s="158"/>
      <c r="AR103" s="535"/>
      <c r="AS103" s="158"/>
      <c r="AT103" s="158"/>
      <c r="AU103" s="158"/>
      <c r="AV103" s="417">
        <f>SUM(AV104:AV108)</f>
        <v>0</v>
      </c>
      <c r="AW103" s="385"/>
      <c r="AX103" s="158"/>
      <c r="AY103" s="158"/>
      <c r="AZ103" s="505"/>
      <c r="BA103" s="158"/>
      <c r="BB103" s="535"/>
      <c r="BC103" s="158"/>
      <c r="BD103" s="158"/>
      <c r="BE103" s="158"/>
      <c r="BF103" s="417">
        <f>SUM(BF104:BF108)</f>
        <v>0</v>
      </c>
    </row>
    <row r="104" spans="1:58" ht="13.5">
      <c r="A104" s="420"/>
      <c r="B104" s="518"/>
      <c r="C104" s="518"/>
      <c r="D104" s="518"/>
      <c r="E104" s="518"/>
      <c r="F104" s="546"/>
      <c r="G104" s="546"/>
      <c r="H104" s="558"/>
      <c r="I104" s="385"/>
      <c r="J104" s="559"/>
      <c r="K104" s="158"/>
      <c r="L104" s="561"/>
      <c r="M104" s="158"/>
      <c r="N104" s="618"/>
      <c r="O104" s="158"/>
      <c r="P104" s="158"/>
      <c r="Q104" s="563"/>
      <c r="R104" s="417"/>
      <c r="S104" s="394" t="s">
        <v>50</v>
      </c>
      <c r="T104" s="552">
        <v>40000</v>
      </c>
      <c r="U104" s="582" t="s">
        <v>7</v>
      </c>
      <c r="V104" s="566">
        <v>12</v>
      </c>
      <c r="W104" s="553"/>
      <c r="X104" s="565"/>
      <c r="Y104" s="553"/>
      <c r="Z104" s="566"/>
      <c r="AA104" s="556" t="s">
        <v>8</v>
      </c>
      <c r="AB104" s="557">
        <f>SUM(T104*V104)</f>
        <v>480000</v>
      </c>
      <c r="AC104" s="394" t="s">
        <v>280</v>
      </c>
      <c r="AD104" s="552">
        <v>5000</v>
      </c>
      <c r="AE104" s="553" t="s">
        <v>7</v>
      </c>
      <c r="AF104" s="554">
        <v>8</v>
      </c>
      <c r="AG104" s="553" t="s">
        <v>7</v>
      </c>
      <c r="AH104" s="583">
        <v>4</v>
      </c>
      <c r="AI104" s="584"/>
      <c r="AJ104" s="566"/>
      <c r="AK104" s="556" t="s">
        <v>8</v>
      </c>
      <c r="AL104" s="557">
        <f>SUM(AD104*AF104*AH104)</f>
        <v>160000</v>
      </c>
      <c r="AM104" s="385"/>
      <c r="AN104" s="559"/>
      <c r="AO104" s="158"/>
      <c r="AP104" s="561"/>
      <c r="AQ104" s="158"/>
      <c r="AR104" s="618"/>
      <c r="AS104" s="158"/>
      <c r="AT104" s="158"/>
      <c r="AU104" s="563"/>
      <c r="AV104" s="417"/>
      <c r="AW104" s="385"/>
      <c r="AX104" s="559"/>
      <c r="AY104" s="158"/>
      <c r="AZ104" s="561"/>
      <c r="BA104" s="158"/>
      <c r="BB104" s="618"/>
      <c r="BC104" s="158"/>
      <c r="BD104" s="158"/>
      <c r="BE104" s="563"/>
      <c r="BF104" s="417"/>
    </row>
    <row r="105" spans="1:58" ht="13.5">
      <c r="A105" s="420"/>
      <c r="B105" s="518"/>
      <c r="C105" s="518"/>
      <c r="D105" s="518"/>
      <c r="E105" s="518"/>
      <c r="F105" s="546"/>
      <c r="G105" s="546"/>
      <c r="H105" s="558"/>
      <c r="I105" s="385"/>
      <c r="J105" s="559"/>
      <c r="K105" s="158"/>
      <c r="L105" s="561"/>
      <c r="M105" s="158"/>
      <c r="N105" s="618"/>
      <c r="O105" s="158"/>
      <c r="P105" s="158"/>
      <c r="Q105" s="563"/>
      <c r="R105" s="418"/>
      <c r="S105" s="394" t="s">
        <v>262</v>
      </c>
      <c r="T105" s="552">
        <v>60000</v>
      </c>
      <c r="U105" s="582" t="s">
        <v>7</v>
      </c>
      <c r="V105" s="583">
        <v>4</v>
      </c>
      <c r="W105" s="158"/>
      <c r="X105" s="618"/>
      <c r="Y105" s="158"/>
      <c r="Z105" s="158"/>
      <c r="AA105" s="563" t="s">
        <v>8</v>
      </c>
      <c r="AB105" s="557">
        <f>SUM(T105*V105+X105)</f>
        <v>240000</v>
      </c>
      <c r="AC105" s="394" t="s">
        <v>190</v>
      </c>
      <c r="AD105" s="552">
        <v>6000</v>
      </c>
      <c r="AE105" s="553" t="s">
        <v>7</v>
      </c>
      <c r="AF105" s="554">
        <v>8</v>
      </c>
      <c r="AG105" s="553" t="s">
        <v>7</v>
      </c>
      <c r="AH105" s="583">
        <v>2</v>
      </c>
      <c r="AI105" s="553"/>
      <c r="AJ105" s="586"/>
      <c r="AK105" s="556" t="s">
        <v>8</v>
      </c>
      <c r="AL105" s="557">
        <f>SUM(AD105*AF105*AH105)</f>
        <v>96000</v>
      </c>
      <c r="AM105" s="385"/>
      <c r="AN105" s="559"/>
      <c r="AO105" s="158"/>
      <c r="AP105" s="561"/>
      <c r="AQ105" s="158"/>
      <c r="AR105" s="618"/>
      <c r="AS105" s="158"/>
      <c r="AT105" s="158"/>
      <c r="AU105" s="563"/>
      <c r="AV105" s="417"/>
      <c r="AW105" s="385"/>
      <c r="AX105" s="559"/>
      <c r="AY105" s="158"/>
      <c r="AZ105" s="561"/>
      <c r="BA105" s="158"/>
      <c r="BB105" s="618"/>
      <c r="BC105" s="158"/>
      <c r="BD105" s="158"/>
      <c r="BE105" s="563"/>
      <c r="BF105" s="417"/>
    </row>
    <row r="106" spans="1:58" ht="13.5">
      <c r="A106" s="420"/>
      <c r="B106" s="518"/>
      <c r="C106" s="518"/>
      <c r="D106" s="518"/>
      <c r="E106" s="518"/>
      <c r="F106" s="546"/>
      <c r="G106" s="546"/>
      <c r="H106" s="558"/>
      <c r="I106" s="385"/>
      <c r="J106" s="559"/>
      <c r="K106" s="158"/>
      <c r="L106" s="561"/>
      <c r="M106" s="158"/>
      <c r="N106" s="618"/>
      <c r="O106" s="158"/>
      <c r="P106" s="158"/>
      <c r="Q106" s="563"/>
      <c r="R106" s="418"/>
      <c r="S106" s="394"/>
      <c r="T106" s="552"/>
      <c r="U106" s="582"/>
      <c r="V106" s="583"/>
      <c r="W106" s="158"/>
      <c r="X106" s="618"/>
      <c r="Y106" s="158"/>
      <c r="Z106" s="158"/>
      <c r="AA106" s="563"/>
      <c r="AB106" s="417"/>
      <c r="AC106" s="394" t="s">
        <v>191</v>
      </c>
      <c r="AD106" s="552">
        <v>70000</v>
      </c>
      <c r="AE106" s="553" t="s">
        <v>7</v>
      </c>
      <c r="AF106" s="554">
        <v>4</v>
      </c>
      <c r="AG106" s="553" t="s">
        <v>7</v>
      </c>
      <c r="AH106" s="583">
        <v>2</v>
      </c>
      <c r="AI106" s="553"/>
      <c r="AJ106" s="586"/>
      <c r="AK106" s="556" t="s">
        <v>8</v>
      </c>
      <c r="AL106" s="557">
        <f>SUM(AD106*AF106*AH106)</f>
        <v>560000</v>
      </c>
      <c r="AM106" s="385"/>
      <c r="AN106" s="559"/>
      <c r="AO106" s="158"/>
      <c r="AP106" s="561"/>
      <c r="AQ106" s="158"/>
      <c r="AR106" s="618"/>
      <c r="AS106" s="158"/>
      <c r="AT106" s="158"/>
      <c r="AU106" s="563"/>
      <c r="AV106" s="417"/>
      <c r="AW106" s="385"/>
      <c r="AX106" s="559"/>
      <c r="AY106" s="158"/>
      <c r="AZ106" s="561"/>
      <c r="BA106" s="158"/>
      <c r="BB106" s="618"/>
      <c r="BC106" s="158"/>
      <c r="BD106" s="158"/>
      <c r="BE106" s="563"/>
      <c r="BF106" s="417"/>
    </row>
    <row r="107" spans="1:58" ht="13.5">
      <c r="A107" s="420"/>
      <c r="B107" s="518"/>
      <c r="C107" s="518"/>
      <c r="D107" s="518"/>
      <c r="E107" s="518"/>
      <c r="F107" s="546"/>
      <c r="G107" s="546"/>
      <c r="H107" s="558"/>
      <c r="I107" s="385"/>
      <c r="J107" s="559"/>
      <c r="K107" s="158"/>
      <c r="L107" s="561"/>
      <c r="M107" s="158"/>
      <c r="N107" s="618"/>
      <c r="O107" s="158"/>
      <c r="P107" s="158"/>
      <c r="Q107" s="563"/>
      <c r="R107" s="418"/>
      <c r="S107" s="394"/>
      <c r="T107" s="552"/>
      <c r="U107" s="582"/>
      <c r="V107" s="583"/>
      <c r="W107" s="158"/>
      <c r="X107" s="618"/>
      <c r="Y107" s="158"/>
      <c r="Z107" s="158"/>
      <c r="AA107" s="563"/>
      <c r="AB107" s="417"/>
      <c r="AC107" s="394" t="s">
        <v>192</v>
      </c>
      <c r="AD107" s="552">
        <v>30000</v>
      </c>
      <c r="AE107" s="553" t="s">
        <v>7</v>
      </c>
      <c r="AF107" s="555">
        <v>2</v>
      </c>
      <c r="AG107" s="553"/>
      <c r="AH107" s="555"/>
      <c r="AI107" s="553"/>
      <c r="AJ107" s="555"/>
      <c r="AK107" s="556" t="s">
        <v>8</v>
      </c>
      <c r="AL107" s="557">
        <f>SUM(AD107*AF107)</f>
        <v>60000</v>
      </c>
      <c r="AM107" s="385"/>
      <c r="AN107" s="559"/>
      <c r="AO107" s="158"/>
      <c r="AP107" s="561"/>
      <c r="AQ107" s="158"/>
      <c r="AR107" s="618"/>
      <c r="AS107" s="158"/>
      <c r="AT107" s="158"/>
      <c r="AU107" s="563"/>
      <c r="AV107" s="417"/>
      <c r="AW107" s="385"/>
      <c r="AX107" s="559"/>
      <c r="AY107" s="158"/>
      <c r="AZ107" s="561"/>
      <c r="BA107" s="158"/>
      <c r="BB107" s="618"/>
      <c r="BC107" s="158"/>
      <c r="BD107" s="158"/>
      <c r="BE107" s="563"/>
      <c r="BF107" s="417"/>
    </row>
    <row r="108" spans="1:58" ht="13.5">
      <c r="A108" s="420"/>
      <c r="B108" s="518"/>
      <c r="C108" s="518"/>
      <c r="D108" s="518"/>
      <c r="E108" s="518"/>
      <c r="F108" s="546"/>
      <c r="G108" s="546"/>
      <c r="H108" s="558"/>
      <c r="I108" s="385"/>
      <c r="J108" s="559"/>
      <c r="K108" s="158"/>
      <c r="L108" s="561"/>
      <c r="M108" s="158"/>
      <c r="N108" s="618"/>
      <c r="O108" s="158"/>
      <c r="P108" s="158"/>
      <c r="Q108" s="563"/>
      <c r="R108" s="418"/>
      <c r="S108" s="394"/>
      <c r="T108" s="552"/>
      <c r="U108" s="582"/>
      <c r="V108" s="583"/>
      <c r="W108" s="158"/>
      <c r="X108" s="618"/>
      <c r="Y108" s="158"/>
      <c r="Z108" s="158"/>
      <c r="AA108" s="563"/>
      <c r="AB108" s="417"/>
      <c r="AC108" s="394"/>
      <c r="AD108" s="552"/>
      <c r="AE108" s="553"/>
      <c r="AF108" s="554"/>
      <c r="AG108" s="553"/>
      <c r="AH108" s="583"/>
      <c r="AI108" s="584"/>
      <c r="AJ108" s="566"/>
      <c r="AK108" s="556"/>
      <c r="AL108" s="557"/>
      <c r="AM108" s="385"/>
      <c r="AN108" s="559"/>
      <c r="AO108" s="158"/>
      <c r="AP108" s="561"/>
      <c r="AQ108" s="158"/>
      <c r="AR108" s="618"/>
      <c r="AS108" s="158"/>
      <c r="AT108" s="158"/>
      <c r="AU108" s="563"/>
      <c r="AV108" s="417"/>
      <c r="AW108" s="385"/>
      <c r="AX108" s="559"/>
      <c r="AY108" s="158"/>
      <c r="AZ108" s="561"/>
      <c r="BA108" s="158"/>
      <c r="BB108" s="618"/>
      <c r="BC108" s="158"/>
      <c r="BD108" s="158"/>
      <c r="BE108" s="563"/>
      <c r="BF108" s="417"/>
    </row>
    <row r="109" spans="1:58" ht="13.5">
      <c r="A109" s="420"/>
      <c r="B109" s="518"/>
      <c r="C109" s="518"/>
      <c r="D109" s="518"/>
      <c r="E109" s="518" t="s">
        <v>448</v>
      </c>
      <c r="F109" s="546" t="e">
        <f>#REF!/#REF!</f>
        <v>#REF!</v>
      </c>
      <c r="G109" s="546"/>
      <c r="H109" s="558" t="e">
        <f>#REF!/#REF!</f>
        <v>#REF!</v>
      </c>
      <c r="I109" s="158"/>
      <c r="J109" s="158"/>
      <c r="K109" s="158"/>
      <c r="L109" s="158"/>
      <c r="M109" s="158"/>
      <c r="N109" s="158"/>
      <c r="O109" s="158"/>
      <c r="P109" s="158"/>
      <c r="Q109" s="158"/>
      <c r="R109" s="418">
        <f>SUM(R110:R111)</f>
        <v>720000</v>
      </c>
      <c r="S109" s="385"/>
      <c r="T109" s="559"/>
      <c r="U109" s="158"/>
      <c r="V109" s="561"/>
      <c r="W109" s="158"/>
      <c r="X109" s="618"/>
      <c r="Y109" s="158"/>
      <c r="Z109" s="158"/>
      <c r="AA109" s="563"/>
      <c r="AB109" s="418">
        <f>SUM(AB110:AB111)</f>
        <v>0</v>
      </c>
      <c r="AC109" s="385"/>
      <c r="AD109" s="559"/>
      <c r="AE109" s="158"/>
      <c r="AF109" s="561"/>
      <c r="AG109" s="158"/>
      <c r="AH109" s="618"/>
      <c r="AI109" s="158"/>
      <c r="AJ109" s="158"/>
      <c r="AK109" s="563"/>
      <c r="AL109" s="523">
        <f>SUM(AL110:AL111)</f>
        <v>0</v>
      </c>
      <c r="AM109" s="385"/>
      <c r="AN109" s="559"/>
      <c r="AO109" s="158"/>
      <c r="AP109" s="561"/>
      <c r="AQ109" s="158"/>
      <c r="AR109" s="618"/>
      <c r="AS109" s="158"/>
      <c r="AT109" s="158"/>
      <c r="AU109" s="563"/>
      <c r="AV109" s="523">
        <f>SUM(AV110:AV111)</f>
        <v>0</v>
      </c>
      <c r="AW109" s="385"/>
      <c r="AX109" s="559"/>
      <c r="AY109" s="158"/>
      <c r="AZ109" s="561"/>
      <c r="BA109" s="158"/>
      <c r="BB109" s="618"/>
      <c r="BC109" s="158"/>
      <c r="BD109" s="158"/>
      <c r="BE109" s="563"/>
      <c r="BF109" s="523">
        <f>SUM(BF110:BF111)</f>
        <v>1800000</v>
      </c>
    </row>
    <row r="110" spans="1:58" ht="13.5">
      <c r="A110" s="420"/>
      <c r="B110" s="518"/>
      <c r="C110" s="518"/>
      <c r="D110" s="518"/>
      <c r="E110" s="518"/>
      <c r="F110" s="546"/>
      <c r="G110" s="546"/>
      <c r="H110" s="558"/>
      <c r="I110" s="394" t="s">
        <v>249</v>
      </c>
      <c r="J110" s="552">
        <v>60000</v>
      </c>
      <c r="K110" s="553" t="s">
        <v>7</v>
      </c>
      <c r="L110" s="566">
        <v>12</v>
      </c>
      <c r="M110" s="553"/>
      <c r="N110" s="565"/>
      <c r="O110" s="553"/>
      <c r="P110" s="566"/>
      <c r="Q110" s="556" t="s">
        <v>8</v>
      </c>
      <c r="R110" s="557">
        <f>SUM(J110*L110)</f>
        <v>720000</v>
      </c>
      <c r="S110" s="385"/>
      <c r="T110" s="559"/>
      <c r="U110" s="158"/>
      <c r="V110" s="561"/>
      <c r="W110" s="158"/>
      <c r="X110" s="618"/>
      <c r="Y110" s="158"/>
      <c r="Z110" s="158"/>
      <c r="AA110" s="563"/>
      <c r="AB110" s="417"/>
      <c r="AC110" s="385"/>
      <c r="AD110" s="559"/>
      <c r="AE110" s="158"/>
      <c r="AF110" s="561"/>
      <c r="AG110" s="158"/>
      <c r="AH110" s="618"/>
      <c r="AI110" s="158"/>
      <c r="AJ110" s="158"/>
      <c r="AK110" s="563"/>
      <c r="AL110" s="417"/>
      <c r="AM110" s="385"/>
      <c r="AN110" s="559"/>
      <c r="AO110" s="158"/>
      <c r="AP110" s="561"/>
      <c r="AQ110" s="158"/>
      <c r="AR110" s="618"/>
      <c r="AS110" s="158"/>
      <c r="AT110" s="158"/>
      <c r="AU110" s="563"/>
      <c r="AV110" s="417"/>
      <c r="AW110" s="394" t="s">
        <v>138</v>
      </c>
      <c r="AX110" s="552">
        <v>30000</v>
      </c>
      <c r="AY110" s="582" t="s">
        <v>7</v>
      </c>
      <c r="AZ110" s="566">
        <v>12</v>
      </c>
      <c r="BA110" s="553"/>
      <c r="BB110" s="565"/>
      <c r="BC110" s="553"/>
      <c r="BD110" s="566"/>
      <c r="BE110" s="556" t="s">
        <v>8</v>
      </c>
      <c r="BF110" s="557">
        <f>SUM(AX110*AZ110)</f>
        <v>360000</v>
      </c>
    </row>
    <row r="111" spans="1:58" ht="13.5">
      <c r="A111" s="420"/>
      <c r="B111" s="518"/>
      <c r="C111" s="518"/>
      <c r="D111" s="518"/>
      <c r="E111" s="518"/>
      <c r="F111" s="546"/>
      <c r="G111" s="546"/>
      <c r="H111" s="558"/>
      <c r="I111" s="394"/>
      <c r="J111" s="552"/>
      <c r="K111" s="553"/>
      <c r="L111" s="566"/>
      <c r="M111" s="553"/>
      <c r="N111" s="565"/>
      <c r="O111" s="553"/>
      <c r="P111" s="566"/>
      <c r="Q111" s="556"/>
      <c r="R111" s="557"/>
      <c r="S111" s="385"/>
      <c r="T111" s="559"/>
      <c r="U111" s="158"/>
      <c r="V111" s="561"/>
      <c r="W111" s="158"/>
      <c r="X111" s="535"/>
      <c r="Y111" s="158"/>
      <c r="Z111" s="158"/>
      <c r="AA111" s="563"/>
      <c r="AB111" s="417"/>
      <c r="AC111" s="385"/>
      <c r="AD111" s="559"/>
      <c r="AE111" s="158"/>
      <c r="AF111" s="561"/>
      <c r="AG111" s="158"/>
      <c r="AH111" s="535"/>
      <c r="AI111" s="158"/>
      <c r="AJ111" s="158"/>
      <c r="AK111" s="563"/>
      <c r="AL111" s="417"/>
      <c r="AM111" s="385"/>
      <c r="AN111" s="559"/>
      <c r="AO111" s="158"/>
      <c r="AP111" s="561"/>
      <c r="AQ111" s="158"/>
      <c r="AR111" s="535"/>
      <c r="AS111" s="158"/>
      <c r="AT111" s="158"/>
      <c r="AU111" s="563"/>
      <c r="AV111" s="417"/>
      <c r="AW111" s="394" t="s">
        <v>137</v>
      </c>
      <c r="AX111" s="552">
        <v>120000</v>
      </c>
      <c r="AY111" s="582" t="s">
        <v>7</v>
      </c>
      <c r="AZ111" s="566">
        <v>12</v>
      </c>
      <c r="BA111" s="553"/>
      <c r="BB111" s="565"/>
      <c r="BC111" s="553"/>
      <c r="BD111" s="566"/>
      <c r="BE111" s="556" t="s">
        <v>8</v>
      </c>
      <c r="BF111" s="557">
        <f>SUM(AX111*AZ111)</f>
        <v>1440000</v>
      </c>
    </row>
    <row r="112" spans="1:58" ht="13.5">
      <c r="A112" s="420"/>
      <c r="B112" s="518"/>
      <c r="C112" s="518"/>
      <c r="D112" s="518"/>
      <c r="E112" s="518" t="s">
        <v>450</v>
      </c>
      <c r="F112" s="715" t="e">
        <f>#REF!/#REF!</f>
        <v>#REF!</v>
      </c>
      <c r="G112" s="715"/>
      <c r="H112" s="558"/>
      <c r="I112" s="385"/>
      <c r="J112" s="158"/>
      <c r="K112" s="158"/>
      <c r="L112" s="505"/>
      <c r="M112" s="158"/>
      <c r="N112" s="535"/>
      <c r="O112" s="158"/>
      <c r="P112" s="158"/>
      <c r="Q112" s="158"/>
      <c r="R112" s="523">
        <f>SUM(R113)</f>
        <v>1200000</v>
      </c>
      <c r="S112" s="385"/>
      <c r="T112" s="158"/>
      <c r="U112" s="158"/>
      <c r="V112" s="505"/>
      <c r="W112" s="158"/>
      <c r="X112" s="535"/>
      <c r="Y112" s="158"/>
      <c r="Z112" s="158"/>
      <c r="AA112" s="158"/>
      <c r="AB112" s="523">
        <f>SUM(AB113)</f>
        <v>0</v>
      </c>
      <c r="AC112" s="385"/>
      <c r="AD112" s="158"/>
      <c r="AE112" s="158"/>
      <c r="AF112" s="505"/>
      <c r="AG112" s="158"/>
      <c r="AH112" s="535"/>
      <c r="AI112" s="158"/>
      <c r="AJ112" s="158"/>
      <c r="AK112" s="158"/>
      <c r="AL112" s="523">
        <f>SUM(AL113)</f>
        <v>0</v>
      </c>
      <c r="AM112" s="385"/>
      <c r="AN112" s="158"/>
      <c r="AO112" s="158"/>
      <c r="AP112" s="505"/>
      <c r="AQ112" s="158"/>
      <c r="AR112" s="535"/>
      <c r="AS112" s="158"/>
      <c r="AT112" s="158"/>
      <c r="AU112" s="158"/>
      <c r="AV112" s="523">
        <f>SUM(AV113)</f>
        <v>0</v>
      </c>
      <c r="AW112" s="385"/>
      <c r="AX112" s="158"/>
      <c r="AY112" s="158"/>
      <c r="AZ112" s="505"/>
      <c r="BA112" s="158"/>
      <c r="BB112" s="535"/>
      <c r="BC112" s="158"/>
      <c r="BD112" s="158"/>
      <c r="BE112" s="158"/>
      <c r="BF112" s="417">
        <f>SUM(BF113)</f>
        <v>0</v>
      </c>
    </row>
    <row r="113" spans="1:58" ht="13.5">
      <c r="A113" s="420"/>
      <c r="B113" s="518"/>
      <c r="C113" s="518"/>
      <c r="D113" s="518"/>
      <c r="E113" s="518"/>
      <c r="F113" s="715"/>
      <c r="G113" s="715"/>
      <c r="H113" s="551" t="e">
        <f>SUM(#REF!/#REF!)*100%</f>
        <v>#REF!</v>
      </c>
      <c r="I113" s="394" t="s">
        <v>273</v>
      </c>
      <c r="J113" s="552">
        <v>300000</v>
      </c>
      <c r="K113" s="553" t="s">
        <v>7</v>
      </c>
      <c r="L113" s="583">
        <v>4</v>
      </c>
      <c r="M113" s="553"/>
      <c r="N113" s="565"/>
      <c r="O113" s="553"/>
      <c r="P113" s="566"/>
      <c r="Q113" s="556" t="s">
        <v>8</v>
      </c>
      <c r="R113" s="717">
        <f>SUM(J113*L113)</f>
        <v>1200000</v>
      </c>
      <c r="S113" s="385"/>
      <c r="T113" s="158"/>
      <c r="U113" s="158"/>
      <c r="V113" s="505"/>
      <c r="W113" s="158"/>
      <c r="X113" s="535"/>
      <c r="Y113" s="158"/>
      <c r="Z113" s="158"/>
      <c r="AA113" s="158"/>
      <c r="AB113" s="523"/>
      <c r="AC113" s="385"/>
      <c r="AD113" s="158"/>
      <c r="AE113" s="158"/>
      <c r="AF113" s="505"/>
      <c r="AG113" s="158"/>
      <c r="AH113" s="535"/>
      <c r="AI113" s="158"/>
      <c r="AJ113" s="158"/>
      <c r="AK113" s="158"/>
      <c r="AL113" s="523"/>
      <c r="AM113" s="385"/>
      <c r="AN113" s="158"/>
      <c r="AO113" s="158"/>
      <c r="AP113" s="505"/>
      <c r="AQ113" s="158"/>
      <c r="AR113" s="535"/>
      <c r="AS113" s="158"/>
      <c r="AT113" s="158"/>
      <c r="AU113" s="158"/>
      <c r="AV113" s="523"/>
      <c r="AW113" s="385"/>
      <c r="AX113" s="158"/>
      <c r="AY113" s="158"/>
      <c r="AZ113" s="505"/>
      <c r="BA113" s="158"/>
      <c r="BB113" s="535"/>
      <c r="BC113" s="158"/>
      <c r="BD113" s="158"/>
      <c r="BE113" s="158"/>
      <c r="BF113" s="417"/>
    </row>
    <row r="114" spans="1:58" ht="13.5">
      <c r="A114" s="1247">
        <v>900</v>
      </c>
      <c r="B114" s="518" t="s">
        <v>452</v>
      </c>
      <c r="C114" s="518">
        <v>910</v>
      </c>
      <c r="D114" s="518" t="s">
        <v>452</v>
      </c>
      <c r="E114" s="518" t="s">
        <v>453</v>
      </c>
      <c r="F114" s="650" t="e">
        <f>#REF!/#REF!</f>
        <v>#REF!</v>
      </c>
      <c r="G114" s="650"/>
      <c r="H114" s="558" t="e">
        <f>#REF!/#REF!</f>
        <v>#REF!</v>
      </c>
      <c r="I114" s="385" t="s">
        <v>454</v>
      </c>
      <c r="J114" s="158"/>
      <c r="K114" s="158"/>
      <c r="L114" s="505"/>
      <c r="M114" s="158"/>
      <c r="N114" s="535"/>
      <c r="O114" s="158"/>
      <c r="P114" s="158"/>
      <c r="Q114" s="158"/>
      <c r="R114" s="523">
        <v>100000</v>
      </c>
      <c r="S114" s="385"/>
      <c r="T114" s="158"/>
      <c r="U114" s="158"/>
      <c r="V114" s="505"/>
      <c r="W114" s="158"/>
      <c r="X114" s="535"/>
      <c r="Y114" s="158"/>
      <c r="Z114" s="158"/>
      <c r="AA114" s="158"/>
      <c r="AB114" s="523"/>
      <c r="AC114" s="385"/>
      <c r="AD114" s="158"/>
      <c r="AE114" s="158"/>
      <c r="AF114" s="505"/>
      <c r="AG114" s="158"/>
      <c r="AH114" s="535"/>
      <c r="AI114" s="158"/>
      <c r="AJ114" s="158"/>
      <c r="AK114" s="158"/>
      <c r="AL114" s="523"/>
      <c r="AM114" s="385"/>
      <c r="AN114" s="158"/>
      <c r="AO114" s="158"/>
      <c r="AP114" s="505"/>
      <c r="AQ114" s="158"/>
      <c r="AR114" s="535"/>
      <c r="AS114" s="158"/>
      <c r="AT114" s="158"/>
      <c r="AU114" s="158"/>
      <c r="AV114" s="523"/>
      <c r="AW114" s="385"/>
      <c r="AX114" s="158"/>
      <c r="AY114" s="158"/>
      <c r="AZ114" s="505"/>
      <c r="BA114" s="158"/>
      <c r="BB114" s="535"/>
      <c r="BC114" s="158"/>
      <c r="BD114" s="158"/>
      <c r="BE114" s="158"/>
      <c r="BF114" s="523"/>
    </row>
    <row r="115" spans="1:58" ht="13.5">
      <c r="A115" s="1247"/>
      <c r="B115" s="518"/>
      <c r="C115" s="518"/>
      <c r="D115" s="518"/>
      <c r="E115" s="518"/>
      <c r="F115" s="651"/>
      <c r="G115" s="651"/>
      <c r="H115" s="518"/>
      <c r="I115" s="385"/>
      <c r="J115" s="158"/>
      <c r="K115" s="158"/>
      <c r="L115" s="505"/>
      <c r="M115" s="158"/>
      <c r="N115" s="535"/>
      <c r="O115" s="158"/>
      <c r="P115" s="158"/>
      <c r="Q115" s="158"/>
      <c r="R115" s="523"/>
      <c r="S115" s="385"/>
      <c r="T115" s="158"/>
      <c r="U115" s="158"/>
      <c r="V115" s="505"/>
      <c r="W115" s="158"/>
      <c r="X115" s="535"/>
      <c r="Y115" s="158"/>
      <c r="Z115" s="158"/>
      <c r="AA115" s="158"/>
      <c r="AB115" s="523"/>
      <c r="AC115" s="385"/>
      <c r="AD115" s="158"/>
      <c r="AE115" s="158"/>
      <c r="AF115" s="505"/>
      <c r="AG115" s="158"/>
      <c r="AH115" s="535"/>
      <c r="AI115" s="158"/>
      <c r="AJ115" s="158"/>
      <c r="AK115" s="158"/>
      <c r="AL115" s="523"/>
      <c r="AM115" s="385"/>
      <c r="AN115" s="158"/>
      <c r="AO115" s="158"/>
      <c r="AP115" s="505"/>
      <c r="AQ115" s="158"/>
      <c r="AR115" s="535"/>
      <c r="AS115" s="158"/>
      <c r="AT115" s="158"/>
      <c r="AU115" s="158"/>
      <c r="AV115" s="523"/>
      <c r="AW115" s="385"/>
      <c r="AX115" s="158"/>
      <c r="AY115" s="158"/>
      <c r="AZ115" s="505"/>
      <c r="BA115" s="158"/>
      <c r="BB115" s="535"/>
      <c r="BC115" s="158"/>
      <c r="BD115" s="158"/>
      <c r="BE115" s="158"/>
      <c r="BF115" s="523"/>
    </row>
    <row r="116" spans="1:58" ht="13.5">
      <c r="A116" s="1247"/>
      <c r="B116" s="518"/>
      <c r="C116" s="518" t="s">
        <v>420</v>
      </c>
      <c r="D116" s="518" t="s">
        <v>146</v>
      </c>
      <c r="E116" s="518" t="s">
        <v>421</v>
      </c>
      <c r="F116" s="650" t="e">
        <f>#REF!/#REF!</f>
        <v>#REF!</v>
      </c>
      <c r="G116" s="650"/>
      <c r="H116" s="716" t="e">
        <f>#REF!/#REF!</f>
        <v>#REF!</v>
      </c>
      <c r="I116" s="385" t="s">
        <v>146</v>
      </c>
      <c r="J116" s="158"/>
      <c r="K116" s="158"/>
      <c r="L116" s="505"/>
      <c r="M116" s="158"/>
      <c r="N116" s="535"/>
      <c r="O116" s="158"/>
      <c r="P116" s="158"/>
      <c r="Q116" s="158"/>
      <c r="R116" s="523">
        <v>406927</v>
      </c>
      <c r="S116" s="385" t="s">
        <v>146</v>
      </c>
      <c r="T116" s="158"/>
      <c r="U116" s="158"/>
      <c r="V116" s="505"/>
      <c r="W116" s="158"/>
      <c r="X116" s="535"/>
      <c r="Y116" s="158"/>
      <c r="Z116" s="158"/>
      <c r="AA116" s="158"/>
      <c r="AB116" s="523">
        <v>200000</v>
      </c>
      <c r="AC116" s="385" t="s">
        <v>146</v>
      </c>
      <c r="AD116" s="158"/>
      <c r="AE116" s="158"/>
      <c r="AF116" s="505"/>
      <c r="AG116" s="158"/>
      <c r="AH116" s="535"/>
      <c r="AI116" s="158"/>
      <c r="AJ116" s="158"/>
      <c r="AK116" s="158"/>
      <c r="AL116" s="523">
        <v>200000</v>
      </c>
      <c r="AM116" s="385" t="s">
        <v>146</v>
      </c>
      <c r="AN116" s="158"/>
      <c r="AO116" s="158"/>
      <c r="AP116" s="505"/>
      <c r="AQ116" s="158"/>
      <c r="AR116" s="535"/>
      <c r="AS116" s="158"/>
      <c r="AT116" s="158"/>
      <c r="AU116" s="158"/>
      <c r="AV116" s="523">
        <v>200000</v>
      </c>
      <c r="AW116" s="385" t="s">
        <v>146</v>
      </c>
      <c r="AX116" s="158"/>
      <c r="AY116" s="158"/>
      <c r="AZ116" s="505"/>
      <c r="BA116" s="158"/>
      <c r="BB116" s="535"/>
      <c r="BC116" s="158"/>
      <c r="BD116" s="158"/>
      <c r="BE116" s="158"/>
      <c r="BF116" s="418">
        <v>200000</v>
      </c>
    </row>
    <row r="153" spans="1:9" s="1265" customFormat="1" ht="16.5">
      <c r="A153" s="1264" t="s">
        <v>592</v>
      </c>
      <c r="B153" s="1264"/>
      <c r="C153" s="1264"/>
      <c r="D153" s="1264"/>
      <c r="E153" s="1264"/>
      <c r="F153" s="1264"/>
      <c r="G153" s="1264"/>
      <c r="H153" s="1264"/>
      <c r="I153" s="1264"/>
    </row>
    <row r="154" spans="1:9" s="1265" customFormat="1" ht="16.5">
      <c r="A154" s="1264" t="s">
        <v>593</v>
      </c>
      <c r="B154" s="1264"/>
      <c r="C154" s="1264"/>
      <c r="D154" s="1264"/>
      <c r="E154" s="1264"/>
      <c r="F154" s="1264"/>
      <c r="G154" s="1264"/>
      <c r="H154" s="1264"/>
      <c r="I154" s="1264"/>
    </row>
    <row r="155" spans="1:9" s="1265" customFormat="1" ht="14.25" customHeight="1">
      <c r="A155" s="1266">
        <v>1450000</v>
      </c>
      <c r="B155" s="1264"/>
      <c r="C155" s="1264"/>
      <c r="D155" s="1264"/>
      <c r="E155" s="1267" t="s">
        <v>594</v>
      </c>
      <c r="F155" s="1267" t="s">
        <v>595</v>
      </c>
      <c r="G155" s="1264" t="s">
        <v>596</v>
      </c>
      <c r="H155" s="1264"/>
      <c r="I155" s="1264"/>
    </row>
    <row r="156" spans="1:9" s="1265" customFormat="1" ht="14.25" customHeight="1">
      <c r="A156" s="1264" t="s">
        <v>597</v>
      </c>
      <c r="B156" s="1264"/>
      <c r="C156" s="1264"/>
      <c r="D156" s="1264"/>
      <c r="E156" s="1268">
        <v>1730000</v>
      </c>
      <c r="F156" s="1268">
        <f>E156*12</f>
        <v>20760000</v>
      </c>
      <c r="G156" s="1268">
        <f>F156</f>
        <v>20760000</v>
      </c>
      <c r="H156" s="1264"/>
      <c r="I156" s="1264"/>
    </row>
    <row r="157" spans="1:9" s="1265" customFormat="1" ht="14.25" customHeight="1">
      <c r="A157" s="1264" t="s">
        <v>598</v>
      </c>
      <c r="B157" s="1264" t="s">
        <v>599</v>
      </c>
      <c r="C157" s="1264">
        <v>1730000</v>
      </c>
      <c r="D157" s="1269">
        <v>2.665E-2</v>
      </c>
      <c r="E157" s="1270">
        <f>C157*D157</f>
        <v>46104.5</v>
      </c>
      <c r="F157" s="1270">
        <f>E157*12</f>
        <v>553254</v>
      </c>
      <c r="G157" s="1270">
        <f>F157</f>
        <v>553254</v>
      </c>
      <c r="H157" s="1264"/>
      <c r="I157" s="1264"/>
    </row>
    <row r="158" spans="1:9" s="1265" customFormat="1" ht="14.25" customHeight="1">
      <c r="A158" s="1264"/>
      <c r="B158" s="1264" t="s">
        <v>600</v>
      </c>
      <c r="C158" s="1264">
        <v>44772</v>
      </c>
      <c r="D158" s="1269">
        <v>6.5500000000000003E-2</v>
      </c>
      <c r="E158" s="1270">
        <f>C158*D158</f>
        <v>2932.5660000000003</v>
      </c>
      <c r="F158" s="1270">
        <f>E158*12</f>
        <v>35190.792000000001</v>
      </c>
      <c r="G158" s="1270">
        <f>F158</f>
        <v>35190.792000000001</v>
      </c>
      <c r="H158" s="1264"/>
      <c r="I158" s="1264"/>
    </row>
    <row r="159" spans="1:9" s="1265" customFormat="1" ht="14.25" customHeight="1">
      <c r="A159" s="1264"/>
      <c r="B159" s="1264" t="s">
        <v>601</v>
      </c>
      <c r="C159" s="1264">
        <v>1730000</v>
      </c>
      <c r="D159" s="1269">
        <v>4.4999999999999998E-2</v>
      </c>
      <c r="E159" s="1270">
        <f>C159*D159</f>
        <v>77850</v>
      </c>
      <c r="F159" s="1270">
        <f>E159*12</f>
        <v>934200</v>
      </c>
      <c r="G159" s="1270">
        <f>F159</f>
        <v>934200</v>
      </c>
      <c r="H159" s="1264"/>
      <c r="I159" s="1264"/>
    </row>
    <row r="160" spans="1:9" s="1265" customFormat="1" ht="14.25" customHeight="1">
      <c r="A160" s="1264"/>
      <c r="B160" s="1264" t="s">
        <v>602</v>
      </c>
      <c r="C160" s="1264"/>
      <c r="D160" s="1264"/>
      <c r="E160" s="1270"/>
      <c r="F160" s="1270">
        <v>14440</v>
      </c>
      <c r="G160" s="1270"/>
      <c r="H160" s="1264"/>
      <c r="I160" s="1264"/>
    </row>
    <row r="161" spans="1:10" s="1265" customFormat="1" ht="14.25" customHeight="1">
      <c r="A161" s="1264"/>
      <c r="B161" s="1264" t="s">
        <v>603</v>
      </c>
      <c r="C161" s="1264"/>
      <c r="D161" s="1264"/>
      <c r="E161" s="1270"/>
      <c r="F161" s="1270">
        <v>1440</v>
      </c>
      <c r="G161" s="1270"/>
      <c r="H161" s="1264"/>
      <c r="I161" s="1264"/>
    </row>
    <row r="162" spans="1:10" s="1265" customFormat="1" ht="14.25" customHeight="1">
      <c r="A162" s="1264"/>
      <c r="B162" s="1271"/>
      <c r="C162" s="1271"/>
      <c r="D162" s="1271"/>
      <c r="E162" s="1272">
        <f>E156-E157-E158-E159</f>
        <v>1603112.9339999999</v>
      </c>
      <c r="F162" s="1272">
        <f>F156-F157-F158-F159</f>
        <v>19237355.208000001</v>
      </c>
      <c r="G162" s="1271"/>
      <c r="H162" s="1264"/>
      <c r="I162" s="1264"/>
    </row>
    <row r="163" spans="1:10" s="1265" customFormat="1" ht="14.25" customHeight="1">
      <c r="A163" s="1264"/>
      <c r="B163" s="1264" t="s">
        <v>604</v>
      </c>
      <c r="C163" s="1264">
        <v>1730000</v>
      </c>
      <c r="D163" s="1273">
        <v>1.2999999999999999E-2</v>
      </c>
      <c r="E163" s="1270">
        <f>C163*D163</f>
        <v>22490</v>
      </c>
      <c r="F163" s="1270"/>
      <c r="G163" s="1266">
        <f>E163*12</f>
        <v>269880</v>
      </c>
      <c r="H163" s="1264"/>
      <c r="I163" s="1264"/>
    </row>
    <row r="164" spans="1:10" s="1265" customFormat="1" ht="14.25" customHeight="1">
      <c r="A164" s="1264"/>
      <c r="B164" s="1264" t="s">
        <v>605</v>
      </c>
      <c r="C164" s="1264">
        <v>1730000</v>
      </c>
      <c r="D164" s="1273">
        <v>7.0000000000000001E-3</v>
      </c>
      <c r="E164" s="1270">
        <f>C164*D164</f>
        <v>12110</v>
      </c>
      <c r="F164" s="1270"/>
      <c r="G164" s="1266">
        <f>E164*12</f>
        <v>145320</v>
      </c>
      <c r="H164" s="1264"/>
      <c r="I164" s="1264"/>
    </row>
    <row r="165" spans="1:10" s="1265" customFormat="1" ht="14.25" customHeight="1">
      <c r="A165" s="1264"/>
      <c r="B165" s="1264" t="s">
        <v>565</v>
      </c>
      <c r="C165" s="1264"/>
      <c r="D165" s="1264"/>
      <c r="E165" s="1270"/>
      <c r="F165" s="1270"/>
      <c r="G165" s="1270">
        <v>1680000</v>
      </c>
      <c r="H165" s="1264"/>
      <c r="I165" s="1264"/>
    </row>
    <row r="166" spans="1:10" s="1265" customFormat="1" ht="14.25" customHeight="1">
      <c r="A166" s="1264"/>
      <c r="B166" s="1264"/>
      <c r="C166" s="1264"/>
      <c r="D166" s="1264"/>
      <c r="E166" s="1264"/>
      <c r="F166" s="1264"/>
      <c r="G166" s="1274">
        <f>SUM(G156:G165)</f>
        <v>24377844.791999999</v>
      </c>
      <c r="H166" s="1264"/>
      <c r="I166" s="1264">
        <v>24377845</v>
      </c>
    </row>
    <row r="167" spans="1:10" s="1265" customFormat="1" ht="6" customHeight="1">
      <c r="A167" s="1264"/>
      <c r="B167" s="1264"/>
      <c r="C167" s="1264"/>
      <c r="D167" s="1264"/>
      <c r="E167" s="1264"/>
      <c r="F167" s="1264"/>
      <c r="G167" s="1266"/>
      <c r="H167" s="1264"/>
      <c r="I167" s="1264"/>
    </row>
    <row r="168" spans="1:10" s="1265" customFormat="1" ht="16.5">
      <c r="A168" s="1264" t="s">
        <v>606</v>
      </c>
      <c r="B168" s="1264"/>
      <c r="C168" s="1264"/>
      <c r="D168" s="1264"/>
      <c r="E168" s="1264"/>
      <c r="F168" s="1264"/>
      <c r="G168" s="1264"/>
      <c r="H168" s="1264"/>
      <c r="I168" s="1264"/>
    </row>
    <row r="169" spans="1:10" s="1265" customFormat="1" ht="12.75" customHeight="1" thickBot="1">
      <c r="A169" s="1264" t="s">
        <v>593</v>
      </c>
      <c r="B169" s="1264"/>
      <c r="C169" s="1264"/>
      <c r="D169" s="1264"/>
      <c r="E169" s="1264"/>
      <c r="F169" s="1264"/>
      <c r="G169" s="1264"/>
      <c r="H169" s="1264"/>
      <c r="I169" s="1264"/>
    </row>
    <row r="170" spans="1:10" s="1265" customFormat="1" ht="12.75" customHeight="1" thickBot="1">
      <c r="A170" s="1266">
        <v>1450000</v>
      </c>
      <c r="B170" s="1264"/>
      <c r="C170" s="1264"/>
      <c r="D170" s="1264"/>
      <c r="E170" s="1267" t="s">
        <v>594</v>
      </c>
      <c r="F170" s="1267" t="s">
        <v>595</v>
      </c>
      <c r="G170" s="1264" t="s">
        <v>596</v>
      </c>
      <c r="H170" s="1264"/>
      <c r="I170" s="1275">
        <f>G166+G181</f>
        <v>45394974.791999996</v>
      </c>
      <c r="J170" s="1276">
        <v>53.7</v>
      </c>
    </row>
    <row r="171" spans="1:10" s="1265" customFormat="1" ht="12.75" customHeight="1">
      <c r="A171" s="1264" t="s">
        <v>597</v>
      </c>
      <c r="B171" s="1264"/>
      <c r="C171" s="1264"/>
      <c r="D171" s="1264"/>
      <c r="E171" s="1268">
        <v>1490000</v>
      </c>
      <c r="F171" s="1268">
        <f>E171*12</f>
        <v>17880000</v>
      </c>
      <c r="G171" s="1268"/>
      <c r="H171" s="1264"/>
      <c r="I171" s="1277">
        <v>20400000</v>
      </c>
      <c r="J171" s="1276">
        <v>46.3</v>
      </c>
    </row>
    <row r="172" spans="1:10" s="1265" customFormat="1" ht="9.75" customHeight="1">
      <c r="A172" s="1264" t="s">
        <v>598</v>
      </c>
      <c r="B172" s="1264" t="s">
        <v>599</v>
      </c>
      <c r="C172" s="1268">
        <v>1490000</v>
      </c>
      <c r="D172" s="1269">
        <v>2.8199999999999999E-2</v>
      </c>
      <c r="E172" s="1270">
        <v>40890</v>
      </c>
      <c r="F172" s="1270">
        <f>E172*11</f>
        <v>449790</v>
      </c>
      <c r="G172" s="1270"/>
      <c r="H172" s="1264"/>
      <c r="I172" s="1264"/>
    </row>
    <row r="173" spans="1:10" s="1265" customFormat="1" ht="9.75" customHeight="1">
      <c r="A173" s="1264"/>
      <c r="B173" s="1264" t="s">
        <v>600</v>
      </c>
      <c r="C173" s="1270">
        <f>E172</f>
        <v>40890</v>
      </c>
      <c r="D173" s="1269">
        <v>6.5500000000000003E-2</v>
      </c>
      <c r="E173" s="1270">
        <v>2670</v>
      </c>
      <c r="F173" s="1270">
        <f>E173*11</f>
        <v>29370</v>
      </c>
      <c r="G173" s="1270"/>
      <c r="H173" s="1264"/>
      <c r="I173" s="1264"/>
    </row>
    <row r="174" spans="1:10" s="1265" customFormat="1" ht="9.75" customHeight="1">
      <c r="A174" s="1264"/>
      <c r="B174" s="1264" t="s">
        <v>601</v>
      </c>
      <c r="C174" s="1268">
        <v>1490000</v>
      </c>
      <c r="D174" s="1269">
        <v>4.4999999999999998E-2</v>
      </c>
      <c r="E174" s="1270">
        <v>62250</v>
      </c>
      <c r="F174" s="1270">
        <f>E174*11</f>
        <v>684750</v>
      </c>
      <c r="G174" s="1270"/>
      <c r="H174" s="1264"/>
      <c r="I174" s="1264"/>
    </row>
    <row r="175" spans="1:10" s="1265" customFormat="1" ht="9.75" customHeight="1">
      <c r="A175" s="1264"/>
      <c r="B175" s="1264" t="s">
        <v>602</v>
      </c>
      <c r="C175" s="1264"/>
      <c r="D175" s="1264"/>
      <c r="E175" s="1270">
        <v>10390</v>
      </c>
      <c r="F175" s="1270">
        <f>E175*11</f>
        <v>114290</v>
      </c>
      <c r="G175" s="1270"/>
      <c r="H175" s="1264"/>
      <c r="I175" s="1264"/>
    </row>
    <row r="176" spans="1:10" s="1265" customFormat="1" ht="9.75" customHeight="1">
      <c r="A176" s="1264"/>
      <c r="B176" s="1264" t="s">
        <v>603</v>
      </c>
      <c r="C176" s="1264"/>
      <c r="D176" s="1264"/>
      <c r="E176" s="1270">
        <v>1030</v>
      </c>
      <c r="F176" s="1270">
        <f>E176*11</f>
        <v>11330</v>
      </c>
      <c r="G176" s="1270"/>
      <c r="H176" s="1264"/>
      <c r="I176" s="1264"/>
    </row>
    <row r="177" spans="1:9" s="1265" customFormat="1" ht="9.75" customHeight="1">
      <c r="A177" s="1264"/>
      <c r="B177" s="1271"/>
      <c r="C177" s="1271"/>
      <c r="D177" s="1271"/>
      <c r="E177" s="1272">
        <f>E171-E172-E173-E174-E175-E176</f>
        <v>1372770</v>
      </c>
      <c r="F177" s="1272">
        <f>SUM(F171:F176)</f>
        <v>19169530</v>
      </c>
      <c r="G177" s="1271"/>
      <c r="H177" s="1264"/>
      <c r="I177" s="1264"/>
    </row>
    <row r="178" spans="1:9" s="1265" customFormat="1" ht="9.75" customHeight="1">
      <c r="A178" s="1264"/>
      <c r="B178" s="1264" t="s">
        <v>604</v>
      </c>
      <c r="C178" s="1268">
        <v>17880000</v>
      </c>
      <c r="D178" s="1273">
        <v>1.2999999999999999E-2</v>
      </c>
      <c r="E178" s="1270">
        <f>C178*D178</f>
        <v>232440</v>
      </c>
      <c r="F178" s="1270"/>
      <c r="G178" s="1266"/>
      <c r="H178" s="1264"/>
      <c r="I178" s="1264"/>
    </row>
    <row r="179" spans="1:9" s="1265" customFormat="1" ht="9.75" customHeight="1">
      <c r="A179" s="1264"/>
      <c r="B179" s="1264" t="s">
        <v>605</v>
      </c>
      <c r="C179" s="1268">
        <v>17880000</v>
      </c>
      <c r="D179" s="1273">
        <v>7.0000000000000001E-3</v>
      </c>
      <c r="E179" s="1270">
        <f>C179*D179</f>
        <v>125160</v>
      </c>
      <c r="F179" s="1270"/>
      <c r="G179" s="1266"/>
      <c r="H179" s="1264"/>
      <c r="I179" s="1264"/>
    </row>
    <row r="180" spans="1:9" s="1265" customFormat="1" ht="9.75" customHeight="1">
      <c r="A180" s="1264"/>
      <c r="B180" s="1264" t="s">
        <v>565</v>
      </c>
      <c r="C180" s="1264"/>
      <c r="D180" s="1264"/>
      <c r="E180" s="1270"/>
      <c r="F180" s="1270"/>
      <c r="G180" s="1268">
        <v>1490000</v>
      </c>
      <c r="H180" s="1264"/>
      <c r="I180" s="1264"/>
    </row>
    <row r="181" spans="1:9" s="1265" customFormat="1" ht="12.75" customHeight="1">
      <c r="A181" s="1264"/>
      <c r="B181" s="1264"/>
      <c r="C181" s="1264"/>
      <c r="D181" s="1264"/>
      <c r="E181" s="1264"/>
      <c r="F181" s="1264"/>
      <c r="G181" s="1274">
        <f>F177+E178+E179+G180</f>
        <v>21017130</v>
      </c>
      <c r="H181" s="1264"/>
      <c r="I181" s="1264">
        <v>20989913</v>
      </c>
    </row>
    <row r="182" spans="1:9" ht="12.75" hidden="1" customHeight="1"/>
    <row r="183" spans="1:9" ht="12.75" hidden="1" customHeight="1"/>
    <row r="184" spans="1:9" ht="12.75" hidden="1" customHeight="1"/>
    <row r="185" spans="1:9" ht="12.75" hidden="1" customHeight="1"/>
    <row r="186" spans="1:9" ht="12.75" hidden="1" customHeight="1"/>
    <row r="187" spans="1:9" ht="12.75" hidden="1" customHeight="1"/>
    <row r="188" spans="1:9" ht="12.75" hidden="1" customHeight="1" thickBot="1"/>
    <row r="189" spans="1:9" ht="12.75" hidden="1" customHeight="1">
      <c r="A189" s="4322" t="s">
        <v>529</v>
      </c>
      <c r="B189" s="4323"/>
      <c r="C189" s="4323"/>
      <c r="D189" s="4323"/>
      <c r="E189" s="4323"/>
      <c r="F189" s="4323"/>
      <c r="G189" s="4323"/>
      <c r="H189" s="4324"/>
    </row>
    <row r="190" spans="1:9" ht="12.75" hidden="1" customHeight="1" thickBot="1">
      <c r="A190" s="4325"/>
      <c r="B190" s="4326"/>
      <c r="C190" s="4326"/>
      <c r="D190" s="4326"/>
      <c r="E190" s="4326"/>
      <c r="F190" s="4326"/>
      <c r="G190" s="4326"/>
      <c r="H190" s="4327"/>
    </row>
    <row r="191" spans="1:9" ht="12.75" customHeight="1">
      <c r="A191" s="1248"/>
      <c r="B191" s="1181"/>
      <c r="C191" s="1181"/>
      <c r="D191" s="1181"/>
      <c r="E191" s="1181"/>
      <c r="F191" s="1581"/>
      <c r="G191" s="1581"/>
      <c r="H191" s="1181"/>
    </row>
    <row r="192" spans="1:9" s="1154" customFormat="1" ht="13.5" hidden="1" customHeight="1">
      <c r="A192" s="1249" t="s">
        <v>566</v>
      </c>
      <c r="B192" s="4349" t="s">
        <v>523</v>
      </c>
      <c r="C192" s="4350"/>
      <c r="D192" s="4350"/>
      <c r="E192" s="4351"/>
      <c r="F192" s="1582">
        <v>1490000</v>
      </c>
      <c r="G192" s="1583" t="s">
        <v>563</v>
      </c>
      <c r="H192" s="1156"/>
    </row>
    <row r="193" spans="1:13" ht="13.5" hidden="1" customHeight="1">
      <c r="A193" s="1257">
        <v>1450000</v>
      </c>
      <c r="B193" s="1168" t="s">
        <v>16</v>
      </c>
      <c r="C193" s="1169">
        <v>1400000</v>
      </c>
      <c r="D193" s="1170" t="s">
        <v>7</v>
      </c>
      <c r="E193" s="1171" t="s">
        <v>788</v>
      </c>
      <c r="F193" s="1172">
        <f>C193*E193</f>
        <v>39480</v>
      </c>
      <c r="G193" s="705">
        <f>F193</f>
        <v>39480</v>
      </c>
      <c r="H193" s="1180" t="s">
        <v>517</v>
      </c>
      <c r="I193" s="1217">
        <f>F193+G193</f>
        <v>78960</v>
      </c>
    </row>
    <row r="194" spans="1:13" ht="13.5" hidden="1" customHeight="1">
      <c r="A194" s="1258" t="s">
        <v>567</v>
      </c>
      <c r="B194" s="706" t="s">
        <v>150</v>
      </c>
      <c r="C194" s="684">
        <f>F193</f>
        <v>39480</v>
      </c>
      <c r="D194" s="584" t="s">
        <v>7</v>
      </c>
      <c r="E194" s="1161">
        <v>6.5500000000000003E-2</v>
      </c>
      <c r="F194" s="705">
        <f>C194*E194</f>
        <v>2585.94</v>
      </c>
      <c r="G194" s="705">
        <f>F194</f>
        <v>2585.94</v>
      </c>
      <c r="H194" s="1180" t="s">
        <v>517</v>
      </c>
    </row>
    <row r="195" spans="1:13" ht="13.5" hidden="1" customHeight="1">
      <c r="A195" s="1258"/>
      <c r="B195" s="407" t="s">
        <v>109</v>
      </c>
      <c r="C195" s="684">
        <v>1400000</v>
      </c>
      <c r="D195" s="584" t="s">
        <v>7</v>
      </c>
      <c r="E195" s="1160" t="s">
        <v>151</v>
      </c>
      <c r="F195" s="705">
        <f>SUM(C195*4.5%)</f>
        <v>63000</v>
      </c>
      <c r="G195" s="705">
        <f>F195</f>
        <v>63000</v>
      </c>
    </row>
    <row r="196" spans="1:13" ht="13.5" hidden="1" customHeight="1">
      <c r="A196" s="1258"/>
      <c r="B196" s="706" t="s">
        <v>152</v>
      </c>
      <c r="C196" s="684">
        <v>1400000</v>
      </c>
      <c r="D196" s="584" t="s">
        <v>7</v>
      </c>
      <c r="E196" s="1162" t="s">
        <v>153</v>
      </c>
      <c r="F196" s="705">
        <v>0</v>
      </c>
      <c r="G196" s="705">
        <f>C196*E196</f>
        <v>18200</v>
      </c>
      <c r="H196" s="1150" t="s">
        <v>513</v>
      </c>
    </row>
    <row r="197" spans="1:13" ht="13.5" hidden="1" customHeight="1">
      <c r="A197" s="1258"/>
      <c r="B197" s="407" t="s">
        <v>17</v>
      </c>
      <c r="C197" s="684">
        <v>1400000</v>
      </c>
      <c r="D197" s="584" t="s">
        <v>7</v>
      </c>
      <c r="E197" s="1160" t="s">
        <v>154</v>
      </c>
      <c r="F197" s="705">
        <v>0</v>
      </c>
      <c r="G197" s="705">
        <f>C197*E197</f>
        <v>9800</v>
      </c>
      <c r="H197" s="1150" t="s">
        <v>513</v>
      </c>
      <c r="K197">
        <v>1778159</v>
      </c>
    </row>
    <row r="198" spans="1:13" ht="13.5" hidden="1" customHeight="1">
      <c r="A198" s="1258"/>
      <c r="B198" s="1151" t="s">
        <v>518</v>
      </c>
      <c r="C198" s="1163"/>
      <c r="D198" s="1164"/>
      <c r="E198" s="1165"/>
      <c r="F198" s="1173"/>
      <c r="G198" s="1173">
        <v>14440</v>
      </c>
      <c r="K198">
        <v>21337913</v>
      </c>
    </row>
    <row r="199" spans="1:13" ht="13.5" hidden="1" customHeight="1">
      <c r="A199" s="1258"/>
      <c r="B199" s="1151" t="s">
        <v>519</v>
      </c>
      <c r="C199" s="684">
        <f>F198</f>
        <v>0</v>
      </c>
      <c r="D199" s="584" t="s">
        <v>7</v>
      </c>
      <c r="E199" s="1166">
        <v>0.1</v>
      </c>
      <c r="F199" s="705"/>
      <c r="G199" s="705">
        <v>1440</v>
      </c>
      <c r="H199" s="1180" t="s">
        <v>517</v>
      </c>
    </row>
    <row r="200" spans="1:13" ht="13.5" hidden="1" customHeight="1">
      <c r="A200" s="1259"/>
      <c r="B200" s="1175" t="s">
        <v>144</v>
      </c>
      <c r="C200" s="685">
        <v>1490000</v>
      </c>
      <c r="D200" s="627" t="s">
        <v>7</v>
      </c>
      <c r="E200" s="1176" t="s">
        <v>524</v>
      </c>
      <c r="F200" s="708">
        <v>0</v>
      </c>
      <c r="G200" s="705">
        <f>C200*E200</f>
        <v>149000</v>
      </c>
      <c r="H200" s="1150" t="s">
        <v>515</v>
      </c>
    </row>
    <row r="201" spans="1:13" s="1154" customFormat="1" ht="13.5" hidden="1" customHeight="1">
      <c r="A201" s="1250"/>
      <c r="B201" s="4328" t="s">
        <v>520</v>
      </c>
      <c r="C201" s="4329"/>
      <c r="D201" s="4329"/>
      <c r="E201" s="4330"/>
      <c r="F201" s="1584">
        <f>SUM(F193:F200)</f>
        <v>105065.94</v>
      </c>
      <c r="G201" s="1179">
        <f>SUM(G193:G200)</f>
        <v>297945.94</v>
      </c>
      <c r="H201" s="1156"/>
      <c r="J201" s="1179">
        <f>F198+F199</f>
        <v>0</v>
      </c>
      <c r="M201" s="1154">
        <v>20056580</v>
      </c>
    </row>
    <row r="202" spans="1:13" s="1158" customFormat="1" ht="13.5" hidden="1" customHeight="1">
      <c r="A202" s="1251"/>
      <c r="B202" s="4331" t="s">
        <v>521</v>
      </c>
      <c r="C202" s="4332"/>
      <c r="D202" s="4332"/>
      <c r="E202" s="4333"/>
      <c r="F202" s="1585">
        <f>F192-F201</f>
        <v>1384934.06</v>
      </c>
      <c r="G202" s="1585">
        <f>G201+F192</f>
        <v>1787945.94</v>
      </c>
      <c r="H202" s="1183">
        <f>F198+F199</f>
        <v>0</v>
      </c>
      <c r="I202" s="1216">
        <f>F192+G201</f>
        <v>1787945.94</v>
      </c>
      <c r="J202" s="1158">
        <v>12</v>
      </c>
      <c r="K202" s="1216">
        <f>I202*J202</f>
        <v>21455351.280000001</v>
      </c>
      <c r="L202" s="1158">
        <f>(G197+G196)*12</f>
        <v>336000</v>
      </c>
      <c r="M202" s="1216">
        <f>K202-L202</f>
        <v>21119351.280000001</v>
      </c>
    </row>
    <row r="203" spans="1:13" ht="13.5" hidden="1" customHeight="1">
      <c r="A203" s="1248"/>
      <c r="B203" s="1181"/>
      <c r="C203" s="1181"/>
      <c r="D203" s="1181"/>
      <c r="E203" s="1181"/>
      <c r="F203" s="1581"/>
      <c r="G203" s="1581"/>
      <c r="H203" s="1181"/>
    </row>
    <row r="204" spans="1:13" ht="13.5" hidden="1" customHeight="1"/>
    <row r="205" spans="1:13" s="1154" customFormat="1" ht="13.5" customHeight="1">
      <c r="A205" s="1249" t="s">
        <v>568</v>
      </c>
      <c r="B205" s="1577" t="s">
        <v>523</v>
      </c>
      <c r="C205" s="1578"/>
      <c r="D205" s="1578"/>
      <c r="E205" s="1155">
        <v>1730000</v>
      </c>
      <c r="F205" s="1586" t="s">
        <v>789</v>
      </c>
      <c r="G205" s="1583" t="s">
        <v>563</v>
      </c>
      <c r="H205" s="1156"/>
    </row>
    <row r="206" spans="1:13" ht="12" customHeight="1">
      <c r="A206" s="1257">
        <v>1450000</v>
      </c>
      <c r="B206" s="1168" t="s">
        <v>16</v>
      </c>
      <c r="C206" s="1169">
        <v>1640000</v>
      </c>
      <c r="D206" s="1170" t="s">
        <v>7</v>
      </c>
      <c r="E206" s="1171" t="s">
        <v>788</v>
      </c>
      <c r="F206" s="1172">
        <v>39190</v>
      </c>
      <c r="G206" s="705">
        <f>F206</f>
        <v>39190</v>
      </c>
      <c r="H206" s="1180" t="s">
        <v>517</v>
      </c>
    </row>
    <row r="207" spans="1:13" ht="12" customHeight="1">
      <c r="A207" s="1258" t="s">
        <v>569</v>
      </c>
      <c r="B207" s="706" t="s">
        <v>150</v>
      </c>
      <c r="C207" s="684">
        <f>F206</f>
        <v>39190</v>
      </c>
      <c r="D207" s="584" t="s">
        <v>7</v>
      </c>
      <c r="E207" s="1161">
        <v>6.5500000000000003E-2</v>
      </c>
      <c r="F207" s="705">
        <v>2560</v>
      </c>
      <c r="G207" s="705">
        <f>F207</f>
        <v>2560</v>
      </c>
      <c r="H207" s="1180" t="s">
        <v>517</v>
      </c>
    </row>
    <row r="208" spans="1:13" ht="12" customHeight="1">
      <c r="A208" s="1258" t="s">
        <v>790</v>
      </c>
      <c r="B208" s="407" t="s">
        <v>109</v>
      </c>
      <c r="C208" s="684">
        <v>1640000</v>
      </c>
      <c r="D208" s="584" t="s">
        <v>7</v>
      </c>
      <c r="E208" s="1160" t="s">
        <v>151</v>
      </c>
      <c r="F208" s="705">
        <v>62550</v>
      </c>
      <c r="G208" s="705">
        <f>F208</f>
        <v>62550</v>
      </c>
    </row>
    <row r="209" spans="1:13" ht="12" customHeight="1">
      <c r="A209" s="1258">
        <v>1330000</v>
      </c>
      <c r="B209" s="706" t="s">
        <v>152</v>
      </c>
      <c r="C209" s="684">
        <v>1640000</v>
      </c>
      <c r="D209" s="584" t="s">
        <v>7</v>
      </c>
      <c r="E209" s="1162" t="s">
        <v>153</v>
      </c>
      <c r="F209" s="705">
        <v>0</v>
      </c>
      <c r="G209" s="705">
        <f>C209*E209</f>
        <v>21320</v>
      </c>
      <c r="H209" s="1150" t="s">
        <v>513</v>
      </c>
    </row>
    <row r="210" spans="1:13" ht="12" customHeight="1">
      <c r="A210" s="1258"/>
      <c r="B210" s="407" t="s">
        <v>17</v>
      </c>
      <c r="C210" s="684">
        <v>1640000</v>
      </c>
      <c r="D210" s="584" t="s">
        <v>7</v>
      </c>
      <c r="E210" s="1160" t="s">
        <v>154</v>
      </c>
      <c r="F210" s="705">
        <v>0</v>
      </c>
      <c r="G210" s="705">
        <f>C210*E210</f>
        <v>11480</v>
      </c>
      <c r="H210" s="1150" t="s">
        <v>513</v>
      </c>
    </row>
    <row r="211" spans="1:13" ht="12" customHeight="1">
      <c r="A211" s="1258"/>
      <c r="B211" s="1151" t="s">
        <v>518</v>
      </c>
      <c r="C211" s="1163"/>
      <c r="D211" s="1164"/>
      <c r="E211" s="1165"/>
      <c r="F211" s="1173">
        <v>15500</v>
      </c>
      <c r="G211" s="1153"/>
    </row>
    <row r="212" spans="1:13" ht="12" customHeight="1">
      <c r="A212" s="1258"/>
      <c r="B212" s="1151" t="s">
        <v>519</v>
      </c>
      <c r="C212" s="684">
        <f>F211</f>
        <v>15500</v>
      </c>
      <c r="D212" s="584" t="s">
        <v>7</v>
      </c>
      <c r="E212" s="1166">
        <v>0.1</v>
      </c>
      <c r="F212" s="705">
        <v>1550</v>
      </c>
      <c r="G212" s="705"/>
      <c r="H212" s="1180" t="s">
        <v>517</v>
      </c>
    </row>
    <row r="213" spans="1:13" ht="12" customHeight="1">
      <c r="A213" s="1259"/>
      <c r="B213" s="1175" t="s">
        <v>144</v>
      </c>
      <c r="C213" s="685">
        <v>1730000</v>
      </c>
      <c r="D213" s="627" t="s">
        <v>7</v>
      </c>
      <c r="E213" s="1176" t="s">
        <v>524</v>
      </c>
      <c r="F213" s="708">
        <v>0</v>
      </c>
      <c r="G213" s="705">
        <f>C213*E213</f>
        <v>173000</v>
      </c>
      <c r="H213" s="1150" t="s">
        <v>515</v>
      </c>
    </row>
    <row r="214" spans="1:13" s="1154" customFormat="1" ht="13.5" customHeight="1">
      <c r="A214" s="1250"/>
      <c r="B214" s="4328" t="s">
        <v>520</v>
      </c>
      <c r="C214" s="4329"/>
      <c r="D214" s="4329"/>
      <c r="E214" s="4330"/>
      <c r="F214" s="1584">
        <f>SUM(F206:F213)</f>
        <v>121350</v>
      </c>
      <c r="G214" s="1179">
        <f>SUM(G206:G213)</f>
        <v>310100</v>
      </c>
      <c r="H214" s="1156"/>
      <c r="J214" s="1179">
        <f>F211+F212</f>
        <v>17050</v>
      </c>
      <c r="M214" s="1154">
        <v>20056580</v>
      </c>
    </row>
    <row r="215" spans="1:13" s="1158" customFormat="1" ht="13.5" customHeight="1">
      <c r="A215" s="1251"/>
      <c r="B215" s="4331" t="s">
        <v>521</v>
      </c>
      <c r="C215" s="4332"/>
      <c r="D215" s="4332"/>
      <c r="E215" s="4333"/>
      <c r="F215" s="1585">
        <f>E205-F214</f>
        <v>1608650</v>
      </c>
      <c r="G215" s="1585">
        <f>G214+E205</f>
        <v>2040100</v>
      </c>
      <c r="H215" s="1183">
        <f>F211+F212</f>
        <v>17050</v>
      </c>
      <c r="I215" s="1216" t="e">
        <f>F205+G214</f>
        <v>#VALUE!</v>
      </c>
      <c r="J215" s="1158">
        <v>12</v>
      </c>
      <c r="K215" s="1216" t="e">
        <f>I215*J215</f>
        <v>#VALUE!</v>
      </c>
      <c r="L215" s="1158">
        <f>(G210+G209)*12</f>
        <v>393600</v>
      </c>
      <c r="M215" s="1216" t="e">
        <f>K215-L215</f>
        <v>#VALUE!</v>
      </c>
    </row>
    <row r="216" spans="1:13" s="1158" customFormat="1" ht="13.5" hidden="1" customHeight="1">
      <c r="A216" s="1251"/>
      <c r="B216" s="1223"/>
      <c r="C216" s="1223"/>
      <c r="D216" s="1223"/>
      <c r="E216" s="1223"/>
      <c r="F216" s="1585"/>
      <c r="G216" s="1585"/>
      <c r="H216" s="1183"/>
      <c r="I216" s="1216"/>
      <c r="K216" s="1216"/>
      <c r="M216" s="1216"/>
    </row>
    <row r="217" spans="1:13" ht="13.5" hidden="1" customHeight="1">
      <c r="K217">
        <v>24438668</v>
      </c>
      <c r="M217" s="1217"/>
    </row>
    <row r="218" spans="1:13" ht="13.5" customHeight="1">
      <c r="A218" s="1249" t="s">
        <v>570</v>
      </c>
      <c r="B218" s="1577" t="s">
        <v>523</v>
      </c>
      <c r="C218" s="1578"/>
      <c r="D218" s="1578"/>
      <c r="E218" s="1155">
        <v>1730000</v>
      </c>
      <c r="F218" s="1586" t="s">
        <v>789</v>
      </c>
      <c r="G218" s="1583" t="s">
        <v>563</v>
      </c>
      <c r="H218" s="1156"/>
    </row>
    <row r="219" spans="1:13" ht="13.5" customHeight="1">
      <c r="A219" s="1257">
        <v>1450000</v>
      </c>
      <c r="B219" s="1168" t="s">
        <v>16</v>
      </c>
      <c r="C219" s="1169">
        <v>1640000</v>
      </c>
      <c r="D219" s="1170" t="s">
        <v>7</v>
      </c>
      <c r="E219" s="1171" t="s">
        <v>788</v>
      </c>
      <c r="F219" s="1172">
        <v>41170</v>
      </c>
      <c r="G219" s="705">
        <f>F219</f>
        <v>41170</v>
      </c>
      <c r="H219" s="1180" t="s">
        <v>517</v>
      </c>
    </row>
    <row r="220" spans="1:13" ht="13.5" customHeight="1">
      <c r="A220" s="1258" t="s">
        <v>569</v>
      </c>
      <c r="B220" s="706" t="s">
        <v>150</v>
      </c>
      <c r="C220" s="684">
        <f>F219</f>
        <v>41170</v>
      </c>
      <c r="D220" s="584" t="s">
        <v>7</v>
      </c>
      <c r="E220" s="1161">
        <v>6.5500000000000003E-2</v>
      </c>
      <c r="F220" s="705">
        <v>2690</v>
      </c>
      <c r="G220" s="705">
        <f>F220</f>
        <v>2690</v>
      </c>
      <c r="H220" s="1180" t="s">
        <v>517</v>
      </c>
    </row>
    <row r="221" spans="1:13" ht="13.5" customHeight="1">
      <c r="A221" s="1258" t="s">
        <v>790</v>
      </c>
      <c r="B221" s="407" t="s">
        <v>109</v>
      </c>
      <c r="C221" s="684">
        <v>1640000</v>
      </c>
      <c r="D221" s="584" t="s">
        <v>7</v>
      </c>
      <c r="E221" s="1160" t="s">
        <v>151</v>
      </c>
      <c r="F221" s="705">
        <v>64800</v>
      </c>
      <c r="G221" s="705">
        <f>F221</f>
        <v>64800</v>
      </c>
      <c r="H221" s="1150" t="s">
        <v>528</v>
      </c>
    </row>
    <row r="222" spans="1:13" ht="13.5" customHeight="1">
      <c r="A222" s="1258">
        <v>1330000</v>
      </c>
      <c r="B222" s="706" t="s">
        <v>152</v>
      </c>
      <c r="C222" s="684">
        <v>1640000</v>
      </c>
      <c r="D222" s="584" t="s">
        <v>7</v>
      </c>
      <c r="E222" s="1162" t="s">
        <v>153</v>
      </c>
      <c r="F222" s="705">
        <v>0</v>
      </c>
      <c r="G222" s="705">
        <f>C222*E222</f>
        <v>21320</v>
      </c>
      <c r="H222" s="1150" t="s">
        <v>513</v>
      </c>
    </row>
    <row r="223" spans="1:13" ht="13.5" customHeight="1">
      <c r="A223" s="1258"/>
      <c r="B223" s="407" t="s">
        <v>17</v>
      </c>
      <c r="C223" s="684">
        <v>1640000</v>
      </c>
      <c r="D223" s="584" t="s">
        <v>7</v>
      </c>
      <c r="E223" s="1160" t="s">
        <v>154</v>
      </c>
      <c r="F223" s="705">
        <v>0</v>
      </c>
      <c r="G223" s="705">
        <f>C223*E223</f>
        <v>11480</v>
      </c>
      <c r="H223" s="1150" t="s">
        <v>513</v>
      </c>
    </row>
    <row r="224" spans="1:13" ht="13.5" customHeight="1">
      <c r="A224" s="1258"/>
      <c r="B224" s="1151" t="s">
        <v>518</v>
      </c>
      <c r="C224" s="1163"/>
      <c r="D224" s="1164"/>
      <c r="E224" s="1165"/>
      <c r="F224" s="1173">
        <v>15500</v>
      </c>
      <c r="G224" s="1153"/>
      <c r="K224">
        <v>1730000</v>
      </c>
    </row>
    <row r="225" spans="1:15" ht="13.5" customHeight="1">
      <c r="A225" s="1258"/>
      <c r="B225" s="1151" t="s">
        <v>519</v>
      </c>
      <c r="C225" s="684">
        <f>F224</f>
        <v>15500</v>
      </c>
      <c r="D225" s="584" t="s">
        <v>7</v>
      </c>
      <c r="E225" s="1166">
        <v>0.1</v>
      </c>
      <c r="F225" s="705">
        <v>1550</v>
      </c>
      <c r="G225" s="705"/>
      <c r="H225" s="1180" t="s">
        <v>517</v>
      </c>
      <c r="K225">
        <v>280000</v>
      </c>
      <c r="L225">
        <f>K224-K225</f>
        <v>1450000</v>
      </c>
      <c r="M225">
        <v>320000</v>
      </c>
      <c r="N225">
        <v>1500000</v>
      </c>
      <c r="O225">
        <f>N225+M225</f>
        <v>1820000</v>
      </c>
    </row>
    <row r="226" spans="1:15" ht="13.5" customHeight="1">
      <c r="A226" s="1259"/>
      <c r="B226" s="1175" t="s">
        <v>144</v>
      </c>
      <c r="C226" s="685">
        <v>1730000</v>
      </c>
      <c r="D226" s="627" t="s">
        <v>7</v>
      </c>
      <c r="E226" s="1176" t="s">
        <v>524</v>
      </c>
      <c r="F226" s="708">
        <v>0</v>
      </c>
      <c r="G226" s="705">
        <f>C226*E226</f>
        <v>173000</v>
      </c>
      <c r="H226" s="1150" t="s">
        <v>515</v>
      </c>
    </row>
    <row r="227" spans="1:15" ht="13.5" customHeight="1">
      <c r="A227" s="1250"/>
      <c r="B227" s="4328" t="s">
        <v>520</v>
      </c>
      <c r="C227" s="4329"/>
      <c r="D227" s="4329"/>
      <c r="E227" s="4330"/>
      <c r="F227" s="1584">
        <f>SUM(F219:F226)</f>
        <v>125710</v>
      </c>
      <c r="G227" s="1179">
        <f>SUM(G219:G226)</f>
        <v>314460</v>
      </c>
      <c r="H227" s="1156"/>
    </row>
    <row r="228" spans="1:15" ht="13.5" customHeight="1">
      <c r="B228" s="4331" t="s">
        <v>521</v>
      </c>
      <c r="C228" s="4332"/>
      <c r="D228" s="4332"/>
      <c r="E228" s="4333"/>
      <c r="F228" s="1585">
        <f>E218-F227</f>
        <v>1604290</v>
      </c>
      <c r="G228" s="1585">
        <f>G227+E218</f>
        <v>2044460</v>
      </c>
      <c r="H228" s="1182">
        <f>K228-F228</f>
        <v>-74290</v>
      </c>
      <c r="K228">
        <v>1530000</v>
      </c>
    </row>
    <row r="229" spans="1:15" ht="13.5" customHeight="1">
      <c r="A229" s="1251" t="s">
        <v>571</v>
      </c>
    </row>
    <row r="230" spans="1:15" ht="13.5" hidden="1" customHeight="1"/>
    <row r="231" spans="1:15" ht="13.5" hidden="1" customHeight="1"/>
    <row r="232" spans="1:15" ht="13.5" hidden="1" customHeight="1">
      <c r="A232" s="1249" t="s">
        <v>572</v>
      </c>
      <c r="B232" s="1577" t="s">
        <v>523</v>
      </c>
      <c r="C232" s="1578"/>
      <c r="D232" s="1578"/>
      <c r="E232" s="1155">
        <v>1850000</v>
      </c>
      <c r="F232" s="1586" t="s">
        <v>789</v>
      </c>
      <c r="G232" s="1583" t="s">
        <v>563</v>
      </c>
      <c r="H232" s="1156"/>
    </row>
    <row r="233" spans="1:15" ht="13.5" hidden="1" customHeight="1">
      <c r="A233" s="1257">
        <v>1450000</v>
      </c>
      <c r="B233" s="1168" t="s">
        <v>16</v>
      </c>
      <c r="C233" s="1169">
        <v>1760000</v>
      </c>
      <c r="D233" s="1170" t="s">
        <v>7</v>
      </c>
      <c r="E233" s="1171" t="s">
        <v>788</v>
      </c>
      <c r="F233" s="1172">
        <f>C233*E233</f>
        <v>49632</v>
      </c>
      <c r="G233" s="705">
        <f>F233</f>
        <v>49632</v>
      </c>
      <c r="H233" s="1180" t="s">
        <v>517</v>
      </c>
    </row>
    <row r="234" spans="1:15" ht="13.5" hidden="1" customHeight="1">
      <c r="A234" s="1258" t="s">
        <v>573</v>
      </c>
      <c r="B234" s="706" t="s">
        <v>150</v>
      </c>
      <c r="C234" s="684">
        <f>F233</f>
        <v>49632</v>
      </c>
      <c r="D234" s="584" t="s">
        <v>7</v>
      </c>
      <c r="E234" s="1161">
        <v>6.5500000000000003E-2</v>
      </c>
      <c r="F234" s="705">
        <f>C234*E234</f>
        <v>3250.8960000000002</v>
      </c>
      <c r="G234" s="705">
        <f>F234</f>
        <v>3250.8960000000002</v>
      </c>
      <c r="H234" s="1180" t="s">
        <v>517</v>
      </c>
    </row>
    <row r="235" spans="1:15" ht="13.5" hidden="1" customHeight="1">
      <c r="A235" s="1258" t="s">
        <v>790</v>
      </c>
      <c r="B235" s="407" t="s">
        <v>109</v>
      </c>
      <c r="C235" s="684">
        <v>1760000</v>
      </c>
      <c r="D235" s="584" t="s">
        <v>7</v>
      </c>
      <c r="E235" s="1160" t="s">
        <v>151</v>
      </c>
      <c r="F235" s="705">
        <f>SUM(C235*4.5%)</f>
        <v>79200</v>
      </c>
      <c r="G235" s="705">
        <f>F235</f>
        <v>79200</v>
      </c>
    </row>
    <row r="236" spans="1:15" ht="13.5" hidden="1" customHeight="1">
      <c r="A236" s="1258">
        <v>1450000</v>
      </c>
      <c r="B236" s="706" t="s">
        <v>152</v>
      </c>
      <c r="C236" s="684">
        <v>1760000</v>
      </c>
      <c r="D236" s="584" t="s">
        <v>7</v>
      </c>
      <c r="E236" s="1162" t="s">
        <v>153</v>
      </c>
      <c r="F236" s="705">
        <v>0</v>
      </c>
      <c r="G236" s="705">
        <f>C236*E236</f>
        <v>22880</v>
      </c>
      <c r="H236" s="1150" t="s">
        <v>513</v>
      </c>
    </row>
    <row r="237" spans="1:15" ht="13.5" hidden="1" customHeight="1">
      <c r="A237" s="1258"/>
      <c r="B237" s="407" t="s">
        <v>17</v>
      </c>
      <c r="C237" s="684">
        <v>1760000</v>
      </c>
      <c r="D237" s="584" t="s">
        <v>7</v>
      </c>
      <c r="E237" s="1160" t="s">
        <v>154</v>
      </c>
      <c r="F237" s="705">
        <v>0</v>
      </c>
      <c r="G237" s="705">
        <f>C237*E237</f>
        <v>12320</v>
      </c>
      <c r="H237" s="1150" t="s">
        <v>513</v>
      </c>
    </row>
    <row r="238" spans="1:15" ht="13.5" hidden="1" customHeight="1">
      <c r="A238" s="1258"/>
      <c r="B238" s="1151" t="s">
        <v>518</v>
      </c>
      <c r="C238" s="1163"/>
      <c r="D238" s="1164"/>
      <c r="E238" s="1165"/>
      <c r="F238" s="1173">
        <v>9550</v>
      </c>
      <c r="G238" s="1153"/>
    </row>
    <row r="239" spans="1:15" ht="13.5" hidden="1" customHeight="1">
      <c r="A239" s="1258"/>
      <c r="B239" s="1151" t="s">
        <v>519</v>
      </c>
      <c r="C239" s="684">
        <f>F238</f>
        <v>9550</v>
      </c>
      <c r="D239" s="584" t="s">
        <v>7</v>
      </c>
      <c r="E239" s="1166">
        <v>0.1</v>
      </c>
      <c r="F239" s="705">
        <v>950</v>
      </c>
      <c r="G239" s="705"/>
      <c r="H239" s="1180" t="s">
        <v>517</v>
      </c>
      <c r="M239">
        <v>1560000</v>
      </c>
      <c r="N239">
        <v>12</v>
      </c>
      <c r="O239">
        <f>M239*N239</f>
        <v>18720000</v>
      </c>
    </row>
    <row r="240" spans="1:15" ht="13.5" hidden="1" customHeight="1">
      <c r="A240" s="1259"/>
      <c r="B240" s="1175" t="s">
        <v>144</v>
      </c>
      <c r="C240" s="685">
        <v>1850000</v>
      </c>
      <c r="D240" s="627" t="s">
        <v>7</v>
      </c>
      <c r="E240" s="1176" t="s">
        <v>524</v>
      </c>
      <c r="F240" s="708">
        <v>0</v>
      </c>
      <c r="G240" s="705">
        <f>C240*E240</f>
        <v>185000</v>
      </c>
      <c r="H240" s="1150" t="s">
        <v>515</v>
      </c>
      <c r="M240">
        <v>1460000</v>
      </c>
      <c r="N240">
        <v>12</v>
      </c>
      <c r="O240">
        <f>M240*N240</f>
        <v>17520000</v>
      </c>
    </row>
    <row r="241" spans="1:15" ht="13.5" hidden="1" customHeight="1">
      <c r="A241" s="1250"/>
      <c r="B241" s="4328" t="s">
        <v>520</v>
      </c>
      <c r="C241" s="4329"/>
      <c r="D241" s="4329"/>
      <c r="E241" s="4330"/>
      <c r="F241" s="1584">
        <f>SUM(F233:F240)</f>
        <v>142582.89600000001</v>
      </c>
      <c r="G241" s="1179">
        <f>SUM(G233:G240)</f>
        <v>352282.89600000001</v>
      </c>
      <c r="H241" s="1156"/>
      <c r="K241">
        <v>1630000</v>
      </c>
      <c r="M241">
        <v>1390000</v>
      </c>
      <c r="N241">
        <v>12</v>
      </c>
      <c r="O241">
        <f>M241*N241</f>
        <v>16680000</v>
      </c>
    </row>
    <row r="242" spans="1:15" ht="13.5" customHeight="1">
      <c r="B242" s="4331" t="s">
        <v>521</v>
      </c>
      <c r="C242" s="4332"/>
      <c r="D242" s="4332"/>
      <c r="E242" s="4333"/>
      <c r="F242" s="1585">
        <f>E232-F241</f>
        <v>1707417.1040000001</v>
      </c>
      <c r="G242" s="1585">
        <f>G241+E232</f>
        <v>2202282.8960000002</v>
      </c>
      <c r="H242" s="1182"/>
    </row>
    <row r="243" spans="1:15" ht="13.5" customHeight="1">
      <c r="A243" s="1251" t="s">
        <v>574</v>
      </c>
    </row>
    <row r="244" spans="1:15" ht="13.5" hidden="1" customHeight="1">
      <c r="E244">
        <v>5.64</v>
      </c>
      <c r="F244" s="1587">
        <f>E244/2</f>
        <v>2.82</v>
      </c>
    </row>
    <row r="245" spans="1:15" ht="13.5" hidden="1" customHeight="1"/>
    <row r="246" spans="1:15" ht="13.5" customHeight="1">
      <c r="A246" s="1249" t="s">
        <v>575</v>
      </c>
      <c r="B246" s="1577" t="s">
        <v>523</v>
      </c>
      <c r="C246" s="1578"/>
      <c r="D246" s="1578"/>
      <c r="E246" s="1155">
        <v>1930000</v>
      </c>
      <c r="F246" s="1586" t="s">
        <v>789</v>
      </c>
      <c r="G246" s="1598" t="s">
        <v>563</v>
      </c>
      <c r="H246" s="1156"/>
    </row>
    <row r="247" spans="1:15" ht="13.5" customHeight="1">
      <c r="A247" s="1257">
        <v>1450000</v>
      </c>
      <c r="B247" s="1168" t="s">
        <v>16</v>
      </c>
      <c r="C247" s="1169">
        <v>1840000</v>
      </c>
      <c r="D247" s="1170" t="s">
        <v>7</v>
      </c>
      <c r="E247" s="1171" t="s">
        <v>788</v>
      </c>
      <c r="F247" s="1172">
        <v>50760</v>
      </c>
      <c r="G247" s="705">
        <f>F247</f>
        <v>50760</v>
      </c>
      <c r="H247" s="1180" t="s">
        <v>517</v>
      </c>
    </row>
    <row r="248" spans="1:15" ht="13.5" customHeight="1">
      <c r="A248" s="1260" t="s">
        <v>576</v>
      </c>
      <c r="B248" s="706" t="s">
        <v>150</v>
      </c>
      <c r="C248" s="684">
        <f>F247</f>
        <v>50760</v>
      </c>
      <c r="D248" s="584" t="s">
        <v>7</v>
      </c>
      <c r="E248" s="1161">
        <v>6.5500000000000003E-2</v>
      </c>
      <c r="F248" s="705">
        <v>3320</v>
      </c>
      <c r="G248" s="705">
        <f>F248</f>
        <v>3320</v>
      </c>
      <c r="H248" s="1180" t="s">
        <v>517</v>
      </c>
    </row>
    <row r="249" spans="1:15" ht="13.5" customHeight="1">
      <c r="A249" s="4348" t="s">
        <v>577</v>
      </c>
      <c r="B249" s="407" t="s">
        <v>109</v>
      </c>
      <c r="C249" s="684">
        <v>1840000</v>
      </c>
      <c r="D249" s="584" t="s">
        <v>7</v>
      </c>
      <c r="E249" s="1160" t="s">
        <v>151</v>
      </c>
      <c r="F249" s="705">
        <v>81000</v>
      </c>
      <c r="G249" s="705">
        <f>F249</f>
        <v>81000</v>
      </c>
      <c r="H249" s="1150" t="s">
        <v>528</v>
      </c>
      <c r="L249">
        <v>12</v>
      </c>
    </row>
    <row r="250" spans="1:15" ht="13.5" customHeight="1">
      <c r="A250" s="4348"/>
      <c r="B250" s="706" t="s">
        <v>152</v>
      </c>
      <c r="C250" s="684">
        <v>1840000</v>
      </c>
      <c r="D250" s="584" t="s">
        <v>7</v>
      </c>
      <c r="E250" s="1162" t="s">
        <v>153</v>
      </c>
      <c r="F250" s="705">
        <v>0</v>
      </c>
      <c r="G250" s="705">
        <f>C250*E250</f>
        <v>23920</v>
      </c>
      <c r="H250" s="1150" t="s">
        <v>513</v>
      </c>
      <c r="L250">
        <v>4</v>
      </c>
    </row>
    <row r="251" spans="1:15" ht="13.5" customHeight="1">
      <c r="A251" s="1258" t="s">
        <v>791</v>
      </c>
      <c r="B251" s="407" t="s">
        <v>17</v>
      </c>
      <c r="C251" s="684">
        <v>1840000</v>
      </c>
      <c r="D251" s="584" t="s">
        <v>7</v>
      </c>
      <c r="E251" s="1160" t="s">
        <v>154</v>
      </c>
      <c r="F251" s="705">
        <v>0</v>
      </c>
      <c r="G251" s="705">
        <f>C251*E251</f>
        <v>12880</v>
      </c>
      <c r="H251" s="1150" t="s">
        <v>513</v>
      </c>
      <c r="L251">
        <f>L249*L250</f>
        <v>48</v>
      </c>
    </row>
    <row r="252" spans="1:15" ht="13.5" customHeight="1">
      <c r="A252" s="1258">
        <v>1530000</v>
      </c>
      <c r="B252" s="1151" t="s">
        <v>518</v>
      </c>
      <c r="C252" s="1163"/>
      <c r="D252" s="1164"/>
      <c r="E252" s="1165"/>
      <c r="F252" s="1173">
        <v>11280</v>
      </c>
      <c r="G252" s="1173"/>
    </row>
    <row r="253" spans="1:15" ht="13.5" customHeight="1">
      <c r="A253" s="1258"/>
      <c r="B253" s="1151" t="s">
        <v>519</v>
      </c>
      <c r="C253" s="684">
        <f>F252</f>
        <v>11280</v>
      </c>
      <c r="D253" s="584" t="s">
        <v>7</v>
      </c>
      <c r="E253" s="1166">
        <v>0.1</v>
      </c>
      <c r="F253" s="705">
        <v>1120</v>
      </c>
      <c r="G253" s="705"/>
      <c r="H253" s="1180" t="s">
        <v>517</v>
      </c>
      <c r="N253">
        <v>2011</v>
      </c>
    </row>
    <row r="254" spans="1:15" ht="13.5" customHeight="1">
      <c r="A254" s="1259"/>
      <c r="B254" s="1175" t="s">
        <v>144</v>
      </c>
      <c r="C254" s="685">
        <v>1930000</v>
      </c>
      <c r="D254" s="627" t="s">
        <v>7</v>
      </c>
      <c r="E254" s="1176" t="s">
        <v>524</v>
      </c>
      <c r="F254" s="708"/>
      <c r="G254" s="705">
        <v>193000</v>
      </c>
      <c r="H254" s="1150" t="s">
        <v>515</v>
      </c>
      <c r="N254">
        <v>1999</v>
      </c>
    </row>
    <row r="255" spans="1:15" ht="13.5" customHeight="1">
      <c r="A255" s="1250"/>
      <c r="B255" s="4328" t="s">
        <v>520</v>
      </c>
      <c r="C255" s="4329"/>
      <c r="D255" s="4329"/>
      <c r="E255" s="4330"/>
      <c r="F255" s="1584">
        <f>SUM(F247:F254)</f>
        <v>147480</v>
      </c>
      <c r="G255" s="1599">
        <f>SUM(G247:G254)</f>
        <v>364880</v>
      </c>
      <c r="H255" s="1156"/>
      <c r="N255">
        <f>N253-N254</f>
        <v>12</v>
      </c>
    </row>
    <row r="256" spans="1:15" ht="13.5" customHeight="1">
      <c r="B256" s="4331" t="s">
        <v>554</v>
      </c>
      <c r="C256" s="4332"/>
      <c r="D256" s="4332"/>
      <c r="E256" s="4333"/>
      <c r="F256" s="1585">
        <f>E246-F255</f>
        <v>1782520</v>
      </c>
      <c r="G256" s="1588">
        <f>G255+E246</f>
        <v>2294880</v>
      </c>
      <c r="H256" s="1182" t="s">
        <v>555</v>
      </c>
      <c r="K256">
        <v>1530000</v>
      </c>
      <c r="M256">
        <v>1450000</v>
      </c>
    </row>
    <row r="257" spans="1:58" ht="24" customHeight="1" thickBot="1">
      <c r="B257" s="1223"/>
      <c r="C257" s="1223"/>
      <c r="D257" s="1223"/>
      <c r="E257" s="1223"/>
      <c r="F257" s="1585"/>
      <c r="G257" s="1588"/>
      <c r="H257" s="1182"/>
      <c r="M257">
        <v>480000</v>
      </c>
    </row>
    <row r="258" spans="1:58" ht="18" thickTop="1" thickBot="1">
      <c r="B258" s="1223"/>
      <c r="C258" s="1223"/>
      <c r="D258" s="1223"/>
      <c r="E258" s="1223"/>
      <c r="F258" s="1589" t="s">
        <v>559</v>
      </c>
      <c r="G258" s="1590" t="s">
        <v>560</v>
      </c>
      <c r="H258" s="1182"/>
      <c r="M258">
        <f>M257+M256</f>
        <v>1930000</v>
      </c>
    </row>
    <row r="259" spans="1:58" ht="30.75" customHeight="1" thickTop="1">
      <c r="A259" s="4346" t="s">
        <v>578</v>
      </c>
      <c r="B259" s="4341" t="s">
        <v>556</v>
      </c>
      <c r="C259" s="4341"/>
      <c r="D259" s="4341"/>
      <c r="E259" s="4341"/>
      <c r="F259" s="1594">
        <f>E246+E232+E218+E205</f>
        <v>7240000</v>
      </c>
      <c r="G259" s="1595">
        <f>F259*12</f>
        <v>86880000</v>
      </c>
      <c r="H259" s="1182"/>
    </row>
    <row r="260" spans="1:58" ht="30.75" customHeight="1" thickBot="1">
      <c r="A260" s="4347"/>
      <c r="B260" s="4344" t="s">
        <v>557</v>
      </c>
      <c r="C260" s="4344"/>
      <c r="D260" s="4344"/>
      <c r="E260" s="4344"/>
      <c r="F260" s="1596">
        <f>G256+G242++G228+G215</f>
        <v>8581722.8959999997</v>
      </c>
      <c r="G260" s="1597">
        <f>F260*12</f>
        <v>102980674.752</v>
      </c>
      <c r="H260" s="1182"/>
    </row>
    <row r="261" spans="1:58" ht="17.25" thickTop="1">
      <c r="B261" s="1223"/>
      <c r="C261" s="1223"/>
      <c r="D261" s="1223"/>
      <c r="E261" s="1223"/>
      <c r="F261" s="1585">
        <f>F256+F242+F228+F215</f>
        <v>6702877.1040000003</v>
      </c>
      <c r="G261" s="1588"/>
      <c r="H261" s="1182"/>
    </row>
    <row r="263" spans="1:58" ht="15.75" thickBot="1"/>
    <row r="264" spans="1:58" ht="13.5">
      <c r="A264" s="1256" t="s">
        <v>579</v>
      </c>
      <c r="B264" s="1185"/>
      <c r="C264" s="1185"/>
      <c r="D264" s="1185"/>
      <c r="E264" s="1185"/>
      <c r="F264" s="1185"/>
      <c r="G264" s="1186"/>
    </row>
    <row r="265" spans="1:58" ht="13.5">
      <c r="A265" s="1261" t="s">
        <v>580</v>
      </c>
      <c r="B265" s="369">
        <v>1390000</v>
      </c>
      <c r="C265" s="1188" t="s">
        <v>7</v>
      </c>
      <c r="D265" s="1189" t="s">
        <v>533</v>
      </c>
      <c r="E265" s="1190"/>
      <c r="F265" s="1191" t="s">
        <v>8</v>
      </c>
      <c r="G265" s="1192">
        <f>SUM(B265*2.54%)</f>
        <v>35306</v>
      </c>
    </row>
    <row r="266" spans="1:58" ht="13.5">
      <c r="A266" s="1262" t="s">
        <v>581</v>
      </c>
      <c r="B266" s="1194">
        <f>G265</f>
        <v>35306</v>
      </c>
      <c r="C266" s="1188" t="s">
        <v>7</v>
      </c>
      <c r="D266" s="1189" t="s">
        <v>536</v>
      </c>
      <c r="E266" s="1190"/>
      <c r="F266" s="1191" t="s">
        <v>8</v>
      </c>
      <c r="G266" s="1192">
        <f>SUM(B266*4.78%)</f>
        <v>1687.6268</v>
      </c>
    </row>
    <row r="267" spans="1:58" s="1150" customFormat="1" ht="13.5">
      <c r="A267" s="1263" t="s">
        <v>582</v>
      </c>
      <c r="B267" s="369">
        <v>1390000</v>
      </c>
      <c r="C267" s="1188" t="s">
        <v>7</v>
      </c>
      <c r="D267" s="1196" t="s">
        <v>151</v>
      </c>
      <c r="E267" s="1188"/>
      <c r="F267" s="1191" t="s">
        <v>8</v>
      </c>
      <c r="G267" s="1192">
        <f>SUM(B267*4.5%)</f>
        <v>62550</v>
      </c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</row>
    <row r="268" spans="1:58" s="1150" customFormat="1" ht="13.5">
      <c r="A268" s="1262" t="s">
        <v>583</v>
      </c>
      <c r="B268" s="369">
        <v>17160000</v>
      </c>
      <c r="C268" s="1188" t="s">
        <v>7</v>
      </c>
      <c r="D268" s="1197" t="s">
        <v>153</v>
      </c>
      <c r="E268" s="1198"/>
      <c r="F268" s="1191" t="s">
        <v>8</v>
      </c>
      <c r="G268" s="1192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</row>
    <row r="269" spans="1:58" s="1150" customFormat="1" ht="13.5">
      <c r="A269" s="1263" t="s">
        <v>584</v>
      </c>
      <c r="B269" s="369">
        <v>17160000</v>
      </c>
      <c r="C269" s="1188" t="s">
        <v>7</v>
      </c>
      <c r="D269" s="1196" t="s">
        <v>154</v>
      </c>
      <c r="E269" s="1188"/>
      <c r="F269" s="1191" t="s">
        <v>8</v>
      </c>
      <c r="G269" s="1192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</row>
    <row r="270" spans="1:58" s="1150" customFormat="1" ht="13.5">
      <c r="A270" s="1252" t="s">
        <v>585</v>
      </c>
      <c r="B270" s="1200"/>
      <c r="C270" s="1200"/>
      <c r="D270" s="1200"/>
      <c r="E270" s="1200"/>
      <c r="F270" s="1200"/>
      <c r="G270" s="1591">
        <f>SUM(G264:G269)</f>
        <v>99543.626799999998</v>
      </c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</row>
    <row r="271" spans="1:58" s="1150" customFormat="1" ht="13.5">
      <c r="A271" s="1262"/>
      <c r="B271" s="1194"/>
      <c r="C271" s="1188"/>
      <c r="D271" s="1197"/>
      <c r="E271" s="1198"/>
      <c r="F271" s="1191"/>
      <c r="G271" s="1192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</row>
    <row r="272" spans="1:58" s="1150" customFormat="1" ht="13.5">
      <c r="A272" s="1253" t="s">
        <v>586</v>
      </c>
      <c r="B272" s="1203">
        <v>1350000</v>
      </c>
      <c r="C272" s="369"/>
      <c r="D272" s="369"/>
      <c r="E272" s="369"/>
      <c r="F272" s="369"/>
      <c r="G272" s="1204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</row>
    <row r="273" spans="1:58" s="1150" customFormat="1" ht="13.5">
      <c r="A273" s="1253" t="s">
        <v>587</v>
      </c>
      <c r="B273" s="1203">
        <v>40000</v>
      </c>
      <c r="C273" s="369"/>
      <c r="D273" s="369"/>
      <c r="E273" s="369"/>
      <c r="F273" s="369"/>
      <c r="G273" s="1204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</row>
    <row r="274" spans="1:58" s="1150" customFormat="1" ht="13.5">
      <c r="A274" s="1253"/>
      <c r="B274" s="1203"/>
      <c r="C274" s="369"/>
      <c r="D274" s="369"/>
      <c r="E274" s="369"/>
      <c r="F274" s="369"/>
      <c r="G274" s="120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</row>
    <row r="275" spans="1:58" s="1150" customFormat="1" ht="13.5">
      <c r="A275" s="1253" t="s">
        <v>588</v>
      </c>
      <c r="B275" s="1203">
        <v>40000</v>
      </c>
      <c r="C275" s="369"/>
      <c r="D275" s="369"/>
      <c r="E275" s="369"/>
      <c r="F275" s="369"/>
      <c r="G275" s="1204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</row>
    <row r="276" spans="1:58" s="1150" customFormat="1" ht="14.25" thickBot="1">
      <c r="A276" s="1254"/>
      <c r="B276" s="1206">
        <f>SUM(B272:B275)</f>
        <v>1430000</v>
      </c>
      <c r="C276" s="53" t="s">
        <v>7</v>
      </c>
      <c r="D276" s="1207">
        <v>12</v>
      </c>
      <c r="E276" s="53"/>
      <c r="F276" s="1208" t="s">
        <v>8</v>
      </c>
      <c r="G276" s="1592">
        <f>B276*D276</f>
        <v>17160000</v>
      </c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</row>
    <row r="277" spans="1:58" s="1150" customFormat="1" ht="14.25" thickBot="1">
      <c r="A277" s="1253" t="s">
        <v>589</v>
      </c>
      <c r="B277" s="1203"/>
      <c r="C277" s="369"/>
      <c r="D277" s="369"/>
      <c r="E277" s="369"/>
      <c r="F277" s="369"/>
      <c r="G277" s="1210">
        <v>1194524</v>
      </c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</row>
    <row r="278" spans="1:58" s="1150" customFormat="1" ht="14.25" thickBot="1">
      <c r="A278" s="1255" t="s">
        <v>590</v>
      </c>
      <c r="B278" s="1212"/>
      <c r="C278" s="1213"/>
      <c r="D278" s="1213"/>
      <c r="E278" s="1213"/>
      <c r="F278" s="1213"/>
      <c r="G278" s="1214">
        <v>15931102</v>
      </c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</row>
    <row r="279" spans="1:58" s="1150" customFormat="1" ht="14.25" thickBot="1">
      <c r="A279" s="1255" t="s">
        <v>591</v>
      </c>
      <c r="B279" s="1206"/>
      <c r="C279" s="53"/>
      <c r="D279" s="1207"/>
      <c r="E279" s="53"/>
      <c r="F279" s="1208"/>
      <c r="G279" s="1593">
        <f>G278-G277</f>
        <v>14736578</v>
      </c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</row>
    <row r="280" spans="1:58" s="1150" customFormat="1" ht="15.75" thickBot="1">
      <c r="A280" s="1251"/>
      <c r="B280"/>
      <c r="C280"/>
      <c r="D280" s="1152"/>
      <c r="E280"/>
      <c r="F280" s="1580"/>
      <c r="G280" s="15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</row>
    <row r="281" spans="1:58" s="1150" customFormat="1" ht="13.5">
      <c r="A281" s="1256" t="s">
        <v>579</v>
      </c>
      <c r="B281" s="1185"/>
      <c r="C281" s="1185"/>
      <c r="D281" s="1185"/>
      <c r="E281" s="1185"/>
      <c r="F281" s="1185"/>
      <c r="G281" s="1186">
        <v>1324000</v>
      </c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</row>
    <row r="282" spans="1:58" s="1150" customFormat="1" ht="13.5">
      <c r="A282" s="1261" t="s">
        <v>580</v>
      </c>
      <c r="B282" s="369">
        <v>17160000</v>
      </c>
      <c r="C282" s="1188" t="s">
        <v>7</v>
      </c>
      <c r="D282" s="1189" t="s">
        <v>533</v>
      </c>
      <c r="E282" s="1190"/>
      <c r="F282" s="1191" t="s">
        <v>8</v>
      </c>
      <c r="G282" s="1192">
        <f>SUM(B282*2.54%)</f>
        <v>435864</v>
      </c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</row>
    <row r="283" spans="1:58" s="1150" customFormat="1" ht="13.5">
      <c r="A283" s="1262" t="s">
        <v>581</v>
      </c>
      <c r="B283" s="1194">
        <f>G282</f>
        <v>435864</v>
      </c>
      <c r="C283" s="1188" t="s">
        <v>7</v>
      </c>
      <c r="D283" s="1189" t="s">
        <v>536</v>
      </c>
      <c r="E283" s="1190"/>
      <c r="F283" s="1191" t="s">
        <v>8</v>
      </c>
      <c r="G283" s="1192">
        <f>SUM(B283*4.78%)</f>
        <v>20834.299200000001</v>
      </c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</row>
    <row r="284" spans="1:58" s="1150" customFormat="1" ht="13.5">
      <c r="A284" s="1263" t="s">
        <v>582</v>
      </c>
      <c r="B284" s="369">
        <v>17160000</v>
      </c>
      <c r="C284" s="1188" t="s">
        <v>7</v>
      </c>
      <c r="D284" s="1196" t="s">
        <v>151</v>
      </c>
      <c r="E284" s="1188"/>
      <c r="F284" s="1191" t="s">
        <v>8</v>
      </c>
      <c r="G284" s="1192">
        <f>SUM(B284*4.5%)</f>
        <v>772200</v>
      </c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</row>
    <row r="285" spans="1:58" s="1150" customFormat="1" ht="13.5">
      <c r="A285" s="1262" t="s">
        <v>583</v>
      </c>
      <c r="B285" s="369">
        <v>17160000</v>
      </c>
      <c r="C285" s="1188" t="s">
        <v>7</v>
      </c>
      <c r="D285" s="1197" t="s">
        <v>153</v>
      </c>
      <c r="E285" s="1198"/>
      <c r="F285" s="1191" t="s">
        <v>8</v>
      </c>
      <c r="G285" s="1192">
        <f>SUM(B285*1.3%)</f>
        <v>223080.00000000003</v>
      </c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</row>
    <row r="286" spans="1:58" s="1150" customFormat="1" ht="13.5">
      <c r="A286" s="1263" t="s">
        <v>584</v>
      </c>
      <c r="B286" s="369">
        <v>17160000</v>
      </c>
      <c r="C286" s="1188" t="s">
        <v>7</v>
      </c>
      <c r="D286" s="1196" t="s">
        <v>154</v>
      </c>
      <c r="E286" s="1188"/>
      <c r="F286" s="1191" t="s">
        <v>8</v>
      </c>
      <c r="G286" s="1192">
        <f>SUM(B286*0.7%)</f>
        <v>120119.99999999999</v>
      </c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</row>
    <row r="287" spans="1:58" s="1150" customFormat="1" ht="13.5">
      <c r="A287" s="1252" t="s">
        <v>585</v>
      </c>
      <c r="B287" s="1200"/>
      <c r="C287" s="1200"/>
      <c r="D287" s="1200"/>
      <c r="E287" s="1200"/>
      <c r="F287" s="1200"/>
      <c r="G287" s="1591">
        <f>SUM(G281:G286)</f>
        <v>2896098.2992000002</v>
      </c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</row>
    <row r="288" spans="1:58" s="1150" customFormat="1" ht="13.5">
      <c r="A288" s="1262"/>
      <c r="B288" s="1194"/>
      <c r="C288" s="1188"/>
      <c r="D288" s="1197"/>
      <c r="E288" s="1198"/>
      <c r="F288" s="1191"/>
      <c r="G288" s="1192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</row>
    <row r="289" spans="1:58" s="1150" customFormat="1" ht="13.5">
      <c r="A289" s="1253" t="s">
        <v>586</v>
      </c>
      <c r="B289" s="1203">
        <v>1350000</v>
      </c>
      <c r="C289" s="369"/>
      <c r="D289" s="369"/>
      <c r="E289" s="369"/>
      <c r="F289" s="369"/>
      <c r="G289" s="1204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</row>
    <row r="290" spans="1:58" s="1150" customFormat="1" ht="13.5">
      <c r="A290" s="1253" t="s">
        <v>587</v>
      </c>
      <c r="B290" s="1203">
        <v>40000</v>
      </c>
      <c r="C290" s="369"/>
      <c r="D290" s="369"/>
      <c r="E290" s="369"/>
      <c r="F290" s="369"/>
      <c r="G290" s="1204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</row>
    <row r="291" spans="1:58" s="1150" customFormat="1" ht="13.5">
      <c r="A291" s="1253"/>
      <c r="B291" s="1203"/>
      <c r="C291" s="369"/>
      <c r="D291" s="369"/>
      <c r="E291" s="369"/>
      <c r="F291" s="369"/>
      <c r="G291" s="1204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</row>
    <row r="292" spans="1:58" s="1150" customFormat="1" ht="13.5">
      <c r="A292" s="1253" t="s">
        <v>588</v>
      </c>
      <c r="B292" s="1203">
        <v>40000</v>
      </c>
      <c r="C292" s="369"/>
      <c r="D292" s="369"/>
      <c r="E292" s="369"/>
      <c r="F292" s="369"/>
      <c r="G292" s="1204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</row>
    <row r="293" spans="1:58" s="1150" customFormat="1" ht="14.25" thickBot="1">
      <c r="A293" s="1254"/>
      <c r="B293" s="1206">
        <f>SUM(B289:B292)</f>
        <v>1430000</v>
      </c>
      <c r="C293" s="53" t="s">
        <v>7</v>
      </c>
      <c r="D293" s="1207">
        <v>12</v>
      </c>
      <c r="E293" s="53"/>
      <c r="F293" s="1208" t="s">
        <v>8</v>
      </c>
      <c r="G293" s="1592">
        <f>B293*D293</f>
        <v>17160000</v>
      </c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</row>
    <row r="294" spans="1:58" s="1150" customFormat="1" ht="14.25" thickBot="1">
      <c r="A294" s="1253" t="s">
        <v>589</v>
      </c>
      <c r="B294" s="1203"/>
      <c r="C294" s="369"/>
      <c r="D294" s="369"/>
      <c r="E294" s="369"/>
      <c r="F294" s="369"/>
      <c r="G294" s="1210">
        <v>1194524</v>
      </c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</row>
    <row r="295" spans="1:58" s="1150" customFormat="1" ht="14.25" thickBot="1">
      <c r="A295" s="1255" t="s">
        <v>590</v>
      </c>
      <c r="B295" s="1212"/>
      <c r="C295" s="1213"/>
      <c r="D295" s="1213"/>
      <c r="E295" s="1213"/>
      <c r="F295" s="1213"/>
      <c r="G295" s="1214">
        <v>15931102</v>
      </c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</row>
    <row r="296" spans="1:58" s="1150" customFormat="1" ht="14.25" thickBot="1">
      <c r="A296" s="1255" t="s">
        <v>591</v>
      </c>
      <c r="B296" s="1206"/>
      <c r="C296" s="53"/>
      <c r="D296" s="1207"/>
      <c r="E296" s="53"/>
      <c r="F296" s="1208"/>
      <c r="G296" s="1593">
        <f>G295-G294</f>
        <v>14736578</v>
      </c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</row>
  </sheetData>
  <mergeCells count="26">
    <mergeCell ref="S1:AB2"/>
    <mergeCell ref="AW1:BF2"/>
    <mergeCell ref="A2:B2"/>
    <mergeCell ref="C2:D2"/>
    <mergeCell ref="AC1:AL2"/>
    <mergeCell ref="AM1:AV2"/>
    <mergeCell ref="A1:E1"/>
    <mergeCell ref="F1:H1"/>
    <mergeCell ref="B214:E214"/>
    <mergeCell ref="B215:E215"/>
    <mergeCell ref="B241:E241"/>
    <mergeCell ref="B242:E242"/>
    <mergeCell ref="I1:R2"/>
    <mergeCell ref="B201:E201"/>
    <mergeCell ref="B202:E202"/>
    <mergeCell ref="B192:E192"/>
    <mergeCell ref="A3:E3"/>
    <mergeCell ref="A189:H190"/>
    <mergeCell ref="A259:A260"/>
    <mergeCell ref="B259:E259"/>
    <mergeCell ref="B260:E260"/>
    <mergeCell ref="B227:E227"/>
    <mergeCell ref="B228:E228"/>
    <mergeCell ref="A249:A250"/>
    <mergeCell ref="B255:E255"/>
    <mergeCell ref="B256:E256"/>
  </mergeCells>
  <phoneticPr fontId="5" type="noConversion"/>
  <pageMargins left="0.44" right="0.36" top="0.2" bottom="0.2" header="0.2" footer="0.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136" sqref="B136"/>
    </sheetView>
  </sheetViews>
  <sheetFormatPr defaultRowHeight="13.5"/>
  <cols>
    <col min="1" max="1" width="9" customWidth="1"/>
  </cols>
  <sheetData>
    <row r="1" spans="1:4">
      <c r="A1" t="s">
        <v>552</v>
      </c>
    </row>
    <row r="2" spans="1:4">
      <c r="A2">
        <v>5543</v>
      </c>
      <c r="B2">
        <v>4546</v>
      </c>
      <c r="C2">
        <v>3182</v>
      </c>
      <c r="D2" s="1218">
        <v>34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7"/>
  <sheetViews>
    <sheetView topLeftCell="A12" workbookViewId="0">
      <selection activeCell="B136" sqref="B136"/>
    </sheetView>
  </sheetViews>
  <sheetFormatPr defaultRowHeight="14.25"/>
  <cols>
    <col min="1" max="1" width="7.21875" customWidth="1"/>
    <col min="2" max="2" width="6.77734375" customWidth="1"/>
    <col min="3" max="3" width="11.77734375" customWidth="1"/>
    <col min="4" max="4" width="8.88671875" style="1414"/>
    <col min="5" max="9" width="7.5546875" style="1414" customWidth="1"/>
    <col min="10" max="10" width="7.109375" style="1414" customWidth="1"/>
    <col min="11" max="11" width="7.33203125" style="1414" customWidth="1"/>
    <col min="12" max="12" width="7.5546875" style="1414" customWidth="1"/>
    <col min="13" max="13" width="7.44140625" style="1414" customWidth="1"/>
    <col min="14" max="17" width="7.5546875" style="1414" customWidth="1"/>
    <col min="18" max="18" width="5.88671875" style="1414" customWidth="1"/>
    <col min="19" max="19" width="6.77734375" style="1414" customWidth="1"/>
    <col min="20" max="20" width="7.5546875" style="1414" customWidth="1"/>
    <col min="21" max="22" width="7" style="1414" customWidth="1"/>
    <col min="23" max="23" width="7.109375" style="1414" customWidth="1"/>
  </cols>
  <sheetData>
    <row r="2" spans="1:14" ht="15">
      <c r="A2" s="4365" t="s">
        <v>761</v>
      </c>
      <c r="B2" s="4365"/>
      <c r="C2" s="4365"/>
      <c r="D2" s="4365"/>
    </row>
    <row r="3" spans="1:14" ht="15">
      <c r="A3" s="1521"/>
      <c r="B3" s="1521"/>
      <c r="C3" s="1521"/>
      <c r="D3" s="1521"/>
    </row>
    <row r="4" spans="1:14" ht="15">
      <c r="A4" s="1521"/>
      <c r="B4" s="1521"/>
      <c r="C4" s="1521"/>
      <c r="D4" s="1521"/>
      <c r="H4" s="1156" t="s">
        <v>775</v>
      </c>
      <c r="I4" s="4374" t="s">
        <v>769</v>
      </c>
      <c r="J4" s="4375"/>
      <c r="K4" s="4375"/>
      <c r="L4" s="4375"/>
      <c r="M4" s="4375"/>
      <c r="N4" s="4375"/>
    </row>
    <row r="5" spans="1:14">
      <c r="I5" s="4375"/>
      <c r="J5" s="4375"/>
      <c r="K5" s="4375"/>
      <c r="L5" s="4375"/>
      <c r="M5" s="4375"/>
      <c r="N5" s="4375"/>
    </row>
    <row r="6" spans="1:14" ht="14.25" customHeight="1">
      <c r="H6" s="1156" t="s">
        <v>776</v>
      </c>
      <c r="I6" s="4374" t="s">
        <v>766</v>
      </c>
      <c r="J6" s="4374"/>
      <c r="K6" s="4374"/>
      <c r="L6" s="4374"/>
      <c r="M6" s="4374"/>
      <c r="N6" s="4374"/>
    </row>
    <row r="7" spans="1:14">
      <c r="I7" s="4374"/>
      <c r="J7" s="4374"/>
      <c r="K7" s="4374"/>
      <c r="L7" s="4374"/>
      <c r="M7" s="4374"/>
      <c r="N7" s="4374"/>
    </row>
    <row r="8" spans="1:14">
      <c r="I8" s="4374"/>
      <c r="J8" s="4374"/>
      <c r="K8" s="4374"/>
      <c r="L8" s="4374"/>
      <c r="M8" s="4374"/>
      <c r="N8" s="4374"/>
    </row>
    <row r="9" spans="1:14">
      <c r="H9" s="1156" t="s">
        <v>777</v>
      </c>
      <c r="I9" s="4375" t="s">
        <v>767</v>
      </c>
      <c r="J9" s="4375"/>
      <c r="K9" s="4375"/>
      <c r="L9" s="4375"/>
      <c r="M9" s="4375"/>
      <c r="N9" s="4375"/>
    </row>
    <row r="13" spans="1:14">
      <c r="J13" s="4376"/>
      <c r="K13" s="4376"/>
      <c r="L13" s="4376"/>
      <c r="M13" s="4376"/>
      <c r="N13" s="4376"/>
    </row>
    <row r="14" spans="1:14">
      <c r="I14" s="1156" t="s">
        <v>778</v>
      </c>
      <c r="J14" s="4375" t="s">
        <v>768</v>
      </c>
      <c r="K14" s="4375"/>
      <c r="L14" s="4375"/>
      <c r="M14" s="4375"/>
      <c r="N14" s="4375"/>
    </row>
    <row r="15" spans="1:14">
      <c r="I15" s="1156" t="s">
        <v>779</v>
      </c>
      <c r="J15" s="4373" t="s">
        <v>770</v>
      </c>
      <c r="K15" s="4373"/>
      <c r="L15" s="4373"/>
      <c r="M15" s="4373"/>
      <c r="N15" s="4373"/>
    </row>
    <row r="16" spans="1:14">
      <c r="I16" s="1156" t="s">
        <v>780</v>
      </c>
      <c r="J16" s="4373" t="s">
        <v>771</v>
      </c>
      <c r="K16" s="4373"/>
      <c r="L16" s="4373"/>
      <c r="M16" s="4373"/>
      <c r="N16" s="4373"/>
    </row>
    <row r="17" spans="1:21">
      <c r="I17" s="1156" t="s">
        <v>781</v>
      </c>
      <c r="J17" s="4374" t="s">
        <v>772</v>
      </c>
      <c r="K17" s="4375"/>
      <c r="L17" s="4375"/>
      <c r="M17" s="4375"/>
      <c r="N17" s="4375"/>
    </row>
    <row r="18" spans="1:21">
      <c r="I18" s="1156"/>
      <c r="J18" s="4375"/>
      <c r="K18" s="4375"/>
      <c r="L18" s="4375"/>
      <c r="M18" s="4375"/>
      <c r="N18" s="4375"/>
    </row>
    <row r="19" spans="1:21">
      <c r="I19" s="1156" t="s">
        <v>782</v>
      </c>
      <c r="J19" s="4375" t="s">
        <v>774</v>
      </c>
      <c r="K19" s="4375"/>
      <c r="L19" s="4375"/>
      <c r="M19" s="4375"/>
      <c r="N19" s="4375"/>
    </row>
    <row r="28" spans="1:21" ht="13.5" customHeight="1">
      <c r="A28" s="4364"/>
      <c r="B28" s="4364"/>
      <c r="C28" s="4364"/>
      <c r="D28" s="1411"/>
      <c r="E28" s="1411"/>
      <c r="F28" s="1411"/>
      <c r="G28" s="1411"/>
      <c r="H28" s="1412"/>
      <c r="I28" s="1413"/>
      <c r="L28" s="1413"/>
      <c r="O28" s="1413"/>
      <c r="R28" s="1413"/>
      <c r="U28" s="1413"/>
    </row>
    <row r="29" spans="1:21" ht="15" customHeight="1">
      <c r="A29" s="1410"/>
      <c r="B29" s="1410"/>
      <c r="C29" s="1410"/>
      <c r="D29" s="1411"/>
      <c r="E29" s="1411"/>
      <c r="F29" s="1411"/>
      <c r="G29" s="1411"/>
      <c r="H29" s="1412"/>
      <c r="I29" s="1413"/>
      <c r="L29" s="1413"/>
      <c r="O29" s="1413"/>
      <c r="R29" s="1413"/>
      <c r="U29" s="1413"/>
    </row>
    <row r="30" spans="1:21" ht="13.5" customHeight="1">
      <c r="A30" s="1410"/>
      <c r="B30" s="1410"/>
      <c r="C30" s="1410"/>
      <c r="D30" s="1411"/>
      <c r="E30" s="1411"/>
      <c r="F30" s="1411"/>
      <c r="G30" s="1411"/>
      <c r="H30" s="1412"/>
      <c r="I30" s="1413"/>
      <c r="L30" s="1413"/>
      <c r="O30" s="1413"/>
      <c r="R30" s="1413"/>
      <c r="U30" s="1413"/>
    </row>
    <row r="31" spans="1:21">
      <c r="A31" s="1328"/>
      <c r="B31" s="1328"/>
      <c r="C31" s="1328"/>
      <c r="D31" s="1413"/>
      <c r="E31" s="1413"/>
      <c r="F31" s="1413"/>
      <c r="G31" s="1413"/>
      <c r="H31" s="1413"/>
      <c r="I31" s="1413"/>
      <c r="L31" s="1413"/>
      <c r="O31" s="1413"/>
      <c r="R31" s="1413"/>
      <c r="U31" s="1413"/>
    </row>
    <row r="32" spans="1:21" ht="15" customHeight="1">
      <c r="A32" s="1328"/>
      <c r="B32" s="1328"/>
      <c r="C32" s="1328"/>
      <c r="D32" s="1413"/>
      <c r="E32" s="1413"/>
      <c r="F32" s="1413"/>
      <c r="G32" s="1413"/>
      <c r="H32" s="1413"/>
      <c r="I32" s="1413"/>
      <c r="L32" s="1413"/>
      <c r="O32" s="1413"/>
      <c r="R32" s="1413"/>
      <c r="U32" s="1413"/>
    </row>
    <row r="33" spans="1:23" ht="15" customHeight="1">
      <c r="A33" s="1328"/>
      <c r="B33" s="1328"/>
      <c r="C33" s="1328"/>
      <c r="D33" s="1413"/>
      <c r="E33" s="1413"/>
      <c r="F33" s="1413"/>
      <c r="G33" s="1413"/>
      <c r="H33" s="1413"/>
      <c r="I33" s="1413"/>
      <c r="L33" s="1413"/>
      <c r="O33" s="1413"/>
      <c r="R33" s="1413"/>
      <c r="U33" s="1413"/>
    </row>
    <row r="34" spans="1:23" ht="15" customHeight="1">
      <c r="A34" s="1328"/>
      <c r="B34" s="1328"/>
      <c r="C34" s="1328"/>
      <c r="D34" s="1413"/>
      <c r="E34" s="1413"/>
      <c r="F34" s="1413"/>
      <c r="G34" s="1413"/>
      <c r="H34" s="1413"/>
      <c r="I34" s="1413"/>
      <c r="L34" s="1413"/>
      <c r="O34" s="1413"/>
      <c r="R34" s="1413"/>
      <c r="U34" s="1413"/>
    </row>
    <row r="35" spans="1:23" ht="15" customHeight="1">
      <c r="A35" s="1328"/>
      <c r="B35" s="1328"/>
      <c r="C35" s="1328"/>
      <c r="D35" s="1413"/>
      <c r="E35" s="1413"/>
      <c r="F35" s="1413"/>
      <c r="G35" s="1413"/>
      <c r="H35" s="1413"/>
      <c r="I35" s="1413"/>
      <c r="L35" s="1413"/>
      <c r="O35" s="1413"/>
      <c r="R35" s="1413"/>
      <c r="U35" s="1413"/>
    </row>
    <row r="36" spans="1:23" ht="15" customHeight="1">
      <c r="A36" s="1328"/>
      <c r="B36" s="1328"/>
      <c r="C36" s="1328"/>
      <c r="D36" s="1413"/>
      <c r="E36" s="1413"/>
      <c r="F36" s="1413"/>
      <c r="G36" s="1413"/>
      <c r="H36" s="1413"/>
      <c r="I36" s="1413"/>
      <c r="L36" s="1413"/>
      <c r="O36" s="1413"/>
      <c r="R36" s="1413"/>
      <c r="U36" s="1413"/>
    </row>
    <row r="37" spans="1:23" ht="15" customHeight="1">
      <c r="A37" s="1328"/>
      <c r="B37" s="1328"/>
      <c r="C37" s="1328"/>
      <c r="D37" s="1413"/>
      <c r="E37" s="1413"/>
      <c r="F37" s="1413"/>
      <c r="G37" s="1413"/>
      <c r="H37" s="1413"/>
      <c r="I37" s="1413"/>
      <c r="L37" s="1413"/>
      <c r="O37" s="1413"/>
      <c r="R37" s="1413"/>
      <c r="U37" s="1413"/>
    </row>
    <row r="38" spans="1:23" ht="15" customHeight="1" thickBot="1">
      <c r="A38" s="1328"/>
      <c r="B38" s="1328"/>
      <c r="C38" s="1328"/>
      <c r="D38" s="1413"/>
      <c r="E38" s="1413"/>
      <c r="F38" s="1413"/>
      <c r="G38" s="1413"/>
      <c r="H38" s="1413"/>
      <c r="I38" s="1413"/>
      <c r="L38" s="1413"/>
      <c r="O38" s="1413"/>
      <c r="R38" s="1413"/>
      <c r="U38" s="1413"/>
      <c r="W38" s="1414" t="s">
        <v>82</v>
      </c>
    </row>
    <row r="39" spans="1:23" ht="20.25" hidden="1" customHeight="1" thickBot="1">
      <c r="A39" s="1328"/>
      <c r="B39" s="1328"/>
      <c r="C39" s="1328"/>
      <c r="D39" s="1413"/>
      <c r="E39" s="1413"/>
      <c r="F39" s="1413"/>
      <c r="G39" s="1413"/>
      <c r="H39" s="1413"/>
      <c r="I39" s="1413"/>
      <c r="L39" s="1415">
        <f>L42-M42</f>
        <v>3769042</v>
      </c>
      <c r="M39" s="1522">
        <f>L39/M42*100</f>
        <v>11.059395539906102</v>
      </c>
      <c r="O39" s="1413"/>
      <c r="P39" s="1523">
        <f>O42-P42</f>
        <v>2468000</v>
      </c>
      <c r="Q39" s="1522">
        <f>P39/P42*100</f>
        <v>4.8701554976714814</v>
      </c>
      <c r="R39" s="1413"/>
      <c r="S39" s="1523">
        <f>R42-S42</f>
        <v>-3550000</v>
      </c>
      <c r="T39" s="1522">
        <f>S39/S42*100</f>
        <v>-86.58536585365853</v>
      </c>
      <c r="U39" s="1413"/>
      <c r="V39" s="1523">
        <f>U42-V42</f>
        <v>1470000</v>
      </c>
      <c r="W39" s="1522">
        <f>V39/V42*100</f>
        <v>11.413043478260869</v>
      </c>
    </row>
    <row r="40" spans="1:23" ht="18" customHeight="1">
      <c r="A40" s="4366" t="s">
        <v>663</v>
      </c>
      <c r="B40" s="4367"/>
      <c r="C40" s="4367"/>
      <c r="D40" s="4370" t="s">
        <v>716</v>
      </c>
      <c r="E40" s="4370"/>
      <c r="F40" s="4370"/>
      <c r="G40" s="4370"/>
      <c r="H40" s="4371"/>
      <c r="I40" s="4372" t="s">
        <v>664</v>
      </c>
      <c r="J40" s="4370"/>
      <c r="K40" s="4370"/>
      <c r="L40" s="4377" t="s">
        <v>256</v>
      </c>
      <c r="M40" s="4377"/>
      <c r="N40" s="4377"/>
      <c r="O40" s="4360" t="s">
        <v>257</v>
      </c>
      <c r="P40" s="4360"/>
      <c r="Q40" s="4360"/>
      <c r="R40" s="4361" t="s">
        <v>258</v>
      </c>
      <c r="S40" s="4361"/>
      <c r="T40" s="4361"/>
      <c r="U40" s="4362" t="s">
        <v>715</v>
      </c>
      <c r="V40" s="4362"/>
      <c r="W40" s="4363"/>
    </row>
    <row r="41" spans="1:23" s="1417" customFormat="1" ht="26.25" customHeight="1" thickBot="1">
      <c r="A41" s="1498" t="s">
        <v>665</v>
      </c>
      <c r="B41" s="1460" t="s">
        <v>666</v>
      </c>
      <c r="C41" s="1460" t="s">
        <v>667</v>
      </c>
      <c r="D41" s="1461" t="s">
        <v>721</v>
      </c>
      <c r="E41" s="1461" t="s">
        <v>722</v>
      </c>
      <c r="F41" s="1461" t="s">
        <v>725</v>
      </c>
      <c r="G41" s="1461" t="s">
        <v>724</v>
      </c>
      <c r="H41" s="1462" t="s">
        <v>717</v>
      </c>
      <c r="I41" s="1463" t="s">
        <v>723</v>
      </c>
      <c r="J41" s="1461" t="s">
        <v>720</v>
      </c>
      <c r="K41" s="1461" t="s">
        <v>718</v>
      </c>
      <c r="L41" s="1464" t="s">
        <v>723</v>
      </c>
      <c r="M41" s="1464" t="s">
        <v>720</v>
      </c>
      <c r="N41" s="1464" t="s">
        <v>717</v>
      </c>
      <c r="O41" s="1465" t="s">
        <v>661</v>
      </c>
      <c r="P41" s="1465" t="s">
        <v>47</v>
      </c>
      <c r="Q41" s="1465" t="s">
        <v>717</v>
      </c>
      <c r="R41" s="1466" t="s">
        <v>719</v>
      </c>
      <c r="S41" s="1466" t="s">
        <v>720</v>
      </c>
      <c r="T41" s="1466" t="s">
        <v>717</v>
      </c>
      <c r="U41" s="1467" t="s">
        <v>723</v>
      </c>
      <c r="V41" s="1467" t="s">
        <v>720</v>
      </c>
      <c r="W41" s="1499" t="s">
        <v>717</v>
      </c>
    </row>
    <row r="42" spans="1:23" s="1417" customFormat="1" ht="21.75" customHeight="1" thickTop="1" thickBot="1">
      <c r="A42" s="4368" t="s">
        <v>669</v>
      </c>
      <c r="B42" s="4369"/>
      <c r="C42" s="4369"/>
      <c r="D42" s="1475">
        <f>D43+D75+D88+D102+D103</f>
        <v>252000000</v>
      </c>
      <c r="E42" s="1475">
        <f>E43+E75+E88+E102+E103</f>
        <v>195744327</v>
      </c>
      <c r="F42" s="1476">
        <f>D42-E42</f>
        <v>56255673</v>
      </c>
      <c r="G42" s="1477">
        <f>F42/D42*100</f>
        <v>22.32367976190476</v>
      </c>
      <c r="H42" s="1478">
        <f t="shared" ref="H42:W42" si="0">H43+H75+H88+H102+H103</f>
        <v>175192277</v>
      </c>
      <c r="I42" s="1479">
        <f t="shared" si="0"/>
        <v>146106958</v>
      </c>
      <c r="J42" s="1475">
        <f t="shared" si="0"/>
        <v>94008327</v>
      </c>
      <c r="K42" s="1475">
        <f t="shared" si="0"/>
        <v>92685705</v>
      </c>
      <c r="L42" s="1475">
        <f t="shared" si="0"/>
        <v>37849042</v>
      </c>
      <c r="M42" s="1475">
        <f t="shared" si="0"/>
        <v>34080000</v>
      </c>
      <c r="N42" s="1475">
        <f t="shared" si="0"/>
        <v>29269286</v>
      </c>
      <c r="O42" s="1475">
        <f t="shared" si="0"/>
        <v>53144000</v>
      </c>
      <c r="P42" s="1475">
        <f t="shared" si="0"/>
        <v>50676000</v>
      </c>
      <c r="Q42" s="1475">
        <f t="shared" si="0"/>
        <v>30634845</v>
      </c>
      <c r="R42" s="1475">
        <f t="shared" si="0"/>
        <v>550000</v>
      </c>
      <c r="S42" s="1475">
        <f t="shared" si="0"/>
        <v>4100000</v>
      </c>
      <c r="T42" s="1475">
        <f t="shared" si="0"/>
        <v>3073490</v>
      </c>
      <c r="U42" s="1475">
        <f t="shared" si="0"/>
        <v>14350000</v>
      </c>
      <c r="V42" s="1475">
        <f t="shared" si="0"/>
        <v>12880000</v>
      </c>
      <c r="W42" s="1478">
        <f t="shared" si="0"/>
        <v>19528951</v>
      </c>
    </row>
    <row r="43" spans="1:23" s="1417" customFormat="1" ht="22.5" customHeight="1" thickTop="1" thickBot="1">
      <c r="A43" s="1500" t="s">
        <v>244</v>
      </c>
      <c r="B43" s="1468" t="s">
        <v>670</v>
      </c>
      <c r="C43" s="1469" t="s">
        <v>671</v>
      </c>
      <c r="D43" s="1470">
        <f>SUM(D44:D58)</f>
        <v>99572000</v>
      </c>
      <c r="E43" s="1470">
        <f>SUM(E44:E58)</f>
        <v>94100000</v>
      </c>
      <c r="F43" s="1471">
        <f>D43-E43</f>
        <v>5472000</v>
      </c>
      <c r="G43" s="1472">
        <f>F43/E43*100</f>
        <v>5.8150903294367691</v>
      </c>
      <c r="H43" s="1473">
        <f t="shared" ref="H43:W43" si="1">SUM(H44:H58)</f>
        <v>72024842</v>
      </c>
      <c r="I43" s="1474">
        <f t="shared" si="1"/>
        <v>720000</v>
      </c>
      <c r="J43" s="1470">
        <f t="shared" si="1"/>
        <v>0</v>
      </c>
      <c r="K43" s="1470">
        <f t="shared" si="1"/>
        <v>1055170</v>
      </c>
      <c r="L43" s="1470">
        <f t="shared" si="1"/>
        <v>36680000</v>
      </c>
      <c r="M43" s="1470">
        <f t="shared" si="1"/>
        <v>32680000</v>
      </c>
      <c r="N43" s="1470">
        <f t="shared" si="1"/>
        <v>23374540</v>
      </c>
      <c r="O43" s="1470">
        <f t="shared" si="1"/>
        <v>49672000</v>
      </c>
      <c r="P43" s="1470">
        <f t="shared" si="1"/>
        <v>47360000</v>
      </c>
      <c r="Q43" s="1470">
        <f t="shared" si="1"/>
        <v>29400805</v>
      </c>
      <c r="R43" s="1470">
        <f t="shared" si="1"/>
        <v>550000</v>
      </c>
      <c r="S43" s="1470">
        <f t="shared" si="1"/>
        <v>3900000</v>
      </c>
      <c r="T43" s="1470">
        <f t="shared" si="1"/>
        <v>3034610</v>
      </c>
      <c r="U43" s="1470">
        <f t="shared" si="1"/>
        <v>11950000</v>
      </c>
      <c r="V43" s="1470">
        <f t="shared" si="1"/>
        <v>10160000</v>
      </c>
      <c r="W43" s="1473">
        <f t="shared" si="1"/>
        <v>15159717</v>
      </c>
    </row>
    <row r="44" spans="1:23" s="1417" customFormat="1" ht="12" hidden="1" customHeight="1">
      <c r="A44" s="1500"/>
      <c r="B44" s="1425"/>
      <c r="C44" s="1443" t="s">
        <v>672</v>
      </c>
      <c r="D44" s="1444">
        <v>15700000</v>
      </c>
      <c r="E44" s="1444">
        <f t="shared" ref="E44:E58" si="2">SUM(J44,M44,P44,S44,V44)</f>
        <v>30800000</v>
      </c>
      <c r="F44" s="1445">
        <f>D44-E44</f>
        <v>-15100000</v>
      </c>
      <c r="G44" s="1446">
        <f>F44/E44*100</f>
        <v>-49.02597402597403</v>
      </c>
      <c r="H44" s="1447">
        <f>SUM(K44,N44,Q44,T44,W44)</f>
        <v>27301640</v>
      </c>
      <c r="I44" s="1448" t="s">
        <v>673</v>
      </c>
      <c r="J44" s="1449" t="s">
        <v>673</v>
      </c>
      <c r="K44" s="1450" t="s">
        <v>673</v>
      </c>
      <c r="L44" s="1444">
        <v>4200000</v>
      </c>
      <c r="M44" s="1449" t="s">
        <v>673</v>
      </c>
      <c r="N44" s="1451">
        <v>10400000</v>
      </c>
      <c r="O44" s="1444">
        <v>11500000</v>
      </c>
      <c r="P44" s="1444">
        <v>30800000</v>
      </c>
      <c r="Q44" s="1451">
        <v>16251640</v>
      </c>
      <c r="R44" s="1449" t="s">
        <v>673</v>
      </c>
      <c r="S44" s="1449" t="s">
        <v>673</v>
      </c>
      <c r="T44" s="1451">
        <v>650000</v>
      </c>
      <c r="U44" s="1449" t="s">
        <v>673</v>
      </c>
      <c r="V44" s="1449" t="s">
        <v>673</v>
      </c>
      <c r="W44" s="1501" t="s">
        <v>673</v>
      </c>
    </row>
    <row r="45" spans="1:23" s="1417" customFormat="1" ht="12" hidden="1" customHeight="1">
      <c r="A45" s="1500"/>
      <c r="B45" s="1425"/>
      <c r="C45" s="1420" t="s">
        <v>674</v>
      </c>
      <c r="D45" s="1418">
        <v>18900000</v>
      </c>
      <c r="E45" s="1418">
        <f t="shared" si="2"/>
        <v>25200000</v>
      </c>
      <c r="F45" s="1427">
        <f>D45-E45</f>
        <v>-6300000</v>
      </c>
      <c r="G45" s="1446">
        <f t="shared" ref="G45:G58" si="3">F45/E45*100</f>
        <v>-25</v>
      </c>
      <c r="H45" s="1431">
        <f t="shared" ref="H45:H103" si="4">SUM(K45,N45,Q45,T45,W45)</f>
        <v>2134090</v>
      </c>
      <c r="I45" s="1430" t="s">
        <v>673</v>
      </c>
      <c r="J45" s="1421" t="s">
        <v>673</v>
      </c>
      <c r="K45" s="1422" t="s">
        <v>673</v>
      </c>
      <c r="L45" s="1418">
        <v>14000000</v>
      </c>
      <c r="M45" s="1418">
        <v>18000000</v>
      </c>
      <c r="N45" s="1423">
        <v>788600</v>
      </c>
      <c r="O45" s="1418">
        <v>4500000</v>
      </c>
      <c r="P45" s="1418">
        <v>3600000</v>
      </c>
      <c r="Q45" s="1423">
        <v>1266180</v>
      </c>
      <c r="R45" s="1418">
        <v>400000</v>
      </c>
      <c r="S45" s="1418">
        <v>3600000</v>
      </c>
      <c r="T45" s="1423">
        <v>79310</v>
      </c>
      <c r="U45" s="1421" t="s">
        <v>673</v>
      </c>
      <c r="V45" s="1421" t="s">
        <v>673</v>
      </c>
      <c r="W45" s="1502" t="s">
        <v>673</v>
      </c>
    </row>
    <row r="46" spans="1:23" s="1417" customFormat="1" ht="12" hidden="1" customHeight="1">
      <c r="A46" s="1500"/>
      <c r="B46" s="1425"/>
      <c r="C46" s="1420" t="s">
        <v>675</v>
      </c>
      <c r="D46" s="1418">
        <v>5000000</v>
      </c>
      <c r="E46" s="1418">
        <f t="shared" si="2"/>
        <v>4800000</v>
      </c>
      <c r="F46" s="1427">
        <f t="shared" ref="F46:F57" si="5">D46-E46</f>
        <v>200000</v>
      </c>
      <c r="G46" s="1446">
        <f t="shared" si="3"/>
        <v>4.1666666666666661</v>
      </c>
      <c r="H46" s="1431">
        <f t="shared" si="4"/>
        <v>1107980</v>
      </c>
      <c r="I46" s="1430" t="s">
        <v>673</v>
      </c>
      <c r="J46" s="1421" t="s">
        <v>673</v>
      </c>
      <c r="K46" s="1422" t="s">
        <v>673</v>
      </c>
      <c r="L46" s="1418">
        <v>4000000</v>
      </c>
      <c r="M46" s="1418">
        <v>4800000</v>
      </c>
      <c r="N46" s="1423">
        <v>200000</v>
      </c>
      <c r="O46" s="1418">
        <v>1000000</v>
      </c>
      <c r="P46" s="1421" t="s">
        <v>673</v>
      </c>
      <c r="Q46" s="1423">
        <v>907980</v>
      </c>
      <c r="R46" s="1421" t="s">
        <v>673</v>
      </c>
      <c r="S46" s="1421" t="s">
        <v>673</v>
      </c>
      <c r="T46" s="1422" t="s">
        <v>673</v>
      </c>
      <c r="U46" s="1421" t="s">
        <v>673</v>
      </c>
      <c r="V46" s="1421" t="s">
        <v>673</v>
      </c>
      <c r="W46" s="1502" t="s">
        <v>673</v>
      </c>
    </row>
    <row r="47" spans="1:23" s="1417" customFormat="1" ht="12" hidden="1" customHeight="1">
      <c r="A47" s="1500"/>
      <c r="B47" s="1425"/>
      <c r="C47" s="1420" t="s">
        <v>676</v>
      </c>
      <c r="D47" s="1418">
        <v>20000000</v>
      </c>
      <c r="E47" s="1418">
        <f t="shared" si="2"/>
        <v>4000000</v>
      </c>
      <c r="F47" s="1427">
        <f t="shared" si="5"/>
        <v>16000000</v>
      </c>
      <c r="G47" s="1446">
        <f t="shared" si="3"/>
        <v>400</v>
      </c>
      <c r="H47" s="1431">
        <f t="shared" si="4"/>
        <v>362400</v>
      </c>
      <c r="I47" s="1430" t="s">
        <v>673</v>
      </c>
      <c r="J47" s="1421" t="s">
        <v>673</v>
      </c>
      <c r="K47" s="1422" t="s">
        <v>673</v>
      </c>
      <c r="L47" s="1421" t="s">
        <v>673</v>
      </c>
      <c r="M47" s="1421" t="s">
        <v>673</v>
      </c>
      <c r="N47" s="1422" t="s">
        <v>673</v>
      </c>
      <c r="O47" s="1418">
        <v>20000000</v>
      </c>
      <c r="P47" s="1418">
        <v>4000000</v>
      </c>
      <c r="Q47" s="1423">
        <v>362400</v>
      </c>
      <c r="R47" s="1421" t="s">
        <v>673</v>
      </c>
      <c r="S47" s="1421" t="s">
        <v>673</v>
      </c>
      <c r="T47" s="1422" t="s">
        <v>673</v>
      </c>
      <c r="U47" s="1421" t="s">
        <v>673</v>
      </c>
      <c r="V47" s="1421" t="s">
        <v>673</v>
      </c>
      <c r="W47" s="1502" t="s">
        <v>673</v>
      </c>
    </row>
    <row r="48" spans="1:23" s="1417" customFormat="1" ht="12" hidden="1" customHeight="1">
      <c r="A48" s="1500"/>
      <c r="B48" s="1425"/>
      <c r="C48" s="1420" t="s">
        <v>677</v>
      </c>
      <c r="D48" s="1418">
        <v>360000</v>
      </c>
      <c r="E48" s="1418">
        <f t="shared" si="2"/>
        <v>240000</v>
      </c>
      <c r="F48" s="1427">
        <f t="shared" si="5"/>
        <v>120000</v>
      </c>
      <c r="G48" s="1446">
        <f t="shared" si="3"/>
        <v>50</v>
      </c>
      <c r="H48" s="1431">
        <f t="shared" si="4"/>
        <v>1056975</v>
      </c>
      <c r="I48" s="1430" t="s">
        <v>673</v>
      </c>
      <c r="J48" s="1421" t="s">
        <v>673</v>
      </c>
      <c r="K48" s="1422" t="s">
        <v>673</v>
      </c>
      <c r="L48" s="1418">
        <v>360000</v>
      </c>
      <c r="M48" s="1418">
        <v>240000</v>
      </c>
      <c r="N48" s="1423">
        <v>1038000</v>
      </c>
      <c r="O48" s="1421" t="s">
        <v>673</v>
      </c>
      <c r="P48" s="1421" t="s">
        <v>673</v>
      </c>
      <c r="Q48" s="1423">
        <v>18975</v>
      </c>
      <c r="R48" s="1421" t="s">
        <v>673</v>
      </c>
      <c r="S48" s="1421" t="s">
        <v>673</v>
      </c>
      <c r="T48" s="1422" t="s">
        <v>673</v>
      </c>
      <c r="U48" s="1421" t="s">
        <v>673</v>
      </c>
      <c r="V48" s="1421" t="s">
        <v>673</v>
      </c>
      <c r="W48" s="1502" t="s">
        <v>673</v>
      </c>
    </row>
    <row r="49" spans="1:23" s="1417" customFormat="1" ht="12" hidden="1" customHeight="1">
      <c r="A49" s="1500"/>
      <c r="B49" s="1425"/>
      <c r="C49" s="1420" t="s">
        <v>678</v>
      </c>
      <c r="D49" s="1418">
        <v>1360000</v>
      </c>
      <c r="E49" s="1418">
        <f t="shared" si="2"/>
        <v>1480000</v>
      </c>
      <c r="F49" s="1427">
        <f t="shared" si="5"/>
        <v>-120000</v>
      </c>
      <c r="G49" s="1446">
        <f t="shared" si="3"/>
        <v>-8.1081081081081088</v>
      </c>
      <c r="H49" s="1431">
        <f t="shared" si="4"/>
        <v>594780</v>
      </c>
      <c r="I49" s="1430" t="s">
        <v>673</v>
      </c>
      <c r="J49" s="1421" t="s">
        <v>673</v>
      </c>
      <c r="K49" s="1422" t="s">
        <v>673</v>
      </c>
      <c r="L49" s="1418">
        <v>1240000</v>
      </c>
      <c r="M49" s="1418">
        <v>1240000</v>
      </c>
      <c r="N49" s="1422" t="s">
        <v>673</v>
      </c>
      <c r="O49" s="1418">
        <v>120000</v>
      </c>
      <c r="P49" s="1418">
        <v>240000</v>
      </c>
      <c r="Q49" s="1423">
        <v>594780</v>
      </c>
      <c r="R49" s="1421" t="s">
        <v>673</v>
      </c>
      <c r="S49" s="1421" t="s">
        <v>673</v>
      </c>
      <c r="T49" s="1422" t="s">
        <v>673</v>
      </c>
      <c r="U49" s="1421" t="s">
        <v>673</v>
      </c>
      <c r="V49" s="1421" t="s">
        <v>673</v>
      </c>
      <c r="W49" s="1502" t="s">
        <v>673</v>
      </c>
    </row>
    <row r="50" spans="1:23" s="1417" customFormat="1" ht="12" hidden="1" customHeight="1">
      <c r="A50" s="1500"/>
      <c r="B50" s="1425"/>
      <c r="C50" s="1420" t="s">
        <v>679</v>
      </c>
      <c r="D50" s="1418">
        <v>840000</v>
      </c>
      <c r="E50" s="1418">
        <f t="shared" si="2"/>
        <v>0</v>
      </c>
      <c r="F50" s="1427">
        <f t="shared" si="5"/>
        <v>840000</v>
      </c>
      <c r="G50" s="1446" t="s">
        <v>83</v>
      </c>
      <c r="H50" s="1431">
        <f t="shared" si="4"/>
        <v>773300</v>
      </c>
      <c r="I50" s="1430" t="s">
        <v>673</v>
      </c>
      <c r="J50" s="1421" t="s">
        <v>673</v>
      </c>
      <c r="K50" s="1422" t="s">
        <v>673</v>
      </c>
      <c r="L50" s="1421" t="s">
        <v>673</v>
      </c>
      <c r="M50" s="1421" t="s">
        <v>673</v>
      </c>
      <c r="N50" s="1422" t="s">
        <v>673</v>
      </c>
      <c r="O50" s="1418">
        <v>840000</v>
      </c>
      <c r="P50" s="1421" t="s">
        <v>673</v>
      </c>
      <c r="Q50" s="1423">
        <v>421800</v>
      </c>
      <c r="R50" s="1421" t="s">
        <v>673</v>
      </c>
      <c r="S50" s="1421" t="s">
        <v>673</v>
      </c>
      <c r="T50" s="1423">
        <v>351500</v>
      </c>
      <c r="U50" s="1421" t="s">
        <v>673</v>
      </c>
      <c r="V50" s="1421" t="s">
        <v>673</v>
      </c>
      <c r="W50" s="1502" t="s">
        <v>673</v>
      </c>
    </row>
    <row r="51" spans="1:23" s="1417" customFormat="1" ht="12" hidden="1" customHeight="1">
      <c r="A51" s="1500"/>
      <c r="B51" s="1425"/>
      <c r="C51" s="1420" t="s">
        <v>680</v>
      </c>
      <c r="D51" s="1418">
        <v>6190000</v>
      </c>
      <c r="E51" s="1418">
        <f t="shared" si="2"/>
        <v>4240000</v>
      </c>
      <c r="F51" s="1427">
        <f t="shared" si="5"/>
        <v>1950000</v>
      </c>
      <c r="G51" s="1446">
        <f t="shared" si="3"/>
        <v>45.990566037735846</v>
      </c>
      <c r="H51" s="1431">
        <f t="shared" si="4"/>
        <v>4478350</v>
      </c>
      <c r="I51" s="1430" t="s">
        <v>673</v>
      </c>
      <c r="J51" s="1421" t="s">
        <v>673</v>
      </c>
      <c r="K51" s="1423">
        <v>46000</v>
      </c>
      <c r="L51" s="1418">
        <v>480000</v>
      </c>
      <c r="M51" s="1418">
        <v>480000</v>
      </c>
      <c r="N51" s="1423">
        <v>610640</v>
      </c>
      <c r="O51" s="1418">
        <v>5200000</v>
      </c>
      <c r="P51" s="1418">
        <v>1300000</v>
      </c>
      <c r="Q51" s="1423">
        <v>2532460</v>
      </c>
      <c r="R51" s="1418">
        <v>150000</v>
      </c>
      <c r="S51" s="1418">
        <v>300000</v>
      </c>
      <c r="T51" s="1423">
        <v>134000</v>
      </c>
      <c r="U51" s="1418">
        <v>360000</v>
      </c>
      <c r="V51" s="1418">
        <v>2160000</v>
      </c>
      <c r="W51" s="1503">
        <v>1155250</v>
      </c>
    </row>
    <row r="52" spans="1:23" s="1417" customFormat="1" ht="12" hidden="1" customHeight="1">
      <c r="A52" s="1500"/>
      <c r="B52" s="1425"/>
      <c r="C52" s="1420" t="s">
        <v>681</v>
      </c>
      <c r="D52" s="1418">
        <v>2820000</v>
      </c>
      <c r="E52" s="1418">
        <f t="shared" si="2"/>
        <v>720000</v>
      </c>
      <c r="F52" s="1427">
        <f t="shared" si="5"/>
        <v>2100000</v>
      </c>
      <c r="G52" s="1446">
        <f t="shared" si="3"/>
        <v>291.66666666666663</v>
      </c>
      <c r="H52" s="1431">
        <f t="shared" si="4"/>
        <v>472650</v>
      </c>
      <c r="I52" s="1430" t="s">
        <v>673</v>
      </c>
      <c r="J52" s="1421" t="s">
        <v>673</v>
      </c>
      <c r="K52" s="1422" t="s">
        <v>673</v>
      </c>
      <c r="L52" s="1418">
        <v>720000</v>
      </c>
      <c r="M52" s="1418">
        <v>720000</v>
      </c>
      <c r="N52" s="1423">
        <v>322650</v>
      </c>
      <c r="O52" s="1418">
        <v>2100000</v>
      </c>
      <c r="P52" s="1421" t="s">
        <v>673</v>
      </c>
      <c r="Q52" s="1423">
        <v>150000</v>
      </c>
      <c r="R52" s="1421" t="s">
        <v>673</v>
      </c>
      <c r="S52" s="1421" t="s">
        <v>673</v>
      </c>
      <c r="T52" s="1422" t="s">
        <v>673</v>
      </c>
      <c r="U52" s="1421" t="s">
        <v>673</v>
      </c>
      <c r="V52" s="1421" t="s">
        <v>673</v>
      </c>
      <c r="W52" s="1502" t="s">
        <v>673</v>
      </c>
    </row>
    <row r="53" spans="1:23" s="1417" customFormat="1" ht="12" hidden="1" customHeight="1">
      <c r="A53" s="1500"/>
      <c r="B53" s="1425"/>
      <c r="C53" s="1420" t="s">
        <v>682</v>
      </c>
      <c r="D53" s="1418">
        <v>1200000</v>
      </c>
      <c r="E53" s="1418">
        <f t="shared" si="2"/>
        <v>1200000</v>
      </c>
      <c r="F53" s="1427">
        <f t="shared" si="5"/>
        <v>0</v>
      </c>
      <c r="G53" s="1446">
        <f t="shared" si="3"/>
        <v>0</v>
      </c>
      <c r="H53" s="1431">
        <f t="shared" si="4"/>
        <v>0</v>
      </c>
      <c r="I53" s="1430" t="s">
        <v>673</v>
      </c>
      <c r="J53" s="1421" t="s">
        <v>673</v>
      </c>
      <c r="K53" s="1422" t="s">
        <v>673</v>
      </c>
      <c r="L53" s="1418">
        <v>1200000</v>
      </c>
      <c r="M53" s="1418">
        <v>1200000</v>
      </c>
      <c r="N53" s="1422" t="s">
        <v>673</v>
      </c>
      <c r="O53" s="1421"/>
      <c r="P53" s="1421"/>
      <c r="Q53" s="1422" t="s">
        <v>673</v>
      </c>
      <c r="R53" s="1421"/>
      <c r="S53" s="1421"/>
      <c r="T53" s="1422" t="s">
        <v>673</v>
      </c>
      <c r="U53" s="1421"/>
      <c r="V53" s="1421"/>
      <c r="W53" s="1502" t="s">
        <v>673</v>
      </c>
    </row>
    <row r="54" spans="1:23" s="1417" customFormat="1" ht="12" hidden="1" customHeight="1">
      <c r="A54" s="1500"/>
      <c r="B54" s="1425"/>
      <c r="C54" s="1420" t="s">
        <v>683</v>
      </c>
      <c r="D54" s="1418">
        <v>2100000</v>
      </c>
      <c r="E54" s="1418">
        <f t="shared" si="2"/>
        <v>1700000</v>
      </c>
      <c r="F54" s="1427">
        <f t="shared" si="5"/>
        <v>400000</v>
      </c>
      <c r="G54" s="1446">
        <f t="shared" si="3"/>
        <v>23.52941176470588</v>
      </c>
      <c r="H54" s="1431">
        <f t="shared" si="4"/>
        <v>3152850</v>
      </c>
      <c r="I54" s="1430" t="s">
        <v>673</v>
      </c>
      <c r="J54" s="1421" t="s">
        <v>673</v>
      </c>
      <c r="K54" s="1422" t="s">
        <v>673</v>
      </c>
      <c r="L54" s="1418">
        <v>1600000</v>
      </c>
      <c r="M54" s="1418">
        <v>1200000</v>
      </c>
      <c r="N54" s="1423">
        <v>975900</v>
      </c>
      <c r="O54" s="1418">
        <v>500000</v>
      </c>
      <c r="P54" s="1418">
        <v>500000</v>
      </c>
      <c r="Q54" s="1423">
        <v>1554950</v>
      </c>
      <c r="R54" s="1421" t="s">
        <v>673</v>
      </c>
      <c r="S54" s="1421" t="s">
        <v>673</v>
      </c>
      <c r="T54" s="1423">
        <v>622000</v>
      </c>
      <c r="U54" s="1421" t="s">
        <v>673</v>
      </c>
      <c r="V54" s="1421" t="s">
        <v>673</v>
      </c>
      <c r="W54" s="1502" t="s">
        <v>673</v>
      </c>
    </row>
    <row r="55" spans="1:23" s="1417" customFormat="1" ht="12" hidden="1" customHeight="1">
      <c r="A55" s="1500"/>
      <c r="B55" s="1425"/>
      <c r="C55" s="1420" t="s">
        <v>684</v>
      </c>
      <c r="D55" s="1418">
        <v>240000</v>
      </c>
      <c r="E55" s="1418">
        <f t="shared" si="2"/>
        <v>840000</v>
      </c>
      <c r="F55" s="1427">
        <f t="shared" si="5"/>
        <v>-600000</v>
      </c>
      <c r="G55" s="1446">
        <f t="shared" si="3"/>
        <v>-71.428571428571431</v>
      </c>
      <c r="H55" s="1431">
        <f t="shared" si="4"/>
        <v>1191510</v>
      </c>
      <c r="I55" s="1430" t="s">
        <v>673</v>
      </c>
      <c r="J55" s="1421" t="s">
        <v>673</v>
      </c>
      <c r="K55" s="1422" t="s">
        <v>673</v>
      </c>
      <c r="L55" s="1421" t="s">
        <v>673</v>
      </c>
      <c r="M55" s="1421" t="s">
        <v>673</v>
      </c>
      <c r="N55" s="1423">
        <v>100000</v>
      </c>
      <c r="O55" s="1418">
        <v>240000</v>
      </c>
      <c r="P55" s="1418">
        <v>240000</v>
      </c>
      <c r="Q55" s="1423">
        <v>466660</v>
      </c>
      <c r="R55" s="1421" t="s">
        <v>673</v>
      </c>
      <c r="S55" s="1421" t="s">
        <v>673</v>
      </c>
      <c r="T55" s="1423">
        <v>576000</v>
      </c>
      <c r="U55" s="1421"/>
      <c r="V55" s="1418">
        <v>600000</v>
      </c>
      <c r="W55" s="1503">
        <v>48850</v>
      </c>
    </row>
    <row r="56" spans="1:23" s="1417" customFormat="1" ht="12" hidden="1" customHeight="1">
      <c r="A56" s="1500"/>
      <c r="B56" s="1425"/>
      <c r="C56" s="1420" t="s">
        <v>685</v>
      </c>
      <c r="D56" s="1418">
        <v>4660000</v>
      </c>
      <c r="E56" s="1418">
        <f t="shared" si="2"/>
        <v>5080000</v>
      </c>
      <c r="F56" s="1427">
        <f t="shared" si="5"/>
        <v>-420000</v>
      </c>
      <c r="G56" s="1446">
        <f t="shared" si="3"/>
        <v>-8.2677165354330722</v>
      </c>
      <c r="H56" s="1431">
        <f t="shared" si="4"/>
        <v>6304020</v>
      </c>
      <c r="I56" s="1430" t="s">
        <v>673</v>
      </c>
      <c r="J56" s="1421" t="s">
        <v>673</v>
      </c>
      <c r="K56" s="1422" t="s">
        <v>673</v>
      </c>
      <c r="L56" s="1421" t="s">
        <v>673</v>
      </c>
      <c r="M56" s="1421" t="s">
        <v>673</v>
      </c>
      <c r="N56" s="1423">
        <v>1119480</v>
      </c>
      <c r="O56" s="1418">
        <v>1560000</v>
      </c>
      <c r="P56" s="1418">
        <v>2080000</v>
      </c>
      <c r="Q56" s="1423">
        <v>605600</v>
      </c>
      <c r="R56" s="1421" t="s">
        <v>673</v>
      </c>
      <c r="S56" s="1421"/>
      <c r="T56" s="1423">
        <v>421200</v>
      </c>
      <c r="U56" s="1418">
        <v>3100000</v>
      </c>
      <c r="V56" s="1418">
        <v>3000000</v>
      </c>
      <c r="W56" s="1503">
        <v>4157740</v>
      </c>
    </row>
    <row r="57" spans="1:23" s="1417" customFormat="1" ht="12" hidden="1" customHeight="1">
      <c r="A57" s="1500"/>
      <c r="B57" s="1425"/>
      <c r="C57" s="1420" t="s">
        <v>686</v>
      </c>
      <c r="D57" s="1418">
        <v>7810000</v>
      </c>
      <c r="E57" s="1418">
        <f t="shared" si="2"/>
        <v>4800000</v>
      </c>
      <c r="F57" s="1427">
        <f t="shared" si="5"/>
        <v>3010000</v>
      </c>
      <c r="G57" s="1446">
        <f t="shared" si="3"/>
        <v>62.708333333333336</v>
      </c>
      <c r="H57" s="1431">
        <f t="shared" si="4"/>
        <v>8294417</v>
      </c>
      <c r="I57" s="1430" t="s">
        <v>673</v>
      </c>
      <c r="J57" s="1421" t="s">
        <v>673</v>
      </c>
      <c r="K57" s="1423">
        <v>197230</v>
      </c>
      <c r="L57" s="1421" t="s">
        <v>673</v>
      </c>
      <c r="M57" s="1421" t="s">
        <v>673</v>
      </c>
      <c r="N57" s="1423">
        <v>156900</v>
      </c>
      <c r="O57" s="1418">
        <v>1000000</v>
      </c>
      <c r="P57" s="1418">
        <v>1000000</v>
      </c>
      <c r="Q57" s="1423">
        <v>56500</v>
      </c>
      <c r="R57" s="1421" t="s">
        <v>673</v>
      </c>
      <c r="S57" s="1421" t="s">
        <v>673</v>
      </c>
      <c r="T57" s="1422" t="s">
        <v>673</v>
      </c>
      <c r="U57" s="1418">
        <v>6810000</v>
      </c>
      <c r="V57" s="1418">
        <v>3800000</v>
      </c>
      <c r="W57" s="1503">
        <v>7883787</v>
      </c>
    </row>
    <row r="58" spans="1:23" s="1417" customFormat="1" ht="12" hidden="1" customHeight="1">
      <c r="A58" s="1504"/>
      <c r="B58" s="1426"/>
      <c r="C58" s="1438" t="s">
        <v>687</v>
      </c>
      <c r="D58" s="1433">
        <f>SUM(I58,L58,O58,R58,U58)</f>
        <v>12392000</v>
      </c>
      <c r="E58" s="1433">
        <f t="shared" si="2"/>
        <v>9000000</v>
      </c>
      <c r="F58" s="1434">
        <f>D58-E58</f>
        <v>3392000</v>
      </c>
      <c r="G58" s="1446">
        <f t="shared" si="3"/>
        <v>37.68888888888889</v>
      </c>
      <c r="H58" s="1436">
        <f t="shared" si="4"/>
        <v>14799880</v>
      </c>
      <c r="I58" s="1437">
        <v>720000</v>
      </c>
      <c r="J58" s="1439" t="s">
        <v>673</v>
      </c>
      <c r="K58" s="1440">
        <v>811940</v>
      </c>
      <c r="L58" s="1433">
        <v>8880000</v>
      </c>
      <c r="M58" s="1433">
        <v>4800000</v>
      </c>
      <c r="N58" s="1440">
        <v>7662370</v>
      </c>
      <c r="O58" s="1433">
        <v>1112000</v>
      </c>
      <c r="P58" s="1433">
        <v>3600000</v>
      </c>
      <c r="Q58" s="1440">
        <v>4210880</v>
      </c>
      <c r="R58" s="1439" t="s">
        <v>673</v>
      </c>
      <c r="S58" s="1439" t="s">
        <v>673</v>
      </c>
      <c r="T58" s="1440">
        <v>200600</v>
      </c>
      <c r="U58" s="1433">
        <v>1680000</v>
      </c>
      <c r="V58" s="1433">
        <v>600000</v>
      </c>
      <c r="W58" s="1505">
        <v>1914090</v>
      </c>
    </row>
    <row r="59" spans="1:23" s="1417" customFormat="1" ht="22.5" hidden="1" customHeight="1">
      <c r="A59" s="1500"/>
      <c r="B59" s="1468"/>
      <c r="C59" s="1485"/>
      <c r="D59" s="4359" t="s">
        <v>730</v>
      </c>
      <c r="E59" s="4359"/>
      <c r="F59" s="4359"/>
      <c r="G59" s="4359"/>
      <c r="H59" s="4359"/>
      <c r="I59" s="4359"/>
      <c r="J59" s="4359"/>
      <c r="K59" s="4359"/>
      <c r="L59" s="4359"/>
      <c r="M59" s="4359"/>
      <c r="N59" s="4359"/>
      <c r="O59" s="1482"/>
      <c r="P59" s="1481"/>
      <c r="Q59" s="1484"/>
      <c r="R59" s="1483"/>
      <c r="S59" s="1483"/>
      <c r="T59" s="1484"/>
      <c r="U59" s="1481"/>
      <c r="V59" s="1481"/>
      <c r="W59" s="1506"/>
    </row>
    <row r="60" spans="1:23" s="1417" customFormat="1" ht="12.75" hidden="1" customHeight="1">
      <c r="A60" s="1500"/>
      <c r="B60" s="1468"/>
      <c r="C60" s="1485" t="s">
        <v>672</v>
      </c>
      <c r="D60" s="4359" t="s">
        <v>727</v>
      </c>
      <c r="E60" s="4359"/>
      <c r="F60" s="4359"/>
      <c r="G60" s="4359"/>
      <c r="H60" s="4359"/>
      <c r="I60" s="4359"/>
      <c r="J60" s="4359"/>
      <c r="K60" s="4359"/>
      <c r="L60" s="4359"/>
      <c r="M60" s="4359"/>
      <c r="N60" s="4359"/>
      <c r="O60" s="1482"/>
      <c r="P60" s="1481"/>
      <c r="Q60" s="1484"/>
      <c r="R60" s="1483"/>
      <c r="S60" s="1483"/>
      <c r="T60" s="1484"/>
      <c r="U60" s="1481"/>
      <c r="V60" s="1481"/>
      <c r="W60" s="1506"/>
    </row>
    <row r="61" spans="1:23" s="1417" customFormat="1" ht="12.75" hidden="1" customHeight="1">
      <c r="A61" s="1500"/>
      <c r="B61" s="1468"/>
      <c r="C61" s="1485" t="s">
        <v>674</v>
      </c>
      <c r="D61" s="4359" t="s">
        <v>728</v>
      </c>
      <c r="E61" s="4359"/>
      <c r="F61" s="4359"/>
      <c r="G61" s="4359"/>
      <c r="H61" s="4359"/>
      <c r="I61" s="4359"/>
      <c r="J61" s="4359"/>
      <c r="K61" s="4359"/>
      <c r="L61" s="4359"/>
      <c r="M61" s="4359"/>
      <c r="N61" s="4359"/>
      <c r="O61" s="1482"/>
      <c r="P61" s="1481"/>
      <c r="Q61" s="1484"/>
      <c r="R61" s="1483"/>
      <c r="S61" s="1483"/>
      <c r="T61" s="1484"/>
      <c r="U61" s="1481"/>
      <c r="V61" s="1481"/>
      <c r="W61" s="1506"/>
    </row>
    <row r="62" spans="1:23" s="1417" customFormat="1" ht="12.75" hidden="1" customHeight="1">
      <c r="A62" s="1500"/>
      <c r="B62" s="1468"/>
      <c r="C62" s="1485" t="s">
        <v>675</v>
      </c>
      <c r="D62" s="4359" t="s">
        <v>729</v>
      </c>
      <c r="E62" s="4359"/>
      <c r="F62" s="4359"/>
      <c r="G62" s="4359"/>
      <c r="H62" s="4359"/>
      <c r="I62" s="4359"/>
      <c r="J62" s="4359"/>
      <c r="K62" s="4359"/>
      <c r="L62" s="4359"/>
      <c r="M62" s="4359"/>
      <c r="N62" s="4359"/>
      <c r="O62" s="1482"/>
      <c r="P62" s="1481"/>
      <c r="Q62" s="1484"/>
      <c r="R62" s="1483"/>
      <c r="S62" s="1483"/>
      <c r="T62" s="1484"/>
      <c r="U62" s="1481"/>
      <c r="V62" s="1481"/>
      <c r="W62" s="1506"/>
    </row>
    <row r="63" spans="1:23" s="1417" customFormat="1" ht="12.75" hidden="1" customHeight="1">
      <c r="A63" s="1500"/>
      <c r="B63" s="1468"/>
      <c r="C63" s="1485" t="s">
        <v>676</v>
      </c>
      <c r="D63" s="4359" t="s">
        <v>735</v>
      </c>
      <c r="E63" s="4359"/>
      <c r="F63" s="4359"/>
      <c r="G63" s="4359"/>
      <c r="H63" s="4359"/>
      <c r="I63" s="4359"/>
      <c r="J63" s="4359"/>
      <c r="K63" s="4359"/>
      <c r="L63" s="4359"/>
      <c r="M63" s="4359"/>
      <c r="N63" s="4359"/>
      <c r="O63" s="1482"/>
      <c r="P63" s="1481"/>
      <c r="Q63" s="1484"/>
      <c r="R63" s="1483"/>
      <c r="S63" s="1483"/>
      <c r="T63" s="1484"/>
      <c r="U63" s="1481"/>
      <c r="V63" s="1481"/>
      <c r="W63" s="1506"/>
    </row>
    <row r="64" spans="1:23" s="1417" customFormat="1" ht="12.75" hidden="1" customHeight="1">
      <c r="A64" s="1500"/>
      <c r="B64" s="1468"/>
      <c r="C64" s="1485" t="s">
        <v>677</v>
      </c>
      <c r="D64" s="4359" t="s">
        <v>731</v>
      </c>
      <c r="E64" s="4359"/>
      <c r="F64" s="4359"/>
      <c r="G64" s="4359"/>
      <c r="H64" s="4359"/>
      <c r="I64" s="4359"/>
      <c r="J64" s="4359"/>
      <c r="K64" s="4359"/>
      <c r="L64" s="4359"/>
      <c r="M64" s="4359"/>
      <c r="N64" s="4359"/>
      <c r="O64" s="1482"/>
      <c r="P64" s="1481"/>
      <c r="Q64" s="1484"/>
      <c r="R64" s="1483"/>
      <c r="S64" s="1483"/>
      <c r="T64" s="1484"/>
      <c r="U64" s="1481"/>
      <c r="V64" s="1481"/>
      <c r="W64" s="1506"/>
    </row>
    <row r="65" spans="1:23" s="1417" customFormat="1" ht="12.75" hidden="1" customHeight="1">
      <c r="A65" s="1500"/>
      <c r="B65" s="1468"/>
      <c r="C65" s="1485" t="s">
        <v>678</v>
      </c>
      <c r="D65" s="4359" t="s">
        <v>732</v>
      </c>
      <c r="E65" s="4359"/>
      <c r="F65" s="4359"/>
      <c r="G65" s="4359"/>
      <c r="H65" s="4359"/>
      <c r="I65" s="4359"/>
      <c r="J65" s="4359"/>
      <c r="K65" s="4359"/>
      <c r="L65" s="4359"/>
      <c r="M65" s="4359"/>
      <c r="N65" s="4359"/>
      <c r="O65" s="1482"/>
      <c r="P65" s="1481"/>
      <c r="Q65" s="1484"/>
      <c r="R65" s="1483"/>
      <c r="S65" s="1483"/>
      <c r="T65" s="1484"/>
      <c r="U65" s="1481"/>
      <c r="V65" s="1481"/>
      <c r="W65" s="1506"/>
    </row>
    <row r="66" spans="1:23" s="1417" customFormat="1" ht="12.75" hidden="1" customHeight="1">
      <c r="A66" s="1500"/>
      <c r="B66" s="1468"/>
      <c r="C66" s="1485" t="s">
        <v>679</v>
      </c>
      <c r="D66" s="4359" t="s">
        <v>733</v>
      </c>
      <c r="E66" s="4359"/>
      <c r="F66" s="4359"/>
      <c r="G66" s="4359"/>
      <c r="H66" s="4359"/>
      <c r="I66" s="4359"/>
      <c r="J66" s="4359"/>
      <c r="K66" s="4359"/>
      <c r="L66" s="4359"/>
      <c r="M66" s="4359"/>
      <c r="N66" s="4359"/>
      <c r="O66" s="1482"/>
      <c r="P66" s="1481"/>
      <c r="Q66" s="1484"/>
      <c r="R66" s="1483"/>
      <c r="S66" s="1483"/>
      <c r="T66" s="1484"/>
      <c r="U66" s="1481"/>
      <c r="V66" s="1481"/>
      <c r="W66" s="1506"/>
    </row>
    <row r="67" spans="1:23" s="1417" customFormat="1" ht="12.75" hidden="1" customHeight="1">
      <c r="A67" s="1500"/>
      <c r="B67" s="1468"/>
      <c r="C67" s="1485" t="s">
        <v>680</v>
      </c>
      <c r="D67" s="4359" t="s">
        <v>734</v>
      </c>
      <c r="E67" s="4359"/>
      <c r="F67" s="4359"/>
      <c r="G67" s="4359"/>
      <c r="H67" s="4359"/>
      <c r="I67" s="4359"/>
      <c r="J67" s="4359"/>
      <c r="K67" s="4359"/>
      <c r="L67" s="4359"/>
      <c r="M67" s="4359"/>
      <c r="N67" s="4359"/>
      <c r="O67" s="1482"/>
      <c r="P67" s="1481"/>
      <c r="Q67" s="1484"/>
      <c r="R67" s="1483"/>
      <c r="S67" s="1483"/>
      <c r="T67" s="1484"/>
      <c r="U67" s="1481"/>
      <c r="V67" s="1481"/>
      <c r="W67" s="1506"/>
    </row>
    <row r="68" spans="1:23" s="1417" customFormat="1" ht="12.75" hidden="1" customHeight="1">
      <c r="A68" s="1500"/>
      <c r="B68" s="1468"/>
      <c r="C68" s="1485" t="s">
        <v>681</v>
      </c>
      <c r="D68" s="4359" t="s">
        <v>736</v>
      </c>
      <c r="E68" s="4359"/>
      <c r="F68" s="4359"/>
      <c r="G68" s="4359"/>
      <c r="H68" s="4359"/>
      <c r="I68" s="4359"/>
      <c r="J68" s="4359"/>
      <c r="K68" s="4359"/>
      <c r="L68" s="4359"/>
      <c r="M68" s="4359"/>
      <c r="N68" s="4359"/>
      <c r="O68" s="1482"/>
      <c r="P68" s="1481"/>
      <c r="Q68" s="1484"/>
      <c r="R68" s="1483"/>
      <c r="S68" s="1483"/>
      <c r="T68" s="1484"/>
      <c r="U68" s="1481"/>
      <c r="V68" s="1481"/>
      <c r="W68" s="1506"/>
    </row>
    <row r="69" spans="1:23" s="1417" customFormat="1" ht="12.75" hidden="1" customHeight="1">
      <c r="A69" s="1500"/>
      <c r="B69" s="1468"/>
      <c r="C69" s="1485" t="s">
        <v>682</v>
      </c>
      <c r="D69" s="4359" t="s">
        <v>737</v>
      </c>
      <c r="E69" s="4359"/>
      <c r="F69" s="4359"/>
      <c r="G69" s="4359"/>
      <c r="H69" s="4359"/>
      <c r="I69" s="4359"/>
      <c r="J69" s="4359"/>
      <c r="K69" s="4359"/>
      <c r="L69" s="4359"/>
      <c r="M69" s="4359"/>
      <c r="N69" s="4359"/>
      <c r="O69" s="1482"/>
      <c r="P69" s="1481"/>
      <c r="Q69" s="1484"/>
      <c r="R69" s="1483"/>
      <c r="S69" s="1483"/>
      <c r="T69" s="1484"/>
      <c r="U69" s="1481"/>
      <c r="V69" s="1481"/>
      <c r="W69" s="1506"/>
    </row>
    <row r="70" spans="1:23" s="1417" customFormat="1" ht="12.75" hidden="1" customHeight="1">
      <c r="A70" s="1500"/>
      <c r="B70" s="1468"/>
      <c r="C70" s="1485" t="s">
        <v>683</v>
      </c>
      <c r="D70" s="4359" t="s">
        <v>738</v>
      </c>
      <c r="E70" s="4359"/>
      <c r="F70" s="4359"/>
      <c r="G70" s="4359"/>
      <c r="H70" s="4359"/>
      <c r="I70" s="4359"/>
      <c r="J70" s="4359"/>
      <c r="K70" s="4359"/>
      <c r="L70" s="4359"/>
      <c r="M70" s="4359"/>
      <c r="N70" s="4359"/>
      <c r="O70" s="1482"/>
      <c r="P70" s="1481"/>
      <c r="Q70" s="1484"/>
      <c r="R70" s="1483"/>
      <c r="S70" s="1483"/>
      <c r="T70" s="1484"/>
      <c r="U70" s="1481"/>
      <c r="V70" s="1481"/>
      <c r="W70" s="1506"/>
    </row>
    <row r="71" spans="1:23" s="1417" customFormat="1" ht="12.75" hidden="1" customHeight="1">
      <c r="A71" s="1500"/>
      <c r="B71" s="1468"/>
      <c r="C71" s="1485" t="s">
        <v>684</v>
      </c>
      <c r="D71" s="4359" t="s">
        <v>739</v>
      </c>
      <c r="E71" s="4359"/>
      <c r="F71" s="4359"/>
      <c r="G71" s="4359"/>
      <c r="H71" s="4359"/>
      <c r="I71" s="4359"/>
      <c r="J71" s="4359"/>
      <c r="K71" s="4359"/>
      <c r="L71" s="4359"/>
      <c r="M71" s="4359"/>
      <c r="N71" s="4359"/>
      <c r="O71" s="1482"/>
      <c r="P71" s="1481"/>
      <c r="Q71" s="1484"/>
      <c r="R71" s="1483"/>
      <c r="S71" s="1483"/>
      <c r="T71" s="1484"/>
      <c r="U71" s="1481"/>
      <c r="V71" s="1481"/>
      <c r="W71" s="1506"/>
    </row>
    <row r="72" spans="1:23" s="1417" customFormat="1" ht="12.75" hidden="1" customHeight="1">
      <c r="A72" s="1500"/>
      <c r="B72" s="1468"/>
      <c r="C72" s="1485" t="s">
        <v>685</v>
      </c>
      <c r="D72" s="4359" t="s">
        <v>740</v>
      </c>
      <c r="E72" s="4359"/>
      <c r="F72" s="4359"/>
      <c r="G72" s="4359"/>
      <c r="H72" s="4359"/>
      <c r="I72" s="4359"/>
      <c r="J72" s="4359"/>
      <c r="K72" s="4359"/>
      <c r="L72" s="4359"/>
      <c r="M72" s="4359"/>
      <c r="N72" s="4359"/>
      <c r="O72" s="1482"/>
      <c r="P72" s="1481"/>
      <c r="Q72" s="1484"/>
      <c r="R72" s="1483"/>
      <c r="S72" s="1483"/>
      <c r="T72" s="1484"/>
      <c r="U72" s="1481"/>
      <c r="V72" s="1481"/>
      <c r="W72" s="1506"/>
    </row>
    <row r="73" spans="1:23" s="1417" customFormat="1" ht="12.75" hidden="1" customHeight="1">
      <c r="A73" s="1500"/>
      <c r="B73" s="1468"/>
      <c r="C73" s="1485" t="s">
        <v>686</v>
      </c>
      <c r="D73" s="4359" t="s">
        <v>741</v>
      </c>
      <c r="E73" s="4359"/>
      <c r="F73" s="4359"/>
      <c r="G73" s="4359"/>
      <c r="H73" s="4359"/>
      <c r="I73" s="4359"/>
      <c r="J73" s="4359"/>
      <c r="K73" s="4359"/>
      <c r="L73" s="4359"/>
      <c r="M73" s="4359"/>
      <c r="N73" s="4359"/>
      <c r="O73" s="1482"/>
      <c r="P73" s="1481"/>
      <c r="Q73" s="1484"/>
      <c r="R73" s="1483"/>
      <c r="S73" s="1483"/>
      <c r="T73" s="1484"/>
      <c r="U73" s="1481"/>
      <c r="V73" s="1481"/>
      <c r="W73" s="1506"/>
    </row>
    <row r="74" spans="1:23" s="1417" customFormat="1" ht="12.75" hidden="1" customHeight="1" thickBot="1">
      <c r="A74" s="1500"/>
      <c r="B74" s="1468"/>
      <c r="C74" s="1486" t="s">
        <v>687</v>
      </c>
      <c r="D74" s="4359" t="s">
        <v>742</v>
      </c>
      <c r="E74" s="4359"/>
      <c r="F74" s="4359"/>
      <c r="G74" s="4359"/>
      <c r="H74" s="4359"/>
      <c r="I74" s="4359"/>
      <c r="J74" s="4359"/>
      <c r="K74" s="4359"/>
      <c r="L74" s="4359"/>
      <c r="M74" s="4359"/>
      <c r="N74" s="4359"/>
      <c r="O74" s="1482"/>
      <c r="P74" s="1481"/>
      <c r="Q74" s="1484"/>
      <c r="R74" s="1483"/>
      <c r="S74" s="1483"/>
      <c r="T74" s="1484"/>
      <c r="U74" s="1481"/>
      <c r="V74" s="1481"/>
      <c r="W74" s="1506"/>
    </row>
    <row r="75" spans="1:23" s="1417" customFormat="1" ht="22.5" customHeight="1" thickBot="1">
      <c r="A75" s="1507" t="s">
        <v>688</v>
      </c>
      <c r="B75" s="1432" t="s">
        <v>689</v>
      </c>
      <c r="C75" s="1454" t="s">
        <v>671</v>
      </c>
      <c r="D75" s="1455">
        <f>SUM(D76:D81)</f>
        <v>129008958</v>
      </c>
      <c r="E75" s="1455">
        <f t="shared" ref="E75:E81" si="6">SUM(J75,M75,P75,S75,V75)</f>
        <v>71065400</v>
      </c>
      <c r="F75" s="1456">
        <f t="shared" ref="F75:F103" si="7">D75-E75</f>
        <v>57943558</v>
      </c>
      <c r="G75" s="1457">
        <f t="shared" ref="G75:G81" si="8">F75/D75*100</f>
        <v>44.914367884437915</v>
      </c>
      <c r="H75" s="1458">
        <f t="shared" si="4"/>
        <v>73102950</v>
      </c>
      <c r="I75" s="1459">
        <f t="shared" ref="I75:W75" si="9">SUM(I76:I81)</f>
        <v>127948958</v>
      </c>
      <c r="J75" s="1455">
        <f t="shared" si="9"/>
        <v>70265400</v>
      </c>
      <c r="K75" s="1455">
        <f t="shared" si="9"/>
        <v>71832950</v>
      </c>
      <c r="L75" s="1455">
        <f t="shared" si="9"/>
        <v>0</v>
      </c>
      <c r="M75" s="1455">
        <f t="shared" si="9"/>
        <v>0</v>
      </c>
      <c r="N75" s="1455">
        <f t="shared" si="9"/>
        <v>1270000</v>
      </c>
      <c r="O75" s="1455">
        <f t="shared" si="9"/>
        <v>1060000</v>
      </c>
      <c r="P75" s="1455">
        <f t="shared" si="9"/>
        <v>800000</v>
      </c>
      <c r="Q75" s="1455">
        <f t="shared" si="9"/>
        <v>0</v>
      </c>
      <c r="R75" s="1455">
        <f t="shared" si="9"/>
        <v>0</v>
      </c>
      <c r="S75" s="1455">
        <f t="shared" si="9"/>
        <v>0</v>
      </c>
      <c r="T75" s="1455">
        <f t="shared" si="9"/>
        <v>0</v>
      </c>
      <c r="U75" s="1455">
        <f t="shared" si="9"/>
        <v>0</v>
      </c>
      <c r="V75" s="1455">
        <f t="shared" si="9"/>
        <v>0</v>
      </c>
      <c r="W75" s="1458">
        <f t="shared" si="9"/>
        <v>0</v>
      </c>
    </row>
    <row r="76" spans="1:23" s="1417" customFormat="1" ht="12" hidden="1" customHeight="1">
      <c r="A76" s="1500"/>
      <c r="B76" s="1425"/>
      <c r="C76" s="1443" t="s">
        <v>690</v>
      </c>
      <c r="D76" s="1444">
        <v>103270000</v>
      </c>
      <c r="E76" s="1444">
        <f t="shared" si="6"/>
        <v>57960000</v>
      </c>
      <c r="F76" s="1480">
        <f t="shared" si="7"/>
        <v>45310000</v>
      </c>
      <c r="G76" s="1446">
        <f t="shared" si="8"/>
        <v>43.875278396436521</v>
      </c>
      <c r="H76" s="1447">
        <f t="shared" si="4"/>
        <v>58918250</v>
      </c>
      <c r="I76" s="1452">
        <v>103270000</v>
      </c>
      <c r="J76" s="1444">
        <v>57960000</v>
      </c>
      <c r="K76" s="1451">
        <v>58918250</v>
      </c>
      <c r="L76" s="1449" t="s">
        <v>673</v>
      </c>
      <c r="M76" s="1449" t="s">
        <v>673</v>
      </c>
      <c r="N76" s="1450" t="s">
        <v>673</v>
      </c>
      <c r="O76" s="1449" t="s">
        <v>673</v>
      </c>
      <c r="P76" s="1449" t="s">
        <v>673</v>
      </c>
      <c r="Q76" s="1450" t="s">
        <v>673</v>
      </c>
      <c r="R76" s="1449" t="s">
        <v>673</v>
      </c>
      <c r="S76" s="1449" t="s">
        <v>673</v>
      </c>
      <c r="T76" s="1450" t="s">
        <v>673</v>
      </c>
      <c r="U76" s="1449" t="s">
        <v>673</v>
      </c>
      <c r="V76" s="1449" t="s">
        <v>673</v>
      </c>
      <c r="W76" s="1501" t="s">
        <v>673</v>
      </c>
    </row>
    <row r="77" spans="1:23" s="1417" customFormat="1" ht="12" hidden="1" customHeight="1">
      <c r="A77" s="1500"/>
      <c r="B77" s="1425"/>
      <c r="C77" s="1420" t="s">
        <v>691</v>
      </c>
      <c r="D77" s="1418">
        <v>6000000</v>
      </c>
      <c r="E77" s="1418">
        <f t="shared" si="6"/>
        <v>1600000</v>
      </c>
      <c r="F77" s="1434">
        <f t="shared" si="7"/>
        <v>4400000</v>
      </c>
      <c r="G77" s="1428">
        <f t="shared" si="8"/>
        <v>73.333333333333329</v>
      </c>
      <c r="H77" s="1431">
        <f t="shared" si="4"/>
        <v>2000000</v>
      </c>
      <c r="I77" s="1429">
        <v>6000000</v>
      </c>
      <c r="J77" s="1418">
        <v>1600000</v>
      </c>
      <c r="K77" s="1423">
        <v>2000000</v>
      </c>
      <c r="L77" s="1421" t="s">
        <v>673</v>
      </c>
      <c r="M77" s="1421" t="s">
        <v>673</v>
      </c>
      <c r="N77" s="1422" t="s">
        <v>673</v>
      </c>
      <c r="O77" s="1421" t="s">
        <v>673</v>
      </c>
      <c r="P77" s="1421" t="s">
        <v>673</v>
      </c>
      <c r="Q77" s="1422" t="s">
        <v>673</v>
      </c>
      <c r="R77" s="1421" t="s">
        <v>673</v>
      </c>
      <c r="S77" s="1421" t="s">
        <v>673</v>
      </c>
      <c r="T77" s="1422" t="s">
        <v>673</v>
      </c>
      <c r="U77" s="1421" t="s">
        <v>673</v>
      </c>
      <c r="V77" s="1421" t="s">
        <v>673</v>
      </c>
      <c r="W77" s="1502" t="s">
        <v>673</v>
      </c>
    </row>
    <row r="78" spans="1:23" s="1417" customFormat="1" ht="12" hidden="1" customHeight="1">
      <c r="A78" s="1500"/>
      <c r="B78" s="1425"/>
      <c r="C78" s="1420" t="s">
        <v>692</v>
      </c>
      <c r="D78" s="1418">
        <v>460000</v>
      </c>
      <c r="E78" s="1418">
        <f t="shared" si="6"/>
        <v>800000</v>
      </c>
      <c r="F78" s="1434">
        <f t="shared" si="7"/>
        <v>-340000</v>
      </c>
      <c r="G78" s="1428">
        <f t="shared" si="8"/>
        <v>-73.91304347826086</v>
      </c>
      <c r="H78" s="1431">
        <f t="shared" si="4"/>
        <v>1270000</v>
      </c>
      <c r="I78" s="1430" t="s">
        <v>673</v>
      </c>
      <c r="J78" s="1421" t="s">
        <v>673</v>
      </c>
      <c r="K78" s="1422" t="s">
        <v>673</v>
      </c>
      <c r="L78" s="1421" t="s">
        <v>673</v>
      </c>
      <c r="M78" s="1421" t="s">
        <v>673</v>
      </c>
      <c r="N78" s="1423">
        <v>1270000</v>
      </c>
      <c r="O78" s="1418">
        <v>460000</v>
      </c>
      <c r="P78" s="1418">
        <v>800000</v>
      </c>
      <c r="Q78" s="1422" t="s">
        <v>673</v>
      </c>
      <c r="R78" s="1421" t="s">
        <v>673</v>
      </c>
      <c r="S78" s="1421" t="s">
        <v>673</v>
      </c>
      <c r="T78" s="1422" t="s">
        <v>673</v>
      </c>
      <c r="U78" s="1421" t="s">
        <v>673</v>
      </c>
      <c r="V78" s="1421" t="s">
        <v>673</v>
      </c>
      <c r="W78" s="1502" t="s">
        <v>673</v>
      </c>
    </row>
    <row r="79" spans="1:23" s="1417" customFormat="1" ht="12" hidden="1" customHeight="1">
      <c r="A79" s="1500"/>
      <c r="B79" s="1425"/>
      <c r="C79" s="1420" t="s">
        <v>693</v>
      </c>
      <c r="D79" s="1418">
        <v>9478958</v>
      </c>
      <c r="E79" s="1418">
        <f t="shared" si="6"/>
        <v>5255400</v>
      </c>
      <c r="F79" s="1434">
        <f t="shared" si="7"/>
        <v>4223558</v>
      </c>
      <c r="G79" s="1428">
        <f t="shared" si="8"/>
        <v>44.557197109640114</v>
      </c>
      <c r="H79" s="1431">
        <f t="shared" si="4"/>
        <v>8264700</v>
      </c>
      <c r="I79" s="1429">
        <v>9478958</v>
      </c>
      <c r="J79" s="1418">
        <v>5255400</v>
      </c>
      <c r="K79" s="1423">
        <v>8264700</v>
      </c>
      <c r="L79" s="1421" t="s">
        <v>673</v>
      </c>
      <c r="M79" s="1421" t="s">
        <v>673</v>
      </c>
      <c r="N79" s="1422" t="s">
        <v>673</v>
      </c>
      <c r="O79" s="1421" t="s">
        <v>673</v>
      </c>
      <c r="P79" s="1421" t="s">
        <v>673</v>
      </c>
      <c r="Q79" s="1422" t="s">
        <v>673</v>
      </c>
      <c r="R79" s="1421" t="s">
        <v>673</v>
      </c>
      <c r="S79" s="1421" t="s">
        <v>673</v>
      </c>
      <c r="T79" s="1422" t="s">
        <v>673</v>
      </c>
      <c r="U79" s="1421" t="s">
        <v>673</v>
      </c>
      <c r="V79" s="1421" t="s">
        <v>673</v>
      </c>
      <c r="W79" s="1502" t="s">
        <v>673</v>
      </c>
    </row>
    <row r="80" spans="1:23" s="1417" customFormat="1" ht="12" hidden="1" customHeight="1">
      <c r="A80" s="1500"/>
      <c r="B80" s="1425"/>
      <c r="C80" s="1420" t="s">
        <v>694</v>
      </c>
      <c r="D80" s="1418">
        <v>1000000</v>
      </c>
      <c r="E80" s="1418">
        <f t="shared" si="6"/>
        <v>450000</v>
      </c>
      <c r="F80" s="1434">
        <f t="shared" si="7"/>
        <v>550000</v>
      </c>
      <c r="G80" s="1428">
        <f t="shared" si="8"/>
        <v>55.000000000000007</v>
      </c>
      <c r="H80" s="1431">
        <f t="shared" si="4"/>
        <v>2650000</v>
      </c>
      <c r="I80" s="1429">
        <v>400000</v>
      </c>
      <c r="J80" s="1418">
        <v>450000</v>
      </c>
      <c r="K80" s="1423">
        <v>2650000</v>
      </c>
      <c r="L80" s="1421" t="s">
        <v>673</v>
      </c>
      <c r="M80" s="1421" t="s">
        <v>673</v>
      </c>
      <c r="N80" s="1422" t="s">
        <v>673</v>
      </c>
      <c r="O80" s="1418">
        <v>600000</v>
      </c>
      <c r="P80" s="1421" t="s">
        <v>673</v>
      </c>
      <c r="Q80" s="1422" t="s">
        <v>673</v>
      </c>
      <c r="R80" s="1421" t="s">
        <v>673</v>
      </c>
      <c r="S80" s="1421" t="s">
        <v>673</v>
      </c>
      <c r="T80" s="1422" t="s">
        <v>673</v>
      </c>
      <c r="U80" s="1421" t="s">
        <v>673</v>
      </c>
      <c r="V80" s="1421" t="s">
        <v>673</v>
      </c>
      <c r="W80" s="1502" t="s">
        <v>673</v>
      </c>
    </row>
    <row r="81" spans="1:23" s="1417" customFormat="1" ht="12" hidden="1" customHeight="1">
      <c r="A81" s="1500"/>
      <c r="B81" s="1426"/>
      <c r="C81" s="1441" t="s">
        <v>695</v>
      </c>
      <c r="D81" s="1433">
        <v>8800000</v>
      </c>
      <c r="E81" s="1433">
        <f t="shared" si="6"/>
        <v>5000000</v>
      </c>
      <c r="F81" s="1434">
        <f t="shared" si="7"/>
        <v>3800000</v>
      </c>
      <c r="G81" s="1435">
        <f t="shared" si="8"/>
        <v>43.18181818181818</v>
      </c>
      <c r="H81" s="1436">
        <f t="shared" si="4"/>
        <v>0</v>
      </c>
      <c r="I81" s="1437">
        <v>8800000</v>
      </c>
      <c r="J81" s="1433">
        <v>5000000</v>
      </c>
      <c r="K81" s="1442" t="s">
        <v>673</v>
      </c>
      <c r="L81" s="1439"/>
      <c r="M81" s="1439"/>
      <c r="N81" s="1442" t="s">
        <v>673</v>
      </c>
      <c r="O81" s="1439"/>
      <c r="P81" s="1439"/>
      <c r="Q81" s="1442" t="s">
        <v>673</v>
      </c>
      <c r="R81" s="1439"/>
      <c r="S81" s="1439"/>
      <c r="T81" s="1442" t="s">
        <v>673</v>
      </c>
      <c r="U81" s="1439"/>
      <c r="V81" s="1439"/>
      <c r="W81" s="1508" t="s">
        <v>673</v>
      </c>
    </row>
    <row r="82" spans="1:23" s="1156" customFormat="1" ht="12.75" hidden="1" customHeight="1">
      <c r="A82" s="1509"/>
      <c r="B82" s="1488"/>
      <c r="C82" s="1489" t="s">
        <v>690</v>
      </c>
      <c r="D82" s="4354" t="s">
        <v>745</v>
      </c>
      <c r="E82" s="4355"/>
      <c r="F82" s="4355"/>
      <c r="G82" s="4355"/>
      <c r="H82" s="4355"/>
      <c r="I82" s="4355"/>
      <c r="J82" s="4355"/>
      <c r="K82" s="4355"/>
      <c r="L82" s="4355"/>
      <c r="M82" s="4355"/>
      <c r="N82" s="4356"/>
      <c r="O82" s="1483"/>
      <c r="P82" s="1483"/>
      <c r="Q82" s="1487"/>
      <c r="R82" s="1483"/>
      <c r="S82" s="1483"/>
      <c r="T82" s="1487"/>
      <c r="U82" s="1483"/>
      <c r="V82" s="1483"/>
      <c r="W82" s="1510"/>
    </row>
    <row r="83" spans="1:23" s="1156" customFormat="1" ht="12.75" hidden="1" customHeight="1">
      <c r="A83" s="1509"/>
      <c r="B83" s="1488"/>
      <c r="C83" s="1490" t="s">
        <v>691</v>
      </c>
      <c r="D83" s="4354" t="s">
        <v>748</v>
      </c>
      <c r="E83" s="4355"/>
      <c r="F83" s="4355"/>
      <c r="G83" s="4355"/>
      <c r="H83" s="4355"/>
      <c r="I83" s="4355"/>
      <c r="J83" s="4355"/>
      <c r="K83" s="4355"/>
      <c r="L83" s="4355"/>
      <c r="M83" s="4355"/>
      <c r="N83" s="4356"/>
      <c r="O83" s="1483"/>
      <c r="P83" s="1483"/>
      <c r="Q83" s="1487"/>
      <c r="R83" s="1483"/>
      <c r="S83" s="1483"/>
      <c r="T83" s="1487"/>
      <c r="U83" s="1483"/>
      <c r="V83" s="1483"/>
      <c r="W83" s="1510"/>
    </row>
    <row r="84" spans="1:23" s="1156" customFormat="1" ht="12.75" hidden="1" customHeight="1">
      <c r="A84" s="1509"/>
      <c r="B84" s="1488"/>
      <c r="C84" s="1490" t="s">
        <v>692</v>
      </c>
      <c r="D84" s="4354" t="s">
        <v>744</v>
      </c>
      <c r="E84" s="4355"/>
      <c r="F84" s="4355"/>
      <c r="G84" s="4355"/>
      <c r="H84" s="4355"/>
      <c r="I84" s="4355"/>
      <c r="J84" s="4355"/>
      <c r="K84" s="4355"/>
      <c r="L84" s="4355"/>
      <c r="M84" s="4355"/>
      <c r="N84" s="4356"/>
      <c r="O84" s="1483"/>
      <c r="P84" s="1483"/>
      <c r="Q84" s="1487"/>
      <c r="R84" s="1483"/>
      <c r="S84" s="1483"/>
      <c r="T84" s="1487"/>
      <c r="U84" s="1483"/>
      <c r="V84" s="1483"/>
      <c r="W84" s="1510"/>
    </row>
    <row r="85" spans="1:23" s="1156" customFormat="1" ht="12.75" hidden="1" customHeight="1">
      <c r="A85" s="1509"/>
      <c r="B85" s="1488"/>
      <c r="C85" s="1490" t="s">
        <v>693</v>
      </c>
      <c r="D85" s="4354" t="s">
        <v>746</v>
      </c>
      <c r="E85" s="4355"/>
      <c r="F85" s="4355"/>
      <c r="G85" s="4355"/>
      <c r="H85" s="4355"/>
      <c r="I85" s="4355"/>
      <c r="J85" s="4355"/>
      <c r="K85" s="4355"/>
      <c r="L85" s="4355"/>
      <c r="M85" s="4355"/>
      <c r="N85" s="4356"/>
      <c r="O85" s="1483"/>
      <c r="P85" s="1483"/>
      <c r="Q85" s="1487"/>
      <c r="R85" s="1483"/>
      <c r="S85" s="1483"/>
      <c r="T85" s="1487"/>
      <c r="U85" s="1483"/>
      <c r="V85" s="1483"/>
      <c r="W85" s="1510"/>
    </row>
    <row r="86" spans="1:23" s="1156" customFormat="1" ht="12.75" hidden="1" customHeight="1">
      <c r="A86" s="1509"/>
      <c r="B86" s="1488"/>
      <c r="C86" s="1490" t="s">
        <v>694</v>
      </c>
      <c r="D86" s="4354" t="s">
        <v>743</v>
      </c>
      <c r="E86" s="4355"/>
      <c r="F86" s="4355"/>
      <c r="G86" s="4355"/>
      <c r="H86" s="4355"/>
      <c r="I86" s="4355"/>
      <c r="J86" s="4355"/>
      <c r="K86" s="4355"/>
      <c r="L86" s="4355"/>
      <c r="M86" s="4355"/>
      <c r="N86" s="4356"/>
      <c r="O86" s="1483"/>
      <c r="P86" s="1483"/>
      <c r="Q86" s="1487"/>
      <c r="R86" s="1483"/>
      <c r="S86" s="1483"/>
      <c r="T86" s="1487"/>
      <c r="U86" s="1483"/>
      <c r="V86" s="1483"/>
      <c r="W86" s="1510"/>
    </row>
    <row r="87" spans="1:23" s="1156" customFormat="1" ht="12.75" hidden="1" customHeight="1" thickBot="1">
      <c r="A87" s="1509"/>
      <c r="B87" s="1488"/>
      <c r="C87" s="1491" t="s">
        <v>695</v>
      </c>
      <c r="D87" s="4354" t="s">
        <v>747</v>
      </c>
      <c r="E87" s="4355"/>
      <c r="F87" s="4355"/>
      <c r="G87" s="4355"/>
      <c r="H87" s="4355"/>
      <c r="I87" s="4355"/>
      <c r="J87" s="4355"/>
      <c r="K87" s="4355"/>
      <c r="L87" s="4355"/>
      <c r="M87" s="4355"/>
      <c r="N87" s="4356"/>
      <c r="O87" s="1483"/>
      <c r="P87" s="1483"/>
      <c r="Q87" s="1487"/>
      <c r="R87" s="1483"/>
      <c r="S87" s="1483"/>
      <c r="T87" s="1487"/>
      <c r="U87" s="1483"/>
      <c r="V87" s="1483"/>
      <c r="W87" s="1510"/>
    </row>
    <row r="88" spans="1:23" s="1417" customFormat="1" ht="21" customHeight="1" thickBot="1">
      <c r="A88" s="1500"/>
      <c r="B88" s="1432" t="s">
        <v>696</v>
      </c>
      <c r="C88" s="1454" t="s">
        <v>671</v>
      </c>
      <c r="D88" s="1455">
        <f>SUM(D89:D101)</f>
        <v>23375000</v>
      </c>
      <c r="E88" s="1455">
        <f t="shared" ref="E88:E103" si="10">SUM(J88,M88,P88,S88,V88)</f>
        <v>29472000</v>
      </c>
      <c r="F88" s="1456">
        <f t="shared" si="7"/>
        <v>-6097000</v>
      </c>
      <c r="G88" s="1457">
        <f>F88/E88*100</f>
        <v>-20.687432138979371</v>
      </c>
      <c r="H88" s="1458">
        <f t="shared" si="4"/>
        <v>30064485</v>
      </c>
      <c r="I88" s="1459">
        <f>SUM(I89:I101)</f>
        <v>17418000</v>
      </c>
      <c r="J88" s="1455">
        <f>SUM(J89:J101)</f>
        <v>23436000</v>
      </c>
      <c r="K88" s="1455">
        <f>SUM(K89:K101)</f>
        <v>19797585</v>
      </c>
      <c r="L88" s="1455">
        <f>SUM(L89:L101)</f>
        <v>1145000</v>
      </c>
      <c r="M88" s="1455">
        <f t="shared" ref="M88:W88" si="11">SUM(M89:M101)</f>
        <v>1200000</v>
      </c>
      <c r="N88" s="1455">
        <f t="shared" si="11"/>
        <v>4624746</v>
      </c>
      <c r="O88" s="1455">
        <f>SUM(O89:O101)</f>
        <v>2412000</v>
      </c>
      <c r="P88" s="1455">
        <f t="shared" si="11"/>
        <v>2316000</v>
      </c>
      <c r="Q88" s="1455">
        <f t="shared" si="11"/>
        <v>1234040</v>
      </c>
      <c r="R88" s="1455">
        <f t="shared" si="11"/>
        <v>0</v>
      </c>
      <c r="S88" s="1455">
        <f t="shared" si="11"/>
        <v>0</v>
      </c>
      <c r="T88" s="1455">
        <f t="shared" si="11"/>
        <v>38880</v>
      </c>
      <c r="U88" s="1455">
        <f t="shared" si="11"/>
        <v>2400000</v>
      </c>
      <c r="V88" s="1455">
        <f>SUM(V89:V101)</f>
        <v>2520000</v>
      </c>
      <c r="W88" s="1458">
        <f t="shared" si="11"/>
        <v>4369234</v>
      </c>
    </row>
    <row r="89" spans="1:23" s="1417" customFormat="1" ht="12" hidden="1" customHeight="1">
      <c r="A89" s="1500"/>
      <c r="B89" s="1425"/>
      <c r="C89" s="1453" t="s">
        <v>697</v>
      </c>
      <c r="D89" s="1444">
        <v>9000000</v>
      </c>
      <c r="E89" s="1444">
        <f t="shared" si="10"/>
        <v>14000000</v>
      </c>
      <c r="F89" s="1480">
        <f t="shared" si="7"/>
        <v>-5000000</v>
      </c>
      <c r="G89" s="1446">
        <f>F89/E89*100</f>
        <v>-35.714285714285715</v>
      </c>
      <c r="H89" s="1447">
        <f t="shared" si="4"/>
        <v>7203000</v>
      </c>
      <c r="I89" s="1452">
        <v>9000000</v>
      </c>
      <c r="J89" s="1444">
        <v>14000000</v>
      </c>
      <c r="K89" s="1451">
        <v>7203000</v>
      </c>
      <c r="L89" s="1449" t="s">
        <v>673</v>
      </c>
      <c r="M89" s="1449" t="s">
        <v>673</v>
      </c>
      <c r="N89" s="1450" t="s">
        <v>673</v>
      </c>
      <c r="O89" s="1449" t="s">
        <v>673</v>
      </c>
      <c r="P89" s="1449" t="s">
        <v>673</v>
      </c>
      <c r="Q89" s="1450" t="s">
        <v>673</v>
      </c>
      <c r="R89" s="1449" t="s">
        <v>673</v>
      </c>
      <c r="S89" s="1449" t="s">
        <v>673</v>
      </c>
      <c r="T89" s="1450" t="s">
        <v>673</v>
      </c>
      <c r="U89" s="1449" t="s">
        <v>673</v>
      </c>
      <c r="V89" s="1449" t="s">
        <v>673</v>
      </c>
      <c r="W89" s="1501" t="s">
        <v>673</v>
      </c>
    </row>
    <row r="90" spans="1:23" s="1417" customFormat="1" ht="12" hidden="1" customHeight="1">
      <c r="A90" s="1500"/>
      <c r="B90" s="1425"/>
      <c r="C90" s="1424" t="s">
        <v>698</v>
      </c>
      <c r="D90" s="1418">
        <v>2160000</v>
      </c>
      <c r="E90" s="1418">
        <f t="shared" si="10"/>
        <v>1200000</v>
      </c>
      <c r="F90" s="1434">
        <f t="shared" si="7"/>
        <v>960000</v>
      </c>
      <c r="G90" s="1428">
        <f>F90/E90*100</f>
        <v>80</v>
      </c>
      <c r="H90" s="1431">
        <f t="shared" si="4"/>
        <v>2369740</v>
      </c>
      <c r="I90" s="1429">
        <v>2160000</v>
      </c>
      <c r="J90" s="1418">
        <v>1200000</v>
      </c>
      <c r="K90" s="1423">
        <v>2369740</v>
      </c>
      <c r="L90" s="1421" t="s">
        <v>673</v>
      </c>
      <c r="M90" s="1421" t="s">
        <v>673</v>
      </c>
      <c r="N90" s="1422" t="s">
        <v>673</v>
      </c>
      <c r="O90" s="1421" t="s">
        <v>673</v>
      </c>
      <c r="P90" s="1421" t="s">
        <v>673</v>
      </c>
      <c r="Q90" s="1422" t="s">
        <v>673</v>
      </c>
      <c r="R90" s="1421" t="s">
        <v>673</v>
      </c>
      <c r="S90" s="1421" t="s">
        <v>673</v>
      </c>
      <c r="T90" s="1422" t="s">
        <v>673</v>
      </c>
      <c r="U90" s="1421" t="s">
        <v>673</v>
      </c>
      <c r="V90" s="1421" t="s">
        <v>673</v>
      </c>
      <c r="W90" s="1502" t="s">
        <v>673</v>
      </c>
    </row>
    <row r="91" spans="1:23" s="1417" customFormat="1" ht="12" hidden="1" customHeight="1">
      <c r="A91" s="1500"/>
      <c r="B91" s="1425"/>
      <c r="C91" s="1424" t="s">
        <v>699</v>
      </c>
      <c r="D91" s="1418">
        <v>420000</v>
      </c>
      <c r="E91" s="1418">
        <f t="shared" si="10"/>
        <v>408000</v>
      </c>
      <c r="F91" s="1434">
        <f t="shared" si="7"/>
        <v>12000</v>
      </c>
      <c r="G91" s="1428">
        <f t="shared" ref="G91:G103" si="12">F91/E91*100</f>
        <v>2.9411764705882351</v>
      </c>
      <c r="H91" s="1431">
        <f t="shared" si="4"/>
        <v>345540</v>
      </c>
      <c r="I91" s="1429">
        <v>420000</v>
      </c>
      <c r="J91" s="1418">
        <v>408000</v>
      </c>
      <c r="K91" s="1423">
        <v>345540</v>
      </c>
      <c r="L91" s="1421"/>
      <c r="M91" s="1421"/>
      <c r="N91" s="1422" t="s">
        <v>673</v>
      </c>
      <c r="O91" s="1421"/>
      <c r="P91" s="1421"/>
      <c r="Q91" s="1422" t="s">
        <v>673</v>
      </c>
      <c r="R91" s="1421"/>
      <c r="S91" s="1421"/>
      <c r="T91" s="1422" t="s">
        <v>673</v>
      </c>
      <c r="U91" s="1421"/>
      <c r="V91" s="1421"/>
      <c r="W91" s="1502" t="s">
        <v>673</v>
      </c>
    </row>
    <row r="92" spans="1:23" s="1417" customFormat="1" ht="12" hidden="1" customHeight="1">
      <c r="A92" s="1500"/>
      <c r="B92" s="1425"/>
      <c r="C92" s="1424" t="s">
        <v>700</v>
      </c>
      <c r="D92" s="1418">
        <v>2172000</v>
      </c>
      <c r="E92" s="1418">
        <f t="shared" si="10"/>
        <v>2760000</v>
      </c>
      <c r="F92" s="1434">
        <f t="shared" si="7"/>
        <v>-588000</v>
      </c>
      <c r="G92" s="1428">
        <f t="shared" si="12"/>
        <v>-21.304347826086957</v>
      </c>
      <c r="H92" s="1431">
        <f t="shared" si="4"/>
        <v>2978741</v>
      </c>
      <c r="I92" s="1429">
        <v>1680000</v>
      </c>
      <c r="J92" s="1418">
        <v>1920000</v>
      </c>
      <c r="K92" s="1423">
        <v>1374895</v>
      </c>
      <c r="L92" s="1421" t="s">
        <v>673</v>
      </c>
      <c r="M92" s="1421" t="s">
        <v>673</v>
      </c>
      <c r="N92" s="1423">
        <v>177196</v>
      </c>
      <c r="O92" s="1418">
        <v>132000</v>
      </c>
      <c r="P92" s="1418">
        <v>360000</v>
      </c>
      <c r="Q92" s="1423">
        <v>403890</v>
      </c>
      <c r="R92" s="1421" t="s">
        <v>673</v>
      </c>
      <c r="S92" s="1421" t="s">
        <v>673</v>
      </c>
      <c r="T92" s="1423">
        <v>38880</v>
      </c>
      <c r="U92" s="1418">
        <v>360000</v>
      </c>
      <c r="V92" s="1418">
        <v>480000</v>
      </c>
      <c r="W92" s="1503">
        <v>983880</v>
      </c>
    </row>
    <row r="93" spans="1:23" s="1417" customFormat="1" ht="12" hidden="1" customHeight="1">
      <c r="A93" s="1500"/>
      <c r="B93" s="1425"/>
      <c r="C93" s="1424" t="s">
        <v>701</v>
      </c>
      <c r="D93" s="1418">
        <v>960000</v>
      </c>
      <c r="E93" s="1418">
        <f t="shared" si="10"/>
        <v>480000</v>
      </c>
      <c r="F93" s="1434">
        <f t="shared" si="7"/>
        <v>480000</v>
      </c>
      <c r="G93" s="1428">
        <f t="shared" si="12"/>
        <v>100</v>
      </c>
      <c r="H93" s="1431">
        <f t="shared" si="4"/>
        <v>2688970</v>
      </c>
      <c r="I93" s="1429">
        <v>960000</v>
      </c>
      <c r="J93" s="1418">
        <v>480000</v>
      </c>
      <c r="K93" s="1423">
        <v>2279160</v>
      </c>
      <c r="L93" s="1421" t="s">
        <v>673</v>
      </c>
      <c r="M93" s="1421" t="s">
        <v>673</v>
      </c>
      <c r="N93" s="1423">
        <v>327000</v>
      </c>
      <c r="O93" s="1421" t="s">
        <v>673</v>
      </c>
      <c r="P93" s="1421" t="s">
        <v>673</v>
      </c>
      <c r="Q93" s="1423">
        <v>73210</v>
      </c>
      <c r="R93" s="1421" t="s">
        <v>673</v>
      </c>
      <c r="S93" s="1421" t="s">
        <v>673</v>
      </c>
      <c r="T93" s="1422" t="s">
        <v>673</v>
      </c>
      <c r="U93" s="1421" t="s">
        <v>673</v>
      </c>
      <c r="V93" s="1421" t="s">
        <v>673</v>
      </c>
      <c r="W93" s="1503">
        <v>9600</v>
      </c>
    </row>
    <row r="94" spans="1:23" s="1417" customFormat="1" ht="12" hidden="1" customHeight="1">
      <c r="A94" s="1500"/>
      <c r="B94" s="1425"/>
      <c r="C94" s="1424" t="s">
        <v>702</v>
      </c>
      <c r="D94" s="1418">
        <v>600000</v>
      </c>
      <c r="E94" s="1418">
        <f t="shared" si="10"/>
        <v>960000</v>
      </c>
      <c r="F94" s="1434">
        <f t="shared" si="7"/>
        <v>-360000</v>
      </c>
      <c r="G94" s="1428">
        <f t="shared" si="12"/>
        <v>-37.5</v>
      </c>
      <c r="H94" s="1431">
        <f t="shared" si="4"/>
        <v>922580</v>
      </c>
      <c r="I94" s="1429">
        <v>600000</v>
      </c>
      <c r="J94" s="1418">
        <v>960000</v>
      </c>
      <c r="K94" s="1423">
        <v>922580</v>
      </c>
      <c r="L94" s="1421" t="s">
        <v>673</v>
      </c>
      <c r="M94" s="1421" t="s">
        <v>673</v>
      </c>
      <c r="N94" s="1422" t="s">
        <v>673</v>
      </c>
      <c r="O94" s="1421" t="s">
        <v>673</v>
      </c>
      <c r="P94" s="1421" t="s">
        <v>673</v>
      </c>
      <c r="Q94" s="1422" t="s">
        <v>673</v>
      </c>
      <c r="R94" s="1421" t="s">
        <v>673</v>
      </c>
      <c r="S94" s="1421" t="s">
        <v>673</v>
      </c>
      <c r="T94" s="1422" t="s">
        <v>673</v>
      </c>
      <c r="U94" s="1421" t="s">
        <v>673</v>
      </c>
      <c r="V94" s="1421" t="s">
        <v>673</v>
      </c>
      <c r="W94" s="1502" t="s">
        <v>673</v>
      </c>
    </row>
    <row r="95" spans="1:23" s="1417" customFormat="1" ht="12" hidden="1" customHeight="1">
      <c r="A95" s="1500"/>
      <c r="B95" s="1425"/>
      <c r="C95" s="1424" t="s">
        <v>703</v>
      </c>
      <c r="D95" s="1418">
        <v>80000</v>
      </c>
      <c r="E95" s="1418">
        <f t="shared" si="10"/>
        <v>240000</v>
      </c>
      <c r="F95" s="1434">
        <f t="shared" si="7"/>
        <v>-160000</v>
      </c>
      <c r="G95" s="1428">
        <f t="shared" si="12"/>
        <v>-66.666666666666657</v>
      </c>
      <c r="H95" s="1431">
        <f t="shared" si="4"/>
        <v>88000</v>
      </c>
      <c r="I95" s="1429">
        <v>80000</v>
      </c>
      <c r="J95" s="1418">
        <v>240000</v>
      </c>
      <c r="K95" s="1423">
        <v>88000</v>
      </c>
      <c r="L95" s="1421" t="s">
        <v>673</v>
      </c>
      <c r="M95" s="1421" t="s">
        <v>673</v>
      </c>
      <c r="N95" s="1422" t="s">
        <v>673</v>
      </c>
      <c r="O95" s="1421" t="s">
        <v>673</v>
      </c>
      <c r="P95" s="1421" t="s">
        <v>673</v>
      </c>
      <c r="Q95" s="1422" t="s">
        <v>673</v>
      </c>
      <c r="R95" s="1421" t="s">
        <v>673</v>
      </c>
      <c r="S95" s="1421" t="s">
        <v>673</v>
      </c>
      <c r="T95" s="1422" t="s">
        <v>673</v>
      </c>
      <c r="U95" s="1421" t="s">
        <v>673</v>
      </c>
      <c r="V95" s="1421" t="s">
        <v>673</v>
      </c>
      <c r="W95" s="1502" t="s">
        <v>673</v>
      </c>
    </row>
    <row r="96" spans="1:23" s="1417" customFormat="1" ht="12" hidden="1" customHeight="1">
      <c r="A96" s="1500"/>
      <c r="B96" s="1425"/>
      <c r="C96" s="1424" t="s">
        <v>704</v>
      </c>
      <c r="D96" s="1418">
        <v>1105000</v>
      </c>
      <c r="E96" s="1418">
        <f t="shared" si="10"/>
        <v>600000</v>
      </c>
      <c r="F96" s="1434">
        <f t="shared" si="7"/>
        <v>505000</v>
      </c>
      <c r="G96" s="1428">
        <f t="shared" si="12"/>
        <v>84.166666666666671</v>
      </c>
      <c r="H96" s="1431">
        <f t="shared" si="4"/>
        <v>356790</v>
      </c>
      <c r="I96" s="1430" t="s">
        <v>673</v>
      </c>
      <c r="J96" s="1421" t="s">
        <v>673</v>
      </c>
      <c r="K96" s="1422" t="s">
        <v>673</v>
      </c>
      <c r="L96" s="1418">
        <v>105000</v>
      </c>
      <c r="M96" s="1418">
        <v>120000</v>
      </c>
      <c r="N96" s="1423">
        <v>337950</v>
      </c>
      <c r="O96" s="1418">
        <v>1000000</v>
      </c>
      <c r="P96" s="1418">
        <v>480000</v>
      </c>
      <c r="Q96" s="1423">
        <v>18840</v>
      </c>
      <c r="R96" s="1421" t="s">
        <v>673</v>
      </c>
      <c r="S96" s="1421" t="s">
        <v>673</v>
      </c>
      <c r="T96" s="1422" t="s">
        <v>673</v>
      </c>
      <c r="U96" s="1421" t="s">
        <v>673</v>
      </c>
      <c r="V96" s="1421" t="s">
        <v>673</v>
      </c>
      <c r="W96" s="1502" t="s">
        <v>673</v>
      </c>
    </row>
    <row r="97" spans="1:23" s="1417" customFormat="1" ht="12" hidden="1" customHeight="1">
      <c r="A97" s="1500"/>
      <c r="B97" s="1425"/>
      <c r="C97" s="1424" t="s">
        <v>705</v>
      </c>
      <c r="D97" s="1418">
        <v>1200000</v>
      </c>
      <c r="E97" s="1418">
        <f t="shared" si="10"/>
        <v>1200000</v>
      </c>
      <c r="F97" s="1434">
        <f t="shared" si="7"/>
        <v>0</v>
      </c>
      <c r="G97" s="1428">
        <f t="shared" si="12"/>
        <v>0</v>
      </c>
      <c r="H97" s="1431">
        <f t="shared" si="4"/>
        <v>773700</v>
      </c>
      <c r="I97" s="1430" t="s">
        <v>673</v>
      </c>
      <c r="J97" s="1421" t="s">
        <v>673</v>
      </c>
      <c r="K97" s="1423">
        <v>3200</v>
      </c>
      <c r="L97" s="1418">
        <v>480000</v>
      </c>
      <c r="M97" s="1418">
        <v>360000</v>
      </c>
      <c r="N97" s="1423">
        <v>179200</v>
      </c>
      <c r="O97" s="1418">
        <v>720000</v>
      </c>
      <c r="P97" s="1418">
        <v>600000</v>
      </c>
      <c r="Q97" s="1423">
        <v>503100</v>
      </c>
      <c r="R97" s="1421" t="s">
        <v>673</v>
      </c>
      <c r="S97" s="1421" t="s">
        <v>673</v>
      </c>
      <c r="T97" s="1422" t="s">
        <v>673</v>
      </c>
      <c r="U97" s="1421" t="s">
        <v>673</v>
      </c>
      <c r="V97" s="1418">
        <v>240000</v>
      </c>
      <c r="W97" s="1503">
        <v>88200</v>
      </c>
    </row>
    <row r="98" spans="1:23" s="1417" customFormat="1" ht="12" hidden="1" customHeight="1">
      <c r="A98" s="1500"/>
      <c r="B98" s="1425"/>
      <c r="C98" s="1424" t="s">
        <v>706</v>
      </c>
      <c r="D98" s="1418">
        <v>1190000</v>
      </c>
      <c r="E98" s="1418">
        <f t="shared" si="10"/>
        <v>2390000</v>
      </c>
      <c r="F98" s="1434">
        <f t="shared" si="7"/>
        <v>-1200000</v>
      </c>
      <c r="G98" s="1428">
        <f t="shared" si="12"/>
        <v>-50.2092050209205</v>
      </c>
      <c r="H98" s="1431">
        <f t="shared" si="4"/>
        <v>2798840</v>
      </c>
      <c r="I98" s="1429">
        <v>1190000</v>
      </c>
      <c r="J98" s="1418">
        <v>2390000</v>
      </c>
      <c r="K98" s="1423">
        <v>1476740</v>
      </c>
      <c r="L98" s="1421" t="s">
        <v>673</v>
      </c>
      <c r="M98" s="1421" t="s">
        <v>673</v>
      </c>
      <c r="N98" s="1423">
        <v>1107100</v>
      </c>
      <c r="O98" s="1421"/>
      <c r="P98" s="1421" t="s">
        <v>673</v>
      </c>
      <c r="Q98" s="1423">
        <v>215000</v>
      </c>
      <c r="R98" s="1421" t="s">
        <v>673</v>
      </c>
      <c r="S98" s="1421" t="s">
        <v>673</v>
      </c>
      <c r="T98" s="1422" t="s">
        <v>673</v>
      </c>
      <c r="U98" s="1421" t="s">
        <v>673</v>
      </c>
      <c r="V98" s="1421" t="s">
        <v>673</v>
      </c>
      <c r="W98" s="1502" t="s">
        <v>673</v>
      </c>
    </row>
    <row r="99" spans="1:23" s="1417" customFormat="1" ht="12" hidden="1" customHeight="1">
      <c r="A99" s="1500"/>
      <c r="B99" s="1425"/>
      <c r="C99" s="1424" t="s">
        <v>707</v>
      </c>
      <c r="D99" s="1418">
        <v>1120000</v>
      </c>
      <c r="E99" s="1418">
        <f t="shared" si="10"/>
        <v>1596000</v>
      </c>
      <c r="F99" s="1434">
        <f t="shared" si="7"/>
        <v>-476000</v>
      </c>
      <c r="G99" s="1428">
        <f t="shared" si="12"/>
        <v>-29.82456140350877</v>
      </c>
      <c r="H99" s="1431">
        <f t="shared" si="4"/>
        <v>2504490</v>
      </c>
      <c r="I99" s="1430" t="s">
        <v>673</v>
      </c>
      <c r="J99" s="1421" t="s">
        <v>673</v>
      </c>
      <c r="K99" s="1423">
        <v>10250</v>
      </c>
      <c r="L99" s="1418">
        <v>560000</v>
      </c>
      <c r="M99" s="1418">
        <v>720000</v>
      </c>
      <c r="N99" s="1423">
        <v>2450000</v>
      </c>
      <c r="O99" s="1418">
        <v>560000</v>
      </c>
      <c r="P99" s="1418">
        <v>876000</v>
      </c>
      <c r="Q99" s="1423">
        <v>20000</v>
      </c>
      <c r="R99" s="1421" t="s">
        <v>673</v>
      </c>
      <c r="S99" s="1421" t="s">
        <v>673</v>
      </c>
      <c r="T99" s="1422" t="s">
        <v>673</v>
      </c>
      <c r="U99" s="1421" t="s">
        <v>673</v>
      </c>
      <c r="V99" s="1421" t="s">
        <v>673</v>
      </c>
      <c r="W99" s="1503">
        <v>24240</v>
      </c>
    </row>
    <row r="100" spans="1:23" s="1417" customFormat="1" ht="12" hidden="1" customHeight="1">
      <c r="A100" s="1500"/>
      <c r="B100" s="1425"/>
      <c r="C100" s="1424" t="s">
        <v>708</v>
      </c>
      <c r="D100" s="1418">
        <v>2568000</v>
      </c>
      <c r="E100" s="1418">
        <f t="shared" si="10"/>
        <v>2438000</v>
      </c>
      <c r="F100" s="1434">
        <f t="shared" si="7"/>
        <v>130000</v>
      </c>
      <c r="G100" s="1428">
        <f>F100/E100*100</f>
        <v>5.3322395406070546</v>
      </c>
      <c r="H100" s="1431">
        <f t="shared" si="4"/>
        <v>4086014</v>
      </c>
      <c r="I100" s="1429">
        <v>528000</v>
      </c>
      <c r="J100" s="1418">
        <v>638000</v>
      </c>
      <c r="K100" s="1423">
        <v>776400</v>
      </c>
      <c r="L100" s="1421" t="s">
        <v>673</v>
      </c>
      <c r="M100" s="1421" t="s">
        <v>673</v>
      </c>
      <c r="N100" s="1423">
        <v>46300</v>
      </c>
      <c r="O100" s="1421" t="s">
        <v>673</v>
      </c>
      <c r="P100" s="1421" t="s">
        <v>673</v>
      </c>
      <c r="Q100" s="1422" t="s">
        <v>673</v>
      </c>
      <c r="R100" s="1421" t="s">
        <v>673</v>
      </c>
      <c r="S100" s="1421" t="s">
        <v>673</v>
      </c>
      <c r="T100" s="1422" t="s">
        <v>673</v>
      </c>
      <c r="U100" s="1418">
        <v>2040000</v>
      </c>
      <c r="V100" s="1418">
        <v>1800000</v>
      </c>
      <c r="W100" s="1503">
        <v>3263314</v>
      </c>
    </row>
    <row r="101" spans="1:23" s="1417" customFormat="1" ht="4.5" hidden="1" customHeight="1">
      <c r="A101" s="1504"/>
      <c r="B101" s="1426"/>
      <c r="C101" s="1424" t="s">
        <v>709</v>
      </c>
      <c r="D101" s="1418">
        <v>800000</v>
      </c>
      <c r="E101" s="1418">
        <f t="shared" si="10"/>
        <v>1200000</v>
      </c>
      <c r="F101" s="1434">
        <f t="shared" si="7"/>
        <v>-400000</v>
      </c>
      <c r="G101" s="1428">
        <f t="shared" si="12"/>
        <v>-33.333333333333329</v>
      </c>
      <c r="H101" s="1431">
        <f t="shared" si="4"/>
        <v>2948080</v>
      </c>
      <c r="I101" s="1429">
        <v>800000</v>
      </c>
      <c r="J101" s="1418">
        <v>1200000</v>
      </c>
      <c r="K101" s="1423">
        <v>2948080</v>
      </c>
      <c r="L101" s="1421" t="s">
        <v>673</v>
      </c>
      <c r="M101" s="1421" t="s">
        <v>673</v>
      </c>
      <c r="N101" s="1422" t="s">
        <v>673</v>
      </c>
      <c r="O101" s="1421" t="s">
        <v>673</v>
      </c>
      <c r="P101" s="1421" t="s">
        <v>673</v>
      </c>
      <c r="Q101" s="1422" t="s">
        <v>673</v>
      </c>
      <c r="R101" s="1421" t="s">
        <v>673</v>
      </c>
      <c r="S101" s="1421" t="s">
        <v>673</v>
      </c>
      <c r="T101" s="1422" t="s">
        <v>673</v>
      </c>
      <c r="U101" s="1421" t="s">
        <v>673</v>
      </c>
      <c r="V101" s="1421" t="s">
        <v>673</v>
      </c>
      <c r="W101" s="1502" t="s">
        <v>673</v>
      </c>
    </row>
    <row r="102" spans="1:23" s="1417" customFormat="1" ht="15.75" customHeight="1">
      <c r="A102" s="1507" t="s">
        <v>765</v>
      </c>
      <c r="B102" s="1419" t="s">
        <v>710</v>
      </c>
      <c r="C102" s="1420" t="s">
        <v>711</v>
      </c>
      <c r="D102" s="1418">
        <v>20000</v>
      </c>
      <c r="E102" s="1418">
        <f t="shared" si="10"/>
        <v>100000</v>
      </c>
      <c r="F102" s="1434">
        <f t="shared" si="7"/>
        <v>-80000</v>
      </c>
      <c r="G102" s="1428">
        <f t="shared" si="12"/>
        <v>-80</v>
      </c>
      <c r="H102" s="1431">
        <f t="shared" si="4"/>
        <v>0</v>
      </c>
      <c r="I102" s="1429">
        <v>20000</v>
      </c>
      <c r="J102" s="1418">
        <v>100000</v>
      </c>
      <c r="K102" s="1423"/>
      <c r="L102" s="1421"/>
      <c r="M102" s="1421"/>
      <c r="N102" s="1422"/>
      <c r="O102" s="1421"/>
      <c r="P102" s="1421"/>
      <c r="Q102" s="1422"/>
      <c r="R102" s="1421"/>
      <c r="S102" s="1421"/>
      <c r="T102" s="1422"/>
      <c r="U102" s="1421"/>
      <c r="V102" s="1421"/>
      <c r="W102" s="1502"/>
    </row>
    <row r="103" spans="1:23" s="1417" customFormat="1" ht="15.75" customHeight="1" thickBot="1">
      <c r="A103" s="1469"/>
      <c r="B103" s="1511" t="s">
        <v>712</v>
      </c>
      <c r="C103" s="1512" t="s">
        <v>712</v>
      </c>
      <c r="D103" s="1513">
        <v>24042</v>
      </c>
      <c r="E103" s="1513">
        <f t="shared" si="10"/>
        <v>1006927</v>
      </c>
      <c r="F103" s="1514">
        <f t="shared" si="7"/>
        <v>-982885</v>
      </c>
      <c r="G103" s="1515">
        <f t="shared" si="12"/>
        <v>-97.612339325492314</v>
      </c>
      <c r="H103" s="1516">
        <f t="shared" si="4"/>
        <v>0</v>
      </c>
      <c r="I103" s="1517"/>
      <c r="J103" s="1513">
        <v>206927</v>
      </c>
      <c r="K103" s="1518"/>
      <c r="L103" s="1513">
        <v>24042</v>
      </c>
      <c r="M103" s="1513">
        <v>200000</v>
      </c>
      <c r="N103" s="1518"/>
      <c r="O103" s="1519"/>
      <c r="P103" s="1513">
        <v>200000</v>
      </c>
      <c r="Q103" s="1518"/>
      <c r="R103" s="1519"/>
      <c r="S103" s="1513">
        <v>200000</v>
      </c>
      <c r="T103" s="1518"/>
      <c r="U103" s="1519"/>
      <c r="V103" s="1513">
        <v>200000</v>
      </c>
      <c r="W103" s="1520"/>
    </row>
    <row r="104" spans="1:23" s="1417" customFormat="1" ht="13.5" hidden="1">
      <c r="C104" s="1453" t="s">
        <v>697</v>
      </c>
      <c r="D104" s="4357" t="s">
        <v>753</v>
      </c>
      <c r="E104" s="4358"/>
      <c r="F104" s="4358"/>
      <c r="G104" s="4358"/>
      <c r="H104" s="4358"/>
      <c r="I104" s="4358"/>
      <c r="J104" s="4358"/>
      <c r="K104" s="4358"/>
      <c r="L104" s="4358"/>
      <c r="M104" s="4358"/>
      <c r="N104" s="4358"/>
      <c r="O104" s="1156"/>
      <c r="P104" s="1156"/>
      <c r="Q104" s="1156"/>
      <c r="R104" s="1156"/>
      <c r="S104" s="1156"/>
      <c r="T104" s="1156"/>
      <c r="U104" s="1156"/>
      <c r="V104" s="1156"/>
      <c r="W104" s="1156"/>
    </row>
    <row r="105" spans="1:23" s="1417" customFormat="1" ht="13.5" hidden="1">
      <c r="C105" s="1424" t="s">
        <v>698</v>
      </c>
      <c r="D105" s="4352" t="s">
        <v>754</v>
      </c>
      <c r="E105" s="4353"/>
      <c r="F105" s="4353"/>
      <c r="G105" s="4353"/>
      <c r="H105" s="4353"/>
      <c r="I105" s="4353"/>
      <c r="J105" s="4353"/>
      <c r="K105" s="4353"/>
      <c r="L105" s="4353"/>
      <c r="M105" s="4353"/>
      <c r="N105" s="4353"/>
      <c r="O105" s="1156"/>
      <c r="P105" s="1156"/>
      <c r="Q105" s="1156"/>
      <c r="R105" s="1156"/>
      <c r="S105" s="1156"/>
      <c r="T105" s="1156"/>
      <c r="U105" s="1156"/>
      <c r="V105" s="1156"/>
      <c r="W105" s="1156"/>
    </row>
    <row r="106" spans="1:23" s="1417" customFormat="1" ht="13.5" hidden="1">
      <c r="C106" s="1424" t="s">
        <v>699</v>
      </c>
      <c r="D106" s="4352" t="s">
        <v>755</v>
      </c>
      <c r="E106" s="4353"/>
      <c r="F106" s="4353"/>
      <c r="G106" s="4353"/>
      <c r="H106" s="4353"/>
      <c r="I106" s="4353"/>
      <c r="J106" s="4353"/>
      <c r="K106" s="4353"/>
      <c r="L106" s="4353"/>
      <c r="M106" s="4353"/>
      <c r="N106" s="4353"/>
      <c r="O106" s="1156"/>
      <c r="P106" s="1156"/>
      <c r="Q106" s="1156"/>
      <c r="R106" s="1156"/>
      <c r="S106" s="1156"/>
      <c r="T106" s="1156"/>
      <c r="U106" s="1156"/>
      <c r="V106" s="1156"/>
      <c r="W106" s="1156"/>
    </row>
    <row r="107" spans="1:23" s="1417" customFormat="1" ht="13.5" hidden="1">
      <c r="C107" s="1424" t="s">
        <v>700</v>
      </c>
      <c r="D107" s="4352" t="s">
        <v>756</v>
      </c>
      <c r="E107" s="4353"/>
      <c r="F107" s="4353"/>
      <c r="G107" s="4353"/>
      <c r="H107" s="4353"/>
      <c r="I107" s="4353"/>
      <c r="J107" s="4353"/>
      <c r="K107" s="4353"/>
      <c r="L107" s="4353"/>
      <c r="M107" s="4353"/>
      <c r="N107" s="4353"/>
      <c r="O107" s="1156"/>
      <c r="P107" s="1156"/>
      <c r="Q107" s="1156"/>
      <c r="R107" s="1156"/>
      <c r="S107" s="1156"/>
      <c r="T107" s="1156"/>
      <c r="U107" s="1156"/>
      <c r="V107" s="1156"/>
      <c r="W107" s="1156"/>
    </row>
    <row r="108" spans="1:23" s="1417" customFormat="1" ht="13.5" hidden="1">
      <c r="C108" s="1424" t="s">
        <v>701</v>
      </c>
      <c r="D108" s="4352" t="s">
        <v>757</v>
      </c>
      <c r="E108" s="4353"/>
      <c r="F108" s="4353"/>
      <c r="G108" s="4353"/>
      <c r="H108" s="4353"/>
      <c r="I108" s="4353"/>
      <c r="J108" s="4353"/>
      <c r="K108" s="4353"/>
      <c r="L108" s="4353"/>
      <c r="M108" s="4353"/>
      <c r="N108" s="4353"/>
      <c r="O108" s="1156"/>
      <c r="P108" s="1156"/>
      <c r="Q108" s="1156"/>
      <c r="R108" s="1156"/>
      <c r="S108" s="1156"/>
      <c r="T108" s="1156"/>
      <c r="U108" s="1156"/>
      <c r="V108" s="1156"/>
      <c r="W108" s="1156"/>
    </row>
    <row r="109" spans="1:23" s="1417" customFormat="1" ht="13.5" hidden="1">
      <c r="C109" s="1424" t="s">
        <v>702</v>
      </c>
      <c r="D109" s="4352" t="s">
        <v>758</v>
      </c>
      <c r="E109" s="4353"/>
      <c r="F109" s="4353"/>
      <c r="G109" s="4353"/>
      <c r="H109" s="4353"/>
      <c r="I109" s="4353"/>
      <c r="J109" s="4353"/>
      <c r="K109" s="4353"/>
      <c r="L109" s="4353"/>
      <c r="M109" s="4353"/>
      <c r="N109" s="4353"/>
      <c r="O109" s="1156"/>
      <c r="P109" s="1156"/>
      <c r="Q109" s="1156"/>
      <c r="R109" s="1156"/>
      <c r="S109" s="1156"/>
      <c r="T109" s="1156"/>
      <c r="U109" s="1156"/>
      <c r="V109" s="1156"/>
      <c r="W109" s="1156"/>
    </row>
    <row r="110" spans="1:23" s="1417" customFormat="1" ht="13.5" hidden="1">
      <c r="C110" s="1424" t="s">
        <v>703</v>
      </c>
      <c r="D110" s="4352" t="s">
        <v>759</v>
      </c>
      <c r="E110" s="4353"/>
      <c r="F110" s="4353"/>
      <c r="G110" s="4353"/>
      <c r="H110" s="4353"/>
      <c r="I110" s="4353"/>
      <c r="J110" s="4353"/>
      <c r="K110" s="4353"/>
      <c r="L110" s="4353"/>
      <c r="M110" s="4353"/>
      <c r="N110" s="4353"/>
      <c r="O110" s="1156"/>
      <c r="P110" s="1156"/>
      <c r="Q110" s="1156"/>
      <c r="R110" s="1156"/>
      <c r="S110" s="1156"/>
      <c r="T110" s="1156"/>
      <c r="U110" s="1156"/>
      <c r="V110" s="1156"/>
      <c r="W110" s="1156"/>
    </row>
    <row r="111" spans="1:23" s="1417" customFormat="1" ht="13.5" hidden="1">
      <c r="C111" s="1424" t="s">
        <v>704</v>
      </c>
      <c r="D111" s="4352" t="s">
        <v>760</v>
      </c>
      <c r="E111" s="4353"/>
      <c r="F111" s="4353"/>
      <c r="G111" s="4353"/>
      <c r="H111" s="4353"/>
      <c r="I111" s="4353"/>
      <c r="J111" s="4353"/>
      <c r="K111" s="4353"/>
      <c r="L111" s="4353"/>
      <c r="M111" s="4353"/>
      <c r="N111" s="4353"/>
      <c r="O111" s="1156"/>
      <c r="P111" s="1156"/>
      <c r="Q111" s="1156"/>
      <c r="R111" s="1156"/>
      <c r="S111" s="1156"/>
      <c r="T111" s="1156"/>
      <c r="U111" s="1156"/>
      <c r="V111" s="1156"/>
      <c r="W111" s="1156"/>
    </row>
    <row r="112" spans="1:23" s="1417" customFormat="1" ht="13.5" hidden="1">
      <c r="C112" s="1424" t="s">
        <v>705</v>
      </c>
      <c r="D112" s="4352" t="s">
        <v>755</v>
      </c>
      <c r="E112" s="4353"/>
      <c r="F112" s="4353"/>
      <c r="G112" s="4353"/>
      <c r="H112" s="4353"/>
      <c r="I112" s="4353"/>
      <c r="J112" s="4353"/>
      <c r="K112" s="4353"/>
      <c r="L112" s="4353"/>
      <c r="M112" s="4353"/>
      <c r="N112" s="4353"/>
      <c r="O112" s="1156"/>
      <c r="P112" s="1156"/>
      <c r="Q112" s="1156"/>
      <c r="R112" s="1156"/>
      <c r="S112" s="1156"/>
      <c r="T112" s="1156"/>
      <c r="U112" s="1156"/>
      <c r="V112" s="1156"/>
      <c r="W112" s="1156"/>
    </row>
    <row r="113" spans="1:23" s="1417" customFormat="1" ht="13.5" hidden="1">
      <c r="C113" s="1424" t="s">
        <v>706</v>
      </c>
      <c r="D113" s="4352" t="s">
        <v>752</v>
      </c>
      <c r="E113" s="4353"/>
      <c r="F113" s="4353"/>
      <c r="G113" s="4353"/>
      <c r="H113" s="4353"/>
      <c r="I113" s="4353"/>
      <c r="J113" s="4353"/>
      <c r="K113" s="4353"/>
      <c r="L113" s="4353"/>
      <c r="M113" s="4353"/>
      <c r="N113" s="4353"/>
      <c r="O113" s="1156"/>
      <c r="P113" s="1156"/>
      <c r="Q113" s="1156"/>
      <c r="R113" s="1156"/>
      <c r="S113" s="1156"/>
      <c r="T113" s="1156"/>
      <c r="U113" s="1156"/>
      <c r="V113" s="1156"/>
      <c r="W113" s="1156"/>
    </row>
    <row r="114" spans="1:23" s="1417" customFormat="1" ht="13.5" hidden="1">
      <c r="C114" s="1424" t="s">
        <v>707</v>
      </c>
      <c r="D114" s="4352" t="s">
        <v>751</v>
      </c>
      <c r="E114" s="4353"/>
      <c r="F114" s="4353"/>
      <c r="G114" s="4353"/>
      <c r="H114" s="4353"/>
      <c r="I114" s="4353"/>
      <c r="J114" s="4353"/>
      <c r="K114" s="4353"/>
      <c r="L114" s="4353"/>
      <c r="M114" s="4353"/>
      <c r="N114" s="4353"/>
      <c r="O114" s="1156"/>
      <c r="P114" s="1156"/>
      <c r="Q114" s="1156"/>
      <c r="R114" s="1156"/>
      <c r="S114" s="1156"/>
      <c r="T114" s="1156"/>
      <c r="U114" s="1156"/>
      <c r="V114" s="1156"/>
      <c r="W114" s="1156"/>
    </row>
    <row r="115" spans="1:23" s="1417" customFormat="1" ht="13.5" hidden="1">
      <c r="C115" s="1424" t="s">
        <v>708</v>
      </c>
      <c r="D115" s="4352" t="s">
        <v>750</v>
      </c>
      <c r="E115" s="4353"/>
      <c r="F115" s="4353"/>
      <c r="G115" s="4353"/>
      <c r="H115" s="4353"/>
      <c r="I115" s="4353"/>
      <c r="J115" s="4353"/>
      <c r="K115" s="4353"/>
      <c r="L115" s="4353"/>
      <c r="M115" s="4353"/>
      <c r="N115" s="4353"/>
      <c r="O115" s="1156"/>
      <c r="P115" s="1156"/>
      <c r="Q115" s="1156"/>
      <c r="R115" s="1156"/>
      <c r="S115" s="1156"/>
      <c r="T115" s="1156"/>
      <c r="U115" s="1156"/>
      <c r="V115" s="1156"/>
      <c r="W115" s="1156"/>
    </row>
    <row r="116" spans="1:23" s="1417" customFormat="1" ht="13.5" hidden="1">
      <c r="C116" s="1424" t="s">
        <v>709</v>
      </c>
      <c r="D116" s="4352" t="s">
        <v>749</v>
      </c>
      <c r="E116" s="4353"/>
      <c r="F116" s="4353"/>
      <c r="G116" s="4353"/>
      <c r="H116" s="4353"/>
      <c r="I116" s="4353"/>
      <c r="J116" s="4353"/>
      <c r="K116" s="4353"/>
      <c r="L116" s="4353"/>
      <c r="M116" s="4353"/>
      <c r="N116" s="4353"/>
      <c r="O116" s="1156"/>
      <c r="P116" s="1156"/>
      <c r="Q116" s="1156"/>
      <c r="R116" s="1156"/>
      <c r="S116" s="1156"/>
      <c r="T116" s="1156"/>
      <c r="U116" s="1156"/>
      <c r="V116" s="1156"/>
      <c r="W116" s="1156"/>
    </row>
    <row r="117" spans="1:23" s="1417" customFormat="1" ht="13.5">
      <c r="D117" s="1156"/>
      <c r="E117" s="1156"/>
      <c r="F117" s="1156"/>
      <c r="G117" s="1156"/>
      <c r="H117" s="1156"/>
      <c r="I117" s="1156"/>
      <c r="J117" s="1156"/>
      <c r="K117" s="1156"/>
      <c r="L117" s="1156"/>
      <c r="M117" s="1156"/>
      <c r="N117" s="1156"/>
      <c r="O117" s="1156"/>
      <c r="P117" s="1156"/>
      <c r="Q117" s="1156"/>
      <c r="R117" s="1156"/>
      <c r="S117" s="1156"/>
      <c r="T117" s="1156"/>
      <c r="U117" s="1156"/>
      <c r="V117" s="1156"/>
      <c r="W117" s="1156"/>
    </row>
    <row r="118" spans="1:23" s="1417" customFormat="1" ht="13.5">
      <c r="D118" s="1156"/>
      <c r="E118" s="1156"/>
      <c r="F118" s="1156"/>
      <c r="G118" s="1156"/>
      <c r="H118" s="1156"/>
      <c r="I118" s="1156"/>
      <c r="J118" s="1156"/>
      <c r="K118" s="1156"/>
      <c r="L118" s="1156"/>
      <c r="M118" s="1156"/>
      <c r="N118" s="1156"/>
      <c r="O118" s="1156"/>
      <c r="P118" s="1156"/>
      <c r="Q118" s="1156"/>
      <c r="R118" s="1156"/>
      <c r="S118" s="1156"/>
      <c r="T118" s="1156"/>
      <c r="U118" s="1156"/>
      <c r="V118" s="1156"/>
      <c r="W118" s="1156"/>
    </row>
    <row r="119" spans="1:23" s="1417" customFormat="1" ht="13.5">
      <c r="D119" s="1156"/>
      <c r="E119" s="1156"/>
      <c r="F119" s="1156"/>
      <c r="G119" s="1156"/>
      <c r="H119" s="1156"/>
      <c r="I119" s="1156"/>
      <c r="J119" s="1156"/>
      <c r="K119" s="1156"/>
      <c r="L119" s="1156"/>
      <c r="M119" s="1156"/>
      <c r="N119" s="1156"/>
      <c r="O119" s="1156"/>
      <c r="P119" s="1156"/>
      <c r="Q119" s="1156"/>
      <c r="R119" s="1156"/>
      <c r="S119" s="1156"/>
      <c r="T119" s="1156"/>
      <c r="U119" s="1156"/>
      <c r="V119" s="1156"/>
      <c r="W119" s="1156"/>
    </row>
    <row r="120" spans="1:23" s="1417" customFormat="1" ht="13.5">
      <c r="D120" s="1156"/>
      <c r="E120" s="1156"/>
      <c r="F120" s="1156"/>
      <c r="G120" s="1156"/>
      <c r="H120" s="1156"/>
      <c r="I120" s="1156"/>
      <c r="J120" s="1156"/>
      <c r="K120" s="1156"/>
      <c r="L120" s="1156"/>
      <c r="M120" s="1156"/>
      <c r="N120" s="1156"/>
      <c r="O120" s="1156"/>
      <c r="P120" s="1156"/>
      <c r="Q120" s="1156"/>
      <c r="R120" s="1156"/>
      <c r="S120" s="1156"/>
      <c r="T120" s="1156"/>
      <c r="U120" s="1156"/>
      <c r="V120" s="1156"/>
      <c r="W120" s="1156"/>
    </row>
    <row r="121" spans="1:23" s="1417" customFormat="1" ht="13.5">
      <c r="D121" s="1156"/>
      <c r="E121" s="1156"/>
      <c r="F121" s="1156"/>
      <c r="G121" s="1156"/>
      <c r="H121" s="1156"/>
      <c r="I121" s="1156"/>
      <c r="J121" s="1156"/>
      <c r="K121" s="1156"/>
      <c r="L121" s="1156"/>
      <c r="M121" s="1156"/>
      <c r="N121" s="1156"/>
      <c r="O121" s="1156"/>
      <c r="P121" s="1156"/>
      <c r="Q121" s="1156"/>
      <c r="R121" s="1156"/>
      <c r="S121" s="1156"/>
      <c r="T121" s="1156"/>
      <c r="U121" s="1156"/>
      <c r="V121" s="1156"/>
      <c r="W121" s="1156"/>
    </row>
    <row r="122" spans="1:23" s="1417" customFormat="1" ht="13.5">
      <c r="D122" s="1156"/>
      <c r="E122" s="1156"/>
      <c r="F122" s="1156"/>
      <c r="G122" s="1156"/>
      <c r="H122" s="1156"/>
      <c r="I122" s="1156"/>
      <c r="J122" s="1156"/>
      <c r="K122" s="1156"/>
      <c r="L122" s="1156"/>
      <c r="M122" s="1156"/>
      <c r="N122" s="1156"/>
      <c r="O122" s="1156"/>
      <c r="P122" s="1156"/>
      <c r="Q122" s="1156"/>
      <c r="R122" s="1156"/>
      <c r="S122" s="1156"/>
      <c r="T122" s="1156"/>
      <c r="U122" s="1156"/>
      <c r="V122" s="1156"/>
      <c r="W122" s="1156"/>
    </row>
    <row r="123" spans="1:23" s="1417" customFormat="1" ht="13.5">
      <c r="D123" s="1156"/>
      <c r="E123" s="1156"/>
      <c r="F123" s="1156"/>
      <c r="G123" s="1156"/>
      <c r="H123" s="1156"/>
      <c r="I123" s="1156"/>
      <c r="J123" s="1156"/>
      <c r="K123" s="1156"/>
      <c r="L123" s="1156"/>
      <c r="M123" s="1156"/>
      <c r="N123" s="1156"/>
      <c r="O123" s="1156"/>
      <c r="P123" s="1156"/>
      <c r="Q123" s="1156"/>
      <c r="R123" s="1156"/>
      <c r="S123" s="1156"/>
      <c r="T123" s="1156"/>
      <c r="U123" s="1156"/>
      <c r="V123" s="1156"/>
      <c r="W123" s="1156"/>
    </row>
    <row r="124" spans="1:23" s="1417" customFormat="1" ht="13.5">
      <c r="B124" s="1468" t="s">
        <v>670</v>
      </c>
      <c r="C124" s="1432" t="s">
        <v>689</v>
      </c>
      <c r="D124" s="1432" t="s">
        <v>696</v>
      </c>
      <c r="E124" s="1468" t="s">
        <v>670</v>
      </c>
      <c r="F124" s="1432" t="s">
        <v>689</v>
      </c>
      <c r="G124" s="1432" t="s">
        <v>696</v>
      </c>
      <c r="H124" s="1156"/>
      <c r="I124" s="1156"/>
      <c r="J124" s="1156" t="s">
        <v>255</v>
      </c>
      <c r="K124" s="1156" t="s">
        <v>762</v>
      </c>
      <c r="L124" s="1156" t="s">
        <v>763</v>
      </c>
      <c r="M124" s="1156" t="s">
        <v>764</v>
      </c>
      <c r="N124" s="1156" t="s">
        <v>715</v>
      </c>
      <c r="O124" s="1156"/>
      <c r="P124" s="1156"/>
      <c r="Q124" s="1156"/>
      <c r="R124" s="1156"/>
      <c r="S124" s="1156"/>
      <c r="T124" s="1156"/>
      <c r="U124" s="1156"/>
      <c r="V124" s="1156"/>
      <c r="W124" s="1156"/>
    </row>
    <row r="125" spans="1:23" s="1417" customFormat="1" ht="13.5">
      <c r="A125" s="1417">
        <v>2011</v>
      </c>
      <c r="B125" s="1492">
        <f>D43</f>
        <v>99572000</v>
      </c>
      <c r="C125" s="1493">
        <f>D75</f>
        <v>129008958</v>
      </c>
      <c r="D125" s="1494">
        <f>D88</f>
        <v>23375000</v>
      </c>
      <c r="E125" s="1495">
        <f>B125/D42*100</f>
        <v>39.512698412698413</v>
      </c>
      <c r="F125" s="1495">
        <f>C125/D42*100</f>
        <v>51.194030952380956</v>
      </c>
      <c r="G125" s="1495">
        <f>D125/D42*100</f>
        <v>9.275793650793652</v>
      </c>
      <c r="H125" s="1156"/>
      <c r="I125" s="1156">
        <v>2011</v>
      </c>
      <c r="J125" s="1494">
        <f>I42</f>
        <v>146106958</v>
      </c>
      <c r="K125" s="1494">
        <f>L42</f>
        <v>37849042</v>
      </c>
      <c r="L125" s="1494">
        <f>O42</f>
        <v>53144000</v>
      </c>
      <c r="M125" s="1494">
        <f>R42</f>
        <v>550000</v>
      </c>
      <c r="N125" s="1494">
        <f>U42</f>
        <v>14350000</v>
      </c>
      <c r="O125" s="1156"/>
      <c r="P125" s="1156"/>
      <c r="Q125" s="1156"/>
      <c r="R125" s="1156"/>
      <c r="S125" s="1156"/>
      <c r="T125" s="1156"/>
      <c r="U125" s="1156"/>
      <c r="V125" s="1156"/>
      <c r="W125" s="1156"/>
    </row>
    <row r="126" spans="1:23" s="1417" customFormat="1" ht="13.5">
      <c r="A126" s="1417">
        <v>2010</v>
      </c>
      <c r="B126" s="1493">
        <f>E43</f>
        <v>94100000</v>
      </c>
      <c r="C126" s="1493">
        <f>E75</f>
        <v>71065400</v>
      </c>
      <c r="D126" s="1494">
        <f>E88</f>
        <v>29472000</v>
      </c>
      <c r="E126" s="1495">
        <f>B126/E42*100</f>
        <v>48.072912989197377</v>
      </c>
      <c r="F126" s="1495">
        <f>C126/E42*100</f>
        <v>36.305215629569688</v>
      </c>
      <c r="G126" s="1495">
        <f>D126/E42*100</f>
        <v>15.056375043757972</v>
      </c>
      <c r="H126" s="1156"/>
      <c r="I126" s="1156">
        <v>2010</v>
      </c>
      <c r="J126" s="1494">
        <f>J42</f>
        <v>94008327</v>
      </c>
      <c r="K126" s="1494">
        <f>M42</f>
        <v>34080000</v>
      </c>
      <c r="L126" s="1494">
        <f>P42</f>
        <v>50676000</v>
      </c>
      <c r="M126" s="1494">
        <f>S42</f>
        <v>4100000</v>
      </c>
      <c r="N126" s="1494">
        <f>V42</f>
        <v>12880000</v>
      </c>
      <c r="O126" s="1156"/>
      <c r="P126" s="1156"/>
      <c r="Q126" s="1156"/>
      <c r="R126" s="1156"/>
      <c r="S126" s="1156"/>
      <c r="T126" s="1156"/>
      <c r="U126" s="1156"/>
      <c r="V126" s="1156"/>
      <c r="W126" s="1156"/>
    </row>
    <row r="127" spans="1:23" s="1417" customFormat="1" ht="13.5">
      <c r="D127" s="1156"/>
      <c r="E127" s="1156"/>
      <c r="F127" s="1156"/>
      <c r="G127" s="1156"/>
      <c r="H127" s="1156"/>
      <c r="I127" s="1156"/>
      <c r="J127" s="1156" t="s">
        <v>255</v>
      </c>
      <c r="K127" s="1156" t="s">
        <v>762</v>
      </c>
      <c r="L127" s="1156" t="s">
        <v>763</v>
      </c>
      <c r="M127" s="1156" t="s">
        <v>764</v>
      </c>
      <c r="N127" s="1156" t="s">
        <v>715</v>
      </c>
      <c r="O127" s="1156"/>
      <c r="P127" s="1156"/>
      <c r="Q127" s="1156"/>
      <c r="R127" s="1156"/>
      <c r="S127" s="1156"/>
      <c r="T127" s="1156"/>
      <c r="U127" s="1156"/>
      <c r="V127" s="1156"/>
      <c r="W127" s="1156"/>
    </row>
    <row r="128" spans="1:23" s="1417" customFormat="1" ht="13.5">
      <c r="D128" s="1156"/>
      <c r="E128" s="1496" t="s">
        <v>670</v>
      </c>
      <c r="F128" s="1497" t="s">
        <v>689</v>
      </c>
      <c r="G128" s="1497" t="s">
        <v>696</v>
      </c>
      <c r="H128" s="1156"/>
      <c r="I128" s="1156">
        <v>2011</v>
      </c>
      <c r="J128" s="1495">
        <f>J125/D42*100</f>
        <v>57.978951587301587</v>
      </c>
      <c r="K128" s="1495">
        <f>K125/D42*100</f>
        <v>15.019461111111109</v>
      </c>
      <c r="L128" s="1495">
        <f>L125/D42*100</f>
        <v>21.088888888888889</v>
      </c>
      <c r="M128" s="1495">
        <f>M125/D42*100</f>
        <v>0.21825396825396826</v>
      </c>
      <c r="N128" s="1495">
        <f>N125/D42*100</f>
        <v>5.6944444444444446</v>
      </c>
      <c r="O128" s="1156"/>
      <c r="P128" s="1156"/>
      <c r="Q128" s="1156"/>
      <c r="R128" s="1156"/>
      <c r="S128" s="1156"/>
      <c r="T128" s="1156"/>
      <c r="U128" s="1156"/>
      <c r="V128" s="1156"/>
      <c r="W128" s="1156"/>
    </row>
    <row r="129" spans="4:23" s="1417" customFormat="1" ht="13.5">
      <c r="D129" s="1417">
        <v>2011</v>
      </c>
      <c r="E129" s="1409">
        <v>39.5</v>
      </c>
      <c r="F129" s="1409">
        <v>51.2</v>
      </c>
      <c r="G129" s="1409">
        <v>9.3000000000000007</v>
      </c>
      <c r="H129" s="1156"/>
      <c r="I129" s="1156"/>
      <c r="J129" s="1156" t="s">
        <v>255</v>
      </c>
      <c r="K129" s="1156" t="s">
        <v>762</v>
      </c>
      <c r="L129" s="1156" t="s">
        <v>763</v>
      </c>
      <c r="M129" s="1156" t="s">
        <v>764</v>
      </c>
      <c r="N129" s="1156" t="s">
        <v>715</v>
      </c>
      <c r="O129" s="1156"/>
      <c r="P129" s="1156"/>
      <c r="Q129" s="1156"/>
      <c r="R129" s="1156"/>
      <c r="S129" s="1156"/>
      <c r="T129" s="1156"/>
      <c r="U129" s="1156"/>
      <c r="V129" s="1156"/>
      <c r="W129" s="1156"/>
    </row>
    <row r="130" spans="4:23" s="1417" customFormat="1" ht="13.5">
      <c r="D130" s="1417">
        <v>2010</v>
      </c>
      <c r="E130" s="1409">
        <v>48.1</v>
      </c>
      <c r="F130" s="1409">
        <v>36.299999999999997</v>
      </c>
      <c r="G130" s="1409">
        <v>15.1</v>
      </c>
      <c r="H130" s="1156"/>
      <c r="I130" s="1156">
        <v>2010</v>
      </c>
      <c r="J130" s="1495">
        <f>J126/E42*100</f>
        <v>48.026079958884324</v>
      </c>
      <c r="K130" s="1495">
        <f>K126/E42*100</f>
        <v>17.41046625581134</v>
      </c>
      <c r="L130" s="1495">
        <f>L126/E42*100</f>
        <v>25.888872886722282</v>
      </c>
      <c r="M130" s="1495">
        <f>M126/E42*100</f>
        <v>2.0945690037801201</v>
      </c>
      <c r="N130" s="1495">
        <f>N126/E42*100</f>
        <v>6.5800118948019373</v>
      </c>
      <c r="O130" s="1156"/>
      <c r="P130" s="1156"/>
      <c r="Q130" s="1156"/>
      <c r="R130" s="1156"/>
      <c r="S130" s="1156"/>
      <c r="T130" s="1156"/>
      <c r="U130" s="1156"/>
      <c r="V130" s="1156"/>
      <c r="W130" s="1156"/>
    </row>
    <row r="131" spans="4:23" s="1417" customFormat="1" ht="13.5">
      <c r="D131" s="1156"/>
      <c r="E131" s="1496" t="s">
        <v>670</v>
      </c>
      <c r="F131" s="1497" t="s">
        <v>689</v>
      </c>
      <c r="G131" s="1497" t="s">
        <v>696</v>
      </c>
      <c r="H131" s="1156"/>
      <c r="I131" s="1156"/>
      <c r="J131" s="1156"/>
      <c r="K131" s="1156"/>
      <c r="L131" s="1156"/>
      <c r="M131" s="1156"/>
      <c r="N131" s="1156"/>
      <c r="O131" s="1156"/>
      <c r="P131" s="1156"/>
      <c r="Q131" s="1156"/>
      <c r="R131" s="1156"/>
      <c r="S131" s="1156"/>
      <c r="T131" s="1156"/>
      <c r="U131" s="1156"/>
      <c r="V131" s="1156"/>
      <c r="W131" s="1156"/>
    </row>
    <row r="132" spans="4:23" s="1417" customFormat="1" ht="13.5">
      <c r="D132" s="1417">
        <v>2010</v>
      </c>
      <c r="E132" s="1409">
        <v>48.1</v>
      </c>
      <c r="F132" s="1409">
        <v>36.299999999999997</v>
      </c>
      <c r="G132" s="1409">
        <v>15.1</v>
      </c>
      <c r="H132" s="1156"/>
      <c r="I132" s="1156"/>
      <c r="J132" s="1156"/>
      <c r="K132" s="1156"/>
      <c r="L132" s="1156"/>
      <c r="M132" s="1156"/>
      <c r="N132" s="1156"/>
      <c r="O132" s="1156"/>
      <c r="P132" s="1156"/>
      <c r="Q132" s="1156"/>
      <c r="R132" s="1156"/>
      <c r="S132" s="1156"/>
      <c r="T132" s="1156"/>
      <c r="U132" s="1156"/>
      <c r="V132" s="1156"/>
      <c r="W132" s="1156"/>
    </row>
    <row r="133" spans="4:23" s="1417" customFormat="1" ht="13.5">
      <c r="D133" s="1156"/>
      <c r="E133" s="1156"/>
      <c r="F133" s="1156"/>
      <c r="G133" s="1156"/>
      <c r="H133" s="1156"/>
      <c r="I133" s="1156"/>
      <c r="J133" s="1156"/>
      <c r="K133" s="1156"/>
      <c r="L133" s="1156"/>
      <c r="M133" s="1156"/>
      <c r="N133" s="1156"/>
      <c r="O133" s="1156"/>
      <c r="P133" s="1156"/>
      <c r="Q133" s="1156"/>
      <c r="R133" s="1156"/>
      <c r="S133" s="1156"/>
      <c r="T133" s="1156"/>
      <c r="U133" s="1156"/>
      <c r="V133" s="1156"/>
      <c r="W133" s="1156"/>
    </row>
    <row r="134" spans="4:23" s="1417" customFormat="1" ht="13.5">
      <c r="D134" s="1156"/>
      <c r="E134" s="1156"/>
      <c r="F134" s="1156"/>
      <c r="G134" s="1156"/>
      <c r="H134" s="1156"/>
      <c r="I134" s="1156"/>
      <c r="J134" s="1156"/>
      <c r="K134" s="1156"/>
      <c r="L134" s="1156"/>
      <c r="M134" s="1156"/>
      <c r="N134" s="1156"/>
      <c r="O134" s="1156"/>
      <c r="P134" s="1156"/>
      <c r="Q134" s="1156"/>
      <c r="R134" s="1156"/>
      <c r="S134" s="1156"/>
      <c r="T134" s="1156"/>
      <c r="U134" s="1156"/>
      <c r="V134" s="1156"/>
      <c r="W134" s="1156"/>
    </row>
    <row r="135" spans="4:23" s="1417" customFormat="1" ht="13.5">
      <c r="D135" s="1156"/>
      <c r="E135" s="1156"/>
      <c r="F135" s="1156"/>
      <c r="G135" s="1156"/>
      <c r="H135" s="1156"/>
      <c r="I135" s="1156"/>
      <c r="J135" s="1156"/>
      <c r="K135" s="1156"/>
      <c r="L135" s="1156"/>
      <c r="M135" s="1156"/>
      <c r="N135" s="1156"/>
      <c r="O135" s="1156"/>
      <c r="P135" s="1156"/>
      <c r="Q135" s="1156"/>
      <c r="R135" s="1156"/>
      <c r="S135" s="1156"/>
      <c r="T135" s="1156"/>
      <c r="U135" s="1156"/>
      <c r="V135" s="1156"/>
      <c r="W135" s="1156"/>
    </row>
    <row r="136" spans="4:23" s="1417" customFormat="1" ht="13.5">
      <c r="D136" s="1156"/>
      <c r="E136" s="1156"/>
      <c r="F136" s="1156"/>
      <c r="G136" s="1156"/>
      <c r="H136" s="1156"/>
      <c r="I136" s="1156"/>
      <c r="J136" s="1156"/>
      <c r="K136" s="1156"/>
      <c r="L136" s="1156"/>
      <c r="M136" s="1156"/>
      <c r="N136" s="1156"/>
      <c r="O136" s="1156"/>
      <c r="P136" s="1156"/>
      <c r="Q136" s="1156"/>
      <c r="R136" s="1156"/>
      <c r="S136" s="1156"/>
      <c r="T136" s="1156"/>
      <c r="U136" s="1156"/>
      <c r="V136" s="1156"/>
      <c r="W136" s="1156"/>
    </row>
    <row r="137" spans="4:23" s="1417" customFormat="1" ht="13.5">
      <c r="D137" s="1156"/>
      <c r="E137" s="1156"/>
      <c r="F137" s="1156"/>
      <c r="G137" s="1156"/>
      <c r="H137" s="1156"/>
      <c r="I137" s="1156"/>
      <c r="J137" s="1156"/>
      <c r="K137" s="1156"/>
      <c r="L137" s="1156"/>
      <c r="M137" s="1156"/>
      <c r="N137" s="1156"/>
      <c r="O137" s="1156"/>
      <c r="P137" s="1156"/>
      <c r="Q137" s="1156"/>
      <c r="R137" s="1156"/>
      <c r="S137" s="1156"/>
      <c r="T137" s="1156"/>
      <c r="U137" s="1156"/>
      <c r="V137" s="1156"/>
      <c r="W137" s="1156"/>
    </row>
    <row r="138" spans="4:23" s="1417" customFormat="1" ht="13.5">
      <c r="D138" s="1156"/>
      <c r="E138" s="1156"/>
      <c r="F138" s="1156"/>
      <c r="G138" s="1156"/>
      <c r="H138" s="1156"/>
      <c r="I138" s="1156"/>
      <c r="J138" s="1156"/>
      <c r="K138" s="1156"/>
      <c r="L138" s="1156"/>
      <c r="M138" s="1156"/>
      <c r="N138" s="1156"/>
      <c r="O138" s="1156"/>
      <c r="P138" s="1156"/>
      <c r="Q138" s="1156"/>
      <c r="R138" s="1156"/>
      <c r="S138" s="1156"/>
      <c r="T138" s="1156"/>
      <c r="U138" s="1156"/>
      <c r="V138" s="1156"/>
      <c r="W138" s="1156"/>
    </row>
    <row r="139" spans="4:23" s="1417" customFormat="1" ht="13.5">
      <c r="D139" s="1156"/>
      <c r="E139" s="1156"/>
      <c r="F139" s="1156"/>
      <c r="G139" s="1156"/>
      <c r="H139" s="1156"/>
      <c r="I139" s="1156"/>
      <c r="J139" s="1156"/>
      <c r="K139" s="1156"/>
      <c r="L139" s="1156"/>
      <c r="M139" s="1156"/>
      <c r="N139" s="1156"/>
      <c r="O139" s="1156"/>
      <c r="P139" s="1156"/>
      <c r="Q139" s="1156"/>
      <c r="R139" s="1156"/>
      <c r="S139" s="1156"/>
      <c r="T139" s="1156"/>
      <c r="U139" s="1156"/>
      <c r="V139" s="1156"/>
      <c r="W139" s="1156"/>
    </row>
    <row r="140" spans="4:23" s="1417" customFormat="1" ht="13.5">
      <c r="D140" s="1156"/>
      <c r="E140" s="1156"/>
      <c r="F140" s="1156"/>
      <c r="G140" s="1156"/>
      <c r="H140" s="1156"/>
      <c r="I140" s="1156"/>
      <c r="J140" s="1156"/>
      <c r="K140" s="1156"/>
      <c r="L140" s="1156"/>
      <c r="M140" s="1156"/>
      <c r="N140" s="1156"/>
      <c r="O140" s="1156"/>
      <c r="P140" s="1156"/>
      <c r="Q140" s="1156"/>
      <c r="R140" s="1156"/>
      <c r="S140" s="1156"/>
      <c r="T140" s="1156"/>
      <c r="U140" s="1156"/>
      <c r="V140" s="1156"/>
      <c r="W140" s="1156"/>
    </row>
    <row r="141" spans="4:23" s="1417" customFormat="1" ht="13.5">
      <c r="D141" s="1156"/>
      <c r="E141" s="1156"/>
      <c r="F141" s="1156"/>
      <c r="G141" s="1156"/>
      <c r="H141" s="1156"/>
      <c r="I141" s="1156"/>
      <c r="J141" s="1156"/>
      <c r="K141" s="1156"/>
      <c r="L141" s="1156"/>
      <c r="M141" s="1156"/>
      <c r="N141" s="1156"/>
      <c r="O141" s="1156"/>
      <c r="P141" s="1156"/>
      <c r="Q141" s="1156"/>
      <c r="R141" s="1156"/>
      <c r="S141" s="1156"/>
      <c r="T141" s="1156"/>
      <c r="U141" s="1156"/>
      <c r="V141" s="1156"/>
      <c r="W141" s="1156"/>
    </row>
    <row r="142" spans="4:23" s="1417" customFormat="1" ht="13.5">
      <c r="D142" s="1156"/>
      <c r="E142" s="1156"/>
      <c r="F142" s="1156"/>
      <c r="G142" s="1156"/>
      <c r="H142" s="1156"/>
      <c r="I142" s="1156"/>
      <c r="J142" s="1156"/>
      <c r="K142" s="1156"/>
      <c r="L142" s="1156"/>
      <c r="M142" s="1156"/>
      <c r="N142" s="1156"/>
      <c r="O142" s="1156"/>
      <c r="P142" s="1156"/>
      <c r="Q142" s="1156"/>
      <c r="R142" s="1156"/>
      <c r="S142" s="1156"/>
      <c r="T142" s="1156"/>
      <c r="U142" s="1156"/>
      <c r="V142" s="1156"/>
      <c r="W142" s="1156"/>
    </row>
    <row r="143" spans="4:23" s="1417" customFormat="1" ht="13.5">
      <c r="D143" s="1156"/>
      <c r="E143" s="1156"/>
      <c r="F143" s="1156"/>
      <c r="G143" s="1156"/>
      <c r="H143" s="1156"/>
      <c r="I143" s="1156"/>
      <c r="J143" s="1156"/>
      <c r="K143" s="1156"/>
      <c r="L143" s="1156"/>
      <c r="M143" s="1156"/>
      <c r="N143" s="1156"/>
      <c r="O143" s="1156"/>
      <c r="P143" s="1156"/>
      <c r="Q143" s="1156"/>
      <c r="R143" s="1156"/>
      <c r="S143" s="1156"/>
      <c r="T143" s="1156"/>
      <c r="U143" s="1156"/>
      <c r="V143" s="1156"/>
      <c r="W143" s="1156"/>
    </row>
    <row r="144" spans="4:23" s="1417" customFormat="1" ht="13.5">
      <c r="D144" s="1156"/>
      <c r="E144" s="1156"/>
      <c r="F144" s="1156"/>
      <c r="G144" s="1156"/>
      <c r="H144" s="1156"/>
      <c r="I144" s="1156"/>
      <c r="J144" s="1156"/>
      <c r="K144" s="1156"/>
      <c r="L144" s="1156"/>
      <c r="M144" s="1156"/>
      <c r="N144" s="1156"/>
      <c r="O144" s="1156"/>
      <c r="P144" s="1156"/>
      <c r="Q144" s="1156"/>
      <c r="R144" s="1156"/>
      <c r="S144" s="1156"/>
      <c r="T144" s="1156"/>
      <c r="U144" s="1156"/>
      <c r="V144" s="1156"/>
      <c r="W144" s="1156"/>
    </row>
    <row r="145" spans="4:23" s="1417" customFormat="1" ht="13.5">
      <c r="D145" s="1156"/>
      <c r="E145" s="1156"/>
      <c r="F145" s="1156"/>
      <c r="G145" s="1156"/>
      <c r="H145" s="1156"/>
      <c r="I145" s="1156"/>
      <c r="J145" s="1156"/>
      <c r="K145" s="1156"/>
      <c r="L145" s="1156"/>
      <c r="M145" s="1156"/>
      <c r="N145" s="1156"/>
      <c r="O145" s="1156"/>
      <c r="P145" s="1156"/>
      <c r="Q145" s="1156"/>
      <c r="R145" s="1156"/>
      <c r="S145" s="1156"/>
      <c r="T145" s="1156"/>
      <c r="U145" s="1156"/>
      <c r="V145" s="1156"/>
      <c r="W145" s="1156"/>
    </row>
    <row r="146" spans="4:23" s="1417" customFormat="1" ht="13.5">
      <c r="D146" s="1156"/>
      <c r="E146" s="1156"/>
      <c r="F146" s="1156"/>
      <c r="G146" s="1156"/>
      <c r="H146" s="1156"/>
      <c r="I146" s="1156"/>
      <c r="J146" s="1156"/>
      <c r="K146" s="1156"/>
      <c r="L146" s="1156"/>
      <c r="M146" s="1156"/>
      <c r="N146" s="1156"/>
      <c r="O146" s="1156"/>
      <c r="P146" s="1156"/>
      <c r="Q146" s="1156"/>
      <c r="R146" s="1156"/>
      <c r="S146" s="1156"/>
      <c r="T146" s="1156"/>
      <c r="U146" s="1156"/>
      <c r="V146" s="1156"/>
      <c r="W146" s="1156"/>
    </row>
    <row r="147" spans="4:23" s="1417" customFormat="1" ht="13.5">
      <c r="D147" s="1156"/>
      <c r="E147" s="1156"/>
      <c r="F147" s="1156"/>
      <c r="G147" s="1156"/>
      <c r="H147" s="1156"/>
      <c r="I147" s="1156"/>
      <c r="J147" s="1156"/>
      <c r="K147" s="1156"/>
      <c r="L147" s="1156"/>
      <c r="M147" s="1156"/>
      <c r="N147" s="1156"/>
      <c r="O147" s="1156"/>
      <c r="P147" s="1156"/>
      <c r="Q147" s="1156"/>
      <c r="R147" s="1156"/>
      <c r="S147" s="1156"/>
      <c r="T147" s="1156"/>
      <c r="U147" s="1156"/>
      <c r="V147" s="1156"/>
      <c r="W147" s="1156"/>
    </row>
    <row r="148" spans="4:23" s="1417" customFormat="1" ht="13.5">
      <c r="D148" s="1156"/>
      <c r="E148" s="1156"/>
      <c r="F148" s="1156"/>
      <c r="G148" s="1156"/>
      <c r="H148" s="1156"/>
      <c r="I148" s="1156"/>
      <c r="J148" s="1156"/>
      <c r="K148" s="1156"/>
      <c r="L148" s="1156"/>
      <c r="M148" s="1156"/>
      <c r="N148" s="1156"/>
      <c r="O148" s="1156"/>
      <c r="P148" s="1156"/>
      <c r="Q148" s="1156"/>
      <c r="R148" s="1156"/>
      <c r="S148" s="1156"/>
      <c r="T148" s="1156"/>
      <c r="U148" s="1156"/>
      <c r="V148" s="1156"/>
      <c r="W148" s="1156"/>
    </row>
    <row r="149" spans="4:23" s="1417" customFormat="1" ht="13.5">
      <c r="D149" s="1156"/>
      <c r="E149" s="1156"/>
      <c r="F149" s="1156"/>
      <c r="G149" s="1156"/>
      <c r="H149" s="1156"/>
      <c r="I149" s="1156"/>
      <c r="J149" s="1156"/>
      <c r="K149" s="1156"/>
      <c r="L149" s="1156"/>
      <c r="M149" s="1156"/>
      <c r="N149" s="1156"/>
      <c r="O149" s="1156"/>
      <c r="P149" s="1156"/>
      <c r="Q149" s="1156"/>
      <c r="R149" s="1156"/>
      <c r="S149" s="1156"/>
      <c r="T149" s="1156"/>
      <c r="U149" s="1156"/>
      <c r="V149" s="1156"/>
      <c r="W149" s="1156"/>
    </row>
    <row r="150" spans="4:23" s="1417" customFormat="1" ht="13.5">
      <c r="D150" s="1156"/>
      <c r="E150" s="1156"/>
      <c r="F150" s="1156"/>
      <c r="G150" s="1156"/>
      <c r="H150" s="1156"/>
      <c r="I150" s="1156"/>
      <c r="J150" s="1156"/>
      <c r="K150" s="1156"/>
      <c r="L150" s="1156"/>
      <c r="M150" s="1156"/>
      <c r="N150" s="1156"/>
      <c r="O150" s="1156"/>
      <c r="P150" s="1156"/>
      <c r="Q150" s="1156"/>
      <c r="R150" s="1156"/>
      <c r="S150" s="1156"/>
      <c r="T150" s="1156"/>
      <c r="U150" s="1156"/>
      <c r="V150" s="1156"/>
      <c r="W150" s="1156"/>
    </row>
    <row r="151" spans="4:23" s="1417" customFormat="1" ht="13.5">
      <c r="D151" s="1156"/>
      <c r="E151" s="1156"/>
      <c r="F151" s="1156"/>
      <c r="G151" s="1156"/>
      <c r="H151" s="1156"/>
      <c r="I151" s="1156"/>
      <c r="J151" s="1156"/>
      <c r="K151" s="1156"/>
      <c r="L151" s="1156"/>
      <c r="M151" s="1156"/>
      <c r="N151" s="1156"/>
      <c r="O151" s="1156"/>
      <c r="P151" s="1156"/>
      <c r="Q151" s="1156"/>
      <c r="R151" s="1156"/>
      <c r="S151" s="1156"/>
      <c r="T151" s="1156"/>
      <c r="U151" s="1156"/>
      <c r="V151" s="1156"/>
      <c r="W151" s="1156"/>
    </row>
    <row r="152" spans="4:23" s="1417" customFormat="1" ht="13.5">
      <c r="D152" s="1156"/>
      <c r="E152" s="1156"/>
      <c r="F152" s="1156"/>
      <c r="G152" s="1156"/>
      <c r="H152" s="1156"/>
      <c r="I152" s="1156"/>
      <c r="J152" s="1156"/>
      <c r="K152" s="1156"/>
      <c r="L152" s="1156"/>
      <c r="M152" s="1156"/>
      <c r="N152" s="1156"/>
      <c r="O152" s="1156"/>
      <c r="P152" s="1156"/>
      <c r="Q152" s="1156"/>
      <c r="R152" s="1156"/>
      <c r="S152" s="1156"/>
      <c r="T152" s="1156"/>
      <c r="U152" s="1156"/>
      <c r="V152" s="1156"/>
      <c r="W152" s="1156"/>
    </row>
    <row r="153" spans="4:23" s="1417" customFormat="1" ht="13.5">
      <c r="D153" s="1156"/>
      <c r="E153" s="1156"/>
      <c r="F153" s="1156"/>
      <c r="G153" s="1156"/>
      <c r="H153" s="1156"/>
      <c r="I153" s="1156"/>
      <c r="J153" s="1156"/>
      <c r="K153" s="1156"/>
      <c r="L153" s="1156"/>
      <c r="M153" s="1156"/>
      <c r="N153" s="1156"/>
      <c r="O153" s="1156"/>
      <c r="P153" s="1156"/>
      <c r="Q153" s="1156"/>
      <c r="R153" s="1156"/>
      <c r="S153" s="1156"/>
      <c r="T153" s="1156"/>
      <c r="U153" s="1156"/>
      <c r="V153" s="1156"/>
      <c r="W153" s="1156"/>
    </row>
    <row r="154" spans="4:23" s="1417" customFormat="1" ht="13.5">
      <c r="D154" s="1156"/>
      <c r="E154" s="1156"/>
      <c r="F154" s="1156"/>
      <c r="G154" s="1156"/>
      <c r="H154" s="1156"/>
      <c r="I154" s="1156"/>
      <c r="J154" s="1156"/>
      <c r="K154" s="1156"/>
      <c r="L154" s="1156"/>
      <c r="M154" s="1156"/>
      <c r="N154" s="1156"/>
      <c r="O154" s="1156"/>
      <c r="P154" s="1156"/>
      <c r="Q154" s="1156"/>
      <c r="R154" s="1156"/>
      <c r="S154" s="1156"/>
      <c r="T154" s="1156"/>
      <c r="U154" s="1156"/>
      <c r="V154" s="1156"/>
      <c r="W154" s="1156"/>
    </row>
    <row r="155" spans="4:23" s="1417" customFormat="1" ht="13.5">
      <c r="D155" s="1156"/>
      <c r="E155" s="1156"/>
      <c r="F155" s="1156"/>
      <c r="G155" s="1156"/>
      <c r="H155" s="1156"/>
      <c r="I155" s="1156"/>
      <c r="J155" s="1156"/>
      <c r="K155" s="1156"/>
      <c r="L155" s="1156"/>
      <c r="M155" s="1156"/>
      <c r="N155" s="1156"/>
      <c r="O155" s="1156"/>
      <c r="P155" s="1156"/>
      <c r="Q155" s="1156"/>
      <c r="R155" s="1156"/>
      <c r="S155" s="1156"/>
      <c r="T155" s="1156"/>
      <c r="U155" s="1156"/>
      <c r="V155" s="1156"/>
      <c r="W155" s="1156"/>
    </row>
    <row r="156" spans="4:23" s="1417" customFormat="1" ht="13.5">
      <c r="D156" s="1156"/>
      <c r="E156" s="1156"/>
      <c r="F156" s="1156"/>
      <c r="G156" s="1156"/>
      <c r="H156" s="1156"/>
      <c r="I156" s="1156"/>
      <c r="J156" s="1156"/>
      <c r="K156" s="1156"/>
      <c r="L156" s="1156"/>
      <c r="M156" s="1156"/>
      <c r="N156" s="1156"/>
      <c r="O156" s="1156"/>
      <c r="P156" s="1156"/>
      <c r="Q156" s="1156"/>
      <c r="R156" s="1156"/>
      <c r="S156" s="1156"/>
      <c r="T156" s="1156"/>
      <c r="U156" s="1156"/>
      <c r="V156" s="1156"/>
      <c r="W156" s="1156"/>
    </row>
    <row r="157" spans="4:23" s="1417" customFormat="1" ht="13.5">
      <c r="D157" s="1156"/>
      <c r="E157" s="1156"/>
      <c r="F157" s="1156"/>
      <c r="G157" s="1156"/>
      <c r="H157" s="1156"/>
      <c r="I157" s="1156"/>
      <c r="J157" s="1156"/>
      <c r="K157" s="1156"/>
      <c r="L157" s="1156"/>
      <c r="M157" s="1156"/>
      <c r="N157" s="1156"/>
      <c r="O157" s="1156"/>
      <c r="P157" s="1156"/>
      <c r="Q157" s="1156"/>
      <c r="R157" s="1156"/>
      <c r="S157" s="1156"/>
      <c r="T157" s="1156"/>
      <c r="U157" s="1156"/>
      <c r="V157" s="1156"/>
      <c r="W157" s="1156"/>
    </row>
    <row r="158" spans="4:23" s="1417" customFormat="1" ht="13.5">
      <c r="D158" s="1156"/>
      <c r="E158" s="1156"/>
      <c r="F158" s="1156"/>
      <c r="G158" s="1156"/>
      <c r="H158" s="1156"/>
      <c r="I158" s="1156"/>
      <c r="J158" s="1156"/>
      <c r="K158" s="1156"/>
      <c r="L158" s="1156"/>
      <c r="M158" s="1156"/>
      <c r="N158" s="1156"/>
      <c r="O158" s="1156"/>
      <c r="P158" s="1156"/>
      <c r="Q158" s="1156"/>
      <c r="R158" s="1156"/>
      <c r="S158" s="1156"/>
      <c r="T158" s="1156"/>
      <c r="U158" s="1156"/>
      <c r="V158" s="1156"/>
      <c r="W158" s="1156"/>
    </row>
    <row r="159" spans="4:23" s="1417" customFormat="1" ht="13.5">
      <c r="D159" s="1156"/>
      <c r="E159" s="1156"/>
      <c r="F159" s="1156"/>
      <c r="G159" s="1156"/>
      <c r="H159" s="1156"/>
      <c r="I159" s="1156"/>
      <c r="J159" s="1156"/>
      <c r="K159" s="1156"/>
      <c r="L159" s="1156"/>
      <c r="M159" s="1156"/>
      <c r="N159" s="1156"/>
      <c r="O159" s="1156"/>
      <c r="P159" s="1156"/>
      <c r="Q159" s="1156"/>
      <c r="R159" s="1156"/>
      <c r="S159" s="1156"/>
      <c r="T159" s="1156"/>
      <c r="U159" s="1156"/>
      <c r="V159" s="1156"/>
      <c r="W159" s="1156"/>
    </row>
    <row r="160" spans="4:23" s="1417" customFormat="1" ht="13.5">
      <c r="D160" s="1156"/>
      <c r="E160" s="1156"/>
      <c r="F160" s="1156"/>
      <c r="G160" s="1156"/>
      <c r="H160" s="1156"/>
      <c r="I160" s="1156"/>
      <c r="J160" s="1156"/>
      <c r="K160" s="1156"/>
      <c r="L160" s="1156"/>
      <c r="M160" s="1156"/>
      <c r="N160" s="1156"/>
      <c r="O160" s="1156"/>
      <c r="P160" s="1156"/>
      <c r="Q160" s="1156"/>
      <c r="R160" s="1156"/>
      <c r="S160" s="1156"/>
      <c r="T160" s="1156"/>
      <c r="U160" s="1156"/>
      <c r="V160" s="1156"/>
      <c r="W160" s="1156"/>
    </row>
    <row r="161" spans="4:23" s="1417" customFormat="1" ht="13.5">
      <c r="D161" s="1156"/>
      <c r="E161" s="1156"/>
      <c r="F161" s="1156"/>
      <c r="G161" s="1156"/>
      <c r="H161" s="1156"/>
      <c r="I161" s="1156"/>
      <c r="J161" s="1156"/>
      <c r="K161" s="1156"/>
      <c r="L161" s="1156"/>
      <c r="M161" s="1156"/>
      <c r="N161" s="1156"/>
      <c r="O161" s="1156"/>
      <c r="P161" s="1156"/>
      <c r="Q161" s="1156"/>
      <c r="R161" s="1156"/>
      <c r="S161" s="1156"/>
      <c r="T161" s="1156"/>
      <c r="U161" s="1156"/>
      <c r="V161" s="1156"/>
      <c r="W161" s="1156"/>
    </row>
    <row r="162" spans="4:23" s="1417" customFormat="1" ht="13.5">
      <c r="D162" s="1156"/>
      <c r="E162" s="1156"/>
      <c r="F162" s="1156"/>
      <c r="G162" s="1156"/>
      <c r="H162" s="1156"/>
      <c r="I162" s="1156"/>
      <c r="J162" s="1156"/>
      <c r="K162" s="1156"/>
      <c r="L162" s="1156"/>
      <c r="M162" s="1156"/>
      <c r="N162" s="1156"/>
      <c r="O162" s="1156"/>
      <c r="P162" s="1156"/>
      <c r="Q162" s="1156"/>
      <c r="R162" s="1156"/>
      <c r="S162" s="1156"/>
      <c r="T162" s="1156"/>
      <c r="U162" s="1156"/>
      <c r="V162" s="1156"/>
      <c r="W162" s="1156"/>
    </row>
    <row r="163" spans="4:23" s="1417" customFormat="1" ht="13.5">
      <c r="D163" s="1156"/>
      <c r="E163" s="1156"/>
      <c r="F163" s="1156"/>
      <c r="G163" s="1156"/>
      <c r="H163" s="1156"/>
      <c r="I163" s="1156"/>
      <c r="J163" s="1156"/>
      <c r="K163" s="1156"/>
      <c r="L163" s="1156"/>
      <c r="M163" s="1156"/>
      <c r="N163" s="1156"/>
      <c r="O163" s="1156"/>
      <c r="P163" s="1156"/>
      <c r="Q163" s="1156"/>
      <c r="R163" s="1156"/>
      <c r="S163" s="1156"/>
      <c r="T163" s="1156"/>
      <c r="U163" s="1156"/>
      <c r="V163" s="1156"/>
      <c r="W163" s="1156"/>
    </row>
    <row r="164" spans="4:23" s="1417" customFormat="1" ht="13.5">
      <c r="D164" s="1156"/>
      <c r="E164" s="1156"/>
      <c r="F164" s="1156"/>
      <c r="G164" s="1156"/>
      <c r="H164" s="1156"/>
      <c r="I164" s="1156"/>
      <c r="J164" s="1156"/>
      <c r="K164" s="1156"/>
      <c r="L164" s="1156"/>
      <c r="M164" s="1156"/>
      <c r="N164" s="1156"/>
      <c r="O164" s="1156"/>
      <c r="P164" s="1156"/>
      <c r="Q164" s="1156"/>
      <c r="R164" s="1156"/>
      <c r="S164" s="1156"/>
      <c r="T164" s="1156"/>
      <c r="U164" s="1156"/>
      <c r="V164" s="1156"/>
      <c r="W164" s="1156"/>
    </row>
    <row r="165" spans="4:23" s="1417" customFormat="1" ht="13.5">
      <c r="D165" s="1156"/>
      <c r="E165" s="1156"/>
      <c r="F165" s="1156"/>
      <c r="G165" s="1156"/>
      <c r="H165" s="1156"/>
      <c r="I165" s="1156"/>
      <c r="J165" s="1156"/>
      <c r="K165" s="1156"/>
      <c r="L165" s="1156"/>
      <c r="M165" s="1156"/>
      <c r="N165" s="1156"/>
      <c r="O165" s="1156"/>
      <c r="P165" s="1156"/>
      <c r="Q165" s="1156"/>
      <c r="R165" s="1156"/>
      <c r="S165" s="1156"/>
      <c r="T165" s="1156"/>
      <c r="U165" s="1156"/>
      <c r="V165" s="1156"/>
      <c r="W165" s="1156"/>
    </row>
    <row r="166" spans="4:23" s="1417" customFormat="1" ht="13.5">
      <c r="D166" s="1156"/>
      <c r="E166" s="1156"/>
      <c r="F166" s="1156"/>
      <c r="G166" s="1156"/>
      <c r="H166" s="1156"/>
      <c r="I166" s="1156"/>
      <c r="J166" s="1156"/>
      <c r="K166" s="1156"/>
      <c r="L166" s="1156"/>
      <c r="M166" s="1156"/>
      <c r="N166" s="1156"/>
      <c r="O166" s="1156"/>
      <c r="P166" s="1156"/>
      <c r="Q166" s="1156"/>
      <c r="R166" s="1156"/>
      <c r="S166" s="1156"/>
      <c r="T166" s="1156"/>
      <c r="U166" s="1156"/>
      <c r="V166" s="1156"/>
      <c r="W166" s="1156"/>
    </row>
    <row r="167" spans="4:23" s="1417" customFormat="1" ht="13.5">
      <c r="D167" s="1156"/>
      <c r="E167" s="1156"/>
      <c r="F167" s="1156"/>
      <c r="G167" s="1156"/>
      <c r="H167" s="1156"/>
      <c r="I167" s="1156"/>
      <c r="J167" s="1156"/>
      <c r="K167" s="1156"/>
      <c r="L167" s="1156"/>
      <c r="M167" s="1156"/>
      <c r="N167" s="1156"/>
      <c r="O167" s="1156"/>
      <c r="P167" s="1156"/>
      <c r="Q167" s="1156"/>
      <c r="R167" s="1156"/>
      <c r="S167" s="1156"/>
      <c r="T167" s="1156"/>
      <c r="U167" s="1156"/>
      <c r="V167" s="1156"/>
      <c r="W167" s="1156"/>
    </row>
    <row r="168" spans="4:23" s="1417" customFormat="1" ht="13.5">
      <c r="D168" s="1156"/>
      <c r="E168" s="1156"/>
      <c r="F168" s="1156"/>
      <c r="G168" s="1156"/>
      <c r="H168" s="1156"/>
      <c r="I168" s="1156"/>
      <c r="J168" s="1156"/>
      <c r="K168" s="1156"/>
      <c r="L168" s="1156"/>
      <c r="M168" s="1156"/>
      <c r="N168" s="1156"/>
      <c r="O168" s="1156"/>
      <c r="P168" s="1156"/>
      <c r="Q168" s="1156"/>
      <c r="R168" s="1156"/>
      <c r="S168" s="1156"/>
      <c r="T168" s="1156"/>
      <c r="U168" s="1156"/>
      <c r="V168" s="1156"/>
      <c r="W168" s="1156"/>
    </row>
    <row r="169" spans="4:23" s="1417" customFormat="1" ht="13.5">
      <c r="D169" s="1156"/>
      <c r="E169" s="1156"/>
      <c r="F169" s="1156"/>
      <c r="G169" s="1156"/>
      <c r="H169" s="1156"/>
      <c r="I169" s="1156"/>
      <c r="J169" s="1156"/>
      <c r="K169" s="1156"/>
      <c r="L169" s="1156"/>
      <c r="M169" s="1156"/>
      <c r="N169" s="1156"/>
      <c r="O169" s="1156"/>
      <c r="P169" s="1156"/>
      <c r="Q169" s="1156"/>
      <c r="R169" s="1156"/>
      <c r="S169" s="1156"/>
      <c r="T169" s="1156"/>
      <c r="U169" s="1156"/>
      <c r="V169" s="1156"/>
      <c r="W169" s="1156"/>
    </row>
    <row r="170" spans="4:23" s="1417" customFormat="1" ht="13.5">
      <c r="D170" s="1156"/>
      <c r="E170" s="1156"/>
      <c r="F170" s="1156"/>
      <c r="G170" s="1156"/>
      <c r="H170" s="1156"/>
      <c r="I170" s="1156"/>
      <c r="J170" s="1156"/>
      <c r="K170" s="1156"/>
      <c r="L170" s="1156"/>
      <c r="M170" s="1156"/>
      <c r="N170" s="1156"/>
      <c r="O170" s="1156"/>
      <c r="P170" s="1156"/>
      <c r="Q170" s="1156"/>
      <c r="R170" s="1156"/>
      <c r="S170" s="1156"/>
      <c r="T170" s="1156"/>
      <c r="U170" s="1156"/>
      <c r="V170" s="1156"/>
      <c r="W170" s="1156"/>
    </row>
    <row r="171" spans="4:23" s="1417" customFormat="1" ht="13.5">
      <c r="D171" s="1156"/>
      <c r="E171" s="1156"/>
      <c r="F171" s="1156"/>
      <c r="G171" s="1156"/>
      <c r="H171" s="1156"/>
      <c r="I171" s="1156"/>
      <c r="J171" s="1156"/>
      <c r="K171" s="1156"/>
      <c r="L171" s="1156"/>
      <c r="M171" s="1156"/>
      <c r="N171" s="1156"/>
      <c r="O171" s="1156"/>
      <c r="P171" s="1156"/>
      <c r="Q171" s="1156"/>
      <c r="R171" s="1156"/>
      <c r="S171" s="1156"/>
      <c r="T171" s="1156"/>
      <c r="U171" s="1156"/>
      <c r="V171" s="1156"/>
      <c r="W171" s="1156"/>
    </row>
    <row r="172" spans="4:23" s="1417" customFormat="1" ht="13.5">
      <c r="D172" s="1156"/>
      <c r="E172" s="1156"/>
      <c r="F172" s="1156"/>
      <c r="G172" s="1156"/>
      <c r="H172" s="1156"/>
      <c r="I172" s="1156"/>
      <c r="J172" s="1156"/>
      <c r="K172" s="1156"/>
      <c r="L172" s="1156"/>
      <c r="M172" s="1156"/>
      <c r="N172" s="1156"/>
      <c r="O172" s="1156"/>
      <c r="P172" s="1156"/>
      <c r="Q172" s="1156"/>
      <c r="R172" s="1156"/>
      <c r="S172" s="1156"/>
      <c r="T172" s="1156"/>
      <c r="U172" s="1156"/>
      <c r="V172" s="1156"/>
      <c r="W172" s="1156"/>
    </row>
    <row r="173" spans="4:23" s="1417" customFormat="1" ht="13.5">
      <c r="D173" s="1156"/>
      <c r="E173" s="1156"/>
      <c r="F173" s="1156"/>
      <c r="G173" s="1156"/>
      <c r="H173" s="1156"/>
      <c r="I173" s="1156"/>
      <c r="J173" s="1156"/>
      <c r="K173" s="1156"/>
      <c r="L173" s="1156"/>
      <c r="M173" s="1156"/>
      <c r="N173" s="1156"/>
      <c r="O173" s="1156"/>
      <c r="P173" s="1156"/>
      <c r="Q173" s="1156"/>
      <c r="R173" s="1156"/>
      <c r="S173" s="1156"/>
      <c r="T173" s="1156"/>
      <c r="U173" s="1156"/>
      <c r="V173" s="1156"/>
      <c r="W173" s="1156"/>
    </row>
    <row r="174" spans="4:23" s="1417" customFormat="1" ht="13.5">
      <c r="D174" s="1156"/>
      <c r="E174" s="1156"/>
      <c r="F174" s="1156"/>
      <c r="G174" s="1156"/>
      <c r="H174" s="1156"/>
      <c r="I174" s="1156"/>
      <c r="J174" s="1156"/>
      <c r="K174" s="1156"/>
      <c r="L174" s="1156"/>
      <c r="M174" s="1156"/>
      <c r="N174" s="1156"/>
      <c r="O174" s="1156"/>
      <c r="P174" s="1156"/>
      <c r="Q174" s="1156"/>
      <c r="R174" s="1156"/>
      <c r="S174" s="1156"/>
      <c r="T174" s="1156"/>
      <c r="U174" s="1156"/>
      <c r="V174" s="1156"/>
      <c r="W174" s="1156"/>
    </row>
    <row r="175" spans="4:23" s="1417" customFormat="1" ht="13.5">
      <c r="D175" s="1156"/>
      <c r="E175" s="1156"/>
      <c r="F175" s="1156"/>
      <c r="G175" s="1156"/>
      <c r="H175" s="1156"/>
      <c r="I175" s="1156"/>
      <c r="J175" s="1156"/>
      <c r="K175" s="1156"/>
      <c r="L175" s="1156"/>
      <c r="M175" s="1156"/>
      <c r="N175" s="1156"/>
      <c r="O175" s="1156"/>
      <c r="P175" s="1156"/>
      <c r="Q175" s="1156"/>
      <c r="R175" s="1156"/>
      <c r="S175" s="1156"/>
      <c r="T175" s="1156"/>
      <c r="U175" s="1156"/>
      <c r="V175" s="1156"/>
      <c r="W175" s="1156"/>
    </row>
    <row r="176" spans="4:23" s="1417" customFormat="1" ht="13.5">
      <c r="D176" s="1156"/>
      <c r="E176" s="1156"/>
      <c r="F176" s="1156"/>
      <c r="G176" s="1156"/>
      <c r="H176" s="1156"/>
      <c r="I176" s="1156"/>
      <c r="J176" s="1156"/>
      <c r="K176" s="1156"/>
      <c r="L176" s="1156"/>
      <c r="M176" s="1156"/>
      <c r="N176" s="1156"/>
      <c r="O176" s="1156"/>
      <c r="P176" s="1156"/>
      <c r="Q176" s="1156"/>
      <c r="R176" s="1156"/>
      <c r="S176" s="1156"/>
      <c r="T176" s="1156"/>
      <c r="U176" s="1156"/>
      <c r="V176" s="1156"/>
      <c r="W176" s="1156"/>
    </row>
    <row r="177" spans="4:23" s="1417" customFormat="1" ht="13.5">
      <c r="D177" s="1156"/>
      <c r="E177" s="1156"/>
      <c r="F177" s="1156"/>
      <c r="G177" s="1156"/>
      <c r="H177" s="1156"/>
      <c r="I177" s="1156"/>
      <c r="J177" s="1156"/>
      <c r="K177" s="1156"/>
      <c r="L177" s="1156"/>
      <c r="M177" s="1156"/>
      <c r="N177" s="1156"/>
      <c r="O177" s="1156"/>
      <c r="P177" s="1156"/>
      <c r="Q177" s="1156"/>
      <c r="R177" s="1156"/>
      <c r="S177" s="1156"/>
      <c r="T177" s="1156"/>
      <c r="U177" s="1156"/>
      <c r="V177" s="1156"/>
      <c r="W177" s="1156"/>
    </row>
    <row r="178" spans="4:23" s="1417" customFormat="1" ht="13.5">
      <c r="D178" s="1156"/>
      <c r="E178" s="1156"/>
      <c r="F178" s="1156"/>
      <c r="G178" s="1156"/>
      <c r="H178" s="1156"/>
      <c r="I178" s="1156"/>
      <c r="J178" s="1156"/>
      <c r="K178" s="1156"/>
      <c r="L178" s="1156"/>
      <c r="M178" s="1156"/>
      <c r="N178" s="1156"/>
      <c r="O178" s="1156"/>
      <c r="P178" s="1156"/>
      <c r="Q178" s="1156"/>
      <c r="R178" s="1156"/>
      <c r="S178" s="1156"/>
      <c r="T178" s="1156"/>
      <c r="U178" s="1156"/>
      <c r="V178" s="1156"/>
      <c r="W178" s="1156"/>
    </row>
    <row r="179" spans="4:23" s="1417" customFormat="1" ht="13.5">
      <c r="D179" s="1156"/>
      <c r="E179" s="1156"/>
      <c r="F179" s="1156"/>
      <c r="G179" s="1156"/>
      <c r="H179" s="1156"/>
      <c r="I179" s="1156"/>
      <c r="J179" s="1156"/>
      <c r="K179" s="1156"/>
      <c r="L179" s="1156"/>
      <c r="M179" s="1156"/>
      <c r="N179" s="1156"/>
      <c r="O179" s="1156"/>
      <c r="P179" s="1156"/>
      <c r="Q179" s="1156"/>
      <c r="R179" s="1156"/>
      <c r="S179" s="1156"/>
      <c r="T179" s="1156"/>
      <c r="U179" s="1156"/>
      <c r="V179" s="1156"/>
      <c r="W179" s="1156"/>
    </row>
    <row r="180" spans="4:23" s="1417" customFormat="1" ht="13.5">
      <c r="D180" s="1156"/>
      <c r="E180" s="1156"/>
      <c r="F180" s="1156"/>
      <c r="G180" s="1156"/>
      <c r="H180" s="1156"/>
      <c r="I180" s="1156"/>
      <c r="J180" s="1156"/>
      <c r="K180" s="1156"/>
      <c r="L180" s="1156"/>
      <c r="M180" s="1156"/>
      <c r="N180" s="1156"/>
      <c r="O180" s="1156"/>
      <c r="P180" s="1156"/>
      <c r="Q180" s="1156"/>
      <c r="R180" s="1156"/>
      <c r="S180" s="1156"/>
      <c r="T180" s="1156"/>
      <c r="U180" s="1156"/>
      <c r="V180" s="1156"/>
      <c r="W180" s="1156"/>
    </row>
    <row r="181" spans="4:23" s="1417" customFormat="1" ht="13.5">
      <c r="D181" s="1156"/>
      <c r="E181" s="1156"/>
      <c r="F181" s="1156"/>
      <c r="G181" s="1156"/>
      <c r="H181" s="1156"/>
      <c r="I181" s="1156"/>
      <c r="J181" s="1156"/>
      <c r="K181" s="1156"/>
      <c r="L181" s="1156"/>
      <c r="M181" s="1156"/>
      <c r="N181" s="1156"/>
      <c r="O181" s="1156"/>
      <c r="P181" s="1156"/>
      <c r="Q181" s="1156"/>
      <c r="R181" s="1156"/>
      <c r="S181" s="1156"/>
      <c r="T181" s="1156"/>
      <c r="U181" s="1156"/>
      <c r="V181" s="1156"/>
      <c r="W181" s="1156"/>
    </row>
    <row r="182" spans="4:23" s="1417" customFormat="1" ht="13.5">
      <c r="D182" s="1156"/>
      <c r="E182" s="1156"/>
      <c r="F182" s="1156"/>
      <c r="G182" s="1156"/>
      <c r="H182" s="1156"/>
      <c r="I182" s="1156"/>
      <c r="J182" s="1156"/>
      <c r="K182" s="1156"/>
      <c r="L182" s="1156"/>
      <c r="M182" s="1156"/>
      <c r="N182" s="1156"/>
      <c r="O182" s="1156"/>
      <c r="P182" s="1156"/>
      <c r="Q182" s="1156"/>
      <c r="R182" s="1156"/>
      <c r="S182" s="1156"/>
      <c r="T182" s="1156"/>
      <c r="U182" s="1156"/>
      <c r="V182" s="1156"/>
      <c r="W182" s="1156"/>
    </row>
    <row r="183" spans="4:23" s="1417" customFormat="1" ht="13.5">
      <c r="D183" s="1156"/>
      <c r="E183" s="1156"/>
      <c r="F183" s="1156"/>
      <c r="G183" s="1156"/>
      <c r="H183" s="1156"/>
      <c r="I183" s="1156"/>
      <c r="J183" s="1156"/>
      <c r="K183" s="1156"/>
      <c r="L183" s="1156"/>
      <c r="M183" s="1156"/>
      <c r="N183" s="1156"/>
      <c r="O183" s="1156"/>
      <c r="P183" s="1156"/>
      <c r="Q183" s="1156"/>
      <c r="R183" s="1156"/>
      <c r="S183" s="1156"/>
      <c r="T183" s="1156"/>
      <c r="U183" s="1156"/>
      <c r="V183" s="1156"/>
      <c r="W183" s="1156"/>
    </row>
    <row r="184" spans="4:23" s="1417" customFormat="1" ht="13.5">
      <c r="D184" s="1156"/>
      <c r="E184" s="1156"/>
      <c r="F184" s="1156"/>
      <c r="G184" s="1156"/>
      <c r="H184" s="1156"/>
      <c r="I184" s="1156"/>
      <c r="J184" s="1156"/>
      <c r="K184" s="1156"/>
      <c r="L184" s="1156"/>
      <c r="M184" s="1156"/>
      <c r="N184" s="1156"/>
      <c r="O184" s="1156"/>
      <c r="P184" s="1156"/>
      <c r="Q184" s="1156"/>
      <c r="R184" s="1156"/>
      <c r="S184" s="1156"/>
      <c r="T184" s="1156"/>
      <c r="U184" s="1156"/>
      <c r="V184" s="1156"/>
      <c r="W184" s="1156"/>
    </row>
    <row r="185" spans="4:23" s="1417" customFormat="1" ht="13.5">
      <c r="D185" s="1156"/>
      <c r="E185" s="1156"/>
      <c r="F185" s="1156"/>
      <c r="G185" s="1156"/>
      <c r="H185" s="1156"/>
      <c r="I185" s="1156"/>
      <c r="J185" s="1156"/>
      <c r="K185" s="1156"/>
      <c r="L185" s="1156"/>
      <c r="M185" s="1156"/>
      <c r="N185" s="1156"/>
      <c r="O185" s="1156"/>
      <c r="P185" s="1156"/>
      <c r="Q185" s="1156"/>
      <c r="R185" s="1156"/>
      <c r="S185" s="1156"/>
      <c r="T185" s="1156"/>
      <c r="U185" s="1156"/>
      <c r="V185" s="1156"/>
      <c r="W185" s="1156"/>
    </row>
    <row r="186" spans="4:23" s="1417" customFormat="1" ht="13.5">
      <c r="D186" s="1156"/>
      <c r="E186" s="1156"/>
      <c r="F186" s="1156"/>
      <c r="G186" s="1156"/>
      <c r="H186" s="1156"/>
      <c r="I186" s="1156"/>
      <c r="J186" s="1156"/>
      <c r="K186" s="1156"/>
      <c r="L186" s="1156"/>
      <c r="M186" s="1156"/>
      <c r="N186" s="1156"/>
      <c r="O186" s="1156"/>
      <c r="P186" s="1156"/>
      <c r="Q186" s="1156"/>
      <c r="R186" s="1156"/>
      <c r="S186" s="1156"/>
      <c r="T186" s="1156"/>
      <c r="U186" s="1156"/>
      <c r="V186" s="1156"/>
      <c r="W186" s="1156"/>
    </row>
    <row r="187" spans="4:23" s="1417" customFormat="1" ht="13.5">
      <c r="D187" s="1156"/>
      <c r="E187" s="1156"/>
      <c r="F187" s="1156"/>
      <c r="G187" s="1156"/>
      <c r="H187" s="1156"/>
      <c r="I187" s="1156"/>
      <c r="J187" s="1156"/>
      <c r="K187" s="1156"/>
      <c r="L187" s="1156"/>
      <c r="M187" s="1156"/>
      <c r="N187" s="1156"/>
      <c r="O187" s="1156"/>
      <c r="P187" s="1156"/>
      <c r="Q187" s="1156"/>
      <c r="R187" s="1156"/>
      <c r="S187" s="1156"/>
      <c r="T187" s="1156"/>
      <c r="U187" s="1156"/>
      <c r="V187" s="1156"/>
      <c r="W187" s="1156"/>
    </row>
    <row r="188" spans="4:23" s="1417" customFormat="1" ht="13.5">
      <c r="D188" s="1156"/>
      <c r="E188" s="1156"/>
      <c r="F188" s="1156"/>
      <c r="G188" s="1156"/>
      <c r="H188" s="1156"/>
      <c r="I188" s="1156"/>
      <c r="J188" s="1156"/>
      <c r="K188" s="1156"/>
      <c r="L188" s="1156"/>
      <c r="M188" s="1156"/>
      <c r="N188" s="1156"/>
      <c r="O188" s="1156"/>
      <c r="P188" s="1156"/>
      <c r="Q188" s="1156"/>
      <c r="R188" s="1156"/>
      <c r="S188" s="1156"/>
      <c r="T188" s="1156"/>
      <c r="U188" s="1156"/>
      <c r="V188" s="1156"/>
      <c r="W188" s="1156"/>
    </row>
    <row r="189" spans="4:23" s="1417" customFormat="1" ht="13.5">
      <c r="D189" s="1156"/>
      <c r="E189" s="1156"/>
      <c r="F189" s="1156"/>
      <c r="G189" s="1156"/>
      <c r="H189" s="1156"/>
      <c r="I189" s="1156"/>
      <c r="J189" s="1156"/>
      <c r="K189" s="1156"/>
      <c r="L189" s="1156"/>
      <c r="M189" s="1156"/>
      <c r="N189" s="1156"/>
      <c r="O189" s="1156"/>
      <c r="P189" s="1156"/>
      <c r="Q189" s="1156"/>
      <c r="R189" s="1156"/>
      <c r="S189" s="1156"/>
      <c r="T189" s="1156"/>
      <c r="U189" s="1156"/>
      <c r="V189" s="1156"/>
      <c r="W189" s="1156"/>
    </row>
    <row r="190" spans="4:23" s="1417" customFormat="1" ht="13.5">
      <c r="D190" s="1156"/>
      <c r="E190" s="1156"/>
      <c r="F190" s="1156"/>
      <c r="G190" s="1156"/>
      <c r="H190" s="1156"/>
      <c r="I190" s="1156"/>
      <c r="J190" s="1156"/>
      <c r="K190" s="1156"/>
      <c r="L190" s="1156"/>
      <c r="M190" s="1156"/>
      <c r="N190" s="1156"/>
      <c r="O190" s="1156"/>
      <c r="P190" s="1156"/>
      <c r="Q190" s="1156"/>
      <c r="R190" s="1156"/>
      <c r="S190" s="1156"/>
      <c r="T190" s="1156"/>
      <c r="U190" s="1156"/>
      <c r="V190" s="1156"/>
      <c r="W190" s="1156"/>
    </row>
    <row r="191" spans="4:23" s="1417" customFormat="1" ht="13.5">
      <c r="D191" s="1156"/>
      <c r="E191" s="1156"/>
      <c r="F191" s="1156"/>
      <c r="G191" s="1156"/>
      <c r="H191" s="1156"/>
      <c r="I191" s="1156"/>
      <c r="J191" s="1156"/>
      <c r="K191" s="1156"/>
      <c r="L191" s="1156"/>
      <c r="M191" s="1156"/>
      <c r="N191" s="1156"/>
      <c r="O191" s="1156"/>
      <c r="P191" s="1156"/>
      <c r="Q191" s="1156"/>
      <c r="R191" s="1156"/>
      <c r="S191" s="1156"/>
      <c r="T191" s="1156"/>
      <c r="U191" s="1156"/>
      <c r="V191" s="1156"/>
      <c r="W191" s="1156"/>
    </row>
    <row r="192" spans="4:23" s="1417" customFormat="1" ht="13.5">
      <c r="D192" s="1156"/>
      <c r="E192" s="1156"/>
      <c r="F192" s="1156"/>
      <c r="G192" s="1156"/>
      <c r="H192" s="1156"/>
      <c r="I192" s="1156"/>
      <c r="J192" s="1156"/>
      <c r="K192" s="1156"/>
      <c r="L192" s="1156"/>
      <c r="M192" s="1156"/>
      <c r="N192" s="1156"/>
      <c r="O192" s="1156"/>
      <c r="P192" s="1156"/>
      <c r="Q192" s="1156"/>
      <c r="R192" s="1156"/>
      <c r="S192" s="1156"/>
      <c r="T192" s="1156"/>
      <c r="U192" s="1156"/>
      <c r="V192" s="1156"/>
      <c r="W192" s="1156"/>
    </row>
    <row r="193" spans="4:23" s="1417" customFormat="1" ht="13.5">
      <c r="D193" s="1156"/>
      <c r="E193" s="1156"/>
      <c r="F193" s="1156"/>
      <c r="G193" s="1156"/>
      <c r="H193" s="1156"/>
      <c r="I193" s="1156"/>
      <c r="J193" s="1156"/>
      <c r="K193" s="1156"/>
      <c r="L193" s="1156"/>
      <c r="M193" s="1156"/>
      <c r="N193" s="1156"/>
      <c r="O193" s="1156"/>
      <c r="P193" s="1156"/>
      <c r="Q193" s="1156"/>
      <c r="R193" s="1156"/>
      <c r="S193" s="1156"/>
      <c r="T193" s="1156"/>
      <c r="U193" s="1156"/>
      <c r="V193" s="1156"/>
      <c r="W193" s="1156"/>
    </row>
    <row r="194" spans="4:23" s="1417" customFormat="1" ht="13.5">
      <c r="D194" s="1156"/>
      <c r="E194" s="1156"/>
      <c r="F194" s="1156"/>
      <c r="G194" s="1156"/>
      <c r="H194" s="1156"/>
      <c r="I194" s="1156"/>
      <c r="J194" s="1156"/>
      <c r="K194" s="1156"/>
      <c r="L194" s="1156"/>
      <c r="M194" s="1156"/>
      <c r="N194" s="1156"/>
      <c r="O194" s="1156"/>
      <c r="P194" s="1156"/>
      <c r="Q194" s="1156"/>
      <c r="R194" s="1156"/>
      <c r="S194" s="1156"/>
      <c r="T194" s="1156"/>
      <c r="U194" s="1156"/>
      <c r="V194" s="1156"/>
      <c r="W194" s="1156"/>
    </row>
    <row r="195" spans="4:23" s="1417" customFormat="1" ht="13.5">
      <c r="D195" s="1156"/>
      <c r="E195" s="1156"/>
      <c r="F195" s="1156"/>
      <c r="G195" s="1156"/>
      <c r="H195" s="1156"/>
      <c r="I195" s="1156"/>
      <c r="J195" s="1156"/>
      <c r="K195" s="1156"/>
      <c r="L195" s="1156"/>
      <c r="M195" s="1156"/>
      <c r="N195" s="1156"/>
      <c r="O195" s="1156"/>
      <c r="P195" s="1156"/>
      <c r="Q195" s="1156"/>
      <c r="R195" s="1156"/>
      <c r="S195" s="1156"/>
      <c r="T195" s="1156"/>
      <c r="U195" s="1156"/>
      <c r="V195" s="1156"/>
      <c r="W195" s="1156"/>
    </row>
    <row r="196" spans="4:23" s="1417" customFormat="1" ht="13.5">
      <c r="D196" s="1156"/>
      <c r="E196" s="1156"/>
      <c r="F196" s="1156"/>
      <c r="G196" s="1156"/>
      <c r="H196" s="1156"/>
      <c r="I196" s="1156"/>
      <c r="J196" s="1156"/>
      <c r="K196" s="1156"/>
      <c r="L196" s="1156"/>
      <c r="M196" s="1156"/>
      <c r="N196" s="1156"/>
      <c r="O196" s="1156"/>
      <c r="P196" s="1156"/>
      <c r="Q196" s="1156"/>
      <c r="R196" s="1156"/>
      <c r="S196" s="1156"/>
      <c r="T196" s="1156"/>
      <c r="U196" s="1156"/>
      <c r="V196" s="1156"/>
      <c r="W196" s="1156"/>
    </row>
    <row r="197" spans="4:23" s="1417" customFormat="1" ht="13.5">
      <c r="D197" s="1156"/>
      <c r="E197" s="1156"/>
      <c r="F197" s="1156"/>
      <c r="G197" s="1156"/>
      <c r="H197" s="1156"/>
      <c r="I197" s="1156"/>
      <c r="J197" s="1156"/>
      <c r="K197" s="1156"/>
      <c r="L197" s="1156"/>
      <c r="M197" s="1156"/>
      <c r="N197" s="1156"/>
      <c r="O197" s="1156"/>
      <c r="P197" s="1156"/>
      <c r="Q197" s="1156"/>
      <c r="R197" s="1156"/>
      <c r="S197" s="1156"/>
      <c r="T197" s="1156"/>
      <c r="U197" s="1156"/>
      <c r="V197" s="1156"/>
      <c r="W197" s="1156"/>
    </row>
  </sheetData>
  <mergeCells count="54">
    <mergeCell ref="A2:D2"/>
    <mergeCell ref="A40:C40"/>
    <mergeCell ref="A42:C42"/>
    <mergeCell ref="D40:H40"/>
    <mergeCell ref="I40:K40"/>
    <mergeCell ref="J15:N15"/>
    <mergeCell ref="J16:N16"/>
    <mergeCell ref="J17:N18"/>
    <mergeCell ref="J19:N19"/>
    <mergeCell ref="I4:N5"/>
    <mergeCell ref="I6:N8"/>
    <mergeCell ref="I9:N9"/>
    <mergeCell ref="J14:N14"/>
    <mergeCell ref="J13:N13"/>
    <mergeCell ref="L40:N40"/>
    <mergeCell ref="O40:Q40"/>
    <mergeCell ref="R40:T40"/>
    <mergeCell ref="U40:W40"/>
    <mergeCell ref="A28:C28"/>
    <mergeCell ref="D59:N59"/>
    <mergeCell ref="D72:N72"/>
    <mergeCell ref="D73:N73"/>
    <mergeCell ref="D74:N74"/>
    <mergeCell ref="D60:N60"/>
    <mergeCell ref="D66:N66"/>
    <mergeCell ref="D67:N67"/>
    <mergeCell ref="D68:N68"/>
    <mergeCell ref="D69:N69"/>
    <mergeCell ref="D65:N65"/>
    <mergeCell ref="D70:N70"/>
    <mergeCell ref="D61:N61"/>
    <mergeCell ref="D62:N62"/>
    <mergeCell ref="D63:N63"/>
    <mergeCell ref="D64:N64"/>
    <mergeCell ref="D71:N71"/>
    <mergeCell ref="D115:N115"/>
    <mergeCell ref="D116:N116"/>
    <mergeCell ref="D108:N108"/>
    <mergeCell ref="D109:N109"/>
    <mergeCell ref="D110:N110"/>
    <mergeCell ref="D111:N111"/>
    <mergeCell ref="D112:N112"/>
    <mergeCell ref="D113:N113"/>
    <mergeCell ref="D114:N114"/>
    <mergeCell ref="D107:N107"/>
    <mergeCell ref="D82:N82"/>
    <mergeCell ref="D83:N83"/>
    <mergeCell ref="D84:N84"/>
    <mergeCell ref="D85:N85"/>
    <mergeCell ref="D86:N86"/>
    <mergeCell ref="D87:N87"/>
    <mergeCell ref="D104:N104"/>
    <mergeCell ref="D105:N105"/>
    <mergeCell ref="D106:N106"/>
  </mergeCells>
  <phoneticPr fontId="5" type="noConversion"/>
  <pageMargins left="0.2" right="0.2" top="0.25" bottom="0.2" header="0.31496062992125984" footer="0.31496062992125984"/>
  <pageSetup paperSize="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B307"/>
  <sheetViews>
    <sheetView showGridLines="0" zoomScaleNormal="75" workbookViewId="0">
      <pane ySplit="4" topLeftCell="A5" activePane="bottomLeft" state="frozen"/>
      <selection activeCell="AH12" sqref="AH12"/>
      <selection pane="bottomLeft" activeCell="AH12" sqref="AH12"/>
    </sheetView>
  </sheetViews>
  <sheetFormatPr defaultRowHeight="20.100000000000001" customHeight="1"/>
  <cols>
    <col min="1" max="1" width="4.109375" style="1871" bestFit="1" customWidth="1"/>
    <col min="2" max="2" width="6.33203125" style="1871" customWidth="1"/>
    <col min="3" max="3" width="4.77734375" style="1871" customWidth="1"/>
    <col min="4" max="4" width="9.109375" style="1872" customWidth="1"/>
    <col min="5" max="8" width="5.77734375" style="1872" hidden="1" customWidth="1"/>
    <col min="9" max="9" width="8.21875" style="1872" customWidth="1"/>
    <col min="10" max="14" width="5.77734375" style="1872" hidden="1" customWidth="1"/>
    <col min="15" max="15" width="11.33203125" style="1873" customWidth="1"/>
    <col min="16" max="16" width="6.5546875" style="1872" customWidth="1"/>
    <col min="17" max="17" width="5.88671875" style="1872" customWidth="1"/>
    <col min="18" max="18" width="8.5546875" style="1872" customWidth="1"/>
    <col min="19" max="19" width="2.77734375" style="1872" customWidth="1"/>
    <col min="20" max="20" width="6.5546875" style="1872" customWidth="1"/>
    <col min="21" max="21" width="7.88671875" style="1872" customWidth="1"/>
    <col min="22" max="22" width="5.77734375" style="1872" hidden="1" customWidth="1"/>
    <col min="23" max="23" width="8" style="1873" customWidth="1"/>
    <col min="24" max="24" width="10.6640625" style="1873" customWidth="1"/>
    <col min="25" max="25" width="0" style="1871" hidden="1" customWidth="1"/>
    <col min="26" max="26" width="10.33203125" style="1871" customWidth="1"/>
    <col min="27" max="27" width="8.109375" style="1871" customWidth="1"/>
    <col min="28" max="28" width="8.44140625" style="1871" customWidth="1"/>
    <col min="29" max="256" width="8.88671875" style="1871"/>
    <col min="257" max="257" width="4.109375" style="1871" bestFit="1" customWidth="1"/>
    <col min="258" max="258" width="6.33203125" style="1871" customWidth="1"/>
    <col min="259" max="259" width="4.77734375" style="1871" customWidth="1"/>
    <col min="260" max="260" width="9.109375" style="1871" customWidth="1"/>
    <col min="261" max="264" width="0" style="1871" hidden="1" customWidth="1"/>
    <col min="265" max="265" width="8.21875" style="1871" customWidth="1"/>
    <col min="266" max="270" width="0" style="1871" hidden="1" customWidth="1"/>
    <col min="271" max="271" width="11.33203125" style="1871" customWidth="1"/>
    <col min="272" max="273" width="6.5546875" style="1871" customWidth="1"/>
    <col min="274" max="274" width="8.5546875" style="1871" customWidth="1"/>
    <col min="275" max="275" width="2.77734375" style="1871" customWidth="1"/>
    <col min="276" max="276" width="6.77734375" style="1871" customWidth="1"/>
    <col min="277" max="277" width="7.88671875" style="1871" customWidth="1"/>
    <col min="278" max="278" width="0" style="1871" hidden="1" customWidth="1"/>
    <col min="279" max="279" width="8" style="1871" customWidth="1"/>
    <col min="280" max="280" width="10.6640625" style="1871" customWidth="1"/>
    <col min="281" max="281" width="0" style="1871" hidden="1" customWidth="1"/>
    <col min="282" max="282" width="12" style="1871" customWidth="1"/>
    <col min="283" max="512" width="8.88671875" style="1871"/>
    <col min="513" max="513" width="4.109375" style="1871" bestFit="1" customWidth="1"/>
    <col min="514" max="514" width="6.33203125" style="1871" customWidth="1"/>
    <col min="515" max="515" width="4.77734375" style="1871" customWidth="1"/>
    <col min="516" max="516" width="9.109375" style="1871" customWidth="1"/>
    <col min="517" max="520" width="0" style="1871" hidden="1" customWidth="1"/>
    <col min="521" max="521" width="8.21875" style="1871" customWidth="1"/>
    <col min="522" max="526" width="0" style="1871" hidden="1" customWidth="1"/>
    <col min="527" max="527" width="11.33203125" style="1871" customWidth="1"/>
    <col min="528" max="529" width="6.5546875" style="1871" customWidth="1"/>
    <col min="530" max="530" width="8.5546875" style="1871" customWidth="1"/>
    <col min="531" max="531" width="2.77734375" style="1871" customWidth="1"/>
    <col min="532" max="532" width="6.77734375" style="1871" customWidth="1"/>
    <col min="533" max="533" width="7.88671875" style="1871" customWidth="1"/>
    <col min="534" max="534" width="0" style="1871" hidden="1" customWidth="1"/>
    <col min="535" max="535" width="8" style="1871" customWidth="1"/>
    <col min="536" max="536" width="10.6640625" style="1871" customWidth="1"/>
    <col min="537" max="537" width="0" style="1871" hidden="1" customWidth="1"/>
    <col min="538" max="538" width="12" style="1871" customWidth="1"/>
    <col min="539" max="768" width="8.88671875" style="1871"/>
    <col min="769" max="769" width="4.109375" style="1871" bestFit="1" customWidth="1"/>
    <col min="770" max="770" width="6.33203125" style="1871" customWidth="1"/>
    <col min="771" max="771" width="4.77734375" style="1871" customWidth="1"/>
    <col min="772" max="772" width="9.109375" style="1871" customWidth="1"/>
    <col min="773" max="776" width="0" style="1871" hidden="1" customWidth="1"/>
    <col min="777" max="777" width="8.21875" style="1871" customWidth="1"/>
    <col min="778" max="782" width="0" style="1871" hidden="1" customWidth="1"/>
    <col min="783" max="783" width="11.33203125" style="1871" customWidth="1"/>
    <col min="784" max="785" width="6.5546875" style="1871" customWidth="1"/>
    <col min="786" max="786" width="8.5546875" style="1871" customWidth="1"/>
    <col min="787" max="787" width="2.77734375" style="1871" customWidth="1"/>
    <col min="788" max="788" width="6.77734375" style="1871" customWidth="1"/>
    <col min="789" max="789" width="7.88671875" style="1871" customWidth="1"/>
    <col min="790" max="790" width="0" style="1871" hidden="1" customWidth="1"/>
    <col min="791" max="791" width="8" style="1871" customWidth="1"/>
    <col min="792" max="792" width="10.6640625" style="1871" customWidth="1"/>
    <col min="793" max="793" width="0" style="1871" hidden="1" customWidth="1"/>
    <col min="794" max="794" width="12" style="1871" customWidth="1"/>
    <col min="795" max="1024" width="8.88671875" style="1871"/>
    <col min="1025" max="1025" width="4.109375" style="1871" bestFit="1" customWidth="1"/>
    <col min="1026" max="1026" width="6.33203125" style="1871" customWidth="1"/>
    <col min="1027" max="1027" width="4.77734375" style="1871" customWidth="1"/>
    <col min="1028" max="1028" width="9.109375" style="1871" customWidth="1"/>
    <col min="1029" max="1032" width="0" style="1871" hidden="1" customWidth="1"/>
    <col min="1033" max="1033" width="8.21875" style="1871" customWidth="1"/>
    <col min="1034" max="1038" width="0" style="1871" hidden="1" customWidth="1"/>
    <col min="1039" max="1039" width="11.33203125" style="1871" customWidth="1"/>
    <col min="1040" max="1041" width="6.5546875" style="1871" customWidth="1"/>
    <col min="1042" max="1042" width="8.5546875" style="1871" customWidth="1"/>
    <col min="1043" max="1043" width="2.77734375" style="1871" customWidth="1"/>
    <col min="1044" max="1044" width="6.77734375" style="1871" customWidth="1"/>
    <col min="1045" max="1045" width="7.88671875" style="1871" customWidth="1"/>
    <col min="1046" max="1046" width="0" style="1871" hidden="1" customWidth="1"/>
    <col min="1047" max="1047" width="8" style="1871" customWidth="1"/>
    <col min="1048" max="1048" width="10.6640625" style="1871" customWidth="1"/>
    <col min="1049" max="1049" width="0" style="1871" hidden="1" customWidth="1"/>
    <col min="1050" max="1050" width="12" style="1871" customWidth="1"/>
    <col min="1051" max="1280" width="8.88671875" style="1871"/>
    <col min="1281" max="1281" width="4.109375" style="1871" bestFit="1" customWidth="1"/>
    <col min="1282" max="1282" width="6.33203125" style="1871" customWidth="1"/>
    <col min="1283" max="1283" width="4.77734375" style="1871" customWidth="1"/>
    <col min="1284" max="1284" width="9.109375" style="1871" customWidth="1"/>
    <col min="1285" max="1288" width="0" style="1871" hidden="1" customWidth="1"/>
    <col min="1289" max="1289" width="8.21875" style="1871" customWidth="1"/>
    <col min="1290" max="1294" width="0" style="1871" hidden="1" customWidth="1"/>
    <col min="1295" max="1295" width="11.33203125" style="1871" customWidth="1"/>
    <col min="1296" max="1297" width="6.5546875" style="1871" customWidth="1"/>
    <col min="1298" max="1298" width="8.5546875" style="1871" customWidth="1"/>
    <col min="1299" max="1299" width="2.77734375" style="1871" customWidth="1"/>
    <col min="1300" max="1300" width="6.77734375" style="1871" customWidth="1"/>
    <col min="1301" max="1301" width="7.88671875" style="1871" customWidth="1"/>
    <col min="1302" max="1302" width="0" style="1871" hidden="1" customWidth="1"/>
    <col min="1303" max="1303" width="8" style="1871" customWidth="1"/>
    <col min="1304" max="1304" width="10.6640625" style="1871" customWidth="1"/>
    <col min="1305" max="1305" width="0" style="1871" hidden="1" customWidth="1"/>
    <col min="1306" max="1306" width="12" style="1871" customWidth="1"/>
    <col min="1307" max="1536" width="8.88671875" style="1871"/>
    <col min="1537" max="1537" width="4.109375" style="1871" bestFit="1" customWidth="1"/>
    <col min="1538" max="1538" width="6.33203125" style="1871" customWidth="1"/>
    <col min="1539" max="1539" width="4.77734375" style="1871" customWidth="1"/>
    <col min="1540" max="1540" width="9.109375" style="1871" customWidth="1"/>
    <col min="1541" max="1544" width="0" style="1871" hidden="1" customWidth="1"/>
    <col min="1545" max="1545" width="8.21875" style="1871" customWidth="1"/>
    <col min="1546" max="1550" width="0" style="1871" hidden="1" customWidth="1"/>
    <col min="1551" max="1551" width="11.33203125" style="1871" customWidth="1"/>
    <col min="1552" max="1553" width="6.5546875" style="1871" customWidth="1"/>
    <col min="1554" max="1554" width="8.5546875" style="1871" customWidth="1"/>
    <col min="1555" max="1555" width="2.77734375" style="1871" customWidth="1"/>
    <col min="1556" max="1556" width="6.77734375" style="1871" customWidth="1"/>
    <col min="1557" max="1557" width="7.88671875" style="1871" customWidth="1"/>
    <col min="1558" max="1558" width="0" style="1871" hidden="1" customWidth="1"/>
    <col min="1559" max="1559" width="8" style="1871" customWidth="1"/>
    <col min="1560" max="1560" width="10.6640625" style="1871" customWidth="1"/>
    <col min="1561" max="1561" width="0" style="1871" hidden="1" customWidth="1"/>
    <col min="1562" max="1562" width="12" style="1871" customWidth="1"/>
    <col min="1563" max="1792" width="8.88671875" style="1871"/>
    <col min="1793" max="1793" width="4.109375" style="1871" bestFit="1" customWidth="1"/>
    <col min="1794" max="1794" width="6.33203125" style="1871" customWidth="1"/>
    <col min="1795" max="1795" width="4.77734375" style="1871" customWidth="1"/>
    <col min="1796" max="1796" width="9.109375" style="1871" customWidth="1"/>
    <col min="1797" max="1800" width="0" style="1871" hidden="1" customWidth="1"/>
    <col min="1801" max="1801" width="8.21875" style="1871" customWidth="1"/>
    <col min="1802" max="1806" width="0" style="1871" hidden="1" customWidth="1"/>
    <col min="1807" max="1807" width="11.33203125" style="1871" customWidth="1"/>
    <col min="1808" max="1809" width="6.5546875" style="1871" customWidth="1"/>
    <col min="1810" max="1810" width="8.5546875" style="1871" customWidth="1"/>
    <col min="1811" max="1811" width="2.77734375" style="1871" customWidth="1"/>
    <col min="1812" max="1812" width="6.77734375" style="1871" customWidth="1"/>
    <col min="1813" max="1813" width="7.88671875" style="1871" customWidth="1"/>
    <col min="1814" max="1814" width="0" style="1871" hidden="1" customWidth="1"/>
    <col min="1815" max="1815" width="8" style="1871" customWidth="1"/>
    <col min="1816" max="1816" width="10.6640625" style="1871" customWidth="1"/>
    <col min="1817" max="1817" width="0" style="1871" hidden="1" customWidth="1"/>
    <col min="1818" max="1818" width="12" style="1871" customWidth="1"/>
    <col min="1819" max="2048" width="8.88671875" style="1871"/>
    <col min="2049" max="2049" width="4.109375" style="1871" bestFit="1" customWidth="1"/>
    <col min="2050" max="2050" width="6.33203125" style="1871" customWidth="1"/>
    <col min="2051" max="2051" width="4.77734375" style="1871" customWidth="1"/>
    <col min="2052" max="2052" width="9.109375" style="1871" customWidth="1"/>
    <col min="2053" max="2056" width="0" style="1871" hidden="1" customWidth="1"/>
    <col min="2057" max="2057" width="8.21875" style="1871" customWidth="1"/>
    <col min="2058" max="2062" width="0" style="1871" hidden="1" customWidth="1"/>
    <col min="2063" max="2063" width="11.33203125" style="1871" customWidth="1"/>
    <col min="2064" max="2065" width="6.5546875" style="1871" customWidth="1"/>
    <col min="2066" max="2066" width="8.5546875" style="1871" customWidth="1"/>
    <col min="2067" max="2067" width="2.77734375" style="1871" customWidth="1"/>
    <col min="2068" max="2068" width="6.77734375" style="1871" customWidth="1"/>
    <col min="2069" max="2069" width="7.88671875" style="1871" customWidth="1"/>
    <col min="2070" max="2070" width="0" style="1871" hidden="1" customWidth="1"/>
    <col min="2071" max="2071" width="8" style="1871" customWidth="1"/>
    <col min="2072" max="2072" width="10.6640625" style="1871" customWidth="1"/>
    <col min="2073" max="2073" width="0" style="1871" hidden="1" customWidth="1"/>
    <col min="2074" max="2074" width="12" style="1871" customWidth="1"/>
    <col min="2075" max="2304" width="8.88671875" style="1871"/>
    <col min="2305" max="2305" width="4.109375" style="1871" bestFit="1" customWidth="1"/>
    <col min="2306" max="2306" width="6.33203125" style="1871" customWidth="1"/>
    <col min="2307" max="2307" width="4.77734375" style="1871" customWidth="1"/>
    <col min="2308" max="2308" width="9.109375" style="1871" customWidth="1"/>
    <col min="2309" max="2312" width="0" style="1871" hidden="1" customWidth="1"/>
    <col min="2313" max="2313" width="8.21875" style="1871" customWidth="1"/>
    <col min="2314" max="2318" width="0" style="1871" hidden="1" customWidth="1"/>
    <col min="2319" max="2319" width="11.33203125" style="1871" customWidth="1"/>
    <col min="2320" max="2321" width="6.5546875" style="1871" customWidth="1"/>
    <col min="2322" max="2322" width="8.5546875" style="1871" customWidth="1"/>
    <col min="2323" max="2323" width="2.77734375" style="1871" customWidth="1"/>
    <col min="2324" max="2324" width="6.77734375" style="1871" customWidth="1"/>
    <col min="2325" max="2325" width="7.88671875" style="1871" customWidth="1"/>
    <col min="2326" max="2326" width="0" style="1871" hidden="1" customWidth="1"/>
    <col min="2327" max="2327" width="8" style="1871" customWidth="1"/>
    <col min="2328" max="2328" width="10.6640625" style="1871" customWidth="1"/>
    <col min="2329" max="2329" width="0" style="1871" hidden="1" customWidth="1"/>
    <col min="2330" max="2330" width="12" style="1871" customWidth="1"/>
    <col min="2331" max="2560" width="8.88671875" style="1871"/>
    <col min="2561" max="2561" width="4.109375" style="1871" bestFit="1" customWidth="1"/>
    <col min="2562" max="2562" width="6.33203125" style="1871" customWidth="1"/>
    <col min="2563" max="2563" width="4.77734375" style="1871" customWidth="1"/>
    <col min="2564" max="2564" width="9.109375" style="1871" customWidth="1"/>
    <col min="2565" max="2568" width="0" style="1871" hidden="1" customWidth="1"/>
    <col min="2569" max="2569" width="8.21875" style="1871" customWidth="1"/>
    <col min="2570" max="2574" width="0" style="1871" hidden="1" customWidth="1"/>
    <col min="2575" max="2575" width="11.33203125" style="1871" customWidth="1"/>
    <col min="2576" max="2577" width="6.5546875" style="1871" customWidth="1"/>
    <col min="2578" max="2578" width="8.5546875" style="1871" customWidth="1"/>
    <col min="2579" max="2579" width="2.77734375" style="1871" customWidth="1"/>
    <col min="2580" max="2580" width="6.77734375" style="1871" customWidth="1"/>
    <col min="2581" max="2581" width="7.88671875" style="1871" customWidth="1"/>
    <col min="2582" max="2582" width="0" style="1871" hidden="1" customWidth="1"/>
    <col min="2583" max="2583" width="8" style="1871" customWidth="1"/>
    <col min="2584" max="2584" width="10.6640625" style="1871" customWidth="1"/>
    <col min="2585" max="2585" width="0" style="1871" hidden="1" customWidth="1"/>
    <col min="2586" max="2586" width="12" style="1871" customWidth="1"/>
    <col min="2587" max="2816" width="8.88671875" style="1871"/>
    <col min="2817" max="2817" width="4.109375" style="1871" bestFit="1" customWidth="1"/>
    <col min="2818" max="2818" width="6.33203125" style="1871" customWidth="1"/>
    <col min="2819" max="2819" width="4.77734375" style="1871" customWidth="1"/>
    <col min="2820" max="2820" width="9.109375" style="1871" customWidth="1"/>
    <col min="2821" max="2824" width="0" style="1871" hidden="1" customWidth="1"/>
    <col min="2825" max="2825" width="8.21875" style="1871" customWidth="1"/>
    <col min="2826" max="2830" width="0" style="1871" hidden="1" customWidth="1"/>
    <col min="2831" max="2831" width="11.33203125" style="1871" customWidth="1"/>
    <col min="2832" max="2833" width="6.5546875" style="1871" customWidth="1"/>
    <col min="2834" max="2834" width="8.5546875" style="1871" customWidth="1"/>
    <col min="2835" max="2835" width="2.77734375" style="1871" customWidth="1"/>
    <col min="2836" max="2836" width="6.77734375" style="1871" customWidth="1"/>
    <col min="2837" max="2837" width="7.88671875" style="1871" customWidth="1"/>
    <col min="2838" max="2838" width="0" style="1871" hidden="1" customWidth="1"/>
    <col min="2839" max="2839" width="8" style="1871" customWidth="1"/>
    <col min="2840" max="2840" width="10.6640625" style="1871" customWidth="1"/>
    <col min="2841" max="2841" width="0" style="1871" hidden="1" customWidth="1"/>
    <col min="2842" max="2842" width="12" style="1871" customWidth="1"/>
    <col min="2843" max="3072" width="8.88671875" style="1871"/>
    <col min="3073" max="3073" width="4.109375" style="1871" bestFit="1" customWidth="1"/>
    <col min="3074" max="3074" width="6.33203125" style="1871" customWidth="1"/>
    <col min="3075" max="3075" width="4.77734375" style="1871" customWidth="1"/>
    <col min="3076" max="3076" width="9.109375" style="1871" customWidth="1"/>
    <col min="3077" max="3080" width="0" style="1871" hidden="1" customWidth="1"/>
    <col min="3081" max="3081" width="8.21875" style="1871" customWidth="1"/>
    <col min="3082" max="3086" width="0" style="1871" hidden="1" customWidth="1"/>
    <col min="3087" max="3087" width="11.33203125" style="1871" customWidth="1"/>
    <col min="3088" max="3089" width="6.5546875" style="1871" customWidth="1"/>
    <col min="3090" max="3090" width="8.5546875" style="1871" customWidth="1"/>
    <col min="3091" max="3091" width="2.77734375" style="1871" customWidth="1"/>
    <col min="3092" max="3092" width="6.77734375" style="1871" customWidth="1"/>
    <col min="3093" max="3093" width="7.88671875" style="1871" customWidth="1"/>
    <col min="3094" max="3094" width="0" style="1871" hidden="1" customWidth="1"/>
    <col min="3095" max="3095" width="8" style="1871" customWidth="1"/>
    <col min="3096" max="3096" width="10.6640625" style="1871" customWidth="1"/>
    <col min="3097" max="3097" width="0" style="1871" hidden="1" customWidth="1"/>
    <col min="3098" max="3098" width="12" style="1871" customWidth="1"/>
    <col min="3099" max="3328" width="8.88671875" style="1871"/>
    <col min="3329" max="3329" width="4.109375" style="1871" bestFit="1" customWidth="1"/>
    <col min="3330" max="3330" width="6.33203125" style="1871" customWidth="1"/>
    <col min="3331" max="3331" width="4.77734375" style="1871" customWidth="1"/>
    <col min="3332" max="3332" width="9.109375" style="1871" customWidth="1"/>
    <col min="3333" max="3336" width="0" style="1871" hidden="1" customWidth="1"/>
    <col min="3337" max="3337" width="8.21875" style="1871" customWidth="1"/>
    <col min="3338" max="3342" width="0" style="1871" hidden="1" customWidth="1"/>
    <col min="3343" max="3343" width="11.33203125" style="1871" customWidth="1"/>
    <col min="3344" max="3345" width="6.5546875" style="1871" customWidth="1"/>
    <col min="3346" max="3346" width="8.5546875" style="1871" customWidth="1"/>
    <col min="3347" max="3347" width="2.77734375" style="1871" customWidth="1"/>
    <col min="3348" max="3348" width="6.77734375" style="1871" customWidth="1"/>
    <col min="3349" max="3349" width="7.88671875" style="1871" customWidth="1"/>
    <col min="3350" max="3350" width="0" style="1871" hidden="1" customWidth="1"/>
    <col min="3351" max="3351" width="8" style="1871" customWidth="1"/>
    <col min="3352" max="3352" width="10.6640625" style="1871" customWidth="1"/>
    <col min="3353" max="3353" width="0" style="1871" hidden="1" customWidth="1"/>
    <col min="3354" max="3354" width="12" style="1871" customWidth="1"/>
    <col min="3355" max="3584" width="8.88671875" style="1871"/>
    <col min="3585" max="3585" width="4.109375" style="1871" bestFit="1" customWidth="1"/>
    <col min="3586" max="3586" width="6.33203125" style="1871" customWidth="1"/>
    <col min="3587" max="3587" width="4.77734375" style="1871" customWidth="1"/>
    <col min="3588" max="3588" width="9.109375" style="1871" customWidth="1"/>
    <col min="3589" max="3592" width="0" style="1871" hidden="1" customWidth="1"/>
    <col min="3593" max="3593" width="8.21875" style="1871" customWidth="1"/>
    <col min="3594" max="3598" width="0" style="1871" hidden="1" customWidth="1"/>
    <col min="3599" max="3599" width="11.33203125" style="1871" customWidth="1"/>
    <col min="3600" max="3601" width="6.5546875" style="1871" customWidth="1"/>
    <col min="3602" max="3602" width="8.5546875" style="1871" customWidth="1"/>
    <col min="3603" max="3603" width="2.77734375" style="1871" customWidth="1"/>
    <col min="3604" max="3604" width="6.77734375" style="1871" customWidth="1"/>
    <col min="3605" max="3605" width="7.88671875" style="1871" customWidth="1"/>
    <col min="3606" max="3606" width="0" style="1871" hidden="1" customWidth="1"/>
    <col min="3607" max="3607" width="8" style="1871" customWidth="1"/>
    <col min="3608" max="3608" width="10.6640625" style="1871" customWidth="1"/>
    <col min="3609" max="3609" width="0" style="1871" hidden="1" customWidth="1"/>
    <col min="3610" max="3610" width="12" style="1871" customWidth="1"/>
    <col min="3611" max="3840" width="8.88671875" style="1871"/>
    <col min="3841" max="3841" width="4.109375" style="1871" bestFit="1" customWidth="1"/>
    <col min="3842" max="3842" width="6.33203125" style="1871" customWidth="1"/>
    <col min="3843" max="3843" width="4.77734375" style="1871" customWidth="1"/>
    <col min="3844" max="3844" width="9.109375" style="1871" customWidth="1"/>
    <col min="3845" max="3848" width="0" style="1871" hidden="1" customWidth="1"/>
    <col min="3849" max="3849" width="8.21875" style="1871" customWidth="1"/>
    <col min="3850" max="3854" width="0" style="1871" hidden="1" customWidth="1"/>
    <col min="3855" max="3855" width="11.33203125" style="1871" customWidth="1"/>
    <col min="3856" max="3857" width="6.5546875" style="1871" customWidth="1"/>
    <col min="3858" max="3858" width="8.5546875" style="1871" customWidth="1"/>
    <col min="3859" max="3859" width="2.77734375" style="1871" customWidth="1"/>
    <col min="3860" max="3860" width="6.77734375" style="1871" customWidth="1"/>
    <col min="3861" max="3861" width="7.88671875" style="1871" customWidth="1"/>
    <col min="3862" max="3862" width="0" style="1871" hidden="1" customWidth="1"/>
    <col min="3863" max="3863" width="8" style="1871" customWidth="1"/>
    <col min="3864" max="3864" width="10.6640625" style="1871" customWidth="1"/>
    <col min="3865" max="3865" width="0" style="1871" hidden="1" customWidth="1"/>
    <col min="3866" max="3866" width="12" style="1871" customWidth="1"/>
    <col min="3867" max="4096" width="8.88671875" style="1871"/>
    <col min="4097" max="4097" width="4.109375" style="1871" bestFit="1" customWidth="1"/>
    <col min="4098" max="4098" width="6.33203125" style="1871" customWidth="1"/>
    <col min="4099" max="4099" width="4.77734375" style="1871" customWidth="1"/>
    <col min="4100" max="4100" width="9.109375" style="1871" customWidth="1"/>
    <col min="4101" max="4104" width="0" style="1871" hidden="1" customWidth="1"/>
    <col min="4105" max="4105" width="8.21875" style="1871" customWidth="1"/>
    <col min="4106" max="4110" width="0" style="1871" hidden="1" customWidth="1"/>
    <col min="4111" max="4111" width="11.33203125" style="1871" customWidth="1"/>
    <col min="4112" max="4113" width="6.5546875" style="1871" customWidth="1"/>
    <col min="4114" max="4114" width="8.5546875" style="1871" customWidth="1"/>
    <col min="4115" max="4115" width="2.77734375" style="1871" customWidth="1"/>
    <col min="4116" max="4116" width="6.77734375" style="1871" customWidth="1"/>
    <col min="4117" max="4117" width="7.88671875" style="1871" customWidth="1"/>
    <col min="4118" max="4118" width="0" style="1871" hidden="1" customWidth="1"/>
    <col min="4119" max="4119" width="8" style="1871" customWidth="1"/>
    <col min="4120" max="4120" width="10.6640625" style="1871" customWidth="1"/>
    <col min="4121" max="4121" width="0" style="1871" hidden="1" customWidth="1"/>
    <col min="4122" max="4122" width="12" style="1871" customWidth="1"/>
    <col min="4123" max="4352" width="8.88671875" style="1871"/>
    <col min="4353" max="4353" width="4.109375" style="1871" bestFit="1" customWidth="1"/>
    <col min="4354" max="4354" width="6.33203125" style="1871" customWidth="1"/>
    <col min="4355" max="4355" width="4.77734375" style="1871" customWidth="1"/>
    <col min="4356" max="4356" width="9.109375" style="1871" customWidth="1"/>
    <col min="4357" max="4360" width="0" style="1871" hidden="1" customWidth="1"/>
    <col min="4361" max="4361" width="8.21875" style="1871" customWidth="1"/>
    <col min="4362" max="4366" width="0" style="1871" hidden="1" customWidth="1"/>
    <col min="4367" max="4367" width="11.33203125" style="1871" customWidth="1"/>
    <col min="4368" max="4369" width="6.5546875" style="1871" customWidth="1"/>
    <col min="4370" max="4370" width="8.5546875" style="1871" customWidth="1"/>
    <col min="4371" max="4371" width="2.77734375" style="1871" customWidth="1"/>
    <col min="4372" max="4372" width="6.77734375" style="1871" customWidth="1"/>
    <col min="4373" max="4373" width="7.88671875" style="1871" customWidth="1"/>
    <col min="4374" max="4374" width="0" style="1871" hidden="1" customWidth="1"/>
    <col min="4375" max="4375" width="8" style="1871" customWidth="1"/>
    <col min="4376" max="4376" width="10.6640625" style="1871" customWidth="1"/>
    <col min="4377" max="4377" width="0" style="1871" hidden="1" customWidth="1"/>
    <col min="4378" max="4378" width="12" style="1871" customWidth="1"/>
    <col min="4379" max="4608" width="8.88671875" style="1871"/>
    <col min="4609" max="4609" width="4.109375" style="1871" bestFit="1" customWidth="1"/>
    <col min="4610" max="4610" width="6.33203125" style="1871" customWidth="1"/>
    <col min="4611" max="4611" width="4.77734375" style="1871" customWidth="1"/>
    <col min="4612" max="4612" width="9.109375" style="1871" customWidth="1"/>
    <col min="4613" max="4616" width="0" style="1871" hidden="1" customWidth="1"/>
    <col min="4617" max="4617" width="8.21875" style="1871" customWidth="1"/>
    <col min="4618" max="4622" width="0" style="1871" hidden="1" customWidth="1"/>
    <col min="4623" max="4623" width="11.33203125" style="1871" customWidth="1"/>
    <col min="4624" max="4625" width="6.5546875" style="1871" customWidth="1"/>
    <col min="4626" max="4626" width="8.5546875" style="1871" customWidth="1"/>
    <col min="4627" max="4627" width="2.77734375" style="1871" customWidth="1"/>
    <col min="4628" max="4628" width="6.77734375" style="1871" customWidth="1"/>
    <col min="4629" max="4629" width="7.88671875" style="1871" customWidth="1"/>
    <col min="4630" max="4630" width="0" style="1871" hidden="1" customWidth="1"/>
    <col min="4631" max="4631" width="8" style="1871" customWidth="1"/>
    <col min="4632" max="4632" width="10.6640625" style="1871" customWidth="1"/>
    <col min="4633" max="4633" width="0" style="1871" hidden="1" customWidth="1"/>
    <col min="4634" max="4634" width="12" style="1871" customWidth="1"/>
    <col min="4635" max="4864" width="8.88671875" style="1871"/>
    <col min="4865" max="4865" width="4.109375" style="1871" bestFit="1" customWidth="1"/>
    <col min="4866" max="4866" width="6.33203125" style="1871" customWidth="1"/>
    <col min="4867" max="4867" width="4.77734375" style="1871" customWidth="1"/>
    <col min="4868" max="4868" width="9.109375" style="1871" customWidth="1"/>
    <col min="4869" max="4872" width="0" style="1871" hidden="1" customWidth="1"/>
    <col min="4873" max="4873" width="8.21875" style="1871" customWidth="1"/>
    <col min="4874" max="4878" width="0" style="1871" hidden="1" customWidth="1"/>
    <col min="4879" max="4879" width="11.33203125" style="1871" customWidth="1"/>
    <col min="4880" max="4881" width="6.5546875" style="1871" customWidth="1"/>
    <col min="4882" max="4882" width="8.5546875" style="1871" customWidth="1"/>
    <col min="4883" max="4883" width="2.77734375" style="1871" customWidth="1"/>
    <col min="4884" max="4884" width="6.77734375" style="1871" customWidth="1"/>
    <col min="4885" max="4885" width="7.88671875" style="1871" customWidth="1"/>
    <col min="4886" max="4886" width="0" style="1871" hidden="1" customWidth="1"/>
    <col min="4887" max="4887" width="8" style="1871" customWidth="1"/>
    <col min="4888" max="4888" width="10.6640625" style="1871" customWidth="1"/>
    <col min="4889" max="4889" width="0" style="1871" hidden="1" customWidth="1"/>
    <col min="4890" max="4890" width="12" style="1871" customWidth="1"/>
    <col min="4891" max="5120" width="8.88671875" style="1871"/>
    <col min="5121" max="5121" width="4.109375" style="1871" bestFit="1" customWidth="1"/>
    <col min="5122" max="5122" width="6.33203125" style="1871" customWidth="1"/>
    <col min="5123" max="5123" width="4.77734375" style="1871" customWidth="1"/>
    <col min="5124" max="5124" width="9.109375" style="1871" customWidth="1"/>
    <col min="5125" max="5128" width="0" style="1871" hidden="1" customWidth="1"/>
    <col min="5129" max="5129" width="8.21875" style="1871" customWidth="1"/>
    <col min="5130" max="5134" width="0" style="1871" hidden="1" customWidth="1"/>
    <col min="5135" max="5135" width="11.33203125" style="1871" customWidth="1"/>
    <col min="5136" max="5137" width="6.5546875" style="1871" customWidth="1"/>
    <col min="5138" max="5138" width="8.5546875" style="1871" customWidth="1"/>
    <col min="5139" max="5139" width="2.77734375" style="1871" customWidth="1"/>
    <col min="5140" max="5140" width="6.77734375" style="1871" customWidth="1"/>
    <col min="5141" max="5141" width="7.88671875" style="1871" customWidth="1"/>
    <col min="5142" max="5142" width="0" style="1871" hidden="1" customWidth="1"/>
    <col min="5143" max="5143" width="8" style="1871" customWidth="1"/>
    <col min="5144" max="5144" width="10.6640625" style="1871" customWidth="1"/>
    <col min="5145" max="5145" width="0" style="1871" hidden="1" customWidth="1"/>
    <col min="5146" max="5146" width="12" style="1871" customWidth="1"/>
    <col min="5147" max="5376" width="8.88671875" style="1871"/>
    <col min="5377" max="5377" width="4.109375" style="1871" bestFit="1" customWidth="1"/>
    <col min="5378" max="5378" width="6.33203125" style="1871" customWidth="1"/>
    <col min="5379" max="5379" width="4.77734375" style="1871" customWidth="1"/>
    <col min="5380" max="5380" width="9.109375" style="1871" customWidth="1"/>
    <col min="5381" max="5384" width="0" style="1871" hidden="1" customWidth="1"/>
    <col min="5385" max="5385" width="8.21875" style="1871" customWidth="1"/>
    <col min="5386" max="5390" width="0" style="1871" hidden="1" customWidth="1"/>
    <col min="5391" max="5391" width="11.33203125" style="1871" customWidth="1"/>
    <col min="5392" max="5393" width="6.5546875" style="1871" customWidth="1"/>
    <col min="5394" max="5394" width="8.5546875" style="1871" customWidth="1"/>
    <col min="5395" max="5395" width="2.77734375" style="1871" customWidth="1"/>
    <col min="5396" max="5396" width="6.77734375" style="1871" customWidth="1"/>
    <col min="5397" max="5397" width="7.88671875" style="1871" customWidth="1"/>
    <col min="5398" max="5398" width="0" style="1871" hidden="1" customWidth="1"/>
    <col min="5399" max="5399" width="8" style="1871" customWidth="1"/>
    <col min="5400" max="5400" width="10.6640625" style="1871" customWidth="1"/>
    <col min="5401" max="5401" width="0" style="1871" hidden="1" customWidth="1"/>
    <col min="5402" max="5402" width="12" style="1871" customWidth="1"/>
    <col min="5403" max="5632" width="8.88671875" style="1871"/>
    <col min="5633" max="5633" width="4.109375" style="1871" bestFit="1" customWidth="1"/>
    <col min="5634" max="5634" width="6.33203125" style="1871" customWidth="1"/>
    <col min="5635" max="5635" width="4.77734375" style="1871" customWidth="1"/>
    <col min="5636" max="5636" width="9.109375" style="1871" customWidth="1"/>
    <col min="5637" max="5640" width="0" style="1871" hidden="1" customWidth="1"/>
    <col min="5641" max="5641" width="8.21875" style="1871" customWidth="1"/>
    <col min="5642" max="5646" width="0" style="1871" hidden="1" customWidth="1"/>
    <col min="5647" max="5647" width="11.33203125" style="1871" customWidth="1"/>
    <col min="5648" max="5649" width="6.5546875" style="1871" customWidth="1"/>
    <col min="5650" max="5650" width="8.5546875" style="1871" customWidth="1"/>
    <col min="5651" max="5651" width="2.77734375" style="1871" customWidth="1"/>
    <col min="5652" max="5652" width="6.77734375" style="1871" customWidth="1"/>
    <col min="5653" max="5653" width="7.88671875" style="1871" customWidth="1"/>
    <col min="5654" max="5654" width="0" style="1871" hidden="1" customWidth="1"/>
    <col min="5655" max="5655" width="8" style="1871" customWidth="1"/>
    <col min="5656" max="5656" width="10.6640625" style="1871" customWidth="1"/>
    <col min="5657" max="5657" width="0" style="1871" hidden="1" customWidth="1"/>
    <col min="5658" max="5658" width="12" style="1871" customWidth="1"/>
    <col min="5659" max="5888" width="8.88671875" style="1871"/>
    <col min="5889" max="5889" width="4.109375" style="1871" bestFit="1" customWidth="1"/>
    <col min="5890" max="5890" width="6.33203125" style="1871" customWidth="1"/>
    <col min="5891" max="5891" width="4.77734375" style="1871" customWidth="1"/>
    <col min="5892" max="5892" width="9.109375" style="1871" customWidth="1"/>
    <col min="5893" max="5896" width="0" style="1871" hidden="1" customWidth="1"/>
    <col min="5897" max="5897" width="8.21875" style="1871" customWidth="1"/>
    <col min="5898" max="5902" width="0" style="1871" hidden="1" customWidth="1"/>
    <col min="5903" max="5903" width="11.33203125" style="1871" customWidth="1"/>
    <col min="5904" max="5905" width="6.5546875" style="1871" customWidth="1"/>
    <col min="5906" max="5906" width="8.5546875" style="1871" customWidth="1"/>
    <col min="5907" max="5907" width="2.77734375" style="1871" customWidth="1"/>
    <col min="5908" max="5908" width="6.77734375" style="1871" customWidth="1"/>
    <col min="5909" max="5909" width="7.88671875" style="1871" customWidth="1"/>
    <col min="5910" max="5910" width="0" style="1871" hidden="1" customWidth="1"/>
    <col min="5911" max="5911" width="8" style="1871" customWidth="1"/>
    <col min="5912" max="5912" width="10.6640625" style="1871" customWidth="1"/>
    <col min="5913" max="5913" width="0" style="1871" hidden="1" customWidth="1"/>
    <col min="5914" max="5914" width="12" style="1871" customWidth="1"/>
    <col min="5915" max="6144" width="8.88671875" style="1871"/>
    <col min="6145" max="6145" width="4.109375" style="1871" bestFit="1" customWidth="1"/>
    <col min="6146" max="6146" width="6.33203125" style="1871" customWidth="1"/>
    <col min="6147" max="6147" width="4.77734375" style="1871" customWidth="1"/>
    <col min="6148" max="6148" width="9.109375" style="1871" customWidth="1"/>
    <col min="6149" max="6152" width="0" style="1871" hidden="1" customWidth="1"/>
    <col min="6153" max="6153" width="8.21875" style="1871" customWidth="1"/>
    <col min="6154" max="6158" width="0" style="1871" hidden="1" customWidth="1"/>
    <col min="6159" max="6159" width="11.33203125" style="1871" customWidth="1"/>
    <col min="6160" max="6161" width="6.5546875" style="1871" customWidth="1"/>
    <col min="6162" max="6162" width="8.5546875" style="1871" customWidth="1"/>
    <col min="6163" max="6163" width="2.77734375" style="1871" customWidth="1"/>
    <col min="6164" max="6164" width="6.77734375" style="1871" customWidth="1"/>
    <col min="6165" max="6165" width="7.88671875" style="1871" customWidth="1"/>
    <col min="6166" max="6166" width="0" style="1871" hidden="1" customWidth="1"/>
    <col min="6167" max="6167" width="8" style="1871" customWidth="1"/>
    <col min="6168" max="6168" width="10.6640625" style="1871" customWidth="1"/>
    <col min="6169" max="6169" width="0" style="1871" hidden="1" customWidth="1"/>
    <col min="6170" max="6170" width="12" style="1871" customWidth="1"/>
    <col min="6171" max="6400" width="8.88671875" style="1871"/>
    <col min="6401" max="6401" width="4.109375" style="1871" bestFit="1" customWidth="1"/>
    <col min="6402" max="6402" width="6.33203125" style="1871" customWidth="1"/>
    <col min="6403" max="6403" width="4.77734375" style="1871" customWidth="1"/>
    <col min="6404" max="6404" width="9.109375" style="1871" customWidth="1"/>
    <col min="6405" max="6408" width="0" style="1871" hidden="1" customWidth="1"/>
    <col min="6409" max="6409" width="8.21875" style="1871" customWidth="1"/>
    <col min="6410" max="6414" width="0" style="1871" hidden="1" customWidth="1"/>
    <col min="6415" max="6415" width="11.33203125" style="1871" customWidth="1"/>
    <col min="6416" max="6417" width="6.5546875" style="1871" customWidth="1"/>
    <col min="6418" max="6418" width="8.5546875" style="1871" customWidth="1"/>
    <col min="6419" max="6419" width="2.77734375" style="1871" customWidth="1"/>
    <col min="6420" max="6420" width="6.77734375" style="1871" customWidth="1"/>
    <col min="6421" max="6421" width="7.88671875" style="1871" customWidth="1"/>
    <col min="6422" max="6422" width="0" style="1871" hidden="1" customWidth="1"/>
    <col min="6423" max="6423" width="8" style="1871" customWidth="1"/>
    <col min="6424" max="6424" width="10.6640625" style="1871" customWidth="1"/>
    <col min="6425" max="6425" width="0" style="1871" hidden="1" customWidth="1"/>
    <col min="6426" max="6426" width="12" style="1871" customWidth="1"/>
    <col min="6427" max="6656" width="8.88671875" style="1871"/>
    <col min="6657" max="6657" width="4.109375" style="1871" bestFit="1" customWidth="1"/>
    <col min="6658" max="6658" width="6.33203125" style="1871" customWidth="1"/>
    <col min="6659" max="6659" width="4.77734375" style="1871" customWidth="1"/>
    <col min="6660" max="6660" width="9.109375" style="1871" customWidth="1"/>
    <col min="6661" max="6664" width="0" style="1871" hidden="1" customWidth="1"/>
    <col min="6665" max="6665" width="8.21875" style="1871" customWidth="1"/>
    <col min="6666" max="6670" width="0" style="1871" hidden="1" customWidth="1"/>
    <col min="6671" max="6671" width="11.33203125" style="1871" customWidth="1"/>
    <col min="6672" max="6673" width="6.5546875" style="1871" customWidth="1"/>
    <col min="6674" max="6674" width="8.5546875" style="1871" customWidth="1"/>
    <col min="6675" max="6675" width="2.77734375" style="1871" customWidth="1"/>
    <col min="6676" max="6676" width="6.77734375" style="1871" customWidth="1"/>
    <col min="6677" max="6677" width="7.88671875" style="1871" customWidth="1"/>
    <col min="6678" max="6678" width="0" style="1871" hidden="1" customWidth="1"/>
    <col min="6679" max="6679" width="8" style="1871" customWidth="1"/>
    <col min="6680" max="6680" width="10.6640625" style="1871" customWidth="1"/>
    <col min="6681" max="6681" width="0" style="1871" hidden="1" customWidth="1"/>
    <col min="6682" max="6682" width="12" style="1871" customWidth="1"/>
    <col min="6683" max="6912" width="8.88671875" style="1871"/>
    <col min="6913" max="6913" width="4.109375" style="1871" bestFit="1" customWidth="1"/>
    <col min="6914" max="6914" width="6.33203125" style="1871" customWidth="1"/>
    <col min="6915" max="6915" width="4.77734375" style="1871" customWidth="1"/>
    <col min="6916" max="6916" width="9.109375" style="1871" customWidth="1"/>
    <col min="6917" max="6920" width="0" style="1871" hidden="1" customWidth="1"/>
    <col min="6921" max="6921" width="8.21875" style="1871" customWidth="1"/>
    <col min="6922" max="6926" width="0" style="1871" hidden="1" customWidth="1"/>
    <col min="6927" max="6927" width="11.33203125" style="1871" customWidth="1"/>
    <col min="6928" max="6929" width="6.5546875" style="1871" customWidth="1"/>
    <col min="6930" max="6930" width="8.5546875" style="1871" customWidth="1"/>
    <col min="6931" max="6931" width="2.77734375" style="1871" customWidth="1"/>
    <col min="6932" max="6932" width="6.77734375" style="1871" customWidth="1"/>
    <col min="6933" max="6933" width="7.88671875" style="1871" customWidth="1"/>
    <col min="6934" max="6934" width="0" style="1871" hidden="1" customWidth="1"/>
    <col min="6935" max="6935" width="8" style="1871" customWidth="1"/>
    <col min="6936" max="6936" width="10.6640625" style="1871" customWidth="1"/>
    <col min="6937" max="6937" width="0" style="1871" hidden="1" customWidth="1"/>
    <col min="6938" max="6938" width="12" style="1871" customWidth="1"/>
    <col min="6939" max="7168" width="8.88671875" style="1871"/>
    <col min="7169" max="7169" width="4.109375" style="1871" bestFit="1" customWidth="1"/>
    <col min="7170" max="7170" width="6.33203125" style="1871" customWidth="1"/>
    <col min="7171" max="7171" width="4.77734375" style="1871" customWidth="1"/>
    <col min="7172" max="7172" width="9.109375" style="1871" customWidth="1"/>
    <col min="7173" max="7176" width="0" style="1871" hidden="1" customWidth="1"/>
    <col min="7177" max="7177" width="8.21875" style="1871" customWidth="1"/>
    <col min="7178" max="7182" width="0" style="1871" hidden="1" customWidth="1"/>
    <col min="7183" max="7183" width="11.33203125" style="1871" customWidth="1"/>
    <col min="7184" max="7185" width="6.5546875" style="1871" customWidth="1"/>
    <col min="7186" max="7186" width="8.5546875" style="1871" customWidth="1"/>
    <col min="7187" max="7187" width="2.77734375" style="1871" customWidth="1"/>
    <col min="7188" max="7188" width="6.77734375" style="1871" customWidth="1"/>
    <col min="7189" max="7189" width="7.88671875" style="1871" customWidth="1"/>
    <col min="7190" max="7190" width="0" style="1871" hidden="1" customWidth="1"/>
    <col min="7191" max="7191" width="8" style="1871" customWidth="1"/>
    <col min="7192" max="7192" width="10.6640625" style="1871" customWidth="1"/>
    <col min="7193" max="7193" width="0" style="1871" hidden="1" customWidth="1"/>
    <col min="7194" max="7194" width="12" style="1871" customWidth="1"/>
    <col min="7195" max="7424" width="8.88671875" style="1871"/>
    <col min="7425" max="7425" width="4.109375" style="1871" bestFit="1" customWidth="1"/>
    <col min="7426" max="7426" width="6.33203125" style="1871" customWidth="1"/>
    <col min="7427" max="7427" width="4.77734375" style="1871" customWidth="1"/>
    <col min="7428" max="7428" width="9.109375" style="1871" customWidth="1"/>
    <col min="7429" max="7432" width="0" style="1871" hidden="1" customWidth="1"/>
    <col min="7433" max="7433" width="8.21875" style="1871" customWidth="1"/>
    <col min="7434" max="7438" width="0" style="1871" hidden="1" customWidth="1"/>
    <col min="7439" max="7439" width="11.33203125" style="1871" customWidth="1"/>
    <col min="7440" max="7441" width="6.5546875" style="1871" customWidth="1"/>
    <col min="7442" max="7442" width="8.5546875" style="1871" customWidth="1"/>
    <col min="7443" max="7443" width="2.77734375" style="1871" customWidth="1"/>
    <col min="7444" max="7444" width="6.77734375" style="1871" customWidth="1"/>
    <col min="7445" max="7445" width="7.88671875" style="1871" customWidth="1"/>
    <col min="7446" max="7446" width="0" style="1871" hidden="1" customWidth="1"/>
    <col min="7447" max="7447" width="8" style="1871" customWidth="1"/>
    <col min="7448" max="7448" width="10.6640625" style="1871" customWidth="1"/>
    <col min="7449" max="7449" width="0" style="1871" hidden="1" customWidth="1"/>
    <col min="7450" max="7450" width="12" style="1871" customWidth="1"/>
    <col min="7451" max="7680" width="8.88671875" style="1871"/>
    <col min="7681" max="7681" width="4.109375" style="1871" bestFit="1" customWidth="1"/>
    <col min="7682" max="7682" width="6.33203125" style="1871" customWidth="1"/>
    <col min="7683" max="7683" width="4.77734375" style="1871" customWidth="1"/>
    <col min="7684" max="7684" width="9.109375" style="1871" customWidth="1"/>
    <col min="7685" max="7688" width="0" style="1871" hidden="1" customWidth="1"/>
    <col min="7689" max="7689" width="8.21875" style="1871" customWidth="1"/>
    <col min="7690" max="7694" width="0" style="1871" hidden="1" customWidth="1"/>
    <col min="7695" max="7695" width="11.33203125" style="1871" customWidth="1"/>
    <col min="7696" max="7697" width="6.5546875" style="1871" customWidth="1"/>
    <col min="7698" max="7698" width="8.5546875" style="1871" customWidth="1"/>
    <col min="7699" max="7699" width="2.77734375" style="1871" customWidth="1"/>
    <col min="7700" max="7700" width="6.77734375" style="1871" customWidth="1"/>
    <col min="7701" max="7701" width="7.88671875" style="1871" customWidth="1"/>
    <col min="7702" max="7702" width="0" style="1871" hidden="1" customWidth="1"/>
    <col min="7703" max="7703" width="8" style="1871" customWidth="1"/>
    <col min="7704" max="7704" width="10.6640625" style="1871" customWidth="1"/>
    <col min="7705" max="7705" width="0" style="1871" hidden="1" customWidth="1"/>
    <col min="7706" max="7706" width="12" style="1871" customWidth="1"/>
    <col min="7707" max="7936" width="8.88671875" style="1871"/>
    <col min="7937" max="7937" width="4.109375" style="1871" bestFit="1" customWidth="1"/>
    <col min="7938" max="7938" width="6.33203125" style="1871" customWidth="1"/>
    <col min="7939" max="7939" width="4.77734375" style="1871" customWidth="1"/>
    <col min="7940" max="7940" width="9.109375" style="1871" customWidth="1"/>
    <col min="7941" max="7944" width="0" style="1871" hidden="1" customWidth="1"/>
    <col min="7945" max="7945" width="8.21875" style="1871" customWidth="1"/>
    <col min="7946" max="7950" width="0" style="1871" hidden="1" customWidth="1"/>
    <col min="7951" max="7951" width="11.33203125" style="1871" customWidth="1"/>
    <col min="7952" max="7953" width="6.5546875" style="1871" customWidth="1"/>
    <col min="7954" max="7954" width="8.5546875" style="1871" customWidth="1"/>
    <col min="7955" max="7955" width="2.77734375" style="1871" customWidth="1"/>
    <col min="7956" max="7956" width="6.77734375" style="1871" customWidth="1"/>
    <col min="7957" max="7957" width="7.88671875" style="1871" customWidth="1"/>
    <col min="7958" max="7958" width="0" style="1871" hidden="1" customWidth="1"/>
    <col min="7959" max="7959" width="8" style="1871" customWidth="1"/>
    <col min="7960" max="7960" width="10.6640625" style="1871" customWidth="1"/>
    <col min="7961" max="7961" width="0" style="1871" hidden="1" customWidth="1"/>
    <col min="7962" max="7962" width="12" style="1871" customWidth="1"/>
    <col min="7963" max="8192" width="8.88671875" style="1871"/>
    <col min="8193" max="8193" width="4.109375" style="1871" bestFit="1" customWidth="1"/>
    <col min="8194" max="8194" width="6.33203125" style="1871" customWidth="1"/>
    <col min="8195" max="8195" width="4.77734375" style="1871" customWidth="1"/>
    <col min="8196" max="8196" width="9.109375" style="1871" customWidth="1"/>
    <col min="8197" max="8200" width="0" style="1871" hidden="1" customWidth="1"/>
    <col min="8201" max="8201" width="8.21875" style="1871" customWidth="1"/>
    <col min="8202" max="8206" width="0" style="1871" hidden="1" customWidth="1"/>
    <col min="8207" max="8207" width="11.33203125" style="1871" customWidth="1"/>
    <col min="8208" max="8209" width="6.5546875" style="1871" customWidth="1"/>
    <col min="8210" max="8210" width="8.5546875" style="1871" customWidth="1"/>
    <col min="8211" max="8211" width="2.77734375" style="1871" customWidth="1"/>
    <col min="8212" max="8212" width="6.77734375" style="1871" customWidth="1"/>
    <col min="8213" max="8213" width="7.88671875" style="1871" customWidth="1"/>
    <col min="8214" max="8214" width="0" style="1871" hidden="1" customWidth="1"/>
    <col min="8215" max="8215" width="8" style="1871" customWidth="1"/>
    <col min="8216" max="8216" width="10.6640625" style="1871" customWidth="1"/>
    <col min="8217" max="8217" width="0" style="1871" hidden="1" customWidth="1"/>
    <col min="8218" max="8218" width="12" style="1871" customWidth="1"/>
    <col min="8219" max="8448" width="8.88671875" style="1871"/>
    <col min="8449" max="8449" width="4.109375" style="1871" bestFit="1" customWidth="1"/>
    <col min="8450" max="8450" width="6.33203125" style="1871" customWidth="1"/>
    <col min="8451" max="8451" width="4.77734375" style="1871" customWidth="1"/>
    <col min="8452" max="8452" width="9.109375" style="1871" customWidth="1"/>
    <col min="8453" max="8456" width="0" style="1871" hidden="1" customWidth="1"/>
    <col min="8457" max="8457" width="8.21875" style="1871" customWidth="1"/>
    <col min="8458" max="8462" width="0" style="1871" hidden="1" customWidth="1"/>
    <col min="8463" max="8463" width="11.33203125" style="1871" customWidth="1"/>
    <col min="8464" max="8465" width="6.5546875" style="1871" customWidth="1"/>
    <col min="8466" max="8466" width="8.5546875" style="1871" customWidth="1"/>
    <col min="8467" max="8467" width="2.77734375" style="1871" customWidth="1"/>
    <col min="8468" max="8468" width="6.77734375" style="1871" customWidth="1"/>
    <col min="8469" max="8469" width="7.88671875" style="1871" customWidth="1"/>
    <col min="8470" max="8470" width="0" style="1871" hidden="1" customWidth="1"/>
    <col min="8471" max="8471" width="8" style="1871" customWidth="1"/>
    <col min="8472" max="8472" width="10.6640625" style="1871" customWidth="1"/>
    <col min="8473" max="8473" width="0" style="1871" hidden="1" customWidth="1"/>
    <col min="8474" max="8474" width="12" style="1871" customWidth="1"/>
    <col min="8475" max="8704" width="8.88671875" style="1871"/>
    <col min="8705" max="8705" width="4.109375" style="1871" bestFit="1" customWidth="1"/>
    <col min="8706" max="8706" width="6.33203125" style="1871" customWidth="1"/>
    <col min="8707" max="8707" width="4.77734375" style="1871" customWidth="1"/>
    <col min="8708" max="8708" width="9.109375" style="1871" customWidth="1"/>
    <col min="8709" max="8712" width="0" style="1871" hidden="1" customWidth="1"/>
    <col min="8713" max="8713" width="8.21875" style="1871" customWidth="1"/>
    <col min="8714" max="8718" width="0" style="1871" hidden="1" customWidth="1"/>
    <col min="8719" max="8719" width="11.33203125" style="1871" customWidth="1"/>
    <col min="8720" max="8721" width="6.5546875" style="1871" customWidth="1"/>
    <col min="8722" max="8722" width="8.5546875" style="1871" customWidth="1"/>
    <col min="8723" max="8723" width="2.77734375" style="1871" customWidth="1"/>
    <col min="8724" max="8724" width="6.77734375" style="1871" customWidth="1"/>
    <col min="8725" max="8725" width="7.88671875" style="1871" customWidth="1"/>
    <col min="8726" max="8726" width="0" style="1871" hidden="1" customWidth="1"/>
    <col min="8727" max="8727" width="8" style="1871" customWidth="1"/>
    <col min="8728" max="8728" width="10.6640625" style="1871" customWidth="1"/>
    <col min="8729" max="8729" width="0" style="1871" hidden="1" customWidth="1"/>
    <col min="8730" max="8730" width="12" style="1871" customWidth="1"/>
    <col min="8731" max="8960" width="8.88671875" style="1871"/>
    <col min="8961" max="8961" width="4.109375" style="1871" bestFit="1" customWidth="1"/>
    <col min="8962" max="8962" width="6.33203125" style="1871" customWidth="1"/>
    <col min="8963" max="8963" width="4.77734375" style="1871" customWidth="1"/>
    <col min="8964" max="8964" width="9.109375" style="1871" customWidth="1"/>
    <col min="8965" max="8968" width="0" style="1871" hidden="1" customWidth="1"/>
    <col min="8969" max="8969" width="8.21875" style="1871" customWidth="1"/>
    <col min="8970" max="8974" width="0" style="1871" hidden="1" customWidth="1"/>
    <col min="8975" max="8975" width="11.33203125" style="1871" customWidth="1"/>
    <col min="8976" max="8977" width="6.5546875" style="1871" customWidth="1"/>
    <col min="8978" max="8978" width="8.5546875" style="1871" customWidth="1"/>
    <col min="8979" max="8979" width="2.77734375" style="1871" customWidth="1"/>
    <col min="8980" max="8980" width="6.77734375" style="1871" customWidth="1"/>
    <col min="8981" max="8981" width="7.88671875" style="1871" customWidth="1"/>
    <col min="8982" max="8982" width="0" style="1871" hidden="1" customWidth="1"/>
    <col min="8983" max="8983" width="8" style="1871" customWidth="1"/>
    <col min="8984" max="8984" width="10.6640625" style="1871" customWidth="1"/>
    <col min="8985" max="8985" width="0" style="1871" hidden="1" customWidth="1"/>
    <col min="8986" max="8986" width="12" style="1871" customWidth="1"/>
    <col min="8987" max="9216" width="8.88671875" style="1871"/>
    <col min="9217" max="9217" width="4.109375" style="1871" bestFit="1" customWidth="1"/>
    <col min="9218" max="9218" width="6.33203125" style="1871" customWidth="1"/>
    <col min="9219" max="9219" width="4.77734375" style="1871" customWidth="1"/>
    <col min="9220" max="9220" width="9.109375" style="1871" customWidth="1"/>
    <col min="9221" max="9224" width="0" style="1871" hidden="1" customWidth="1"/>
    <col min="9225" max="9225" width="8.21875" style="1871" customWidth="1"/>
    <col min="9226" max="9230" width="0" style="1871" hidden="1" customWidth="1"/>
    <col min="9231" max="9231" width="11.33203125" style="1871" customWidth="1"/>
    <col min="9232" max="9233" width="6.5546875" style="1871" customWidth="1"/>
    <col min="9234" max="9234" width="8.5546875" style="1871" customWidth="1"/>
    <col min="9235" max="9235" width="2.77734375" style="1871" customWidth="1"/>
    <col min="9236" max="9236" width="6.77734375" style="1871" customWidth="1"/>
    <col min="9237" max="9237" width="7.88671875" style="1871" customWidth="1"/>
    <col min="9238" max="9238" width="0" style="1871" hidden="1" customWidth="1"/>
    <col min="9239" max="9239" width="8" style="1871" customWidth="1"/>
    <col min="9240" max="9240" width="10.6640625" style="1871" customWidth="1"/>
    <col min="9241" max="9241" width="0" style="1871" hidden="1" customWidth="1"/>
    <col min="9242" max="9242" width="12" style="1871" customWidth="1"/>
    <col min="9243" max="9472" width="8.88671875" style="1871"/>
    <col min="9473" max="9473" width="4.109375" style="1871" bestFit="1" customWidth="1"/>
    <col min="9474" max="9474" width="6.33203125" style="1871" customWidth="1"/>
    <col min="9475" max="9475" width="4.77734375" style="1871" customWidth="1"/>
    <col min="9476" max="9476" width="9.109375" style="1871" customWidth="1"/>
    <col min="9477" max="9480" width="0" style="1871" hidden="1" customWidth="1"/>
    <col min="9481" max="9481" width="8.21875" style="1871" customWidth="1"/>
    <col min="9482" max="9486" width="0" style="1871" hidden="1" customWidth="1"/>
    <col min="9487" max="9487" width="11.33203125" style="1871" customWidth="1"/>
    <col min="9488" max="9489" width="6.5546875" style="1871" customWidth="1"/>
    <col min="9490" max="9490" width="8.5546875" style="1871" customWidth="1"/>
    <col min="9491" max="9491" width="2.77734375" style="1871" customWidth="1"/>
    <col min="9492" max="9492" width="6.77734375" style="1871" customWidth="1"/>
    <col min="9493" max="9493" width="7.88671875" style="1871" customWidth="1"/>
    <col min="9494" max="9494" width="0" style="1871" hidden="1" customWidth="1"/>
    <col min="9495" max="9495" width="8" style="1871" customWidth="1"/>
    <col min="9496" max="9496" width="10.6640625" style="1871" customWidth="1"/>
    <col min="9497" max="9497" width="0" style="1871" hidden="1" customWidth="1"/>
    <col min="9498" max="9498" width="12" style="1871" customWidth="1"/>
    <col min="9499" max="9728" width="8.88671875" style="1871"/>
    <col min="9729" max="9729" width="4.109375" style="1871" bestFit="1" customWidth="1"/>
    <col min="9730" max="9730" width="6.33203125" style="1871" customWidth="1"/>
    <col min="9731" max="9731" width="4.77734375" style="1871" customWidth="1"/>
    <col min="9732" max="9732" width="9.109375" style="1871" customWidth="1"/>
    <col min="9733" max="9736" width="0" style="1871" hidden="1" customWidth="1"/>
    <col min="9737" max="9737" width="8.21875" style="1871" customWidth="1"/>
    <col min="9738" max="9742" width="0" style="1871" hidden="1" customWidth="1"/>
    <col min="9743" max="9743" width="11.33203125" style="1871" customWidth="1"/>
    <col min="9744" max="9745" width="6.5546875" style="1871" customWidth="1"/>
    <col min="9746" max="9746" width="8.5546875" style="1871" customWidth="1"/>
    <col min="9747" max="9747" width="2.77734375" style="1871" customWidth="1"/>
    <col min="9748" max="9748" width="6.77734375" style="1871" customWidth="1"/>
    <col min="9749" max="9749" width="7.88671875" style="1871" customWidth="1"/>
    <col min="9750" max="9750" width="0" style="1871" hidden="1" customWidth="1"/>
    <col min="9751" max="9751" width="8" style="1871" customWidth="1"/>
    <col min="9752" max="9752" width="10.6640625" style="1871" customWidth="1"/>
    <col min="9753" max="9753" width="0" style="1871" hidden="1" customWidth="1"/>
    <col min="9754" max="9754" width="12" style="1871" customWidth="1"/>
    <col min="9755" max="9984" width="8.88671875" style="1871"/>
    <col min="9985" max="9985" width="4.109375" style="1871" bestFit="1" customWidth="1"/>
    <col min="9986" max="9986" width="6.33203125" style="1871" customWidth="1"/>
    <col min="9987" max="9987" width="4.77734375" style="1871" customWidth="1"/>
    <col min="9988" max="9988" width="9.109375" style="1871" customWidth="1"/>
    <col min="9989" max="9992" width="0" style="1871" hidden="1" customWidth="1"/>
    <col min="9993" max="9993" width="8.21875" style="1871" customWidth="1"/>
    <col min="9994" max="9998" width="0" style="1871" hidden="1" customWidth="1"/>
    <col min="9999" max="9999" width="11.33203125" style="1871" customWidth="1"/>
    <col min="10000" max="10001" width="6.5546875" style="1871" customWidth="1"/>
    <col min="10002" max="10002" width="8.5546875" style="1871" customWidth="1"/>
    <col min="10003" max="10003" width="2.77734375" style="1871" customWidth="1"/>
    <col min="10004" max="10004" width="6.77734375" style="1871" customWidth="1"/>
    <col min="10005" max="10005" width="7.88671875" style="1871" customWidth="1"/>
    <col min="10006" max="10006" width="0" style="1871" hidden="1" customWidth="1"/>
    <col min="10007" max="10007" width="8" style="1871" customWidth="1"/>
    <col min="10008" max="10008" width="10.6640625" style="1871" customWidth="1"/>
    <col min="10009" max="10009" width="0" style="1871" hidden="1" customWidth="1"/>
    <col min="10010" max="10010" width="12" style="1871" customWidth="1"/>
    <col min="10011" max="10240" width="8.88671875" style="1871"/>
    <col min="10241" max="10241" width="4.109375" style="1871" bestFit="1" customWidth="1"/>
    <col min="10242" max="10242" width="6.33203125" style="1871" customWidth="1"/>
    <col min="10243" max="10243" width="4.77734375" style="1871" customWidth="1"/>
    <col min="10244" max="10244" width="9.109375" style="1871" customWidth="1"/>
    <col min="10245" max="10248" width="0" style="1871" hidden="1" customWidth="1"/>
    <col min="10249" max="10249" width="8.21875" style="1871" customWidth="1"/>
    <col min="10250" max="10254" width="0" style="1871" hidden="1" customWidth="1"/>
    <col min="10255" max="10255" width="11.33203125" style="1871" customWidth="1"/>
    <col min="10256" max="10257" width="6.5546875" style="1871" customWidth="1"/>
    <col min="10258" max="10258" width="8.5546875" style="1871" customWidth="1"/>
    <col min="10259" max="10259" width="2.77734375" style="1871" customWidth="1"/>
    <col min="10260" max="10260" width="6.77734375" style="1871" customWidth="1"/>
    <col min="10261" max="10261" width="7.88671875" style="1871" customWidth="1"/>
    <col min="10262" max="10262" width="0" style="1871" hidden="1" customWidth="1"/>
    <col min="10263" max="10263" width="8" style="1871" customWidth="1"/>
    <col min="10264" max="10264" width="10.6640625" style="1871" customWidth="1"/>
    <col min="10265" max="10265" width="0" style="1871" hidden="1" customWidth="1"/>
    <col min="10266" max="10266" width="12" style="1871" customWidth="1"/>
    <col min="10267" max="10496" width="8.88671875" style="1871"/>
    <col min="10497" max="10497" width="4.109375" style="1871" bestFit="1" customWidth="1"/>
    <col min="10498" max="10498" width="6.33203125" style="1871" customWidth="1"/>
    <col min="10499" max="10499" width="4.77734375" style="1871" customWidth="1"/>
    <col min="10500" max="10500" width="9.109375" style="1871" customWidth="1"/>
    <col min="10501" max="10504" width="0" style="1871" hidden="1" customWidth="1"/>
    <col min="10505" max="10505" width="8.21875" style="1871" customWidth="1"/>
    <col min="10506" max="10510" width="0" style="1871" hidden="1" customWidth="1"/>
    <col min="10511" max="10511" width="11.33203125" style="1871" customWidth="1"/>
    <col min="10512" max="10513" width="6.5546875" style="1871" customWidth="1"/>
    <col min="10514" max="10514" width="8.5546875" style="1871" customWidth="1"/>
    <col min="10515" max="10515" width="2.77734375" style="1871" customWidth="1"/>
    <col min="10516" max="10516" width="6.77734375" style="1871" customWidth="1"/>
    <col min="10517" max="10517" width="7.88671875" style="1871" customWidth="1"/>
    <col min="10518" max="10518" width="0" style="1871" hidden="1" customWidth="1"/>
    <col min="10519" max="10519" width="8" style="1871" customWidth="1"/>
    <col min="10520" max="10520" width="10.6640625" style="1871" customWidth="1"/>
    <col min="10521" max="10521" width="0" style="1871" hidden="1" customWidth="1"/>
    <col min="10522" max="10522" width="12" style="1871" customWidth="1"/>
    <col min="10523" max="10752" width="8.88671875" style="1871"/>
    <col min="10753" max="10753" width="4.109375" style="1871" bestFit="1" customWidth="1"/>
    <col min="10754" max="10754" width="6.33203125" style="1871" customWidth="1"/>
    <col min="10755" max="10755" width="4.77734375" style="1871" customWidth="1"/>
    <col min="10756" max="10756" width="9.109375" style="1871" customWidth="1"/>
    <col min="10757" max="10760" width="0" style="1871" hidden="1" customWidth="1"/>
    <col min="10761" max="10761" width="8.21875" style="1871" customWidth="1"/>
    <col min="10762" max="10766" width="0" style="1871" hidden="1" customWidth="1"/>
    <col min="10767" max="10767" width="11.33203125" style="1871" customWidth="1"/>
    <col min="10768" max="10769" width="6.5546875" style="1871" customWidth="1"/>
    <col min="10770" max="10770" width="8.5546875" style="1871" customWidth="1"/>
    <col min="10771" max="10771" width="2.77734375" style="1871" customWidth="1"/>
    <col min="10772" max="10772" width="6.77734375" style="1871" customWidth="1"/>
    <col min="10773" max="10773" width="7.88671875" style="1871" customWidth="1"/>
    <col min="10774" max="10774" width="0" style="1871" hidden="1" customWidth="1"/>
    <col min="10775" max="10775" width="8" style="1871" customWidth="1"/>
    <col min="10776" max="10776" width="10.6640625" style="1871" customWidth="1"/>
    <col min="10777" max="10777" width="0" style="1871" hidden="1" customWidth="1"/>
    <col min="10778" max="10778" width="12" style="1871" customWidth="1"/>
    <col min="10779" max="11008" width="8.88671875" style="1871"/>
    <col min="11009" max="11009" width="4.109375" style="1871" bestFit="1" customWidth="1"/>
    <col min="11010" max="11010" width="6.33203125" style="1871" customWidth="1"/>
    <col min="11011" max="11011" width="4.77734375" style="1871" customWidth="1"/>
    <col min="11012" max="11012" width="9.109375" style="1871" customWidth="1"/>
    <col min="11013" max="11016" width="0" style="1871" hidden="1" customWidth="1"/>
    <col min="11017" max="11017" width="8.21875" style="1871" customWidth="1"/>
    <col min="11018" max="11022" width="0" style="1871" hidden="1" customWidth="1"/>
    <col min="11023" max="11023" width="11.33203125" style="1871" customWidth="1"/>
    <col min="11024" max="11025" width="6.5546875" style="1871" customWidth="1"/>
    <col min="11026" max="11026" width="8.5546875" style="1871" customWidth="1"/>
    <col min="11027" max="11027" width="2.77734375" style="1871" customWidth="1"/>
    <col min="11028" max="11028" width="6.77734375" style="1871" customWidth="1"/>
    <col min="11029" max="11029" width="7.88671875" style="1871" customWidth="1"/>
    <col min="11030" max="11030" width="0" style="1871" hidden="1" customWidth="1"/>
    <col min="11031" max="11031" width="8" style="1871" customWidth="1"/>
    <col min="11032" max="11032" width="10.6640625" style="1871" customWidth="1"/>
    <col min="11033" max="11033" width="0" style="1871" hidden="1" customWidth="1"/>
    <col min="11034" max="11034" width="12" style="1871" customWidth="1"/>
    <col min="11035" max="11264" width="8.88671875" style="1871"/>
    <col min="11265" max="11265" width="4.109375" style="1871" bestFit="1" customWidth="1"/>
    <col min="11266" max="11266" width="6.33203125" style="1871" customWidth="1"/>
    <col min="11267" max="11267" width="4.77734375" style="1871" customWidth="1"/>
    <col min="11268" max="11268" width="9.109375" style="1871" customWidth="1"/>
    <col min="11269" max="11272" width="0" style="1871" hidden="1" customWidth="1"/>
    <col min="11273" max="11273" width="8.21875" style="1871" customWidth="1"/>
    <col min="11274" max="11278" width="0" style="1871" hidden="1" customWidth="1"/>
    <col min="11279" max="11279" width="11.33203125" style="1871" customWidth="1"/>
    <col min="11280" max="11281" width="6.5546875" style="1871" customWidth="1"/>
    <col min="11282" max="11282" width="8.5546875" style="1871" customWidth="1"/>
    <col min="11283" max="11283" width="2.77734375" style="1871" customWidth="1"/>
    <col min="11284" max="11284" width="6.77734375" style="1871" customWidth="1"/>
    <col min="11285" max="11285" width="7.88671875" style="1871" customWidth="1"/>
    <col min="11286" max="11286" width="0" style="1871" hidden="1" customWidth="1"/>
    <col min="11287" max="11287" width="8" style="1871" customWidth="1"/>
    <col min="11288" max="11288" width="10.6640625" style="1871" customWidth="1"/>
    <col min="11289" max="11289" width="0" style="1871" hidden="1" customWidth="1"/>
    <col min="11290" max="11290" width="12" style="1871" customWidth="1"/>
    <col min="11291" max="11520" width="8.88671875" style="1871"/>
    <col min="11521" max="11521" width="4.109375" style="1871" bestFit="1" customWidth="1"/>
    <col min="11522" max="11522" width="6.33203125" style="1871" customWidth="1"/>
    <col min="11523" max="11523" width="4.77734375" style="1871" customWidth="1"/>
    <col min="11524" max="11524" width="9.109375" style="1871" customWidth="1"/>
    <col min="11525" max="11528" width="0" style="1871" hidden="1" customWidth="1"/>
    <col min="11529" max="11529" width="8.21875" style="1871" customWidth="1"/>
    <col min="11530" max="11534" width="0" style="1871" hidden="1" customWidth="1"/>
    <col min="11535" max="11535" width="11.33203125" style="1871" customWidth="1"/>
    <col min="11536" max="11537" width="6.5546875" style="1871" customWidth="1"/>
    <col min="11538" max="11538" width="8.5546875" style="1871" customWidth="1"/>
    <col min="11539" max="11539" width="2.77734375" style="1871" customWidth="1"/>
    <col min="11540" max="11540" width="6.77734375" style="1871" customWidth="1"/>
    <col min="11541" max="11541" width="7.88671875" style="1871" customWidth="1"/>
    <col min="11542" max="11542" width="0" style="1871" hidden="1" customWidth="1"/>
    <col min="11543" max="11543" width="8" style="1871" customWidth="1"/>
    <col min="11544" max="11544" width="10.6640625" style="1871" customWidth="1"/>
    <col min="11545" max="11545" width="0" style="1871" hidden="1" customWidth="1"/>
    <col min="11546" max="11546" width="12" style="1871" customWidth="1"/>
    <col min="11547" max="11776" width="8.88671875" style="1871"/>
    <col min="11777" max="11777" width="4.109375" style="1871" bestFit="1" customWidth="1"/>
    <col min="11778" max="11778" width="6.33203125" style="1871" customWidth="1"/>
    <col min="11779" max="11779" width="4.77734375" style="1871" customWidth="1"/>
    <col min="11780" max="11780" width="9.109375" style="1871" customWidth="1"/>
    <col min="11781" max="11784" width="0" style="1871" hidden="1" customWidth="1"/>
    <col min="11785" max="11785" width="8.21875" style="1871" customWidth="1"/>
    <col min="11786" max="11790" width="0" style="1871" hidden="1" customWidth="1"/>
    <col min="11791" max="11791" width="11.33203125" style="1871" customWidth="1"/>
    <col min="11792" max="11793" width="6.5546875" style="1871" customWidth="1"/>
    <col min="11794" max="11794" width="8.5546875" style="1871" customWidth="1"/>
    <col min="11795" max="11795" width="2.77734375" style="1871" customWidth="1"/>
    <col min="11796" max="11796" width="6.77734375" style="1871" customWidth="1"/>
    <col min="11797" max="11797" width="7.88671875" style="1871" customWidth="1"/>
    <col min="11798" max="11798" width="0" style="1871" hidden="1" customWidth="1"/>
    <col min="11799" max="11799" width="8" style="1871" customWidth="1"/>
    <col min="11800" max="11800" width="10.6640625" style="1871" customWidth="1"/>
    <col min="11801" max="11801" width="0" style="1871" hidden="1" customWidth="1"/>
    <col min="11802" max="11802" width="12" style="1871" customWidth="1"/>
    <col min="11803" max="12032" width="8.88671875" style="1871"/>
    <col min="12033" max="12033" width="4.109375" style="1871" bestFit="1" customWidth="1"/>
    <col min="12034" max="12034" width="6.33203125" style="1871" customWidth="1"/>
    <col min="12035" max="12035" width="4.77734375" style="1871" customWidth="1"/>
    <col min="12036" max="12036" width="9.109375" style="1871" customWidth="1"/>
    <col min="12037" max="12040" width="0" style="1871" hidden="1" customWidth="1"/>
    <col min="12041" max="12041" width="8.21875" style="1871" customWidth="1"/>
    <col min="12042" max="12046" width="0" style="1871" hidden="1" customWidth="1"/>
    <col min="12047" max="12047" width="11.33203125" style="1871" customWidth="1"/>
    <col min="12048" max="12049" width="6.5546875" style="1871" customWidth="1"/>
    <col min="12050" max="12050" width="8.5546875" style="1871" customWidth="1"/>
    <col min="12051" max="12051" width="2.77734375" style="1871" customWidth="1"/>
    <col min="12052" max="12052" width="6.77734375" style="1871" customWidth="1"/>
    <col min="12053" max="12053" width="7.88671875" style="1871" customWidth="1"/>
    <col min="12054" max="12054" width="0" style="1871" hidden="1" customWidth="1"/>
    <col min="12055" max="12055" width="8" style="1871" customWidth="1"/>
    <col min="12056" max="12056" width="10.6640625" style="1871" customWidth="1"/>
    <col min="12057" max="12057" width="0" style="1871" hidden="1" customWidth="1"/>
    <col min="12058" max="12058" width="12" style="1871" customWidth="1"/>
    <col min="12059" max="12288" width="8.88671875" style="1871"/>
    <col min="12289" max="12289" width="4.109375" style="1871" bestFit="1" customWidth="1"/>
    <col min="12290" max="12290" width="6.33203125" style="1871" customWidth="1"/>
    <col min="12291" max="12291" width="4.77734375" style="1871" customWidth="1"/>
    <col min="12292" max="12292" width="9.109375" style="1871" customWidth="1"/>
    <col min="12293" max="12296" width="0" style="1871" hidden="1" customWidth="1"/>
    <col min="12297" max="12297" width="8.21875" style="1871" customWidth="1"/>
    <col min="12298" max="12302" width="0" style="1871" hidden="1" customWidth="1"/>
    <col min="12303" max="12303" width="11.33203125" style="1871" customWidth="1"/>
    <col min="12304" max="12305" width="6.5546875" style="1871" customWidth="1"/>
    <col min="12306" max="12306" width="8.5546875" style="1871" customWidth="1"/>
    <col min="12307" max="12307" width="2.77734375" style="1871" customWidth="1"/>
    <col min="12308" max="12308" width="6.77734375" style="1871" customWidth="1"/>
    <col min="12309" max="12309" width="7.88671875" style="1871" customWidth="1"/>
    <col min="12310" max="12310" width="0" style="1871" hidden="1" customWidth="1"/>
    <col min="12311" max="12311" width="8" style="1871" customWidth="1"/>
    <col min="12312" max="12312" width="10.6640625" style="1871" customWidth="1"/>
    <col min="12313" max="12313" width="0" style="1871" hidden="1" customWidth="1"/>
    <col min="12314" max="12314" width="12" style="1871" customWidth="1"/>
    <col min="12315" max="12544" width="8.88671875" style="1871"/>
    <col min="12545" max="12545" width="4.109375" style="1871" bestFit="1" customWidth="1"/>
    <col min="12546" max="12546" width="6.33203125" style="1871" customWidth="1"/>
    <col min="12547" max="12547" width="4.77734375" style="1871" customWidth="1"/>
    <col min="12548" max="12548" width="9.109375" style="1871" customWidth="1"/>
    <col min="12549" max="12552" width="0" style="1871" hidden="1" customWidth="1"/>
    <col min="12553" max="12553" width="8.21875" style="1871" customWidth="1"/>
    <col min="12554" max="12558" width="0" style="1871" hidden="1" customWidth="1"/>
    <col min="12559" max="12559" width="11.33203125" style="1871" customWidth="1"/>
    <col min="12560" max="12561" width="6.5546875" style="1871" customWidth="1"/>
    <col min="12562" max="12562" width="8.5546875" style="1871" customWidth="1"/>
    <col min="12563" max="12563" width="2.77734375" style="1871" customWidth="1"/>
    <col min="12564" max="12564" width="6.77734375" style="1871" customWidth="1"/>
    <col min="12565" max="12565" width="7.88671875" style="1871" customWidth="1"/>
    <col min="12566" max="12566" width="0" style="1871" hidden="1" customWidth="1"/>
    <col min="12567" max="12567" width="8" style="1871" customWidth="1"/>
    <col min="12568" max="12568" width="10.6640625" style="1871" customWidth="1"/>
    <col min="12569" max="12569" width="0" style="1871" hidden="1" customWidth="1"/>
    <col min="12570" max="12570" width="12" style="1871" customWidth="1"/>
    <col min="12571" max="12800" width="8.88671875" style="1871"/>
    <col min="12801" max="12801" width="4.109375" style="1871" bestFit="1" customWidth="1"/>
    <col min="12802" max="12802" width="6.33203125" style="1871" customWidth="1"/>
    <col min="12803" max="12803" width="4.77734375" style="1871" customWidth="1"/>
    <col min="12804" max="12804" width="9.109375" style="1871" customWidth="1"/>
    <col min="12805" max="12808" width="0" style="1871" hidden="1" customWidth="1"/>
    <col min="12809" max="12809" width="8.21875" style="1871" customWidth="1"/>
    <col min="12810" max="12814" width="0" style="1871" hidden="1" customWidth="1"/>
    <col min="12815" max="12815" width="11.33203125" style="1871" customWidth="1"/>
    <col min="12816" max="12817" width="6.5546875" style="1871" customWidth="1"/>
    <col min="12818" max="12818" width="8.5546875" style="1871" customWidth="1"/>
    <col min="12819" max="12819" width="2.77734375" style="1871" customWidth="1"/>
    <col min="12820" max="12820" width="6.77734375" style="1871" customWidth="1"/>
    <col min="12821" max="12821" width="7.88671875" style="1871" customWidth="1"/>
    <col min="12822" max="12822" width="0" style="1871" hidden="1" customWidth="1"/>
    <col min="12823" max="12823" width="8" style="1871" customWidth="1"/>
    <col min="12824" max="12824" width="10.6640625" style="1871" customWidth="1"/>
    <col min="12825" max="12825" width="0" style="1871" hidden="1" customWidth="1"/>
    <col min="12826" max="12826" width="12" style="1871" customWidth="1"/>
    <col min="12827" max="13056" width="8.88671875" style="1871"/>
    <col min="13057" max="13057" width="4.109375" style="1871" bestFit="1" customWidth="1"/>
    <col min="13058" max="13058" width="6.33203125" style="1871" customWidth="1"/>
    <col min="13059" max="13059" width="4.77734375" style="1871" customWidth="1"/>
    <col min="13060" max="13060" width="9.109375" style="1871" customWidth="1"/>
    <col min="13061" max="13064" width="0" style="1871" hidden="1" customWidth="1"/>
    <col min="13065" max="13065" width="8.21875" style="1871" customWidth="1"/>
    <col min="13066" max="13070" width="0" style="1871" hidden="1" customWidth="1"/>
    <col min="13071" max="13071" width="11.33203125" style="1871" customWidth="1"/>
    <col min="13072" max="13073" width="6.5546875" style="1871" customWidth="1"/>
    <col min="13074" max="13074" width="8.5546875" style="1871" customWidth="1"/>
    <col min="13075" max="13075" width="2.77734375" style="1871" customWidth="1"/>
    <col min="13076" max="13076" width="6.77734375" style="1871" customWidth="1"/>
    <col min="13077" max="13077" width="7.88671875" style="1871" customWidth="1"/>
    <col min="13078" max="13078" width="0" style="1871" hidden="1" customWidth="1"/>
    <col min="13079" max="13079" width="8" style="1871" customWidth="1"/>
    <col min="13080" max="13080" width="10.6640625" style="1871" customWidth="1"/>
    <col min="13081" max="13081" width="0" style="1871" hidden="1" customWidth="1"/>
    <col min="13082" max="13082" width="12" style="1871" customWidth="1"/>
    <col min="13083" max="13312" width="8.88671875" style="1871"/>
    <col min="13313" max="13313" width="4.109375" style="1871" bestFit="1" customWidth="1"/>
    <col min="13314" max="13314" width="6.33203125" style="1871" customWidth="1"/>
    <col min="13315" max="13315" width="4.77734375" style="1871" customWidth="1"/>
    <col min="13316" max="13316" width="9.109375" style="1871" customWidth="1"/>
    <col min="13317" max="13320" width="0" style="1871" hidden="1" customWidth="1"/>
    <col min="13321" max="13321" width="8.21875" style="1871" customWidth="1"/>
    <col min="13322" max="13326" width="0" style="1871" hidden="1" customWidth="1"/>
    <col min="13327" max="13327" width="11.33203125" style="1871" customWidth="1"/>
    <col min="13328" max="13329" width="6.5546875" style="1871" customWidth="1"/>
    <col min="13330" max="13330" width="8.5546875" style="1871" customWidth="1"/>
    <col min="13331" max="13331" width="2.77734375" style="1871" customWidth="1"/>
    <col min="13332" max="13332" width="6.77734375" style="1871" customWidth="1"/>
    <col min="13333" max="13333" width="7.88671875" style="1871" customWidth="1"/>
    <col min="13334" max="13334" width="0" style="1871" hidden="1" customWidth="1"/>
    <col min="13335" max="13335" width="8" style="1871" customWidth="1"/>
    <col min="13336" max="13336" width="10.6640625" style="1871" customWidth="1"/>
    <col min="13337" max="13337" width="0" style="1871" hidden="1" customWidth="1"/>
    <col min="13338" max="13338" width="12" style="1871" customWidth="1"/>
    <col min="13339" max="13568" width="8.88671875" style="1871"/>
    <col min="13569" max="13569" width="4.109375" style="1871" bestFit="1" customWidth="1"/>
    <col min="13570" max="13570" width="6.33203125" style="1871" customWidth="1"/>
    <col min="13571" max="13571" width="4.77734375" style="1871" customWidth="1"/>
    <col min="13572" max="13572" width="9.109375" style="1871" customWidth="1"/>
    <col min="13573" max="13576" width="0" style="1871" hidden="1" customWidth="1"/>
    <col min="13577" max="13577" width="8.21875" style="1871" customWidth="1"/>
    <col min="13578" max="13582" width="0" style="1871" hidden="1" customWidth="1"/>
    <col min="13583" max="13583" width="11.33203125" style="1871" customWidth="1"/>
    <col min="13584" max="13585" width="6.5546875" style="1871" customWidth="1"/>
    <col min="13586" max="13586" width="8.5546875" style="1871" customWidth="1"/>
    <col min="13587" max="13587" width="2.77734375" style="1871" customWidth="1"/>
    <col min="13588" max="13588" width="6.77734375" style="1871" customWidth="1"/>
    <col min="13589" max="13589" width="7.88671875" style="1871" customWidth="1"/>
    <col min="13590" max="13590" width="0" style="1871" hidden="1" customWidth="1"/>
    <col min="13591" max="13591" width="8" style="1871" customWidth="1"/>
    <col min="13592" max="13592" width="10.6640625" style="1871" customWidth="1"/>
    <col min="13593" max="13593" width="0" style="1871" hidden="1" customWidth="1"/>
    <col min="13594" max="13594" width="12" style="1871" customWidth="1"/>
    <col min="13595" max="13824" width="8.88671875" style="1871"/>
    <col min="13825" max="13825" width="4.109375" style="1871" bestFit="1" customWidth="1"/>
    <col min="13826" max="13826" width="6.33203125" style="1871" customWidth="1"/>
    <col min="13827" max="13827" width="4.77734375" style="1871" customWidth="1"/>
    <col min="13828" max="13828" width="9.109375" style="1871" customWidth="1"/>
    <col min="13829" max="13832" width="0" style="1871" hidden="1" customWidth="1"/>
    <col min="13833" max="13833" width="8.21875" style="1871" customWidth="1"/>
    <col min="13834" max="13838" width="0" style="1871" hidden="1" customWidth="1"/>
    <col min="13839" max="13839" width="11.33203125" style="1871" customWidth="1"/>
    <col min="13840" max="13841" width="6.5546875" style="1871" customWidth="1"/>
    <col min="13842" max="13842" width="8.5546875" style="1871" customWidth="1"/>
    <col min="13843" max="13843" width="2.77734375" style="1871" customWidth="1"/>
    <col min="13844" max="13844" width="6.77734375" style="1871" customWidth="1"/>
    <col min="13845" max="13845" width="7.88671875" style="1871" customWidth="1"/>
    <col min="13846" max="13846" width="0" style="1871" hidden="1" customWidth="1"/>
    <col min="13847" max="13847" width="8" style="1871" customWidth="1"/>
    <col min="13848" max="13848" width="10.6640625" style="1871" customWidth="1"/>
    <col min="13849" max="13849" width="0" style="1871" hidden="1" customWidth="1"/>
    <col min="13850" max="13850" width="12" style="1871" customWidth="1"/>
    <col min="13851" max="14080" width="8.88671875" style="1871"/>
    <col min="14081" max="14081" width="4.109375" style="1871" bestFit="1" customWidth="1"/>
    <col min="14082" max="14082" width="6.33203125" style="1871" customWidth="1"/>
    <col min="14083" max="14083" width="4.77734375" style="1871" customWidth="1"/>
    <col min="14084" max="14084" width="9.109375" style="1871" customWidth="1"/>
    <col min="14085" max="14088" width="0" style="1871" hidden="1" customWidth="1"/>
    <col min="14089" max="14089" width="8.21875" style="1871" customWidth="1"/>
    <col min="14090" max="14094" width="0" style="1871" hidden="1" customWidth="1"/>
    <col min="14095" max="14095" width="11.33203125" style="1871" customWidth="1"/>
    <col min="14096" max="14097" width="6.5546875" style="1871" customWidth="1"/>
    <col min="14098" max="14098" width="8.5546875" style="1871" customWidth="1"/>
    <col min="14099" max="14099" width="2.77734375" style="1871" customWidth="1"/>
    <col min="14100" max="14100" width="6.77734375" style="1871" customWidth="1"/>
    <col min="14101" max="14101" width="7.88671875" style="1871" customWidth="1"/>
    <col min="14102" max="14102" width="0" style="1871" hidden="1" customWidth="1"/>
    <col min="14103" max="14103" width="8" style="1871" customWidth="1"/>
    <col min="14104" max="14104" width="10.6640625" style="1871" customWidth="1"/>
    <col min="14105" max="14105" width="0" style="1871" hidden="1" customWidth="1"/>
    <col min="14106" max="14106" width="12" style="1871" customWidth="1"/>
    <col min="14107" max="14336" width="8.88671875" style="1871"/>
    <col min="14337" max="14337" width="4.109375" style="1871" bestFit="1" customWidth="1"/>
    <col min="14338" max="14338" width="6.33203125" style="1871" customWidth="1"/>
    <col min="14339" max="14339" width="4.77734375" style="1871" customWidth="1"/>
    <col min="14340" max="14340" width="9.109375" style="1871" customWidth="1"/>
    <col min="14341" max="14344" width="0" style="1871" hidden="1" customWidth="1"/>
    <col min="14345" max="14345" width="8.21875" style="1871" customWidth="1"/>
    <col min="14346" max="14350" width="0" style="1871" hidden="1" customWidth="1"/>
    <col min="14351" max="14351" width="11.33203125" style="1871" customWidth="1"/>
    <col min="14352" max="14353" width="6.5546875" style="1871" customWidth="1"/>
    <col min="14354" max="14354" width="8.5546875" style="1871" customWidth="1"/>
    <col min="14355" max="14355" width="2.77734375" style="1871" customWidth="1"/>
    <col min="14356" max="14356" width="6.77734375" style="1871" customWidth="1"/>
    <col min="14357" max="14357" width="7.88671875" style="1871" customWidth="1"/>
    <col min="14358" max="14358" width="0" style="1871" hidden="1" customWidth="1"/>
    <col min="14359" max="14359" width="8" style="1871" customWidth="1"/>
    <col min="14360" max="14360" width="10.6640625" style="1871" customWidth="1"/>
    <col min="14361" max="14361" width="0" style="1871" hidden="1" customWidth="1"/>
    <col min="14362" max="14362" width="12" style="1871" customWidth="1"/>
    <col min="14363" max="14592" width="8.88671875" style="1871"/>
    <col min="14593" max="14593" width="4.109375" style="1871" bestFit="1" customWidth="1"/>
    <col min="14594" max="14594" width="6.33203125" style="1871" customWidth="1"/>
    <col min="14595" max="14595" width="4.77734375" style="1871" customWidth="1"/>
    <col min="14596" max="14596" width="9.109375" style="1871" customWidth="1"/>
    <col min="14597" max="14600" width="0" style="1871" hidden="1" customWidth="1"/>
    <col min="14601" max="14601" width="8.21875" style="1871" customWidth="1"/>
    <col min="14602" max="14606" width="0" style="1871" hidden="1" customWidth="1"/>
    <col min="14607" max="14607" width="11.33203125" style="1871" customWidth="1"/>
    <col min="14608" max="14609" width="6.5546875" style="1871" customWidth="1"/>
    <col min="14610" max="14610" width="8.5546875" style="1871" customWidth="1"/>
    <col min="14611" max="14611" width="2.77734375" style="1871" customWidth="1"/>
    <col min="14612" max="14612" width="6.77734375" style="1871" customWidth="1"/>
    <col min="14613" max="14613" width="7.88671875" style="1871" customWidth="1"/>
    <col min="14614" max="14614" width="0" style="1871" hidden="1" customWidth="1"/>
    <col min="14615" max="14615" width="8" style="1871" customWidth="1"/>
    <col min="14616" max="14616" width="10.6640625" style="1871" customWidth="1"/>
    <col min="14617" max="14617" width="0" style="1871" hidden="1" customWidth="1"/>
    <col min="14618" max="14618" width="12" style="1871" customWidth="1"/>
    <col min="14619" max="14848" width="8.88671875" style="1871"/>
    <col min="14849" max="14849" width="4.109375" style="1871" bestFit="1" customWidth="1"/>
    <col min="14850" max="14850" width="6.33203125" style="1871" customWidth="1"/>
    <col min="14851" max="14851" width="4.77734375" style="1871" customWidth="1"/>
    <col min="14852" max="14852" width="9.109375" style="1871" customWidth="1"/>
    <col min="14853" max="14856" width="0" style="1871" hidden="1" customWidth="1"/>
    <col min="14857" max="14857" width="8.21875" style="1871" customWidth="1"/>
    <col min="14858" max="14862" width="0" style="1871" hidden="1" customWidth="1"/>
    <col min="14863" max="14863" width="11.33203125" style="1871" customWidth="1"/>
    <col min="14864" max="14865" width="6.5546875" style="1871" customWidth="1"/>
    <col min="14866" max="14866" width="8.5546875" style="1871" customWidth="1"/>
    <col min="14867" max="14867" width="2.77734375" style="1871" customWidth="1"/>
    <col min="14868" max="14868" width="6.77734375" style="1871" customWidth="1"/>
    <col min="14869" max="14869" width="7.88671875" style="1871" customWidth="1"/>
    <col min="14870" max="14870" width="0" style="1871" hidden="1" customWidth="1"/>
    <col min="14871" max="14871" width="8" style="1871" customWidth="1"/>
    <col min="14872" max="14872" width="10.6640625" style="1871" customWidth="1"/>
    <col min="14873" max="14873" width="0" style="1871" hidden="1" customWidth="1"/>
    <col min="14874" max="14874" width="12" style="1871" customWidth="1"/>
    <col min="14875" max="15104" width="8.88671875" style="1871"/>
    <col min="15105" max="15105" width="4.109375" style="1871" bestFit="1" customWidth="1"/>
    <col min="15106" max="15106" width="6.33203125" style="1871" customWidth="1"/>
    <col min="15107" max="15107" width="4.77734375" style="1871" customWidth="1"/>
    <col min="15108" max="15108" width="9.109375" style="1871" customWidth="1"/>
    <col min="15109" max="15112" width="0" style="1871" hidden="1" customWidth="1"/>
    <col min="15113" max="15113" width="8.21875" style="1871" customWidth="1"/>
    <col min="15114" max="15118" width="0" style="1871" hidden="1" customWidth="1"/>
    <col min="15119" max="15119" width="11.33203125" style="1871" customWidth="1"/>
    <col min="15120" max="15121" width="6.5546875" style="1871" customWidth="1"/>
    <col min="15122" max="15122" width="8.5546875" style="1871" customWidth="1"/>
    <col min="15123" max="15123" width="2.77734375" style="1871" customWidth="1"/>
    <col min="15124" max="15124" width="6.77734375" style="1871" customWidth="1"/>
    <col min="15125" max="15125" width="7.88671875" style="1871" customWidth="1"/>
    <col min="15126" max="15126" width="0" style="1871" hidden="1" customWidth="1"/>
    <col min="15127" max="15127" width="8" style="1871" customWidth="1"/>
    <col min="15128" max="15128" width="10.6640625" style="1871" customWidth="1"/>
    <col min="15129" max="15129" width="0" style="1871" hidden="1" customWidth="1"/>
    <col min="15130" max="15130" width="12" style="1871" customWidth="1"/>
    <col min="15131" max="15360" width="8.88671875" style="1871"/>
    <col min="15361" max="15361" width="4.109375" style="1871" bestFit="1" customWidth="1"/>
    <col min="15362" max="15362" width="6.33203125" style="1871" customWidth="1"/>
    <col min="15363" max="15363" width="4.77734375" style="1871" customWidth="1"/>
    <col min="15364" max="15364" width="9.109375" style="1871" customWidth="1"/>
    <col min="15365" max="15368" width="0" style="1871" hidden="1" customWidth="1"/>
    <col min="15369" max="15369" width="8.21875" style="1871" customWidth="1"/>
    <col min="15370" max="15374" width="0" style="1871" hidden="1" customWidth="1"/>
    <col min="15375" max="15375" width="11.33203125" style="1871" customWidth="1"/>
    <col min="15376" max="15377" width="6.5546875" style="1871" customWidth="1"/>
    <col min="15378" max="15378" width="8.5546875" style="1871" customWidth="1"/>
    <col min="15379" max="15379" width="2.77734375" style="1871" customWidth="1"/>
    <col min="15380" max="15380" width="6.77734375" style="1871" customWidth="1"/>
    <col min="15381" max="15381" width="7.88671875" style="1871" customWidth="1"/>
    <col min="15382" max="15382" width="0" style="1871" hidden="1" customWidth="1"/>
    <col min="15383" max="15383" width="8" style="1871" customWidth="1"/>
    <col min="15384" max="15384" width="10.6640625" style="1871" customWidth="1"/>
    <col min="15385" max="15385" width="0" style="1871" hidden="1" customWidth="1"/>
    <col min="15386" max="15386" width="12" style="1871" customWidth="1"/>
    <col min="15387" max="15616" width="8.88671875" style="1871"/>
    <col min="15617" max="15617" width="4.109375" style="1871" bestFit="1" customWidth="1"/>
    <col min="15618" max="15618" width="6.33203125" style="1871" customWidth="1"/>
    <col min="15619" max="15619" width="4.77734375" style="1871" customWidth="1"/>
    <col min="15620" max="15620" width="9.109375" style="1871" customWidth="1"/>
    <col min="15621" max="15624" width="0" style="1871" hidden="1" customWidth="1"/>
    <col min="15625" max="15625" width="8.21875" style="1871" customWidth="1"/>
    <col min="15626" max="15630" width="0" style="1871" hidden="1" customWidth="1"/>
    <col min="15631" max="15631" width="11.33203125" style="1871" customWidth="1"/>
    <col min="15632" max="15633" width="6.5546875" style="1871" customWidth="1"/>
    <col min="15634" max="15634" width="8.5546875" style="1871" customWidth="1"/>
    <col min="15635" max="15635" width="2.77734375" style="1871" customWidth="1"/>
    <col min="15636" max="15636" width="6.77734375" style="1871" customWidth="1"/>
    <col min="15637" max="15637" width="7.88671875" style="1871" customWidth="1"/>
    <col min="15638" max="15638" width="0" style="1871" hidden="1" customWidth="1"/>
    <col min="15639" max="15639" width="8" style="1871" customWidth="1"/>
    <col min="15640" max="15640" width="10.6640625" style="1871" customWidth="1"/>
    <col min="15641" max="15641" width="0" style="1871" hidden="1" customWidth="1"/>
    <col min="15642" max="15642" width="12" style="1871" customWidth="1"/>
    <col min="15643" max="15872" width="8.88671875" style="1871"/>
    <col min="15873" max="15873" width="4.109375" style="1871" bestFit="1" customWidth="1"/>
    <col min="15874" max="15874" width="6.33203125" style="1871" customWidth="1"/>
    <col min="15875" max="15875" width="4.77734375" style="1871" customWidth="1"/>
    <col min="15876" max="15876" width="9.109375" style="1871" customWidth="1"/>
    <col min="15877" max="15880" width="0" style="1871" hidden="1" customWidth="1"/>
    <col min="15881" max="15881" width="8.21875" style="1871" customWidth="1"/>
    <col min="15882" max="15886" width="0" style="1871" hidden="1" customWidth="1"/>
    <col min="15887" max="15887" width="11.33203125" style="1871" customWidth="1"/>
    <col min="15888" max="15889" width="6.5546875" style="1871" customWidth="1"/>
    <col min="15890" max="15890" width="8.5546875" style="1871" customWidth="1"/>
    <col min="15891" max="15891" width="2.77734375" style="1871" customWidth="1"/>
    <col min="15892" max="15892" width="6.77734375" style="1871" customWidth="1"/>
    <col min="15893" max="15893" width="7.88671875" style="1871" customWidth="1"/>
    <col min="15894" max="15894" width="0" style="1871" hidden="1" customWidth="1"/>
    <col min="15895" max="15895" width="8" style="1871" customWidth="1"/>
    <col min="15896" max="15896" width="10.6640625" style="1871" customWidth="1"/>
    <col min="15897" max="15897" width="0" style="1871" hidden="1" customWidth="1"/>
    <col min="15898" max="15898" width="12" style="1871" customWidth="1"/>
    <col min="15899" max="16128" width="8.88671875" style="1871"/>
    <col min="16129" max="16129" width="4.109375" style="1871" bestFit="1" customWidth="1"/>
    <col min="16130" max="16130" width="6.33203125" style="1871" customWidth="1"/>
    <col min="16131" max="16131" width="4.77734375" style="1871" customWidth="1"/>
    <col min="16132" max="16132" width="9.109375" style="1871" customWidth="1"/>
    <col min="16133" max="16136" width="0" style="1871" hidden="1" customWidth="1"/>
    <col min="16137" max="16137" width="8.21875" style="1871" customWidth="1"/>
    <col min="16138" max="16142" width="0" style="1871" hidden="1" customWidth="1"/>
    <col min="16143" max="16143" width="11.33203125" style="1871" customWidth="1"/>
    <col min="16144" max="16145" width="6.5546875" style="1871" customWidth="1"/>
    <col min="16146" max="16146" width="8.5546875" style="1871" customWidth="1"/>
    <col min="16147" max="16147" width="2.77734375" style="1871" customWidth="1"/>
    <col min="16148" max="16148" width="6.77734375" style="1871" customWidth="1"/>
    <col min="16149" max="16149" width="7.88671875" style="1871" customWidth="1"/>
    <col min="16150" max="16150" width="0" style="1871" hidden="1" customWidth="1"/>
    <col min="16151" max="16151" width="8" style="1871" customWidth="1"/>
    <col min="16152" max="16152" width="10.6640625" style="1871" customWidth="1"/>
    <col min="16153" max="16153" width="0" style="1871" hidden="1" customWidth="1"/>
    <col min="16154" max="16154" width="12" style="1871" customWidth="1"/>
    <col min="16155" max="16384" width="8.88671875" style="1871"/>
  </cols>
  <sheetData>
    <row r="1" spans="1:28" ht="20.100000000000001" hidden="1" customHeight="1"/>
    <row r="2" spans="1:28" ht="20.100000000000001" hidden="1" customHeight="1"/>
    <row r="4" spans="1:28" ht="9.9499999999999993" customHeight="1"/>
    <row r="5" spans="1:28" ht="21.75" customHeight="1" thickBot="1"/>
    <row r="6" spans="1:28" ht="17.100000000000001" customHeight="1">
      <c r="A6" s="4094" t="s">
        <v>907</v>
      </c>
      <c r="B6" s="4095"/>
      <c r="C6" s="4096">
        <v>2012</v>
      </c>
      <c r="D6" s="4097"/>
      <c r="E6" s="4098" t="s">
        <v>908</v>
      </c>
      <c r="F6" s="4099"/>
    </row>
    <row r="7" spans="1:28" ht="17.100000000000001" customHeight="1">
      <c r="A7" s="4100" t="s">
        <v>909</v>
      </c>
      <c r="B7" s="4101"/>
      <c r="C7" s="4102">
        <v>1</v>
      </c>
      <c r="D7" s="4103"/>
      <c r="E7" s="4104" t="s">
        <v>910</v>
      </c>
      <c r="F7" s="4105"/>
      <c r="G7" s="1874"/>
      <c r="H7" s="1874"/>
      <c r="I7" s="1875"/>
      <c r="J7" s="1875"/>
      <c r="K7" s="1875"/>
      <c r="L7" s="1875"/>
      <c r="M7" s="1874"/>
      <c r="N7" s="1874"/>
      <c r="O7" s="1874"/>
      <c r="P7" s="1874"/>
      <c r="Q7" s="1874"/>
      <c r="R7" s="1874"/>
      <c r="S7" s="1874"/>
      <c r="T7" s="1874"/>
      <c r="U7" s="1874"/>
      <c r="V7" s="1874"/>
      <c r="W7" s="1874"/>
      <c r="X7" s="1874"/>
    </row>
    <row r="8" spans="1:28" ht="23.1" customHeight="1">
      <c r="A8" s="4116" t="s">
        <v>911</v>
      </c>
      <c r="B8" s="4118" t="s">
        <v>912</v>
      </c>
      <c r="C8" s="4120" t="s">
        <v>913</v>
      </c>
      <c r="D8" s="4116" t="s">
        <v>914</v>
      </c>
      <c r="E8" s="4118"/>
      <c r="F8" s="4118"/>
      <c r="G8" s="4118"/>
      <c r="H8" s="4118"/>
      <c r="I8" s="4118"/>
      <c r="J8" s="4118"/>
      <c r="K8" s="4118"/>
      <c r="L8" s="4118"/>
      <c r="M8" s="4118"/>
      <c r="N8" s="4118"/>
      <c r="O8" s="4106" t="s">
        <v>915</v>
      </c>
      <c r="P8" s="4113" t="s">
        <v>916</v>
      </c>
      <c r="Q8" s="4114"/>
      <c r="R8" s="4114"/>
      <c r="S8" s="4114"/>
      <c r="T8" s="4114"/>
      <c r="U8" s="4114"/>
      <c r="V8" s="4114"/>
      <c r="W8" s="4106" t="s">
        <v>917</v>
      </c>
      <c r="X8" s="4122" t="s">
        <v>918</v>
      </c>
    </row>
    <row r="9" spans="1:28" ht="34.5" customHeight="1">
      <c r="A9" s="4117"/>
      <c r="B9" s="4119"/>
      <c r="C9" s="4121"/>
      <c r="D9" s="1876" t="s">
        <v>919</v>
      </c>
      <c r="E9" s="1877" t="s">
        <v>920</v>
      </c>
      <c r="F9" s="1877" t="s">
        <v>921</v>
      </c>
      <c r="G9" s="1877" t="s">
        <v>922</v>
      </c>
      <c r="H9" s="1877" t="s">
        <v>923</v>
      </c>
      <c r="I9" s="1878" t="s">
        <v>924</v>
      </c>
      <c r="J9" s="1877" t="s">
        <v>925</v>
      </c>
      <c r="K9" s="1877" t="s">
        <v>926</v>
      </c>
      <c r="L9" s="1877" t="s">
        <v>927</v>
      </c>
      <c r="M9" s="1877" t="s">
        <v>928</v>
      </c>
      <c r="N9" s="1877" t="s">
        <v>929</v>
      </c>
      <c r="O9" s="4107"/>
      <c r="P9" s="1876" t="s">
        <v>930</v>
      </c>
      <c r="Q9" s="1877" t="s">
        <v>931</v>
      </c>
      <c r="R9" s="1877" t="s">
        <v>932</v>
      </c>
      <c r="S9" s="1879"/>
      <c r="T9" s="1880" t="s">
        <v>933</v>
      </c>
      <c r="U9" s="1877" t="s">
        <v>934</v>
      </c>
      <c r="V9" s="1881" t="s">
        <v>935</v>
      </c>
      <c r="W9" s="4107"/>
      <c r="X9" s="4123"/>
      <c r="Z9" s="1970" t="s">
        <v>972</v>
      </c>
      <c r="AA9" s="1970" t="s">
        <v>973</v>
      </c>
      <c r="AB9" s="1967" t="s">
        <v>974</v>
      </c>
    </row>
    <row r="10" spans="1:28" ht="25.5" customHeight="1">
      <c r="A10" s="1923">
        <f>IF(ISBLANK(B10),"",ROW(A1))</f>
        <v>1</v>
      </c>
      <c r="B10" s="1924" t="s">
        <v>340</v>
      </c>
      <c r="C10" s="1925">
        <v>13</v>
      </c>
      <c r="D10" s="1926">
        <v>1300000</v>
      </c>
      <c r="E10" s="1927"/>
      <c r="F10" s="1927"/>
      <c r="G10" s="1927"/>
      <c r="H10" s="1927"/>
      <c r="I10" s="1927">
        <v>520000</v>
      </c>
      <c r="J10" s="1927"/>
      <c r="K10" s="1927"/>
      <c r="L10" s="1927"/>
      <c r="M10" s="1927"/>
      <c r="N10" s="1927"/>
      <c r="O10" s="1928">
        <f>SUM(D10:N10)</f>
        <v>1820000</v>
      </c>
      <c r="P10" s="1929">
        <f t="shared" ref="P10:P39" si="0">IF(O10/1000&lt;770,0,IF(OR(ISBLANK(B10),O10&lt;1000000),0,IF(O10&gt;10000000,VLOOKUP(10000,갑근세,3)+((O10-10000000)*95%*35%),VLOOKUP(O10*0.001,갑근세,3))))</f>
        <v>17390</v>
      </c>
      <c r="Q10" s="1930">
        <f>ROUNDDOWN(P10*10%,-1)</f>
        <v>1730</v>
      </c>
      <c r="R10" s="1930">
        <f>IF(ISBLANK(D10),"",ROUNDDOWN(ROUNDDOWN(IF(O10&lt;230000,230000,IF(O10&gt;3750000,3750000,O10)),-3)*4.5%,-1))</f>
        <v>81900</v>
      </c>
      <c r="S10" s="1930"/>
      <c r="T10" s="1930">
        <f>IF(ISBLANK(D10),"",IF(Y10=FALSE,ROUNDDOWN(ROUNDDOWN(IF(O10&lt;280000,280000,IF(O10&gt;65790000,65790000,O10))*2.82%,-1)*6.55%,-1),ROUNDDOWN(ROUNDDOWN(IF(O10&lt;280000,280000,IF(O10&gt;65790000,65790000,O10))*2.82%,-1)*6.55%,-1)-ROUNDUP(ROUNDDOWN(ROUNDDOWN(IF(O10&lt;280000,280000,IF(O10&gt;65790000,65790000,O10))*2.82%,-1)*6.55%,-1)*30%,-1)))</f>
        <v>3360</v>
      </c>
      <c r="U10" s="1930">
        <f>IF(ISBLANK(D10),"",ROUNDDOWN(IF(O10&lt;280000,280000,IF(O10&gt;65790000,65790000,O10))*2.82%,-1))</f>
        <v>51320</v>
      </c>
      <c r="V10" s="1931"/>
      <c r="W10" s="1932">
        <f t="shared" ref="W10:W39" si="1">SUM(P10:V10)</f>
        <v>155700</v>
      </c>
      <c r="X10" s="1933">
        <f>ROUNDUP(O10-W10,-1)</f>
        <v>1664300</v>
      </c>
      <c r="Y10" s="1892" t="b">
        <v>0</v>
      </c>
      <c r="Z10" s="1968">
        <v>600000</v>
      </c>
      <c r="AA10" s="1968"/>
      <c r="AB10" s="1966">
        <f>X10+Z10+AA10</f>
        <v>2264300</v>
      </c>
    </row>
    <row r="11" spans="1:28" ht="25.5" customHeight="1">
      <c r="A11" s="1923">
        <f>IF(ISBLANK(B11),"",ROW(A2))</f>
        <v>2</v>
      </c>
      <c r="B11" s="1934" t="s">
        <v>527</v>
      </c>
      <c r="C11" s="1935">
        <v>8</v>
      </c>
      <c r="D11" s="1936">
        <v>1300000</v>
      </c>
      <c r="E11" s="1937"/>
      <c r="F11" s="1937"/>
      <c r="G11" s="1937"/>
      <c r="H11" s="1937"/>
      <c r="I11" s="1937">
        <v>320000</v>
      </c>
      <c r="J11" s="1937"/>
      <c r="K11" s="1937"/>
      <c r="L11" s="1937"/>
      <c r="M11" s="1937"/>
      <c r="N11" s="1937"/>
      <c r="O11" s="1938">
        <f t="shared" ref="O11:O39" si="2">SUM(D11:N11)</f>
        <v>1620000</v>
      </c>
      <c r="P11" s="1939">
        <f t="shared" si="0"/>
        <v>13180</v>
      </c>
      <c r="Q11" s="1940">
        <f t="shared" ref="Q11:Q39" si="3">ROUNDDOWN(P11*10%,-1)</f>
        <v>1310</v>
      </c>
      <c r="R11" s="1940">
        <f t="shared" ref="R11:R39" si="4">IF(ISBLANK(D11),"",ROUNDDOWN(ROUNDDOWN(IF(O11&lt;230000,230000,IF(O11&gt;3750000,3750000,O11)),-3)*4.5%,-1))</f>
        <v>72900</v>
      </c>
      <c r="S11" s="1930"/>
      <c r="T11" s="1930">
        <f t="shared" ref="T11:T39" si="5">IF(ISBLANK(D11),"",IF(Y11=FALSE,ROUNDDOWN(ROUNDDOWN(IF(O11&lt;280000,280000,IF(O11&gt;65790000,65790000,O11))*2.82%,-1)*6.55%,-1),ROUNDDOWN(ROUNDDOWN(IF(O11&lt;280000,280000,IF(O11&gt;65790000,65790000,O11))*2.82%,-1)*6.55%,-1)-ROUNDUP(ROUNDDOWN(ROUNDDOWN(IF(O11&lt;280000,280000,IF(O11&gt;65790000,65790000,O11))*2.82%,-1)*6.55%,-1)*30%,-1)))</f>
        <v>2990</v>
      </c>
      <c r="U11" s="1940">
        <f t="shared" ref="U11:U39" si="6">IF(ISBLANK(D11),"",ROUNDDOWN(IF(O11&lt;280000,280000,IF(O11&gt;65790000,65790000,O11))*2.82%,-1))</f>
        <v>45680</v>
      </c>
      <c r="V11" s="1941"/>
      <c r="W11" s="1942">
        <f t="shared" si="1"/>
        <v>136060</v>
      </c>
      <c r="X11" s="1943">
        <f t="shared" ref="X11:X39" si="7">ROUNDUP(O11-W11,-1)</f>
        <v>1483940</v>
      </c>
      <c r="Y11" s="1892" t="b">
        <v>0</v>
      </c>
      <c r="Z11" s="1968">
        <v>600000</v>
      </c>
      <c r="AA11" s="1968"/>
      <c r="AB11" s="1966">
        <f>X11+Z11+AA11</f>
        <v>2083940</v>
      </c>
    </row>
    <row r="12" spans="1:28" ht="25.5" customHeight="1">
      <c r="A12" s="1944">
        <f>IF(ISBLANK(B12),"",ROW(A3))</f>
        <v>3</v>
      </c>
      <c r="B12" s="1945" t="s">
        <v>936</v>
      </c>
      <c r="C12" s="1946">
        <v>2</v>
      </c>
      <c r="D12" s="1947">
        <v>1300000</v>
      </c>
      <c r="E12" s="1948"/>
      <c r="F12" s="1948"/>
      <c r="G12" s="1948"/>
      <c r="H12" s="1948"/>
      <c r="I12" s="1948">
        <v>80000</v>
      </c>
      <c r="J12" s="1948"/>
      <c r="K12" s="1948"/>
      <c r="L12" s="1948"/>
      <c r="M12" s="1948"/>
      <c r="N12" s="1948"/>
      <c r="O12" s="1949">
        <f t="shared" si="2"/>
        <v>1380000</v>
      </c>
      <c r="P12" s="1950">
        <f t="shared" si="0"/>
        <v>8070</v>
      </c>
      <c r="Q12" s="1951">
        <f t="shared" si="3"/>
        <v>800</v>
      </c>
      <c r="R12" s="1951">
        <f t="shared" si="4"/>
        <v>62100</v>
      </c>
      <c r="S12" s="1952"/>
      <c r="T12" s="1952">
        <f t="shared" si="5"/>
        <v>2540</v>
      </c>
      <c r="U12" s="1951">
        <f t="shared" si="6"/>
        <v>38910</v>
      </c>
      <c r="V12" s="1953"/>
      <c r="W12" s="1954">
        <f t="shared" si="1"/>
        <v>112420</v>
      </c>
      <c r="X12" s="1955">
        <f t="shared" si="7"/>
        <v>1267580</v>
      </c>
      <c r="Y12" s="1892" t="b">
        <v>0</v>
      </c>
      <c r="Z12" s="1968">
        <v>600000</v>
      </c>
      <c r="AA12" s="1968"/>
      <c r="AB12" s="1966">
        <f>X12+Z12+AA12</f>
        <v>1867580</v>
      </c>
    </row>
    <row r="13" spans="1:28" ht="19.5" hidden="1" customHeight="1">
      <c r="A13" s="1901" t="str">
        <f>IF(ISBLANK(B13),"",ROW(A4))</f>
        <v/>
      </c>
      <c r="B13" s="1883"/>
      <c r="C13" s="1884"/>
      <c r="D13" s="1885"/>
      <c r="E13" s="1886"/>
      <c r="F13" s="1886"/>
      <c r="G13" s="1886"/>
      <c r="H13" s="1886"/>
      <c r="I13" s="1886"/>
      <c r="J13" s="1886"/>
      <c r="K13" s="1886"/>
      <c r="L13" s="1886"/>
      <c r="M13" s="1886"/>
      <c r="N13" s="1886"/>
      <c r="O13" s="1891">
        <f t="shared" si="2"/>
        <v>0</v>
      </c>
      <c r="P13" s="1887">
        <f t="shared" si="0"/>
        <v>0</v>
      </c>
      <c r="Q13" s="1888">
        <f t="shared" si="3"/>
        <v>0</v>
      </c>
      <c r="R13" s="1888" t="str">
        <f t="shared" si="4"/>
        <v/>
      </c>
      <c r="S13" s="1889"/>
      <c r="T13" s="1888" t="str">
        <f t="shared" si="5"/>
        <v/>
      </c>
      <c r="U13" s="1888" t="str">
        <f t="shared" si="6"/>
        <v/>
      </c>
      <c r="V13" s="1890">
        <f t="shared" ref="V13:V39" si="8">ROUNDDOWN(O13*0.55%,-1)</f>
        <v>0</v>
      </c>
      <c r="W13" s="1891">
        <f t="shared" si="1"/>
        <v>0</v>
      </c>
      <c r="X13" s="1902">
        <f t="shared" si="7"/>
        <v>0</v>
      </c>
      <c r="Y13" s="1892" t="b">
        <v>0</v>
      </c>
      <c r="Z13" s="1968"/>
      <c r="AA13" s="1968"/>
    </row>
    <row r="14" spans="1:28" ht="19.5" hidden="1" customHeight="1">
      <c r="A14" s="1882" t="str">
        <f>IF(ISBLANK(B14),"",ROW(A5))</f>
        <v/>
      </c>
      <c r="B14" s="1893"/>
      <c r="C14" s="1894"/>
      <c r="D14" s="1895"/>
      <c r="E14" s="1896"/>
      <c r="F14" s="1896"/>
      <c r="G14" s="1896"/>
      <c r="H14" s="1896"/>
      <c r="I14" s="1896"/>
      <c r="J14" s="1896"/>
      <c r="K14" s="1896"/>
      <c r="L14" s="1896"/>
      <c r="M14" s="1896"/>
      <c r="N14" s="1896"/>
      <c r="O14" s="1900">
        <f t="shared" si="2"/>
        <v>0</v>
      </c>
      <c r="P14" s="1897">
        <f t="shared" si="0"/>
        <v>0</v>
      </c>
      <c r="Q14" s="1898">
        <f t="shared" si="3"/>
        <v>0</v>
      </c>
      <c r="R14" s="1898" t="str">
        <f t="shared" si="4"/>
        <v/>
      </c>
      <c r="S14" s="1889"/>
      <c r="T14" s="1888" t="str">
        <f t="shared" si="5"/>
        <v/>
      </c>
      <c r="U14" s="1898" t="str">
        <f t="shared" si="6"/>
        <v/>
      </c>
      <c r="V14" s="1899">
        <f t="shared" si="8"/>
        <v>0</v>
      </c>
      <c r="W14" s="1900">
        <f t="shared" si="1"/>
        <v>0</v>
      </c>
      <c r="X14" s="1903">
        <f t="shared" si="7"/>
        <v>0</v>
      </c>
      <c r="Y14" s="1892" t="b">
        <v>0</v>
      </c>
      <c r="Z14" s="1968"/>
      <c r="AA14" s="1968"/>
      <c r="AB14" s="1904"/>
    </row>
    <row r="15" spans="1:28" ht="19.5" hidden="1" customHeight="1">
      <c r="A15" s="1882" t="str">
        <f t="shared" ref="A15:A39" si="9">IF(ISBLANK(B15),"",ROW(A7))</f>
        <v/>
      </c>
      <c r="B15" s="1893"/>
      <c r="C15" s="1894"/>
      <c r="D15" s="1895"/>
      <c r="E15" s="1896"/>
      <c r="F15" s="1896"/>
      <c r="G15" s="1896"/>
      <c r="H15" s="1896"/>
      <c r="I15" s="1896"/>
      <c r="J15" s="1896"/>
      <c r="K15" s="1896"/>
      <c r="L15" s="1896"/>
      <c r="M15" s="1896"/>
      <c r="N15" s="1896"/>
      <c r="O15" s="1900">
        <f t="shared" si="2"/>
        <v>0</v>
      </c>
      <c r="P15" s="1897">
        <f t="shared" si="0"/>
        <v>0</v>
      </c>
      <c r="Q15" s="1898">
        <f t="shared" si="3"/>
        <v>0</v>
      </c>
      <c r="R15" s="1898" t="str">
        <f t="shared" si="4"/>
        <v/>
      </c>
      <c r="S15" s="1889"/>
      <c r="T15" s="1888" t="str">
        <f t="shared" si="5"/>
        <v/>
      </c>
      <c r="U15" s="1898" t="str">
        <f t="shared" si="6"/>
        <v/>
      </c>
      <c r="V15" s="1899">
        <f t="shared" si="8"/>
        <v>0</v>
      </c>
      <c r="W15" s="1900">
        <f t="shared" si="1"/>
        <v>0</v>
      </c>
      <c r="X15" s="1903">
        <f t="shared" si="7"/>
        <v>0</v>
      </c>
      <c r="Y15" s="1892" t="b">
        <v>0</v>
      </c>
      <c r="Z15" s="1968"/>
      <c r="AA15" s="1968"/>
    </row>
    <row r="16" spans="1:28" ht="19.5" hidden="1" customHeight="1">
      <c r="A16" s="1882" t="str">
        <f t="shared" si="9"/>
        <v/>
      </c>
      <c r="B16" s="1893"/>
      <c r="C16" s="1894"/>
      <c r="D16" s="1895"/>
      <c r="E16" s="1896"/>
      <c r="F16" s="1896"/>
      <c r="G16" s="1896"/>
      <c r="H16" s="1896"/>
      <c r="I16" s="1896"/>
      <c r="J16" s="1896"/>
      <c r="K16" s="1896"/>
      <c r="L16" s="1896"/>
      <c r="M16" s="1896"/>
      <c r="N16" s="1896"/>
      <c r="O16" s="1900">
        <f t="shared" si="2"/>
        <v>0</v>
      </c>
      <c r="P16" s="1897">
        <f t="shared" si="0"/>
        <v>0</v>
      </c>
      <c r="Q16" s="1898">
        <f t="shared" si="3"/>
        <v>0</v>
      </c>
      <c r="R16" s="1898" t="str">
        <f t="shared" si="4"/>
        <v/>
      </c>
      <c r="S16" s="1889"/>
      <c r="T16" s="1888" t="str">
        <f t="shared" si="5"/>
        <v/>
      </c>
      <c r="U16" s="1898" t="str">
        <f t="shared" si="6"/>
        <v/>
      </c>
      <c r="V16" s="1899">
        <f t="shared" si="8"/>
        <v>0</v>
      </c>
      <c r="W16" s="1900">
        <f t="shared" si="1"/>
        <v>0</v>
      </c>
      <c r="X16" s="1903">
        <f t="shared" si="7"/>
        <v>0</v>
      </c>
      <c r="Y16" s="1892" t="b">
        <v>0</v>
      </c>
      <c r="Z16" s="1968"/>
      <c r="AA16" s="1968"/>
    </row>
    <row r="17" spans="1:27" ht="19.5" hidden="1" customHeight="1">
      <c r="A17" s="1882" t="str">
        <f t="shared" si="9"/>
        <v/>
      </c>
      <c r="B17" s="1893"/>
      <c r="C17" s="1894"/>
      <c r="D17" s="1895"/>
      <c r="E17" s="1896"/>
      <c r="F17" s="1896"/>
      <c r="G17" s="1896"/>
      <c r="H17" s="1896"/>
      <c r="I17" s="1896"/>
      <c r="J17" s="1896"/>
      <c r="K17" s="1896"/>
      <c r="L17" s="1896"/>
      <c r="M17" s="1896"/>
      <c r="N17" s="1896"/>
      <c r="O17" s="1900">
        <f t="shared" si="2"/>
        <v>0</v>
      </c>
      <c r="P17" s="1897">
        <f t="shared" si="0"/>
        <v>0</v>
      </c>
      <c r="Q17" s="1898">
        <f t="shared" si="3"/>
        <v>0</v>
      </c>
      <c r="R17" s="1898" t="str">
        <f t="shared" si="4"/>
        <v/>
      </c>
      <c r="S17" s="1889"/>
      <c r="T17" s="1888" t="str">
        <f t="shared" si="5"/>
        <v/>
      </c>
      <c r="U17" s="1898" t="str">
        <f t="shared" si="6"/>
        <v/>
      </c>
      <c r="V17" s="1899">
        <f t="shared" si="8"/>
        <v>0</v>
      </c>
      <c r="W17" s="1900">
        <f t="shared" si="1"/>
        <v>0</v>
      </c>
      <c r="X17" s="1903">
        <f t="shared" si="7"/>
        <v>0</v>
      </c>
      <c r="Y17" s="1892" t="b">
        <v>0</v>
      </c>
      <c r="Z17" s="1968"/>
      <c r="AA17" s="1968"/>
    </row>
    <row r="18" spans="1:27" ht="19.5" hidden="1" customHeight="1">
      <c r="A18" s="1882" t="str">
        <f t="shared" si="9"/>
        <v/>
      </c>
      <c r="B18" s="1893"/>
      <c r="C18" s="1894"/>
      <c r="D18" s="1895"/>
      <c r="E18" s="1896"/>
      <c r="F18" s="1896"/>
      <c r="G18" s="1896"/>
      <c r="H18" s="1896"/>
      <c r="I18" s="1896"/>
      <c r="J18" s="1896"/>
      <c r="K18" s="1896"/>
      <c r="L18" s="1896"/>
      <c r="M18" s="1896"/>
      <c r="N18" s="1896"/>
      <c r="O18" s="1900">
        <f t="shared" si="2"/>
        <v>0</v>
      </c>
      <c r="P18" s="1897">
        <f t="shared" si="0"/>
        <v>0</v>
      </c>
      <c r="Q18" s="1898">
        <f t="shared" si="3"/>
        <v>0</v>
      </c>
      <c r="R18" s="1898" t="str">
        <f t="shared" si="4"/>
        <v/>
      </c>
      <c r="S18" s="1889"/>
      <c r="T18" s="1888" t="str">
        <f t="shared" si="5"/>
        <v/>
      </c>
      <c r="U18" s="1898" t="str">
        <f t="shared" si="6"/>
        <v/>
      </c>
      <c r="V18" s="1899">
        <f t="shared" si="8"/>
        <v>0</v>
      </c>
      <c r="W18" s="1900">
        <f t="shared" si="1"/>
        <v>0</v>
      </c>
      <c r="X18" s="1903">
        <f t="shared" si="7"/>
        <v>0</v>
      </c>
      <c r="Y18" s="1892" t="b">
        <v>0</v>
      </c>
      <c r="Z18" s="1968"/>
      <c r="AA18" s="1968"/>
    </row>
    <row r="19" spans="1:27" ht="19.5" hidden="1" customHeight="1">
      <c r="A19" s="1882" t="str">
        <f t="shared" si="9"/>
        <v/>
      </c>
      <c r="B19" s="1893"/>
      <c r="C19" s="1894"/>
      <c r="D19" s="1895"/>
      <c r="E19" s="1896"/>
      <c r="F19" s="1896"/>
      <c r="G19" s="1896"/>
      <c r="H19" s="1905"/>
      <c r="I19" s="1896"/>
      <c r="J19" s="1896"/>
      <c r="K19" s="1896"/>
      <c r="L19" s="1896"/>
      <c r="M19" s="1896"/>
      <c r="N19" s="1896"/>
      <c r="O19" s="1900">
        <f t="shared" si="2"/>
        <v>0</v>
      </c>
      <c r="P19" s="1897">
        <f t="shared" si="0"/>
        <v>0</v>
      </c>
      <c r="Q19" s="1898">
        <f t="shared" si="3"/>
        <v>0</v>
      </c>
      <c r="R19" s="1898" t="str">
        <f t="shared" si="4"/>
        <v/>
      </c>
      <c r="S19" s="1889"/>
      <c r="T19" s="1888" t="str">
        <f t="shared" si="5"/>
        <v/>
      </c>
      <c r="U19" s="1898" t="str">
        <f t="shared" si="6"/>
        <v/>
      </c>
      <c r="V19" s="1899">
        <f t="shared" si="8"/>
        <v>0</v>
      </c>
      <c r="W19" s="1900">
        <f t="shared" si="1"/>
        <v>0</v>
      </c>
      <c r="X19" s="1903">
        <f t="shared" si="7"/>
        <v>0</v>
      </c>
      <c r="Y19" s="1892" t="b">
        <v>0</v>
      </c>
      <c r="Z19" s="1968"/>
      <c r="AA19" s="1968"/>
    </row>
    <row r="20" spans="1:27" ht="19.5" hidden="1" customHeight="1">
      <c r="A20" s="1882" t="str">
        <f t="shared" si="9"/>
        <v/>
      </c>
      <c r="B20" s="1893"/>
      <c r="C20" s="1894"/>
      <c r="D20" s="1895"/>
      <c r="E20" s="1896"/>
      <c r="F20" s="1896"/>
      <c r="G20" s="1896"/>
      <c r="H20" s="1896"/>
      <c r="I20" s="1896"/>
      <c r="J20" s="1896"/>
      <c r="K20" s="1896"/>
      <c r="L20" s="1896"/>
      <c r="M20" s="1896"/>
      <c r="N20" s="1896"/>
      <c r="O20" s="1900">
        <f t="shared" si="2"/>
        <v>0</v>
      </c>
      <c r="P20" s="1897">
        <f t="shared" si="0"/>
        <v>0</v>
      </c>
      <c r="Q20" s="1898">
        <f t="shared" si="3"/>
        <v>0</v>
      </c>
      <c r="R20" s="1898" t="str">
        <f t="shared" si="4"/>
        <v/>
      </c>
      <c r="S20" s="1889"/>
      <c r="T20" s="1888" t="str">
        <f t="shared" si="5"/>
        <v/>
      </c>
      <c r="U20" s="1898" t="str">
        <f t="shared" si="6"/>
        <v/>
      </c>
      <c r="V20" s="1899">
        <f t="shared" si="8"/>
        <v>0</v>
      </c>
      <c r="W20" s="1900">
        <f t="shared" si="1"/>
        <v>0</v>
      </c>
      <c r="X20" s="1903">
        <f t="shared" si="7"/>
        <v>0</v>
      </c>
      <c r="Y20" s="1892" t="b">
        <v>0</v>
      </c>
      <c r="Z20" s="1968"/>
      <c r="AA20" s="1968"/>
    </row>
    <row r="21" spans="1:27" ht="19.5" hidden="1" customHeight="1">
      <c r="A21" s="1882" t="str">
        <f t="shared" si="9"/>
        <v/>
      </c>
      <c r="B21" s="1893"/>
      <c r="C21" s="1894"/>
      <c r="D21" s="1895"/>
      <c r="E21" s="1896"/>
      <c r="F21" s="1896"/>
      <c r="G21" s="1896"/>
      <c r="H21" s="1896"/>
      <c r="I21" s="1896"/>
      <c r="J21" s="1896"/>
      <c r="K21" s="1896"/>
      <c r="L21" s="1896"/>
      <c r="M21" s="1896"/>
      <c r="N21" s="1896"/>
      <c r="O21" s="1900">
        <f t="shared" si="2"/>
        <v>0</v>
      </c>
      <c r="P21" s="1897">
        <f t="shared" si="0"/>
        <v>0</v>
      </c>
      <c r="Q21" s="1898">
        <f t="shared" si="3"/>
        <v>0</v>
      </c>
      <c r="R21" s="1898" t="str">
        <f t="shared" si="4"/>
        <v/>
      </c>
      <c r="S21" s="1889"/>
      <c r="T21" s="1888" t="str">
        <f t="shared" si="5"/>
        <v/>
      </c>
      <c r="U21" s="1898" t="str">
        <f t="shared" si="6"/>
        <v/>
      </c>
      <c r="V21" s="1899">
        <f t="shared" si="8"/>
        <v>0</v>
      </c>
      <c r="W21" s="1900">
        <f t="shared" si="1"/>
        <v>0</v>
      </c>
      <c r="X21" s="1903">
        <f t="shared" si="7"/>
        <v>0</v>
      </c>
      <c r="Y21" s="1892" t="b">
        <v>1</v>
      </c>
      <c r="Z21" s="1968"/>
      <c r="AA21" s="1968"/>
    </row>
    <row r="22" spans="1:27" ht="19.5" hidden="1" customHeight="1">
      <c r="A22" s="1882" t="str">
        <f t="shared" si="9"/>
        <v/>
      </c>
      <c r="B22" s="1893"/>
      <c r="C22" s="1894"/>
      <c r="D22" s="1895"/>
      <c r="E22" s="1896"/>
      <c r="F22" s="1896"/>
      <c r="G22" s="1896"/>
      <c r="H22" s="1896"/>
      <c r="I22" s="1896"/>
      <c r="J22" s="1896"/>
      <c r="K22" s="1896"/>
      <c r="L22" s="1896"/>
      <c r="M22" s="1896"/>
      <c r="N22" s="1896"/>
      <c r="O22" s="1900">
        <f t="shared" si="2"/>
        <v>0</v>
      </c>
      <c r="P22" s="1897">
        <f t="shared" si="0"/>
        <v>0</v>
      </c>
      <c r="Q22" s="1898">
        <f t="shared" si="3"/>
        <v>0</v>
      </c>
      <c r="R22" s="1898" t="str">
        <f t="shared" si="4"/>
        <v/>
      </c>
      <c r="S22" s="1889"/>
      <c r="T22" s="1888" t="str">
        <f t="shared" si="5"/>
        <v/>
      </c>
      <c r="U22" s="1898" t="str">
        <f t="shared" si="6"/>
        <v/>
      </c>
      <c r="V22" s="1899">
        <f t="shared" si="8"/>
        <v>0</v>
      </c>
      <c r="W22" s="1900">
        <f t="shared" si="1"/>
        <v>0</v>
      </c>
      <c r="X22" s="1903">
        <f t="shared" si="7"/>
        <v>0</v>
      </c>
      <c r="Y22" s="1892" t="b">
        <v>0</v>
      </c>
      <c r="Z22" s="1968"/>
      <c r="AA22" s="1968"/>
    </row>
    <row r="23" spans="1:27" ht="19.5" hidden="1" customHeight="1">
      <c r="A23" s="1882" t="str">
        <f t="shared" si="9"/>
        <v/>
      </c>
      <c r="B23" s="1893"/>
      <c r="C23" s="1894"/>
      <c r="D23" s="1895"/>
      <c r="E23" s="1896"/>
      <c r="F23" s="1896"/>
      <c r="G23" s="1896"/>
      <c r="H23" s="1896"/>
      <c r="I23" s="1896"/>
      <c r="J23" s="1896"/>
      <c r="K23" s="1896"/>
      <c r="L23" s="1896"/>
      <c r="M23" s="1896"/>
      <c r="N23" s="1896"/>
      <c r="O23" s="1900">
        <f t="shared" si="2"/>
        <v>0</v>
      </c>
      <c r="P23" s="1897">
        <f t="shared" si="0"/>
        <v>0</v>
      </c>
      <c r="Q23" s="1898">
        <f t="shared" si="3"/>
        <v>0</v>
      </c>
      <c r="R23" s="1898" t="str">
        <f t="shared" si="4"/>
        <v/>
      </c>
      <c r="S23" s="1889"/>
      <c r="T23" s="1888" t="str">
        <f t="shared" si="5"/>
        <v/>
      </c>
      <c r="U23" s="1898" t="str">
        <f t="shared" si="6"/>
        <v/>
      </c>
      <c r="V23" s="1899">
        <f t="shared" si="8"/>
        <v>0</v>
      </c>
      <c r="W23" s="1900">
        <f t="shared" si="1"/>
        <v>0</v>
      </c>
      <c r="X23" s="1903">
        <f t="shared" si="7"/>
        <v>0</v>
      </c>
      <c r="Y23" s="1892" t="b">
        <v>0</v>
      </c>
      <c r="Z23" s="1968"/>
      <c r="AA23" s="1968"/>
    </row>
    <row r="24" spans="1:27" ht="19.5" hidden="1" customHeight="1">
      <c r="A24" s="1882" t="str">
        <f t="shared" si="9"/>
        <v/>
      </c>
      <c r="B24" s="1893"/>
      <c r="C24" s="1894"/>
      <c r="D24" s="1895"/>
      <c r="E24" s="1896"/>
      <c r="F24" s="1896"/>
      <c r="G24" s="1896"/>
      <c r="H24" s="1896"/>
      <c r="I24" s="1896"/>
      <c r="J24" s="1896"/>
      <c r="K24" s="1896"/>
      <c r="L24" s="1896"/>
      <c r="M24" s="1896"/>
      <c r="N24" s="1896"/>
      <c r="O24" s="1900">
        <f t="shared" si="2"/>
        <v>0</v>
      </c>
      <c r="P24" s="1897">
        <f t="shared" si="0"/>
        <v>0</v>
      </c>
      <c r="Q24" s="1898">
        <f t="shared" si="3"/>
        <v>0</v>
      </c>
      <c r="R24" s="1898" t="str">
        <f t="shared" si="4"/>
        <v/>
      </c>
      <c r="S24" s="1889"/>
      <c r="T24" s="1888" t="str">
        <f t="shared" si="5"/>
        <v/>
      </c>
      <c r="U24" s="1898" t="str">
        <f t="shared" si="6"/>
        <v/>
      </c>
      <c r="V24" s="1899">
        <f t="shared" si="8"/>
        <v>0</v>
      </c>
      <c r="W24" s="1900">
        <f t="shared" si="1"/>
        <v>0</v>
      </c>
      <c r="X24" s="1903">
        <f t="shared" si="7"/>
        <v>0</v>
      </c>
      <c r="Y24" s="1892" t="b">
        <v>0</v>
      </c>
      <c r="Z24" s="1968"/>
      <c r="AA24" s="1968"/>
    </row>
    <row r="25" spans="1:27" ht="19.5" hidden="1" customHeight="1">
      <c r="A25" s="1882" t="str">
        <f t="shared" si="9"/>
        <v/>
      </c>
      <c r="B25" s="1893"/>
      <c r="C25" s="1894"/>
      <c r="D25" s="1895"/>
      <c r="E25" s="1896"/>
      <c r="F25" s="1896"/>
      <c r="G25" s="1896"/>
      <c r="H25" s="1896"/>
      <c r="I25" s="1896"/>
      <c r="J25" s="1896"/>
      <c r="K25" s="1896"/>
      <c r="L25" s="1896"/>
      <c r="M25" s="1896"/>
      <c r="N25" s="1896"/>
      <c r="O25" s="1900">
        <f t="shared" si="2"/>
        <v>0</v>
      </c>
      <c r="P25" s="1897">
        <f t="shared" si="0"/>
        <v>0</v>
      </c>
      <c r="Q25" s="1898">
        <f t="shared" si="3"/>
        <v>0</v>
      </c>
      <c r="R25" s="1898" t="str">
        <f t="shared" si="4"/>
        <v/>
      </c>
      <c r="S25" s="1889"/>
      <c r="T25" s="1888" t="str">
        <f t="shared" si="5"/>
        <v/>
      </c>
      <c r="U25" s="1898" t="str">
        <f t="shared" si="6"/>
        <v/>
      </c>
      <c r="V25" s="1899">
        <f t="shared" si="8"/>
        <v>0</v>
      </c>
      <c r="W25" s="1900">
        <f t="shared" si="1"/>
        <v>0</v>
      </c>
      <c r="X25" s="1903">
        <f t="shared" si="7"/>
        <v>0</v>
      </c>
      <c r="Y25" s="1892" t="b">
        <v>0</v>
      </c>
      <c r="Z25" s="1968"/>
      <c r="AA25" s="1968"/>
    </row>
    <row r="26" spans="1:27" ht="19.5" hidden="1" customHeight="1">
      <c r="A26" s="1882" t="str">
        <f t="shared" si="9"/>
        <v/>
      </c>
      <c r="B26" s="1893"/>
      <c r="C26" s="1894"/>
      <c r="D26" s="1895"/>
      <c r="E26" s="1896"/>
      <c r="F26" s="1896"/>
      <c r="G26" s="1896"/>
      <c r="H26" s="1896"/>
      <c r="I26" s="1896"/>
      <c r="J26" s="1896"/>
      <c r="K26" s="1896"/>
      <c r="L26" s="1896"/>
      <c r="M26" s="1896"/>
      <c r="N26" s="1896"/>
      <c r="O26" s="1900">
        <f t="shared" si="2"/>
        <v>0</v>
      </c>
      <c r="P26" s="1897">
        <f t="shared" si="0"/>
        <v>0</v>
      </c>
      <c r="Q26" s="1898">
        <f t="shared" si="3"/>
        <v>0</v>
      </c>
      <c r="R26" s="1898" t="str">
        <f t="shared" si="4"/>
        <v/>
      </c>
      <c r="S26" s="1889"/>
      <c r="T26" s="1888" t="str">
        <f t="shared" si="5"/>
        <v/>
      </c>
      <c r="U26" s="1898" t="str">
        <f t="shared" si="6"/>
        <v/>
      </c>
      <c r="V26" s="1899">
        <f t="shared" si="8"/>
        <v>0</v>
      </c>
      <c r="W26" s="1900">
        <f t="shared" si="1"/>
        <v>0</v>
      </c>
      <c r="X26" s="1903">
        <f t="shared" si="7"/>
        <v>0</v>
      </c>
      <c r="Y26" s="1892" t="b">
        <v>0</v>
      </c>
      <c r="Z26" s="1968"/>
      <c r="AA26" s="1968"/>
    </row>
    <row r="27" spans="1:27" ht="19.5" hidden="1" customHeight="1">
      <c r="A27" s="1882" t="str">
        <f t="shared" si="9"/>
        <v/>
      </c>
      <c r="B27" s="1893"/>
      <c r="C27" s="1894"/>
      <c r="D27" s="1895"/>
      <c r="E27" s="1896"/>
      <c r="F27" s="1896"/>
      <c r="G27" s="1896"/>
      <c r="H27" s="1896"/>
      <c r="I27" s="1896"/>
      <c r="J27" s="1896"/>
      <c r="K27" s="1896"/>
      <c r="L27" s="1896"/>
      <c r="M27" s="1896"/>
      <c r="N27" s="1896"/>
      <c r="O27" s="1900">
        <f t="shared" si="2"/>
        <v>0</v>
      </c>
      <c r="P27" s="1897">
        <f t="shared" si="0"/>
        <v>0</v>
      </c>
      <c r="Q27" s="1898">
        <f t="shared" si="3"/>
        <v>0</v>
      </c>
      <c r="R27" s="1898" t="str">
        <f t="shared" si="4"/>
        <v/>
      </c>
      <c r="S27" s="1889"/>
      <c r="T27" s="1888" t="str">
        <f t="shared" si="5"/>
        <v/>
      </c>
      <c r="U27" s="1898" t="str">
        <f t="shared" si="6"/>
        <v/>
      </c>
      <c r="V27" s="1899">
        <f t="shared" si="8"/>
        <v>0</v>
      </c>
      <c r="W27" s="1900">
        <f t="shared" si="1"/>
        <v>0</v>
      </c>
      <c r="X27" s="1903">
        <f t="shared" si="7"/>
        <v>0</v>
      </c>
      <c r="Y27" s="1892" t="b">
        <v>0</v>
      </c>
      <c r="Z27" s="1968"/>
      <c r="AA27" s="1968"/>
    </row>
    <row r="28" spans="1:27" ht="19.5" hidden="1" customHeight="1">
      <c r="A28" s="1882" t="str">
        <f t="shared" si="9"/>
        <v/>
      </c>
      <c r="B28" s="1893"/>
      <c r="C28" s="1894"/>
      <c r="D28" s="1895"/>
      <c r="E28" s="1896"/>
      <c r="F28" s="1896"/>
      <c r="G28" s="1896"/>
      <c r="H28" s="1896"/>
      <c r="I28" s="1896"/>
      <c r="J28" s="1896"/>
      <c r="K28" s="1896"/>
      <c r="L28" s="1896"/>
      <c r="M28" s="1896"/>
      <c r="N28" s="1896"/>
      <c r="O28" s="1900">
        <f t="shared" si="2"/>
        <v>0</v>
      </c>
      <c r="P28" s="1897">
        <f t="shared" si="0"/>
        <v>0</v>
      </c>
      <c r="Q28" s="1898">
        <f t="shared" si="3"/>
        <v>0</v>
      </c>
      <c r="R28" s="1898" t="str">
        <f t="shared" si="4"/>
        <v/>
      </c>
      <c r="S28" s="1889"/>
      <c r="T28" s="1888" t="str">
        <f t="shared" si="5"/>
        <v/>
      </c>
      <c r="U28" s="1898" t="str">
        <f t="shared" si="6"/>
        <v/>
      </c>
      <c r="V28" s="1899">
        <f t="shared" si="8"/>
        <v>0</v>
      </c>
      <c r="W28" s="1900">
        <f t="shared" si="1"/>
        <v>0</v>
      </c>
      <c r="X28" s="1903">
        <f t="shared" si="7"/>
        <v>0</v>
      </c>
      <c r="Y28" s="1892" t="b">
        <v>0</v>
      </c>
      <c r="Z28" s="1968"/>
      <c r="AA28" s="1968"/>
    </row>
    <row r="29" spans="1:27" ht="19.5" hidden="1" customHeight="1">
      <c r="A29" s="1882" t="str">
        <f t="shared" si="9"/>
        <v/>
      </c>
      <c r="B29" s="1893"/>
      <c r="C29" s="1894"/>
      <c r="D29" s="1895"/>
      <c r="E29" s="1896"/>
      <c r="F29" s="1896"/>
      <c r="G29" s="1896"/>
      <c r="H29" s="1896"/>
      <c r="I29" s="1896"/>
      <c r="J29" s="1896"/>
      <c r="K29" s="1896"/>
      <c r="L29" s="1896"/>
      <c r="M29" s="1896"/>
      <c r="N29" s="1896"/>
      <c r="O29" s="1900">
        <f t="shared" si="2"/>
        <v>0</v>
      </c>
      <c r="P29" s="1897">
        <f t="shared" si="0"/>
        <v>0</v>
      </c>
      <c r="Q29" s="1898">
        <f t="shared" si="3"/>
        <v>0</v>
      </c>
      <c r="R29" s="1898" t="str">
        <f t="shared" si="4"/>
        <v/>
      </c>
      <c r="S29" s="1889"/>
      <c r="T29" s="1888" t="str">
        <f t="shared" si="5"/>
        <v/>
      </c>
      <c r="U29" s="1898" t="str">
        <f t="shared" si="6"/>
        <v/>
      </c>
      <c r="V29" s="1899">
        <f t="shared" si="8"/>
        <v>0</v>
      </c>
      <c r="W29" s="1900">
        <f t="shared" si="1"/>
        <v>0</v>
      </c>
      <c r="X29" s="1903">
        <f t="shared" si="7"/>
        <v>0</v>
      </c>
      <c r="Y29" s="1892" t="b">
        <v>0</v>
      </c>
      <c r="Z29" s="1968"/>
      <c r="AA29" s="1968"/>
    </row>
    <row r="30" spans="1:27" ht="19.5" hidden="1" customHeight="1">
      <c r="A30" s="1882" t="str">
        <f t="shared" si="9"/>
        <v/>
      </c>
      <c r="B30" s="1893"/>
      <c r="C30" s="1894"/>
      <c r="D30" s="1895"/>
      <c r="E30" s="1896"/>
      <c r="F30" s="1896"/>
      <c r="G30" s="1896"/>
      <c r="H30" s="1896"/>
      <c r="I30" s="1896"/>
      <c r="J30" s="1896"/>
      <c r="K30" s="1896"/>
      <c r="L30" s="1896"/>
      <c r="M30" s="1896"/>
      <c r="N30" s="1896"/>
      <c r="O30" s="1900">
        <f t="shared" si="2"/>
        <v>0</v>
      </c>
      <c r="P30" s="1897">
        <f t="shared" si="0"/>
        <v>0</v>
      </c>
      <c r="Q30" s="1898">
        <f t="shared" si="3"/>
        <v>0</v>
      </c>
      <c r="R30" s="1898" t="str">
        <f t="shared" si="4"/>
        <v/>
      </c>
      <c r="S30" s="1889"/>
      <c r="T30" s="1888" t="str">
        <f t="shared" si="5"/>
        <v/>
      </c>
      <c r="U30" s="1898" t="str">
        <f t="shared" si="6"/>
        <v/>
      </c>
      <c r="V30" s="1899">
        <f t="shared" si="8"/>
        <v>0</v>
      </c>
      <c r="W30" s="1900">
        <f t="shared" si="1"/>
        <v>0</v>
      </c>
      <c r="X30" s="1903">
        <f t="shared" si="7"/>
        <v>0</v>
      </c>
      <c r="Y30" s="1892" t="b">
        <v>0</v>
      </c>
      <c r="Z30" s="1968"/>
      <c r="AA30" s="1968"/>
    </row>
    <row r="31" spans="1:27" ht="19.5" hidden="1" customHeight="1">
      <c r="A31" s="1882" t="str">
        <f t="shared" si="9"/>
        <v/>
      </c>
      <c r="B31" s="1893"/>
      <c r="C31" s="1894"/>
      <c r="D31" s="1895"/>
      <c r="E31" s="1896"/>
      <c r="F31" s="1896"/>
      <c r="G31" s="1896"/>
      <c r="H31" s="1896"/>
      <c r="I31" s="1896"/>
      <c r="J31" s="1896"/>
      <c r="K31" s="1896"/>
      <c r="L31" s="1896"/>
      <c r="M31" s="1896"/>
      <c r="N31" s="1896"/>
      <c r="O31" s="1900">
        <f t="shared" si="2"/>
        <v>0</v>
      </c>
      <c r="P31" s="1897">
        <f t="shared" si="0"/>
        <v>0</v>
      </c>
      <c r="Q31" s="1898">
        <f t="shared" si="3"/>
        <v>0</v>
      </c>
      <c r="R31" s="1898" t="str">
        <f t="shared" si="4"/>
        <v/>
      </c>
      <c r="S31" s="1889"/>
      <c r="T31" s="1888" t="str">
        <f t="shared" si="5"/>
        <v/>
      </c>
      <c r="U31" s="1898" t="str">
        <f t="shared" si="6"/>
        <v/>
      </c>
      <c r="V31" s="1899">
        <f t="shared" si="8"/>
        <v>0</v>
      </c>
      <c r="W31" s="1900">
        <f t="shared" si="1"/>
        <v>0</v>
      </c>
      <c r="X31" s="1903">
        <f t="shared" si="7"/>
        <v>0</v>
      </c>
      <c r="Y31" s="1892" t="b">
        <v>0</v>
      </c>
      <c r="Z31" s="1968"/>
      <c r="AA31" s="1968"/>
    </row>
    <row r="32" spans="1:27" ht="19.5" hidden="1" customHeight="1">
      <c r="A32" s="1882" t="str">
        <f t="shared" si="9"/>
        <v/>
      </c>
      <c r="B32" s="1893"/>
      <c r="C32" s="1894"/>
      <c r="D32" s="1895"/>
      <c r="E32" s="1896"/>
      <c r="F32" s="1896"/>
      <c r="G32" s="1896"/>
      <c r="H32" s="1896"/>
      <c r="I32" s="1896"/>
      <c r="J32" s="1896"/>
      <c r="K32" s="1896"/>
      <c r="L32" s="1896"/>
      <c r="M32" s="1896"/>
      <c r="N32" s="1896"/>
      <c r="O32" s="1900">
        <f t="shared" si="2"/>
        <v>0</v>
      </c>
      <c r="P32" s="1897">
        <f t="shared" si="0"/>
        <v>0</v>
      </c>
      <c r="Q32" s="1898">
        <f t="shared" si="3"/>
        <v>0</v>
      </c>
      <c r="R32" s="1898" t="str">
        <f t="shared" si="4"/>
        <v/>
      </c>
      <c r="S32" s="1889"/>
      <c r="T32" s="1888" t="str">
        <f t="shared" si="5"/>
        <v/>
      </c>
      <c r="U32" s="1898" t="str">
        <f t="shared" si="6"/>
        <v/>
      </c>
      <c r="V32" s="1899">
        <f t="shared" si="8"/>
        <v>0</v>
      </c>
      <c r="W32" s="1900">
        <f t="shared" si="1"/>
        <v>0</v>
      </c>
      <c r="X32" s="1903">
        <f t="shared" si="7"/>
        <v>0</v>
      </c>
      <c r="Y32" s="1892" t="b">
        <v>0</v>
      </c>
      <c r="Z32" s="1968"/>
      <c r="AA32" s="1968"/>
    </row>
    <row r="33" spans="1:28" ht="19.5" hidden="1" customHeight="1">
      <c r="A33" s="1882" t="str">
        <f t="shared" si="9"/>
        <v/>
      </c>
      <c r="B33" s="1893"/>
      <c r="C33" s="1894"/>
      <c r="D33" s="1895"/>
      <c r="E33" s="1896"/>
      <c r="F33" s="1896"/>
      <c r="G33" s="1896"/>
      <c r="H33" s="1896"/>
      <c r="I33" s="1896"/>
      <c r="J33" s="1896"/>
      <c r="K33" s="1896"/>
      <c r="L33" s="1896"/>
      <c r="M33" s="1896"/>
      <c r="N33" s="1896"/>
      <c r="O33" s="1900">
        <f t="shared" si="2"/>
        <v>0</v>
      </c>
      <c r="P33" s="1897">
        <f t="shared" si="0"/>
        <v>0</v>
      </c>
      <c r="Q33" s="1898">
        <f t="shared" si="3"/>
        <v>0</v>
      </c>
      <c r="R33" s="1898" t="str">
        <f t="shared" si="4"/>
        <v/>
      </c>
      <c r="S33" s="1889"/>
      <c r="T33" s="1888" t="str">
        <f t="shared" si="5"/>
        <v/>
      </c>
      <c r="U33" s="1898" t="str">
        <f t="shared" si="6"/>
        <v/>
      </c>
      <c r="V33" s="1899">
        <f t="shared" si="8"/>
        <v>0</v>
      </c>
      <c r="W33" s="1900">
        <f t="shared" si="1"/>
        <v>0</v>
      </c>
      <c r="X33" s="1903">
        <f t="shared" si="7"/>
        <v>0</v>
      </c>
      <c r="Y33" s="1892" t="b">
        <v>0</v>
      </c>
      <c r="Z33" s="1968"/>
      <c r="AA33" s="1968"/>
    </row>
    <row r="34" spans="1:28" ht="19.5" hidden="1" customHeight="1">
      <c r="A34" s="1882" t="str">
        <f t="shared" si="9"/>
        <v/>
      </c>
      <c r="B34" s="1893"/>
      <c r="C34" s="1894"/>
      <c r="D34" s="1895"/>
      <c r="E34" s="1896"/>
      <c r="F34" s="1896"/>
      <c r="G34" s="1896"/>
      <c r="H34" s="1896"/>
      <c r="I34" s="1896"/>
      <c r="J34" s="1896"/>
      <c r="K34" s="1896"/>
      <c r="L34" s="1896"/>
      <c r="M34" s="1896"/>
      <c r="N34" s="1896"/>
      <c r="O34" s="1900">
        <f t="shared" si="2"/>
        <v>0</v>
      </c>
      <c r="P34" s="1897">
        <f t="shared" si="0"/>
        <v>0</v>
      </c>
      <c r="Q34" s="1898">
        <f t="shared" si="3"/>
        <v>0</v>
      </c>
      <c r="R34" s="1898" t="str">
        <f t="shared" si="4"/>
        <v/>
      </c>
      <c r="S34" s="1889"/>
      <c r="T34" s="1888" t="str">
        <f t="shared" si="5"/>
        <v/>
      </c>
      <c r="U34" s="1898" t="str">
        <f t="shared" si="6"/>
        <v/>
      </c>
      <c r="V34" s="1899">
        <f t="shared" si="8"/>
        <v>0</v>
      </c>
      <c r="W34" s="1900">
        <f t="shared" si="1"/>
        <v>0</v>
      </c>
      <c r="X34" s="1903">
        <f t="shared" si="7"/>
        <v>0</v>
      </c>
      <c r="Y34" s="1892" t="b">
        <v>0</v>
      </c>
      <c r="Z34" s="1968"/>
      <c r="AA34" s="1968"/>
    </row>
    <row r="35" spans="1:28" ht="19.5" hidden="1" customHeight="1">
      <c r="A35" s="1882" t="str">
        <f t="shared" si="9"/>
        <v/>
      </c>
      <c r="B35" s="1893"/>
      <c r="C35" s="1894"/>
      <c r="D35" s="1895"/>
      <c r="E35" s="1896"/>
      <c r="F35" s="1896"/>
      <c r="G35" s="1896"/>
      <c r="H35" s="1896"/>
      <c r="I35" s="1896"/>
      <c r="J35" s="1896"/>
      <c r="K35" s="1896"/>
      <c r="L35" s="1896"/>
      <c r="M35" s="1896"/>
      <c r="N35" s="1896"/>
      <c r="O35" s="1900">
        <f t="shared" si="2"/>
        <v>0</v>
      </c>
      <c r="P35" s="1897">
        <f t="shared" si="0"/>
        <v>0</v>
      </c>
      <c r="Q35" s="1898">
        <f t="shared" si="3"/>
        <v>0</v>
      </c>
      <c r="R35" s="1898" t="str">
        <f t="shared" si="4"/>
        <v/>
      </c>
      <c r="S35" s="1889"/>
      <c r="T35" s="1888" t="str">
        <f t="shared" si="5"/>
        <v/>
      </c>
      <c r="U35" s="1898" t="str">
        <f t="shared" si="6"/>
        <v/>
      </c>
      <c r="V35" s="1899">
        <f t="shared" si="8"/>
        <v>0</v>
      </c>
      <c r="W35" s="1900">
        <f t="shared" si="1"/>
        <v>0</v>
      </c>
      <c r="X35" s="1903">
        <f t="shared" si="7"/>
        <v>0</v>
      </c>
      <c r="Y35" s="1892" t="b">
        <v>0</v>
      </c>
      <c r="Z35" s="1968"/>
      <c r="AA35" s="1968"/>
    </row>
    <row r="36" spans="1:28" ht="19.5" hidden="1" customHeight="1">
      <c r="A36" s="1882" t="str">
        <f t="shared" si="9"/>
        <v/>
      </c>
      <c r="B36" s="1893"/>
      <c r="C36" s="1894"/>
      <c r="D36" s="1895"/>
      <c r="E36" s="1896"/>
      <c r="F36" s="1896"/>
      <c r="G36" s="1896"/>
      <c r="H36" s="1896"/>
      <c r="I36" s="1896"/>
      <c r="J36" s="1896"/>
      <c r="K36" s="1896"/>
      <c r="L36" s="1896"/>
      <c r="M36" s="1896"/>
      <c r="N36" s="1896"/>
      <c r="O36" s="1900">
        <f t="shared" si="2"/>
        <v>0</v>
      </c>
      <c r="P36" s="1897">
        <f t="shared" si="0"/>
        <v>0</v>
      </c>
      <c r="Q36" s="1898">
        <f t="shared" si="3"/>
        <v>0</v>
      </c>
      <c r="R36" s="1898" t="str">
        <f t="shared" si="4"/>
        <v/>
      </c>
      <c r="S36" s="1889"/>
      <c r="T36" s="1888" t="str">
        <f t="shared" si="5"/>
        <v/>
      </c>
      <c r="U36" s="1898" t="str">
        <f t="shared" si="6"/>
        <v/>
      </c>
      <c r="V36" s="1899">
        <f t="shared" si="8"/>
        <v>0</v>
      </c>
      <c r="W36" s="1900">
        <f t="shared" si="1"/>
        <v>0</v>
      </c>
      <c r="X36" s="1903">
        <f t="shared" si="7"/>
        <v>0</v>
      </c>
      <c r="Y36" s="1892" t="b">
        <v>0</v>
      </c>
      <c r="Z36" s="1968"/>
      <c r="AA36" s="1968"/>
    </row>
    <row r="37" spans="1:28" ht="19.5" hidden="1" customHeight="1">
      <c r="A37" s="1882" t="str">
        <f t="shared" si="9"/>
        <v/>
      </c>
      <c r="B37" s="1893"/>
      <c r="C37" s="1894"/>
      <c r="D37" s="1895"/>
      <c r="E37" s="1896"/>
      <c r="F37" s="1896"/>
      <c r="G37" s="1896"/>
      <c r="H37" s="1896"/>
      <c r="I37" s="1896"/>
      <c r="J37" s="1896"/>
      <c r="K37" s="1896"/>
      <c r="L37" s="1896"/>
      <c r="M37" s="1896"/>
      <c r="N37" s="1896"/>
      <c r="O37" s="1900">
        <f t="shared" si="2"/>
        <v>0</v>
      </c>
      <c r="P37" s="1897">
        <f t="shared" si="0"/>
        <v>0</v>
      </c>
      <c r="Q37" s="1898">
        <f t="shared" si="3"/>
        <v>0</v>
      </c>
      <c r="R37" s="1898" t="str">
        <f t="shared" si="4"/>
        <v/>
      </c>
      <c r="S37" s="1889"/>
      <c r="T37" s="1888" t="str">
        <f t="shared" si="5"/>
        <v/>
      </c>
      <c r="U37" s="1898" t="str">
        <f t="shared" si="6"/>
        <v/>
      </c>
      <c r="V37" s="1899">
        <f t="shared" si="8"/>
        <v>0</v>
      </c>
      <c r="W37" s="1900">
        <f t="shared" si="1"/>
        <v>0</v>
      </c>
      <c r="X37" s="1903">
        <f t="shared" si="7"/>
        <v>0</v>
      </c>
      <c r="Y37" s="1892" t="b">
        <v>0</v>
      </c>
      <c r="Z37" s="1968"/>
      <c r="AA37" s="1968"/>
    </row>
    <row r="38" spans="1:28" ht="19.5" hidden="1" customHeight="1">
      <c r="A38" s="1882" t="str">
        <f t="shared" si="9"/>
        <v/>
      </c>
      <c r="B38" s="1893"/>
      <c r="C38" s="1894"/>
      <c r="D38" s="1895"/>
      <c r="E38" s="1896"/>
      <c r="F38" s="1896"/>
      <c r="G38" s="1896"/>
      <c r="H38" s="1896"/>
      <c r="I38" s="1896"/>
      <c r="J38" s="1896"/>
      <c r="K38" s="1896"/>
      <c r="L38" s="1896"/>
      <c r="M38" s="1896"/>
      <c r="N38" s="1896"/>
      <c r="O38" s="1900">
        <f t="shared" si="2"/>
        <v>0</v>
      </c>
      <c r="P38" s="1897">
        <f t="shared" si="0"/>
        <v>0</v>
      </c>
      <c r="Q38" s="1898">
        <f t="shared" si="3"/>
        <v>0</v>
      </c>
      <c r="R38" s="1898" t="str">
        <f t="shared" si="4"/>
        <v/>
      </c>
      <c r="S38" s="1889"/>
      <c r="T38" s="1888" t="str">
        <f t="shared" si="5"/>
        <v/>
      </c>
      <c r="U38" s="1898" t="str">
        <f t="shared" si="6"/>
        <v/>
      </c>
      <c r="V38" s="1899">
        <f t="shared" si="8"/>
        <v>0</v>
      </c>
      <c r="W38" s="1900">
        <f t="shared" si="1"/>
        <v>0</v>
      </c>
      <c r="X38" s="1903">
        <f t="shared" si="7"/>
        <v>0</v>
      </c>
      <c r="Y38" s="1892" t="b">
        <v>0</v>
      </c>
      <c r="Z38" s="1968"/>
      <c r="AA38" s="1968"/>
    </row>
    <row r="39" spans="1:28" ht="19.5" hidden="1" customHeight="1">
      <c r="A39" s="1906" t="str">
        <f t="shared" si="9"/>
        <v/>
      </c>
      <c r="B39" s="1907"/>
      <c r="C39" s="1908"/>
      <c r="D39" s="1909"/>
      <c r="E39" s="1910"/>
      <c r="F39" s="1910"/>
      <c r="G39" s="1910"/>
      <c r="H39" s="1910"/>
      <c r="I39" s="1910"/>
      <c r="J39" s="1910"/>
      <c r="K39" s="1910"/>
      <c r="L39" s="1910"/>
      <c r="M39" s="1910"/>
      <c r="N39" s="1910"/>
      <c r="O39" s="1911">
        <f t="shared" si="2"/>
        <v>0</v>
      </c>
      <c r="P39" s="1912">
        <f t="shared" si="0"/>
        <v>0</v>
      </c>
      <c r="Q39" s="1913">
        <f t="shared" si="3"/>
        <v>0</v>
      </c>
      <c r="R39" s="1913" t="str">
        <f t="shared" si="4"/>
        <v/>
      </c>
      <c r="S39" s="1889"/>
      <c r="T39" s="1914" t="str">
        <f t="shared" si="5"/>
        <v/>
      </c>
      <c r="U39" s="1913" t="str">
        <f t="shared" si="6"/>
        <v/>
      </c>
      <c r="V39" s="1915">
        <f t="shared" si="8"/>
        <v>0</v>
      </c>
      <c r="W39" s="1911">
        <f t="shared" si="1"/>
        <v>0</v>
      </c>
      <c r="X39" s="1916">
        <f t="shared" si="7"/>
        <v>0</v>
      </c>
      <c r="Y39" s="1892" t="b">
        <v>0</v>
      </c>
      <c r="Z39" s="1968"/>
      <c r="AA39" s="1968"/>
    </row>
    <row r="40" spans="1:28" ht="29.25" customHeight="1">
      <c r="A40" s="4110" t="s">
        <v>937</v>
      </c>
      <c r="B40" s="4111"/>
      <c r="C40" s="4112"/>
      <c r="D40" s="1917">
        <f>SUM(D10:D39)</f>
        <v>3900000</v>
      </c>
      <c r="E40" s="1918">
        <f t="shared" ref="E40:X42" si="10">SUM(E10:E39)</f>
        <v>0</v>
      </c>
      <c r="F40" s="1918">
        <f t="shared" si="10"/>
        <v>0</v>
      </c>
      <c r="G40" s="1918">
        <f t="shared" si="10"/>
        <v>0</v>
      </c>
      <c r="H40" s="1918">
        <f t="shared" si="10"/>
        <v>0</v>
      </c>
      <c r="I40" s="1918">
        <f t="shared" si="10"/>
        <v>920000</v>
      </c>
      <c r="J40" s="1918">
        <f t="shared" si="10"/>
        <v>0</v>
      </c>
      <c r="K40" s="1918">
        <f t="shared" si="10"/>
        <v>0</v>
      </c>
      <c r="L40" s="1918">
        <f t="shared" si="10"/>
        <v>0</v>
      </c>
      <c r="M40" s="1918">
        <f t="shared" si="10"/>
        <v>0</v>
      </c>
      <c r="N40" s="1918">
        <f t="shared" si="10"/>
        <v>0</v>
      </c>
      <c r="O40" s="1919">
        <f t="shared" si="10"/>
        <v>4820000</v>
      </c>
      <c r="P40" s="1917">
        <f t="shared" si="10"/>
        <v>38640</v>
      </c>
      <c r="Q40" s="1918">
        <f t="shared" si="10"/>
        <v>3840</v>
      </c>
      <c r="R40" s="1918">
        <f t="shared" si="10"/>
        <v>216900</v>
      </c>
      <c r="S40" s="1918"/>
      <c r="T40" s="1918">
        <f>SUM(T10:T39)</f>
        <v>8890</v>
      </c>
      <c r="U40" s="1918">
        <f t="shared" si="10"/>
        <v>135910</v>
      </c>
      <c r="V40" s="1920">
        <f>SUM(V10:V39)</f>
        <v>0</v>
      </c>
      <c r="W40" s="1921">
        <f t="shared" si="10"/>
        <v>404180</v>
      </c>
      <c r="X40" s="1922">
        <f t="shared" si="10"/>
        <v>4415820</v>
      </c>
      <c r="Z40" s="1968">
        <f>SUM(Z10:Z39)</f>
        <v>1800000</v>
      </c>
      <c r="AA40" s="1968"/>
      <c r="AB40" s="1966">
        <f>SUM(AB10:AB12)</f>
        <v>6215820</v>
      </c>
    </row>
    <row r="41" spans="1:28" ht="29.25" customHeight="1">
      <c r="A41" s="4110" t="s">
        <v>938</v>
      </c>
      <c r="B41" s="4111"/>
      <c r="C41" s="4112"/>
      <c r="D41" s="1917">
        <f>D40*12</f>
        <v>46800000</v>
      </c>
      <c r="E41" s="1918">
        <f t="shared" si="10"/>
        <v>0</v>
      </c>
      <c r="F41" s="1918">
        <f t="shared" si="10"/>
        <v>0</v>
      </c>
      <c r="G41" s="1918">
        <f t="shared" si="10"/>
        <v>0</v>
      </c>
      <c r="H41" s="1918">
        <f t="shared" si="10"/>
        <v>0</v>
      </c>
      <c r="I41" s="1918">
        <f>I40*12</f>
        <v>11040000</v>
      </c>
      <c r="J41" s="1918">
        <f t="shared" si="10"/>
        <v>0</v>
      </c>
      <c r="K41" s="1918">
        <f t="shared" si="10"/>
        <v>0</v>
      </c>
      <c r="L41" s="1918">
        <f t="shared" si="10"/>
        <v>0</v>
      </c>
      <c r="M41" s="1918">
        <f t="shared" si="10"/>
        <v>0</v>
      </c>
      <c r="N41" s="1918">
        <f t="shared" si="10"/>
        <v>0</v>
      </c>
      <c r="O41" s="1919">
        <f>O40*12</f>
        <v>57840000</v>
      </c>
      <c r="P41" s="1917">
        <f>P40*12</f>
        <v>463680</v>
      </c>
      <c r="Q41" s="1918">
        <f>Q40*12</f>
        <v>46080</v>
      </c>
      <c r="R41" s="1918">
        <f>R40*12</f>
        <v>2602800</v>
      </c>
      <c r="S41" s="1918"/>
      <c r="T41" s="1918">
        <f>T40*12</f>
        <v>106680</v>
      </c>
      <c r="U41" s="1918">
        <f>U40*12</f>
        <v>1630920</v>
      </c>
      <c r="V41" s="1920">
        <f>SUM(V11:V40)</f>
        <v>0</v>
      </c>
      <c r="W41" s="1921">
        <f>W40*12</f>
        <v>4850160</v>
      </c>
      <c r="X41" s="1922">
        <f>X40*12</f>
        <v>52989840</v>
      </c>
      <c r="Z41" s="1968">
        <f>Z40*12</f>
        <v>21600000</v>
      </c>
      <c r="AA41" s="1968">
        <f>AA40*12</f>
        <v>0</v>
      </c>
      <c r="AB41" s="1968">
        <f>AB40*12</f>
        <v>74589840</v>
      </c>
    </row>
    <row r="42" spans="1:28" ht="29.25" customHeight="1">
      <c r="A42" s="4110" t="s">
        <v>975</v>
      </c>
      <c r="B42" s="4111"/>
      <c r="C42" s="4112"/>
      <c r="D42" s="1917">
        <f>D41</f>
        <v>46800000</v>
      </c>
      <c r="E42" s="1918">
        <f t="shared" si="10"/>
        <v>0</v>
      </c>
      <c r="F42" s="1918">
        <f t="shared" si="10"/>
        <v>0</v>
      </c>
      <c r="G42" s="1918">
        <f t="shared" si="10"/>
        <v>0</v>
      </c>
      <c r="H42" s="1918">
        <f t="shared" si="10"/>
        <v>0</v>
      </c>
      <c r="I42" s="1918">
        <f>I41</f>
        <v>11040000</v>
      </c>
      <c r="J42" s="1918">
        <f t="shared" si="10"/>
        <v>0</v>
      </c>
      <c r="K42" s="1918">
        <f t="shared" si="10"/>
        <v>0</v>
      </c>
      <c r="L42" s="1918">
        <f t="shared" si="10"/>
        <v>0</v>
      </c>
      <c r="M42" s="1918">
        <f t="shared" si="10"/>
        <v>0</v>
      </c>
      <c r="N42" s="1918">
        <f t="shared" si="10"/>
        <v>0</v>
      </c>
      <c r="O42" s="1919">
        <f>D42+I42+Z42+AA42</f>
        <v>79440000</v>
      </c>
      <c r="P42" s="1917"/>
      <c r="Q42" s="1918"/>
      <c r="R42" s="1918"/>
      <c r="S42" s="1918"/>
      <c r="T42" s="1918"/>
      <c r="U42" s="1918"/>
      <c r="V42" s="1920"/>
      <c r="W42" s="1921"/>
      <c r="X42" s="1922"/>
      <c r="Z42" s="1968">
        <f>Z41</f>
        <v>21600000</v>
      </c>
      <c r="AA42" s="1968">
        <f>AA41</f>
        <v>0</v>
      </c>
      <c r="AB42" s="1968"/>
    </row>
    <row r="43" spans="1:28" ht="20.100000000000001" customHeight="1">
      <c r="P43" s="1873"/>
      <c r="Q43" s="1873"/>
      <c r="R43" s="1873"/>
      <c r="S43" s="1873"/>
      <c r="T43" s="1873"/>
      <c r="U43" s="1873"/>
      <c r="V43" s="1873"/>
    </row>
    <row r="44" spans="1:28" ht="20.100000000000001" customHeight="1">
      <c r="P44" s="1873"/>
      <c r="Q44" s="1873"/>
      <c r="R44" s="1873"/>
      <c r="S44" s="1873"/>
      <c r="T44" s="1873"/>
      <c r="U44" s="1873"/>
      <c r="V44" s="1873"/>
    </row>
    <row r="45" spans="1:28" ht="20.100000000000001" customHeight="1">
      <c r="P45" s="1873"/>
      <c r="Q45" s="1873"/>
      <c r="R45" s="1873"/>
      <c r="S45" s="1873"/>
      <c r="T45" s="1873"/>
      <c r="U45" s="1873"/>
      <c r="V45" s="1873"/>
    </row>
    <row r="46" spans="1:28" ht="20.100000000000001" customHeight="1">
      <c r="P46" s="1873"/>
      <c r="Q46" s="1873"/>
      <c r="R46" s="1873"/>
      <c r="S46" s="1873"/>
      <c r="T46" s="1873"/>
      <c r="U46" s="1873"/>
      <c r="V46" s="1873"/>
    </row>
    <row r="47" spans="1:28" ht="20.100000000000001" customHeight="1">
      <c r="P47" s="1873"/>
      <c r="Q47" s="1873"/>
      <c r="R47" s="1873"/>
      <c r="S47" s="1873"/>
      <c r="T47" s="1873"/>
      <c r="U47" s="1873"/>
      <c r="V47" s="1873"/>
    </row>
    <row r="48" spans="1:28" ht="20.100000000000001" customHeight="1">
      <c r="P48" s="1873"/>
      <c r="Q48" s="1873"/>
      <c r="R48" s="1873"/>
      <c r="S48" s="1873"/>
      <c r="T48" s="1873"/>
      <c r="U48" s="1873"/>
      <c r="V48" s="1873"/>
    </row>
    <row r="49" spans="16:22" ht="20.100000000000001" customHeight="1">
      <c r="P49" s="1873"/>
      <c r="Q49" s="1873"/>
      <c r="R49" s="1873"/>
      <c r="S49" s="1873"/>
      <c r="T49" s="1873"/>
      <c r="U49" s="1873"/>
      <c r="V49" s="1873"/>
    </row>
    <row r="50" spans="16:22" ht="20.100000000000001" customHeight="1">
      <c r="P50" s="1873"/>
      <c r="Q50" s="1873"/>
      <c r="R50" s="1873"/>
      <c r="S50" s="1873"/>
      <c r="T50" s="1873"/>
      <c r="U50" s="1873"/>
      <c r="V50" s="1873"/>
    </row>
    <row r="51" spans="16:22" ht="20.100000000000001" customHeight="1">
      <c r="P51" s="1873"/>
      <c r="Q51" s="1873"/>
      <c r="R51" s="1873"/>
      <c r="S51" s="1873"/>
      <c r="T51" s="1873"/>
      <c r="U51" s="1873"/>
      <c r="V51" s="1873"/>
    </row>
    <row r="52" spans="16:22" ht="20.100000000000001" customHeight="1">
      <c r="P52" s="1873"/>
      <c r="Q52" s="1873"/>
      <c r="R52" s="1873"/>
      <c r="S52" s="1873"/>
      <c r="T52" s="1873"/>
      <c r="U52" s="1873"/>
      <c r="V52" s="1873"/>
    </row>
    <row r="53" spans="16:22" ht="20.100000000000001" customHeight="1">
      <c r="P53" s="1873"/>
      <c r="Q53" s="1873"/>
      <c r="R53" s="1873"/>
      <c r="S53" s="1873"/>
      <c r="T53" s="1873"/>
      <c r="U53" s="1873"/>
      <c r="V53" s="1873"/>
    </row>
    <row r="54" spans="16:22" ht="20.100000000000001" customHeight="1">
      <c r="P54" s="1873"/>
      <c r="Q54" s="1873"/>
      <c r="R54" s="1873"/>
      <c r="S54" s="1873"/>
      <c r="T54" s="1873"/>
      <c r="U54" s="1873"/>
      <c r="V54" s="1873"/>
    </row>
    <row r="55" spans="16:22" ht="20.100000000000001" customHeight="1">
      <c r="P55" s="1873"/>
      <c r="Q55" s="1873"/>
      <c r="R55" s="1873"/>
      <c r="S55" s="1873"/>
      <c r="T55" s="1873"/>
      <c r="U55" s="1873"/>
      <c r="V55" s="1873"/>
    </row>
    <row r="56" spans="16:22" ht="20.100000000000001" customHeight="1">
      <c r="P56" s="1873"/>
      <c r="Q56" s="1873"/>
      <c r="R56" s="1873"/>
      <c r="S56" s="1873"/>
      <c r="T56" s="1873"/>
      <c r="U56" s="1873"/>
      <c r="V56" s="1873"/>
    </row>
    <row r="57" spans="16:22" ht="20.100000000000001" customHeight="1">
      <c r="P57" s="1873"/>
      <c r="Q57" s="1873"/>
      <c r="R57" s="1873"/>
      <c r="S57" s="1873"/>
      <c r="T57" s="1873"/>
      <c r="U57" s="1873"/>
      <c r="V57" s="1873"/>
    </row>
    <row r="58" spans="16:22" ht="20.100000000000001" customHeight="1">
      <c r="P58" s="1873"/>
      <c r="Q58" s="1873"/>
      <c r="R58" s="1873"/>
      <c r="S58" s="1873"/>
      <c r="T58" s="1873"/>
      <c r="U58" s="1873"/>
      <c r="V58" s="1873"/>
    </row>
    <row r="59" spans="16:22" ht="20.100000000000001" customHeight="1">
      <c r="P59" s="1873"/>
      <c r="Q59" s="1873"/>
      <c r="R59" s="1873"/>
      <c r="S59" s="1873"/>
      <c r="T59" s="1873"/>
      <c r="U59" s="1873"/>
      <c r="V59" s="1873"/>
    </row>
    <row r="60" spans="16:22" ht="20.100000000000001" customHeight="1">
      <c r="P60" s="1873"/>
      <c r="Q60" s="1873"/>
      <c r="R60" s="1873"/>
      <c r="S60" s="1873"/>
      <c r="T60" s="1873"/>
      <c r="U60" s="1873"/>
      <c r="V60" s="1873"/>
    </row>
    <row r="61" spans="16:22" ht="20.100000000000001" customHeight="1">
      <c r="P61" s="1873"/>
      <c r="Q61" s="1873"/>
      <c r="R61" s="1873"/>
      <c r="S61" s="1873"/>
      <c r="T61" s="1873"/>
      <c r="U61" s="1873"/>
      <c r="V61" s="1873"/>
    </row>
    <row r="62" spans="16:22" ht="20.100000000000001" customHeight="1">
      <c r="P62" s="1873"/>
      <c r="Q62" s="1873"/>
      <c r="R62" s="1873"/>
      <c r="S62" s="1873"/>
      <c r="T62" s="1873"/>
      <c r="U62" s="1873"/>
      <c r="V62" s="1873"/>
    </row>
    <row r="63" spans="16:22" ht="20.100000000000001" customHeight="1">
      <c r="P63" s="1873"/>
      <c r="Q63" s="1873"/>
      <c r="R63" s="1873"/>
      <c r="S63" s="1873"/>
      <c r="T63" s="1873"/>
      <c r="U63" s="1873"/>
      <c r="V63" s="1873"/>
    </row>
    <row r="64" spans="16:22" ht="20.100000000000001" customHeight="1">
      <c r="P64" s="1873"/>
      <c r="Q64" s="1873"/>
      <c r="R64" s="1873"/>
      <c r="S64" s="1873"/>
      <c r="T64" s="1873"/>
      <c r="U64" s="1873"/>
      <c r="V64" s="1873"/>
    </row>
    <row r="65" spans="16:22" ht="20.100000000000001" customHeight="1">
      <c r="P65" s="1873"/>
      <c r="Q65" s="1873"/>
      <c r="R65" s="1873"/>
      <c r="S65" s="1873"/>
      <c r="T65" s="1873"/>
      <c r="U65" s="1873"/>
      <c r="V65" s="1873"/>
    </row>
    <row r="66" spans="16:22" ht="20.100000000000001" customHeight="1">
      <c r="P66" s="1873"/>
      <c r="Q66" s="1873"/>
      <c r="R66" s="1873"/>
      <c r="S66" s="1873"/>
      <c r="T66" s="1873"/>
      <c r="U66" s="1873"/>
      <c r="V66" s="1873"/>
    </row>
    <row r="67" spans="16:22" ht="20.100000000000001" customHeight="1">
      <c r="P67" s="1873"/>
      <c r="Q67" s="1873"/>
      <c r="R67" s="1873"/>
      <c r="S67" s="1873"/>
      <c r="T67" s="1873"/>
      <c r="U67" s="1873"/>
      <c r="V67" s="1873"/>
    </row>
    <row r="68" spans="16:22" ht="20.100000000000001" customHeight="1">
      <c r="P68" s="1873"/>
      <c r="Q68" s="1873"/>
      <c r="R68" s="1873"/>
      <c r="S68" s="1873"/>
      <c r="T68" s="1873"/>
      <c r="U68" s="1873"/>
      <c r="V68" s="1873"/>
    </row>
    <row r="69" spans="16:22" ht="20.100000000000001" customHeight="1">
      <c r="P69" s="1873"/>
      <c r="Q69" s="1873"/>
      <c r="R69" s="1873"/>
      <c r="S69" s="1873"/>
      <c r="T69" s="1873"/>
      <c r="U69" s="1873"/>
      <c r="V69" s="1873"/>
    </row>
    <row r="70" spans="16:22" ht="20.100000000000001" customHeight="1">
      <c r="P70" s="1873"/>
      <c r="Q70" s="1873"/>
      <c r="R70" s="1873"/>
      <c r="S70" s="1873"/>
      <c r="T70" s="1873"/>
      <c r="U70" s="1873"/>
      <c r="V70" s="1873"/>
    </row>
    <row r="71" spans="16:22" ht="20.100000000000001" customHeight="1">
      <c r="P71" s="1873"/>
      <c r="Q71" s="1873"/>
      <c r="R71" s="1873"/>
      <c r="S71" s="1873"/>
      <c r="T71" s="1873"/>
      <c r="U71" s="1873"/>
      <c r="V71" s="1873"/>
    </row>
    <row r="72" spans="16:22" ht="20.100000000000001" customHeight="1">
      <c r="P72" s="1873"/>
      <c r="Q72" s="1873"/>
      <c r="R72" s="1873"/>
      <c r="S72" s="1873"/>
      <c r="T72" s="1873"/>
      <c r="U72" s="1873"/>
      <c r="V72" s="1873"/>
    </row>
    <row r="73" spans="16:22" ht="20.100000000000001" customHeight="1">
      <c r="P73" s="1873"/>
      <c r="Q73" s="1873"/>
      <c r="R73" s="1873"/>
      <c r="S73" s="1873"/>
      <c r="T73" s="1873"/>
      <c r="U73" s="1873"/>
      <c r="V73" s="1873"/>
    </row>
    <row r="74" spans="16:22" ht="20.100000000000001" customHeight="1">
      <c r="P74" s="1873"/>
      <c r="Q74" s="1873"/>
      <c r="R74" s="1873"/>
      <c r="S74" s="1873"/>
      <c r="T74" s="1873"/>
      <c r="U74" s="1873"/>
      <c r="V74" s="1873"/>
    </row>
    <row r="75" spans="16:22" ht="20.100000000000001" customHeight="1">
      <c r="P75" s="1873"/>
      <c r="Q75" s="1873"/>
      <c r="R75" s="1873"/>
      <c r="S75" s="1873"/>
      <c r="T75" s="1873"/>
      <c r="U75" s="1873"/>
      <c r="V75" s="1873"/>
    </row>
    <row r="76" spans="16:22" ht="20.100000000000001" customHeight="1">
      <c r="P76" s="1873"/>
      <c r="Q76" s="1873"/>
      <c r="R76" s="1873"/>
      <c r="S76" s="1873"/>
      <c r="T76" s="1873"/>
      <c r="U76" s="1873"/>
      <c r="V76" s="1873"/>
    </row>
    <row r="77" spans="16:22" ht="20.100000000000001" customHeight="1">
      <c r="P77" s="1873"/>
      <c r="Q77" s="1873"/>
      <c r="R77" s="1873"/>
      <c r="S77" s="1873"/>
      <c r="T77" s="1873"/>
      <c r="U77" s="1873"/>
      <c r="V77" s="1873"/>
    </row>
    <row r="78" spans="16:22" ht="20.100000000000001" customHeight="1">
      <c r="P78" s="1873"/>
      <c r="Q78" s="1873"/>
      <c r="R78" s="1873"/>
      <c r="S78" s="1873"/>
      <c r="T78" s="1873"/>
      <c r="U78" s="1873"/>
      <c r="V78" s="1873"/>
    </row>
    <row r="79" spans="16:22" ht="20.100000000000001" customHeight="1">
      <c r="P79" s="1873"/>
      <c r="Q79" s="1873"/>
      <c r="R79" s="1873"/>
      <c r="S79" s="1873"/>
      <c r="T79" s="1873"/>
      <c r="U79" s="1873"/>
      <c r="V79" s="1873"/>
    </row>
    <row r="80" spans="16:22" ht="20.100000000000001" customHeight="1">
      <c r="P80" s="1873"/>
      <c r="Q80" s="1873"/>
      <c r="R80" s="1873"/>
      <c r="S80" s="1873"/>
      <c r="T80" s="1873"/>
      <c r="U80" s="1873"/>
      <c r="V80" s="1873"/>
    </row>
    <row r="81" spans="16:22" ht="20.100000000000001" customHeight="1">
      <c r="P81" s="1873"/>
      <c r="Q81" s="1873"/>
      <c r="R81" s="1873"/>
      <c r="S81" s="1873"/>
      <c r="T81" s="1873"/>
      <c r="U81" s="1873"/>
      <c r="V81" s="1873"/>
    </row>
    <row r="82" spans="16:22" ht="20.100000000000001" customHeight="1">
      <c r="P82" s="1873"/>
      <c r="Q82" s="1873"/>
      <c r="R82" s="1873"/>
      <c r="S82" s="1873"/>
      <c r="T82" s="1873"/>
      <c r="U82" s="1873"/>
      <c r="V82" s="1873"/>
    </row>
    <row r="83" spans="16:22" ht="20.100000000000001" customHeight="1">
      <c r="P83" s="1873"/>
      <c r="Q83" s="1873"/>
      <c r="R83" s="1873"/>
      <c r="S83" s="1873"/>
      <c r="T83" s="1873"/>
      <c r="U83" s="1873"/>
      <c r="V83" s="1873"/>
    </row>
    <row r="84" spans="16:22" ht="20.100000000000001" customHeight="1">
      <c r="P84" s="1873"/>
      <c r="Q84" s="1873"/>
      <c r="R84" s="1873"/>
      <c r="S84" s="1873"/>
      <c r="T84" s="1873"/>
      <c r="U84" s="1873"/>
      <c r="V84" s="1873"/>
    </row>
    <row r="85" spans="16:22" ht="20.100000000000001" customHeight="1">
      <c r="P85" s="1873"/>
      <c r="Q85" s="1873"/>
      <c r="R85" s="1873"/>
      <c r="S85" s="1873"/>
      <c r="T85" s="1873"/>
      <c r="U85" s="1873"/>
      <c r="V85" s="1873"/>
    </row>
    <row r="86" spans="16:22" ht="20.100000000000001" customHeight="1">
      <c r="P86" s="1873"/>
      <c r="Q86" s="1873"/>
      <c r="R86" s="1873"/>
      <c r="S86" s="1873"/>
      <c r="T86" s="1873"/>
      <c r="U86" s="1873"/>
      <c r="V86" s="1873"/>
    </row>
    <row r="87" spans="16:22" ht="20.100000000000001" customHeight="1">
      <c r="P87" s="1873"/>
      <c r="Q87" s="1873"/>
      <c r="R87" s="1873"/>
      <c r="S87" s="1873"/>
      <c r="T87" s="1873"/>
      <c r="U87" s="1873"/>
      <c r="V87" s="1873"/>
    </row>
    <row r="88" spans="16:22" ht="20.100000000000001" customHeight="1">
      <c r="P88" s="1873"/>
      <c r="Q88" s="1873"/>
      <c r="R88" s="1873"/>
      <c r="S88" s="1873"/>
      <c r="T88" s="1873"/>
      <c r="U88" s="1873"/>
      <c r="V88" s="1873"/>
    </row>
    <row r="89" spans="16:22" ht="20.100000000000001" customHeight="1">
      <c r="P89" s="1873"/>
      <c r="Q89" s="1873"/>
      <c r="R89" s="1873"/>
      <c r="S89" s="1873"/>
      <c r="T89" s="1873"/>
      <c r="U89" s="1873"/>
      <c r="V89" s="1873"/>
    </row>
    <row r="90" spans="16:22" ht="20.100000000000001" customHeight="1">
      <c r="P90" s="1873"/>
      <c r="Q90" s="1873"/>
      <c r="R90" s="1873"/>
      <c r="S90" s="1873"/>
      <c r="T90" s="1873"/>
      <c r="U90" s="1873"/>
      <c r="V90" s="1873"/>
    </row>
    <row r="91" spans="16:22" ht="20.100000000000001" customHeight="1">
      <c r="P91" s="1873"/>
      <c r="Q91" s="1873"/>
      <c r="R91" s="1873"/>
      <c r="S91" s="1873"/>
      <c r="T91" s="1873"/>
      <c r="U91" s="1873"/>
      <c r="V91" s="1873"/>
    </row>
    <row r="92" spans="16:22" ht="20.100000000000001" customHeight="1">
      <c r="P92" s="1873"/>
      <c r="Q92" s="1873"/>
      <c r="R92" s="1873"/>
      <c r="S92" s="1873"/>
      <c r="T92" s="1873"/>
      <c r="U92" s="1873"/>
      <c r="V92" s="1873"/>
    </row>
    <row r="93" spans="16:22" ht="20.100000000000001" customHeight="1">
      <c r="P93" s="1873"/>
      <c r="Q93" s="1873"/>
      <c r="R93" s="1873"/>
      <c r="S93" s="1873"/>
      <c r="T93" s="1873"/>
      <c r="U93" s="1873"/>
      <c r="V93" s="1873"/>
    </row>
    <row r="94" spans="16:22" ht="20.100000000000001" customHeight="1">
      <c r="P94" s="1873"/>
      <c r="Q94" s="1873"/>
      <c r="R94" s="1873"/>
      <c r="S94" s="1873"/>
      <c r="T94" s="1873"/>
      <c r="U94" s="1873"/>
      <c r="V94" s="1873"/>
    </row>
    <row r="95" spans="16:22" ht="20.100000000000001" customHeight="1">
      <c r="P95" s="1873"/>
      <c r="Q95" s="1873"/>
      <c r="R95" s="1873"/>
      <c r="S95" s="1873"/>
      <c r="T95" s="1873"/>
      <c r="U95" s="1873"/>
      <c r="V95" s="1873"/>
    </row>
    <row r="96" spans="16:22" ht="20.100000000000001" customHeight="1">
      <c r="P96" s="1873"/>
      <c r="Q96" s="1873"/>
      <c r="R96" s="1873"/>
      <c r="S96" s="1873"/>
      <c r="T96" s="1873"/>
      <c r="U96" s="1873"/>
      <c r="V96" s="1873"/>
    </row>
    <row r="97" spans="16:22" ht="20.100000000000001" customHeight="1">
      <c r="P97" s="1873"/>
      <c r="Q97" s="1873"/>
      <c r="R97" s="1873"/>
      <c r="S97" s="1873"/>
      <c r="T97" s="1873"/>
      <c r="U97" s="1873"/>
      <c r="V97" s="1873"/>
    </row>
    <row r="98" spans="16:22" ht="20.100000000000001" customHeight="1">
      <c r="P98" s="1873"/>
      <c r="Q98" s="1873"/>
      <c r="R98" s="1873"/>
      <c r="S98" s="1873"/>
      <c r="T98" s="1873"/>
      <c r="U98" s="1873"/>
      <c r="V98" s="1873"/>
    </row>
    <row r="99" spans="16:22" ht="20.100000000000001" customHeight="1">
      <c r="P99" s="1873"/>
      <c r="Q99" s="1873"/>
      <c r="R99" s="1873"/>
      <c r="S99" s="1873"/>
      <c r="T99" s="1873"/>
      <c r="U99" s="1873"/>
      <c r="V99" s="1873"/>
    </row>
    <row r="100" spans="16:22" ht="20.100000000000001" customHeight="1">
      <c r="P100" s="1873"/>
      <c r="Q100" s="1873"/>
      <c r="R100" s="1873"/>
      <c r="S100" s="1873"/>
      <c r="T100" s="1873"/>
      <c r="U100" s="1873"/>
      <c r="V100" s="1873"/>
    </row>
    <row r="101" spans="16:22" ht="20.100000000000001" customHeight="1">
      <c r="P101" s="1873"/>
      <c r="Q101" s="1873"/>
      <c r="R101" s="1873"/>
      <c r="S101" s="1873"/>
      <c r="T101" s="1873"/>
      <c r="U101" s="1873"/>
      <c r="V101" s="1873"/>
    </row>
    <row r="102" spans="16:22" ht="20.100000000000001" customHeight="1">
      <c r="P102" s="1873"/>
      <c r="Q102" s="1873"/>
      <c r="R102" s="1873"/>
      <c r="S102" s="1873"/>
      <c r="T102" s="1873"/>
      <c r="U102" s="1873"/>
      <c r="V102" s="1873"/>
    </row>
    <row r="103" spans="16:22" ht="20.100000000000001" customHeight="1">
      <c r="P103" s="1873"/>
      <c r="Q103" s="1873"/>
      <c r="R103" s="1873"/>
      <c r="S103" s="1873"/>
      <c r="T103" s="1873"/>
      <c r="U103" s="1873"/>
      <c r="V103" s="1873"/>
    </row>
    <row r="104" spans="16:22" ht="20.100000000000001" customHeight="1">
      <c r="P104" s="1873"/>
      <c r="Q104" s="1873"/>
      <c r="R104" s="1873"/>
      <c r="S104" s="1873"/>
      <c r="T104" s="1873"/>
      <c r="U104" s="1873"/>
      <c r="V104" s="1873"/>
    </row>
    <row r="105" spans="16:22" ht="20.100000000000001" customHeight="1">
      <c r="P105" s="1873"/>
      <c r="Q105" s="1873"/>
      <c r="R105" s="1873"/>
      <c r="S105" s="1873"/>
      <c r="T105" s="1873"/>
      <c r="U105" s="1873"/>
      <c r="V105" s="1873"/>
    </row>
    <row r="106" spans="16:22" ht="20.100000000000001" customHeight="1">
      <c r="P106" s="1873"/>
      <c r="Q106" s="1873"/>
      <c r="R106" s="1873"/>
      <c r="S106" s="1873"/>
      <c r="T106" s="1873"/>
      <c r="U106" s="1873"/>
      <c r="V106" s="1873"/>
    </row>
    <row r="107" spans="16:22" ht="20.100000000000001" customHeight="1">
      <c r="P107" s="1873"/>
      <c r="Q107" s="1873"/>
      <c r="R107" s="1873"/>
      <c r="S107" s="1873"/>
      <c r="T107" s="1873"/>
      <c r="U107" s="1873"/>
      <c r="V107" s="1873"/>
    </row>
    <row r="108" spans="16:22" ht="20.100000000000001" customHeight="1">
      <c r="P108" s="1873"/>
      <c r="Q108" s="1873"/>
      <c r="R108" s="1873"/>
      <c r="S108" s="1873"/>
      <c r="T108" s="1873"/>
      <c r="U108" s="1873"/>
      <c r="V108" s="1873"/>
    </row>
    <row r="109" spans="16:22" ht="20.100000000000001" customHeight="1">
      <c r="P109" s="1873"/>
      <c r="Q109" s="1873"/>
      <c r="R109" s="1873"/>
      <c r="S109" s="1873"/>
      <c r="T109" s="1873"/>
      <c r="U109" s="1873"/>
      <c r="V109" s="1873"/>
    </row>
    <row r="110" spans="16:22" ht="20.100000000000001" customHeight="1">
      <c r="P110" s="1873"/>
      <c r="Q110" s="1873"/>
      <c r="R110" s="1873"/>
      <c r="S110" s="1873"/>
      <c r="T110" s="1873"/>
      <c r="U110" s="1873"/>
      <c r="V110" s="1873"/>
    </row>
    <row r="111" spans="16:22" ht="20.100000000000001" customHeight="1">
      <c r="P111" s="1873"/>
      <c r="Q111" s="1873"/>
      <c r="R111" s="1873"/>
      <c r="S111" s="1873"/>
      <c r="T111" s="1873"/>
      <c r="U111" s="1873"/>
      <c r="V111" s="1873"/>
    </row>
    <row r="112" spans="16:22" ht="20.100000000000001" customHeight="1">
      <c r="P112" s="1873"/>
      <c r="Q112" s="1873"/>
      <c r="R112" s="1873"/>
      <c r="S112" s="1873"/>
      <c r="T112" s="1873"/>
      <c r="U112" s="1873"/>
      <c r="V112" s="1873"/>
    </row>
    <row r="113" spans="16:22" ht="20.100000000000001" customHeight="1">
      <c r="P113" s="1873"/>
      <c r="Q113" s="1873"/>
      <c r="R113" s="1873"/>
      <c r="S113" s="1873"/>
      <c r="T113" s="1873"/>
      <c r="U113" s="1873"/>
      <c r="V113" s="1873"/>
    </row>
    <row r="114" spans="16:22" ht="20.100000000000001" customHeight="1">
      <c r="P114" s="1873"/>
      <c r="Q114" s="1873"/>
      <c r="R114" s="1873"/>
      <c r="S114" s="1873"/>
      <c r="T114" s="1873"/>
      <c r="U114" s="1873"/>
      <c r="V114" s="1873"/>
    </row>
    <row r="115" spans="16:22" ht="20.100000000000001" customHeight="1">
      <c r="P115" s="1873"/>
      <c r="Q115" s="1873"/>
      <c r="R115" s="1873"/>
      <c r="S115" s="1873"/>
      <c r="T115" s="1873"/>
      <c r="U115" s="1873"/>
      <c r="V115" s="1873"/>
    </row>
    <row r="116" spans="16:22" ht="20.100000000000001" customHeight="1">
      <c r="P116" s="1873"/>
      <c r="Q116" s="1873"/>
      <c r="R116" s="1873"/>
      <c r="S116" s="1873"/>
      <c r="T116" s="1873"/>
      <c r="U116" s="1873"/>
      <c r="V116" s="1873"/>
    </row>
    <row r="117" spans="16:22" ht="20.100000000000001" customHeight="1">
      <c r="P117" s="1873"/>
      <c r="Q117" s="1873"/>
      <c r="R117" s="1873"/>
      <c r="S117" s="1873"/>
      <c r="T117" s="1873"/>
      <c r="U117" s="1873"/>
      <c r="V117" s="1873"/>
    </row>
    <row r="118" spans="16:22" ht="20.100000000000001" customHeight="1">
      <c r="P118" s="1873"/>
      <c r="Q118" s="1873"/>
      <c r="R118" s="1873"/>
      <c r="S118" s="1873"/>
      <c r="T118" s="1873"/>
      <c r="U118" s="1873"/>
      <c r="V118" s="1873"/>
    </row>
    <row r="119" spans="16:22" ht="20.100000000000001" customHeight="1">
      <c r="P119" s="1873"/>
      <c r="Q119" s="1873"/>
      <c r="R119" s="1873"/>
      <c r="S119" s="1873"/>
      <c r="T119" s="1873"/>
      <c r="U119" s="1873"/>
      <c r="V119" s="1873"/>
    </row>
    <row r="120" spans="16:22" ht="20.100000000000001" customHeight="1">
      <c r="P120" s="1873"/>
      <c r="Q120" s="1873"/>
      <c r="R120" s="1873"/>
      <c r="S120" s="1873"/>
      <c r="T120" s="1873"/>
      <c r="U120" s="1873"/>
      <c r="V120" s="1873"/>
    </row>
    <row r="121" spans="16:22" ht="20.100000000000001" customHeight="1">
      <c r="P121" s="1873"/>
      <c r="Q121" s="1873"/>
      <c r="R121" s="1873"/>
      <c r="S121" s="1873"/>
      <c r="T121" s="1873"/>
      <c r="U121" s="1873"/>
      <c r="V121" s="1873"/>
    </row>
    <row r="122" spans="16:22" ht="20.100000000000001" customHeight="1">
      <c r="P122" s="1873"/>
      <c r="Q122" s="1873"/>
      <c r="R122" s="1873"/>
      <c r="S122" s="1873"/>
      <c r="T122" s="1873"/>
      <c r="U122" s="1873"/>
      <c r="V122" s="1873"/>
    </row>
    <row r="123" spans="16:22" ht="20.100000000000001" customHeight="1">
      <c r="P123" s="1873"/>
      <c r="Q123" s="1873"/>
      <c r="R123" s="1873"/>
      <c r="S123" s="1873"/>
      <c r="T123" s="1873"/>
      <c r="U123" s="1873"/>
      <c r="V123" s="1873"/>
    </row>
    <row r="124" spans="16:22" ht="20.100000000000001" customHeight="1">
      <c r="P124" s="1873"/>
      <c r="Q124" s="1873"/>
      <c r="R124" s="1873"/>
      <c r="S124" s="1873"/>
      <c r="T124" s="1873"/>
      <c r="U124" s="1873"/>
      <c r="V124" s="1873"/>
    </row>
    <row r="125" spans="16:22" ht="20.100000000000001" customHeight="1">
      <c r="P125" s="1873"/>
      <c r="Q125" s="1873"/>
      <c r="R125" s="1873"/>
      <c r="S125" s="1873"/>
      <c r="T125" s="1873"/>
      <c r="U125" s="1873"/>
      <c r="V125" s="1873"/>
    </row>
    <row r="126" spans="16:22" ht="20.100000000000001" customHeight="1">
      <c r="P126" s="1873"/>
      <c r="Q126" s="1873"/>
      <c r="R126" s="1873"/>
      <c r="S126" s="1873"/>
      <c r="T126" s="1873"/>
      <c r="U126" s="1873"/>
      <c r="V126" s="1873"/>
    </row>
    <row r="127" spans="16:22" ht="20.100000000000001" customHeight="1">
      <c r="P127" s="1873"/>
      <c r="Q127" s="1873"/>
      <c r="R127" s="1873"/>
      <c r="S127" s="1873"/>
      <c r="T127" s="1873"/>
      <c r="U127" s="1873"/>
      <c r="V127" s="1873"/>
    </row>
    <row r="128" spans="16:22" ht="20.100000000000001" customHeight="1">
      <c r="P128" s="1873"/>
      <c r="Q128" s="1873"/>
      <c r="R128" s="1873"/>
      <c r="S128" s="1873"/>
      <c r="T128" s="1873"/>
      <c r="U128" s="1873"/>
      <c r="V128" s="1873"/>
    </row>
    <row r="129" spans="16:22" ht="20.100000000000001" customHeight="1">
      <c r="P129" s="1873"/>
      <c r="Q129" s="1873"/>
      <c r="R129" s="1873"/>
      <c r="S129" s="1873"/>
      <c r="T129" s="1873"/>
      <c r="U129" s="1873"/>
      <c r="V129" s="1873"/>
    </row>
    <row r="130" spans="16:22" ht="20.100000000000001" customHeight="1">
      <c r="P130" s="1873"/>
      <c r="Q130" s="1873"/>
      <c r="R130" s="1873"/>
      <c r="S130" s="1873"/>
      <c r="T130" s="1873"/>
      <c r="U130" s="1873"/>
      <c r="V130" s="1873"/>
    </row>
    <row r="131" spans="16:22" ht="20.100000000000001" customHeight="1">
      <c r="P131" s="1873"/>
      <c r="Q131" s="1873"/>
      <c r="R131" s="1873"/>
      <c r="S131" s="1873"/>
      <c r="T131" s="1873"/>
      <c r="U131" s="1873"/>
      <c r="V131" s="1873"/>
    </row>
    <row r="132" spans="16:22" ht="20.100000000000001" customHeight="1">
      <c r="P132" s="1873"/>
      <c r="Q132" s="1873"/>
      <c r="R132" s="1873"/>
      <c r="S132" s="1873"/>
      <c r="T132" s="1873"/>
      <c r="U132" s="1873"/>
      <c r="V132" s="1873"/>
    </row>
    <row r="133" spans="16:22" ht="20.100000000000001" customHeight="1">
      <c r="P133" s="1873"/>
      <c r="Q133" s="1873"/>
      <c r="R133" s="1873"/>
      <c r="S133" s="1873"/>
      <c r="T133" s="1873"/>
      <c r="U133" s="1873"/>
      <c r="V133" s="1873"/>
    </row>
    <row r="134" spans="16:22" ht="20.100000000000001" customHeight="1">
      <c r="P134" s="1873"/>
      <c r="Q134" s="1873"/>
      <c r="R134" s="1873"/>
      <c r="S134" s="1873"/>
      <c r="T134" s="1873"/>
      <c r="U134" s="1873"/>
      <c r="V134" s="1873"/>
    </row>
    <row r="135" spans="16:22" ht="20.100000000000001" customHeight="1">
      <c r="P135" s="1873"/>
      <c r="Q135" s="1873"/>
      <c r="R135" s="1873"/>
      <c r="S135" s="1873"/>
      <c r="T135" s="1873"/>
      <c r="U135" s="1873"/>
      <c r="V135" s="1873"/>
    </row>
    <row r="136" spans="16:22" ht="20.100000000000001" customHeight="1">
      <c r="P136" s="1873"/>
      <c r="Q136" s="1873"/>
      <c r="R136" s="1873"/>
      <c r="S136" s="1873"/>
      <c r="T136" s="1873"/>
      <c r="U136" s="1873"/>
      <c r="V136" s="1873"/>
    </row>
    <row r="137" spans="16:22" ht="20.100000000000001" customHeight="1">
      <c r="P137" s="1873"/>
      <c r="Q137" s="1873"/>
      <c r="R137" s="1873"/>
      <c r="S137" s="1873"/>
      <c r="T137" s="1873"/>
      <c r="U137" s="1873"/>
      <c r="V137" s="1873"/>
    </row>
    <row r="138" spans="16:22" ht="20.100000000000001" customHeight="1">
      <c r="P138" s="1873"/>
      <c r="Q138" s="1873"/>
      <c r="R138" s="1873"/>
      <c r="S138" s="1873"/>
      <c r="T138" s="1873"/>
      <c r="U138" s="1873"/>
      <c r="V138" s="1873"/>
    </row>
    <row r="139" spans="16:22" ht="20.100000000000001" customHeight="1">
      <c r="P139" s="1873"/>
      <c r="Q139" s="1873"/>
      <c r="R139" s="1873"/>
      <c r="S139" s="1873"/>
      <c r="T139" s="1873"/>
      <c r="U139" s="1873"/>
      <c r="V139" s="1873"/>
    </row>
    <row r="140" spans="16:22" ht="20.100000000000001" customHeight="1">
      <c r="P140" s="1873"/>
      <c r="Q140" s="1873"/>
      <c r="R140" s="1873"/>
      <c r="S140" s="1873"/>
      <c r="T140" s="1873"/>
      <c r="U140" s="1873"/>
      <c r="V140" s="1873"/>
    </row>
    <row r="141" spans="16:22" ht="20.100000000000001" customHeight="1">
      <c r="P141" s="1873"/>
      <c r="Q141" s="1873"/>
      <c r="R141" s="1873"/>
      <c r="S141" s="1873"/>
      <c r="T141" s="1873"/>
      <c r="U141" s="1873"/>
      <c r="V141" s="1873"/>
    </row>
    <row r="142" spans="16:22" ht="20.100000000000001" customHeight="1">
      <c r="P142" s="1873"/>
      <c r="Q142" s="1873"/>
      <c r="R142" s="1873"/>
      <c r="S142" s="1873"/>
      <c r="T142" s="1873"/>
      <c r="U142" s="1873"/>
      <c r="V142" s="1873"/>
    </row>
    <row r="143" spans="16:22" ht="20.100000000000001" customHeight="1">
      <c r="P143" s="1873"/>
      <c r="Q143" s="1873"/>
      <c r="R143" s="1873"/>
      <c r="S143" s="1873"/>
      <c r="T143" s="1873"/>
      <c r="U143" s="1873"/>
      <c r="V143" s="1873"/>
    </row>
    <row r="144" spans="16:22" ht="20.100000000000001" customHeight="1">
      <c r="P144" s="1873"/>
      <c r="Q144" s="1873"/>
      <c r="R144" s="1873"/>
      <c r="S144" s="1873"/>
      <c r="T144" s="1873"/>
      <c r="U144" s="1873"/>
      <c r="V144" s="1873"/>
    </row>
    <row r="145" spans="16:22" ht="20.100000000000001" customHeight="1">
      <c r="P145" s="1873"/>
      <c r="Q145" s="1873"/>
      <c r="R145" s="1873"/>
      <c r="S145" s="1873"/>
      <c r="T145" s="1873"/>
      <c r="U145" s="1873"/>
      <c r="V145" s="1873"/>
    </row>
    <row r="146" spans="16:22" ht="20.100000000000001" customHeight="1">
      <c r="P146" s="1873"/>
      <c r="Q146" s="1873"/>
      <c r="R146" s="1873"/>
      <c r="S146" s="1873"/>
      <c r="T146" s="1873"/>
      <c r="U146" s="1873"/>
      <c r="V146" s="1873"/>
    </row>
    <row r="147" spans="16:22" ht="20.100000000000001" customHeight="1">
      <c r="P147" s="1873"/>
      <c r="Q147" s="1873"/>
      <c r="R147" s="1873"/>
      <c r="S147" s="1873"/>
      <c r="T147" s="1873"/>
      <c r="U147" s="1873"/>
      <c r="V147" s="1873"/>
    </row>
    <row r="148" spans="16:22" ht="20.100000000000001" customHeight="1">
      <c r="P148" s="1873"/>
      <c r="Q148" s="1873"/>
      <c r="R148" s="1873"/>
      <c r="S148" s="1873"/>
      <c r="T148" s="1873"/>
      <c r="U148" s="1873"/>
      <c r="V148" s="1873"/>
    </row>
    <row r="149" spans="16:22" ht="20.100000000000001" customHeight="1">
      <c r="P149" s="1873"/>
      <c r="Q149" s="1873"/>
      <c r="R149" s="1873"/>
      <c r="S149" s="1873"/>
      <c r="T149" s="1873"/>
      <c r="U149" s="1873"/>
      <c r="V149" s="1873"/>
    </row>
    <row r="150" spans="16:22" ht="20.100000000000001" customHeight="1">
      <c r="P150" s="1873"/>
      <c r="Q150" s="1873"/>
      <c r="R150" s="1873"/>
      <c r="S150" s="1873"/>
      <c r="T150" s="1873"/>
      <c r="U150" s="1873"/>
      <c r="V150" s="1873"/>
    </row>
    <row r="151" spans="16:22" ht="20.100000000000001" customHeight="1">
      <c r="P151" s="1873"/>
      <c r="Q151" s="1873"/>
      <c r="R151" s="1873"/>
      <c r="S151" s="1873"/>
      <c r="T151" s="1873"/>
      <c r="U151" s="1873"/>
      <c r="V151" s="1873"/>
    </row>
    <row r="152" spans="16:22" ht="20.100000000000001" customHeight="1">
      <c r="P152" s="1873"/>
      <c r="Q152" s="1873"/>
      <c r="R152" s="1873"/>
      <c r="S152" s="1873"/>
      <c r="T152" s="1873"/>
      <c r="U152" s="1873"/>
      <c r="V152" s="1873"/>
    </row>
    <row r="153" spans="16:22" ht="20.100000000000001" customHeight="1">
      <c r="P153" s="1873"/>
      <c r="Q153" s="1873"/>
      <c r="R153" s="1873"/>
      <c r="S153" s="1873"/>
      <c r="T153" s="1873"/>
      <c r="U153" s="1873"/>
      <c r="V153" s="1873"/>
    </row>
    <row r="154" spans="16:22" ht="20.100000000000001" customHeight="1">
      <c r="P154" s="1873"/>
      <c r="Q154" s="1873"/>
      <c r="R154" s="1873"/>
      <c r="S154" s="1873"/>
      <c r="T154" s="1873"/>
      <c r="U154" s="1873"/>
      <c r="V154" s="1873"/>
    </row>
    <row r="155" spans="16:22" ht="20.100000000000001" customHeight="1">
      <c r="P155" s="1873"/>
      <c r="Q155" s="1873"/>
      <c r="R155" s="1873"/>
      <c r="S155" s="1873"/>
      <c r="T155" s="1873"/>
      <c r="U155" s="1873"/>
      <c r="V155" s="1873"/>
    </row>
    <row r="156" spans="16:22" ht="20.100000000000001" customHeight="1">
      <c r="P156" s="1873"/>
      <c r="Q156" s="1873"/>
      <c r="R156" s="1873"/>
      <c r="S156" s="1873"/>
      <c r="T156" s="1873"/>
      <c r="U156" s="1873"/>
      <c r="V156" s="1873"/>
    </row>
    <row r="157" spans="16:22" ht="20.100000000000001" customHeight="1">
      <c r="P157" s="1873"/>
      <c r="Q157" s="1873"/>
      <c r="R157" s="1873"/>
      <c r="S157" s="1873"/>
      <c r="T157" s="1873"/>
      <c r="U157" s="1873"/>
      <c r="V157" s="1873"/>
    </row>
    <row r="158" spans="16:22" ht="20.100000000000001" customHeight="1">
      <c r="P158" s="1873"/>
      <c r="Q158" s="1873"/>
      <c r="R158" s="1873"/>
      <c r="S158" s="1873"/>
      <c r="T158" s="1873"/>
      <c r="U158" s="1873"/>
      <c r="V158" s="1873"/>
    </row>
    <row r="159" spans="16:22" ht="20.100000000000001" customHeight="1">
      <c r="P159" s="1873"/>
      <c r="Q159" s="1873"/>
      <c r="R159" s="1873"/>
      <c r="S159" s="1873"/>
      <c r="T159" s="1873"/>
      <c r="U159" s="1873"/>
      <c r="V159" s="1873"/>
    </row>
    <row r="160" spans="16:22" ht="20.100000000000001" customHeight="1">
      <c r="P160" s="1873"/>
      <c r="Q160" s="1873"/>
      <c r="R160" s="1873"/>
      <c r="S160" s="1873"/>
      <c r="T160" s="1873"/>
      <c r="U160" s="1873"/>
      <c r="V160" s="1873"/>
    </row>
    <row r="161" spans="16:22" ht="20.100000000000001" customHeight="1">
      <c r="P161" s="1873"/>
      <c r="Q161" s="1873"/>
      <c r="R161" s="1873"/>
      <c r="S161" s="1873"/>
      <c r="T161" s="1873"/>
      <c r="U161" s="1873"/>
      <c r="V161" s="1873"/>
    </row>
    <row r="162" spans="16:22" ht="20.100000000000001" customHeight="1">
      <c r="P162" s="1873"/>
      <c r="Q162" s="1873"/>
      <c r="R162" s="1873"/>
      <c r="S162" s="1873"/>
      <c r="T162" s="1873"/>
      <c r="U162" s="1873"/>
      <c r="V162" s="1873"/>
    </row>
    <row r="163" spans="16:22" ht="20.100000000000001" customHeight="1">
      <c r="P163" s="1873"/>
      <c r="Q163" s="1873"/>
      <c r="R163" s="1873"/>
      <c r="S163" s="1873"/>
      <c r="T163" s="1873"/>
      <c r="U163" s="1873"/>
      <c r="V163" s="1873"/>
    </row>
    <row r="164" spans="16:22" ht="20.100000000000001" customHeight="1">
      <c r="P164" s="1873"/>
      <c r="Q164" s="1873"/>
      <c r="R164" s="1873"/>
      <c r="S164" s="1873"/>
      <c r="T164" s="1873"/>
      <c r="U164" s="1873"/>
      <c r="V164" s="1873"/>
    </row>
    <row r="165" spans="16:22" ht="20.100000000000001" customHeight="1">
      <c r="P165" s="1873"/>
      <c r="Q165" s="1873"/>
      <c r="R165" s="1873"/>
      <c r="S165" s="1873"/>
      <c r="T165" s="1873"/>
      <c r="U165" s="1873"/>
      <c r="V165" s="1873"/>
    </row>
    <row r="166" spans="16:22" ht="20.100000000000001" customHeight="1">
      <c r="P166" s="1873"/>
      <c r="Q166" s="1873"/>
      <c r="R166" s="1873"/>
      <c r="S166" s="1873"/>
      <c r="T166" s="1873"/>
      <c r="U166" s="1873"/>
      <c r="V166" s="1873"/>
    </row>
    <row r="167" spans="16:22" ht="20.100000000000001" customHeight="1">
      <c r="P167" s="1873"/>
      <c r="Q167" s="1873"/>
      <c r="R167" s="1873"/>
      <c r="S167" s="1873"/>
      <c r="T167" s="1873"/>
      <c r="U167" s="1873"/>
      <c r="V167" s="1873"/>
    </row>
    <row r="168" spans="16:22" ht="20.100000000000001" customHeight="1">
      <c r="P168" s="1873"/>
      <c r="Q168" s="1873"/>
      <c r="R168" s="1873"/>
      <c r="S168" s="1873"/>
      <c r="T168" s="1873"/>
      <c r="U168" s="1873"/>
      <c r="V168" s="1873"/>
    </row>
    <row r="169" spans="16:22" ht="20.100000000000001" customHeight="1">
      <c r="P169" s="1873"/>
      <c r="Q169" s="1873"/>
      <c r="R169" s="1873"/>
      <c r="S169" s="1873"/>
      <c r="T169" s="1873"/>
      <c r="U169" s="1873"/>
      <c r="V169" s="1873"/>
    </row>
    <row r="170" spans="16:22" ht="20.100000000000001" customHeight="1">
      <c r="P170" s="1873"/>
      <c r="Q170" s="1873"/>
      <c r="R170" s="1873"/>
      <c r="S170" s="1873"/>
      <c r="T170" s="1873"/>
      <c r="U170" s="1873"/>
      <c r="V170" s="1873"/>
    </row>
    <row r="171" spans="16:22" ht="20.100000000000001" customHeight="1">
      <c r="P171" s="1873"/>
      <c r="Q171" s="1873"/>
      <c r="R171" s="1873"/>
      <c r="S171" s="1873"/>
      <c r="T171" s="1873"/>
      <c r="U171" s="1873"/>
      <c r="V171" s="1873"/>
    </row>
    <row r="172" spans="16:22" ht="20.100000000000001" customHeight="1">
      <c r="P172" s="1873"/>
      <c r="Q172" s="1873"/>
      <c r="R172" s="1873"/>
      <c r="S172" s="1873"/>
      <c r="T172" s="1873"/>
      <c r="U172" s="1873"/>
      <c r="V172" s="1873"/>
    </row>
    <row r="173" spans="16:22" ht="20.100000000000001" customHeight="1">
      <c r="P173" s="1873"/>
      <c r="Q173" s="1873"/>
      <c r="R173" s="1873"/>
      <c r="S173" s="1873"/>
      <c r="T173" s="1873"/>
      <c r="U173" s="1873"/>
      <c r="V173" s="1873"/>
    </row>
    <row r="174" spans="16:22" ht="20.100000000000001" customHeight="1">
      <c r="P174" s="1873"/>
      <c r="Q174" s="1873"/>
      <c r="R174" s="1873"/>
      <c r="S174" s="1873"/>
      <c r="T174" s="1873"/>
      <c r="U174" s="1873"/>
      <c r="V174" s="1873"/>
    </row>
    <row r="175" spans="16:22" ht="20.100000000000001" customHeight="1">
      <c r="P175" s="1873"/>
      <c r="Q175" s="1873"/>
      <c r="R175" s="1873"/>
      <c r="S175" s="1873"/>
      <c r="T175" s="1873"/>
      <c r="U175" s="1873"/>
      <c r="V175" s="1873"/>
    </row>
    <row r="176" spans="16:22" ht="20.100000000000001" customHeight="1">
      <c r="P176" s="1873"/>
      <c r="Q176" s="1873"/>
      <c r="R176" s="1873"/>
      <c r="S176" s="1873"/>
      <c r="T176" s="1873"/>
      <c r="U176" s="1873"/>
      <c r="V176" s="1873"/>
    </row>
    <row r="177" spans="16:22" ht="20.100000000000001" customHeight="1">
      <c r="P177" s="1873"/>
      <c r="Q177" s="1873"/>
      <c r="R177" s="1873"/>
      <c r="S177" s="1873"/>
      <c r="T177" s="1873"/>
      <c r="U177" s="1873"/>
      <c r="V177" s="1873"/>
    </row>
    <row r="178" spans="16:22" ht="20.100000000000001" customHeight="1">
      <c r="P178" s="1873"/>
      <c r="Q178" s="1873"/>
      <c r="R178" s="1873"/>
      <c r="S178" s="1873"/>
      <c r="T178" s="1873"/>
      <c r="U178" s="1873"/>
      <c r="V178" s="1873"/>
    </row>
    <row r="179" spans="16:22" ht="20.100000000000001" customHeight="1">
      <c r="P179" s="1873"/>
      <c r="Q179" s="1873"/>
      <c r="R179" s="1873"/>
      <c r="S179" s="1873"/>
      <c r="T179" s="1873"/>
      <c r="U179" s="1873"/>
      <c r="V179" s="1873"/>
    </row>
    <row r="180" spans="16:22" ht="20.100000000000001" customHeight="1">
      <c r="P180" s="1873"/>
      <c r="Q180" s="1873"/>
      <c r="R180" s="1873"/>
      <c r="S180" s="1873"/>
      <c r="T180" s="1873"/>
      <c r="U180" s="1873"/>
      <c r="V180" s="1873"/>
    </row>
    <row r="181" spans="16:22" ht="20.100000000000001" customHeight="1">
      <c r="P181" s="1873"/>
      <c r="Q181" s="1873"/>
      <c r="R181" s="1873"/>
      <c r="S181" s="1873"/>
      <c r="T181" s="1873"/>
      <c r="U181" s="1873"/>
      <c r="V181" s="1873"/>
    </row>
    <row r="182" spans="16:22" ht="20.100000000000001" customHeight="1">
      <c r="P182" s="1873"/>
      <c r="Q182" s="1873"/>
      <c r="R182" s="1873"/>
      <c r="S182" s="1873"/>
      <c r="T182" s="1873"/>
      <c r="U182" s="1873"/>
      <c r="V182" s="1873"/>
    </row>
    <row r="183" spans="16:22" ht="20.100000000000001" customHeight="1">
      <c r="P183" s="1873"/>
      <c r="Q183" s="1873"/>
      <c r="R183" s="1873"/>
      <c r="S183" s="1873"/>
      <c r="T183" s="1873"/>
      <c r="U183" s="1873"/>
      <c r="V183" s="1873"/>
    </row>
    <row r="184" spans="16:22" ht="20.100000000000001" customHeight="1">
      <c r="P184" s="1873"/>
      <c r="Q184" s="1873"/>
      <c r="R184" s="1873"/>
      <c r="S184" s="1873"/>
      <c r="T184" s="1873"/>
      <c r="U184" s="1873"/>
      <c r="V184" s="1873"/>
    </row>
    <row r="185" spans="16:22" ht="20.100000000000001" customHeight="1">
      <c r="P185" s="1873"/>
      <c r="Q185" s="1873"/>
      <c r="R185" s="1873"/>
      <c r="S185" s="1873"/>
      <c r="T185" s="1873"/>
      <c r="U185" s="1873"/>
      <c r="V185" s="1873"/>
    </row>
    <row r="186" spans="16:22" ht="20.100000000000001" customHeight="1">
      <c r="P186" s="1873"/>
      <c r="Q186" s="1873"/>
      <c r="R186" s="1873"/>
      <c r="S186" s="1873"/>
      <c r="T186" s="1873"/>
      <c r="U186" s="1873"/>
      <c r="V186" s="1873"/>
    </row>
    <row r="187" spans="16:22" ht="20.100000000000001" customHeight="1">
      <c r="P187" s="1873"/>
      <c r="Q187" s="1873"/>
      <c r="R187" s="1873"/>
      <c r="S187" s="1873"/>
      <c r="T187" s="1873"/>
      <c r="U187" s="1873"/>
      <c r="V187" s="1873"/>
    </row>
    <row r="188" spans="16:22" ht="20.100000000000001" customHeight="1">
      <c r="P188" s="1873"/>
      <c r="Q188" s="1873"/>
      <c r="R188" s="1873"/>
      <c r="S188" s="1873"/>
      <c r="T188" s="1873"/>
      <c r="U188" s="1873"/>
      <c r="V188" s="1873"/>
    </row>
    <row r="189" spans="16:22" ht="20.100000000000001" customHeight="1">
      <c r="P189" s="1873"/>
      <c r="Q189" s="1873"/>
      <c r="R189" s="1873"/>
      <c r="S189" s="1873"/>
      <c r="T189" s="1873"/>
      <c r="U189" s="1873"/>
      <c r="V189" s="1873"/>
    </row>
    <row r="190" spans="16:22" ht="20.100000000000001" customHeight="1">
      <c r="P190" s="1873"/>
      <c r="Q190" s="1873"/>
      <c r="R190" s="1873"/>
      <c r="S190" s="1873"/>
      <c r="T190" s="1873"/>
      <c r="U190" s="1873"/>
      <c r="V190" s="1873"/>
    </row>
    <row r="191" spans="16:22" ht="20.100000000000001" customHeight="1">
      <c r="P191" s="1873"/>
      <c r="Q191" s="1873"/>
      <c r="R191" s="1873"/>
      <c r="S191" s="1873"/>
      <c r="T191" s="1873"/>
      <c r="U191" s="1873"/>
      <c r="V191" s="1873"/>
    </row>
    <row r="192" spans="16:22" ht="20.100000000000001" customHeight="1">
      <c r="P192" s="1873"/>
      <c r="Q192" s="1873"/>
      <c r="R192" s="1873"/>
      <c r="S192" s="1873"/>
      <c r="T192" s="1873"/>
      <c r="U192" s="1873"/>
      <c r="V192" s="1873"/>
    </row>
    <row r="193" spans="16:22" ht="20.100000000000001" customHeight="1">
      <c r="P193" s="1873"/>
      <c r="Q193" s="1873"/>
      <c r="R193" s="1873"/>
      <c r="S193" s="1873"/>
      <c r="T193" s="1873"/>
      <c r="U193" s="1873"/>
      <c r="V193" s="1873"/>
    </row>
    <row r="194" spans="16:22" ht="20.100000000000001" customHeight="1">
      <c r="P194" s="1873"/>
      <c r="Q194" s="1873"/>
      <c r="R194" s="1873"/>
      <c r="S194" s="1873"/>
      <c r="T194" s="1873"/>
      <c r="U194" s="1873"/>
      <c r="V194" s="1873"/>
    </row>
    <row r="195" spans="16:22" ht="20.100000000000001" customHeight="1">
      <c r="P195" s="1873"/>
      <c r="Q195" s="1873"/>
      <c r="R195" s="1873"/>
      <c r="S195" s="1873"/>
      <c r="T195" s="1873"/>
      <c r="U195" s="1873"/>
      <c r="V195" s="1873"/>
    </row>
    <row r="196" spans="16:22" ht="20.100000000000001" customHeight="1">
      <c r="P196" s="1873"/>
      <c r="Q196" s="1873"/>
      <c r="R196" s="1873"/>
      <c r="S196" s="1873"/>
      <c r="T196" s="1873"/>
      <c r="U196" s="1873"/>
      <c r="V196" s="1873"/>
    </row>
    <row r="197" spans="16:22" ht="20.100000000000001" customHeight="1">
      <c r="P197" s="1873"/>
      <c r="Q197" s="1873"/>
      <c r="R197" s="1873"/>
      <c r="S197" s="1873"/>
      <c r="T197" s="1873"/>
      <c r="U197" s="1873"/>
      <c r="V197" s="1873"/>
    </row>
    <row r="198" spans="16:22" ht="20.100000000000001" customHeight="1">
      <c r="P198" s="1873"/>
      <c r="Q198" s="1873"/>
      <c r="R198" s="1873"/>
      <c r="S198" s="1873"/>
      <c r="T198" s="1873"/>
      <c r="U198" s="1873"/>
      <c r="V198" s="1873"/>
    </row>
    <row r="199" spans="16:22" ht="20.100000000000001" customHeight="1">
      <c r="P199" s="1873"/>
      <c r="Q199" s="1873"/>
      <c r="R199" s="1873"/>
      <c r="S199" s="1873"/>
      <c r="T199" s="1873"/>
      <c r="U199" s="1873"/>
      <c r="V199" s="1873"/>
    </row>
    <row r="200" spans="16:22" ht="20.100000000000001" customHeight="1">
      <c r="P200" s="1873"/>
      <c r="Q200" s="1873"/>
      <c r="R200" s="1873"/>
      <c r="S200" s="1873"/>
      <c r="T200" s="1873"/>
      <c r="U200" s="1873"/>
      <c r="V200" s="1873"/>
    </row>
    <row r="201" spans="16:22" ht="20.100000000000001" customHeight="1">
      <c r="P201" s="1873"/>
      <c r="Q201" s="1873"/>
      <c r="R201" s="1873"/>
      <c r="S201" s="1873"/>
      <c r="T201" s="1873"/>
      <c r="U201" s="1873"/>
      <c r="V201" s="1873"/>
    </row>
    <row r="202" spans="16:22" ht="20.100000000000001" customHeight="1">
      <c r="P202" s="1873"/>
      <c r="Q202" s="1873"/>
      <c r="R202" s="1873"/>
      <c r="S202" s="1873"/>
      <c r="T202" s="1873"/>
      <c r="U202" s="1873"/>
      <c r="V202" s="1873"/>
    </row>
    <row r="203" spans="16:22" ht="20.100000000000001" customHeight="1">
      <c r="P203" s="1873"/>
      <c r="Q203" s="1873"/>
      <c r="R203" s="1873"/>
      <c r="S203" s="1873"/>
      <c r="T203" s="1873"/>
      <c r="U203" s="1873"/>
      <c r="V203" s="1873"/>
    </row>
    <row r="204" spans="16:22" ht="20.100000000000001" customHeight="1">
      <c r="P204" s="1873"/>
      <c r="Q204" s="1873"/>
      <c r="R204" s="1873"/>
      <c r="S204" s="1873"/>
      <c r="T204" s="1873"/>
      <c r="U204" s="1873"/>
      <c r="V204" s="1873"/>
    </row>
    <row r="205" spans="16:22" ht="20.100000000000001" customHeight="1">
      <c r="P205" s="1873"/>
      <c r="Q205" s="1873"/>
      <c r="R205" s="1873"/>
      <c r="S205" s="1873"/>
      <c r="T205" s="1873"/>
      <c r="U205" s="1873"/>
      <c r="V205" s="1873"/>
    </row>
    <row r="206" spans="16:22" ht="20.100000000000001" customHeight="1">
      <c r="P206" s="1873"/>
      <c r="Q206" s="1873"/>
      <c r="R206" s="1873"/>
      <c r="S206" s="1873"/>
      <c r="T206" s="1873"/>
      <c r="U206" s="1873"/>
      <c r="V206" s="1873"/>
    </row>
    <row r="207" spans="16:22" ht="20.100000000000001" customHeight="1">
      <c r="P207" s="1873"/>
      <c r="Q207" s="1873"/>
      <c r="R207" s="1873"/>
      <c r="S207" s="1873"/>
      <c r="T207" s="1873"/>
      <c r="U207" s="1873"/>
      <c r="V207" s="1873"/>
    </row>
    <row r="208" spans="16:22" ht="20.100000000000001" customHeight="1">
      <c r="P208" s="1873"/>
      <c r="Q208" s="1873"/>
      <c r="R208" s="1873"/>
      <c r="S208" s="1873"/>
      <c r="T208" s="1873"/>
      <c r="U208" s="1873"/>
      <c r="V208" s="1873"/>
    </row>
    <row r="209" spans="16:22" ht="20.100000000000001" customHeight="1">
      <c r="P209" s="1873"/>
      <c r="Q209" s="1873"/>
      <c r="R209" s="1873"/>
      <c r="S209" s="1873"/>
      <c r="T209" s="1873"/>
      <c r="U209" s="1873"/>
      <c r="V209" s="1873"/>
    </row>
    <row r="210" spans="16:22" ht="20.100000000000001" customHeight="1">
      <c r="P210" s="1873"/>
      <c r="Q210" s="1873"/>
      <c r="R210" s="1873"/>
      <c r="S210" s="1873"/>
      <c r="T210" s="1873"/>
      <c r="U210" s="1873"/>
      <c r="V210" s="1873"/>
    </row>
    <row r="211" spans="16:22" ht="20.100000000000001" customHeight="1">
      <c r="P211" s="1873"/>
      <c r="Q211" s="1873"/>
      <c r="R211" s="1873"/>
      <c r="S211" s="1873"/>
      <c r="T211" s="1873"/>
      <c r="U211" s="1873"/>
      <c r="V211" s="1873"/>
    </row>
    <row r="212" spans="16:22" ht="20.100000000000001" customHeight="1">
      <c r="P212" s="1873"/>
      <c r="Q212" s="1873"/>
      <c r="R212" s="1873"/>
      <c r="S212" s="1873"/>
      <c r="T212" s="1873"/>
      <c r="U212" s="1873"/>
      <c r="V212" s="1873"/>
    </row>
    <row r="213" spans="16:22" ht="20.100000000000001" customHeight="1">
      <c r="P213" s="1873"/>
      <c r="Q213" s="1873"/>
      <c r="R213" s="1873"/>
      <c r="S213" s="1873"/>
      <c r="T213" s="1873"/>
      <c r="U213" s="1873"/>
      <c r="V213" s="1873"/>
    </row>
    <row r="214" spans="16:22" ht="20.100000000000001" customHeight="1">
      <c r="P214" s="1873"/>
      <c r="Q214" s="1873"/>
      <c r="R214" s="1873"/>
      <c r="S214" s="1873"/>
      <c r="T214" s="1873"/>
      <c r="U214" s="1873"/>
      <c r="V214" s="1873"/>
    </row>
    <row r="215" spans="16:22" ht="20.100000000000001" customHeight="1">
      <c r="P215" s="1873"/>
      <c r="Q215" s="1873"/>
      <c r="R215" s="1873"/>
      <c r="S215" s="1873"/>
      <c r="T215" s="1873"/>
      <c r="U215" s="1873"/>
      <c r="V215" s="1873"/>
    </row>
    <row r="216" spans="16:22" ht="20.100000000000001" customHeight="1">
      <c r="P216" s="1873"/>
      <c r="Q216" s="1873"/>
      <c r="R216" s="1873"/>
      <c r="S216" s="1873"/>
      <c r="T216" s="1873"/>
      <c r="U216" s="1873"/>
      <c r="V216" s="1873"/>
    </row>
    <row r="217" spans="16:22" ht="20.100000000000001" customHeight="1">
      <c r="P217" s="1873"/>
      <c r="Q217" s="1873"/>
      <c r="R217" s="1873"/>
      <c r="S217" s="1873"/>
      <c r="T217" s="1873"/>
      <c r="U217" s="1873"/>
      <c r="V217" s="1873"/>
    </row>
    <row r="218" spans="16:22" ht="20.100000000000001" customHeight="1">
      <c r="P218" s="1873"/>
      <c r="Q218" s="1873"/>
      <c r="R218" s="1873"/>
      <c r="S218" s="1873"/>
      <c r="T218" s="1873"/>
      <c r="U218" s="1873"/>
      <c r="V218" s="1873"/>
    </row>
    <row r="219" spans="16:22" ht="20.100000000000001" customHeight="1">
      <c r="P219" s="1873"/>
      <c r="Q219" s="1873"/>
      <c r="R219" s="1873"/>
      <c r="S219" s="1873"/>
      <c r="T219" s="1873"/>
      <c r="U219" s="1873"/>
      <c r="V219" s="1873"/>
    </row>
    <row r="220" spans="16:22" ht="20.100000000000001" customHeight="1">
      <c r="P220" s="1873"/>
      <c r="Q220" s="1873"/>
      <c r="R220" s="1873"/>
      <c r="S220" s="1873"/>
      <c r="T220" s="1873"/>
      <c r="U220" s="1873"/>
      <c r="V220" s="1873"/>
    </row>
    <row r="221" spans="16:22" ht="20.100000000000001" customHeight="1">
      <c r="P221" s="1873"/>
      <c r="Q221" s="1873"/>
      <c r="R221" s="1873"/>
      <c r="S221" s="1873"/>
      <c r="T221" s="1873"/>
      <c r="U221" s="1873"/>
      <c r="V221" s="1873"/>
    </row>
    <row r="222" spans="16:22" ht="20.100000000000001" customHeight="1">
      <c r="P222" s="1873"/>
      <c r="Q222" s="1873"/>
      <c r="R222" s="1873"/>
      <c r="S222" s="1873"/>
      <c r="T222" s="1873"/>
      <c r="U222" s="1873"/>
      <c r="V222" s="1873"/>
    </row>
    <row r="223" spans="16:22" ht="20.100000000000001" customHeight="1">
      <c r="P223" s="1873"/>
      <c r="Q223" s="1873"/>
      <c r="R223" s="1873"/>
      <c r="S223" s="1873"/>
      <c r="T223" s="1873"/>
      <c r="U223" s="1873"/>
      <c r="V223" s="1873"/>
    </row>
    <row r="224" spans="16:22" ht="20.100000000000001" customHeight="1">
      <c r="P224" s="1873"/>
      <c r="Q224" s="1873"/>
      <c r="R224" s="1873"/>
      <c r="S224" s="1873"/>
      <c r="T224" s="1873"/>
      <c r="U224" s="1873"/>
      <c r="V224" s="1873"/>
    </row>
    <row r="225" spans="16:22" ht="20.100000000000001" customHeight="1">
      <c r="P225" s="1873"/>
      <c r="Q225" s="1873"/>
      <c r="R225" s="1873"/>
      <c r="S225" s="1873"/>
      <c r="T225" s="1873"/>
      <c r="U225" s="1873"/>
      <c r="V225" s="1873"/>
    </row>
    <row r="226" spans="16:22" ht="20.100000000000001" customHeight="1">
      <c r="P226" s="1873"/>
      <c r="Q226" s="1873"/>
      <c r="R226" s="1873"/>
      <c r="S226" s="1873"/>
      <c r="T226" s="1873"/>
      <c r="U226" s="1873"/>
      <c r="V226" s="1873"/>
    </row>
    <row r="227" spans="16:22" ht="20.100000000000001" customHeight="1">
      <c r="P227" s="1873"/>
      <c r="Q227" s="1873"/>
      <c r="R227" s="1873"/>
      <c r="S227" s="1873"/>
      <c r="T227" s="1873"/>
      <c r="U227" s="1873"/>
      <c r="V227" s="1873"/>
    </row>
    <row r="228" spans="16:22" ht="20.100000000000001" customHeight="1">
      <c r="P228" s="1873"/>
      <c r="Q228" s="1873"/>
      <c r="R228" s="1873"/>
      <c r="S228" s="1873"/>
      <c r="T228" s="1873"/>
      <c r="U228" s="1873"/>
      <c r="V228" s="1873"/>
    </row>
    <row r="229" spans="16:22" ht="20.100000000000001" customHeight="1">
      <c r="P229" s="1873"/>
      <c r="Q229" s="1873"/>
      <c r="R229" s="1873"/>
      <c r="S229" s="1873"/>
      <c r="T229" s="1873"/>
      <c r="U229" s="1873"/>
      <c r="V229" s="1873"/>
    </row>
    <row r="230" spans="16:22" ht="20.100000000000001" customHeight="1">
      <c r="P230" s="1873"/>
      <c r="Q230" s="1873"/>
      <c r="R230" s="1873"/>
      <c r="S230" s="1873"/>
      <c r="T230" s="1873"/>
      <c r="U230" s="1873"/>
      <c r="V230" s="1873"/>
    </row>
    <row r="231" spans="16:22" ht="20.100000000000001" customHeight="1">
      <c r="P231" s="1873"/>
      <c r="Q231" s="1873"/>
      <c r="R231" s="1873"/>
      <c r="S231" s="1873"/>
      <c r="T231" s="1873"/>
      <c r="U231" s="1873"/>
      <c r="V231" s="1873"/>
    </row>
    <row r="232" spans="16:22" ht="20.100000000000001" customHeight="1">
      <c r="P232" s="1873"/>
      <c r="Q232" s="1873"/>
      <c r="R232" s="1873"/>
      <c r="S232" s="1873"/>
      <c r="T232" s="1873"/>
      <c r="U232" s="1873"/>
      <c r="V232" s="1873"/>
    </row>
    <row r="233" spans="16:22" ht="20.100000000000001" customHeight="1">
      <c r="P233" s="1873"/>
      <c r="Q233" s="1873"/>
      <c r="R233" s="1873"/>
      <c r="S233" s="1873"/>
      <c r="T233" s="1873"/>
      <c r="U233" s="1873"/>
      <c r="V233" s="1873"/>
    </row>
    <row r="234" spans="16:22" ht="20.100000000000001" customHeight="1">
      <c r="P234" s="1873"/>
      <c r="Q234" s="1873"/>
      <c r="R234" s="1873"/>
      <c r="S234" s="1873"/>
      <c r="T234" s="1873"/>
      <c r="U234" s="1873"/>
      <c r="V234" s="1873"/>
    </row>
    <row r="235" spans="16:22" ht="20.100000000000001" customHeight="1">
      <c r="P235" s="1873"/>
      <c r="Q235" s="1873"/>
      <c r="R235" s="1873"/>
      <c r="S235" s="1873"/>
      <c r="T235" s="1873"/>
      <c r="U235" s="1873"/>
      <c r="V235" s="1873"/>
    </row>
    <row r="236" spans="16:22" ht="20.100000000000001" customHeight="1">
      <c r="P236" s="1873"/>
      <c r="Q236" s="1873"/>
      <c r="R236" s="1873"/>
      <c r="S236" s="1873"/>
      <c r="T236" s="1873"/>
      <c r="U236" s="1873"/>
      <c r="V236" s="1873"/>
    </row>
    <row r="237" spans="16:22" ht="20.100000000000001" customHeight="1">
      <c r="P237" s="1873"/>
      <c r="Q237" s="1873"/>
      <c r="R237" s="1873"/>
      <c r="S237" s="1873"/>
      <c r="T237" s="1873"/>
      <c r="U237" s="1873"/>
      <c r="V237" s="1873"/>
    </row>
    <row r="238" spans="16:22" ht="20.100000000000001" customHeight="1">
      <c r="P238" s="1873"/>
      <c r="Q238" s="1873"/>
      <c r="R238" s="1873"/>
      <c r="S238" s="1873"/>
      <c r="T238" s="1873"/>
      <c r="U238" s="1873"/>
      <c r="V238" s="1873"/>
    </row>
    <row r="239" spans="16:22" ht="20.100000000000001" customHeight="1">
      <c r="P239" s="1873"/>
      <c r="Q239" s="1873"/>
      <c r="R239" s="1873"/>
      <c r="S239" s="1873"/>
      <c r="T239" s="1873"/>
      <c r="U239" s="1873"/>
      <c r="V239" s="1873"/>
    </row>
    <row r="240" spans="16:22" ht="20.100000000000001" customHeight="1">
      <c r="P240" s="1873"/>
      <c r="Q240" s="1873"/>
      <c r="R240" s="1873"/>
      <c r="S240" s="1873"/>
      <c r="T240" s="1873"/>
      <c r="U240" s="1873"/>
      <c r="V240" s="1873"/>
    </row>
    <row r="241" spans="16:22" ht="20.100000000000001" customHeight="1">
      <c r="P241" s="1873"/>
      <c r="Q241" s="1873"/>
      <c r="R241" s="1873"/>
      <c r="S241" s="1873"/>
      <c r="T241" s="1873"/>
      <c r="U241" s="1873"/>
      <c r="V241" s="1873"/>
    </row>
    <row r="242" spans="16:22" ht="20.100000000000001" customHeight="1">
      <c r="P242" s="1873"/>
      <c r="Q242" s="1873"/>
      <c r="R242" s="1873"/>
      <c r="S242" s="1873"/>
      <c r="T242" s="1873"/>
      <c r="U242" s="1873"/>
      <c r="V242" s="1873"/>
    </row>
    <row r="243" spans="16:22" ht="20.100000000000001" customHeight="1">
      <c r="P243" s="1873"/>
      <c r="Q243" s="1873"/>
      <c r="R243" s="1873"/>
      <c r="S243" s="1873"/>
      <c r="T243" s="1873"/>
      <c r="U243" s="1873"/>
      <c r="V243" s="1873"/>
    </row>
    <row r="244" spans="16:22" ht="20.100000000000001" customHeight="1">
      <c r="P244" s="1873"/>
      <c r="Q244" s="1873"/>
      <c r="R244" s="1873"/>
      <c r="S244" s="1873"/>
      <c r="T244" s="1873"/>
      <c r="U244" s="1873"/>
      <c r="V244" s="1873"/>
    </row>
    <row r="245" spans="16:22" ht="20.100000000000001" customHeight="1">
      <c r="P245" s="1873"/>
      <c r="Q245" s="1873"/>
      <c r="R245" s="1873"/>
      <c r="S245" s="1873"/>
      <c r="T245" s="1873"/>
      <c r="U245" s="1873"/>
      <c r="V245" s="1873"/>
    </row>
    <row r="246" spans="16:22" ht="20.100000000000001" customHeight="1">
      <c r="P246" s="1873"/>
      <c r="Q246" s="1873"/>
      <c r="R246" s="1873"/>
      <c r="S246" s="1873"/>
      <c r="T246" s="1873"/>
      <c r="U246" s="1873"/>
      <c r="V246" s="1873"/>
    </row>
    <row r="247" spans="16:22" ht="20.100000000000001" customHeight="1">
      <c r="P247" s="1873"/>
      <c r="Q247" s="1873"/>
      <c r="R247" s="1873"/>
      <c r="S247" s="1873"/>
      <c r="T247" s="1873"/>
      <c r="U247" s="1873"/>
      <c r="V247" s="1873"/>
    </row>
    <row r="248" spans="16:22" ht="20.100000000000001" customHeight="1">
      <c r="P248" s="1873"/>
      <c r="Q248" s="1873"/>
      <c r="R248" s="1873"/>
      <c r="S248" s="1873"/>
      <c r="T248" s="1873"/>
      <c r="U248" s="1873"/>
      <c r="V248" s="1873"/>
    </row>
    <row r="249" spans="16:22" ht="20.100000000000001" customHeight="1">
      <c r="P249" s="1873"/>
      <c r="Q249" s="1873"/>
      <c r="R249" s="1873"/>
      <c r="S249" s="1873"/>
      <c r="T249" s="1873"/>
      <c r="U249" s="1873"/>
      <c r="V249" s="1873"/>
    </row>
    <row r="250" spans="16:22" ht="20.100000000000001" customHeight="1">
      <c r="P250" s="1873"/>
      <c r="Q250" s="1873"/>
      <c r="R250" s="1873"/>
      <c r="S250" s="1873"/>
      <c r="T250" s="1873"/>
      <c r="U250" s="1873"/>
      <c r="V250" s="1873"/>
    </row>
    <row r="251" spans="16:22" ht="20.100000000000001" customHeight="1">
      <c r="P251" s="1873"/>
      <c r="Q251" s="1873"/>
      <c r="R251" s="1873"/>
      <c r="S251" s="1873"/>
      <c r="T251" s="1873"/>
      <c r="U251" s="1873"/>
      <c r="V251" s="1873"/>
    </row>
    <row r="252" spans="16:22" ht="20.100000000000001" customHeight="1">
      <c r="P252" s="1873"/>
      <c r="Q252" s="1873"/>
      <c r="R252" s="1873"/>
      <c r="S252" s="1873"/>
      <c r="T252" s="1873"/>
      <c r="U252" s="1873"/>
      <c r="V252" s="1873"/>
    </row>
    <row r="253" spans="16:22" ht="20.100000000000001" customHeight="1">
      <c r="P253" s="1873"/>
      <c r="Q253" s="1873"/>
      <c r="R253" s="1873"/>
      <c r="S253" s="1873"/>
      <c r="T253" s="1873"/>
      <c r="U253" s="1873"/>
      <c r="V253" s="1873"/>
    </row>
    <row r="254" spans="16:22" ht="20.100000000000001" customHeight="1">
      <c r="P254" s="1873"/>
      <c r="Q254" s="1873"/>
      <c r="R254" s="1873"/>
      <c r="S254" s="1873"/>
      <c r="T254" s="1873"/>
      <c r="U254" s="1873"/>
      <c r="V254" s="1873"/>
    </row>
    <row r="255" spans="16:22" ht="20.100000000000001" customHeight="1">
      <c r="P255" s="1873"/>
      <c r="Q255" s="1873"/>
      <c r="R255" s="1873"/>
      <c r="S255" s="1873"/>
      <c r="T255" s="1873"/>
      <c r="U255" s="1873"/>
      <c r="V255" s="1873"/>
    </row>
    <row r="256" spans="16:22" ht="20.100000000000001" customHeight="1">
      <c r="P256" s="1873"/>
      <c r="Q256" s="1873"/>
      <c r="R256" s="1873"/>
      <c r="S256" s="1873"/>
      <c r="T256" s="1873"/>
      <c r="U256" s="1873"/>
      <c r="V256" s="1873"/>
    </row>
    <row r="257" spans="16:22" ht="20.100000000000001" customHeight="1">
      <c r="P257" s="1873"/>
      <c r="Q257" s="1873"/>
      <c r="R257" s="1873"/>
      <c r="S257" s="1873"/>
      <c r="T257" s="1873"/>
      <c r="U257" s="1873"/>
      <c r="V257" s="1873"/>
    </row>
    <row r="258" spans="16:22" ht="20.100000000000001" customHeight="1">
      <c r="P258" s="1873"/>
      <c r="Q258" s="1873"/>
      <c r="R258" s="1873"/>
      <c r="S258" s="1873"/>
      <c r="T258" s="1873"/>
      <c r="U258" s="1873"/>
      <c r="V258" s="1873"/>
    </row>
    <row r="259" spans="16:22" ht="20.100000000000001" customHeight="1">
      <c r="P259" s="1873"/>
      <c r="Q259" s="1873"/>
      <c r="R259" s="1873"/>
      <c r="S259" s="1873"/>
      <c r="T259" s="1873"/>
      <c r="U259" s="1873"/>
      <c r="V259" s="1873"/>
    </row>
    <row r="260" spans="16:22" ht="20.100000000000001" customHeight="1">
      <c r="P260" s="1873"/>
      <c r="Q260" s="1873"/>
      <c r="R260" s="1873"/>
      <c r="S260" s="1873"/>
      <c r="T260" s="1873"/>
      <c r="U260" s="1873"/>
      <c r="V260" s="1873"/>
    </row>
    <row r="261" spans="16:22" ht="20.100000000000001" customHeight="1">
      <c r="P261" s="1873"/>
      <c r="Q261" s="1873"/>
      <c r="R261" s="1873"/>
      <c r="S261" s="1873"/>
      <c r="T261" s="1873"/>
      <c r="U261" s="1873"/>
      <c r="V261" s="1873"/>
    </row>
    <row r="262" spans="16:22" ht="20.100000000000001" customHeight="1">
      <c r="P262" s="1873"/>
      <c r="Q262" s="1873"/>
      <c r="R262" s="1873"/>
      <c r="S262" s="1873"/>
      <c r="T262" s="1873"/>
      <c r="U262" s="1873"/>
      <c r="V262" s="1873"/>
    </row>
    <row r="263" spans="16:22" ht="20.100000000000001" customHeight="1">
      <c r="P263" s="1873"/>
      <c r="Q263" s="1873"/>
      <c r="R263" s="1873"/>
      <c r="S263" s="1873"/>
      <c r="T263" s="1873"/>
      <c r="U263" s="1873"/>
      <c r="V263" s="1873"/>
    </row>
    <row r="264" spans="16:22" ht="20.100000000000001" customHeight="1">
      <c r="P264" s="1873"/>
      <c r="Q264" s="1873"/>
      <c r="R264" s="1873"/>
      <c r="S264" s="1873"/>
      <c r="T264" s="1873"/>
      <c r="U264" s="1873"/>
      <c r="V264" s="1873"/>
    </row>
    <row r="265" spans="16:22" ht="20.100000000000001" customHeight="1">
      <c r="P265" s="1873"/>
      <c r="Q265" s="1873"/>
      <c r="R265" s="1873"/>
      <c r="S265" s="1873"/>
      <c r="T265" s="1873"/>
      <c r="U265" s="1873"/>
      <c r="V265" s="1873"/>
    </row>
    <row r="266" spans="16:22" ht="20.100000000000001" customHeight="1">
      <c r="P266" s="1873"/>
      <c r="Q266" s="1873"/>
      <c r="R266" s="1873"/>
      <c r="S266" s="1873"/>
      <c r="T266" s="1873"/>
      <c r="U266" s="1873"/>
      <c r="V266" s="1873"/>
    </row>
    <row r="267" spans="16:22" ht="20.100000000000001" customHeight="1">
      <c r="P267" s="1873"/>
      <c r="Q267" s="1873"/>
      <c r="R267" s="1873"/>
      <c r="S267" s="1873"/>
      <c r="T267" s="1873"/>
      <c r="U267" s="1873"/>
      <c r="V267" s="1873"/>
    </row>
    <row r="268" spans="16:22" ht="20.100000000000001" customHeight="1">
      <c r="P268" s="1873"/>
      <c r="Q268" s="1873"/>
      <c r="R268" s="1873"/>
      <c r="S268" s="1873"/>
      <c r="T268" s="1873"/>
      <c r="U268" s="1873"/>
      <c r="V268" s="1873"/>
    </row>
    <row r="269" spans="16:22" ht="20.100000000000001" customHeight="1">
      <c r="P269" s="1873"/>
      <c r="Q269" s="1873"/>
      <c r="R269" s="1873"/>
      <c r="S269" s="1873"/>
      <c r="T269" s="1873"/>
      <c r="U269" s="1873"/>
      <c r="V269" s="1873"/>
    </row>
    <row r="270" spans="16:22" ht="20.100000000000001" customHeight="1">
      <c r="P270" s="1873"/>
      <c r="Q270" s="1873"/>
      <c r="R270" s="1873"/>
      <c r="S270" s="1873"/>
      <c r="T270" s="1873"/>
      <c r="U270" s="1873"/>
      <c r="V270" s="1873"/>
    </row>
    <row r="271" spans="16:22" ht="20.100000000000001" customHeight="1">
      <c r="P271" s="1873"/>
      <c r="Q271" s="1873"/>
      <c r="R271" s="1873"/>
      <c r="S271" s="1873"/>
      <c r="T271" s="1873"/>
      <c r="U271" s="1873"/>
      <c r="V271" s="1873"/>
    </row>
    <row r="272" spans="16:22" ht="20.100000000000001" customHeight="1">
      <c r="P272" s="1873"/>
      <c r="Q272" s="1873"/>
      <c r="R272" s="1873"/>
      <c r="S272" s="1873"/>
      <c r="T272" s="1873"/>
      <c r="U272" s="1873"/>
      <c r="V272" s="1873"/>
    </row>
    <row r="273" spans="16:22" ht="20.100000000000001" customHeight="1">
      <c r="P273" s="1873"/>
      <c r="Q273" s="1873"/>
      <c r="R273" s="1873"/>
      <c r="S273" s="1873"/>
      <c r="T273" s="1873"/>
      <c r="U273" s="1873"/>
      <c r="V273" s="1873"/>
    </row>
    <row r="274" spans="16:22" ht="20.100000000000001" customHeight="1">
      <c r="P274" s="1873"/>
      <c r="Q274" s="1873"/>
      <c r="R274" s="1873"/>
      <c r="S274" s="1873"/>
      <c r="T274" s="1873"/>
      <c r="U274" s="1873"/>
      <c r="V274" s="1873"/>
    </row>
    <row r="275" spans="16:22" ht="20.100000000000001" customHeight="1">
      <c r="P275" s="1873"/>
      <c r="Q275" s="1873"/>
      <c r="R275" s="1873"/>
      <c r="S275" s="1873"/>
      <c r="T275" s="1873"/>
      <c r="U275" s="1873"/>
      <c r="V275" s="1873"/>
    </row>
    <row r="276" spans="16:22" ht="20.100000000000001" customHeight="1">
      <c r="P276" s="1873"/>
      <c r="Q276" s="1873"/>
      <c r="R276" s="1873"/>
      <c r="S276" s="1873"/>
      <c r="T276" s="1873"/>
      <c r="U276" s="1873"/>
      <c r="V276" s="1873"/>
    </row>
    <row r="277" spans="16:22" ht="20.100000000000001" customHeight="1">
      <c r="P277" s="1873"/>
      <c r="Q277" s="1873"/>
      <c r="R277" s="1873"/>
      <c r="S277" s="1873"/>
      <c r="T277" s="1873"/>
      <c r="U277" s="1873"/>
      <c r="V277" s="1873"/>
    </row>
    <row r="278" spans="16:22" ht="20.100000000000001" customHeight="1">
      <c r="P278" s="1873"/>
      <c r="Q278" s="1873"/>
      <c r="R278" s="1873"/>
      <c r="S278" s="1873"/>
      <c r="T278" s="1873"/>
      <c r="U278" s="1873"/>
      <c r="V278" s="1873"/>
    </row>
    <row r="279" spans="16:22" ht="20.100000000000001" customHeight="1">
      <c r="P279" s="1873"/>
      <c r="Q279" s="1873"/>
      <c r="R279" s="1873"/>
      <c r="S279" s="1873"/>
      <c r="T279" s="1873"/>
      <c r="U279" s="1873"/>
      <c r="V279" s="1873"/>
    </row>
    <row r="280" spans="16:22" ht="20.100000000000001" customHeight="1">
      <c r="P280" s="1873"/>
      <c r="Q280" s="1873"/>
      <c r="R280" s="1873"/>
      <c r="S280" s="1873"/>
      <c r="T280" s="1873"/>
      <c r="U280" s="1873"/>
      <c r="V280" s="1873"/>
    </row>
    <row r="281" spans="16:22" ht="20.100000000000001" customHeight="1">
      <c r="P281" s="1873"/>
      <c r="Q281" s="1873"/>
      <c r="R281" s="1873"/>
      <c r="S281" s="1873"/>
      <c r="T281" s="1873"/>
      <c r="U281" s="1873"/>
      <c r="V281" s="1873"/>
    </row>
    <row r="282" spans="16:22" ht="20.100000000000001" customHeight="1">
      <c r="P282" s="1873"/>
      <c r="Q282" s="1873"/>
      <c r="R282" s="1873"/>
      <c r="S282" s="1873"/>
      <c r="T282" s="1873"/>
      <c r="U282" s="1873"/>
      <c r="V282" s="1873"/>
    </row>
    <row r="283" spans="16:22" ht="20.100000000000001" customHeight="1">
      <c r="P283" s="1873"/>
      <c r="Q283" s="1873"/>
      <c r="R283" s="1873"/>
      <c r="S283" s="1873"/>
      <c r="T283" s="1873"/>
      <c r="U283" s="1873"/>
      <c r="V283" s="1873"/>
    </row>
    <row r="284" spans="16:22" ht="20.100000000000001" customHeight="1">
      <c r="P284" s="1873"/>
      <c r="Q284" s="1873"/>
      <c r="R284" s="1873"/>
      <c r="S284" s="1873"/>
      <c r="T284" s="1873"/>
      <c r="U284" s="1873"/>
      <c r="V284" s="1873"/>
    </row>
    <row r="285" spans="16:22" ht="20.100000000000001" customHeight="1">
      <c r="P285" s="1873"/>
      <c r="Q285" s="1873"/>
      <c r="R285" s="1873"/>
      <c r="S285" s="1873"/>
      <c r="T285" s="1873"/>
      <c r="U285" s="1873"/>
      <c r="V285" s="1873"/>
    </row>
    <row r="286" spans="16:22" ht="20.100000000000001" customHeight="1">
      <c r="P286" s="1873"/>
      <c r="Q286" s="1873"/>
      <c r="R286" s="1873"/>
      <c r="S286" s="1873"/>
      <c r="T286" s="1873"/>
      <c r="U286" s="1873"/>
      <c r="V286" s="1873"/>
    </row>
    <row r="287" spans="16:22" ht="20.100000000000001" customHeight="1">
      <c r="P287" s="1873"/>
      <c r="Q287" s="1873"/>
      <c r="R287" s="1873"/>
      <c r="S287" s="1873"/>
      <c r="T287" s="1873"/>
      <c r="U287" s="1873"/>
      <c r="V287" s="1873"/>
    </row>
    <row r="288" spans="16:22" ht="20.100000000000001" customHeight="1">
      <c r="P288" s="1873"/>
      <c r="Q288" s="1873"/>
      <c r="R288" s="1873"/>
      <c r="S288" s="1873"/>
      <c r="T288" s="1873"/>
      <c r="U288" s="1873"/>
      <c r="V288" s="1873"/>
    </row>
    <row r="289" spans="16:22" ht="20.100000000000001" customHeight="1">
      <c r="P289" s="1873"/>
      <c r="Q289" s="1873"/>
      <c r="R289" s="1873"/>
      <c r="S289" s="1873"/>
      <c r="T289" s="1873"/>
      <c r="U289" s="1873"/>
      <c r="V289" s="1873"/>
    </row>
    <row r="290" spans="16:22" ht="20.100000000000001" customHeight="1">
      <c r="P290" s="1873"/>
      <c r="Q290" s="1873"/>
      <c r="R290" s="1873"/>
      <c r="S290" s="1873"/>
      <c r="T290" s="1873"/>
      <c r="U290" s="1873"/>
      <c r="V290" s="1873"/>
    </row>
    <row r="291" spans="16:22" ht="20.100000000000001" customHeight="1">
      <c r="P291" s="1873"/>
      <c r="Q291" s="1873"/>
      <c r="R291" s="1873"/>
      <c r="S291" s="1873"/>
      <c r="T291" s="1873"/>
      <c r="U291" s="1873"/>
      <c r="V291" s="1873"/>
    </row>
    <row r="292" spans="16:22" ht="20.100000000000001" customHeight="1">
      <c r="P292" s="1873"/>
      <c r="Q292" s="1873"/>
      <c r="R292" s="1873"/>
      <c r="S292" s="1873"/>
      <c r="T292" s="1873"/>
      <c r="U292" s="1873"/>
      <c r="V292" s="1873"/>
    </row>
    <row r="293" spans="16:22" ht="20.100000000000001" customHeight="1">
      <c r="P293" s="1873"/>
      <c r="Q293" s="1873"/>
      <c r="R293" s="1873"/>
      <c r="S293" s="1873"/>
      <c r="T293" s="1873"/>
      <c r="U293" s="1873"/>
      <c r="V293" s="1873"/>
    </row>
    <row r="294" spans="16:22" ht="20.100000000000001" customHeight="1">
      <c r="P294" s="1873"/>
      <c r="Q294" s="1873"/>
      <c r="R294" s="1873"/>
      <c r="S294" s="1873"/>
      <c r="T294" s="1873"/>
      <c r="U294" s="1873"/>
      <c r="V294" s="1873"/>
    </row>
    <row r="295" spans="16:22" ht="20.100000000000001" customHeight="1">
      <c r="P295" s="1873"/>
      <c r="Q295" s="1873"/>
      <c r="R295" s="1873"/>
      <c r="S295" s="1873"/>
      <c r="T295" s="1873"/>
      <c r="U295" s="1873"/>
      <c r="V295" s="1873"/>
    </row>
    <row r="296" spans="16:22" ht="20.100000000000001" customHeight="1">
      <c r="P296" s="1873"/>
      <c r="Q296" s="1873"/>
      <c r="R296" s="1873"/>
      <c r="S296" s="1873"/>
      <c r="T296" s="1873"/>
      <c r="U296" s="1873"/>
      <c r="V296" s="1873"/>
    </row>
    <row r="297" spans="16:22" ht="20.100000000000001" customHeight="1">
      <c r="P297" s="1873"/>
      <c r="Q297" s="1873"/>
      <c r="R297" s="1873"/>
      <c r="S297" s="1873"/>
      <c r="T297" s="1873"/>
      <c r="U297" s="1873"/>
      <c r="V297" s="1873"/>
    </row>
    <row r="298" spans="16:22" ht="20.100000000000001" customHeight="1">
      <c r="P298" s="1873"/>
      <c r="Q298" s="1873"/>
      <c r="R298" s="1873"/>
      <c r="S298" s="1873"/>
      <c r="T298" s="1873"/>
      <c r="U298" s="1873"/>
      <c r="V298" s="1873"/>
    </row>
    <row r="299" spans="16:22" ht="20.100000000000001" customHeight="1">
      <c r="P299" s="1873"/>
      <c r="Q299" s="1873"/>
      <c r="R299" s="1873"/>
      <c r="S299" s="1873"/>
      <c r="T299" s="1873"/>
      <c r="U299" s="1873"/>
      <c r="V299" s="1873"/>
    </row>
    <row r="300" spans="16:22" ht="20.100000000000001" customHeight="1">
      <c r="P300" s="1873"/>
      <c r="Q300" s="1873"/>
      <c r="R300" s="1873"/>
      <c r="S300" s="1873"/>
      <c r="T300" s="1873"/>
      <c r="U300" s="1873"/>
      <c r="V300" s="1873"/>
    </row>
    <row r="301" spans="16:22" ht="20.100000000000001" customHeight="1">
      <c r="P301" s="1873"/>
      <c r="Q301" s="1873"/>
      <c r="R301" s="1873"/>
      <c r="S301" s="1873"/>
      <c r="T301" s="1873"/>
      <c r="U301" s="1873"/>
      <c r="V301" s="1873"/>
    </row>
    <row r="302" spans="16:22" ht="20.100000000000001" customHeight="1">
      <c r="P302" s="1873"/>
      <c r="Q302" s="1873"/>
      <c r="R302" s="1873"/>
      <c r="S302" s="1873"/>
      <c r="T302" s="1873"/>
      <c r="U302" s="1873"/>
      <c r="V302" s="1873"/>
    </row>
    <row r="303" spans="16:22" ht="20.100000000000001" customHeight="1">
      <c r="P303" s="1873"/>
      <c r="Q303" s="1873"/>
      <c r="R303" s="1873"/>
      <c r="S303" s="1873"/>
      <c r="T303" s="1873"/>
      <c r="U303" s="1873"/>
      <c r="V303" s="1873"/>
    </row>
    <row r="304" spans="16:22" ht="20.100000000000001" customHeight="1">
      <c r="P304" s="1873"/>
      <c r="Q304" s="1873"/>
      <c r="R304" s="1873"/>
      <c r="S304" s="1873"/>
      <c r="T304" s="1873"/>
      <c r="U304" s="1873"/>
      <c r="V304" s="1873"/>
    </row>
    <row r="305" spans="16:22" ht="20.100000000000001" customHeight="1">
      <c r="P305" s="1873"/>
      <c r="Q305" s="1873"/>
      <c r="R305" s="1873"/>
      <c r="S305" s="1873"/>
      <c r="T305" s="1873"/>
      <c r="U305" s="1873"/>
      <c r="V305" s="1873"/>
    </row>
    <row r="306" spans="16:22" ht="20.100000000000001" customHeight="1">
      <c r="P306" s="1873"/>
      <c r="Q306" s="1873"/>
      <c r="R306" s="1873"/>
      <c r="S306" s="1873"/>
      <c r="T306" s="1873"/>
      <c r="U306" s="1873"/>
      <c r="V306" s="1873"/>
    </row>
    <row r="307" spans="16:22" ht="20.100000000000001" customHeight="1">
      <c r="P307" s="1873"/>
      <c r="Q307" s="1873"/>
      <c r="R307" s="1873"/>
      <c r="S307" s="1873"/>
      <c r="T307" s="1873"/>
      <c r="U307" s="1873"/>
      <c r="V307" s="1873"/>
    </row>
  </sheetData>
  <sheetProtection selectLockedCells="1"/>
  <mergeCells count="17">
    <mergeCell ref="W8:W9"/>
    <mergeCell ref="X8:X9"/>
    <mergeCell ref="A40:C40"/>
    <mergeCell ref="A41:C41"/>
    <mergeCell ref="A42:C42"/>
    <mergeCell ref="A8:A9"/>
    <mergeCell ref="B8:B9"/>
    <mergeCell ref="C8:C9"/>
    <mergeCell ref="D8:N8"/>
    <mergeCell ref="O8:O9"/>
    <mergeCell ref="P8:V8"/>
    <mergeCell ref="A6:B6"/>
    <mergeCell ref="C6:D6"/>
    <mergeCell ref="E6:F6"/>
    <mergeCell ref="A7:B7"/>
    <mergeCell ref="C7:D7"/>
    <mergeCell ref="E7:F7"/>
  </mergeCells>
  <phoneticPr fontId="5" type="noConversion"/>
  <dataValidations count="2">
    <dataValidation type="custom" allowBlank="1" showInputMessage="1" showErrorMessage="1" errorTitle="지급년도 오류" error="지급년도는 숫자 4자리만 입력이 가능합니다._x000a__x000a_예) 2007(○), 2007년(X)" sqref="C6:D6 IY6:IZ6 SU6:SV6 ACQ6:ACR6 AMM6:AMN6 AWI6:AWJ6 BGE6:BGF6 BQA6:BQB6 BZW6:BZX6 CJS6:CJT6 CTO6:CTP6 DDK6:DDL6 DNG6:DNH6 DXC6:DXD6 EGY6:EGZ6 EQU6:EQV6 FAQ6:FAR6 FKM6:FKN6 FUI6:FUJ6 GEE6:GEF6 GOA6:GOB6 GXW6:GXX6 HHS6:HHT6 HRO6:HRP6 IBK6:IBL6 ILG6:ILH6 IVC6:IVD6 JEY6:JEZ6 JOU6:JOV6 JYQ6:JYR6 KIM6:KIN6 KSI6:KSJ6 LCE6:LCF6 LMA6:LMB6 LVW6:LVX6 MFS6:MFT6 MPO6:MPP6 MZK6:MZL6 NJG6:NJH6 NTC6:NTD6 OCY6:OCZ6 OMU6:OMV6 OWQ6:OWR6 PGM6:PGN6 PQI6:PQJ6 QAE6:QAF6 QKA6:QKB6 QTW6:QTX6 RDS6:RDT6 RNO6:RNP6 RXK6:RXL6 SHG6:SHH6 SRC6:SRD6 TAY6:TAZ6 TKU6:TKV6 TUQ6:TUR6 UEM6:UEN6 UOI6:UOJ6 UYE6:UYF6 VIA6:VIB6 VRW6:VRX6 WBS6:WBT6 WLO6:WLP6 WVK6:WVL6 C65542:D65542 IY65542:IZ65542 SU65542:SV65542 ACQ65542:ACR65542 AMM65542:AMN65542 AWI65542:AWJ65542 BGE65542:BGF65542 BQA65542:BQB65542 BZW65542:BZX65542 CJS65542:CJT65542 CTO65542:CTP65542 DDK65542:DDL65542 DNG65542:DNH65542 DXC65542:DXD65542 EGY65542:EGZ65542 EQU65542:EQV65542 FAQ65542:FAR65542 FKM65542:FKN65542 FUI65542:FUJ65542 GEE65542:GEF65542 GOA65542:GOB65542 GXW65542:GXX65542 HHS65542:HHT65542 HRO65542:HRP65542 IBK65542:IBL65542 ILG65542:ILH65542 IVC65542:IVD65542 JEY65542:JEZ65542 JOU65542:JOV65542 JYQ65542:JYR65542 KIM65542:KIN65542 KSI65542:KSJ65542 LCE65542:LCF65542 LMA65542:LMB65542 LVW65542:LVX65542 MFS65542:MFT65542 MPO65542:MPP65542 MZK65542:MZL65542 NJG65542:NJH65542 NTC65542:NTD65542 OCY65542:OCZ65542 OMU65542:OMV65542 OWQ65542:OWR65542 PGM65542:PGN65542 PQI65542:PQJ65542 QAE65542:QAF65542 QKA65542:QKB65542 QTW65542:QTX65542 RDS65542:RDT65542 RNO65542:RNP65542 RXK65542:RXL65542 SHG65542:SHH65542 SRC65542:SRD65542 TAY65542:TAZ65542 TKU65542:TKV65542 TUQ65542:TUR65542 UEM65542:UEN65542 UOI65542:UOJ65542 UYE65542:UYF65542 VIA65542:VIB65542 VRW65542:VRX65542 WBS65542:WBT65542 WLO65542:WLP65542 WVK65542:WVL65542 C131078:D131078 IY131078:IZ131078 SU131078:SV131078 ACQ131078:ACR131078 AMM131078:AMN131078 AWI131078:AWJ131078 BGE131078:BGF131078 BQA131078:BQB131078 BZW131078:BZX131078 CJS131078:CJT131078 CTO131078:CTP131078 DDK131078:DDL131078 DNG131078:DNH131078 DXC131078:DXD131078 EGY131078:EGZ131078 EQU131078:EQV131078 FAQ131078:FAR131078 FKM131078:FKN131078 FUI131078:FUJ131078 GEE131078:GEF131078 GOA131078:GOB131078 GXW131078:GXX131078 HHS131078:HHT131078 HRO131078:HRP131078 IBK131078:IBL131078 ILG131078:ILH131078 IVC131078:IVD131078 JEY131078:JEZ131078 JOU131078:JOV131078 JYQ131078:JYR131078 KIM131078:KIN131078 KSI131078:KSJ131078 LCE131078:LCF131078 LMA131078:LMB131078 LVW131078:LVX131078 MFS131078:MFT131078 MPO131078:MPP131078 MZK131078:MZL131078 NJG131078:NJH131078 NTC131078:NTD131078 OCY131078:OCZ131078 OMU131078:OMV131078 OWQ131078:OWR131078 PGM131078:PGN131078 PQI131078:PQJ131078 QAE131078:QAF131078 QKA131078:QKB131078 QTW131078:QTX131078 RDS131078:RDT131078 RNO131078:RNP131078 RXK131078:RXL131078 SHG131078:SHH131078 SRC131078:SRD131078 TAY131078:TAZ131078 TKU131078:TKV131078 TUQ131078:TUR131078 UEM131078:UEN131078 UOI131078:UOJ131078 UYE131078:UYF131078 VIA131078:VIB131078 VRW131078:VRX131078 WBS131078:WBT131078 WLO131078:WLP131078 WVK131078:WVL131078 C196614:D196614 IY196614:IZ196614 SU196614:SV196614 ACQ196614:ACR196614 AMM196614:AMN196614 AWI196614:AWJ196614 BGE196614:BGF196614 BQA196614:BQB196614 BZW196614:BZX196614 CJS196614:CJT196614 CTO196614:CTP196614 DDK196614:DDL196614 DNG196614:DNH196614 DXC196614:DXD196614 EGY196614:EGZ196614 EQU196614:EQV196614 FAQ196614:FAR196614 FKM196614:FKN196614 FUI196614:FUJ196614 GEE196614:GEF196614 GOA196614:GOB196614 GXW196614:GXX196614 HHS196614:HHT196614 HRO196614:HRP196614 IBK196614:IBL196614 ILG196614:ILH196614 IVC196614:IVD196614 JEY196614:JEZ196614 JOU196614:JOV196614 JYQ196614:JYR196614 KIM196614:KIN196614 KSI196614:KSJ196614 LCE196614:LCF196614 LMA196614:LMB196614 LVW196614:LVX196614 MFS196614:MFT196614 MPO196614:MPP196614 MZK196614:MZL196614 NJG196614:NJH196614 NTC196614:NTD196614 OCY196614:OCZ196614 OMU196614:OMV196614 OWQ196614:OWR196614 PGM196614:PGN196614 PQI196614:PQJ196614 QAE196614:QAF196614 QKA196614:QKB196614 QTW196614:QTX196614 RDS196614:RDT196614 RNO196614:RNP196614 RXK196614:RXL196614 SHG196614:SHH196614 SRC196614:SRD196614 TAY196614:TAZ196614 TKU196614:TKV196614 TUQ196614:TUR196614 UEM196614:UEN196614 UOI196614:UOJ196614 UYE196614:UYF196614 VIA196614:VIB196614 VRW196614:VRX196614 WBS196614:WBT196614 WLO196614:WLP196614 WVK196614:WVL196614 C262150:D262150 IY262150:IZ262150 SU262150:SV262150 ACQ262150:ACR262150 AMM262150:AMN262150 AWI262150:AWJ262150 BGE262150:BGF262150 BQA262150:BQB262150 BZW262150:BZX262150 CJS262150:CJT262150 CTO262150:CTP262150 DDK262150:DDL262150 DNG262150:DNH262150 DXC262150:DXD262150 EGY262150:EGZ262150 EQU262150:EQV262150 FAQ262150:FAR262150 FKM262150:FKN262150 FUI262150:FUJ262150 GEE262150:GEF262150 GOA262150:GOB262150 GXW262150:GXX262150 HHS262150:HHT262150 HRO262150:HRP262150 IBK262150:IBL262150 ILG262150:ILH262150 IVC262150:IVD262150 JEY262150:JEZ262150 JOU262150:JOV262150 JYQ262150:JYR262150 KIM262150:KIN262150 KSI262150:KSJ262150 LCE262150:LCF262150 LMA262150:LMB262150 LVW262150:LVX262150 MFS262150:MFT262150 MPO262150:MPP262150 MZK262150:MZL262150 NJG262150:NJH262150 NTC262150:NTD262150 OCY262150:OCZ262150 OMU262150:OMV262150 OWQ262150:OWR262150 PGM262150:PGN262150 PQI262150:PQJ262150 QAE262150:QAF262150 QKA262150:QKB262150 QTW262150:QTX262150 RDS262150:RDT262150 RNO262150:RNP262150 RXK262150:RXL262150 SHG262150:SHH262150 SRC262150:SRD262150 TAY262150:TAZ262150 TKU262150:TKV262150 TUQ262150:TUR262150 UEM262150:UEN262150 UOI262150:UOJ262150 UYE262150:UYF262150 VIA262150:VIB262150 VRW262150:VRX262150 WBS262150:WBT262150 WLO262150:WLP262150 WVK262150:WVL262150 C327686:D327686 IY327686:IZ327686 SU327686:SV327686 ACQ327686:ACR327686 AMM327686:AMN327686 AWI327686:AWJ327686 BGE327686:BGF327686 BQA327686:BQB327686 BZW327686:BZX327686 CJS327686:CJT327686 CTO327686:CTP327686 DDK327686:DDL327686 DNG327686:DNH327686 DXC327686:DXD327686 EGY327686:EGZ327686 EQU327686:EQV327686 FAQ327686:FAR327686 FKM327686:FKN327686 FUI327686:FUJ327686 GEE327686:GEF327686 GOA327686:GOB327686 GXW327686:GXX327686 HHS327686:HHT327686 HRO327686:HRP327686 IBK327686:IBL327686 ILG327686:ILH327686 IVC327686:IVD327686 JEY327686:JEZ327686 JOU327686:JOV327686 JYQ327686:JYR327686 KIM327686:KIN327686 KSI327686:KSJ327686 LCE327686:LCF327686 LMA327686:LMB327686 LVW327686:LVX327686 MFS327686:MFT327686 MPO327686:MPP327686 MZK327686:MZL327686 NJG327686:NJH327686 NTC327686:NTD327686 OCY327686:OCZ327686 OMU327686:OMV327686 OWQ327686:OWR327686 PGM327686:PGN327686 PQI327686:PQJ327686 QAE327686:QAF327686 QKA327686:QKB327686 QTW327686:QTX327686 RDS327686:RDT327686 RNO327686:RNP327686 RXK327686:RXL327686 SHG327686:SHH327686 SRC327686:SRD327686 TAY327686:TAZ327686 TKU327686:TKV327686 TUQ327686:TUR327686 UEM327686:UEN327686 UOI327686:UOJ327686 UYE327686:UYF327686 VIA327686:VIB327686 VRW327686:VRX327686 WBS327686:WBT327686 WLO327686:WLP327686 WVK327686:WVL327686 C393222:D393222 IY393222:IZ393222 SU393222:SV393222 ACQ393222:ACR393222 AMM393222:AMN393222 AWI393222:AWJ393222 BGE393222:BGF393222 BQA393222:BQB393222 BZW393222:BZX393222 CJS393222:CJT393222 CTO393222:CTP393222 DDK393222:DDL393222 DNG393222:DNH393222 DXC393222:DXD393222 EGY393222:EGZ393222 EQU393222:EQV393222 FAQ393222:FAR393222 FKM393222:FKN393222 FUI393222:FUJ393222 GEE393222:GEF393222 GOA393222:GOB393222 GXW393222:GXX393222 HHS393222:HHT393222 HRO393222:HRP393222 IBK393222:IBL393222 ILG393222:ILH393222 IVC393222:IVD393222 JEY393222:JEZ393222 JOU393222:JOV393222 JYQ393222:JYR393222 KIM393222:KIN393222 KSI393222:KSJ393222 LCE393222:LCF393222 LMA393222:LMB393222 LVW393222:LVX393222 MFS393222:MFT393222 MPO393222:MPP393222 MZK393222:MZL393222 NJG393222:NJH393222 NTC393222:NTD393222 OCY393222:OCZ393222 OMU393222:OMV393222 OWQ393222:OWR393222 PGM393222:PGN393222 PQI393222:PQJ393222 QAE393222:QAF393222 QKA393222:QKB393222 QTW393222:QTX393222 RDS393222:RDT393222 RNO393222:RNP393222 RXK393222:RXL393222 SHG393222:SHH393222 SRC393222:SRD393222 TAY393222:TAZ393222 TKU393222:TKV393222 TUQ393222:TUR393222 UEM393222:UEN393222 UOI393222:UOJ393222 UYE393222:UYF393222 VIA393222:VIB393222 VRW393222:VRX393222 WBS393222:WBT393222 WLO393222:WLP393222 WVK393222:WVL393222 C458758:D458758 IY458758:IZ458758 SU458758:SV458758 ACQ458758:ACR458758 AMM458758:AMN458758 AWI458758:AWJ458758 BGE458758:BGF458758 BQA458758:BQB458758 BZW458758:BZX458758 CJS458758:CJT458758 CTO458758:CTP458758 DDK458758:DDL458758 DNG458758:DNH458758 DXC458758:DXD458758 EGY458758:EGZ458758 EQU458758:EQV458758 FAQ458758:FAR458758 FKM458758:FKN458758 FUI458758:FUJ458758 GEE458758:GEF458758 GOA458758:GOB458758 GXW458758:GXX458758 HHS458758:HHT458758 HRO458758:HRP458758 IBK458758:IBL458758 ILG458758:ILH458758 IVC458758:IVD458758 JEY458758:JEZ458758 JOU458758:JOV458758 JYQ458758:JYR458758 KIM458758:KIN458758 KSI458758:KSJ458758 LCE458758:LCF458758 LMA458758:LMB458758 LVW458758:LVX458758 MFS458758:MFT458758 MPO458758:MPP458758 MZK458758:MZL458758 NJG458758:NJH458758 NTC458758:NTD458758 OCY458758:OCZ458758 OMU458758:OMV458758 OWQ458758:OWR458758 PGM458758:PGN458758 PQI458758:PQJ458758 QAE458758:QAF458758 QKA458758:QKB458758 QTW458758:QTX458758 RDS458758:RDT458758 RNO458758:RNP458758 RXK458758:RXL458758 SHG458758:SHH458758 SRC458758:SRD458758 TAY458758:TAZ458758 TKU458758:TKV458758 TUQ458758:TUR458758 UEM458758:UEN458758 UOI458758:UOJ458758 UYE458758:UYF458758 VIA458758:VIB458758 VRW458758:VRX458758 WBS458758:WBT458758 WLO458758:WLP458758 WVK458758:WVL458758 C524294:D524294 IY524294:IZ524294 SU524294:SV524294 ACQ524294:ACR524294 AMM524294:AMN524294 AWI524294:AWJ524294 BGE524294:BGF524294 BQA524294:BQB524294 BZW524294:BZX524294 CJS524294:CJT524294 CTO524294:CTP524294 DDK524294:DDL524294 DNG524294:DNH524294 DXC524294:DXD524294 EGY524294:EGZ524294 EQU524294:EQV524294 FAQ524294:FAR524294 FKM524294:FKN524294 FUI524294:FUJ524294 GEE524294:GEF524294 GOA524294:GOB524294 GXW524294:GXX524294 HHS524294:HHT524294 HRO524294:HRP524294 IBK524294:IBL524294 ILG524294:ILH524294 IVC524294:IVD524294 JEY524294:JEZ524294 JOU524294:JOV524294 JYQ524294:JYR524294 KIM524294:KIN524294 KSI524294:KSJ524294 LCE524294:LCF524294 LMA524294:LMB524294 LVW524294:LVX524294 MFS524294:MFT524294 MPO524294:MPP524294 MZK524294:MZL524294 NJG524294:NJH524294 NTC524294:NTD524294 OCY524294:OCZ524294 OMU524294:OMV524294 OWQ524294:OWR524294 PGM524294:PGN524294 PQI524294:PQJ524294 QAE524294:QAF524294 QKA524294:QKB524294 QTW524294:QTX524294 RDS524294:RDT524294 RNO524294:RNP524294 RXK524294:RXL524294 SHG524294:SHH524294 SRC524294:SRD524294 TAY524294:TAZ524294 TKU524294:TKV524294 TUQ524294:TUR524294 UEM524294:UEN524294 UOI524294:UOJ524294 UYE524294:UYF524294 VIA524294:VIB524294 VRW524294:VRX524294 WBS524294:WBT524294 WLO524294:WLP524294 WVK524294:WVL524294 C589830:D589830 IY589830:IZ589830 SU589830:SV589830 ACQ589830:ACR589830 AMM589830:AMN589830 AWI589830:AWJ589830 BGE589830:BGF589830 BQA589830:BQB589830 BZW589830:BZX589830 CJS589830:CJT589830 CTO589830:CTP589830 DDK589830:DDL589830 DNG589830:DNH589830 DXC589830:DXD589830 EGY589830:EGZ589830 EQU589830:EQV589830 FAQ589830:FAR589830 FKM589830:FKN589830 FUI589830:FUJ589830 GEE589830:GEF589830 GOA589830:GOB589830 GXW589830:GXX589830 HHS589830:HHT589830 HRO589830:HRP589830 IBK589830:IBL589830 ILG589830:ILH589830 IVC589830:IVD589830 JEY589830:JEZ589830 JOU589830:JOV589830 JYQ589830:JYR589830 KIM589830:KIN589830 KSI589830:KSJ589830 LCE589830:LCF589830 LMA589830:LMB589830 LVW589830:LVX589830 MFS589830:MFT589830 MPO589830:MPP589830 MZK589830:MZL589830 NJG589830:NJH589830 NTC589830:NTD589830 OCY589830:OCZ589830 OMU589830:OMV589830 OWQ589830:OWR589830 PGM589830:PGN589830 PQI589830:PQJ589830 QAE589830:QAF589830 QKA589830:QKB589830 QTW589830:QTX589830 RDS589830:RDT589830 RNO589830:RNP589830 RXK589830:RXL589830 SHG589830:SHH589830 SRC589830:SRD589830 TAY589830:TAZ589830 TKU589830:TKV589830 TUQ589830:TUR589830 UEM589830:UEN589830 UOI589830:UOJ589830 UYE589830:UYF589830 VIA589830:VIB589830 VRW589830:VRX589830 WBS589830:WBT589830 WLO589830:WLP589830 WVK589830:WVL589830 C655366:D655366 IY655366:IZ655366 SU655366:SV655366 ACQ655366:ACR655366 AMM655366:AMN655366 AWI655366:AWJ655366 BGE655366:BGF655366 BQA655366:BQB655366 BZW655366:BZX655366 CJS655366:CJT655366 CTO655366:CTP655366 DDK655366:DDL655366 DNG655366:DNH655366 DXC655366:DXD655366 EGY655366:EGZ655366 EQU655366:EQV655366 FAQ655366:FAR655366 FKM655366:FKN655366 FUI655366:FUJ655366 GEE655366:GEF655366 GOA655366:GOB655366 GXW655366:GXX655366 HHS655366:HHT655366 HRO655366:HRP655366 IBK655366:IBL655366 ILG655366:ILH655366 IVC655366:IVD655366 JEY655366:JEZ655366 JOU655366:JOV655366 JYQ655366:JYR655366 KIM655366:KIN655366 KSI655366:KSJ655366 LCE655366:LCF655366 LMA655366:LMB655366 LVW655366:LVX655366 MFS655366:MFT655366 MPO655366:MPP655366 MZK655366:MZL655366 NJG655366:NJH655366 NTC655366:NTD655366 OCY655366:OCZ655366 OMU655366:OMV655366 OWQ655366:OWR655366 PGM655366:PGN655366 PQI655366:PQJ655366 QAE655366:QAF655366 QKA655366:QKB655366 QTW655366:QTX655366 RDS655366:RDT655366 RNO655366:RNP655366 RXK655366:RXL655366 SHG655366:SHH655366 SRC655366:SRD655366 TAY655366:TAZ655366 TKU655366:TKV655366 TUQ655366:TUR655366 UEM655366:UEN655366 UOI655366:UOJ655366 UYE655366:UYF655366 VIA655366:VIB655366 VRW655366:VRX655366 WBS655366:WBT655366 WLO655366:WLP655366 WVK655366:WVL655366 C720902:D720902 IY720902:IZ720902 SU720902:SV720902 ACQ720902:ACR720902 AMM720902:AMN720902 AWI720902:AWJ720902 BGE720902:BGF720902 BQA720902:BQB720902 BZW720902:BZX720902 CJS720902:CJT720902 CTO720902:CTP720902 DDK720902:DDL720902 DNG720902:DNH720902 DXC720902:DXD720902 EGY720902:EGZ720902 EQU720902:EQV720902 FAQ720902:FAR720902 FKM720902:FKN720902 FUI720902:FUJ720902 GEE720902:GEF720902 GOA720902:GOB720902 GXW720902:GXX720902 HHS720902:HHT720902 HRO720902:HRP720902 IBK720902:IBL720902 ILG720902:ILH720902 IVC720902:IVD720902 JEY720902:JEZ720902 JOU720902:JOV720902 JYQ720902:JYR720902 KIM720902:KIN720902 KSI720902:KSJ720902 LCE720902:LCF720902 LMA720902:LMB720902 LVW720902:LVX720902 MFS720902:MFT720902 MPO720902:MPP720902 MZK720902:MZL720902 NJG720902:NJH720902 NTC720902:NTD720902 OCY720902:OCZ720902 OMU720902:OMV720902 OWQ720902:OWR720902 PGM720902:PGN720902 PQI720902:PQJ720902 QAE720902:QAF720902 QKA720902:QKB720902 QTW720902:QTX720902 RDS720902:RDT720902 RNO720902:RNP720902 RXK720902:RXL720902 SHG720902:SHH720902 SRC720902:SRD720902 TAY720902:TAZ720902 TKU720902:TKV720902 TUQ720902:TUR720902 UEM720902:UEN720902 UOI720902:UOJ720902 UYE720902:UYF720902 VIA720902:VIB720902 VRW720902:VRX720902 WBS720902:WBT720902 WLO720902:WLP720902 WVK720902:WVL720902 C786438:D786438 IY786438:IZ786438 SU786438:SV786438 ACQ786438:ACR786438 AMM786438:AMN786438 AWI786438:AWJ786438 BGE786438:BGF786438 BQA786438:BQB786438 BZW786438:BZX786438 CJS786438:CJT786438 CTO786438:CTP786438 DDK786438:DDL786438 DNG786438:DNH786438 DXC786438:DXD786438 EGY786438:EGZ786438 EQU786438:EQV786438 FAQ786438:FAR786438 FKM786438:FKN786438 FUI786438:FUJ786438 GEE786438:GEF786438 GOA786438:GOB786438 GXW786438:GXX786438 HHS786438:HHT786438 HRO786438:HRP786438 IBK786438:IBL786438 ILG786438:ILH786438 IVC786438:IVD786438 JEY786438:JEZ786438 JOU786438:JOV786438 JYQ786438:JYR786438 KIM786438:KIN786438 KSI786438:KSJ786438 LCE786438:LCF786438 LMA786438:LMB786438 LVW786438:LVX786438 MFS786438:MFT786438 MPO786438:MPP786438 MZK786438:MZL786438 NJG786438:NJH786438 NTC786438:NTD786438 OCY786438:OCZ786438 OMU786438:OMV786438 OWQ786438:OWR786438 PGM786438:PGN786438 PQI786438:PQJ786438 QAE786438:QAF786438 QKA786438:QKB786438 QTW786438:QTX786438 RDS786438:RDT786438 RNO786438:RNP786438 RXK786438:RXL786438 SHG786438:SHH786438 SRC786438:SRD786438 TAY786438:TAZ786438 TKU786438:TKV786438 TUQ786438:TUR786438 UEM786438:UEN786438 UOI786438:UOJ786438 UYE786438:UYF786438 VIA786438:VIB786438 VRW786438:VRX786438 WBS786438:WBT786438 WLO786438:WLP786438 WVK786438:WVL786438 C851974:D851974 IY851974:IZ851974 SU851974:SV851974 ACQ851974:ACR851974 AMM851974:AMN851974 AWI851974:AWJ851974 BGE851974:BGF851974 BQA851974:BQB851974 BZW851974:BZX851974 CJS851974:CJT851974 CTO851974:CTP851974 DDK851974:DDL851974 DNG851974:DNH851974 DXC851974:DXD851974 EGY851974:EGZ851974 EQU851974:EQV851974 FAQ851974:FAR851974 FKM851974:FKN851974 FUI851974:FUJ851974 GEE851974:GEF851974 GOA851974:GOB851974 GXW851974:GXX851974 HHS851974:HHT851974 HRO851974:HRP851974 IBK851974:IBL851974 ILG851974:ILH851974 IVC851974:IVD851974 JEY851974:JEZ851974 JOU851974:JOV851974 JYQ851974:JYR851974 KIM851974:KIN851974 KSI851974:KSJ851974 LCE851974:LCF851974 LMA851974:LMB851974 LVW851974:LVX851974 MFS851974:MFT851974 MPO851974:MPP851974 MZK851974:MZL851974 NJG851974:NJH851974 NTC851974:NTD851974 OCY851974:OCZ851974 OMU851974:OMV851974 OWQ851974:OWR851974 PGM851974:PGN851974 PQI851974:PQJ851974 QAE851974:QAF851974 QKA851974:QKB851974 QTW851974:QTX851974 RDS851974:RDT851974 RNO851974:RNP851974 RXK851974:RXL851974 SHG851974:SHH851974 SRC851974:SRD851974 TAY851974:TAZ851974 TKU851974:TKV851974 TUQ851974:TUR851974 UEM851974:UEN851974 UOI851974:UOJ851974 UYE851974:UYF851974 VIA851974:VIB851974 VRW851974:VRX851974 WBS851974:WBT851974 WLO851974:WLP851974 WVK851974:WVL851974 C917510:D917510 IY917510:IZ917510 SU917510:SV917510 ACQ917510:ACR917510 AMM917510:AMN917510 AWI917510:AWJ917510 BGE917510:BGF917510 BQA917510:BQB917510 BZW917510:BZX917510 CJS917510:CJT917510 CTO917510:CTP917510 DDK917510:DDL917510 DNG917510:DNH917510 DXC917510:DXD917510 EGY917510:EGZ917510 EQU917510:EQV917510 FAQ917510:FAR917510 FKM917510:FKN917510 FUI917510:FUJ917510 GEE917510:GEF917510 GOA917510:GOB917510 GXW917510:GXX917510 HHS917510:HHT917510 HRO917510:HRP917510 IBK917510:IBL917510 ILG917510:ILH917510 IVC917510:IVD917510 JEY917510:JEZ917510 JOU917510:JOV917510 JYQ917510:JYR917510 KIM917510:KIN917510 KSI917510:KSJ917510 LCE917510:LCF917510 LMA917510:LMB917510 LVW917510:LVX917510 MFS917510:MFT917510 MPO917510:MPP917510 MZK917510:MZL917510 NJG917510:NJH917510 NTC917510:NTD917510 OCY917510:OCZ917510 OMU917510:OMV917510 OWQ917510:OWR917510 PGM917510:PGN917510 PQI917510:PQJ917510 QAE917510:QAF917510 QKA917510:QKB917510 QTW917510:QTX917510 RDS917510:RDT917510 RNO917510:RNP917510 RXK917510:RXL917510 SHG917510:SHH917510 SRC917510:SRD917510 TAY917510:TAZ917510 TKU917510:TKV917510 TUQ917510:TUR917510 UEM917510:UEN917510 UOI917510:UOJ917510 UYE917510:UYF917510 VIA917510:VIB917510 VRW917510:VRX917510 WBS917510:WBT917510 WLO917510:WLP917510 WVK917510:WVL917510 C983046:D983046 IY983046:IZ983046 SU983046:SV983046 ACQ983046:ACR983046 AMM983046:AMN983046 AWI983046:AWJ983046 BGE983046:BGF983046 BQA983046:BQB983046 BZW983046:BZX983046 CJS983046:CJT983046 CTO983046:CTP983046 DDK983046:DDL983046 DNG983046:DNH983046 DXC983046:DXD983046 EGY983046:EGZ983046 EQU983046:EQV983046 FAQ983046:FAR983046 FKM983046:FKN983046 FUI983046:FUJ983046 GEE983046:GEF983046 GOA983046:GOB983046 GXW983046:GXX983046 HHS983046:HHT983046 HRO983046:HRP983046 IBK983046:IBL983046 ILG983046:ILH983046 IVC983046:IVD983046 JEY983046:JEZ983046 JOU983046:JOV983046 JYQ983046:JYR983046 KIM983046:KIN983046 KSI983046:KSJ983046 LCE983046:LCF983046 LMA983046:LMB983046 LVW983046:LVX983046 MFS983046:MFT983046 MPO983046:MPP983046 MZK983046:MZL983046 NJG983046:NJH983046 NTC983046:NTD983046 OCY983046:OCZ983046 OMU983046:OMV983046 OWQ983046:OWR983046 PGM983046:PGN983046 PQI983046:PQJ983046 QAE983046:QAF983046 QKA983046:QKB983046 QTW983046:QTX983046 RDS983046:RDT983046 RNO983046:RNP983046 RXK983046:RXL983046 SHG983046:SHH983046 SRC983046:SRD983046 TAY983046:TAZ983046 TKU983046:TKV983046 TUQ983046:TUR983046 UEM983046:UEN983046 UOI983046:UOJ983046 UYE983046:UYF983046 VIA983046:VIB983046 VRW983046:VRX983046 WBS983046:WBT983046 WLO983046:WLP983046 WVK983046:WVL983046">
      <formula1>AND(TYPE(C6)=1,LEN(C6)=4)</formula1>
    </dataValidation>
    <dataValidation type="custom" allowBlank="1" showInputMessage="1" showErrorMessage="1" errorTitle="지급월 오류" error="지급월은 1~12사이의 숫자만 입력이 가능합니다._x000a__x000a_예) 1(○), 1월(X)" sqref="C7:D7 IY7:IZ7 SU7:SV7 ACQ7:ACR7 AMM7:AMN7 AWI7:AWJ7 BGE7:BGF7 BQA7:BQB7 BZW7:BZX7 CJS7:CJT7 CTO7:CTP7 DDK7:DDL7 DNG7:DNH7 DXC7:DXD7 EGY7:EGZ7 EQU7:EQV7 FAQ7:FAR7 FKM7:FKN7 FUI7:FUJ7 GEE7:GEF7 GOA7:GOB7 GXW7:GXX7 HHS7:HHT7 HRO7:HRP7 IBK7:IBL7 ILG7:ILH7 IVC7:IVD7 JEY7:JEZ7 JOU7:JOV7 JYQ7:JYR7 KIM7:KIN7 KSI7:KSJ7 LCE7:LCF7 LMA7:LMB7 LVW7:LVX7 MFS7:MFT7 MPO7:MPP7 MZK7:MZL7 NJG7:NJH7 NTC7:NTD7 OCY7:OCZ7 OMU7:OMV7 OWQ7:OWR7 PGM7:PGN7 PQI7:PQJ7 QAE7:QAF7 QKA7:QKB7 QTW7:QTX7 RDS7:RDT7 RNO7:RNP7 RXK7:RXL7 SHG7:SHH7 SRC7:SRD7 TAY7:TAZ7 TKU7:TKV7 TUQ7:TUR7 UEM7:UEN7 UOI7:UOJ7 UYE7:UYF7 VIA7:VIB7 VRW7:VRX7 WBS7:WBT7 WLO7:WLP7 WVK7:WVL7 C65543:D65543 IY65543:IZ65543 SU65543:SV65543 ACQ65543:ACR65543 AMM65543:AMN65543 AWI65543:AWJ65543 BGE65543:BGF65543 BQA65543:BQB65543 BZW65543:BZX65543 CJS65543:CJT65543 CTO65543:CTP65543 DDK65543:DDL65543 DNG65543:DNH65543 DXC65543:DXD65543 EGY65543:EGZ65543 EQU65543:EQV65543 FAQ65543:FAR65543 FKM65543:FKN65543 FUI65543:FUJ65543 GEE65543:GEF65543 GOA65543:GOB65543 GXW65543:GXX65543 HHS65543:HHT65543 HRO65543:HRP65543 IBK65543:IBL65543 ILG65543:ILH65543 IVC65543:IVD65543 JEY65543:JEZ65543 JOU65543:JOV65543 JYQ65543:JYR65543 KIM65543:KIN65543 KSI65543:KSJ65543 LCE65543:LCF65543 LMA65543:LMB65543 LVW65543:LVX65543 MFS65543:MFT65543 MPO65543:MPP65543 MZK65543:MZL65543 NJG65543:NJH65543 NTC65543:NTD65543 OCY65543:OCZ65543 OMU65543:OMV65543 OWQ65543:OWR65543 PGM65543:PGN65543 PQI65543:PQJ65543 QAE65543:QAF65543 QKA65543:QKB65543 QTW65543:QTX65543 RDS65543:RDT65543 RNO65543:RNP65543 RXK65543:RXL65543 SHG65543:SHH65543 SRC65543:SRD65543 TAY65543:TAZ65543 TKU65543:TKV65543 TUQ65543:TUR65543 UEM65543:UEN65543 UOI65543:UOJ65543 UYE65543:UYF65543 VIA65543:VIB65543 VRW65543:VRX65543 WBS65543:WBT65543 WLO65543:WLP65543 WVK65543:WVL65543 C131079:D131079 IY131079:IZ131079 SU131079:SV131079 ACQ131079:ACR131079 AMM131079:AMN131079 AWI131079:AWJ131079 BGE131079:BGF131079 BQA131079:BQB131079 BZW131079:BZX131079 CJS131079:CJT131079 CTO131079:CTP131079 DDK131079:DDL131079 DNG131079:DNH131079 DXC131079:DXD131079 EGY131079:EGZ131079 EQU131079:EQV131079 FAQ131079:FAR131079 FKM131079:FKN131079 FUI131079:FUJ131079 GEE131079:GEF131079 GOA131079:GOB131079 GXW131079:GXX131079 HHS131079:HHT131079 HRO131079:HRP131079 IBK131079:IBL131079 ILG131079:ILH131079 IVC131079:IVD131079 JEY131079:JEZ131079 JOU131079:JOV131079 JYQ131079:JYR131079 KIM131079:KIN131079 KSI131079:KSJ131079 LCE131079:LCF131079 LMA131079:LMB131079 LVW131079:LVX131079 MFS131079:MFT131079 MPO131079:MPP131079 MZK131079:MZL131079 NJG131079:NJH131079 NTC131079:NTD131079 OCY131079:OCZ131079 OMU131079:OMV131079 OWQ131079:OWR131079 PGM131079:PGN131079 PQI131079:PQJ131079 QAE131079:QAF131079 QKA131079:QKB131079 QTW131079:QTX131079 RDS131079:RDT131079 RNO131079:RNP131079 RXK131079:RXL131079 SHG131079:SHH131079 SRC131079:SRD131079 TAY131079:TAZ131079 TKU131079:TKV131079 TUQ131079:TUR131079 UEM131079:UEN131079 UOI131079:UOJ131079 UYE131079:UYF131079 VIA131079:VIB131079 VRW131079:VRX131079 WBS131079:WBT131079 WLO131079:WLP131079 WVK131079:WVL131079 C196615:D196615 IY196615:IZ196615 SU196615:SV196615 ACQ196615:ACR196615 AMM196615:AMN196615 AWI196615:AWJ196615 BGE196615:BGF196615 BQA196615:BQB196615 BZW196615:BZX196615 CJS196615:CJT196615 CTO196615:CTP196615 DDK196615:DDL196615 DNG196615:DNH196615 DXC196615:DXD196615 EGY196615:EGZ196615 EQU196615:EQV196615 FAQ196615:FAR196615 FKM196615:FKN196615 FUI196615:FUJ196615 GEE196615:GEF196615 GOA196615:GOB196615 GXW196615:GXX196615 HHS196615:HHT196615 HRO196615:HRP196615 IBK196615:IBL196615 ILG196615:ILH196615 IVC196615:IVD196615 JEY196615:JEZ196615 JOU196615:JOV196615 JYQ196615:JYR196615 KIM196615:KIN196615 KSI196615:KSJ196615 LCE196615:LCF196615 LMA196615:LMB196615 LVW196615:LVX196615 MFS196615:MFT196615 MPO196615:MPP196615 MZK196615:MZL196615 NJG196615:NJH196615 NTC196615:NTD196615 OCY196615:OCZ196615 OMU196615:OMV196615 OWQ196615:OWR196615 PGM196615:PGN196615 PQI196615:PQJ196615 QAE196615:QAF196615 QKA196615:QKB196615 QTW196615:QTX196615 RDS196615:RDT196615 RNO196615:RNP196615 RXK196615:RXL196615 SHG196615:SHH196615 SRC196615:SRD196615 TAY196615:TAZ196615 TKU196615:TKV196615 TUQ196615:TUR196615 UEM196615:UEN196615 UOI196615:UOJ196615 UYE196615:UYF196615 VIA196615:VIB196615 VRW196615:VRX196615 WBS196615:WBT196615 WLO196615:WLP196615 WVK196615:WVL196615 C262151:D262151 IY262151:IZ262151 SU262151:SV262151 ACQ262151:ACR262151 AMM262151:AMN262151 AWI262151:AWJ262151 BGE262151:BGF262151 BQA262151:BQB262151 BZW262151:BZX262151 CJS262151:CJT262151 CTO262151:CTP262151 DDK262151:DDL262151 DNG262151:DNH262151 DXC262151:DXD262151 EGY262151:EGZ262151 EQU262151:EQV262151 FAQ262151:FAR262151 FKM262151:FKN262151 FUI262151:FUJ262151 GEE262151:GEF262151 GOA262151:GOB262151 GXW262151:GXX262151 HHS262151:HHT262151 HRO262151:HRP262151 IBK262151:IBL262151 ILG262151:ILH262151 IVC262151:IVD262151 JEY262151:JEZ262151 JOU262151:JOV262151 JYQ262151:JYR262151 KIM262151:KIN262151 KSI262151:KSJ262151 LCE262151:LCF262151 LMA262151:LMB262151 LVW262151:LVX262151 MFS262151:MFT262151 MPO262151:MPP262151 MZK262151:MZL262151 NJG262151:NJH262151 NTC262151:NTD262151 OCY262151:OCZ262151 OMU262151:OMV262151 OWQ262151:OWR262151 PGM262151:PGN262151 PQI262151:PQJ262151 QAE262151:QAF262151 QKA262151:QKB262151 QTW262151:QTX262151 RDS262151:RDT262151 RNO262151:RNP262151 RXK262151:RXL262151 SHG262151:SHH262151 SRC262151:SRD262151 TAY262151:TAZ262151 TKU262151:TKV262151 TUQ262151:TUR262151 UEM262151:UEN262151 UOI262151:UOJ262151 UYE262151:UYF262151 VIA262151:VIB262151 VRW262151:VRX262151 WBS262151:WBT262151 WLO262151:WLP262151 WVK262151:WVL262151 C327687:D327687 IY327687:IZ327687 SU327687:SV327687 ACQ327687:ACR327687 AMM327687:AMN327687 AWI327687:AWJ327687 BGE327687:BGF327687 BQA327687:BQB327687 BZW327687:BZX327687 CJS327687:CJT327687 CTO327687:CTP327687 DDK327687:DDL327687 DNG327687:DNH327687 DXC327687:DXD327687 EGY327687:EGZ327687 EQU327687:EQV327687 FAQ327687:FAR327687 FKM327687:FKN327687 FUI327687:FUJ327687 GEE327687:GEF327687 GOA327687:GOB327687 GXW327687:GXX327687 HHS327687:HHT327687 HRO327687:HRP327687 IBK327687:IBL327687 ILG327687:ILH327687 IVC327687:IVD327687 JEY327687:JEZ327687 JOU327687:JOV327687 JYQ327687:JYR327687 KIM327687:KIN327687 KSI327687:KSJ327687 LCE327687:LCF327687 LMA327687:LMB327687 LVW327687:LVX327687 MFS327687:MFT327687 MPO327687:MPP327687 MZK327687:MZL327687 NJG327687:NJH327687 NTC327687:NTD327687 OCY327687:OCZ327687 OMU327687:OMV327687 OWQ327687:OWR327687 PGM327687:PGN327687 PQI327687:PQJ327687 QAE327687:QAF327687 QKA327687:QKB327687 QTW327687:QTX327687 RDS327687:RDT327687 RNO327687:RNP327687 RXK327687:RXL327687 SHG327687:SHH327687 SRC327687:SRD327687 TAY327687:TAZ327687 TKU327687:TKV327687 TUQ327687:TUR327687 UEM327687:UEN327687 UOI327687:UOJ327687 UYE327687:UYF327687 VIA327687:VIB327687 VRW327687:VRX327687 WBS327687:WBT327687 WLO327687:WLP327687 WVK327687:WVL327687 C393223:D393223 IY393223:IZ393223 SU393223:SV393223 ACQ393223:ACR393223 AMM393223:AMN393223 AWI393223:AWJ393223 BGE393223:BGF393223 BQA393223:BQB393223 BZW393223:BZX393223 CJS393223:CJT393223 CTO393223:CTP393223 DDK393223:DDL393223 DNG393223:DNH393223 DXC393223:DXD393223 EGY393223:EGZ393223 EQU393223:EQV393223 FAQ393223:FAR393223 FKM393223:FKN393223 FUI393223:FUJ393223 GEE393223:GEF393223 GOA393223:GOB393223 GXW393223:GXX393223 HHS393223:HHT393223 HRO393223:HRP393223 IBK393223:IBL393223 ILG393223:ILH393223 IVC393223:IVD393223 JEY393223:JEZ393223 JOU393223:JOV393223 JYQ393223:JYR393223 KIM393223:KIN393223 KSI393223:KSJ393223 LCE393223:LCF393223 LMA393223:LMB393223 LVW393223:LVX393223 MFS393223:MFT393223 MPO393223:MPP393223 MZK393223:MZL393223 NJG393223:NJH393223 NTC393223:NTD393223 OCY393223:OCZ393223 OMU393223:OMV393223 OWQ393223:OWR393223 PGM393223:PGN393223 PQI393223:PQJ393223 QAE393223:QAF393223 QKA393223:QKB393223 QTW393223:QTX393223 RDS393223:RDT393223 RNO393223:RNP393223 RXK393223:RXL393223 SHG393223:SHH393223 SRC393223:SRD393223 TAY393223:TAZ393223 TKU393223:TKV393223 TUQ393223:TUR393223 UEM393223:UEN393223 UOI393223:UOJ393223 UYE393223:UYF393223 VIA393223:VIB393223 VRW393223:VRX393223 WBS393223:WBT393223 WLO393223:WLP393223 WVK393223:WVL393223 C458759:D458759 IY458759:IZ458759 SU458759:SV458759 ACQ458759:ACR458759 AMM458759:AMN458759 AWI458759:AWJ458759 BGE458759:BGF458759 BQA458759:BQB458759 BZW458759:BZX458759 CJS458759:CJT458759 CTO458759:CTP458759 DDK458759:DDL458759 DNG458759:DNH458759 DXC458759:DXD458759 EGY458759:EGZ458759 EQU458759:EQV458759 FAQ458759:FAR458759 FKM458759:FKN458759 FUI458759:FUJ458759 GEE458759:GEF458759 GOA458759:GOB458759 GXW458759:GXX458759 HHS458759:HHT458759 HRO458759:HRP458759 IBK458759:IBL458759 ILG458759:ILH458759 IVC458759:IVD458759 JEY458759:JEZ458759 JOU458759:JOV458759 JYQ458759:JYR458759 KIM458759:KIN458759 KSI458759:KSJ458759 LCE458759:LCF458759 LMA458759:LMB458759 LVW458759:LVX458759 MFS458759:MFT458759 MPO458759:MPP458759 MZK458759:MZL458759 NJG458759:NJH458759 NTC458759:NTD458759 OCY458759:OCZ458759 OMU458759:OMV458759 OWQ458759:OWR458759 PGM458759:PGN458759 PQI458759:PQJ458759 QAE458759:QAF458759 QKA458759:QKB458759 QTW458759:QTX458759 RDS458759:RDT458759 RNO458759:RNP458759 RXK458759:RXL458759 SHG458759:SHH458759 SRC458759:SRD458759 TAY458759:TAZ458759 TKU458759:TKV458759 TUQ458759:TUR458759 UEM458759:UEN458759 UOI458759:UOJ458759 UYE458759:UYF458759 VIA458759:VIB458759 VRW458759:VRX458759 WBS458759:WBT458759 WLO458759:WLP458759 WVK458759:WVL458759 C524295:D524295 IY524295:IZ524295 SU524295:SV524295 ACQ524295:ACR524295 AMM524295:AMN524295 AWI524295:AWJ524295 BGE524295:BGF524295 BQA524295:BQB524295 BZW524295:BZX524295 CJS524295:CJT524295 CTO524295:CTP524295 DDK524295:DDL524295 DNG524295:DNH524295 DXC524295:DXD524295 EGY524295:EGZ524295 EQU524295:EQV524295 FAQ524295:FAR524295 FKM524295:FKN524295 FUI524295:FUJ524295 GEE524295:GEF524295 GOA524295:GOB524295 GXW524295:GXX524295 HHS524295:HHT524295 HRO524295:HRP524295 IBK524295:IBL524295 ILG524295:ILH524295 IVC524295:IVD524295 JEY524295:JEZ524295 JOU524295:JOV524295 JYQ524295:JYR524295 KIM524295:KIN524295 KSI524295:KSJ524295 LCE524295:LCF524295 LMA524295:LMB524295 LVW524295:LVX524295 MFS524295:MFT524295 MPO524295:MPP524295 MZK524295:MZL524295 NJG524295:NJH524295 NTC524295:NTD524295 OCY524295:OCZ524295 OMU524295:OMV524295 OWQ524295:OWR524295 PGM524295:PGN524295 PQI524295:PQJ524295 QAE524295:QAF524295 QKA524295:QKB524295 QTW524295:QTX524295 RDS524295:RDT524295 RNO524295:RNP524295 RXK524295:RXL524295 SHG524295:SHH524295 SRC524295:SRD524295 TAY524295:TAZ524295 TKU524295:TKV524295 TUQ524295:TUR524295 UEM524295:UEN524295 UOI524295:UOJ524295 UYE524295:UYF524295 VIA524295:VIB524295 VRW524295:VRX524295 WBS524295:WBT524295 WLO524295:WLP524295 WVK524295:WVL524295 C589831:D589831 IY589831:IZ589831 SU589831:SV589831 ACQ589831:ACR589831 AMM589831:AMN589831 AWI589831:AWJ589831 BGE589831:BGF589831 BQA589831:BQB589831 BZW589831:BZX589831 CJS589831:CJT589831 CTO589831:CTP589831 DDK589831:DDL589831 DNG589831:DNH589831 DXC589831:DXD589831 EGY589831:EGZ589831 EQU589831:EQV589831 FAQ589831:FAR589831 FKM589831:FKN589831 FUI589831:FUJ589831 GEE589831:GEF589831 GOA589831:GOB589831 GXW589831:GXX589831 HHS589831:HHT589831 HRO589831:HRP589831 IBK589831:IBL589831 ILG589831:ILH589831 IVC589831:IVD589831 JEY589831:JEZ589831 JOU589831:JOV589831 JYQ589831:JYR589831 KIM589831:KIN589831 KSI589831:KSJ589831 LCE589831:LCF589831 LMA589831:LMB589831 LVW589831:LVX589831 MFS589831:MFT589831 MPO589831:MPP589831 MZK589831:MZL589831 NJG589831:NJH589831 NTC589831:NTD589831 OCY589831:OCZ589831 OMU589831:OMV589831 OWQ589831:OWR589831 PGM589831:PGN589831 PQI589831:PQJ589831 QAE589831:QAF589831 QKA589831:QKB589831 QTW589831:QTX589831 RDS589831:RDT589831 RNO589831:RNP589831 RXK589831:RXL589831 SHG589831:SHH589831 SRC589831:SRD589831 TAY589831:TAZ589831 TKU589831:TKV589831 TUQ589831:TUR589831 UEM589831:UEN589831 UOI589831:UOJ589831 UYE589831:UYF589831 VIA589831:VIB589831 VRW589831:VRX589831 WBS589831:WBT589831 WLO589831:WLP589831 WVK589831:WVL589831 C655367:D655367 IY655367:IZ655367 SU655367:SV655367 ACQ655367:ACR655367 AMM655367:AMN655367 AWI655367:AWJ655367 BGE655367:BGF655367 BQA655367:BQB655367 BZW655367:BZX655367 CJS655367:CJT655367 CTO655367:CTP655367 DDK655367:DDL655367 DNG655367:DNH655367 DXC655367:DXD655367 EGY655367:EGZ655367 EQU655367:EQV655367 FAQ655367:FAR655367 FKM655367:FKN655367 FUI655367:FUJ655367 GEE655367:GEF655367 GOA655367:GOB655367 GXW655367:GXX655367 HHS655367:HHT655367 HRO655367:HRP655367 IBK655367:IBL655367 ILG655367:ILH655367 IVC655367:IVD655367 JEY655367:JEZ655367 JOU655367:JOV655367 JYQ655367:JYR655367 KIM655367:KIN655367 KSI655367:KSJ655367 LCE655367:LCF655367 LMA655367:LMB655367 LVW655367:LVX655367 MFS655367:MFT655367 MPO655367:MPP655367 MZK655367:MZL655367 NJG655367:NJH655367 NTC655367:NTD655367 OCY655367:OCZ655367 OMU655367:OMV655367 OWQ655367:OWR655367 PGM655367:PGN655367 PQI655367:PQJ655367 QAE655367:QAF655367 QKA655367:QKB655367 QTW655367:QTX655367 RDS655367:RDT655367 RNO655367:RNP655367 RXK655367:RXL655367 SHG655367:SHH655367 SRC655367:SRD655367 TAY655367:TAZ655367 TKU655367:TKV655367 TUQ655367:TUR655367 UEM655367:UEN655367 UOI655367:UOJ655367 UYE655367:UYF655367 VIA655367:VIB655367 VRW655367:VRX655367 WBS655367:WBT655367 WLO655367:WLP655367 WVK655367:WVL655367 C720903:D720903 IY720903:IZ720903 SU720903:SV720903 ACQ720903:ACR720903 AMM720903:AMN720903 AWI720903:AWJ720903 BGE720903:BGF720903 BQA720903:BQB720903 BZW720903:BZX720903 CJS720903:CJT720903 CTO720903:CTP720903 DDK720903:DDL720903 DNG720903:DNH720903 DXC720903:DXD720903 EGY720903:EGZ720903 EQU720903:EQV720903 FAQ720903:FAR720903 FKM720903:FKN720903 FUI720903:FUJ720903 GEE720903:GEF720903 GOA720903:GOB720903 GXW720903:GXX720903 HHS720903:HHT720903 HRO720903:HRP720903 IBK720903:IBL720903 ILG720903:ILH720903 IVC720903:IVD720903 JEY720903:JEZ720903 JOU720903:JOV720903 JYQ720903:JYR720903 KIM720903:KIN720903 KSI720903:KSJ720903 LCE720903:LCF720903 LMA720903:LMB720903 LVW720903:LVX720903 MFS720903:MFT720903 MPO720903:MPP720903 MZK720903:MZL720903 NJG720903:NJH720903 NTC720903:NTD720903 OCY720903:OCZ720903 OMU720903:OMV720903 OWQ720903:OWR720903 PGM720903:PGN720903 PQI720903:PQJ720903 QAE720903:QAF720903 QKA720903:QKB720903 QTW720903:QTX720903 RDS720903:RDT720903 RNO720903:RNP720903 RXK720903:RXL720903 SHG720903:SHH720903 SRC720903:SRD720903 TAY720903:TAZ720903 TKU720903:TKV720903 TUQ720903:TUR720903 UEM720903:UEN720903 UOI720903:UOJ720903 UYE720903:UYF720903 VIA720903:VIB720903 VRW720903:VRX720903 WBS720903:WBT720903 WLO720903:WLP720903 WVK720903:WVL720903 C786439:D786439 IY786439:IZ786439 SU786439:SV786439 ACQ786439:ACR786439 AMM786439:AMN786439 AWI786439:AWJ786439 BGE786439:BGF786439 BQA786439:BQB786439 BZW786439:BZX786439 CJS786439:CJT786439 CTO786439:CTP786439 DDK786439:DDL786439 DNG786439:DNH786439 DXC786439:DXD786439 EGY786439:EGZ786439 EQU786439:EQV786439 FAQ786439:FAR786439 FKM786439:FKN786439 FUI786439:FUJ786439 GEE786439:GEF786439 GOA786439:GOB786439 GXW786439:GXX786439 HHS786439:HHT786439 HRO786439:HRP786439 IBK786439:IBL786439 ILG786439:ILH786439 IVC786439:IVD786439 JEY786439:JEZ786439 JOU786439:JOV786439 JYQ786439:JYR786439 KIM786439:KIN786439 KSI786439:KSJ786439 LCE786439:LCF786439 LMA786439:LMB786439 LVW786439:LVX786439 MFS786439:MFT786439 MPO786439:MPP786439 MZK786439:MZL786439 NJG786439:NJH786439 NTC786439:NTD786439 OCY786439:OCZ786439 OMU786439:OMV786439 OWQ786439:OWR786439 PGM786439:PGN786439 PQI786439:PQJ786439 QAE786439:QAF786439 QKA786439:QKB786439 QTW786439:QTX786439 RDS786439:RDT786439 RNO786439:RNP786439 RXK786439:RXL786439 SHG786439:SHH786439 SRC786439:SRD786439 TAY786439:TAZ786439 TKU786439:TKV786439 TUQ786439:TUR786439 UEM786439:UEN786439 UOI786439:UOJ786439 UYE786439:UYF786439 VIA786439:VIB786439 VRW786439:VRX786439 WBS786439:WBT786439 WLO786439:WLP786439 WVK786439:WVL786439 C851975:D851975 IY851975:IZ851975 SU851975:SV851975 ACQ851975:ACR851975 AMM851975:AMN851975 AWI851975:AWJ851975 BGE851975:BGF851975 BQA851975:BQB851975 BZW851975:BZX851975 CJS851975:CJT851975 CTO851975:CTP851975 DDK851975:DDL851975 DNG851975:DNH851975 DXC851975:DXD851975 EGY851975:EGZ851975 EQU851975:EQV851975 FAQ851975:FAR851975 FKM851975:FKN851975 FUI851975:FUJ851975 GEE851975:GEF851975 GOA851975:GOB851975 GXW851975:GXX851975 HHS851975:HHT851975 HRO851975:HRP851975 IBK851975:IBL851975 ILG851975:ILH851975 IVC851975:IVD851975 JEY851975:JEZ851975 JOU851975:JOV851975 JYQ851975:JYR851975 KIM851975:KIN851975 KSI851975:KSJ851975 LCE851975:LCF851975 LMA851975:LMB851975 LVW851975:LVX851975 MFS851975:MFT851975 MPO851975:MPP851975 MZK851975:MZL851975 NJG851975:NJH851975 NTC851975:NTD851975 OCY851975:OCZ851975 OMU851975:OMV851975 OWQ851975:OWR851975 PGM851975:PGN851975 PQI851975:PQJ851975 QAE851975:QAF851975 QKA851975:QKB851975 QTW851975:QTX851975 RDS851975:RDT851975 RNO851975:RNP851975 RXK851975:RXL851975 SHG851975:SHH851975 SRC851975:SRD851975 TAY851975:TAZ851975 TKU851975:TKV851975 TUQ851975:TUR851975 UEM851975:UEN851975 UOI851975:UOJ851975 UYE851975:UYF851975 VIA851975:VIB851975 VRW851975:VRX851975 WBS851975:WBT851975 WLO851975:WLP851975 WVK851975:WVL851975 C917511:D917511 IY917511:IZ917511 SU917511:SV917511 ACQ917511:ACR917511 AMM917511:AMN917511 AWI917511:AWJ917511 BGE917511:BGF917511 BQA917511:BQB917511 BZW917511:BZX917511 CJS917511:CJT917511 CTO917511:CTP917511 DDK917511:DDL917511 DNG917511:DNH917511 DXC917511:DXD917511 EGY917511:EGZ917511 EQU917511:EQV917511 FAQ917511:FAR917511 FKM917511:FKN917511 FUI917511:FUJ917511 GEE917511:GEF917511 GOA917511:GOB917511 GXW917511:GXX917511 HHS917511:HHT917511 HRO917511:HRP917511 IBK917511:IBL917511 ILG917511:ILH917511 IVC917511:IVD917511 JEY917511:JEZ917511 JOU917511:JOV917511 JYQ917511:JYR917511 KIM917511:KIN917511 KSI917511:KSJ917511 LCE917511:LCF917511 LMA917511:LMB917511 LVW917511:LVX917511 MFS917511:MFT917511 MPO917511:MPP917511 MZK917511:MZL917511 NJG917511:NJH917511 NTC917511:NTD917511 OCY917511:OCZ917511 OMU917511:OMV917511 OWQ917511:OWR917511 PGM917511:PGN917511 PQI917511:PQJ917511 QAE917511:QAF917511 QKA917511:QKB917511 QTW917511:QTX917511 RDS917511:RDT917511 RNO917511:RNP917511 RXK917511:RXL917511 SHG917511:SHH917511 SRC917511:SRD917511 TAY917511:TAZ917511 TKU917511:TKV917511 TUQ917511:TUR917511 UEM917511:UEN917511 UOI917511:UOJ917511 UYE917511:UYF917511 VIA917511:VIB917511 VRW917511:VRX917511 WBS917511:WBT917511 WLO917511:WLP917511 WVK917511:WVL917511 C983047:D983047 IY983047:IZ983047 SU983047:SV983047 ACQ983047:ACR983047 AMM983047:AMN983047 AWI983047:AWJ983047 BGE983047:BGF983047 BQA983047:BQB983047 BZW983047:BZX983047 CJS983047:CJT983047 CTO983047:CTP983047 DDK983047:DDL983047 DNG983047:DNH983047 DXC983047:DXD983047 EGY983047:EGZ983047 EQU983047:EQV983047 FAQ983047:FAR983047 FKM983047:FKN983047 FUI983047:FUJ983047 GEE983047:GEF983047 GOA983047:GOB983047 GXW983047:GXX983047 HHS983047:HHT983047 HRO983047:HRP983047 IBK983047:IBL983047 ILG983047:ILH983047 IVC983047:IVD983047 JEY983047:JEZ983047 JOU983047:JOV983047 JYQ983047:JYR983047 KIM983047:KIN983047 KSI983047:KSJ983047 LCE983047:LCF983047 LMA983047:LMB983047 LVW983047:LVX983047 MFS983047:MFT983047 MPO983047:MPP983047 MZK983047:MZL983047 NJG983047:NJH983047 NTC983047:NTD983047 OCY983047:OCZ983047 OMU983047:OMV983047 OWQ983047:OWR983047 PGM983047:PGN983047 PQI983047:PQJ983047 QAE983047:QAF983047 QKA983047:QKB983047 QTW983047:QTX983047 RDS983047:RDT983047 RNO983047:RNP983047 RXK983047:RXL983047 SHG983047:SHH983047 SRC983047:SRD983047 TAY983047:TAZ983047 TKU983047:TKV983047 TUQ983047:TUR983047 UEM983047:UEN983047 UOI983047:UOJ983047 UYE983047:UYF983047 VIA983047:VIB983047 VRW983047:VRX983047 WBS983047:WBT983047 WLO983047:WLP983047 WVK983047:WVL983047">
      <formula1>AND(C7&gt;=1,C7&lt;=12)</formula1>
    </dataValidation>
  </dataValidations>
  <printOptions horizontalCentered="1"/>
  <pageMargins left="0.39370078740157483" right="0.39370078740157483" top="0.98425196850393704" bottom="0.59055118110236227" header="0.39370078740157483" footer="0.39370078740157483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18</xdr:col>
                    <xdr:colOff>28575</xdr:colOff>
                    <xdr:row>9</xdr:row>
                    <xdr:rowOff>28575</xdr:rowOff>
                  </from>
                  <to>
                    <xdr:col>19</xdr:col>
                    <xdr:colOff>95250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Check Box 2">
              <controlPr defaultSize="0" autoFill="0" autoLine="0" autoPict="0">
                <anchor moveWithCells="1">
                  <from>
                    <xdr:col>18</xdr:col>
                    <xdr:colOff>28575</xdr:colOff>
                    <xdr:row>10</xdr:row>
                    <xdr:rowOff>28575</xdr:rowOff>
                  </from>
                  <to>
                    <xdr:col>19</xdr:col>
                    <xdr:colOff>95250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Check Box 3">
              <controlPr defaultSize="0" autoFill="0" autoLine="0" autoPict="0">
                <anchor moveWithCells="1">
                  <from>
                    <xdr:col>18</xdr:col>
                    <xdr:colOff>28575</xdr:colOff>
                    <xdr:row>11</xdr:row>
                    <xdr:rowOff>28575</xdr:rowOff>
                  </from>
                  <to>
                    <xdr:col>19</xdr:col>
                    <xdr:colOff>95250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Check Box 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Check Box 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Check Box 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Check Box 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1" name="Check Box 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3" r:id="rId12" name="Check Box 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4" r:id="rId13" name="Check Box 1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5" r:id="rId14" name="Check Box 1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6" r:id="rId15" name="Check Box 1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7" r:id="rId16" name="Check Box 1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8" r:id="rId17" name="Check Box 1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9" r:id="rId18" name="Check Box 1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0" r:id="rId19" name="Check Box 1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1" r:id="rId20" name="Check Box 1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2" r:id="rId21" name="Check Box 1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3" r:id="rId22" name="Check Box 1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4" r:id="rId23" name="Check Box 2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5" r:id="rId24" name="Check Box 2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6" r:id="rId25" name="Check Box 2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7" r:id="rId26" name="Check Box 2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8" r:id="rId2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9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0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1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2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3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4" r:id="rId33" name="Check Box 3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5" r:id="rId3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6" r:id="rId3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7" r:id="rId3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8" r:id="rId3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9" r:id="rId3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0" r:id="rId39" name="Check Box 3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1" r:id="rId40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2" r:id="rId41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3" r:id="rId42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4" r:id="rId43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5" r:id="rId44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6" r:id="rId45" name="Check Box 4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7" r:id="rId46" name="Check Box 4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8" r:id="rId47" name="Check Box 4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9" r:id="rId48" name="Check Box 4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0" r:id="rId49" name="Check Box 4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1" r:id="rId50" name="Check Box 47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2" r:id="rId51" name="Check Box 48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3" r:id="rId52" name="Check Box 49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4" r:id="rId53" name="Check Box 50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5" r:id="rId54" name="Check Box 51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6" r:id="rId55" name="Check Box 52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7" r:id="rId56" name="Check Box 53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8" r:id="rId57" name="Check Box 54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9" r:id="rId58" name="Check Box 55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0" r:id="rId59" name="Check Box 56">
              <controlPr defaultSize="0" autoFill="0" autoLine="0" autoPict="0">
                <anchor moveWithCells="1">
                  <from>
                    <xdr:col>18</xdr:col>
                    <xdr:colOff>28575</xdr:colOff>
                    <xdr:row>12</xdr:row>
                    <xdr:rowOff>0</xdr:rowOff>
                  </from>
                  <to>
                    <xdr:col>19</xdr:col>
                    <xdr:colOff>95250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1" r:id="rId60" name="Check Box 57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28575</xdr:rowOff>
                  </from>
                  <to>
                    <xdr:col>19</xdr:col>
                    <xdr:colOff>95250</xdr:colOff>
                    <xdr:row>39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0" workbookViewId="0">
      <selection activeCell="H41" sqref="H41"/>
    </sheetView>
  </sheetViews>
  <sheetFormatPr defaultRowHeight="13.5"/>
  <cols>
    <col min="1" max="1" width="20.109375" customWidth="1"/>
    <col min="2" max="2" width="11.109375" customWidth="1"/>
    <col min="4" max="4" width="16.33203125" customWidth="1"/>
    <col min="6" max="6" width="9.5546875" bestFit="1" customWidth="1"/>
    <col min="7" max="7" width="17.44140625" customWidth="1"/>
    <col min="8" max="8" width="18.21875" customWidth="1"/>
  </cols>
  <sheetData>
    <row r="1" spans="1:9">
      <c r="A1" t="s">
        <v>939</v>
      </c>
      <c r="B1">
        <v>2010</v>
      </c>
      <c r="C1">
        <v>1840000</v>
      </c>
      <c r="D1" t="s">
        <v>940</v>
      </c>
      <c r="E1">
        <v>2</v>
      </c>
      <c r="F1">
        <f>C1*E1</f>
        <v>3680000</v>
      </c>
      <c r="G1" s="4161">
        <f>F1+F2</f>
        <v>22980000</v>
      </c>
      <c r="H1" s="4161">
        <f>G1/12</f>
        <v>1915000</v>
      </c>
      <c r="I1" s="4378">
        <f>H1/12</f>
        <v>159583.33333333334</v>
      </c>
    </row>
    <row r="2" spans="1:9">
      <c r="A2" t="s">
        <v>941</v>
      </c>
      <c r="B2">
        <v>2011</v>
      </c>
      <c r="C2">
        <v>1930000</v>
      </c>
      <c r="D2" t="s">
        <v>940</v>
      </c>
      <c r="E2">
        <v>10</v>
      </c>
      <c r="F2">
        <f>C2*E2</f>
        <v>19300000</v>
      </c>
      <c r="G2" s="4161"/>
      <c r="H2" s="4161"/>
      <c r="I2" s="4378"/>
    </row>
    <row r="3" spans="1:9">
      <c r="C3">
        <v>1964300</v>
      </c>
    </row>
    <row r="5" spans="1:9">
      <c r="A5" t="s">
        <v>942</v>
      </c>
      <c r="B5">
        <f>I1</f>
        <v>159583.33333333334</v>
      </c>
      <c r="C5">
        <v>28</v>
      </c>
      <c r="D5" s="2238">
        <f>B5*C5</f>
        <v>4468333.333333334</v>
      </c>
    </row>
    <row r="6" spans="1:9">
      <c r="A6" t="s">
        <v>1060</v>
      </c>
    </row>
    <row r="7" spans="1:9">
      <c r="A7" t="s">
        <v>1061</v>
      </c>
    </row>
    <row r="8" spans="1:9">
      <c r="B8">
        <f>H1*2</f>
        <v>3830000</v>
      </c>
      <c r="C8">
        <f>B5*4</f>
        <v>638333.33333333337</v>
      </c>
      <c r="D8">
        <f>B8+C8</f>
        <v>4468333.333333333</v>
      </c>
    </row>
    <row r="15" spans="1:9">
      <c r="D15">
        <v>1664300</v>
      </c>
    </row>
    <row r="16" spans="1:9">
      <c r="D16">
        <v>600000</v>
      </c>
    </row>
    <row r="17" spans="4:4">
      <c r="D17">
        <v>1664300</v>
      </c>
    </row>
    <row r="18" spans="4:4">
      <c r="D18">
        <v>1782520</v>
      </c>
    </row>
    <row r="19" spans="4:4">
      <c r="D19">
        <v>1782520</v>
      </c>
    </row>
    <row r="20" spans="4:4">
      <c r="D20" s="2239">
        <f>SUM(D15:D19)</f>
        <v>7493640</v>
      </c>
    </row>
  </sheetData>
  <mergeCells count="3">
    <mergeCell ref="G1:G2"/>
    <mergeCell ref="H1:H2"/>
    <mergeCell ref="I1:I2"/>
  </mergeCells>
  <phoneticPr fontId="5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5" sqref="O25"/>
    </sheetView>
  </sheetViews>
  <sheetFormatPr defaultRowHeight="13.5"/>
  <sheetData/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H69" sqref="H69:K69"/>
    </sheetView>
  </sheetViews>
  <sheetFormatPr defaultRowHeight="13.5"/>
  <cols>
    <col min="1" max="1" width="8.88671875" style="34"/>
    <col min="2" max="2" width="16.33203125" style="34" customWidth="1"/>
    <col min="3" max="3" width="11.21875" style="34" bestFit="1" customWidth="1"/>
    <col min="4" max="4" width="8.88671875" style="34"/>
    <col min="5" max="5" width="14.88671875" style="34" customWidth="1"/>
    <col min="6" max="10" width="9.109375" style="34" bestFit="1" customWidth="1"/>
    <col min="11" max="12" width="9" style="34" bestFit="1" customWidth="1"/>
    <col min="14" max="14" width="11.77734375" bestFit="1" customWidth="1"/>
  </cols>
  <sheetData>
    <row r="1" spans="1:12" ht="14.25" thickTop="1">
      <c r="A1" s="4379" t="s">
        <v>5163</v>
      </c>
      <c r="B1" s="4380"/>
      <c r="C1" s="4381"/>
      <c r="D1" s="4379" t="s">
        <v>5164</v>
      </c>
      <c r="E1" s="4380"/>
      <c r="F1" s="4380"/>
      <c r="G1" s="4380"/>
      <c r="H1" s="4380"/>
      <c r="I1" s="4380"/>
      <c r="J1" s="4380"/>
      <c r="K1" s="4380"/>
      <c r="L1" s="4381"/>
    </row>
    <row r="2" spans="1:12">
      <c r="A2" s="4382" t="s">
        <v>5165</v>
      </c>
      <c r="B2" s="4382" t="s">
        <v>5166</v>
      </c>
      <c r="C2" s="4382" t="s">
        <v>5167</v>
      </c>
      <c r="D2" s="4384" t="s">
        <v>5165</v>
      </c>
      <c r="E2" s="4384" t="s">
        <v>667</v>
      </c>
      <c r="F2" s="4384" t="s">
        <v>5168</v>
      </c>
      <c r="G2" s="4384" t="s">
        <v>1065</v>
      </c>
      <c r="H2" s="4384" t="s">
        <v>713</v>
      </c>
      <c r="I2" s="4384" t="s">
        <v>5169</v>
      </c>
      <c r="J2" s="3688" t="s">
        <v>5170</v>
      </c>
      <c r="K2" s="3688" t="s">
        <v>5172</v>
      </c>
      <c r="L2" s="4384" t="s">
        <v>5174</v>
      </c>
    </row>
    <row r="3" spans="1:12" ht="14.25" thickBot="1">
      <c r="A3" s="4383"/>
      <c r="B3" s="4383"/>
      <c r="C3" s="4383"/>
      <c r="D3" s="4385"/>
      <c r="E3" s="4385"/>
      <c r="F3" s="4385"/>
      <c r="G3" s="4385"/>
      <c r="H3" s="4385"/>
      <c r="I3" s="4385"/>
      <c r="J3" s="3689" t="s">
        <v>5171</v>
      </c>
      <c r="K3" s="3690" t="s">
        <v>5173</v>
      </c>
      <c r="L3" s="4385"/>
    </row>
    <row r="4" spans="1:12" ht="14.25" thickTop="1">
      <c r="A4" s="4386" t="s">
        <v>1091</v>
      </c>
      <c r="B4" s="3706" t="s">
        <v>495</v>
      </c>
      <c r="C4" s="3707">
        <v>51075000</v>
      </c>
      <c r="D4" s="3692" t="s">
        <v>726</v>
      </c>
      <c r="E4" s="3692" t="s">
        <v>672</v>
      </c>
      <c r="F4" s="3707">
        <v>20623500</v>
      </c>
      <c r="G4" s="3708"/>
      <c r="H4" s="3707">
        <v>19641000</v>
      </c>
      <c r="I4" s="3707">
        <v>982500</v>
      </c>
      <c r="J4" s="3708"/>
      <c r="K4" s="3708"/>
      <c r="L4" s="3708"/>
    </row>
    <row r="5" spans="1:12">
      <c r="A5" s="4387"/>
      <c r="B5" s="3709" t="s">
        <v>496</v>
      </c>
      <c r="C5" s="3710">
        <v>4200000</v>
      </c>
      <c r="D5" s="3693"/>
      <c r="E5" s="3689" t="s">
        <v>674</v>
      </c>
      <c r="F5" s="3711">
        <v>1838140</v>
      </c>
      <c r="G5" s="3697"/>
      <c r="H5" s="3711">
        <v>969300</v>
      </c>
      <c r="I5" s="3711">
        <v>868840</v>
      </c>
      <c r="J5" s="3697"/>
      <c r="K5" s="3712"/>
      <c r="L5" s="3697"/>
    </row>
    <row r="6" spans="1:12">
      <c r="A6" s="4382" t="s">
        <v>1107</v>
      </c>
      <c r="B6" s="3709" t="s">
        <v>497</v>
      </c>
      <c r="C6" s="3710">
        <v>70372500</v>
      </c>
      <c r="D6" s="3693"/>
      <c r="E6" s="3689" t="s">
        <v>675</v>
      </c>
      <c r="F6" s="3711">
        <v>1663860</v>
      </c>
      <c r="G6" s="3697"/>
      <c r="H6" s="3711">
        <v>16600</v>
      </c>
      <c r="I6" s="3711">
        <v>1647260</v>
      </c>
      <c r="J6" s="3697"/>
      <c r="K6" s="3712"/>
      <c r="L6" s="3697"/>
    </row>
    <row r="7" spans="1:12">
      <c r="A7" s="4388"/>
      <c r="B7" s="3709" t="s">
        <v>500</v>
      </c>
      <c r="C7" s="3710">
        <v>24313468</v>
      </c>
      <c r="D7" s="3693"/>
      <c r="E7" s="3689" t="s">
        <v>676</v>
      </c>
      <c r="F7" s="3711">
        <v>13307200</v>
      </c>
      <c r="G7" s="3697"/>
      <c r="H7" s="3713"/>
      <c r="I7" s="3711">
        <v>13307200</v>
      </c>
      <c r="J7" s="3697"/>
      <c r="K7" s="3712"/>
      <c r="L7" s="3697"/>
    </row>
    <row r="8" spans="1:12">
      <c r="A8" s="4388"/>
      <c r="B8" s="3709" t="s">
        <v>501</v>
      </c>
      <c r="C8" s="3710">
        <v>3600000</v>
      </c>
      <c r="D8" s="3693"/>
      <c r="E8" s="3689" t="s">
        <v>677</v>
      </c>
      <c r="F8" s="3711">
        <v>60000</v>
      </c>
      <c r="G8" s="3697"/>
      <c r="H8" s="3711">
        <v>60000</v>
      </c>
      <c r="I8" s="3713"/>
      <c r="J8" s="3697"/>
      <c r="K8" s="3712"/>
      <c r="L8" s="3697"/>
    </row>
    <row r="9" spans="1:12">
      <c r="A9" s="4388"/>
      <c r="B9" s="3709" t="s">
        <v>498</v>
      </c>
      <c r="C9" s="3710">
        <v>590050</v>
      </c>
      <c r="D9" s="3693"/>
      <c r="E9" s="3689" t="s">
        <v>678</v>
      </c>
      <c r="F9" s="3713">
        <v>0</v>
      </c>
      <c r="G9" s="3697"/>
      <c r="H9" s="3713"/>
      <c r="I9" s="3713"/>
      <c r="J9" s="3697"/>
      <c r="K9" s="3712"/>
      <c r="L9" s="3697"/>
    </row>
    <row r="10" spans="1:12">
      <c r="A10" s="4388"/>
      <c r="B10" s="3709" t="s">
        <v>499</v>
      </c>
      <c r="C10" s="3710">
        <v>3274600</v>
      </c>
      <c r="D10" s="3693"/>
      <c r="E10" s="3689" t="s">
        <v>679</v>
      </c>
      <c r="F10" s="3711">
        <v>355400</v>
      </c>
      <c r="G10" s="3697"/>
      <c r="H10" s="3711">
        <v>355400</v>
      </c>
      <c r="I10" s="3713"/>
      <c r="J10" s="3697"/>
      <c r="K10" s="3712"/>
      <c r="L10" s="3697"/>
    </row>
    <row r="11" spans="1:12">
      <c r="A11" s="4388"/>
      <c r="B11" s="3709" t="s">
        <v>5175</v>
      </c>
      <c r="C11" s="3710">
        <v>22500000</v>
      </c>
      <c r="D11" s="3693"/>
      <c r="E11" s="3689" t="s">
        <v>5176</v>
      </c>
      <c r="F11" s="3713">
        <v>0</v>
      </c>
      <c r="G11" s="3697"/>
      <c r="H11" s="3713"/>
      <c r="I11" s="3713"/>
      <c r="J11" s="3697"/>
      <c r="K11" s="3712"/>
      <c r="L11" s="3697"/>
    </row>
    <row r="12" spans="1:12">
      <c r="A12" s="4387"/>
      <c r="B12" s="3709" t="s">
        <v>5177</v>
      </c>
      <c r="C12" s="3710">
        <v>754310</v>
      </c>
      <c r="D12" s="3693"/>
      <c r="E12" s="3689" t="s">
        <v>681</v>
      </c>
      <c r="F12" s="3711">
        <v>1056680</v>
      </c>
      <c r="G12" s="3697"/>
      <c r="H12" s="3711">
        <v>1056680</v>
      </c>
      <c r="I12" s="3713"/>
      <c r="J12" s="3697"/>
      <c r="K12" s="3712"/>
      <c r="L12" s="3697"/>
    </row>
    <row r="13" spans="1:12">
      <c r="A13" s="4382" t="s">
        <v>638</v>
      </c>
      <c r="B13" s="3709" t="s">
        <v>5178</v>
      </c>
      <c r="C13" s="3710">
        <v>15000000</v>
      </c>
      <c r="D13" s="3693"/>
      <c r="E13" s="3689" t="s">
        <v>683</v>
      </c>
      <c r="F13" s="3711">
        <v>3737250</v>
      </c>
      <c r="G13" s="3697"/>
      <c r="H13" s="3711">
        <v>3218650</v>
      </c>
      <c r="I13" s="3711">
        <v>80000</v>
      </c>
      <c r="J13" s="3711">
        <v>438600</v>
      </c>
      <c r="K13" s="3712"/>
      <c r="L13" s="3697"/>
    </row>
    <row r="14" spans="1:12">
      <c r="A14" s="4387"/>
      <c r="B14" s="3709" t="s">
        <v>5179</v>
      </c>
      <c r="C14" s="3714" t="s">
        <v>1081</v>
      </c>
      <c r="D14" s="3693"/>
      <c r="E14" s="3689" t="s">
        <v>704</v>
      </c>
      <c r="F14" s="3713">
        <v>0</v>
      </c>
      <c r="G14" s="3697"/>
      <c r="H14" s="3713"/>
      <c r="I14" s="3713"/>
      <c r="J14" s="3713"/>
      <c r="K14" s="3712"/>
      <c r="L14" s="3697"/>
    </row>
    <row r="15" spans="1:12">
      <c r="A15" s="3715" t="s">
        <v>1080</v>
      </c>
      <c r="B15" s="3709" t="s">
        <v>5180</v>
      </c>
      <c r="C15" s="3710">
        <v>15286</v>
      </c>
      <c r="D15" s="3693"/>
      <c r="E15" s="3689" t="s">
        <v>5181</v>
      </c>
      <c r="F15" s="3711">
        <v>9890880</v>
      </c>
      <c r="G15" s="3711">
        <v>250520</v>
      </c>
      <c r="H15" s="3711">
        <v>4095000</v>
      </c>
      <c r="I15" s="3711">
        <v>340250</v>
      </c>
      <c r="J15" s="3713"/>
      <c r="K15" s="3716">
        <v>5205110</v>
      </c>
      <c r="L15" s="3697"/>
    </row>
    <row r="16" spans="1:12">
      <c r="A16" s="3715" t="s">
        <v>5182</v>
      </c>
      <c r="B16" s="3709" t="s">
        <v>5183</v>
      </c>
      <c r="C16" s="3710">
        <v>12099250</v>
      </c>
      <c r="D16" s="3694"/>
      <c r="E16" s="3695" t="s">
        <v>686</v>
      </c>
      <c r="F16" s="3710">
        <v>9025390</v>
      </c>
      <c r="G16" s="3710">
        <v>8312390</v>
      </c>
      <c r="H16" s="3714"/>
      <c r="I16" s="3714"/>
      <c r="J16" s="3714"/>
      <c r="K16" s="3694"/>
      <c r="L16" s="3710">
        <v>713000</v>
      </c>
    </row>
    <row r="17" spans="1:12">
      <c r="A17" s="3696"/>
      <c r="B17" s="3696"/>
      <c r="C17" s="3696"/>
      <c r="D17" s="3694"/>
      <c r="E17" s="3695" t="s">
        <v>687</v>
      </c>
      <c r="F17" s="3710">
        <v>42467581</v>
      </c>
      <c r="G17" s="3710">
        <v>1210930</v>
      </c>
      <c r="H17" s="3710">
        <v>5686545</v>
      </c>
      <c r="I17" s="3710">
        <v>2688210</v>
      </c>
      <c r="J17" s="3710">
        <v>32881896</v>
      </c>
      <c r="K17" s="3694"/>
      <c r="L17" s="3696"/>
    </row>
    <row r="18" spans="1:12">
      <c r="A18" s="3696"/>
      <c r="B18" s="3696"/>
      <c r="C18" s="3696"/>
      <c r="D18" s="3693" t="s">
        <v>689</v>
      </c>
      <c r="E18" s="3689" t="s">
        <v>690</v>
      </c>
      <c r="F18" s="3711">
        <v>37546840</v>
      </c>
      <c r="G18" s="3711">
        <v>37546840</v>
      </c>
      <c r="H18" s="3697"/>
      <c r="I18" s="3697"/>
      <c r="J18" s="3697"/>
      <c r="K18" s="3712"/>
      <c r="L18" s="3697"/>
    </row>
    <row r="19" spans="1:12">
      <c r="A19" s="3696"/>
      <c r="B19" s="3696"/>
      <c r="C19" s="3696"/>
      <c r="D19" s="3693"/>
      <c r="E19" s="3689" t="s">
        <v>691</v>
      </c>
      <c r="F19" s="3711">
        <v>6600000</v>
      </c>
      <c r="G19" s="3711">
        <v>6600000</v>
      </c>
      <c r="H19" s="3697"/>
      <c r="I19" s="3697"/>
      <c r="J19" s="3697"/>
      <c r="K19" s="3712"/>
      <c r="L19" s="3697"/>
    </row>
    <row r="20" spans="1:12">
      <c r="A20" s="3696"/>
      <c r="B20" s="3717"/>
      <c r="C20" s="3696"/>
      <c r="D20" s="3695"/>
      <c r="E20" s="3695" t="s">
        <v>693</v>
      </c>
      <c r="F20" s="3710">
        <v>10243470</v>
      </c>
      <c r="G20" s="3710">
        <v>10243470</v>
      </c>
      <c r="H20" s="3696"/>
      <c r="I20" s="3696"/>
      <c r="J20" s="3696"/>
      <c r="K20" s="3697"/>
      <c r="L20" s="3697"/>
    </row>
    <row r="21" spans="1:12">
      <c r="A21" s="3696"/>
      <c r="B21" s="3696"/>
      <c r="C21" s="3696"/>
      <c r="D21" s="3695"/>
      <c r="E21" s="3695" t="s">
        <v>694</v>
      </c>
      <c r="F21" s="3710">
        <v>2000850</v>
      </c>
      <c r="G21" s="3710">
        <v>2000850</v>
      </c>
      <c r="H21" s="3696"/>
      <c r="I21" s="3696"/>
      <c r="J21" s="3696"/>
      <c r="K21" s="3697"/>
      <c r="L21" s="3697"/>
    </row>
    <row r="22" spans="1:12">
      <c r="A22" s="3696"/>
      <c r="B22" s="3696"/>
      <c r="C22" s="3720">
        <f>SUM(C4:C21)</f>
        <v>207794464</v>
      </c>
      <c r="D22" s="3698"/>
      <c r="E22" s="3695" t="s">
        <v>695</v>
      </c>
      <c r="F22" s="3710">
        <v>5157961</v>
      </c>
      <c r="G22" s="3710">
        <v>5157961</v>
      </c>
      <c r="H22" s="3696"/>
      <c r="I22" s="3696"/>
      <c r="J22" s="3696"/>
      <c r="K22" s="3712"/>
      <c r="L22" s="3697"/>
    </row>
    <row r="23" spans="1:12">
      <c r="A23" s="3696"/>
      <c r="B23" s="3696"/>
      <c r="C23" s="3696"/>
      <c r="D23" s="3693" t="s">
        <v>696</v>
      </c>
      <c r="E23" s="3689" t="s">
        <v>697</v>
      </c>
      <c r="F23" s="3711">
        <v>8643800</v>
      </c>
      <c r="G23" s="3711">
        <v>8643800</v>
      </c>
      <c r="H23" s="3697"/>
      <c r="I23" s="3697"/>
      <c r="J23" s="3697"/>
      <c r="K23" s="3712"/>
      <c r="L23" s="3697"/>
    </row>
    <row r="24" spans="1:12">
      <c r="A24" s="3696"/>
      <c r="B24" s="3696"/>
      <c r="C24" s="3696"/>
      <c r="D24" s="3699"/>
      <c r="E24" s="3689" t="s">
        <v>698</v>
      </c>
      <c r="F24" s="3711">
        <v>1995850</v>
      </c>
      <c r="G24" s="3711">
        <v>1995850</v>
      </c>
      <c r="H24" s="3697"/>
      <c r="I24" s="3697"/>
      <c r="J24" s="3697"/>
      <c r="K24" s="3712"/>
      <c r="L24" s="3697"/>
    </row>
    <row r="25" spans="1:12">
      <c r="A25" s="3696"/>
      <c r="B25" s="3696"/>
      <c r="C25" s="3696"/>
      <c r="D25" s="3712"/>
      <c r="E25" s="3689" t="s">
        <v>699</v>
      </c>
      <c r="F25" s="3711">
        <v>406800</v>
      </c>
      <c r="G25" s="3711">
        <v>406800</v>
      </c>
      <c r="H25" s="3697"/>
      <c r="I25" s="3697"/>
      <c r="J25" s="3697"/>
      <c r="K25" s="3712"/>
      <c r="L25" s="3697"/>
    </row>
    <row r="26" spans="1:12">
      <c r="A26" s="3696"/>
      <c r="B26" s="3696"/>
      <c r="C26" s="3696"/>
      <c r="D26" s="3700"/>
      <c r="E26" s="3689" t="s">
        <v>700</v>
      </c>
      <c r="F26" s="3711">
        <v>1773540</v>
      </c>
      <c r="G26" s="3711">
        <v>1773540</v>
      </c>
      <c r="H26" s="3697"/>
      <c r="I26" s="3697"/>
      <c r="J26" s="3697"/>
      <c r="K26" s="3712"/>
      <c r="L26" s="3697"/>
    </row>
    <row r="27" spans="1:12">
      <c r="A27" s="3696"/>
      <c r="B27" s="3696"/>
      <c r="C27" s="3696"/>
      <c r="D27" s="3701"/>
      <c r="E27" s="3695" t="s">
        <v>701</v>
      </c>
      <c r="F27" s="3710">
        <v>749190</v>
      </c>
      <c r="G27" s="3710">
        <v>749190</v>
      </c>
      <c r="H27" s="3696"/>
      <c r="I27" s="3696"/>
      <c r="J27" s="3696"/>
      <c r="K27" s="3697"/>
      <c r="L27" s="3697"/>
    </row>
    <row r="28" spans="1:12">
      <c r="A28" s="3696"/>
      <c r="B28" s="3696"/>
      <c r="C28" s="3696"/>
      <c r="D28" s="3701"/>
      <c r="E28" s="3695" t="s">
        <v>702</v>
      </c>
      <c r="F28" s="3710">
        <v>384300</v>
      </c>
      <c r="G28" s="3710">
        <v>384300</v>
      </c>
      <c r="H28" s="3696"/>
      <c r="I28" s="3696"/>
      <c r="J28" s="3696"/>
      <c r="K28" s="3697"/>
      <c r="L28" s="3697"/>
    </row>
    <row r="29" spans="1:12">
      <c r="A29" s="3696"/>
      <c r="B29" s="3696"/>
      <c r="C29" s="3696"/>
      <c r="D29" s="3702"/>
      <c r="E29" s="3695" t="s">
        <v>703</v>
      </c>
      <c r="F29" s="3710">
        <v>140000</v>
      </c>
      <c r="G29" s="3710">
        <v>140000</v>
      </c>
      <c r="H29" s="3696"/>
      <c r="I29" s="3696"/>
      <c r="J29" s="3696"/>
      <c r="K29" s="3712"/>
      <c r="L29" s="3697"/>
    </row>
    <row r="30" spans="1:12">
      <c r="A30" s="3696"/>
      <c r="B30" s="3696"/>
      <c r="C30" s="3696"/>
      <c r="D30" s="3700"/>
      <c r="E30" s="3689" t="s">
        <v>684</v>
      </c>
      <c r="F30" s="3711">
        <v>33000</v>
      </c>
      <c r="G30" s="3713"/>
      <c r="H30" s="3686">
        <v>33000</v>
      </c>
      <c r="I30" s="3697"/>
      <c r="J30" s="3697"/>
      <c r="K30" s="3712"/>
      <c r="L30" s="3697"/>
    </row>
    <row r="31" spans="1:12">
      <c r="A31" s="3696"/>
      <c r="B31" s="3696"/>
      <c r="C31" s="3696"/>
      <c r="D31" s="3700"/>
      <c r="E31" s="3689" t="s">
        <v>705</v>
      </c>
      <c r="F31" s="3711">
        <v>79400</v>
      </c>
      <c r="G31" s="3711">
        <v>79400</v>
      </c>
      <c r="H31" s="3697"/>
      <c r="I31" s="3697"/>
      <c r="J31" s="3697"/>
      <c r="K31" s="3712"/>
      <c r="L31" s="3697"/>
    </row>
    <row r="32" spans="1:12">
      <c r="A32" s="3696"/>
      <c r="B32" s="3696"/>
      <c r="C32" s="3696"/>
      <c r="D32" s="3700"/>
      <c r="E32" s="3689" t="s">
        <v>706</v>
      </c>
      <c r="F32" s="3711">
        <v>1630692</v>
      </c>
      <c r="G32" s="3711">
        <v>1630692</v>
      </c>
      <c r="H32" s="3697"/>
      <c r="I32" s="3697"/>
      <c r="J32" s="3697"/>
      <c r="K32" s="3712"/>
      <c r="L32" s="3697"/>
    </row>
    <row r="33" spans="1:14">
      <c r="A33" s="3696"/>
      <c r="B33" s="3696"/>
      <c r="C33" s="3696"/>
      <c r="D33" s="3700"/>
      <c r="E33" s="3689" t="s">
        <v>707</v>
      </c>
      <c r="F33" s="3713">
        <v>0</v>
      </c>
      <c r="G33" s="3713"/>
      <c r="H33" s="3697"/>
      <c r="I33" s="3697"/>
      <c r="J33" s="3697"/>
      <c r="K33" s="3712"/>
      <c r="L33" s="3697"/>
    </row>
    <row r="34" spans="1:14">
      <c r="A34" s="3696"/>
      <c r="B34" s="3696"/>
      <c r="C34" s="3696"/>
      <c r="D34" s="3700"/>
      <c r="E34" s="3689" t="s">
        <v>708</v>
      </c>
      <c r="F34" s="3711">
        <v>3691705</v>
      </c>
      <c r="G34" s="3711">
        <v>3691705</v>
      </c>
      <c r="H34" s="3697"/>
      <c r="I34" s="3697"/>
      <c r="J34" s="3697"/>
      <c r="K34" s="3712"/>
      <c r="L34" s="3697"/>
    </row>
    <row r="35" spans="1:14">
      <c r="A35" s="3696"/>
      <c r="B35" s="3696"/>
      <c r="C35" s="3696"/>
      <c r="D35" s="3712"/>
      <c r="E35" s="3689" t="s">
        <v>709</v>
      </c>
      <c r="F35" s="3711">
        <v>3295000</v>
      </c>
      <c r="G35" s="3711">
        <v>3295000</v>
      </c>
      <c r="H35" s="3697"/>
      <c r="I35" s="3697"/>
      <c r="J35" s="3697"/>
      <c r="K35" s="3712"/>
      <c r="L35" s="3697"/>
    </row>
    <row r="36" spans="1:14">
      <c r="A36" s="3696"/>
      <c r="B36" s="3696"/>
      <c r="C36" s="3696"/>
      <c r="D36" s="3693" t="s">
        <v>712</v>
      </c>
      <c r="E36" s="3689" t="s">
        <v>712</v>
      </c>
      <c r="F36" s="3711">
        <v>19396185</v>
      </c>
      <c r="G36" s="3697"/>
      <c r="H36" s="3697"/>
      <c r="I36" s="3697"/>
      <c r="J36" s="3697"/>
      <c r="K36" s="3712"/>
      <c r="L36" s="3697"/>
    </row>
    <row r="37" spans="1:14" ht="14.25" thickBot="1">
      <c r="A37" s="4389" t="s">
        <v>1125</v>
      </c>
      <c r="B37" s="4390"/>
      <c r="C37" s="3703">
        <v>207794464</v>
      </c>
      <c r="D37" s="4389" t="s">
        <v>1125</v>
      </c>
      <c r="E37" s="4390"/>
      <c r="F37" s="3718">
        <f>SUM(F4:F36)</f>
        <v>207794464</v>
      </c>
      <c r="G37" s="3719"/>
      <c r="H37" s="3719"/>
      <c r="I37" s="3719"/>
      <c r="J37" s="3719"/>
      <c r="K37" s="3719"/>
      <c r="L37" s="3719"/>
    </row>
    <row r="38" spans="1:14" ht="14.25" thickTop="1">
      <c r="G38" s="34">
        <f>SUM(G4:G37)</f>
        <v>94113238</v>
      </c>
      <c r="H38" s="34">
        <f t="shared" ref="H38:L38" si="0">SUM(H4:H37)</f>
        <v>35132175</v>
      </c>
      <c r="I38" s="34">
        <f t="shared" si="0"/>
        <v>19914260</v>
      </c>
      <c r="J38" s="34">
        <f t="shared" si="0"/>
        <v>33320496</v>
      </c>
      <c r="K38" s="34">
        <f t="shared" si="0"/>
        <v>5205110</v>
      </c>
      <c r="L38" s="34">
        <f t="shared" si="0"/>
        <v>713000</v>
      </c>
      <c r="M38" s="34">
        <f>SUM(G38:L38)</f>
        <v>188398279</v>
      </c>
      <c r="N38" s="3691">
        <f>M38+F36</f>
        <v>207794464</v>
      </c>
    </row>
  </sheetData>
  <mergeCells count="17">
    <mergeCell ref="A4:A5"/>
    <mergeCell ref="A6:A12"/>
    <mergeCell ref="A13:A14"/>
    <mergeCell ref="A37:B37"/>
    <mergeCell ref="D37:E37"/>
    <mergeCell ref="A1:C1"/>
    <mergeCell ref="D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</mergeCells>
  <phoneticPr fontId="5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7" workbookViewId="0">
      <selection activeCell="H69" sqref="H69:K69"/>
    </sheetView>
  </sheetViews>
  <sheetFormatPr defaultRowHeight="13.5"/>
  <cols>
    <col min="3" max="3" width="15.5546875" customWidth="1"/>
    <col min="6" max="6" width="15.5546875" customWidth="1"/>
    <col min="13" max="13" width="10.6640625" bestFit="1" customWidth="1"/>
  </cols>
  <sheetData>
    <row r="1" spans="1:13" ht="14.25" thickTop="1">
      <c r="A1" s="4379" t="s">
        <v>5163</v>
      </c>
      <c r="B1" s="4380"/>
      <c r="C1" s="4381"/>
      <c r="D1" s="4379" t="s">
        <v>5164</v>
      </c>
      <c r="E1" s="4380"/>
      <c r="F1" s="4380"/>
      <c r="G1" s="4380"/>
      <c r="H1" s="4380"/>
      <c r="I1" s="4380"/>
      <c r="J1" s="4380"/>
      <c r="K1" s="4380"/>
      <c r="L1" s="4381"/>
    </row>
    <row r="2" spans="1:13">
      <c r="A2" s="4393" t="s">
        <v>5165</v>
      </c>
      <c r="B2" s="4393" t="s">
        <v>5166</v>
      </c>
      <c r="C2" s="4393" t="s">
        <v>5167</v>
      </c>
      <c r="D2" s="4384" t="s">
        <v>5165</v>
      </c>
      <c r="E2" s="4384" t="s">
        <v>667</v>
      </c>
      <c r="F2" s="4384" t="s">
        <v>5168</v>
      </c>
      <c r="G2" s="4384" t="s">
        <v>1065</v>
      </c>
      <c r="H2" s="3704" t="s">
        <v>5184</v>
      </c>
      <c r="I2" s="3704" t="s">
        <v>5185</v>
      </c>
      <c r="J2" s="3704" t="s">
        <v>5170</v>
      </c>
      <c r="K2" s="3704" t="s">
        <v>5172</v>
      </c>
      <c r="L2" s="4384" t="s">
        <v>5174</v>
      </c>
    </row>
    <row r="3" spans="1:13" ht="14.25" thickBot="1">
      <c r="A3" s="4395"/>
      <c r="B3" s="4395"/>
      <c r="C3" s="4395"/>
      <c r="D3" s="4385"/>
      <c r="E3" s="4385"/>
      <c r="F3" s="4385"/>
      <c r="G3" s="4385"/>
      <c r="H3" s="3689" t="s">
        <v>5171</v>
      </c>
      <c r="I3" s="3689" t="s">
        <v>5171</v>
      </c>
      <c r="J3" s="3689" t="s">
        <v>5171</v>
      </c>
      <c r="K3" s="3705" t="s">
        <v>5173</v>
      </c>
      <c r="L3" s="4385"/>
    </row>
    <row r="4" spans="1:13" ht="23.25" thickTop="1">
      <c r="A4" s="4391" t="s">
        <v>1091</v>
      </c>
      <c r="B4" s="3736" t="s">
        <v>495</v>
      </c>
      <c r="C4" s="3730">
        <v>57800000</v>
      </c>
      <c r="D4" s="3692" t="s">
        <v>726</v>
      </c>
      <c r="E4" s="3692" t="s">
        <v>672</v>
      </c>
      <c r="F4" s="3730">
        <v>18000000</v>
      </c>
      <c r="G4" s="3721"/>
      <c r="H4" s="3730">
        <v>8000000</v>
      </c>
      <c r="I4" s="3730">
        <v>10000000</v>
      </c>
      <c r="J4" s="3721"/>
      <c r="K4" s="3721"/>
      <c r="L4" s="3721"/>
    </row>
    <row r="5" spans="1:13" ht="22.5">
      <c r="A5" s="4392"/>
      <c r="B5" s="3714" t="s">
        <v>496</v>
      </c>
      <c r="C5" s="3685">
        <v>3600000</v>
      </c>
      <c r="D5" s="3693"/>
      <c r="E5" s="3689" t="s">
        <v>674</v>
      </c>
      <c r="F5" s="3687">
        <v>7000000</v>
      </c>
      <c r="G5" s="3722"/>
      <c r="H5" s="3687">
        <v>6000000</v>
      </c>
      <c r="I5" s="3687">
        <v>1000000</v>
      </c>
      <c r="J5" s="3722"/>
      <c r="K5" s="3723"/>
      <c r="L5" s="3722"/>
    </row>
    <row r="6" spans="1:13" ht="22.5">
      <c r="A6" s="4393" t="s">
        <v>1107</v>
      </c>
      <c r="B6" s="3714" t="s">
        <v>497</v>
      </c>
      <c r="C6" s="3685">
        <v>70000000</v>
      </c>
      <c r="D6" s="3693"/>
      <c r="E6" s="3689" t="s">
        <v>675</v>
      </c>
      <c r="F6" s="3687">
        <v>4000000</v>
      </c>
      <c r="G6" s="3722"/>
      <c r="H6" s="3687">
        <v>1000000</v>
      </c>
      <c r="I6" s="3687">
        <v>3000000</v>
      </c>
      <c r="J6" s="3722"/>
      <c r="K6" s="3723"/>
      <c r="L6" s="3722"/>
    </row>
    <row r="7" spans="1:13" ht="22.5">
      <c r="A7" s="4394"/>
      <c r="B7" s="3714" t="s">
        <v>500</v>
      </c>
      <c r="C7" s="3685">
        <v>14000000</v>
      </c>
      <c r="D7" s="3693"/>
      <c r="E7" s="3689" t="s">
        <v>676</v>
      </c>
      <c r="F7" s="3687">
        <v>10000000</v>
      </c>
      <c r="G7" s="3722"/>
      <c r="H7" s="3731"/>
      <c r="I7" s="3687">
        <v>10000000</v>
      </c>
      <c r="J7" s="3722"/>
      <c r="K7" s="3723"/>
      <c r="L7" s="3722"/>
    </row>
    <row r="8" spans="1:13" ht="22.5">
      <c r="A8" s="4394"/>
      <c r="B8" s="3714" t="s">
        <v>501</v>
      </c>
      <c r="C8" s="3685">
        <v>3600000</v>
      </c>
      <c r="D8" s="3693"/>
      <c r="E8" s="3689" t="s">
        <v>677</v>
      </c>
      <c r="F8" s="3687">
        <v>500000</v>
      </c>
      <c r="G8" s="3722"/>
      <c r="H8" s="3687">
        <v>500000</v>
      </c>
      <c r="I8" s="3731"/>
      <c r="J8" s="3722"/>
      <c r="K8" s="3723"/>
      <c r="L8" s="3722"/>
    </row>
    <row r="9" spans="1:13" ht="22.5">
      <c r="A9" s="4394"/>
      <c r="B9" s="3714" t="s">
        <v>498</v>
      </c>
      <c r="C9" s="3685">
        <v>1000000</v>
      </c>
      <c r="D9" s="3693"/>
      <c r="E9" s="3689" t="s">
        <v>678</v>
      </c>
      <c r="F9" s="3687">
        <v>150000</v>
      </c>
      <c r="G9" s="3722"/>
      <c r="H9" s="3687">
        <v>150000</v>
      </c>
      <c r="I9" s="3731"/>
      <c r="J9" s="3722"/>
      <c r="K9" s="3723"/>
      <c r="L9" s="3722"/>
    </row>
    <row r="10" spans="1:13" ht="22.5">
      <c r="A10" s="4394"/>
      <c r="B10" s="3714" t="s">
        <v>499</v>
      </c>
      <c r="C10" s="3685">
        <v>10000000</v>
      </c>
      <c r="D10" s="3693"/>
      <c r="E10" s="3689" t="s">
        <v>679</v>
      </c>
      <c r="F10" s="3731">
        <v>0</v>
      </c>
      <c r="G10" s="3722"/>
      <c r="H10" s="3731"/>
      <c r="I10" s="3731"/>
      <c r="J10" s="3722"/>
      <c r="K10" s="3723"/>
      <c r="L10" s="3722"/>
    </row>
    <row r="11" spans="1:13" ht="22.5">
      <c r="A11" s="4394"/>
      <c r="B11" s="3714" t="s">
        <v>5175</v>
      </c>
      <c r="C11" s="3685">
        <v>3000000</v>
      </c>
      <c r="D11" s="3693"/>
      <c r="E11" s="3689" t="s">
        <v>5176</v>
      </c>
      <c r="F11" s="3687">
        <v>330000</v>
      </c>
      <c r="G11" s="3722"/>
      <c r="H11" s="3687">
        <v>330000</v>
      </c>
      <c r="I11" s="3731"/>
      <c r="J11" s="3722"/>
      <c r="K11" s="3723"/>
      <c r="L11" s="3722"/>
    </row>
    <row r="12" spans="1:13">
      <c r="A12" s="4392"/>
      <c r="B12" s="3714" t="s">
        <v>5177</v>
      </c>
      <c r="C12" s="3685">
        <v>6000000</v>
      </c>
      <c r="D12" s="3693"/>
      <c r="E12" s="3689" t="s">
        <v>681</v>
      </c>
      <c r="F12" s="3687">
        <v>1200000</v>
      </c>
      <c r="G12" s="3722"/>
      <c r="H12" s="3687">
        <v>1200000</v>
      </c>
      <c r="I12" s="3731"/>
      <c r="J12" s="3722"/>
      <c r="K12" s="3723"/>
      <c r="L12" s="3722"/>
    </row>
    <row r="13" spans="1:13">
      <c r="A13" s="4393" t="s">
        <v>638</v>
      </c>
      <c r="B13" s="3714" t="s">
        <v>5178</v>
      </c>
      <c r="C13" s="3685">
        <v>10000000</v>
      </c>
      <c r="D13" s="3693"/>
      <c r="E13" s="3689" t="s">
        <v>683</v>
      </c>
      <c r="F13" s="3687">
        <v>2500000</v>
      </c>
      <c r="G13" s="3722"/>
      <c r="H13" s="3687">
        <v>2500000</v>
      </c>
      <c r="I13" s="3731"/>
      <c r="J13" s="3724"/>
      <c r="K13" s="3723"/>
      <c r="L13" s="3722"/>
    </row>
    <row r="14" spans="1:13">
      <c r="A14" s="4392"/>
      <c r="B14" s="3714" t="s">
        <v>5179</v>
      </c>
      <c r="C14" s="3732" t="s">
        <v>1081</v>
      </c>
      <c r="D14" s="3693"/>
      <c r="E14" s="3689" t="s">
        <v>704</v>
      </c>
      <c r="F14" s="3731">
        <v>0</v>
      </c>
      <c r="G14" s="3722"/>
      <c r="H14" s="3731"/>
      <c r="I14" s="3731"/>
      <c r="J14" s="3725"/>
      <c r="K14" s="3723"/>
      <c r="L14" s="3722"/>
    </row>
    <row r="15" spans="1:13" ht="22.5">
      <c r="A15" s="3738" t="s">
        <v>1080</v>
      </c>
      <c r="B15" s="3714" t="s">
        <v>5180</v>
      </c>
      <c r="C15" s="3685">
        <v>3815</v>
      </c>
      <c r="D15" s="3693"/>
      <c r="E15" s="3689" t="s">
        <v>5181</v>
      </c>
      <c r="F15" s="3687">
        <v>9200000</v>
      </c>
      <c r="G15" s="3687">
        <v>4500000</v>
      </c>
      <c r="H15" s="3687">
        <v>1700000</v>
      </c>
      <c r="I15" s="3731"/>
      <c r="J15" s="3725"/>
      <c r="K15" s="3739">
        <v>3000000</v>
      </c>
      <c r="L15" s="3722"/>
      <c r="M15" s="3691">
        <f>SUM(G15:L15)</f>
        <v>9200000</v>
      </c>
    </row>
    <row r="16" spans="1:13">
      <c r="A16" s="3738" t="s">
        <v>5182</v>
      </c>
      <c r="B16" s="3714" t="s">
        <v>5183</v>
      </c>
      <c r="C16" s="3685">
        <v>19396185</v>
      </c>
      <c r="D16" s="3694"/>
      <c r="E16" s="3695" t="s">
        <v>686</v>
      </c>
      <c r="F16" s="3685">
        <v>10000000</v>
      </c>
      <c r="G16" s="3685">
        <v>10000000</v>
      </c>
      <c r="H16" s="3737"/>
      <c r="I16" s="3737"/>
      <c r="J16" s="3726"/>
      <c r="K16" s="3727"/>
      <c r="L16" s="3728"/>
    </row>
    <row r="17" spans="1:13">
      <c r="A17" s="3726"/>
      <c r="B17" s="3696"/>
      <c r="C17" s="3696"/>
      <c r="D17" s="3694"/>
      <c r="E17" s="3695" t="s">
        <v>687</v>
      </c>
      <c r="F17" s="3685">
        <v>15000000</v>
      </c>
      <c r="G17" s="3685">
        <v>500000</v>
      </c>
      <c r="H17" s="3685">
        <v>4000000</v>
      </c>
      <c r="I17" s="3685">
        <v>1500000</v>
      </c>
      <c r="J17" s="3685">
        <v>3000000</v>
      </c>
      <c r="K17" s="3727"/>
      <c r="L17" s="3740">
        <v>6000000</v>
      </c>
      <c r="M17" s="3691"/>
    </row>
    <row r="18" spans="1:13">
      <c r="A18" s="3726"/>
      <c r="B18" s="3696"/>
      <c r="C18" s="3696"/>
      <c r="D18" s="3693" t="s">
        <v>689</v>
      </c>
      <c r="E18" s="3689" t="s">
        <v>690</v>
      </c>
      <c r="F18" s="3687">
        <v>49440000</v>
      </c>
      <c r="G18" s="3687">
        <v>49440000</v>
      </c>
      <c r="H18" s="3697"/>
      <c r="I18" s="3725"/>
      <c r="J18" s="3725"/>
      <c r="K18" s="3729"/>
      <c r="L18" s="3725"/>
    </row>
    <row r="19" spans="1:13">
      <c r="A19" s="3696"/>
      <c r="B19" s="3696"/>
      <c r="C19" s="3696"/>
      <c r="D19" s="3693"/>
      <c r="E19" s="3689" t="s">
        <v>691</v>
      </c>
      <c r="F19" s="3687">
        <v>1000000</v>
      </c>
      <c r="G19" s="3687">
        <v>1000000</v>
      </c>
      <c r="H19" s="3697"/>
      <c r="I19" s="3725"/>
      <c r="J19" s="3725"/>
      <c r="K19" s="3729"/>
      <c r="L19" s="3725"/>
    </row>
    <row r="20" spans="1:13">
      <c r="A20" s="3696"/>
      <c r="B20" s="3728"/>
      <c r="C20" s="3726"/>
      <c r="D20" s="3695"/>
      <c r="E20" s="3695" t="s">
        <v>693</v>
      </c>
      <c r="F20" s="3685">
        <v>2992064</v>
      </c>
      <c r="G20" s="3685">
        <v>2992064</v>
      </c>
      <c r="H20" s="3696"/>
      <c r="I20" s="3726"/>
      <c r="J20" s="3726"/>
      <c r="K20" s="3725"/>
      <c r="L20" s="3725"/>
    </row>
    <row r="21" spans="1:13">
      <c r="A21" s="3696"/>
      <c r="B21" s="3696"/>
      <c r="C21" s="3696"/>
      <c r="D21" s="3695"/>
      <c r="E21" s="3695" t="s">
        <v>694</v>
      </c>
      <c r="F21" s="3685">
        <v>800000</v>
      </c>
      <c r="G21" s="3685">
        <v>800000</v>
      </c>
      <c r="H21" s="3696"/>
      <c r="I21" s="3726"/>
      <c r="J21" s="3726"/>
      <c r="K21" s="3725"/>
      <c r="L21" s="3725"/>
    </row>
    <row r="22" spans="1:13">
      <c r="A22" s="3726"/>
      <c r="B22" s="3726"/>
      <c r="C22" s="3726"/>
      <c r="D22" s="3698"/>
      <c r="E22" s="3695" t="s">
        <v>695</v>
      </c>
      <c r="F22" s="3685">
        <v>4200000</v>
      </c>
      <c r="G22" s="3685">
        <v>4200000</v>
      </c>
      <c r="H22" s="3696"/>
      <c r="I22" s="3726"/>
      <c r="J22" s="3726"/>
      <c r="K22" s="3729"/>
      <c r="L22" s="3725"/>
    </row>
    <row r="23" spans="1:13">
      <c r="A23" s="3726"/>
      <c r="B23" s="3726"/>
      <c r="C23" s="3726"/>
      <c r="D23" s="3693" t="s">
        <v>696</v>
      </c>
      <c r="E23" s="3689" t="s">
        <v>697</v>
      </c>
      <c r="F23" s="3687">
        <v>8760000</v>
      </c>
      <c r="G23" s="3687">
        <v>8760000</v>
      </c>
      <c r="H23" s="3725"/>
      <c r="I23" s="3725"/>
      <c r="J23" s="3741"/>
      <c r="K23" s="3742"/>
      <c r="L23" s="3741"/>
    </row>
    <row r="24" spans="1:13">
      <c r="A24" s="3726"/>
      <c r="B24" s="3726"/>
      <c r="C24" s="3726"/>
      <c r="D24" s="3699"/>
      <c r="E24" s="3689" t="s">
        <v>698</v>
      </c>
      <c r="F24" s="3687">
        <v>1160000</v>
      </c>
      <c r="G24" s="3687">
        <v>1160000</v>
      </c>
      <c r="H24" s="3697"/>
      <c r="I24" s="3697"/>
      <c r="J24" s="3741"/>
      <c r="K24" s="3742"/>
      <c r="L24" s="3741"/>
    </row>
    <row r="25" spans="1:13">
      <c r="A25" s="3726"/>
      <c r="B25" s="3726"/>
      <c r="C25" s="3726"/>
      <c r="D25" s="3729"/>
      <c r="E25" s="3689" t="s">
        <v>699</v>
      </c>
      <c r="F25" s="3687">
        <v>408000</v>
      </c>
      <c r="G25" s="3687">
        <v>408000</v>
      </c>
      <c r="H25" s="3725"/>
      <c r="I25" s="3725"/>
      <c r="J25" s="3741"/>
      <c r="K25" s="3742"/>
      <c r="L25" s="3741"/>
    </row>
    <row r="26" spans="1:13">
      <c r="A26" s="3726"/>
      <c r="B26" s="3726"/>
      <c r="C26" s="3726"/>
      <c r="D26" s="3700"/>
      <c r="E26" s="3689" t="s">
        <v>700</v>
      </c>
      <c r="F26" s="3687">
        <v>2400000</v>
      </c>
      <c r="G26" s="3687">
        <v>2400000</v>
      </c>
      <c r="H26" s="3697"/>
      <c r="I26" s="3697"/>
      <c r="J26" s="3741"/>
      <c r="K26" s="3742"/>
      <c r="L26" s="3741"/>
    </row>
    <row r="27" spans="1:13">
      <c r="A27" s="3726"/>
      <c r="B27" s="3726"/>
      <c r="C27" s="3726"/>
      <c r="D27" s="3701"/>
      <c r="E27" s="3695" t="s">
        <v>701</v>
      </c>
      <c r="F27" s="3685">
        <v>1200000</v>
      </c>
      <c r="G27" s="3685">
        <v>1200000</v>
      </c>
      <c r="H27" s="3726"/>
      <c r="I27" s="3726"/>
      <c r="J27" s="3743"/>
      <c r="K27" s="3741"/>
      <c r="L27" s="3741"/>
    </row>
    <row r="28" spans="1:13">
      <c r="A28" s="3726"/>
      <c r="B28" s="3726"/>
      <c r="C28" s="3726"/>
      <c r="D28" s="3701"/>
      <c r="E28" s="3695" t="s">
        <v>702</v>
      </c>
      <c r="F28" s="3685">
        <v>600000</v>
      </c>
      <c r="G28" s="3685">
        <v>600000</v>
      </c>
      <c r="H28" s="3696"/>
      <c r="I28" s="3726"/>
      <c r="J28" s="3743"/>
      <c r="K28" s="3741"/>
      <c r="L28" s="3741"/>
    </row>
    <row r="29" spans="1:13">
      <c r="A29" s="3726"/>
      <c r="B29" s="3726"/>
      <c r="C29" s="3726"/>
      <c r="D29" s="3702"/>
      <c r="E29" s="3695" t="s">
        <v>703</v>
      </c>
      <c r="F29" s="3685">
        <v>200000</v>
      </c>
      <c r="G29" s="3685">
        <v>200000</v>
      </c>
      <c r="H29" s="3696"/>
      <c r="I29" s="3696"/>
      <c r="J29" s="3743"/>
      <c r="K29" s="3742"/>
      <c r="L29" s="3741"/>
    </row>
    <row r="30" spans="1:13">
      <c r="A30" s="3726"/>
      <c r="B30" s="3726"/>
      <c r="C30" s="3726"/>
      <c r="D30" s="3700"/>
      <c r="E30" s="3689" t="s">
        <v>684</v>
      </c>
      <c r="F30" s="3731"/>
      <c r="G30" s="3731"/>
      <c r="H30" s="3724"/>
      <c r="I30" s="3725"/>
      <c r="J30" s="3741"/>
      <c r="K30" s="3742"/>
      <c r="L30" s="3741"/>
    </row>
    <row r="31" spans="1:13">
      <c r="A31" s="3726"/>
      <c r="B31" s="3726"/>
      <c r="C31" s="3726"/>
      <c r="D31" s="3700"/>
      <c r="E31" s="3689" t="s">
        <v>705</v>
      </c>
      <c r="F31" s="3687">
        <v>300000</v>
      </c>
      <c r="G31" s="3687">
        <v>300000</v>
      </c>
      <c r="H31" s="3725"/>
      <c r="I31" s="3697"/>
      <c r="J31" s="3741"/>
      <c r="K31" s="3742"/>
      <c r="L31" s="3741"/>
    </row>
    <row r="32" spans="1:13">
      <c r="A32" s="3726"/>
      <c r="B32" s="3726"/>
      <c r="C32" s="3726"/>
      <c r="D32" s="3700"/>
      <c r="E32" s="3689" t="s">
        <v>706</v>
      </c>
      <c r="F32" s="3687">
        <v>1480000</v>
      </c>
      <c r="G32" s="3687">
        <v>1480000</v>
      </c>
      <c r="H32" s="3697"/>
      <c r="I32" s="3697"/>
      <c r="J32" s="3741"/>
      <c r="K32" s="3742"/>
      <c r="L32" s="3741"/>
    </row>
    <row r="33" spans="1:14">
      <c r="A33" s="3726"/>
      <c r="B33" s="3726"/>
      <c r="C33" s="3726"/>
      <c r="D33" s="3700"/>
      <c r="E33" s="3689" t="s">
        <v>707</v>
      </c>
      <c r="F33" s="3731"/>
      <c r="G33" s="3731"/>
      <c r="H33" s="3725"/>
      <c r="I33" s="3697"/>
      <c r="J33" s="3741"/>
      <c r="K33" s="3742"/>
      <c r="L33" s="3741"/>
    </row>
    <row r="34" spans="1:14">
      <c r="A34" s="3726"/>
      <c r="B34" s="3726"/>
      <c r="C34" s="3726"/>
      <c r="D34" s="3700"/>
      <c r="E34" s="3689" t="s">
        <v>708</v>
      </c>
      <c r="F34" s="3687">
        <v>3600000</v>
      </c>
      <c r="G34" s="3687">
        <v>3600000</v>
      </c>
      <c r="H34" s="3697"/>
      <c r="I34" s="3697"/>
      <c r="J34" s="3741"/>
      <c r="K34" s="3742"/>
      <c r="L34" s="3741"/>
    </row>
    <row r="35" spans="1:14">
      <c r="A35" s="3726"/>
      <c r="B35" s="3726"/>
      <c r="C35" s="3726"/>
      <c r="D35" s="3733"/>
      <c r="E35" s="3689" t="s">
        <v>709</v>
      </c>
      <c r="F35" s="3687">
        <v>500000</v>
      </c>
      <c r="G35" s="3687">
        <v>500000</v>
      </c>
      <c r="H35" s="3722"/>
      <c r="I35" s="3722"/>
      <c r="J35" s="3725"/>
      <c r="K35" s="3729"/>
      <c r="L35" s="3725"/>
    </row>
    <row r="36" spans="1:14" ht="22.5">
      <c r="A36" s="3726"/>
      <c r="B36" s="3726"/>
      <c r="C36" s="3726"/>
      <c r="D36" s="3693" t="s">
        <v>712</v>
      </c>
      <c r="E36" s="3689" t="s">
        <v>5186</v>
      </c>
      <c r="F36" s="3731">
        <v>41479936</v>
      </c>
      <c r="G36" s="3722"/>
      <c r="H36" s="3722"/>
      <c r="I36" s="3722"/>
      <c r="J36" s="3725"/>
      <c r="K36" s="3729"/>
      <c r="L36" s="3725"/>
    </row>
    <row r="37" spans="1:14" ht="14.25" thickBot="1">
      <c r="A37" s="4389" t="s">
        <v>1125</v>
      </c>
      <c r="B37" s="4390"/>
      <c r="C37" s="3744">
        <f>SUM(C4:C36)</f>
        <v>198400000</v>
      </c>
      <c r="D37" s="4389" t="s">
        <v>1125</v>
      </c>
      <c r="E37" s="4390"/>
      <c r="F37" s="3734">
        <f>SUM(F4:F36)</f>
        <v>198400000</v>
      </c>
      <c r="G37" s="3735">
        <f>SUM(G4:G36)</f>
        <v>94040064</v>
      </c>
      <c r="H37" s="3735">
        <f t="shared" ref="H37:L37" si="0">SUM(H4:H36)</f>
        <v>25380000</v>
      </c>
      <c r="I37" s="3735">
        <f t="shared" si="0"/>
        <v>25500000</v>
      </c>
      <c r="J37" s="3735">
        <f t="shared" si="0"/>
        <v>3000000</v>
      </c>
      <c r="K37" s="3735">
        <f t="shared" si="0"/>
        <v>3000000</v>
      </c>
      <c r="L37" s="3735">
        <f t="shared" si="0"/>
        <v>6000000</v>
      </c>
      <c r="M37" s="3745">
        <f>SUM(G37:L37)</f>
        <v>156920064</v>
      </c>
      <c r="N37" s="3745">
        <f>M37+F36</f>
        <v>198400000</v>
      </c>
    </row>
    <row r="38" spans="1:14" ht="14.25" thickTop="1"/>
  </sheetData>
  <mergeCells count="15">
    <mergeCell ref="A1:C1"/>
    <mergeCell ref="D1:L1"/>
    <mergeCell ref="A2:A3"/>
    <mergeCell ref="B2:B3"/>
    <mergeCell ref="C2:C3"/>
    <mergeCell ref="D2:D3"/>
    <mergeCell ref="E2:E3"/>
    <mergeCell ref="F2:F3"/>
    <mergeCell ref="G2:G3"/>
    <mergeCell ref="L2:L3"/>
    <mergeCell ref="A4:A5"/>
    <mergeCell ref="A6:A12"/>
    <mergeCell ref="A13:A14"/>
    <mergeCell ref="A37:B37"/>
    <mergeCell ref="D37:E37"/>
  </mergeCells>
  <phoneticPr fontId="5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6" sqref="P16"/>
    </sheetView>
  </sheetViews>
  <sheetFormatPr defaultRowHeight="13.5"/>
  <sheetData/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33</vt:i4>
      </vt:variant>
      <vt:variant>
        <vt:lpstr>이름이 지정된 범위</vt:lpstr>
      </vt:variant>
      <vt:variant>
        <vt:i4>51</vt:i4>
      </vt:variant>
    </vt:vector>
  </HeadingPairs>
  <TitlesOfParts>
    <vt:vector size="84" baseType="lpstr">
      <vt:lpstr>예결심의</vt:lpstr>
      <vt:lpstr>2012-13'세입예결산(안)</vt:lpstr>
      <vt:lpstr>2012-13'세출예결산개요</vt:lpstr>
      <vt:lpstr>2013세출예산(산출기초)</vt:lpstr>
      <vt:lpstr>2012-수입내역서</vt:lpstr>
      <vt:lpstr>2012-지출내역서</vt:lpstr>
      <vt:lpstr>2013급여</vt:lpstr>
      <vt:lpstr>1213급여-산출기초 (2)</vt:lpstr>
      <vt:lpstr>1212급여-산출기초</vt:lpstr>
      <vt:lpstr>2012세출개요</vt:lpstr>
      <vt:lpstr>11'세출예산(산출기초종합) (2)</vt:lpstr>
      <vt:lpstr>세입예산 (개요10)</vt:lpstr>
      <vt:lpstr>세출예산 (총괄)</vt:lpstr>
      <vt:lpstr>09년대비총괄표</vt:lpstr>
      <vt:lpstr>세출 (보건소항목)</vt:lpstr>
      <vt:lpstr>이사,실행위</vt:lpstr>
      <vt:lpstr>산출기초(운영)</vt:lpstr>
      <vt:lpstr>산출기초(어르신)</vt:lpstr>
      <vt:lpstr>산출기초(아동)</vt:lpstr>
      <vt:lpstr>산출기초(영유아)</vt:lpstr>
      <vt:lpstr>산출기초(회원)</vt:lpstr>
      <vt:lpstr>2012세출(산출기초) (2)</vt:lpstr>
      <vt:lpstr>11'세입예결산</vt:lpstr>
      <vt:lpstr>급여계산(2010)</vt:lpstr>
      <vt:lpstr>급여계산 (2011)</vt:lpstr>
      <vt:lpstr>카드번호</vt:lpstr>
      <vt:lpstr>11세출개요(1)</vt:lpstr>
      <vt:lpstr>1212급여-상여달</vt:lpstr>
      <vt:lpstr>퇴직금</vt:lpstr>
      <vt:lpstr>Sheet3</vt:lpstr>
      <vt:lpstr>Sheet2</vt:lpstr>
      <vt:lpstr>Sheet4</vt:lpstr>
      <vt:lpstr>Sheet1</vt:lpstr>
      <vt:lpstr>'1212급여-상여달'!_9._기타의_사업</vt:lpstr>
      <vt:lpstr>'1213급여-산출기초 (2)'!_9._기타의_사업</vt:lpstr>
      <vt:lpstr>_9._기타의_사업</vt:lpstr>
      <vt:lpstr>'11''세입예결산'!Print_Area</vt:lpstr>
      <vt:lpstr>'11세출개요(1)'!Print_Area</vt:lpstr>
      <vt:lpstr>'11''세출예산(산출기초종합) (2)'!Print_Area</vt:lpstr>
      <vt:lpstr>'1212급여-산출기초'!Print_Area</vt:lpstr>
      <vt:lpstr>'1212급여-상여달'!Print_Area</vt:lpstr>
      <vt:lpstr>'1213급여-산출기초 (2)'!Print_Area</vt:lpstr>
      <vt:lpstr>'2012-13''세입예결산(안)'!Print_Area</vt:lpstr>
      <vt:lpstr>'2012-13''세출예결산개요'!Print_Area</vt:lpstr>
      <vt:lpstr>'2012세출(산출기초) (2)'!Print_Area</vt:lpstr>
      <vt:lpstr>'2012세출개요'!Print_Area</vt:lpstr>
      <vt:lpstr>'2012-수입내역서'!Print_Area</vt:lpstr>
      <vt:lpstr>'2012-지출내역서'!Print_Area</vt:lpstr>
      <vt:lpstr>'2013급여'!Print_Area</vt:lpstr>
      <vt:lpstr>'2013세출예산(산출기초)'!Print_Area</vt:lpstr>
      <vt:lpstr>'급여계산 (2011)'!Print_Area</vt:lpstr>
      <vt:lpstr>'급여계산(2010)'!Print_Area</vt:lpstr>
      <vt:lpstr>'산출기초(아동)'!Print_Area</vt:lpstr>
      <vt:lpstr>'산출기초(어르신)'!Print_Area</vt:lpstr>
      <vt:lpstr>'산출기초(영유아)'!Print_Area</vt:lpstr>
      <vt:lpstr>'산출기초(운영)'!Print_Area</vt:lpstr>
      <vt:lpstr>'산출기초(회원)'!Print_Area</vt:lpstr>
      <vt:lpstr>'세입예산 (개요10)'!Print_Area</vt:lpstr>
      <vt:lpstr>'세출 (보건소항목)'!Print_Area</vt:lpstr>
      <vt:lpstr>'세출예산 (총괄)'!Print_Area</vt:lpstr>
      <vt:lpstr>예결심의!Print_Area</vt:lpstr>
      <vt:lpstr>'이사,실행위'!Print_Area</vt:lpstr>
      <vt:lpstr>'11''세입예결산'!Print_Titles</vt:lpstr>
      <vt:lpstr>'11''세출예산(산출기초종합) (2)'!Print_Titles</vt:lpstr>
      <vt:lpstr>'1212급여-산출기초'!Print_Titles</vt:lpstr>
      <vt:lpstr>'1212급여-상여달'!Print_Titles</vt:lpstr>
      <vt:lpstr>'1213급여-산출기초 (2)'!Print_Titles</vt:lpstr>
      <vt:lpstr>'2012-13''세입예결산(안)'!Print_Titles</vt:lpstr>
      <vt:lpstr>'2012세출(산출기초) (2)'!Print_Titles</vt:lpstr>
      <vt:lpstr>'2013세출예산(산출기초)'!Print_Titles</vt:lpstr>
      <vt:lpstr>'산출기초(아동)'!Print_Titles</vt:lpstr>
      <vt:lpstr>'산출기초(어르신)'!Print_Titles</vt:lpstr>
      <vt:lpstr>'산출기초(영유아)'!Print_Titles</vt:lpstr>
      <vt:lpstr>'산출기초(운영)'!Print_Titles</vt:lpstr>
      <vt:lpstr>'산출기초(회원)'!Print_Titles</vt:lpstr>
      <vt:lpstr>'세입예산 (개요10)'!Print_Titles</vt:lpstr>
      <vt:lpstr>'세출 (보건소항목)'!Print_Titles</vt:lpstr>
      <vt:lpstr>'세출예산 (총괄)'!Print_Titles</vt:lpstr>
      <vt:lpstr>'1212급여-상여달'!급여대장</vt:lpstr>
      <vt:lpstr>'1213급여-산출기초 (2)'!급여대장</vt:lpstr>
      <vt:lpstr>급여대장</vt:lpstr>
      <vt:lpstr>'1212급여-상여달'!성명</vt:lpstr>
      <vt:lpstr>'1213급여-산출기초 (2)'!성명</vt:lpstr>
      <vt:lpstr>성명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권태진</dc:creator>
  <cp:lastModifiedBy>user</cp:lastModifiedBy>
  <cp:lastPrinted>2013-01-13T05:09:17Z</cp:lastPrinted>
  <dcterms:created xsi:type="dcterms:W3CDTF">1998-05-17T01:20:34Z</dcterms:created>
  <dcterms:modified xsi:type="dcterms:W3CDTF">2014-03-06T07:59:45Z</dcterms:modified>
</cp:coreProperties>
</file>